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mac-my.sharepoint.com/personal/john_parker_dom_iowa_gov/Documents/DATA/DoM - Valuation/"/>
    </mc:Choice>
  </mc:AlternateContent>
  <xr:revisionPtr revIDLastSave="22" documentId="8_{C6BAEC7B-CC05-451E-8AC0-A8359BBAC0B1}" xr6:coauthVersionLast="47" xr6:coauthVersionMax="47" xr10:uidLastSave="{2EA33C3A-5EAB-40DF-ACEC-BB7676BE6AD1}"/>
  <bookViews>
    <workbookView xWindow="28830" yWindow="30" windowWidth="28770" windowHeight="15570" tabRatio="717" xr2:uid="{00000000-000D-0000-FFFF-FFFF00000000}"/>
  </bookViews>
  <sheets>
    <sheet name="Assessed Non-TIF" sheetId="3" r:id="rId1"/>
    <sheet name="Assessed TIF" sheetId="4" r:id="rId2"/>
    <sheet name="Taxable Non-TIF" sheetId="5" r:id="rId3"/>
    <sheet name="Taxable TIF" sheetId="6" r:id="rId4"/>
    <sheet name="Assessed Non-TIF_Combined" sheetId="7" r:id="rId5"/>
    <sheet name="Assessed TIF_Combined" sheetId="8" r:id="rId6"/>
    <sheet name="Taxable Non-TIF_Combined" sheetId="10" r:id="rId7"/>
    <sheet name="Taxable TIF_Combined" sheetId="11" r:id="rId8"/>
    <sheet name="2024_School_100pct Valuations B" sheetId="2" state="hidden" r:id="rId9"/>
    <sheet name="2024_School_Taxable Valuations " sheetId="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8" l="1"/>
  <c r="A1" i="7"/>
  <c r="AB1484" i="1"/>
  <c r="AB1485" i="1"/>
  <c r="AB1486" i="1"/>
  <c r="AB1487" i="1"/>
  <c r="AB1488" i="1"/>
  <c r="AB1489" i="1"/>
  <c r="AB1490" i="1"/>
  <c r="AB1491" i="1"/>
  <c r="AB1492" i="1"/>
  <c r="AC1484" i="1"/>
  <c r="AC1485" i="1"/>
  <c r="AC1486" i="1"/>
  <c r="AC1487" i="1"/>
  <c r="AC1488" i="1"/>
  <c r="AC1489" i="1"/>
  <c r="AC1490" i="1"/>
  <c r="AC1491" i="1"/>
  <c r="AC1492" i="1"/>
  <c r="AB1484" i="2"/>
  <c r="AB1485" i="2"/>
  <c r="AB1486" i="2"/>
  <c r="AB1487" i="2"/>
  <c r="AB1488" i="2"/>
  <c r="AB1489" i="2"/>
  <c r="AB1490" i="2"/>
  <c r="AB1491" i="2"/>
  <c r="AB1492" i="2"/>
  <c r="AC1484" i="2"/>
  <c r="AC1485" i="2"/>
  <c r="AC1486" i="2"/>
  <c r="AC1487" i="2"/>
  <c r="AC1488" i="2"/>
  <c r="AC1489" i="2"/>
  <c r="AC1490" i="2"/>
  <c r="AC1491" i="2"/>
  <c r="AC1492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8" i="11" l="1"/>
  <c r="B8" i="11"/>
  <c r="C8" i="11"/>
  <c r="D8" i="11"/>
  <c r="E8" i="11"/>
  <c r="F8" i="11"/>
  <c r="G8" i="11"/>
  <c r="A9" i="11"/>
  <c r="B9" i="11"/>
  <c r="C9" i="11"/>
  <c r="D9" i="11"/>
  <c r="E9" i="11"/>
  <c r="F9" i="11"/>
  <c r="G9" i="11"/>
  <c r="A10" i="11"/>
  <c r="B10" i="11"/>
  <c r="C10" i="11"/>
  <c r="D10" i="11"/>
  <c r="E10" i="11"/>
  <c r="F10" i="11"/>
  <c r="G10" i="11"/>
  <c r="A11" i="11"/>
  <c r="B11" i="11"/>
  <c r="C11" i="11"/>
  <c r="D11" i="11"/>
  <c r="E11" i="11"/>
  <c r="F11" i="11"/>
  <c r="G11" i="11"/>
  <c r="A12" i="11"/>
  <c r="B12" i="11"/>
  <c r="C12" i="11"/>
  <c r="D12" i="11"/>
  <c r="E12" i="11"/>
  <c r="F12" i="11"/>
  <c r="G12" i="11"/>
  <c r="A13" i="11"/>
  <c r="B13" i="11"/>
  <c r="C13" i="11"/>
  <c r="D13" i="11"/>
  <c r="E13" i="11"/>
  <c r="F13" i="11"/>
  <c r="G13" i="11"/>
  <c r="A14" i="11"/>
  <c r="B14" i="11"/>
  <c r="C14" i="11"/>
  <c r="D14" i="11"/>
  <c r="E14" i="11"/>
  <c r="F14" i="11"/>
  <c r="G14" i="11"/>
  <c r="A15" i="11"/>
  <c r="B15" i="11"/>
  <c r="C15" i="11"/>
  <c r="D15" i="11"/>
  <c r="E15" i="11"/>
  <c r="F15" i="11"/>
  <c r="G15" i="11"/>
  <c r="A16" i="11"/>
  <c r="B16" i="11"/>
  <c r="C16" i="11"/>
  <c r="D16" i="11"/>
  <c r="E16" i="11"/>
  <c r="F16" i="11"/>
  <c r="G16" i="11"/>
  <c r="A17" i="11"/>
  <c r="B17" i="11"/>
  <c r="C17" i="11"/>
  <c r="D17" i="11"/>
  <c r="E17" i="11"/>
  <c r="F17" i="11"/>
  <c r="G17" i="11"/>
  <c r="A18" i="11"/>
  <c r="B18" i="11"/>
  <c r="C18" i="11"/>
  <c r="D18" i="11"/>
  <c r="E18" i="11"/>
  <c r="F18" i="11"/>
  <c r="G18" i="11"/>
  <c r="A19" i="11"/>
  <c r="B19" i="11"/>
  <c r="C19" i="11"/>
  <c r="D19" i="11"/>
  <c r="E19" i="11"/>
  <c r="F19" i="11"/>
  <c r="G19" i="11"/>
  <c r="A20" i="11"/>
  <c r="B20" i="11"/>
  <c r="C20" i="11"/>
  <c r="D20" i="11"/>
  <c r="E20" i="11"/>
  <c r="F20" i="11"/>
  <c r="G20" i="11"/>
  <c r="A21" i="11"/>
  <c r="B21" i="11"/>
  <c r="C21" i="11"/>
  <c r="D21" i="11"/>
  <c r="E21" i="11"/>
  <c r="F21" i="11"/>
  <c r="G21" i="11"/>
  <c r="A22" i="11"/>
  <c r="B22" i="11"/>
  <c r="C22" i="11"/>
  <c r="D22" i="11"/>
  <c r="E22" i="11"/>
  <c r="F22" i="11"/>
  <c r="G22" i="11"/>
  <c r="A23" i="11"/>
  <c r="B23" i="11"/>
  <c r="C23" i="11"/>
  <c r="D23" i="11"/>
  <c r="E23" i="11"/>
  <c r="F23" i="11"/>
  <c r="G23" i="11"/>
  <c r="A24" i="11"/>
  <c r="B24" i="11"/>
  <c r="C24" i="11"/>
  <c r="D24" i="11"/>
  <c r="E24" i="11"/>
  <c r="F24" i="11"/>
  <c r="G24" i="11"/>
  <c r="A25" i="11"/>
  <c r="B25" i="11"/>
  <c r="C25" i="11"/>
  <c r="D25" i="11"/>
  <c r="E25" i="11"/>
  <c r="F25" i="11"/>
  <c r="G25" i="11"/>
  <c r="A26" i="11"/>
  <c r="B26" i="11"/>
  <c r="C26" i="11"/>
  <c r="D26" i="11"/>
  <c r="E26" i="11"/>
  <c r="F26" i="11"/>
  <c r="G26" i="11"/>
  <c r="A27" i="11"/>
  <c r="B27" i="11"/>
  <c r="C27" i="11"/>
  <c r="D27" i="11"/>
  <c r="E27" i="11"/>
  <c r="F27" i="11"/>
  <c r="G27" i="11"/>
  <c r="A28" i="11"/>
  <c r="B28" i="11"/>
  <c r="C28" i="11"/>
  <c r="D28" i="11"/>
  <c r="E28" i="11"/>
  <c r="F28" i="11"/>
  <c r="G28" i="11"/>
  <c r="A29" i="11"/>
  <c r="B29" i="11"/>
  <c r="C29" i="11"/>
  <c r="D29" i="11"/>
  <c r="E29" i="11"/>
  <c r="F29" i="11"/>
  <c r="G29" i="11"/>
  <c r="A30" i="11"/>
  <c r="B30" i="11"/>
  <c r="C30" i="11"/>
  <c r="D30" i="11"/>
  <c r="E30" i="11"/>
  <c r="F30" i="11"/>
  <c r="G30" i="11"/>
  <c r="A31" i="11"/>
  <c r="B31" i="11"/>
  <c r="C31" i="11"/>
  <c r="D31" i="11"/>
  <c r="E31" i="11"/>
  <c r="F31" i="11"/>
  <c r="G31" i="11"/>
  <c r="A32" i="11"/>
  <c r="B32" i="11"/>
  <c r="C32" i="11"/>
  <c r="D32" i="11"/>
  <c r="E32" i="11"/>
  <c r="F32" i="11"/>
  <c r="G32" i="11"/>
  <c r="A33" i="11"/>
  <c r="B33" i="11"/>
  <c r="C33" i="11"/>
  <c r="D33" i="11"/>
  <c r="E33" i="11"/>
  <c r="F33" i="11"/>
  <c r="G33" i="11"/>
  <c r="A34" i="11"/>
  <c r="B34" i="11"/>
  <c r="C34" i="11"/>
  <c r="D34" i="11"/>
  <c r="E34" i="11"/>
  <c r="F34" i="11"/>
  <c r="G34" i="11"/>
  <c r="A35" i="11"/>
  <c r="B35" i="11"/>
  <c r="C35" i="11"/>
  <c r="D35" i="11"/>
  <c r="E35" i="11"/>
  <c r="F35" i="11"/>
  <c r="G35" i="11"/>
  <c r="A36" i="11"/>
  <c r="B36" i="11"/>
  <c r="C36" i="11"/>
  <c r="D36" i="11"/>
  <c r="E36" i="11"/>
  <c r="F36" i="11"/>
  <c r="G36" i="11"/>
  <c r="A37" i="11"/>
  <c r="B37" i="11"/>
  <c r="C37" i="11"/>
  <c r="D37" i="11"/>
  <c r="E37" i="11"/>
  <c r="F37" i="11"/>
  <c r="G37" i="11"/>
  <c r="A38" i="11"/>
  <c r="B38" i="11"/>
  <c r="C38" i="11"/>
  <c r="D38" i="11"/>
  <c r="E38" i="11"/>
  <c r="F38" i="11"/>
  <c r="G38" i="11"/>
  <c r="A39" i="11"/>
  <c r="B39" i="11"/>
  <c r="C39" i="11"/>
  <c r="D39" i="11"/>
  <c r="E39" i="11"/>
  <c r="F39" i="11"/>
  <c r="G39" i="11"/>
  <c r="A40" i="11"/>
  <c r="B40" i="11"/>
  <c r="C40" i="11"/>
  <c r="D40" i="11"/>
  <c r="E40" i="11"/>
  <c r="F40" i="11"/>
  <c r="G40" i="11"/>
  <c r="A41" i="11"/>
  <c r="B41" i="11"/>
  <c r="C41" i="11"/>
  <c r="D41" i="11"/>
  <c r="E41" i="11"/>
  <c r="F41" i="11"/>
  <c r="G41" i="11"/>
  <c r="A42" i="11"/>
  <c r="B42" i="11"/>
  <c r="C42" i="11"/>
  <c r="D42" i="11"/>
  <c r="E42" i="11"/>
  <c r="F42" i="11"/>
  <c r="G42" i="11"/>
  <c r="A43" i="11"/>
  <c r="B43" i="11"/>
  <c r="C43" i="11"/>
  <c r="D43" i="11"/>
  <c r="E43" i="11"/>
  <c r="F43" i="11"/>
  <c r="G43" i="11"/>
  <c r="A44" i="11"/>
  <c r="B44" i="11"/>
  <c r="C44" i="11"/>
  <c r="D44" i="11"/>
  <c r="E44" i="11"/>
  <c r="F44" i="11"/>
  <c r="G44" i="11"/>
  <c r="A45" i="11"/>
  <c r="B45" i="11"/>
  <c r="C45" i="11"/>
  <c r="D45" i="11"/>
  <c r="E45" i="11"/>
  <c r="F45" i="11"/>
  <c r="G45" i="11"/>
  <c r="A46" i="11"/>
  <c r="B46" i="11"/>
  <c r="C46" i="11"/>
  <c r="D46" i="11"/>
  <c r="E46" i="11"/>
  <c r="F46" i="11"/>
  <c r="G46" i="11"/>
  <c r="A47" i="11"/>
  <c r="B47" i="11"/>
  <c r="C47" i="11"/>
  <c r="D47" i="11"/>
  <c r="E47" i="11"/>
  <c r="F47" i="11"/>
  <c r="G47" i="11"/>
  <c r="A48" i="11"/>
  <c r="B48" i="11"/>
  <c r="C48" i="11"/>
  <c r="D48" i="11"/>
  <c r="E48" i="11"/>
  <c r="F48" i="11"/>
  <c r="G48" i="11"/>
  <c r="A49" i="11"/>
  <c r="B49" i="11"/>
  <c r="C49" i="11"/>
  <c r="D49" i="11"/>
  <c r="E49" i="11"/>
  <c r="F49" i="11"/>
  <c r="G49" i="11"/>
  <c r="A50" i="11"/>
  <c r="B50" i="11"/>
  <c r="C50" i="11"/>
  <c r="D50" i="11"/>
  <c r="E50" i="11"/>
  <c r="F50" i="11"/>
  <c r="G50" i="11"/>
  <c r="A51" i="11"/>
  <c r="B51" i="11"/>
  <c r="C51" i="11"/>
  <c r="D51" i="11"/>
  <c r="E51" i="11"/>
  <c r="F51" i="11"/>
  <c r="G51" i="11"/>
  <c r="A52" i="11"/>
  <c r="B52" i="11"/>
  <c r="C52" i="11"/>
  <c r="D52" i="11"/>
  <c r="E52" i="11"/>
  <c r="F52" i="11"/>
  <c r="G52" i="11"/>
  <c r="A53" i="11"/>
  <c r="B53" i="11"/>
  <c r="C53" i="11"/>
  <c r="D53" i="11"/>
  <c r="E53" i="11"/>
  <c r="F53" i="11"/>
  <c r="G53" i="11"/>
  <c r="A54" i="11"/>
  <c r="B54" i="11"/>
  <c r="C54" i="11"/>
  <c r="D54" i="11"/>
  <c r="E54" i="11"/>
  <c r="F54" i="11"/>
  <c r="G54" i="11"/>
  <c r="A55" i="11"/>
  <c r="B55" i="11"/>
  <c r="C55" i="11"/>
  <c r="D55" i="11"/>
  <c r="E55" i="11"/>
  <c r="F55" i="11"/>
  <c r="G55" i="11"/>
  <c r="A56" i="11"/>
  <c r="B56" i="11"/>
  <c r="C56" i="11"/>
  <c r="D56" i="11"/>
  <c r="E56" i="11"/>
  <c r="F56" i="11"/>
  <c r="G56" i="11"/>
  <c r="A57" i="11"/>
  <c r="B57" i="11"/>
  <c r="C57" i="11"/>
  <c r="D57" i="11"/>
  <c r="E57" i="11"/>
  <c r="F57" i="11"/>
  <c r="G57" i="11"/>
  <c r="A58" i="11"/>
  <c r="B58" i="11"/>
  <c r="C58" i="11"/>
  <c r="D58" i="11"/>
  <c r="E58" i="11"/>
  <c r="F58" i="11"/>
  <c r="G58" i="11"/>
  <c r="A59" i="11"/>
  <c r="B59" i="11"/>
  <c r="C59" i="11"/>
  <c r="D59" i="11"/>
  <c r="E59" i="11"/>
  <c r="F59" i="11"/>
  <c r="G59" i="11"/>
  <c r="A60" i="11"/>
  <c r="B60" i="11"/>
  <c r="C60" i="11"/>
  <c r="D60" i="11"/>
  <c r="E60" i="11"/>
  <c r="F60" i="11"/>
  <c r="G60" i="11"/>
  <c r="A61" i="11"/>
  <c r="B61" i="11"/>
  <c r="C61" i="11"/>
  <c r="D61" i="11"/>
  <c r="E61" i="11"/>
  <c r="F61" i="11"/>
  <c r="G61" i="11"/>
  <c r="A62" i="11"/>
  <c r="B62" i="11"/>
  <c r="C62" i="11"/>
  <c r="D62" i="11"/>
  <c r="E62" i="11"/>
  <c r="F62" i="11"/>
  <c r="G62" i="11"/>
  <c r="A63" i="11"/>
  <c r="B63" i="11"/>
  <c r="C63" i="11"/>
  <c r="D63" i="11"/>
  <c r="E63" i="11"/>
  <c r="F63" i="11"/>
  <c r="G63" i="11"/>
  <c r="A64" i="11"/>
  <c r="B64" i="11"/>
  <c r="C64" i="11"/>
  <c r="D64" i="11"/>
  <c r="E64" i="11"/>
  <c r="F64" i="11"/>
  <c r="G64" i="11"/>
  <c r="A65" i="11"/>
  <c r="B65" i="11"/>
  <c r="C65" i="11"/>
  <c r="D65" i="11"/>
  <c r="E65" i="11"/>
  <c r="F65" i="11"/>
  <c r="G65" i="11"/>
  <c r="A66" i="11"/>
  <c r="B66" i="11"/>
  <c r="C66" i="11"/>
  <c r="D66" i="11"/>
  <c r="E66" i="11"/>
  <c r="F66" i="11"/>
  <c r="G66" i="11"/>
  <c r="A67" i="11"/>
  <c r="B67" i="11"/>
  <c r="C67" i="11"/>
  <c r="D67" i="11"/>
  <c r="E67" i="11"/>
  <c r="F67" i="11"/>
  <c r="G67" i="11"/>
  <c r="A68" i="11"/>
  <c r="B68" i="11"/>
  <c r="C68" i="11"/>
  <c r="D68" i="11"/>
  <c r="E68" i="11"/>
  <c r="F68" i="11"/>
  <c r="G68" i="11"/>
  <c r="A69" i="11"/>
  <c r="B69" i="11"/>
  <c r="C69" i="11"/>
  <c r="D69" i="11"/>
  <c r="E69" i="11"/>
  <c r="F69" i="11"/>
  <c r="G69" i="11"/>
  <c r="A70" i="11"/>
  <c r="B70" i="11"/>
  <c r="C70" i="11"/>
  <c r="D70" i="11"/>
  <c r="E70" i="11"/>
  <c r="F70" i="11"/>
  <c r="G70" i="11"/>
  <c r="A71" i="11"/>
  <c r="B71" i="11"/>
  <c r="C71" i="11"/>
  <c r="D71" i="11"/>
  <c r="E71" i="11"/>
  <c r="F71" i="11"/>
  <c r="G71" i="11"/>
  <c r="A72" i="11"/>
  <c r="B72" i="11"/>
  <c r="C72" i="11"/>
  <c r="D72" i="11"/>
  <c r="E72" i="11"/>
  <c r="F72" i="11"/>
  <c r="G72" i="11"/>
  <c r="A73" i="11"/>
  <c r="B73" i="11"/>
  <c r="C73" i="11"/>
  <c r="D73" i="11"/>
  <c r="E73" i="11"/>
  <c r="F73" i="11"/>
  <c r="G73" i="11"/>
  <c r="A74" i="11"/>
  <c r="B74" i="11"/>
  <c r="C74" i="11"/>
  <c r="D74" i="11"/>
  <c r="E74" i="11"/>
  <c r="F74" i="11"/>
  <c r="G74" i="11"/>
  <c r="A75" i="11"/>
  <c r="B75" i="11"/>
  <c r="C75" i="11"/>
  <c r="D75" i="11"/>
  <c r="E75" i="11"/>
  <c r="F75" i="11"/>
  <c r="G75" i="11"/>
  <c r="A76" i="11"/>
  <c r="B76" i="11"/>
  <c r="C76" i="11"/>
  <c r="D76" i="11"/>
  <c r="E76" i="11"/>
  <c r="F76" i="11"/>
  <c r="G76" i="11"/>
  <c r="A77" i="11"/>
  <c r="B77" i="11"/>
  <c r="C77" i="11"/>
  <c r="D77" i="11"/>
  <c r="E77" i="11"/>
  <c r="F77" i="11"/>
  <c r="G77" i="11"/>
  <c r="A78" i="11"/>
  <c r="B78" i="11"/>
  <c r="C78" i="11"/>
  <c r="D78" i="11"/>
  <c r="E78" i="11"/>
  <c r="F78" i="11"/>
  <c r="G78" i="11"/>
  <c r="A79" i="11"/>
  <c r="B79" i="11"/>
  <c r="C79" i="11"/>
  <c r="D79" i="11"/>
  <c r="E79" i="11"/>
  <c r="F79" i="11"/>
  <c r="G79" i="11"/>
  <c r="A80" i="11"/>
  <c r="B80" i="11"/>
  <c r="C80" i="11"/>
  <c r="D80" i="11"/>
  <c r="E80" i="11"/>
  <c r="F80" i="11"/>
  <c r="G80" i="11"/>
  <c r="A81" i="11"/>
  <c r="B81" i="11"/>
  <c r="C81" i="11"/>
  <c r="D81" i="11"/>
  <c r="E81" i="11"/>
  <c r="F81" i="11"/>
  <c r="G81" i="11"/>
  <c r="A82" i="11"/>
  <c r="B82" i="11"/>
  <c r="C82" i="11"/>
  <c r="D82" i="11"/>
  <c r="E82" i="11"/>
  <c r="F82" i="11"/>
  <c r="G82" i="11"/>
  <c r="A83" i="11"/>
  <c r="B83" i="11"/>
  <c r="C83" i="11"/>
  <c r="D83" i="11"/>
  <c r="E83" i="11"/>
  <c r="F83" i="11"/>
  <c r="G83" i="11"/>
  <c r="A84" i="11"/>
  <c r="B84" i="11"/>
  <c r="C84" i="11"/>
  <c r="D84" i="11"/>
  <c r="E84" i="11"/>
  <c r="F84" i="11"/>
  <c r="G84" i="11"/>
  <c r="A85" i="11"/>
  <c r="B85" i="11"/>
  <c r="C85" i="11"/>
  <c r="D85" i="11"/>
  <c r="E85" i="11"/>
  <c r="F85" i="11"/>
  <c r="G85" i="11"/>
  <c r="A86" i="11"/>
  <c r="B86" i="11"/>
  <c r="C86" i="11"/>
  <c r="D86" i="11"/>
  <c r="E86" i="11"/>
  <c r="F86" i="11"/>
  <c r="G86" i="11"/>
  <c r="A87" i="11"/>
  <c r="B87" i="11"/>
  <c r="C87" i="11"/>
  <c r="D87" i="11"/>
  <c r="E87" i="11"/>
  <c r="F87" i="11"/>
  <c r="G87" i="11"/>
  <c r="A88" i="11"/>
  <c r="B88" i="11"/>
  <c r="C88" i="11"/>
  <c r="D88" i="11"/>
  <c r="E88" i="11"/>
  <c r="F88" i="11"/>
  <c r="G88" i="11"/>
  <c r="A89" i="11"/>
  <c r="B89" i="11"/>
  <c r="C89" i="11"/>
  <c r="D89" i="11"/>
  <c r="E89" i="11"/>
  <c r="F89" i="11"/>
  <c r="G89" i="11"/>
  <c r="A90" i="11"/>
  <c r="B90" i="11"/>
  <c r="C90" i="11"/>
  <c r="D90" i="11"/>
  <c r="E90" i="11"/>
  <c r="F90" i="11"/>
  <c r="G90" i="11"/>
  <c r="A91" i="11"/>
  <c r="B91" i="11"/>
  <c r="C91" i="11"/>
  <c r="D91" i="11"/>
  <c r="E91" i="11"/>
  <c r="F91" i="11"/>
  <c r="G91" i="11"/>
  <c r="A92" i="11"/>
  <c r="B92" i="11"/>
  <c r="C92" i="11"/>
  <c r="D92" i="11"/>
  <c r="E92" i="11"/>
  <c r="F92" i="11"/>
  <c r="G92" i="11"/>
  <c r="A93" i="11"/>
  <c r="B93" i="11"/>
  <c r="C93" i="11"/>
  <c r="D93" i="11"/>
  <c r="E93" i="11"/>
  <c r="F93" i="11"/>
  <c r="G93" i="11"/>
  <c r="A94" i="11"/>
  <c r="B94" i="11"/>
  <c r="C94" i="11"/>
  <c r="D94" i="11"/>
  <c r="E94" i="11"/>
  <c r="F94" i="11"/>
  <c r="G94" i="11"/>
  <c r="A95" i="11"/>
  <c r="B95" i="11"/>
  <c r="C95" i="11"/>
  <c r="D95" i="11"/>
  <c r="E95" i="11"/>
  <c r="F95" i="11"/>
  <c r="G95" i="11"/>
  <c r="A96" i="11"/>
  <c r="B96" i="11"/>
  <c r="C96" i="11"/>
  <c r="D96" i="11"/>
  <c r="E96" i="11"/>
  <c r="F96" i="11"/>
  <c r="G96" i="11"/>
  <c r="A97" i="11"/>
  <c r="B97" i="11"/>
  <c r="C97" i="11"/>
  <c r="D97" i="11"/>
  <c r="E97" i="11"/>
  <c r="F97" i="11"/>
  <c r="G97" i="11"/>
  <c r="A98" i="11"/>
  <c r="B98" i="11"/>
  <c r="C98" i="11"/>
  <c r="D98" i="11"/>
  <c r="E98" i="11"/>
  <c r="F98" i="11"/>
  <c r="G98" i="11"/>
  <c r="A99" i="11"/>
  <c r="B99" i="11"/>
  <c r="C99" i="11"/>
  <c r="D99" i="11"/>
  <c r="E99" i="11"/>
  <c r="F99" i="11"/>
  <c r="G99" i="11"/>
  <c r="A100" i="11"/>
  <c r="B100" i="11"/>
  <c r="C100" i="11"/>
  <c r="D100" i="11"/>
  <c r="E100" i="11"/>
  <c r="F100" i="11"/>
  <c r="G100" i="11"/>
  <c r="A101" i="11"/>
  <c r="B101" i="11"/>
  <c r="C101" i="11"/>
  <c r="D101" i="11"/>
  <c r="E101" i="11"/>
  <c r="F101" i="11"/>
  <c r="G101" i="11"/>
  <c r="A102" i="11"/>
  <c r="B102" i="11"/>
  <c r="C102" i="11"/>
  <c r="D102" i="11"/>
  <c r="E102" i="11"/>
  <c r="F102" i="11"/>
  <c r="G102" i="11"/>
  <c r="A103" i="11"/>
  <c r="B103" i="11"/>
  <c r="C103" i="11"/>
  <c r="D103" i="11"/>
  <c r="E103" i="11"/>
  <c r="F103" i="11"/>
  <c r="G103" i="11"/>
  <c r="A104" i="11"/>
  <c r="B104" i="11"/>
  <c r="C104" i="11"/>
  <c r="D104" i="11"/>
  <c r="E104" i="11"/>
  <c r="F104" i="11"/>
  <c r="G104" i="11"/>
  <c r="A105" i="11"/>
  <c r="B105" i="11"/>
  <c r="C105" i="11"/>
  <c r="D105" i="11"/>
  <c r="E105" i="11"/>
  <c r="F105" i="11"/>
  <c r="G105" i="11"/>
  <c r="A106" i="11"/>
  <c r="B106" i="11"/>
  <c r="C106" i="11"/>
  <c r="D106" i="11"/>
  <c r="E106" i="11"/>
  <c r="F106" i="11"/>
  <c r="G106" i="11"/>
  <c r="A107" i="11"/>
  <c r="B107" i="11"/>
  <c r="C107" i="11"/>
  <c r="D107" i="11"/>
  <c r="E107" i="11"/>
  <c r="F107" i="11"/>
  <c r="G107" i="11"/>
  <c r="A108" i="11"/>
  <c r="B108" i="11"/>
  <c r="C108" i="11"/>
  <c r="D108" i="11"/>
  <c r="E108" i="11"/>
  <c r="F108" i="11"/>
  <c r="G108" i="11"/>
  <c r="A109" i="11"/>
  <c r="B109" i="11"/>
  <c r="C109" i="11"/>
  <c r="D109" i="11"/>
  <c r="E109" i="11"/>
  <c r="F109" i="11"/>
  <c r="G109" i="11"/>
  <c r="A110" i="11"/>
  <c r="B110" i="11"/>
  <c r="C110" i="11"/>
  <c r="D110" i="11"/>
  <c r="E110" i="11"/>
  <c r="F110" i="11"/>
  <c r="G110" i="11"/>
  <c r="A111" i="11"/>
  <c r="B111" i="11"/>
  <c r="C111" i="11"/>
  <c r="D111" i="11"/>
  <c r="E111" i="11"/>
  <c r="F111" i="11"/>
  <c r="G111" i="11"/>
  <c r="A112" i="11"/>
  <c r="B112" i="11"/>
  <c r="C112" i="11"/>
  <c r="D112" i="11"/>
  <c r="E112" i="11"/>
  <c r="F112" i="11"/>
  <c r="G112" i="11"/>
  <c r="A113" i="11"/>
  <c r="B113" i="11"/>
  <c r="C113" i="11"/>
  <c r="D113" i="11"/>
  <c r="E113" i="11"/>
  <c r="F113" i="11"/>
  <c r="G113" i="11"/>
  <c r="A114" i="11"/>
  <c r="B114" i="11"/>
  <c r="C114" i="11"/>
  <c r="D114" i="11"/>
  <c r="E114" i="11"/>
  <c r="F114" i="11"/>
  <c r="G114" i="11"/>
  <c r="A115" i="11"/>
  <c r="B115" i="11"/>
  <c r="C115" i="11"/>
  <c r="D115" i="11"/>
  <c r="E115" i="11"/>
  <c r="F115" i="11"/>
  <c r="G115" i="11"/>
  <c r="A116" i="11"/>
  <c r="B116" i="11"/>
  <c r="C116" i="11"/>
  <c r="D116" i="11"/>
  <c r="E116" i="11"/>
  <c r="F116" i="11"/>
  <c r="G116" i="11"/>
  <c r="A117" i="11"/>
  <c r="B117" i="11"/>
  <c r="C117" i="11"/>
  <c r="D117" i="11"/>
  <c r="E117" i="11"/>
  <c r="F117" i="11"/>
  <c r="G117" i="11"/>
  <c r="A118" i="11"/>
  <c r="B118" i="11"/>
  <c r="C118" i="11"/>
  <c r="D118" i="11"/>
  <c r="E118" i="11"/>
  <c r="F118" i="11"/>
  <c r="G118" i="11"/>
  <c r="A119" i="11"/>
  <c r="B119" i="11"/>
  <c r="C119" i="11"/>
  <c r="D119" i="11"/>
  <c r="E119" i="11"/>
  <c r="F119" i="11"/>
  <c r="G119" i="11"/>
  <c r="A120" i="11"/>
  <c r="B120" i="11"/>
  <c r="C120" i="11"/>
  <c r="D120" i="11"/>
  <c r="E120" i="11"/>
  <c r="F120" i="11"/>
  <c r="G120" i="11"/>
  <c r="A121" i="11"/>
  <c r="B121" i="11"/>
  <c r="C121" i="11"/>
  <c r="D121" i="11"/>
  <c r="E121" i="11"/>
  <c r="F121" i="11"/>
  <c r="G121" i="11"/>
  <c r="A122" i="11"/>
  <c r="B122" i="11"/>
  <c r="C122" i="11"/>
  <c r="D122" i="11"/>
  <c r="E122" i="11"/>
  <c r="F122" i="11"/>
  <c r="G122" i="11"/>
  <c r="A123" i="11"/>
  <c r="B123" i="11"/>
  <c r="C123" i="11"/>
  <c r="D123" i="11"/>
  <c r="E123" i="11"/>
  <c r="F123" i="11"/>
  <c r="G123" i="11"/>
  <c r="A124" i="11"/>
  <c r="B124" i="11"/>
  <c r="C124" i="11"/>
  <c r="D124" i="11"/>
  <c r="E124" i="11"/>
  <c r="F124" i="11"/>
  <c r="G124" i="11"/>
  <c r="A125" i="11"/>
  <c r="B125" i="11"/>
  <c r="C125" i="11"/>
  <c r="D125" i="11"/>
  <c r="E125" i="11"/>
  <c r="F125" i="11"/>
  <c r="G125" i="11"/>
  <c r="A126" i="11"/>
  <c r="B126" i="11"/>
  <c r="C126" i="11"/>
  <c r="D126" i="11"/>
  <c r="E126" i="11"/>
  <c r="F126" i="11"/>
  <c r="G126" i="11"/>
  <c r="A127" i="11"/>
  <c r="B127" i="11"/>
  <c r="C127" i="11"/>
  <c r="D127" i="11"/>
  <c r="E127" i="11"/>
  <c r="F127" i="11"/>
  <c r="G127" i="11"/>
  <c r="A128" i="11"/>
  <c r="B128" i="11"/>
  <c r="C128" i="11"/>
  <c r="D128" i="11"/>
  <c r="E128" i="11"/>
  <c r="F128" i="11"/>
  <c r="G128" i="11"/>
  <c r="A129" i="11"/>
  <c r="B129" i="11"/>
  <c r="C129" i="11"/>
  <c r="D129" i="11"/>
  <c r="E129" i="11"/>
  <c r="F129" i="11"/>
  <c r="G129" i="11"/>
  <c r="A130" i="11"/>
  <c r="B130" i="11"/>
  <c r="C130" i="11"/>
  <c r="D130" i="11"/>
  <c r="E130" i="11"/>
  <c r="F130" i="11"/>
  <c r="G130" i="11"/>
  <c r="A131" i="11"/>
  <c r="B131" i="11"/>
  <c r="C131" i="11"/>
  <c r="D131" i="11"/>
  <c r="E131" i="11"/>
  <c r="F131" i="11"/>
  <c r="G131" i="11"/>
  <c r="A132" i="11"/>
  <c r="B132" i="11"/>
  <c r="C132" i="11"/>
  <c r="D132" i="11"/>
  <c r="E132" i="11"/>
  <c r="F132" i="11"/>
  <c r="G132" i="11"/>
  <c r="A133" i="11"/>
  <c r="B133" i="11"/>
  <c r="C133" i="11"/>
  <c r="D133" i="11"/>
  <c r="E133" i="11"/>
  <c r="F133" i="11"/>
  <c r="G133" i="11"/>
  <c r="A134" i="11"/>
  <c r="B134" i="11"/>
  <c r="C134" i="11"/>
  <c r="D134" i="11"/>
  <c r="E134" i="11"/>
  <c r="F134" i="11"/>
  <c r="G134" i="11"/>
  <c r="A135" i="11"/>
  <c r="B135" i="11"/>
  <c r="C135" i="11"/>
  <c r="D135" i="11"/>
  <c r="E135" i="11"/>
  <c r="F135" i="11"/>
  <c r="G135" i="11"/>
  <c r="A136" i="11"/>
  <c r="B136" i="11"/>
  <c r="C136" i="11"/>
  <c r="D136" i="11"/>
  <c r="E136" i="11"/>
  <c r="F136" i="11"/>
  <c r="G136" i="11"/>
  <c r="A137" i="11"/>
  <c r="B137" i="11"/>
  <c r="C137" i="11"/>
  <c r="D137" i="11"/>
  <c r="E137" i="11"/>
  <c r="F137" i="11"/>
  <c r="G137" i="11"/>
  <c r="A138" i="11"/>
  <c r="B138" i="11"/>
  <c r="C138" i="11"/>
  <c r="D138" i="11"/>
  <c r="E138" i="11"/>
  <c r="F138" i="11"/>
  <c r="G138" i="11"/>
  <c r="A139" i="11"/>
  <c r="B139" i="11"/>
  <c r="C139" i="11"/>
  <c r="D139" i="11"/>
  <c r="E139" i="11"/>
  <c r="F139" i="11"/>
  <c r="G139" i="11"/>
  <c r="A140" i="11"/>
  <c r="B140" i="11"/>
  <c r="C140" i="11"/>
  <c r="D140" i="11"/>
  <c r="E140" i="11"/>
  <c r="F140" i="11"/>
  <c r="G140" i="11"/>
  <c r="A141" i="11"/>
  <c r="B141" i="11"/>
  <c r="C141" i="11"/>
  <c r="D141" i="11"/>
  <c r="E141" i="11"/>
  <c r="F141" i="11"/>
  <c r="G141" i="11"/>
  <c r="A142" i="11"/>
  <c r="B142" i="11"/>
  <c r="C142" i="11"/>
  <c r="D142" i="11"/>
  <c r="E142" i="11"/>
  <c r="F142" i="11"/>
  <c r="G142" i="11"/>
  <c r="A143" i="11"/>
  <c r="B143" i="11"/>
  <c r="C143" i="11"/>
  <c r="D143" i="11"/>
  <c r="E143" i="11"/>
  <c r="F143" i="11"/>
  <c r="G143" i="11"/>
  <c r="A144" i="11"/>
  <c r="B144" i="11"/>
  <c r="C144" i="11"/>
  <c r="D144" i="11"/>
  <c r="E144" i="11"/>
  <c r="F144" i="11"/>
  <c r="G144" i="11"/>
  <c r="A145" i="11"/>
  <c r="B145" i="11"/>
  <c r="C145" i="11"/>
  <c r="D145" i="11"/>
  <c r="E145" i="11"/>
  <c r="F145" i="11"/>
  <c r="G145" i="11"/>
  <c r="A146" i="11"/>
  <c r="B146" i="11"/>
  <c r="C146" i="11"/>
  <c r="D146" i="11"/>
  <c r="E146" i="11"/>
  <c r="F146" i="11"/>
  <c r="G146" i="11"/>
  <c r="A147" i="11"/>
  <c r="B147" i="11"/>
  <c r="C147" i="11"/>
  <c r="D147" i="11"/>
  <c r="E147" i="11"/>
  <c r="F147" i="11"/>
  <c r="G147" i="11"/>
  <c r="A148" i="11"/>
  <c r="B148" i="11"/>
  <c r="C148" i="11"/>
  <c r="D148" i="11"/>
  <c r="E148" i="11"/>
  <c r="F148" i="11"/>
  <c r="G148" i="11"/>
  <c r="A149" i="11"/>
  <c r="B149" i="11"/>
  <c r="C149" i="11"/>
  <c r="D149" i="11"/>
  <c r="E149" i="11"/>
  <c r="F149" i="11"/>
  <c r="G149" i="11"/>
  <c r="A150" i="11"/>
  <c r="B150" i="11"/>
  <c r="C150" i="11"/>
  <c r="D150" i="11"/>
  <c r="E150" i="11"/>
  <c r="F150" i="11"/>
  <c r="G150" i="11"/>
  <c r="A151" i="11"/>
  <c r="B151" i="11"/>
  <c r="C151" i="11"/>
  <c r="D151" i="11"/>
  <c r="E151" i="11"/>
  <c r="F151" i="11"/>
  <c r="G151" i="11"/>
  <c r="A152" i="11"/>
  <c r="B152" i="11"/>
  <c r="C152" i="11"/>
  <c r="D152" i="11"/>
  <c r="E152" i="11"/>
  <c r="F152" i="11"/>
  <c r="G152" i="11"/>
  <c r="A153" i="11"/>
  <c r="B153" i="11"/>
  <c r="C153" i="11"/>
  <c r="D153" i="11"/>
  <c r="E153" i="11"/>
  <c r="F153" i="11"/>
  <c r="G153" i="11"/>
  <c r="A154" i="11"/>
  <c r="B154" i="11"/>
  <c r="C154" i="11"/>
  <c r="D154" i="11"/>
  <c r="E154" i="11"/>
  <c r="F154" i="11"/>
  <c r="G154" i="11"/>
  <c r="A155" i="11"/>
  <c r="B155" i="11"/>
  <c r="C155" i="11"/>
  <c r="D155" i="11"/>
  <c r="E155" i="11"/>
  <c r="F155" i="11"/>
  <c r="G155" i="11"/>
  <c r="A156" i="11"/>
  <c r="B156" i="11"/>
  <c r="C156" i="11"/>
  <c r="D156" i="11"/>
  <c r="E156" i="11"/>
  <c r="F156" i="11"/>
  <c r="G156" i="11"/>
  <c r="A157" i="11"/>
  <c r="B157" i="11"/>
  <c r="C157" i="11"/>
  <c r="D157" i="11"/>
  <c r="E157" i="11"/>
  <c r="F157" i="11"/>
  <c r="G157" i="11"/>
  <c r="A158" i="11"/>
  <c r="B158" i="11"/>
  <c r="C158" i="11"/>
  <c r="D158" i="11"/>
  <c r="E158" i="11"/>
  <c r="F158" i="11"/>
  <c r="G158" i="11"/>
  <c r="A159" i="11"/>
  <c r="B159" i="11"/>
  <c r="C159" i="11"/>
  <c r="D159" i="11"/>
  <c r="E159" i="11"/>
  <c r="F159" i="11"/>
  <c r="G159" i="11"/>
  <c r="A160" i="11"/>
  <c r="B160" i="11"/>
  <c r="C160" i="11"/>
  <c r="D160" i="11"/>
  <c r="E160" i="11"/>
  <c r="F160" i="11"/>
  <c r="G160" i="11"/>
  <c r="A161" i="11"/>
  <c r="B161" i="11"/>
  <c r="C161" i="11"/>
  <c r="D161" i="11"/>
  <c r="E161" i="11"/>
  <c r="F161" i="11"/>
  <c r="G161" i="11"/>
  <c r="A162" i="11"/>
  <c r="B162" i="11"/>
  <c r="C162" i="11"/>
  <c r="D162" i="11"/>
  <c r="E162" i="11"/>
  <c r="F162" i="11"/>
  <c r="G162" i="11"/>
  <c r="A163" i="11"/>
  <c r="B163" i="11"/>
  <c r="C163" i="11"/>
  <c r="D163" i="11"/>
  <c r="E163" i="11"/>
  <c r="F163" i="11"/>
  <c r="G163" i="11"/>
  <c r="A164" i="11"/>
  <c r="B164" i="11"/>
  <c r="C164" i="11"/>
  <c r="D164" i="11"/>
  <c r="E164" i="11"/>
  <c r="F164" i="11"/>
  <c r="G164" i="11"/>
  <c r="A165" i="11"/>
  <c r="B165" i="11"/>
  <c r="C165" i="11"/>
  <c r="D165" i="11"/>
  <c r="E165" i="11"/>
  <c r="F165" i="11"/>
  <c r="G165" i="11"/>
  <c r="A166" i="11"/>
  <c r="B166" i="11"/>
  <c r="C166" i="11"/>
  <c r="D166" i="11"/>
  <c r="E166" i="11"/>
  <c r="F166" i="11"/>
  <c r="G166" i="11"/>
  <c r="A167" i="11"/>
  <c r="B167" i="11"/>
  <c r="C167" i="11"/>
  <c r="D167" i="11"/>
  <c r="E167" i="11"/>
  <c r="F167" i="11"/>
  <c r="G167" i="11"/>
  <c r="A168" i="11"/>
  <c r="B168" i="11"/>
  <c r="C168" i="11"/>
  <c r="D168" i="11"/>
  <c r="E168" i="11"/>
  <c r="F168" i="11"/>
  <c r="G168" i="11"/>
  <c r="A169" i="11"/>
  <c r="B169" i="11"/>
  <c r="C169" i="11"/>
  <c r="D169" i="11"/>
  <c r="E169" i="11"/>
  <c r="F169" i="11"/>
  <c r="G169" i="11"/>
  <c r="A170" i="11"/>
  <c r="B170" i="11"/>
  <c r="C170" i="11"/>
  <c r="D170" i="11"/>
  <c r="E170" i="11"/>
  <c r="F170" i="11"/>
  <c r="G170" i="11"/>
  <c r="A171" i="11"/>
  <c r="B171" i="11"/>
  <c r="C171" i="11"/>
  <c r="D171" i="11"/>
  <c r="E171" i="11"/>
  <c r="F171" i="11"/>
  <c r="G171" i="11"/>
  <c r="A172" i="11"/>
  <c r="B172" i="11"/>
  <c r="C172" i="11"/>
  <c r="D172" i="11"/>
  <c r="E172" i="11"/>
  <c r="F172" i="11"/>
  <c r="G172" i="11"/>
  <c r="A173" i="11"/>
  <c r="B173" i="11"/>
  <c r="C173" i="11"/>
  <c r="D173" i="11"/>
  <c r="E173" i="11"/>
  <c r="F173" i="11"/>
  <c r="G173" i="11"/>
  <c r="A174" i="11"/>
  <c r="B174" i="11"/>
  <c r="C174" i="11"/>
  <c r="D174" i="11"/>
  <c r="E174" i="11"/>
  <c r="F174" i="11"/>
  <c r="G174" i="11"/>
  <c r="A175" i="11"/>
  <c r="B175" i="11"/>
  <c r="C175" i="11"/>
  <c r="D175" i="11"/>
  <c r="E175" i="11"/>
  <c r="F175" i="11"/>
  <c r="G175" i="11"/>
  <c r="A176" i="11"/>
  <c r="B176" i="11"/>
  <c r="C176" i="11"/>
  <c r="D176" i="11"/>
  <c r="E176" i="11"/>
  <c r="F176" i="11"/>
  <c r="G176" i="11"/>
  <c r="A177" i="11"/>
  <c r="B177" i="11"/>
  <c r="C177" i="11"/>
  <c r="D177" i="11"/>
  <c r="E177" i="11"/>
  <c r="F177" i="11"/>
  <c r="G177" i="11"/>
  <c r="A178" i="11"/>
  <c r="B178" i="11"/>
  <c r="C178" i="11"/>
  <c r="D178" i="11"/>
  <c r="E178" i="11"/>
  <c r="F178" i="11"/>
  <c r="G178" i="11"/>
  <c r="A179" i="11"/>
  <c r="B179" i="11"/>
  <c r="C179" i="11"/>
  <c r="D179" i="11"/>
  <c r="E179" i="11"/>
  <c r="F179" i="11"/>
  <c r="G179" i="11"/>
  <c r="A180" i="11"/>
  <c r="B180" i="11"/>
  <c r="C180" i="11"/>
  <c r="D180" i="11"/>
  <c r="E180" i="11"/>
  <c r="F180" i="11"/>
  <c r="G180" i="11"/>
  <c r="A181" i="11"/>
  <c r="B181" i="11"/>
  <c r="C181" i="11"/>
  <c r="D181" i="11"/>
  <c r="E181" i="11"/>
  <c r="F181" i="11"/>
  <c r="G181" i="11"/>
  <c r="A182" i="11"/>
  <c r="B182" i="11"/>
  <c r="C182" i="11"/>
  <c r="D182" i="11"/>
  <c r="E182" i="11"/>
  <c r="F182" i="11"/>
  <c r="G182" i="11"/>
  <c r="A183" i="11"/>
  <c r="B183" i="11"/>
  <c r="C183" i="11"/>
  <c r="D183" i="11"/>
  <c r="E183" i="11"/>
  <c r="F183" i="11"/>
  <c r="G183" i="11"/>
  <c r="A184" i="11"/>
  <c r="B184" i="11"/>
  <c r="C184" i="11"/>
  <c r="D184" i="11"/>
  <c r="E184" i="11"/>
  <c r="F184" i="11"/>
  <c r="G184" i="11"/>
  <c r="A185" i="11"/>
  <c r="B185" i="11"/>
  <c r="C185" i="11"/>
  <c r="D185" i="11"/>
  <c r="E185" i="11"/>
  <c r="F185" i="11"/>
  <c r="G185" i="11"/>
  <c r="A186" i="11"/>
  <c r="B186" i="11"/>
  <c r="C186" i="11"/>
  <c r="D186" i="11"/>
  <c r="E186" i="11"/>
  <c r="F186" i="11"/>
  <c r="G186" i="11"/>
  <c r="A187" i="11"/>
  <c r="B187" i="11"/>
  <c r="C187" i="11"/>
  <c r="D187" i="11"/>
  <c r="E187" i="11"/>
  <c r="F187" i="11"/>
  <c r="G187" i="11"/>
  <c r="A188" i="11"/>
  <c r="B188" i="11"/>
  <c r="C188" i="11"/>
  <c r="D188" i="11"/>
  <c r="E188" i="11"/>
  <c r="F188" i="11"/>
  <c r="G188" i="11"/>
  <c r="A189" i="11"/>
  <c r="B189" i="11"/>
  <c r="C189" i="11"/>
  <c r="D189" i="11"/>
  <c r="E189" i="11"/>
  <c r="F189" i="11"/>
  <c r="G189" i="11"/>
  <c r="A190" i="11"/>
  <c r="B190" i="11"/>
  <c r="C190" i="11"/>
  <c r="D190" i="11"/>
  <c r="E190" i="11"/>
  <c r="F190" i="11"/>
  <c r="G190" i="11"/>
  <c r="A191" i="11"/>
  <c r="B191" i="11"/>
  <c r="C191" i="11"/>
  <c r="D191" i="11"/>
  <c r="E191" i="11"/>
  <c r="F191" i="11"/>
  <c r="G191" i="11"/>
  <c r="A192" i="11"/>
  <c r="B192" i="11"/>
  <c r="C192" i="11"/>
  <c r="D192" i="11"/>
  <c r="E192" i="11"/>
  <c r="F192" i="11"/>
  <c r="G192" i="11"/>
  <c r="A193" i="11"/>
  <c r="B193" i="11"/>
  <c r="C193" i="11"/>
  <c r="D193" i="11"/>
  <c r="E193" i="11"/>
  <c r="F193" i="11"/>
  <c r="G193" i="11"/>
  <c r="A194" i="11"/>
  <c r="B194" i="11"/>
  <c r="C194" i="11"/>
  <c r="D194" i="11"/>
  <c r="E194" i="11"/>
  <c r="F194" i="11"/>
  <c r="G194" i="11"/>
  <c r="A195" i="11"/>
  <c r="B195" i="11"/>
  <c r="C195" i="11"/>
  <c r="D195" i="11"/>
  <c r="E195" i="11"/>
  <c r="F195" i="11"/>
  <c r="G195" i="11"/>
  <c r="A196" i="11"/>
  <c r="B196" i="11"/>
  <c r="C196" i="11"/>
  <c r="D196" i="11"/>
  <c r="E196" i="11"/>
  <c r="F196" i="11"/>
  <c r="G196" i="11"/>
  <c r="A197" i="11"/>
  <c r="B197" i="11"/>
  <c r="C197" i="11"/>
  <c r="D197" i="11"/>
  <c r="E197" i="11"/>
  <c r="F197" i="11"/>
  <c r="G197" i="11"/>
  <c r="A198" i="11"/>
  <c r="B198" i="11"/>
  <c r="C198" i="11"/>
  <c r="D198" i="11"/>
  <c r="E198" i="11"/>
  <c r="F198" i="11"/>
  <c r="G198" i="11"/>
  <c r="A199" i="11"/>
  <c r="B199" i="11"/>
  <c r="C199" i="11"/>
  <c r="D199" i="11"/>
  <c r="E199" i="11"/>
  <c r="F199" i="11"/>
  <c r="G199" i="11"/>
  <c r="A200" i="11"/>
  <c r="B200" i="11"/>
  <c r="C200" i="11"/>
  <c r="D200" i="11"/>
  <c r="E200" i="11"/>
  <c r="F200" i="11"/>
  <c r="G200" i="11"/>
  <c r="A201" i="11"/>
  <c r="B201" i="11"/>
  <c r="C201" i="11"/>
  <c r="D201" i="11"/>
  <c r="E201" i="11"/>
  <c r="F201" i="11"/>
  <c r="G201" i="11"/>
  <c r="A202" i="11"/>
  <c r="B202" i="11"/>
  <c r="C202" i="11"/>
  <c r="D202" i="11"/>
  <c r="E202" i="11"/>
  <c r="F202" i="11"/>
  <c r="G202" i="11"/>
  <c r="A203" i="11"/>
  <c r="B203" i="11"/>
  <c r="C203" i="11"/>
  <c r="D203" i="11"/>
  <c r="E203" i="11"/>
  <c r="F203" i="11"/>
  <c r="G203" i="11"/>
  <c r="A204" i="11"/>
  <c r="B204" i="11"/>
  <c r="C204" i="11"/>
  <c r="D204" i="11"/>
  <c r="E204" i="11"/>
  <c r="F204" i="11"/>
  <c r="G204" i="11"/>
  <c r="A205" i="11"/>
  <c r="B205" i="11"/>
  <c r="C205" i="11"/>
  <c r="D205" i="11"/>
  <c r="E205" i="11"/>
  <c r="F205" i="11"/>
  <c r="G205" i="11"/>
  <c r="A206" i="11"/>
  <c r="B206" i="11"/>
  <c r="C206" i="11"/>
  <c r="D206" i="11"/>
  <c r="E206" i="11"/>
  <c r="F206" i="11"/>
  <c r="G206" i="11"/>
  <c r="A207" i="11"/>
  <c r="B207" i="11"/>
  <c r="C207" i="11"/>
  <c r="D207" i="11"/>
  <c r="E207" i="11"/>
  <c r="F207" i="11"/>
  <c r="G207" i="11"/>
  <c r="A208" i="11"/>
  <c r="B208" i="11"/>
  <c r="C208" i="11"/>
  <c r="D208" i="11"/>
  <c r="E208" i="11"/>
  <c r="F208" i="11"/>
  <c r="G208" i="11"/>
  <c r="A209" i="11"/>
  <c r="B209" i="11"/>
  <c r="C209" i="11"/>
  <c r="D209" i="11"/>
  <c r="E209" i="11"/>
  <c r="F209" i="11"/>
  <c r="G209" i="11"/>
  <c r="A210" i="11"/>
  <c r="B210" i="11"/>
  <c r="C210" i="11"/>
  <c r="D210" i="11"/>
  <c r="E210" i="11"/>
  <c r="F210" i="11"/>
  <c r="G210" i="11"/>
  <c r="A211" i="11"/>
  <c r="B211" i="11"/>
  <c r="C211" i="11"/>
  <c r="D211" i="11"/>
  <c r="E211" i="11"/>
  <c r="F211" i="11"/>
  <c r="G211" i="11"/>
  <c r="A212" i="11"/>
  <c r="B212" i="11"/>
  <c r="C212" i="11"/>
  <c r="D212" i="11"/>
  <c r="E212" i="11"/>
  <c r="F212" i="11"/>
  <c r="G212" i="11"/>
  <c r="A213" i="11"/>
  <c r="B213" i="11"/>
  <c r="C213" i="11"/>
  <c r="D213" i="11"/>
  <c r="E213" i="11"/>
  <c r="F213" i="11"/>
  <c r="G213" i="11"/>
  <c r="A214" i="11"/>
  <c r="B214" i="11"/>
  <c r="C214" i="11"/>
  <c r="D214" i="11"/>
  <c r="E214" i="11"/>
  <c r="F214" i="11"/>
  <c r="G214" i="11"/>
  <c r="A215" i="11"/>
  <c r="B215" i="11"/>
  <c r="C215" i="11"/>
  <c r="D215" i="11"/>
  <c r="E215" i="11"/>
  <c r="F215" i="11"/>
  <c r="G215" i="11"/>
  <c r="A216" i="11"/>
  <c r="B216" i="11"/>
  <c r="C216" i="11"/>
  <c r="D216" i="11"/>
  <c r="E216" i="11"/>
  <c r="F216" i="11"/>
  <c r="G216" i="11"/>
  <c r="A217" i="11"/>
  <c r="B217" i="11"/>
  <c r="C217" i="11"/>
  <c r="D217" i="11"/>
  <c r="E217" i="11"/>
  <c r="F217" i="11"/>
  <c r="G217" i="11"/>
  <c r="A218" i="11"/>
  <c r="B218" i="11"/>
  <c r="C218" i="11"/>
  <c r="D218" i="11"/>
  <c r="E218" i="11"/>
  <c r="F218" i="11"/>
  <c r="G218" i="11"/>
  <c r="A219" i="11"/>
  <c r="B219" i="11"/>
  <c r="C219" i="11"/>
  <c r="D219" i="11"/>
  <c r="E219" i="11"/>
  <c r="F219" i="11"/>
  <c r="G219" i="11"/>
  <c r="A220" i="11"/>
  <c r="B220" i="11"/>
  <c r="C220" i="11"/>
  <c r="D220" i="11"/>
  <c r="E220" i="11"/>
  <c r="F220" i="11"/>
  <c r="G220" i="11"/>
  <c r="A221" i="11"/>
  <c r="B221" i="11"/>
  <c r="C221" i="11"/>
  <c r="D221" i="11"/>
  <c r="E221" i="11"/>
  <c r="F221" i="11"/>
  <c r="G221" i="11"/>
  <c r="A222" i="11"/>
  <c r="B222" i="11"/>
  <c r="C222" i="11"/>
  <c r="D222" i="11"/>
  <c r="E222" i="11"/>
  <c r="F222" i="11"/>
  <c r="G222" i="11"/>
  <c r="A223" i="11"/>
  <c r="B223" i="11"/>
  <c r="C223" i="11"/>
  <c r="D223" i="11"/>
  <c r="E223" i="11"/>
  <c r="F223" i="11"/>
  <c r="G223" i="11"/>
  <c r="A224" i="11"/>
  <c r="B224" i="11"/>
  <c r="C224" i="11"/>
  <c r="D224" i="11"/>
  <c r="E224" i="11"/>
  <c r="F224" i="11"/>
  <c r="G224" i="11"/>
  <c r="A225" i="11"/>
  <c r="B225" i="11"/>
  <c r="C225" i="11"/>
  <c r="D225" i="11"/>
  <c r="E225" i="11"/>
  <c r="F225" i="11"/>
  <c r="G225" i="11"/>
  <c r="A226" i="11"/>
  <c r="B226" i="11"/>
  <c r="C226" i="11"/>
  <c r="D226" i="11"/>
  <c r="E226" i="11"/>
  <c r="F226" i="11"/>
  <c r="G226" i="11"/>
  <c r="A227" i="11"/>
  <c r="B227" i="11"/>
  <c r="C227" i="11"/>
  <c r="D227" i="11"/>
  <c r="E227" i="11"/>
  <c r="F227" i="11"/>
  <c r="G227" i="11"/>
  <c r="A228" i="11"/>
  <c r="B228" i="11"/>
  <c r="C228" i="11"/>
  <c r="D228" i="11"/>
  <c r="E228" i="11"/>
  <c r="F228" i="11"/>
  <c r="G228" i="11"/>
  <c r="A229" i="11"/>
  <c r="B229" i="11"/>
  <c r="C229" i="11"/>
  <c r="D229" i="11"/>
  <c r="E229" i="11"/>
  <c r="F229" i="11"/>
  <c r="G229" i="11"/>
  <c r="A230" i="11"/>
  <c r="B230" i="11"/>
  <c r="C230" i="11"/>
  <c r="D230" i="11"/>
  <c r="E230" i="11"/>
  <c r="F230" i="11"/>
  <c r="G230" i="11"/>
  <c r="A231" i="11"/>
  <c r="B231" i="11"/>
  <c r="C231" i="11"/>
  <c r="D231" i="11"/>
  <c r="E231" i="11"/>
  <c r="F231" i="11"/>
  <c r="G231" i="11"/>
  <c r="A232" i="11"/>
  <c r="B232" i="11"/>
  <c r="C232" i="11"/>
  <c r="D232" i="11"/>
  <c r="E232" i="11"/>
  <c r="F232" i="11"/>
  <c r="G232" i="11"/>
  <c r="A233" i="11"/>
  <c r="B233" i="11"/>
  <c r="C233" i="11"/>
  <c r="D233" i="11"/>
  <c r="E233" i="11"/>
  <c r="F233" i="11"/>
  <c r="G233" i="11"/>
  <c r="A234" i="11"/>
  <c r="B234" i="11"/>
  <c r="C234" i="11"/>
  <c r="D234" i="11"/>
  <c r="E234" i="11"/>
  <c r="F234" i="11"/>
  <c r="G234" i="11"/>
  <c r="A235" i="11"/>
  <c r="B235" i="11"/>
  <c r="C235" i="11"/>
  <c r="D235" i="11"/>
  <c r="E235" i="11"/>
  <c r="F235" i="11"/>
  <c r="G235" i="11"/>
  <c r="A236" i="11"/>
  <c r="B236" i="11"/>
  <c r="C236" i="11"/>
  <c r="D236" i="11"/>
  <c r="E236" i="11"/>
  <c r="F236" i="11"/>
  <c r="G236" i="11"/>
  <c r="A237" i="11"/>
  <c r="B237" i="11"/>
  <c r="C237" i="11"/>
  <c r="D237" i="11"/>
  <c r="E237" i="11"/>
  <c r="F237" i="11"/>
  <c r="G237" i="11"/>
  <c r="A238" i="11"/>
  <c r="B238" i="11"/>
  <c r="C238" i="11"/>
  <c r="D238" i="11"/>
  <c r="E238" i="11"/>
  <c r="F238" i="11"/>
  <c r="G238" i="11"/>
  <c r="A239" i="11"/>
  <c r="B239" i="11"/>
  <c r="C239" i="11"/>
  <c r="D239" i="11"/>
  <c r="E239" i="11"/>
  <c r="F239" i="11"/>
  <c r="G239" i="11"/>
  <c r="A240" i="11"/>
  <c r="B240" i="11"/>
  <c r="C240" i="11"/>
  <c r="D240" i="11"/>
  <c r="E240" i="11"/>
  <c r="F240" i="11"/>
  <c r="G240" i="11"/>
  <c r="A241" i="11"/>
  <c r="B241" i="11"/>
  <c r="C241" i="11"/>
  <c r="D241" i="11"/>
  <c r="E241" i="11"/>
  <c r="F241" i="11"/>
  <c r="G241" i="11"/>
  <c r="A242" i="11"/>
  <c r="B242" i="11"/>
  <c r="C242" i="11"/>
  <c r="D242" i="11"/>
  <c r="E242" i="11"/>
  <c r="F242" i="11"/>
  <c r="G242" i="11"/>
  <c r="A243" i="11"/>
  <c r="B243" i="11"/>
  <c r="C243" i="11"/>
  <c r="D243" i="11"/>
  <c r="E243" i="11"/>
  <c r="F243" i="11"/>
  <c r="G243" i="11"/>
  <c r="A244" i="11"/>
  <c r="B244" i="11"/>
  <c r="C244" i="11"/>
  <c r="D244" i="11"/>
  <c r="E244" i="11"/>
  <c r="F244" i="11"/>
  <c r="G244" i="11"/>
  <c r="A245" i="11"/>
  <c r="B245" i="11"/>
  <c r="C245" i="11"/>
  <c r="D245" i="11"/>
  <c r="E245" i="11"/>
  <c r="F245" i="11"/>
  <c r="G245" i="11"/>
  <c r="A246" i="11"/>
  <c r="B246" i="11"/>
  <c r="C246" i="11"/>
  <c r="D246" i="11"/>
  <c r="E246" i="11"/>
  <c r="F246" i="11"/>
  <c r="G246" i="11"/>
  <c r="A247" i="11"/>
  <c r="B247" i="11"/>
  <c r="C247" i="11"/>
  <c r="D247" i="11"/>
  <c r="E247" i="11"/>
  <c r="F247" i="11"/>
  <c r="G247" i="11"/>
  <c r="A248" i="11"/>
  <c r="B248" i="11"/>
  <c r="C248" i="11"/>
  <c r="D248" i="11"/>
  <c r="E248" i="11"/>
  <c r="F248" i="11"/>
  <c r="G248" i="11"/>
  <c r="A249" i="11"/>
  <c r="B249" i="11"/>
  <c r="C249" i="11"/>
  <c r="D249" i="11"/>
  <c r="E249" i="11"/>
  <c r="F249" i="11"/>
  <c r="G249" i="11"/>
  <c r="A250" i="11"/>
  <c r="B250" i="11"/>
  <c r="C250" i="11"/>
  <c r="D250" i="11"/>
  <c r="E250" i="11"/>
  <c r="F250" i="11"/>
  <c r="G250" i="11"/>
  <c r="A251" i="11"/>
  <c r="B251" i="11"/>
  <c r="C251" i="11"/>
  <c r="D251" i="11"/>
  <c r="E251" i="11"/>
  <c r="F251" i="11"/>
  <c r="G251" i="11"/>
  <c r="A252" i="11"/>
  <c r="B252" i="11"/>
  <c r="C252" i="11"/>
  <c r="D252" i="11"/>
  <c r="E252" i="11"/>
  <c r="F252" i="11"/>
  <c r="G252" i="11"/>
  <c r="A253" i="11"/>
  <c r="B253" i="11"/>
  <c r="C253" i="11"/>
  <c r="D253" i="11"/>
  <c r="E253" i="11"/>
  <c r="F253" i="11"/>
  <c r="G253" i="11"/>
  <c r="A254" i="11"/>
  <c r="B254" i="11"/>
  <c r="C254" i="11"/>
  <c r="D254" i="11"/>
  <c r="E254" i="11"/>
  <c r="F254" i="11"/>
  <c r="G254" i="11"/>
  <c r="A255" i="11"/>
  <c r="B255" i="11"/>
  <c r="C255" i="11"/>
  <c r="D255" i="11"/>
  <c r="E255" i="11"/>
  <c r="F255" i="11"/>
  <c r="G255" i="11"/>
  <c r="A256" i="11"/>
  <c r="B256" i="11"/>
  <c r="C256" i="11"/>
  <c r="D256" i="11"/>
  <c r="E256" i="11"/>
  <c r="F256" i="11"/>
  <c r="G256" i="11"/>
  <c r="A257" i="11"/>
  <c r="B257" i="11"/>
  <c r="C257" i="11"/>
  <c r="D257" i="11"/>
  <c r="E257" i="11"/>
  <c r="F257" i="11"/>
  <c r="G257" i="11"/>
  <c r="A258" i="11"/>
  <c r="B258" i="11"/>
  <c r="C258" i="11"/>
  <c r="D258" i="11"/>
  <c r="E258" i="11"/>
  <c r="F258" i="11"/>
  <c r="G258" i="11"/>
  <c r="A259" i="11"/>
  <c r="B259" i="11"/>
  <c r="C259" i="11"/>
  <c r="D259" i="11"/>
  <c r="E259" i="11"/>
  <c r="F259" i="11"/>
  <c r="G259" i="11"/>
  <c r="A260" i="11"/>
  <c r="B260" i="11"/>
  <c r="C260" i="11"/>
  <c r="D260" i="11"/>
  <c r="E260" i="11"/>
  <c r="F260" i="11"/>
  <c r="G260" i="11"/>
  <c r="A261" i="11"/>
  <c r="B261" i="11"/>
  <c r="C261" i="11"/>
  <c r="D261" i="11"/>
  <c r="E261" i="11"/>
  <c r="F261" i="11"/>
  <c r="G261" i="11"/>
  <c r="A262" i="11"/>
  <c r="B262" i="11"/>
  <c r="C262" i="11"/>
  <c r="D262" i="11"/>
  <c r="E262" i="11"/>
  <c r="F262" i="11"/>
  <c r="G262" i="11"/>
  <c r="A263" i="11"/>
  <c r="B263" i="11"/>
  <c r="C263" i="11"/>
  <c r="D263" i="11"/>
  <c r="E263" i="11"/>
  <c r="F263" i="11"/>
  <c r="G263" i="11"/>
  <c r="A264" i="11"/>
  <c r="B264" i="11"/>
  <c r="C264" i="11"/>
  <c r="D264" i="11"/>
  <c r="E264" i="11"/>
  <c r="F264" i="11"/>
  <c r="G264" i="11"/>
  <c r="A265" i="11"/>
  <c r="B265" i="11"/>
  <c r="C265" i="11"/>
  <c r="D265" i="11"/>
  <c r="E265" i="11"/>
  <c r="F265" i="11"/>
  <c r="G265" i="11"/>
  <c r="A266" i="11"/>
  <c r="B266" i="11"/>
  <c r="C266" i="11"/>
  <c r="D266" i="11"/>
  <c r="E266" i="11"/>
  <c r="F266" i="11"/>
  <c r="G266" i="11"/>
  <c r="A267" i="11"/>
  <c r="B267" i="11"/>
  <c r="C267" i="11"/>
  <c r="D267" i="11"/>
  <c r="E267" i="11"/>
  <c r="F267" i="11"/>
  <c r="G267" i="11"/>
  <c r="A268" i="11"/>
  <c r="B268" i="11"/>
  <c r="C268" i="11"/>
  <c r="D268" i="11"/>
  <c r="E268" i="11"/>
  <c r="F268" i="11"/>
  <c r="G268" i="11"/>
  <c r="A269" i="11"/>
  <c r="B269" i="11"/>
  <c r="C269" i="11"/>
  <c r="D269" i="11"/>
  <c r="E269" i="11"/>
  <c r="F269" i="11"/>
  <c r="G269" i="11"/>
  <c r="A270" i="11"/>
  <c r="B270" i="11"/>
  <c r="C270" i="11"/>
  <c r="D270" i="11"/>
  <c r="E270" i="11"/>
  <c r="F270" i="11"/>
  <c r="G270" i="11"/>
  <c r="A271" i="11"/>
  <c r="B271" i="11"/>
  <c r="C271" i="11"/>
  <c r="D271" i="11"/>
  <c r="E271" i="11"/>
  <c r="F271" i="11"/>
  <c r="G271" i="11"/>
  <c r="A272" i="11"/>
  <c r="B272" i="11"/>
  <c r="C272" i="11"/>
  <c r="D272" i="11"/>
  <c r="E272" i="11"/>
  <c r="F272" i="11"/>
  <c r="G272" i="11"/>
  <c r="A273" i="11"/>
  <c r="B273" i="11"/>
  <c r="C273" i="11"/>
  <c r="D273" i="11"/>
  <c r="E273" i="11"/>
  <c r="F273" i="11"/>
  <c r="G273" i="11"/>
  <c r="A274" i="11"/>
  <c r="B274" i="11"/>
  <c r="C274" i="11"/>
  <c r="D274" i="11"/>
  <c r="E274" i="11"/>
  <c r="F274" i="11"/>
  <c r="G274" i="11"/>
  <c r="A275" i="11"/>
  <c r="B275" i="11"/>
  <c r="C275" i="11"/>
  <c r="D275" i="11"/>
  <c r="E275" i="11"/>
  <c r="F275" i="11"/>
  <c r="G275" i="11"/>
  <c r="A276" i="11"/>
  <c r="B276" i="11"/>
  <c r="C276" i="11"/>
  <c r="D276" i="11"/>
  <c r="E276" i="11"/>
  <c r="F276" i="11"/>
  <c r="G276" i="11"/>
  <c r="A277" i="11"/>
  <c r="B277" i="11"/>
  <c r="C277" i="11"/>
  <c r="D277" i="11"/>
  <c r="E277" i="11"/>
  <c r="F277" i="11"/>
  <c r="G277" i="11"/>
  <c r="A278" i="11"/>
  <c r="B278" i="11"/>
  <c r="C278" i="11"/>
  <c r="D278" i="11"/>
  <c r="E278" i="11"/>
  <c r="F278" i="11"/>
  <c r="G278" i="11"/>
  <c r="A279" i="11"/>
  <c r="B279" i="11"/>
  <c r="C279" i="11"/>
  <c r="D279" i="11"/>
  <c r="E279" i="11"/>
  <c r="F279" i="11"/>
  <c r="G279" i="11"/>
  <c r="A280" i="11"/>
  <c r="B280" i="11"/>
  <c r="C280" i="11"/>
  <c r="D280" i="11"/>
  <c r="E280" i="11"/>
  <c r="F280" i="11"/>
  <c r="G280" i="11"/>
  <c r="A281" i="11"/>
  <c r="B281" i="11"/>
  <c r="C281" i="11"/>
  <c r="D281" i="11"/>
  <c r="E281" i="11"/>
  <c r="F281" i="11"/>
  <c r="G281" i="11"/>
  <c r="A282" i="11"/>
  <c r="B282" i="11"/>
  <c r="C282" i="11"/>
  <c r="D282" i="11"/>
  <c r="E282" i="11"/>
  <c r="F282" i="11"/>
  <c r="G282" i="11"/>
  <c r="A283" i="11"/>
  <c r="B283" i="11"/>
  <c r="C283" i="11"/>
  <c r="D283" i="11"/>
  <c r="E283" i="11"/>
  <c r="F283" i="11"/>
  <c r="G283" i="11"/>
  <c r="A284" i="11"/>
  <c r="B284" i="11"/>
  <c r="C284" i="11"/>
  <c r="D284" i="11"/>
  <c r="E284" i="11"/>
  <c r="F284" i="11"/>
  <c r="G284" i="11"/>
  <c r="A285" i="11"/>
  <c r="B285" i="11"/>
  <c r="C285" i="11"/>
  <c r="D285" i="11"/>
  <c r="E285" i="11"/>
  <c r="F285" i="11"/>
  <c r="G285" i="11"/>
  <c r="A286" i="11"/>
  <c r="B286" i="11"/>
  <c r="C286" i="11"/>
  <c r="D286" i="11"/>
  <c r="E286" i="11"/>
  <c r="F286" i="11"/>
  <c r="G286" i="11"/>
  <c r="A287" i="11"/>
  <c r="B287" i="11"/>
  <c r="C287" i="11"/>
  <c r="D287" i="11"/>
  <c r="E287" i="11"/>
  <c r="F287" i="11"/>
  <c r="G287" i="11"/>
  <c r="A288" i="11"/>
  <c r="B288" i="11"/>
  <c r="C288" i="11"/>
  <c r="D288" i="11"/>
  <c r="E288" i="11"/>
  <c r="F288" i="11"/>
  <c r="G288" i="11"/>
  <c r="A289" i="11"/>
  <c r="B289" i="11"/>
  <c r="C289" i="11"/>
  <c r="D289" i="11"/>
  <c r="E289" i="11"/>
  <c r="F289" i="11"/>
  <c r="G289" i="11"/>
  <c r="A290" i="11"/>
  <c r="B290" i="11"/>
  <c r="C290" i="11"/>
  <c r="D290" i="11"/>
  <c r="E290" i="11"/>
  <c r="F290" i="11"/>
  <c r="G290" i="11"/>
  <c r="A291" i="11"/>
  <c r="B291" i="11"/>
  <c r="C291" i="11"/>
  <c r="D291" i="11"/>
  <c r="E291" i="11"/>
  <c r="F291" i="11"/>
  <c r="G291" i="11"/>
  <c r="A292" i="11"/>
  <c r="B292" i="11"/>
  <c r="C292" i="11"/>
  <c r="D292" i="11"/>
  <c r="E292" i="11"/>
  <c r="F292" i="11"/>
  <c r="G292" i="11"/>
  <c r="A293" i="11"/>
  <c r="B293" i="11"/>
  <c r="C293" i="11"/>
  <c r="D293" i="11"/>
  <c r="E293" i="11"/>
  <c r="F293" i="11"/>
  <c r="G293" i="11"/>
  <c r="A294" i="11"/>
  <c r="B294" i="11"/>
  <c r="C294" i="11"/>
  <c r="D294" i="11"/>
  <c r="E294" i="11"/>
  <c r="F294" i="11"/>
  <c r="G294" i="11"/>
  <c r="A295" i="11"/>
  <c r="B295" i="11"/>
  <c r="C295" i="11"/>
  <c r="D295" i="11"/>
  <c r="E295" i="11"/>
  <c r="F295" i="11"/>
  <c r="G295" i="11"/>
  <c r="A296" i="11"/>
  <c r="B296" i="11"/>
  <c r="C296" i="11"/>
  <c r="D296" i="11"/>
  <c r="E296" i="11"/>
  <c r="F296" i="11"/>
  <c r="G296" i="11"/>
  <c r="A297" i="11"/>
  <c r="B297" i="11"/>
  <c r="C297" i="11"/>
  <c r="D297" i="11"/>
  <c r="E297" i="11"/>
  <c r="F297" i="11"/>
  <c r="G297" i="11"/>
  <c r="A298" i="11"/>
  <c r="B298" i="11"/>
  <c r="C298" i="11"/>
  <c r="D298" i="11"/>
  <c r="E298" i="11"/>
  <c r="F298" i="11"/>
  <c r="G298" i="11"/>
  <c r="A299" i="11"/>
  <c r="B299" i="11"/>
  <c r="C299" i="11"/>
  <c r="D299" i="11"/>
  <c r="E299" i="11"/>
  <c r="F299" i="11"/>
  <c r="G299" i="11"/>
  <c r="A300" i="11"/>
  <c r="B300" i="11"/>
  <c r="C300" i="11"/>
  <c r="D300" i="11"/>
  <c r="E300" i="11"/>
  <c r="F300" i="11"/>
  <c r="G300" i="11"/>
  <c r="A301" i="11"/>
  <c r="B301" i="11"/>
  <c r="C301" i="11"/>
  <c r="D301" i="11"/>
  <c r="E301" i="11"/>
  <c r="F301" i="11"/>
  <c r="G301" i="11"/>
  <c r="A302" i="11"/>
  <c r="B302" i="11"/>
  <c r="C302" i="11"/>
  <c r="D302" i="11"/>
  <c r="E302" i="11"/>
  <c r="F302" i="11"/>
  <c r="G302" i="11"/>
  <c r="A303" i="11"/>
  <c r="B303" i="11"/>
  <c r="C303" i="11"/>
  <c r="D303" i="11"/>
  <c r="E303" i="11"/>
  <c r="F303" i="11"/>
  <c r="G303" i="11"/>
  <c r="A304" i="11"/>
  <c r="B304" i="11"/>
  <c r="C304" i="11"/>
  <c r="D304" i="11"/>
  <c r="E304" i="11"/>
  <c r="F304" i="11"/>
  <c r="G304" i="11"/>
  <c r="A305" i="11"/>
  <c r="B305" i="11"/>
  <c r="C305" i="11"/>
  <c r="D305" i="11"/>
  <c r="E305" i="11"/>
  <c r="F305" i="11"/>
  <c r="G305" i="11"/>
  <c r="A306" i="11"/>
  <c r="B306" i="11"/>
  <c r="C306" i="11"/>
  <c r="D306" i="11"/>
  <c r="E306" i="11"/>
  <c r="F306" i="11"/>
  <c r="G306" i="11"/>
  <c r="A307" i="11"/>
  <c r="B307" i="11"/>
  <c r="C307" i="11"/>
  <c r="D307" i="11"/>
  <c r="E307" i="11"/>
  <c r="F307" i="11"/>
  <c r="G307" i="11"/>
  <c r="A308" i="11"/>
  <c r="B308" i="11"/>
  <c r="C308" i="11"/>
  <c r="D308" i="11"/>
  <c r="E308" i="11"/>
  <c r="F308" i="11"/>
  <c r="G308" i="11"/>
  <c r="A309" i="11"/>
  <c r="B309" i="11"/>
  <c r="C309" i="11"/>
  <c r="D309" i="11"/>
  <c r="E309" i="11"/>
  <c r="F309" i="11"/>
  <c r="G309" i="11"/>
  <c r="A310" i="11"/>
  <c r="B310" i="11"/>
  <c r="C310" i="11"/>
  <c r="D310" i="11"/>
  <c r="E310" i="11"/>
  <c r="F310" i="11"/>
  <c r="G310" i="11"/>
  <c r="A311" i="11"/>
  <c r="B311" i="11"/>
  <c r="C311" i="11"/>
  <c r="D311" i="11"/>
  <c r="E311" i="11"/>
  <c r="F311" i="11"/>
  <c r="G311" i="11"/>
  <c r="A312" i="11"/>
  <c r="B312" i="11"/>
  <c r="C312" i="11"/>
  <c r="D312" i="11"/>
  <c r="E312" i="11"/>
  <c r="F312" i="11"/>
  <c r="G312" i="11"/>
  <c r="A313" i="11"/>
  <c r="B313" i="11"/>
  <c r="C313" i="11"/>
  <c r="D313" i="11"/>
  <c r="E313" i="11"/>
  <c r="F313" i="11"/>
  <c r="G313" i="11"/>
  <c r="A314" i="11"/>
  <c r="B314" i="11"/>
  <c r="C314" i="11"/>
  <c r="D314" i="11"/>
  <c r="E314" i="11"/>
  <c r="F314" i="11"/>
  <c r="G314" i="11"/>
  <c r="A315" i="11"/>
  <c r="B315" i="11"/>
  <c r="C315" i="11"/>
  <c r="D315" i="11"/>
  <c r="E315" i="11"/>
  <c r="F315" i="11"/>
  <c r="G315" i="11"/>
  <c r="A316" i="11"/>
  <c r="B316" i="11"/>
  <c r="C316" i="11"/>
  <c r="D316" i="11"/>
  <c r="E316" i="11"/>
  <c r="F316" i="11"/>
  <c r="G316" i="11"/>
  <c r="A317" i="11"/>
  <c r="B317" i="11"/>
  <c r="C317" i="11"/>
  <c r="D317" i="11"/>
  <c r="E317" i="11"/>
  <c r="F317" i="11"/>
  <c r="G317" i="11"/>
  <c r="A318" i="11"/>
  <c r="B318" i="11"/>
  <c r="C318" i="11"/>
  <c r="D318" i="11"/>
  <c r="E318" i="11"/>
  <c r="F318" i="11"/>
  <c r="G318" i="11"/>
  <c r="A319" i="11"/>
  <c r="B319" i="11"/>
  <c r="C319" i="11"/>
  <c r="D319" i="11"/>
  <c r="E319" i="11"/>
  <c r="F319" i="11"/>
  <c r="G319" i="11"/>
  <c r="A320" i="11"/>
  <c r="B320" i="11"/>
  <c r="C320" i="11"/>
  <c r="D320" i="11"/>
  <c r="E320" i="11"/>
  <c r="F320" i="11"/>
  <c r="G320" i="11"/>
  <c r="A321" i="11"/>
  <c r="B321" i="11"/>
  <c r="C321" i="11"/>
  <c r="D321" i="11"/>
  <c r="E321" i="11"/>
  <c r="F321" i="11"/>
  <c r="G321" i="11"/>
  <c r="A322" i="11"/>
  <c r="B322" i="11"/>
  <c r="C322" i="11"/>
  <c r="D322" i="11"/>
  <c r="E322" i="11"/>
  <c r="F322" i="11"/>
  <c r="G322" i="11"/>
  <c r="A323" i="11"/>
  <c r="B323" i="11"/>
  <c r="C323" i="11"/>
  <c r="D323" i="11"/>
  <c r="E323" i="11"/>
  <c r="F323" i="11"/>
  <c r="G323" i="11"/>
  <c r="A324" i="11"/>
  <c r="B324" i="11"/>
  <c r="C324" i="11"/>
  <c r="D324" i="11"/>
  <c r="E324" i="11"/>
  <c r="F324" i="11"/>
  <c r="G324" i="11"/>
  <c r="A325" i="11"/>
  <c r="B325" i="11"/>
  <c r="C325" i="11"/>
  <c r="D325" i="11"/>
  <c r="E325" i="11"/>
  <c r="F325" i="11"/>
  <c r="G325" i="11"/>
  <c r="A326" i="11"/>
  <c r="B326" i="11"/>
  <c r="C326" i="11"/>
  <c r="D326" i="11"/>
  <c r="E326" i="11"/>
  <c r="F326" i="11"/>
  <c r="G326" i="11"/>
  <c r="A327" i="11"/>
  <c r="B327" i="11"/>
  <c r="C327" i="11"/>
  <c r="D327" i="11"/>
  <c r="E327" i="11"/>
  <c r="F327" i="11"/>
  <c r="G327" i="11"/>
  <c r="A328" i="11"/>
  <c r="B328" i="11"/>
  <c r="C328" i="11"/>
  <c r="D328" i="11"/>
  <c r="E328" i="11"/>
  <c r="F328" i="11"/>
  <c r="G328" i="11"/>
  <c r="A329" i="11"/>
  <c r="B329" i="11"/>
  <c r="C329" i="11"/>
  <c r="D329" i="11"/>
  <c r="E329" i="11"/>
  <c r="F329" i="11"/>
  <c r="G329" i="11"/>
  <c r="A330" i="11"/>
  <c r="B330" i="11"/>
  <c r="C330" i="11"/>
  <c r="D330" i="11"/>
  <c r="E330" i="11"/>
  <c r="F330" i="11"/>
  <c r="G330" i="11"/>
  <c r="A331" i="11"/>
  <c r="B331" i="11"/>
  <c r="C331" i="11"/>
  <c r="D331" i="11"/>
  <c r="E331" i="11"/>
  <c r="F331" i="11"/>
  <c r="G331" i="11"/>
  <c r="B7" i="11"/>
  <c r="C7" i="11"/>
  <c r="D7" i="11"/>
  <c r="E7" i="11"/>
  <c r="F7" i="11"/>
  <c r="G7" i="11"/>
  <c r="A7" i="11"/>
  <c r="A3" i="11"/>
  <c r="A2" i="11"/>
  <c r="A1" i="11"/>
  <c r="A8" i="10"/>
  <c r="B8" i="10"/>
  <c r="C8" i="10"/>
  <c r="D8" i="10"/>
  <c r="E8" i="10"/>
  <c r="F8" i="10"/>
  <c r="G8" i="10"/>
  <c r="A9" i="10"/>
  <c r="B9" i="10"/>
  <c r="C9" i="10"/>
  <c r="D9" i="10"/>
  <c r="E9" i="10"/>
  <c r="F9" i="10"/>
  <c r="G9" i="10"/>
  <c r="A10" i="10"/>
  <c r="B10" i="10"/>
  <c r="C10" i="10"/>
  <c r="D10" i="10"/>
  <c r="E10" i="10"/>
  <c r="F10" i="10"/>
  <c r="G10" i="10"/>
  <c r="A11" i="10"/>
  <c r="B11" i="10"/>
  <c r="C11" i="10"/>
  <c r="D11" i="10"/>
  <c r="E11" i="10"/>
  <c r="F11" i="10"/>
  <c r="G11" i="10"/>
  <c r="A12" i="10"/>
  <c r="B12" i="10"/>
  <c r="C12" i="10"/>
  <c r="D12" i="10"/>
  <c r="E12" i="10"/>
  <c r="F12" i="10"/>
  <c r="G12" i="10"/>
  <c r="A13" i="10"/>
  <c r="B13" i="10"/>
  <c r="C13" i="10"/>
  <c r="D13" i="10"/>
  <c r="E13" i="10"/>
  <c r="F13" i="10"/>
  <c r="G13" i="10"/>
  <c r="A14" i="10"/>
  <c r="B14" i="10"/>
  <c r="C14" i="10"/>
  <c r="D14" i="10"/>
  <c r="E14" i="10"/>
  <c r="F14" i="10"/>
  <c r="G14" i="10"/>
  <c r="A15" i="10"/>
  <c r="B15" i="10"/>
  <c r="C15" i="10"/>
  <c r="D15" i="10"/>
  <c r="E15" i="10"/>
  <c r="F15" i="10"/>
  <c r="G15" i="10"/>
  <c r="A16" i="10"/>
  <c r="B16" i="10"/>
  <c r="C16" i="10"/>
  <c r="D16" i="10"/>
  <c r="E16" i="10"/>
  <c r="F16" i="10"/>
  <c r="G16" i="10"/>
  <c r="A17" i="10"/>
  <c r="B17" i="10"/>
  <c r="C17" i="10"/>
  <c r="D17" i="10"/>
  <c r="E17" i="10"/>
  <c r="F17" i="10"/>
  <c r="G17" i="10"/>
  <c r="A18" i="10"/>
  <c r="B18" i="10"/>
  <c r="C18" i="10"/>
  <c r="D18" i="10"/>
  <c r="E18" i="10"/>
  <c r="F18" i="10"/>
  <c r="G18" i="10"/>
  <c r="A19" i="10"/>
  <c r="B19" i="10"/>
  <c r="C19" i="10"/>
  <c r="D19" i="10"/>
  <c r="E19" i="10"/>
  <c r="F19" i="10"/>
  <c r="G19" i="10"/>
  <c r="A20" i="10"/>
  <c r="B20" i="10"/>
  <c r="C20" i="10"/>
  <c r="D20" i="10"/>
  <c r="E20" i="10"/>
  <c r="F20" i="10"/>
  <c r="G20" i="10"/>
  <c r="A21" i="10"/>
  <c r="B21" i="10"/>
  <c r="C21" i="10"/>
  <c r="D21" i="10"/>
  <c r="E21" i="10"/>
  <c r="F21" i="10"/>
  <c r="G21" i="10"/>
  <c r="A22" i="10"/>
  <c r="B22" i="10"/>
  <c r="C22" i="10"/>
  <c r="D22" i="10"/>
  <c r="E22" i="10"/>
  <c r="F22" i="10"/>
  <c r="G22" i="10"/>
  <c r="A23" i="10"/>
  <c r="B23" i="10"/>
  <c r="C23" i="10"/>
  <c r="D23" i="10"/>
  <c r="E23" i="10"/>
  <c r="F23" i="10"/>
  <c r="G23" i="10"/>
  <c r="A24" i="10"/>
  <c r="B24" i="10"/>
  <c r="C24" i="10"/>
  <c r="D24" i="10"/>
  <c r="E24" i="10"/>
  <c r="F24" i="10"/>
  <c r="G24" i="10"/>
  <c r="A25" i="10"/>
  <c r="B25" i="10"/>
  <c r="C25" i="10"/>
  <c r="D25" i="10"/>
  <c r="E25" i="10"/>
  <c r="F25" i="10"/>
  <c r="G25" i="10"/>
  <c r="A26" i="10"/>
  <c r="B26" i="10"/>
  <c r="C26" i="10"/>
  <c r="D26" i="10"/>
  <c r="E26" i="10"/>
  <c r="F26" i="10"/>
  <c r="G26" i="10"/>
  <c r="A27" i="10"/>
  <c r="B27" i="10"/>
  <c r="C27" i="10"/>
  <c r="D27" i="10"/>
  <c r="E27" i="10"/>
  <c r="F27" i="10"/>
  <c r="G27" i="10"/>
  <c r="A28" i="10"/>
  <c r="B28" i="10"/>
  <c r="C28" i="10"/>
  <c r="D28" i="10"/>
  <c r="E28" i="10"/>
  <c r="F28" i="10"/>
  <c r="G28" i="10"/>
  <c r="A29" i="10"/>
  <c r="B29" i="10"/>
  <c r="C29" i="10"/>
  <c r="D29" i="10"/>
  <c r="E29" i="10"/>
  <c r="F29" i="10"/>
  <c r="G29" i="10"/>
  <c r="A30" i="10"/>
  <c r="B30" i="10"/>
  <c r="C30" i="10"/>
  <c r="D30" i="10"/>
  <c r="E30" i="10"/>
  <c r="F30" i="10"/>
  <c r="G30" i="10"/>
  <c r="A31" i="10"/>
  <c r="B31" i="10"/>
  <c r="C31" i="10"/>
  <c r="D31" i="10"/>
  <c r="E31" i="10"/>
  <c r="F31" i="10"/>
  <c r="G31" i="10"/>
  <c r="A32" i="10"/>
  <c r="B32" i="10"/>
  <c r="C32" i="10"/>
  <c r="D32" i="10"/>
  <c r="E32" i="10"/>
  <c r="F32" i="10"/>
  <c r="G32" i="10"/>
  <c r="A33" i="10"/>
  <c r="B33" i="10"/>
  <c r="C33" i="10"/>
  <c r="D33" i="10"/>
  <c r="E33" i="10"/>
  <c r="F33" i="10"/>
  <c r="G33" i="10"/>
  <c r="A34" i="10"/>
  <c r="B34" i="10"/>
  <c r="C34" i="10"/>
  <c r="D34" i="10"/>
  <c r="E34" i="10"/>
  <c r="F34" i="10"/>
  <c r="G34" i="10"/>
  <c r="A35" i="10"/>
  <c r="B35" i="10"/>
  <c r="C35" i="10"/>
  <c r="D35" i="10"/>
  <c r="E35" i="10"/>
  <c r="F35" i="10"/>
  <c r="G35" i="10"/>
  <c r="A36" i="10"/>
  <c r="B36" i="10"/>
  <c r="C36" i="10"/>
  <c r="D36" i="10"/>
  <c r="E36" i="10"/>
  <c r="F36" i="10"/>
  <c r="G36" i="10"/>
  <c r="A37" i="10"/>
  <c r="B37" i="10"/>
  <c r="C37" i="10"/>
  <c r="D37" i="10"/>
  <c r="E37" i="10"/>
  <c r="F37" i="10"/>
  <c r="G37" i="10"/>
  <c r="A38" i="10"/>
  <c r="B38" i="10"/>
  <c r="C38" i="10"/>
  <c r="D38" i="10"/>
  <c r="E38" i="10"/>
  <c r="F38" i="10"/>
  <c r="G38" i="10"/>
  <c r="A39" i="10"/>
  <c r="B39" i="10"/>
  <c r="C39" i="10"/>
  <c r="D39" i="10"/>
  <c r="E39" i="10"/>
  <c r="F39" i="10"/>
  <c r="G39" i="10"/>
  <c r="A40" i="10"/>
  <c r="B40" i="10"/>
  <c r="C40" i="10"/>
  <c r="D40" i="10"/>
  <c r="E40" i="10"/>
  <c r="F40" i="10"/>
  <c r="G40" i="10"/>
  <c r="A41" i="10"/>
  <c r="B41" i="10"/>
  <c r="C41" i="10"/>
  <c r="D41" i="10"/>
  <c r="E41" i="10"/>
  <c r="F41" i="10"/>
  <c r="G41" i="10"/>
  <c r="A42" i="10"/>
  <c r="B42" i="10"/>
  <c r="C42" i="10"/>
  <c r="D42" i="10"/>
  <c r="E42" i="10"/>
  <c r="F42" i="10"/>
  <c r="G42" i="10"/>
  <c r="A43" i="10"/>
  <c r="B43" i="10"/>
  <c r="C43" i="10"/>
  <c r="D43" i="10"/>
  <c r="E43" i="10"/>
  <c r="F43" i="10"/>
  <c r="G43" i="10"/>
  <c r="A44" i="10"/>
  <c r="B44" i="10"/>
  <c r="C44" i="10"/>
  <c r="D44" i="10"/>
  <c r="E44" i="10"/>
  <c r="F44" i="10"/>
  <c r="G44" i="10"/>
  <c r="A45" i="10"/>
  <c r="B45" i="10"/>
  <c r="C45" i="10"/>
  <c r="D45" i="10"/>
  <c r="E45" i="10"/>
  <c r="F45" i="10"/>
  <c r="G45" i="10"/>
  <c r="A46" i="10"/>
  <c r="B46" i="10"/>
  <c r="C46" i="10"/>
  <c r="D46" i="10"/>
  <c r="E46" i="10"/>
  <c r="F46" i="10"/>
  <c r="G46" i="10"/>
  <c r="A47" i="10"/>
  <c r="B47" i="10"/>
  <c r="C47" i="10"/>
  <c r="D47" i="10"/>
  <c r="E47" i="10"/>
  <c r="F47" i="10"/>
  <c r="G47" i="10"/>
  <c r="A48" i="10"/>
  <c r="B48" i="10"/>
  <c r="C48" i="10"/>
  <c r="D48" i="10"/>
  <c r="E48" i="10"/>
  <c r="F48" i="10"/>
  <c r="G48" i="10"/>
  <c r="A49" i="10"/>
  <c r="B49" i="10"/>
  <c r="C49" i="10"/>
  <c r="D49" i="10"/>
  <c r="E49" i="10"/>
  <c r="F49" i="10"/>
  <c r="G49" i="10"/>
  <c r="A50" i="10"/>
  <c r="B50" i="10"/>
  <c r="C50" i="10"/>
  <c r="D50" i="10"/>
  <c r="E50" i="10"/>
  <c r="F50" i="10"/>
  <c r="G50" i="10"/>
  <c r="A51" i="10"/>
  <c r="B51" i="10"/>
  <c r="C51" i="10"/>
  <c r="D51" i="10"/>
  <c r="E51" i="10"/>
  <c r="F51" i="10"/>
  <c r="G51" i="10"/>
  <c r="A52" i="10"/>
  <c r="B52" i="10"/>
  <c r="C52" i="10"/>
  <c r="D52" i="10"/>
  <c r="E52" i="10"/>
  <c r="F52" i="10"/>
  <c r="G52" i="10"/>
  <c r="A53" i="10"/>
  <c r="B53" i="10"/>
  <c r="C53" i="10"/>
  <c r="D53" i="10"/>
  <c r="E53" i="10"/>
  <c r="F53" i="10"/>
  <c r="G53" i="10"/>
  <c r="A54" i="10"/>
  <c r="B54" i="10"/>
  <c r="C54" i="10"/>
  <c r="D54" i="10"/>
  <c r="E54" i="10"/>
  <c r="F54" i="10"/>
  <c r="G54" i="10"/>
  <c r="A55" i="10"/>
  <c r="B55" i="10"/>
  <c r="C55" i="10"/>
  <c r="D55" i="10"/>
  <c r="E55" i="10"/>
  <c r="F55" i="10"/>
  <c r="G55" i="10"/>
  <c r="A56" i="10"/>
  <c r="B56" i="10"/>
  <c r="C56" i="10"/>
  <c r="D56" i="10"/>
  <c r="E56" i="10"/>
  <c r="F56" i="10"/>
  <c r="G56" i="10"/>
  <c r="A57" i="10"/>
  <c r="B57" i="10"/>
  <c r="C57" i="10"/>
  <c r="D57" i="10"/>
  <c r="E57" i="10"/>
  <c r="F57" i="10"/>
  <c r="G57" i="10"/>
  <c r="A58" i="10"/>
  <c r="B58" i="10"/>
  <c r="C58" i="10"/>
  <c r="D58" i="10"/>
  <c r="E58" i="10"/>
  <c r="F58" i="10"/>
  <c r="G58" i="10"/>
  <c r="A59" i="10"/>
  <c r="B59" i="10"/>
  <c r="C59" i="10"/>
  <c r="D59" i="10"/>
  <c r="E59" i="10"/>
  <c r="F59" i="10"/>
  <c r="G59" i="10"/>
  <c r="A60" i="10"/>
  <c r="B60" i="10"/>
  <c r="C60" i="10"/>
  <c r="D60" i="10"/>
  <c r="E60" i="10"/>
  <c r="F60" i="10"/>
  <c r="G60" i="10"/>
  <c r="A61" i="10"/>
  <c r="B61" i="10"/>
  <c r="C61" i="10"/>
  <c r="D61" i="10"/>
  <c r="E61" i="10"/>
  <c r="F61" i="10"/>
  <c r="G61" i="10"/>
  <c r="A62" i="10"/>
  <c r="B62" i="10"/>
  <c r="C62" i="10"/>
  <c r="D62" i="10"/>
  <c r="E62" i="10"/>
  <c r="F62" i="10"/>
  <c r="G62" i="10"/>
  <c r="A63" i="10"/>
  <c r="B63" i="10"/>
  <c r="C63" i="10"/>
  <c r="D63" i="10"/>
  <c r="E63" i="10"/>
  <c r="F63" i="10"/>
  <c r="G63" i="10"/>
  <c r="A64" i="10"/>
  <c r="B64" i="10"/>
  <c r="C64" i="10"/>
  <c r="D64" i="10"/>
  <c r="E64" i="10"/>
  <c r="F64" i="10"/>
  <c r="G64" i="10"/>
  <c r="A65" i="10"/>
  <c r="B65" i="10"/>
  <c r="C65" i="10"/>
  <c r="D65" i="10"/>
  <c r="E65" i="10"/>
  <c r="F65" i="10"/>
  <c r="G65" i="10"/>
  <c r="A66" i="10"/>
  <c r="B66" i="10"/>
  <c r="C66" i="10"/>
  <c r="D66" i="10"/>
  <c r="E66" i="10"/>
  <c r="F66" i="10"/>
  <c r="G66" i="10"/>
  <c r="A67" i="10"/>
  <c r="B67" i="10"/>
  <c r="C67" i="10"/>
  <c r="D67" i="10"/>
  <c r="E67" i="10"/>
  <c r="F67" i="10"/>
  <c r="G67" i="10"/>
  <c r="A68" i="10"/>
  <c r="B68" i="10"/>
  <c r="C68" i="10"/>
  <c r="D68" i="10"/>
  <c r="E68" i="10"/>
  <c r="F68" i="10"/>
  <c r="G68" i="10"/>
  <c r="A69" i="10"/>
  <c r="B69" i="10"/>
  <c r="C69" i="10"/>
  <c r="D69" i="10"/>
  <c r="E69" i="10"/>
  <c r="F69" i="10"/>
  <c r="G69" i="10"/>
  <c r="A70" i="10"/>
  <c r="B70" i="10"/>
  <c r="C70" i="10"/>
  <c r="D70" i="10"/>
  <c r="E70" i="10"/>
  <c r="F70" i="10"/>
  <c r="G70" i="10"/>
  <c r="A71" i="10"/>
  <c r="B71" i="10"/>
  <c r="C71" i="10"/>
  <c r="D71" i="10"/>
  <c r="E71" i="10"/>
  <c r="F71" i="10"/>
  <c r="G71" i="10"/>
  <c r="A72" i="10"/>
  <c r="B72" i="10"/>
  <c r="C72" i="10"/>
  <c r="D72" i="10"/>
  <c r="E72" i="10"/>
  <c r="F72" i="10"/>
  <c r="G72" i="10"/>
  <c r="A73" i="10"/>
  <c r="B73" i="10"/>
  <c r="C73" i="10"/>
  <c r="D73" i="10"/>
  <c r="E73" i="10"/>
  <c r="F73" i="10"/>
  <c r="G73" i="10"/>
  <c r="A74" i="10"/>
  <c r="B74" i="10"/>
  <c r="C74" i="10"/>
  <c r="D74" i="10"/>
  <c r="E74" i="10"/>
  <c r="F74" i="10"/>
  <c r="G74" i="10"/>
  <c r="A75" i="10"/>
  <c r="B75" i="10"/>
  <c r="C75" i="10"/>
  <c r="D75" i="10"/>
  <c r="E75" i="10"/>
  <c r="F75" i="10"/>
  <c r="G75" i="10"/>
  <c r="A76" i="10"/>
  <c r="B76" i="10"/>
  <c r="C76" i="10"/>
  <c r="D76" i="10"/>
  <c r="E76" i="10"/>
  <c r="F76" i="10"/>
  <c r="G76" i="10"/>
  <c r="A77" i="10"/>
  <c r="B77" i="10"/>
  <c r="C77" i="10"/>
  <c r="D77" i="10"/>
  <c r="E77" i="10"/>
  <c r="F77" i="10"/>
  <c r="G77" i="10"/>
  <c r="A78" i="10"/>
  <c r="B78" i="10"/>
  <c r="C78" i="10"/>
  <c r="D78" i="10"/>
  <c r="E78" i="10"/>
  <c r="F78" i="10"/>
  <c r="G78" i="10"/>
  <c r="A79" i="10"/>
  <c r="B79" i="10"/>
  <c r="C79" i="10"/>
  <c r="D79" i="10"/>
  <c r="E79" i="10"/>
  <c r="F79" i="10"/>
  <c r="G79" i="10"/>
  <c r="A80" i="10"/>
  <c r="B80" i="10"/>
  <c r="C80" i="10"/>
  <c r="D80" i="10"/>
  <c r="E80" i="10"/>
  <c r="F80" i="10"/>
  <c r="G80" i="10"/>
  <c r="A81" i="10"/>
  <c r="B81" i="10"/>
  <c r="C81" i="10"/>
  <c r="D81" i="10"/>
  <c r="E81" i="10"/>
  <c r="F81" i="10"/>
  <c r="G81" i="10"/>
  <c r="A82" i="10"/>
  <c r="B82" i="10"/>
  <c r="C82" i="10"/>
  <c r="D82" i="10"/>
  <c r="E82" i="10"/>
  <c r="F82" i="10"/>
  <c r="G82" i="10"/>
  <c r="A83" i="10"/>
  <c r="B83" i="10"/>
  <c r="C83" i="10"/>
  <c r="D83" i="10"/>
  <c r="E83" i="10"/>
  <c r="F83" i="10"/>
  <c r="G83" i="10"/>
  <c r="A84" i="10"/>
  <c r="B84" i="10"/>
  <c r="C84" i="10"/>
  <c r="D84" i="10"/>
  <c r="E84" i="10"/>
  <c r="F84" i="10"/>
  <c r="G84" i="10"/>
  <c r="A85" i="10"/>
  <c r="B85" i="10"/>
  <c r="C85" i="10"/>
  <c r="D85" i="10"/>
  <c r="E85" i="10"/>
  <c r="F85" i="10"/>
  <c r="G85" i="10"/>
  <c r="A86" i="10"/>
  <c r="B86" i="10"/>
  <c r="C86" i="10"/>
  <c r="D86" i="10"/>
  <c r="E86" i="10"/>
  <c r="F86" i="10"/>
  <c r="G86" i="10"/>
  <c r="A87" i="10"/>
  <c r="B87" i="10"/>
  <c r="C87" i="10"/>
  <c r="D87" i="10"/>
  <c r="E87" i="10"/>
  <c r="F87" i="10"/>
  <c r="G87" i="10"/>
  <c r="A88" i="10"/>
  <c r="B88" i="10"/>
  <c r="C88" i="10"/>
  <c r="D88" i="10"/>
  <c r="E88" i="10"/>
  <c r="F88" i="10"/>
  <c r="G88" i="10"/>
  <c r="A89" i="10"/>
  <c r="B89" i="10"/>
  <c r="C89" i="10"/>
  <c r="D89" i="10"/>
  <c r="E89" i="10"/>
  <c r="F89" i="10"/>
  <c r="G89" i="10"/>
  <c r="A90" i="10"/>
  <c r="B90" i="10"/>
  <c r="C90" i="10"/>
  <c r="D90" i="10"/>
  <c r="E90" i="10"/>
  <c r="F90" i="10"/>
  <c r="G90" i="10"/>
  <c r="A91" i="10"/>
  <c r="B91" i="10"/>
  <c r="C91" i="10"/>
  <c r="D91" i="10"/>
  <c r="E91" i="10"/>
  <c r="F91" i="10"/>
  <c r="G91" i="10"/>
  <c r="A92" i="10"/>
  <c r="B92" i="10"/>
  <c r="C92" i="10"/>
  <c r="D92" i="10"/>
  <c r="E92" i="10"/>
  <c r="F92" i="10"/>
  <c r="G92" i="10"/>
  <c r="A93" i="10"/>
  <c r="B93" i="10"/>
  <c r="C93" i="10"/>
  <c r="D93" i="10"/>
  <c r="E93" i="10"/>
  <c r="F93" i="10"/>
  <c r="G93" i="10"/>
  <c r="A94" i="10"/>
  <c r="B94" i="10"/>
  <c r="C94" i="10"/>
  <c r="D94" i="10"/>
  <c r="E94" i="10"/>
  <c r="F94" i="10"/>
  <c r="G94" i="10"/>
  <c r="A95" i="10"/>
  <c r="B95" i="10"/>
  <c r="C95" i="10"/>
  <c r="D95" i="10"/>
  <c r="E95" i="10"/>
  <c r="F95" i="10"/>
  <c r="G95" i="10"/>
  <c r="A96" i="10"/>
  <c r="B96" i="10"/>
  <c r="C96" i="10"/>
  <c r="D96" i="10"/>
  <c r="E96" i="10"/>
  <c r="F96" i="10"/>
  <c r="G96" i="10"/>
  <c r="A97" i="10"/>
  <c r="B97" i="10"/>
  <c r="C97" i="10"/>
  <c r="D97" i="10"/>
  <c r="E97" i="10"/>
  <c r="F97" i="10"/>
  <c r="G97" i="10"/>
  <c r="A98" i="10"/>
  <c r="B98" i="10"/>
  <c r="C98" i="10"/>
  <c r="D98" i="10"/>
  <c r="E98" i="10"/>
  <c r="F98" i="10"/>
  <c r="G98" i="10"/>
  <c r="A99" i="10"/>
  <c r="B99" i="10"/>
  <c r="C99" i="10"/>
  <c r="D99" i="10"/>
  <c r="E99" i="10"/>
  <c r="F99" i="10"/>
  <c r="G99" i="10"/>
  <c r="A100" i="10"/>
  <c r="B100" i="10"/>
  <c r="C100" i="10"/>
  <c r="D100" i="10"/>
  <c r="E100" i="10"/>
  <c r="F100" i="10"/>
  <c r="G100" i="10"/>
  <c r="A101" i="10"/>
  <c r="B101" i="10"/>
  <c r="C101" i="10"/>
  <c r="D101" i="10"/>
  <c r="E101" i="10"/>
  <c r="F101" i="10"/>
  <c r="G101" i="10"/>
  <c r="A102" i="10"/>
  <c r="B102" i="10"/>
  <c r="C102" i="10"/>
  <c r="D102" i="10"/>
  <c r="E102" i="10"/>
  <c r="F102" i="10"/>
  <c r="G102" i="10"/>
  <c r="A103" i="10"/>
  <c r="B103" i="10"/>
  <c r="C103" i="10"/>
  <c r="D103" i="10"/>
  <c r="E103" i="10"/>
  <c r="F103" i="10"/>
  <c r="G103" i="10"/>
  <c r="A104" i="10"/>
  <c r="B104" i="10"/>
  <c r="C104" i="10"/>
  <c r="D104" i="10"/>
  <c r="E104" i="10"/>
  <c r="F104" i="10"/>
  <c r="G104" i="10"/>
  <c r="A105" i="10"/>
  <c r="B105" i="10"/>
  <c r="C105" i="10"/>
  <c r="D105" i="10"/>
  <c r="E105" i="10"/>
  <c r="F105" i="10"/>
  <c r="G105" i="10"/>
  <c r="A106" i="10"/>
  <c r="B106" i="10"/>
  <c r="C106" i="10"/>
  <c r="D106" i="10"/>
  <c r="E106" i="10"/>
  <c r="F106" i="10"/>
  <c r="G106" i="10"/>
  <c r="A107" i="10"/>
  <c r="B107" i="10"/>
  <c r="C107" i="10"/>
  <c r="D107" i="10"/>
  <c r="E107" i="10"/>
  <c r="F107" i="10"/>
  <c r="G107" i="10"/>
  <c r="A108" i="10"/>
  <c r="B108" i="10"/>
  <c r="C108" i="10"/>
  <c r="D108" i="10"/>
  <c r="E108" i="10"/>
  <c r="F108" i="10"/>
  <c r="G108" i="10"/>
  <c r="A109" i="10"/>
  <c r="B109" i="10"/>
  <c r="C109" i="10"/>
  <c r="D109" i="10"/>
  <c r="E109" i="10"/>
  <c r="F109" i="10"/>
  <c r="G109" i="10"/>
  <c r="A110" i="10"/>
  <c r="B110" i="10"/>
  <c r="C110" i="10"/>
  <c r="D110" i="10"/>
  <c r="E110" i="10"/>
  <c r="F110" i="10"/>
  <c r="G110" i="10"/>
  <c r="A111" i="10"/>
  <c r="B111" i="10"/>
  <c r="C111" i="10"/>
  <c r="D111" i="10"/>
  <c r="E111" i="10"/>
  <c r="F111" i="10"/>
  <c r="G111" i="10"/>
  <c r="A112" i="10"/>
  <c r="B112" i="10"/>
  <c r="C112" i="10"/>
  <c r="D112" i="10"/>
  <c r="E112" i="10"/>
  <c r="F112" i="10"/>
  <c r="G112" i="10"/>
  <c r="A113" i="10"/>
  <c r="B113" i="10"/>
  <c r="C113" i="10"/>
  <c r="D113" i="10"/>
  <c r="E113" i="10"/>
  <c r="F113" i="10"/>
  <c r="G113" i="10"/>
  <c r="A114" i="10"/>
  <c r="B114" i="10"/>
  <c r="C114" i="10"/>
  <c r="D114" i="10"/>
  <c r="E114" i="10"/>
  <c r="F114" i="10"/>
  <c r="G114" i="10"/>
  <c r="A115" i="10"/>
  <c r="B115" i="10"/>
  <c r="C115" i="10"/>
  <c r="D115" i="10"/>
  <c r="E115" i="10"/>
  <c r="F115" i="10"/>
  <c r="G115" i="10"/>
  <c r="A116" i="10"/>
  <c r="B116" i="10"/>
  <c r="C116" i="10"/>
  <c r="D116" i="10"/>
  <c r="E116" i="10"/>
  <c r="F116" i="10"/>
  <c r="G116" i="10"/>
  <c r="A117" i="10"/>
  <c r="B117" i="10"/>
  <c r="C117" i="10"/>
  <c r="D117" i="10"/>
  <c r="E117" i="10"/>
  <c r="F117" i="10"/>
  <c r="G117" i="10"/>
  <c r="A118" i="10"/>
  <c r="B118" i="10"/>
  <c r="C118" i="10"/>
  <c r="D118" i="10"/>
  <c r="E118" i="10"/>
  <c r="F118" i="10"/>
  <c r="G118" i="10"/>
  <c r="A119" i="10"/>
  <c r="B119" i="10"/>
  <c r="C119" i="10"/>
  <c r="D119" i="10"/>
  <c r="E119" i="10"/>
  <c r="F119" i="10"/>
  <c r="G119" i="10"/>
  <c r="A120" i="10"/>
  <c r="B120" i="10"/>
  <c r="C120" i="10"/>
  <c r="D120" i="10"/>
  <c r="E120" i="10"/>
  <c r="F120" i="10"/>
  <c r="G120" i="10"/>
  <c r="A121" i="10"/>
  <c r="B121" i="10"/>
  <c r="C121" i="10"/>
  <c r="D121" i="10"/>
  <c r="E121" i="10"/>
  <c r="F121" i="10"/>
  <c r="G121" i="10"/>
  <c r="A122" i="10"/>
  <c r="B122" i="10"/>
  <c r="C122" i="10"/>
  <c r="D122" i="10"/>
  <c r="E122" i="10"/>
  <c r="F122" i="10"/>
  <c r="G122" i="10"/>
  <c r="A123" i="10"/>
  <c r="B123" i="10"/>
  <c r="C123" i="10"/>
  <c r="D123" i="10"/>
  <c r="E123" i="10"/>
  <c r="F123" i="10"/>
  <c r="G123" i="10"/>
  <c r="A124" i="10"/>
  <c r="B124" i="10"/>
  <c r="C124" i="10"/>
  <c r="D124" i="10"/>
  <c r="E124" i="10"/>
  <c r="F124" i="10"/>
  <c r="G124" i="10"/>
  <c r="A125" i="10"/>
  <c r="B125" i="10"/>
  <c r="C125" i="10"/>
  <c r="D125" i="10"/>
  <c r="E125" i="10"/>
  <c r="F125" i="10"/>
  <c r="G125" i="10"/>
  <c r="A126" i="10"/>
  <c r="B126" i="10"/>
  <c r="C126" i="10"/>
  <c r="D126" i="10"/>
  <c r="E126" i="10"/>
  <c r="F126" i="10"/>
  <c r="G126" i="10"/>
  <c r="A127" i="10"/>
  <c r="B127" i="10"/>
  <c r="C127" i="10"/>
  <c r="D127" i="10"/>
  <c r="E127" i="10"/>
  <c r="F127" i="10"/>
  <c r="G127" i="10"/>
  <c r="A128" i="10"/>
  <c r="B128" i="10"/>
  <c r="C128" i="10"/>
  <c r="D128" i="10"/>
  <c r="E128" i="10"/>
  <c r="F128" i="10"/>
  <c r="G128" i="10"/>
  <c r="A129" i="10"/>
  <c r="B129" i="10"/>
  <c r="C129" i="10"/>
  <c r="D129" i="10"/>
  <c r="E129" i="10"/>
  <c r="F129" i="10"/>
  <c r="G129" i="10"/>
  <c r="A130" i="10"/>
  <c r="B130" i="10"/>
  <c r="C130" i="10"/>
  <c r="D130" i="10"/>
  <c r="E130" i="10"/>
  <c r="F130" i="10"/>
  <c r="G130" i="10"/>
  <c r="A131" i="10"/>
  <c r="B131" i="10"/>
  <c r="C131" i="10"/>
  <c r="D131" i="10"/>
  <c r="E131" i="10"/>
  <c r="F131" i="10"/>
  <c r="G131" i="10"/>
  <c r="A132" i="10"/>
  <c r="B132" i="10"/>
  <c r="C132" i="10"/>
  <c r="D132" i="10"/>
  <c r="E132" i="10"/>
  <c r="F132" i="10"/>
  <c r="G132" i="10"/>
  <c r="A133" i="10"/>
  <c r="B133" i="10"/>
  <c r="C133" i="10"/>
  <c r="D133" i="10"/>
  <c r="E133" i="10"/>
  <c r="F133" i="10"/>
  <c r="G133" i="10"/>
  <c r="A134" i="10"/>
  <c r="B134" i="10"/>
  <c r="C134" i="10"/>
  <c r="D134" i="10"/>
  <c r="E134" i="10"/>
  <c r="F134" i="10"/>
  <c r="G134" i="10"/>
  <c r="A135" i="10"/>
  <c r="B135" i="10"/>
  <c r="C135" i="10"/>
  <c r="D135" i="10"/>
  <c r="E135" i="10"/>
  <c r="F135" i="10"/>
  <c r="G135" i="10"/>
  <c r="A136" i="10"/>
  <c r="B136" i="10"/>
  <c r="C136" i="10"/>
  <c r="D136" i="10"/>
  <c r="E136" i="10"/>
  <c r="F136" i="10"/>
  <c r="G136" i="10"/>
  <c r="A137" i="10"/>
  <c r="B137" i="10"/>
  <c r="C137" i="10"/>
  <c r="D137" i="10"/>
  <c r="E137" i="10"/>
  <c r="F137" i="10"/>
  <c r="G137" i="10"/>
  <c r="A138" i="10"/>
  <c r="B138" i="10"/>
  <c r="C138" i="10"/>
  <c r="D138" i="10"/>
  <c r="E138" i="10"/>
  <c r="F138" i="10"/>
  <c r="G138" i="10"/>
  <c r="A139" i="10"/>
  <c r="B139" i="10"/>
  <c r="C139" i="10"/>
  <c r="D139" i="10"/>
  <c r="E139" i="10"/>
  <c r="F139" i="10"/>
  <c r="G139" i="10"/>
  <c r="A140" i="10"/>
  <c r="B140" i="10"/>
  <c r="C140" i="10"/>
  <c r="D140" i="10"/>
  <c r="E140" i="10"/>
  <c r="F140" i="10"/>
  <c r="G140" i="10"/>
  <c r="A141" i="10"/>
  <c r="B141" i="10"/>
  <c r="C141" i="10"/>
  <c r="D141" i="10"/>
  <c r="E141" i="10"/>
  <c r="F141" i="10"/>
  <c r="G141" i="10"/>
  <c r="A142" i="10"/>
  <c r="B142" i="10"/>
  <c r="C142" i="10"/>
  <c r="D142" i="10"/>
  <c r="E142" i="10"/>
  <c r="F142" i="10"/>
  <c r="G142" i="10"/>
  <c r="A143" i="10"/>
  <c r="B143" i="10"/>
  <c r="C143" i="10"/>
  <c r="D143" i="10"/>
  <c r="E143" i="10"/>
  <c r="F143" i="10"/>
  <c r="G143" i="10"/>
  <c r="A144" i="10"/>
  <c r="B144" i="10"/>
  <c r="C144" i="10"/>
  <c r="D144" i="10"/>
  <c r="E144" i="10"/>
  <c r="F144" i="10"/>
  <c r="G144" i="10"/>
  <c r="A145" i="10"/>
  <c r="B145" i="10"/>
  <c r="C145" i="10"/>
  <c r="D145" i="10"/>
  <c r="E145" i="10"/>
  <c r="F145" i="10"/>
  <c r="G145" i="10"/>
  <c r="A146" i="10"/>
  <c r="B146" i="10"/>
  <c r="C146" i="10"/>
  <c r="D146" i="10"/>
  <c r="E146" i="10"/>
  <c r="F146" i="10"/>
  <c r="G146" i="10"/>
  <c r="A147" i="10"/>
  <c r="B147" i="10"/>
  <c r="C147" i="10"/>
  <c r="D147" i="10"/>
  <c r="E147" i="10"/>
  <c r="F147" i="10"/>
  <c r="G147" i="10"/>
  <c r="A148" i="10"/>
  <c r="B148" i="10"/>
  <c r="C148" i="10"/>
  <c r="D148" i="10"/>
  <c r="E148" i="10"/>
  <c r="F148" i="10"/>
  <c r="G148" i="10"/>
  <c r="A149" i="10"/>
  <c r="B149" i="10"/>
  <c r="C149" i="10"/>
  <c r="D149" i="10"/>
  <c r="E149" i="10"/>
  <c r="F149" i="10"/>
  <c r="G149" i="10"/>
  <c r="A150" i="10"/>
  <c r="B150" i="10"/>
  <c r="C150" i="10"/>
  <c r="D150" i="10"/>
  <c r="E150" i="10"/>
  <c r="F150" i="10"/>
  <c r="G150" i="10"/>
  <c r="A151" i="10"/>
  <c r="B151" i="10"/>
  <c r="C151" i="10"/>
  <c r="D151" i="10"/>
  <c r="E151" i="10"/>
  <c r="F151" i="10"/>
  <c r="G151" i="10"/>
  <c r="A152" i="10"/>
  <c r="B152" i="10"/>
  <c r="C152" i="10"/>
  <c r="D152" i="10"/>
  <c r="E152" i="10"/>
  <c r="F152" i="10"/>
  <c r="G152" i="10"/>
  <c r="A153" i="10"/>
  <c r="B153" i="10"/>
  <c r="C153" i="10"/>
  <c r="D153" i="10"/>
  <c r="E153" i="10"/>
  <c r="F153" i="10"/>
  <c r="G153" i="10"/>
  <c r="A154" i="10"/>
  <c r="B154" i="10"/>
  <c r="C154" i="10"/>
  <c r="D154" i="10"/>
  <c r="E154" i="10"/>
  <c r="F154" i="10"/>
  <c r="G154" i="10"/>
  <c r="A155" i="10"/>
  <c r="B155" i="10"/>
  <c r="C155" i="10"/>
  <c r="D155" i="10"/>
  <c r="E155" i="10"/>
  <c r="F155" i="10"/>
  <c r="G155" i="10"/>
  <c r="A156" i="10"/>
  <c r="B156" i="10"/>
  <c r="C156" i="10"/>
  <c r="D156" i="10"/>
  <c r="E156" i="10"/>
  <c r="F156" i="10"/>
  <c r="G156" i="10"/>
  <c r="A157" i="10"/>
  <c r="B157" i="10"/>
  <c r="C157" i="10"/>
  <c r="D157" i="10"/>
  <c r="E157" i="10"/>
  <c r="F157" i="10"/>
  <c r="G157" i="10"/>
  <c r="A158" i="10"/>
  <c r="B158" i="10"/>
  <c r="C158" i="10"/>
  <c r="D158" i="10"/>
  <c r="E158" i="10"/>
  <c r="F158" i="10"/>
  <c r="G158" i="10"/>
  <c r="A159" i="10"/>
  <c r="B159" i="10"/>
  <c r="C159" i="10"/>
  <c r="D159" i="10"/>
  <c r="E159" i="10"/>
  <c r="F159" i="10"/>
  <c r="G159" i="10"/>
  <c r="A160" i="10"/>
  <c r="B160" i="10"/>
  <c r="C160" i="10"/>
  <c r="D160" i="10"/>
  <c r="E160" i="10"/>
  <c r="F160" i="10"/>
  <c r="G160" i="10"/>
  <c r="A161" i="10"/>
  <c r="B161" i="10"/>
  <c r="C161" i="10"/>
  <c r="D161" i="10"/>
  <c r="E161" i="10"/>
  <c r="F161" i="10"/>
  <c r="G161" i="10"/>
  <c r="A162" i="10"/>
  <c r="B162" i="10"/>
  <c r="C162" i="10"/>
  <c r="D162" i="10"/>
  <c r="E162" i="10"/>
  <c r="F162" i="10"/>
  <c r="G162" i="10"/>
  <c r="A163" i="10"/>
  <c r="B163" i="10"/>
  <c r="C163" i="10"/>
  <c r="D163" i="10"/>
  <c r="E163" i="10"/>
  <c r="F163" i="10"/>
  <c r="G163" i="10"/>
  <c r="A164" i="10"/>
  <c r="B164" i="10"/>
  <c r="C164" i="10"/>
  <c r="D164" i="10"/>
  <c r="E164" i="10"/>
  <c r="F164" i="10"/>
  <c r="G164" i="10"/>
  <c r="A165" i="10"/>
  <c r="B165" i="10"/>
  <c r="C165" i="10"/>
  <c r="D165" i="10"/>
  <c r="E165" i="10"/>
  <c r="F165" i="10"/>
  <c r="G165" i="10"/>
  <c r="A166" i="10"/>
  <c r="B166" i="10"/>
  <c r="C166" i="10"/>
  <c r="D166" i="10"/>
  <c r="E166" i="10"/>
  <c r="F166" i="10"/>
  <c r="G166" i="10"/>
  <c r="A167" i="10"/>
  <c r="B167" i="10"/>
  <c r="C167" i="10"/>
  <c r="D167" i="10"/>
  <c r="E167" i="10"/>
  <c r="F167" i="10"/>
  <c r="G167" i="10"/>
  <c r="A168" i="10"/>
  <c r="B168" i="10"/>
  <c r="C168" i="10"/>
  <c r="D168" i="10"/>
  <c r="E168" i="10"/>
  <c r="F168" i="10"/>
  <c r="G168" i="10"/>
  <c r="A169" i="10"/>
  <c r="B169" i="10"/>
  <c r="C169" i="10"/>
  <c r="D169" i="10"/>
  <c r="E169" i="10"/>
  <c r="F169" i="10"/>
  <c r="G169" i="10"/>
  <c r="A170" i="10"/>
  <c r="B170" i="10"/>
  <c r="C170" i="10"/>
  <c r="D170" i="10"/>
  <c r="E170" i="10"/>
  <c r="F170" i="10"/>
  <c r="G170" i="10"/>
  <c r="A171" i="10"/>
  <c r="B171" i="10"/>
  <c r="C171" i="10"/>
  <c r="D171" i="10"/>
  <c r="E171" i="10"/>
  <c r="F171" i="10"/>
  <c r="G171" i="10"/>
  <c r="A172" i="10"/>
  <c r="B172" i="10"/>
  <c r="C172" i="10"/>
  <c r="D172" i="10"/>
  <c r="E172" i="10"/>
  <c r="F172" i="10"/>
  <c r="G172" i="10"/>
  <c r="A173" i="10"/>
  <c r="B173" i="10"/>
  <c r="C173" i="10"/>
  <c r="D173" i="10"/>
  <c r="E173" i="10"/>
  <c r="F173" i="10"/>
  <c r="G173" i="10"/>
  <c r="A174" i="10"/>
  <c r="B174" i="10"/>
  <c r="C174" i="10"/>
  <c r="D174" i="10"/>
  <c r="E174" i="10"/>
  <c r="F174" i="10"/>
  <c r="G174" i="10"/>
  <c r="A175" i="10"/>
  <c r="B175" i="10"/>
  <c r="C175" i="10"/>
  <c r="D175" i="10"/>
  <c r="E175" i="10"/>
  <c r="F175" i="10"/>
  <c r="G175" i="10"/>
  <c r="A176" i="10"/>
  <c r="B176" i="10"/>
  <c r="C176" i="10"/>
  <c r="D176" i="10"/>
  <c r="E176" i="10"/>
  <c r="F176" i="10"/>
  <c r="G176" i="10"/>
  <c r="A177" i="10"/>
  <c r="B177" i="10"/>
  <c r="C177" i="10"/>
  <c r="D177" i="10"/>
  <c r="E177" i="10"/>
  <c r="F177" i="10"/>
  <c r="G177" i="10"/>
  <c r="A178" i="10"/>
  <c r="B178" i="10"/>
  <c r="C178" i="10"/>
  <c r="D178" i="10"/>
  <c r="E178" i="10"/>
  <c r="F178" i="10"/>
  <c r="G178" i="10"/>
  <c r="A179" i="10"/>
  <c r="B179" i="10"/>
  <c r="C179" i="10"/>
  <c r="D179" i="10"/>
  <c r="E179" i="10"/>
  <c r="F179" i="10"/>
  <c r="G179" i="10"/>
  <c r="A180" i="10"/>
  <c r="B180" i="10"/>
  <c r="C180" i="10"/>
  <c r="D180" i="10"/>
  <c r="E180" i="10"/>
  <c r="F180" i="10"/>
  <c r="G180" i="10"/>
  <c r="A181" i="10"/>
  <c r="B181" i="10"/>
  <c r="C181" i="10"/>
  <c r="D181" i="10"/>
  <c r="E181" i="10"/>
  <c r="F181" i="10"/>
  <c r="G181" i="10"/>
  <c r="A182" i="10"/>
  <c r="B182" i="10"/>
  <c r="C182" i="10"/>
  <c r="D182" i="10"/>
  <c r="E182" i="10"/>
  <c r="F182" i="10"/>
  <c r="G182" i="10"/>
  <c r="A183" i="10"/>
  <c r="B183" i="10"/>
  <c r="C183" i="10"/>
  <c r="D183" i="10"/>
  <c r="E183" i="10"/>
  <c r="F183" i="10"/>
  <c r="G183" i="10"/>
  <c r="A184" i="10"/>
  <c r="B184" i="10"/>
  <c r="C184" i="10"/>
  <c r="D184" i="10"/>
  <c r="E184" i="10"/>
  <c r="F184" i="10"/>
  <c r="G184" i="10"/>
  <c r="A185" i="10"/>
  <c r="B185" i="10"/>
  <c r="C185" i="10"/>
  <c r="D185" i="10"/>
  <c r="E185" i="10"/>
  <c r="F185" i="10"/>
  <c r="G185" i="10"/>
  <c r="A186" i="10"/>
  <c r="B186" i="10"/>
  <c r="C186" i="10"/>
  <c r="D186" i="10"/>
  <c r="E186" i="10"/>
  <c r="F186" i="10"/>
  <c r="G186" i="10"/>
  <c r="A187" i="10"/>
  <c r="B187" i="10"/>
  <c r="C187" i="10"/>
  <c r="D187" i="10"/>
  <c r="E187" i="10"/>
  <c r="F187" i="10"/>
  <c r="G187" i="10"/>
  <c r="A188" i="10"/>
  <c r="B188" i="10"/>
  <c r="C188" i="10"/>
  <c r="D188" i="10"/>
  <c r="E188" i="10"/>
  <c r="F188" i="10"/>
  <c r="G188" i="10"/>
  <c r="A189" i="10"/>
  <c r="B189" i="10"/>
  <c r="C189" i="10"/>
  <c r="D189" i="10"/>
  <c r="E189" i="10"/>
  <c r="F189" i="10"/>
  <c r="G189" i="10"/>
  <c r="A190" i="10"/>
  <c r="B190" i="10"/>
  <c r="C190" i="10"/>
  <c r="D190" i="10"/>
  <c r="E190" i="10"/>
  <c r="F190" i="10"/>
  <c r="G190" i="10"/>
  <c r="A191" i="10"/>
  <c r="B191" i="10"/>
  <c r="C191" i="10"/>
  <c r="D191" i="10"/>
  <c r="E191" i="10"/>
  <c r="F191" i="10"/>
  <c r="G191" i="10"/>
  <c r="A192" i="10"/>
  <c r="B192" i="10"/>
  <c r="C192" i="10"/>
  <c r="D192" i="10"/>
  <c r="E192" i="10"/>
  <c r="F192" i="10"/>
  <c r="G192" i="10"/>
  <c r="A193" i="10"/>
  <c r="B193" i="10"/>
  <c r="C193" i="10"/>
  <c r="D193" i="10"/>
  <c r="E193" i="10"/>
  <c r="F193" i="10"/>
  <c r="G193" i="10"/>
  <c r="A194" i="10"/>
  <c r="B194" i="10"/>
  <c r="C194" i="10"/>
  <c r="D194" i="10"/>
  <c r="E194" i="10"/>
  <c r="F194" i="10"/>
  <c r="G194" i="10"/>
  <c r="A195" i="10"/>
  <c r="B195" i="10"/>
  <c r="C195" i="10"/>
  <c r="D195" i="10"/>
  <c r="E195" i="10"/>
  <c r="F195" i="10"/>
  <c r="G195" i="10"/>
  <c r="A196" i="10"/>
  <c r="B196" i="10"/>
  <c r="C196" i="10"/>
  <c r="D196" i="10"/>
  <c r="E196" i="10"/>
  <c r="F196" i="10"/>
  <c r="G196" i="10"/>
  <c r="A197" i="10"/>
  <c r="B197" i="10"/>
  <c r="C197" i="10"/>
  <c r="D197" i="10"/>
  <c r="E197" i="10"/>
  <c r="F197" i="10"/>
  <c r="G197" i="10"/>
  <c r="A198" i="10"/>
  <c r="B198" i="10"/>
  <c r="C198" i="10"/>
  <c r="D198" i="10"/>
  <c r="E198" i="10"/>
  <c r="F198" i="10"/>
  <c r="G198" i="10"/>
  <c r="A199" i="10"/>
  <c r="B199" i="10"/>
  <c r="C199" i="10"/>
  <c r="D199" i="10"/>
  <c r="E199" i="10"/>
  <c r="F199" i="10"/>
  <c r="G199" i="10"/>
  <c r="A200" i="10"/>
  <c r="B200" i="10"/>
  <c r="C200" i="10"/>
  <c r="D200" i="10"/>
  <c r="E200" i="10"/>
  <c r="F200" i="10"/>
  <c r="G200" i="10"/>
  <c r="A201" i="10"/>
  <c r="B201" i="10"/>
  <c r="C201" i="10"/>
  <c r="D201" i="10"/>
  <c r="E201" i="10"/>
  <c r="F201" i="10"/>
  <c r="G201" i="10"/>
  <c r="A202" i="10"/>
  <c r="B202" i="10"/>
  <c r="C202" i="10"/>
  <c r="D202" i="10"/>
  <c r="E202" i="10"/>
  <c r="F202" i="10"/>
  <c r="G202" i="10"/>
  <c r="A203" i="10"/>
  <c r="B203" i="10"/>
  <c r="C203" i="10"/>
  <c r="D203" i="10"/>
  <c r="E203" i="10"/>
  <c r="F203" i="10"/>
  <c r="G203" i="10"/>
  <c r="A204" i="10"/>
  <c r="B204" i="10"/>
  <c r="C204" i="10"/>
  <c r="D204" i="10"/>
  <c r="E204" i="10"/>
  <c r="F204" i="10"/>
  <c r="G204" i="10"/>
  <c r="A205" i="10"/>
  <c r="B205" i="10"/>
  <c r="C205" i="10"/>
  <c r="D205" i="10"/>
  <c r="E205" i="10"/>
  <c r="F205" i="10"/>
  <c r="G205" i="10"/>
  <c r="A206" i="10"/>
  <c r="B206" i="10"/>
  <c r="C206" i="10"/>
  <c r="D206" i="10"/>
  <c r="E206" i="10"/>
  <c r="F206" i="10"/>
  <c r="G206" i="10"/>
  <c r="A207" i="10"/>
  <c r="B207" i="10"/>
  <c r="C207" i="10"/>
  <c r="D207" i="10"/>
  <c r="E207" i="10"/>
  <c r="F207" i="10"/>
  <c r="G207" i="10"/>
  <c r="A208" i="10"/>
  <c r="B208" i="10"/>
  <c r="C208" i="10"/>
  <c r="D208" i="10"/>
  <c r="E208" i="10"/>
  <c r="F208" i="10"/>
  <c r="G208" i="10"/>
  <c r="A209" i="10"/>
  <c r="B209" i="10"/>
  <c r="C209" i="10"/>
  <c r="D209" i="10"/>
  <c r="E209" i="10"/>
  <c r="F209" i="10"/>
  <c r="G209" i="10"/>
  <c r="A210" i="10"/>
  <c r="B210" i="10"/>
  <c r="C210" i="10"/>
  <c r="D210" i="10"/>
  <c r="E210" i="10"/>
  <c r="F210" i="10"/>
  <c r="G210" i="10"/>
  <c r="A211" i="10"/>
  <c r="B211" i="10"/>
  <c r="C211" i="10"/>
  <c r="D211" i="10"/>
  <c r="E211" i="10"/>
  <c r="F211" i="10"/>
  <c r="G211" i="10"/>
  <c r="A212" i="10"/>
  <c r="B212" i="10"/>
  <c r="C212" i="10"/>
  <c r="D212" i="10"/>
  <c r="E212" i="10"/>
  <c r="F212" i="10"/>
  <c r="G212" i="10"/>
  <c r="A213" i="10"/>
  <c r="B213" i="10"/>
  <c r="C213" i="10"/>
  <c r="D213" i="10"/>
  <c r="E213" i="10"/>
  <c r="F213" i="10"/>
  <c r="G213" i="10"/>
  <c r="A214" i="10"/>
  <c r="B214" i="10"/>
  <c r="C214" i="10"/>
  <c r="D214" i="10"/>
  <c r="E214" i="10"/>
  <c r="F214" i="10"/>
  <c r="G214" i="10"/>
  <c r="A215" i="10"/>
  <c r="B215" i="10"/>
  <c r="C215" i="10"/>
  <c r="D215" i="10"/>
  <c r="E215" i="10"/>
  <c r="F215" i="10"/>
  <c r="G215" i="10"/>
  <c r="A216" i="10"/>
  <c r="B216" i="10"/>
  <c r="C216" i="10"/>
  <c r="D216" i="10"/>
  <c r="E216" i="10"/>
  <c r="F216" i="10"/>
  <c r="G216" i="10"/>
  <c r="A217" i="10"/>
  <c r="B217" i="10"/>
  <c r="C217" i="10"/>
  <c r="D217" i="10"/>
  <c r="E217" i="10"/>
  <c r="F217" i="10"/>
  <c r="G217" i="10"/>
  <c r="A218" i="10"/>
  <c r="B218" i="10"/>
  <c r="C218" i="10"/>
  <c r="D218" i="10"/>
  <c r="E218" i="10"/>
  <c r="F218" i="10"/>
  <c r="G218" i="10"/>
  <c r="A219" i="10"/>
  <c r="B219" i="10"/>
  <c r="C219" i="10"/>
  <c r="D219" i="10"/>
  <c r="E219" i="10"/>
  <c r="F219" i="10"/>
  <c r="G219" i="10"/>
  <c r="A220" i="10"/>
  <c r="B220" i="10"/>
  <c r="C220" i="10"/>
  <c r="D220" i="10"/>
  <c r="E220" i="10"/>
  <c r="F220" i="10"/>
  <c r="G220" i="10"/>
  <c r="A221" i="10"/>
  <c r="B221" i="10"/>
  <c r="C221" i="10"/>
  <c r="D221" i="10"/>
  <c r="E221" i="10"/>
  <c r="F221" i="10"/>
  <c r="G221" i="10"/>
  <c r="A222" i="10"/>
  <c r="B222" i="10"/>
  <c r="C222" i="10"/>
  <c r="D222" i="10"/>
  <c r="E222" i="10"/>
  <c r="F222" i="10"/>
  <c r="G222" i="10"/>
  <c r="A223" i="10"/>
  <c r="B223" i="10"/>
  <c r="C223" i="10"/>
  <c r="D223" i="10"/>
  <c r="E223" i="10"/>
  <c r="F223" i="10"/>
  <c r="G223" i="10"/>
  <c r="A224" i="10"/>
  <c r="B224" i="10"/>
  <c r="C224" i="10"/>
  <c r="D224" i="10"/>
  <c r="E224" i="10"/>
  <c r="F224" i="10"/>
  <c r="G224" i="10"/>
  <c r="A225" i="10"/>
  <c r="B225" i="10"/>
  <c r="C225" i="10"/>
  <c r="D225" i="10"/>
  <c r="E225" i="10"/>
  <c r="F225" i="10"/>
  <c r="G225" i="10"/>
  <c r="A226" i="10"/>
  <c r="B226" i="10"/>
  <c r="C226" i="10"/>
  <c r="D226" i="10"/>
  <c r="E226" i="10"/>
  <c r="F226" i="10"/>
  <c r="G226" i="10"/>
  <c r="A227" i="10"/>
  <c r="B227" i="10"/>
  <c r="C227" i="10"/>
  <c r="D227" i="10"/>
  <c r="E227" i="10"/>
  <c r="F227" i="10"/>
  <c r="G227" i="10"/>
  <c r="A228" i="10"/>
  <c r="B228" i="10"/>
  <c r="C228" i="10"/>
  <c r="D228" i="10"/>
  <c r="E228" i="10"/>
  <c r="F228" i="10"/>
  <c r="G228" i="10"/>
  <c r="A229" i="10"/>
  <c r="B229" i="10"/>
  <c r="C229" i="10"/>
  <c r="D229" i="10"/>
  <c r="E229" i="10"/>
  <c r="F229" i="10"/>
  <c r="G229" i="10"/>
  <c r="A230" i="10"/>
  <c r="B230" i="10"/>
  <c r="C230" i="10"/>
  <c r="D230" i="10"/>
  <c r="E230" i="10"/>
  <c r="F230" i="10"/>
  <c r="G230" i="10"/>
  <c r="A231" i="10"/>
  <c r="B231" i="10"/>
  <c r="C231" i="10"/>
  <c r="D231" i="10"/>
  <c r="E231" i="10"/>
  <c r="F231" i="10"/>
  <c r="G231" i="10"/>
  <c r="A232" i="10"/>
  <c r="B232" i="10"/>
  <c r="C232" i="10"/>
  <c r="D232" i="10"/>
  <c r="E232" i="10"/>
  <c r="F232" i="10"/>
  <c r="G232" i="10"/>
  <c r="A233" i="10"/>
  <c r="B233" i="10"/>
  <c r="C233" i="10"/>
  <c r="D233" i="10"/>
  <c r="E233" i="10"/>
  <c r="F233" i="10"/>
  <c r="G233" i="10"/>
  <c r="A234" i="10"/>
  <c r="B234" i="10"/>
  <c r="C234" i="10"/>
  <c r="D234" i="10"/>
  <c r="E234" i="10"/>
  <c r="F234" i="10"/>
  <c r="G234" i="10"/>
  <c r="A235" i="10"/>
  <c r="B235" i="10"/>
  <c r="C235" i="10"/>
  <c r="D235" i="10"/>
  <c r="E235" i="10"/>
  <c r="F235" i="10"/>
  <c r="G235" i="10"/>
  <c r="A236" i="10"/>
  <c r="B236" i="10"/>
  <c r="C236" i="10"/>
  <c r="D236" i="10"/>
  <c r="E236" i="10"/>
  <c r="F236" i="10"/>
  <c r="G236" i="10"/>
  <c r="A237" i="10"/>
  <c r="B237" i="10"/>
  <c r="C237" i="10"/>
  <c r="D237" i="10"/>
  <c r="E237" i="10"/>
  <c r="F237" i="10"/>
  <c r="G237" i="10"/>
  <c r="A238" i="10"/>
  <c r="B238" i="10"/>
  <c r="C238" i="10"/>
  <c r="D238" i="10"/>
  <c r="E238" i="10"/>
  <c r="F238" i="10"/>
  <c r="G238" i="10"/>
  <c r="A239" i="10"/>
  <c r="B239" i="10"/>
  <c r="C239" i="10"/>
  <c r="D239" i="10"/>
  <c r="E239" i="10"/>
  <c r="F239" i="10"/>
  <c r="G239" i="10"/>
  <c r="A240" i="10"/>
  <c r="B240" i="10"/>
  <c r="C240" i="10"/>
  <c r="D240" i="10"/>
  <c r="E240" i="10"/>
  <c r="F240" i="10"/>
  <c r="G240" i="10"/>
  <c r="A241" i="10"/>
  <c r="B241" i="10"/>
  <c r="C241" i="10"/>
  <c r="D241" i="10"/>
  <c r="E241" i="10"/>
  <c r="F241" i="10"/>
  <c r="G241" i="10"/>
  <c r="A242" i="10"/>
  <c r="B242" i="10"/>
  <c r="C242" i="10"/>
  <c r="D242" i="10"/>
  <c r="E242" i="10"/>
  <c r="F242" i="10"/>
  <c r="G242" i="10"/>
  <c r="A243" i="10"/>
  <c r="B243" i="10"/>
  <c r="C243" i="10"/>
  <c r="D243" i="10"/>
  <c r="E243" i="10"/>
  <c r="F243" i="10"/>
  <c r="G243" i="10"/>
  <c r="A244" i="10"/>
  <c r="B244" i="10"/>
  <c r="C244" i="10"/>
  <c r="D244" i="10"/>
  <c r="E244" i="10"/>
  <c r="F244" i="10"/>
  <c r="G244" i="10"/>
  <c r="A245" i="10"/>
  <c r="B245" i="10"/>
  <c r="C245" i="10"/>
  <c r="D245" i="10"/>
  <c r="E245" i="10"/>
  <c r="F245" i="10"/>
  <c r="G245" i="10"/>
  <c r="A246" i="10"/>
  <c r="B246" i="10"/>
  <c r="C246" i="10"/>
  <c r="D246" i="10"/>
  <c r="E246" i="10"/>
  <c r="F246" i="10"/>
  <c r="G246" i="10"/>
  <c r="A247" i="10"/>
  <c r="B247" i="10"/>
  <c r="C247" i="10"/>
  <c r="D247" i="10"/>
  <c r="E247" i="10"/>
  <c r="F247" i="10"/>
  <c r="G247" i="10"/>
  <c r="A248" i="10"/>
  <c r="B248" i="10"/>
  <c r="C248" i="10"/>
  <c r="D248" i="10"/>
  <c r="E248" i="10"/>
  <c r="F248" i="10"/>
  <c r="G248" i="10"/>
  <c r="A249" i="10"/>
  <c r="B249" i="10"/>
  <c r="C249" i="10"/>
  <c r="D249" i="10"/>
  <c r="E249" i="10"/>
  <c r="F249" i="10"/>
  <c r="G249" i="10"/>
  <c r="A250" i="10"/>
  <c r="B250" i="10"/>
  <c r="C250" i="10"/>
  <c r="D250" i="10"/>
  <c r="E250" i="10"/>
  <c r="F250" i="10"/>
  <c r="G250" i="10"/>
  <c r="A251" i="10"/>
  <c r="B251" i="10"/>
  <c r="C251" i="10"/>
  <c r="D251" i="10"/>
  <c r="E251" i="10"/>
  <c r="F251" i="10"/>
  <c r="G251" i="10"/>
  <c r="A252" i="10"/>
  <c r="B252" i="10"/>
  <c r="C252" i="10"/>
  <c r="D252" i="10"/>
  <c r="E252" i="10"/>
  <c r="F252" i="10"/>
  <c r="G252" i="10"/>
  <c r="A253" i="10"/>
  <c r="B253" i="10"/>
  <c r="C253" i="10"/>
  <c r="D253" i="10"/>
  <c r="E253" i="10"/>
  <c r="F253" i="10"/>
  <c r="G253" i="10"/>
  <c r="A254" i="10"/>
  <c r="B254" i="10"/>
  <c r="C254" i="10"/>
  <c r="D254" i="10"/>
  <c r="E254" i="10"/>
  <c r="F254" i="10"/>
  <c r="G254" i="10"/>
  <c r="A255" i="10"/>
  <c r="B255" i="10"/>
  <c r="C255" i="10"/>
  <c r="D255" i="10"/>
  <c r="E255" i="10"/>
  <c r="F255" i="10"/>
  <c r="G255" i="10"/>
  <c r="A256" i="10"/>
  <c r="B256" i="10"/>
  <c r="C256" i="10"/>
  <c r="D256" i="10"/>
  <c r="E256" i="10"/>
  <c r="F256" i="10"/>
  <c r="G256" i="10"/>
  <c r="A257" i="10"/>
  <c r="B257" i="10"/>
  <c r="C257" i="10"/>
  <c r="D257" i="10"/>
  <c r="E257" i="10"/>
  <c r="F257" i="10"/>
  <c r="G257" i="10"/>
  <c r="A258" i="10"/>
  <c r="B258" i="10"/>
  <c r="C258" i="10"/>
  <c r="D258" i="10"/>
  <c r="E258" i="10"/>
  <c r="F258" i="10"/>
  <c r="G258" i="10"/>
  <c r="A259" i="10"/>
  <c r="B259" i="10"/>
  <c r="C259" i="10"/>
  <c r="D259" i="10"/>
  <c r="E259" i="10"/>
  <c r="F259" i="10"/>
  <c r="G259" i="10"/>
  <c r="A260" i="10"/>
  <c r="B260" i="10"/>
  <c r="C260" i="10"/>
  <c r="D260" i="10"/>
  <c r="E260" i="10"/>
  <c r="F260" i="10"/>
  <c r="G260" i="10"/>
  <c r="A261" i="10"/>
  <c r="B261" i="10"/>
  <c r="C261" i="10"/>
  <c r="D261" i="10"/>
  <c r="E261" i="10"/>
  <c r="F261" i="10"/>
  <c r="G261" i="10"/>
  <c r="A262" i="10"/>
  <c r="B262" i="10"/>
  <c r="C262" i="10"/>
  <c r="D262" i="10"/>
  <c r="E262" i="10"/>
  <c r="F262" i="10"/>
  <c r="G262" i="10"/>
  <c r="A263" i="10"/>
  <c r="B263" i="10"/>
  <c r="C263" i="10"/>
  <c r="D263" i="10"/>
  <c r="E263" i="10"/>
  <c r="F263" i="10"/>
  <c r="G263" i="10"/>
  <c r="A264" i="10"/>
  <c r="B264" i="10"/>
  <c r="C264" i="10"/>
  <c r="D264" i="10"/>
  <c r="E264" i="10"/>
  <c r="F264" i="10"/>
  <c r="G264" i="10"/>
  <c r="A265" i="10"/>
  <c r="B265" i="10"/>
  <c r="C265" i="10"/>
  <c r="D265" i="10"/>
  <c r="E265" i="10"/>
  <c r="F265" i="10"/>
  <c r="G265" i="10"/>
  <c r="A266" i="10"/>
  <c r="B266" i="10"/>
  <c r="C266" i="10"/>
  <c r="D266" i="10"/>
  <c r="E266" i="10"/>
  <c r="F266" i="10"/>
  <c r="G266" i="10"/>
  <c r="A267" i="10"/>
  <c r="B267" i="10"/>
  <c r="C267" i="10"/>
  <c r="D267" i="10"/>
  <c r="E267" i="10"/>
  <c r="F267" i="10"/>
  <c r="G267" i="10"/>
  <c r="A268" i="10"/>
  <c r="B268" i="10"/>
  <c r="C268" i="10"/>
  <c r="D268" i="10"/>
  <c r="E268" i="10"/>
  <c r="F268" i="10"/>
  <c r="G268" i="10"/>
  <c r="A269" i="10"/>
  <c r="B269" i="10"/>
  <c r="C269" i="10"/>
  <c r="D269" i="10"/>
  <c r="E269" i="10"/>
  <c r="F269" i="10"/>
  <c r="G269" i="10"/>
  <c r="A270" i="10"/>
  <c r="B270" i="10"/>
  <c r="C270" i="10"/>
  <c r="D270" i="10"/>
  <c r="E270" i="10"/>
  <c r="F270" i="10"/>
  <c r="G270" i="10"/>
  <c r="A271" i="10"/>
  <c r="B271" i="10"/>
  <c r="C271" i="10"/>
  <c r="D271" i="10"/>
  <c r="E271" i="10"/>
  <c r="F271" i="10"/>
  <c r="G271" i="10"/>
  <c r="A272" i="10"/>
  <c r="B272" i="10"/>
  <c r="C272" i="10"/>
  <c r="D272" i="10"/>
  <c r="E272" i="10"/>
  <c r="F272" i="10"/>
  <c r="G272" i="10"/>
  <c r="A273" i="10"/>
  <c r="B273" i="10"/>
  <c r="C273" i="10"/>
  <c r="D273" i="10"/>
  <c r="E273" i="10"/>
  <c r="F273" i="10"/>
  <c r="G273" i="10"/>
  <c r="A274" i="10"/>
  <c r="B274" i="10"/>
  <c r="C274" i="10"/>
  <c r="D274" i="10"/>
  <c r="E274" i="10"/>
  <c r="F274" i="10"/>
  <c r="G274" i="10"/>
  <c r="A275" i="10"/>
  <c r="B275" i="10"/>
  <c r="C275" i="10"/>
  <c r="D275" i="10"/>
  <c r="E275" i="10"/>
  <c r="F275" i="10"/>
  <c r="G275" i="10"/>
  <c r="A276" i="10"/>
  <c r="B276" i="10"/>
  <c r="C276" i="10"/>
  <c r="D276" i="10"/>
  <c r="E276" i="10"/>
  <c r="F276" i="10"/>
  <c r="G276" i="10"/>
  <c r="A277" i="10"/>
  <c r="B277" i="10"/>
  <c r="C277" i="10"/>
  <c r="D277" i="10"/>
  <c r="E277" i="10"/>
  <c r="F277" i="10"/>
  <c r="G277" i="10"/>
  <c r="A278" i="10"/>
  <c r="B278" i="10"/>
  <c r="C278" i="10"/>
  <c r="D278" i="10"/>
  <c r="E278" i="10"/>
  <c r="F278" i="10"/>
  <c r="G278" i="10"/>
  <c r="A279" i="10"/>
  <c r="B279" i="10"/>
  <c r="C279" i="10"/>
  <c r="D279" i="10"/>
  <c r="E279" i="10"/>
  <c r="F279" i="10"/>
  <c r="G279" i="10"/>
  <c r="A280" i="10"/>
  <c r="B280" i="10"/>
  <c r="C280" i="10"/>
  <c r="D280" i="10"/>
  <c r="E280" i="10"/>
  <c r="F280" i="10"/>
  <c r="G280" i="10"/>
  <c r="A281" i="10"/>
  <c r="B281" i="10"/>
  <c r="C281" i="10"/>
  <c r="D281" i="10"/>
  <c r="E281" i="10"/>
  <c r="F281" i="10"/>
  <c r="G281" i="10"/>
  <c r="A282" i="10"/>
  <c r="B282" i="10"/>
  <c r="C282" i="10"/>
  <c r="D282" i="10"/>
  <c r="E282" i="10"/>
  <c r="F282" i="10"/>
  <c r="G282" i="10"/>
  <c r="A283" i="10"/>
  <c r="B283" i="10"/>
  <c r="C283" i="10"/>
  <c r="D283" i="10"/>
  <c r="E283" i="10"/>
  <c r="F283" i="10"/>
  <c r="G283" i="10"/>
  <c r="A284" i="10"/>
  <c r="B284" i="10"/>
  <c r="C284" i="10"/>
  <c r="D284" i="10"/>
  <c r="E284" i="10"/>
  <c r="F284" i="10"/>
  <c r="G284" i="10"/>
  <c r="A285" i="10"/>
  <c r="B285" i="10"/>
  <c r="C285" i="10"/>
  <c r="D285" i="10"/>
  <c r="E285" i="10"/>
  <c r="F285" i="10"/>
  <c r="G285" i="10"/>
  <c r="A286" i="10"/>
  <c r="B286" i="10"/>
  <c r="C286" i="10"/>
  <c r="D286" i="10"/>
  <c r="E286" i="10"/>
  <c r="F286" i="10"/>
  <c r="G286" i="10"/>
  <c r="A287" i="10"/>
  <c r="B287" i="10"/>
  <c r="C287" i="10"/>
  <c r="D287" i="10"/>
  <c r="E287" i="10"/>
  <c r="F287" i="10"/>
  <c r="G287" i="10"/>
  <c r="A288" i="10"/>
  <c r="B288" i="10"/>
  <c r="C288" i="10"/>
  <c r="D288" i="10"/>
  <c r="E288" i="10"/>
  <c r="F288" i="10"/>
  <c r="G288" i="10"/>
  <c r="A289" i="10"/>
  <c r="B289" i="10"/>
  <c r="C289" i="10"/>
  <c r="D289" i="10"/>
  <c r="E289" i="10"/>
  <c r="F289" i="10"/>
  <c r="G289" i="10"/>
  <c r="A290" i="10"/>
  <c r="B290" i="10"/>
  <c r="C290" i="10"/>
  <c r="D290" i="10"/>
  <c r="E290" i="10"/>
  <c r="F290" i="10"/>
  <c r="G290" i="10"/>
  <c r="A291" i="10"/>
  <c r="B291" i="10"/>
  <c r="C291" i="10"/>
  <c r="D291" i="10"/>
  <c r="E291" i="10"/>
  <c r="F291" i="10"/>
  <c r="G291" i="10"/>
  <c r="A292" i="10"/>
  <c r="B292" i="10"/>
  <c r="C292" i="10"/>
  <c r="D292" i="10"/>
  <c r="E292" i="10"/>
  <c r="F292" i="10"/>
  <c r="G292" i="10"/>
  <c r="A293" i="10"/>
  <c r="B293" i="10"/>
  <c r="C293" i="10"/>
  <c r="D293" i="10"/>
  <c r="E293" i="10"/>
  <c r="F293" i="10"/>
  <c r="G293" i="10"/>
  <c r="A294" i="10"/>
  <c r="B294" i="10"/>
  <c r="C294" i="10"/>
  <c r="D294" i="10"/>
  <c r="E294" i="10"/>
  <c r="F294" i="10"/>
  <c r="G294" i="10"/>
  <c r="A295" i="10"/>
  <c r="B295" i="10"/>
  <c r="C295" i="10"/>
  <c r="D295" i="10"/>
  <c r="E295" i="10"/>
  <c r="F295" i="10"/>
  <c r="G295" i="10"/>
  <c r="A296" i="10"/>
  <c r="B296" i="10"/>
  <c r="C296" i="10"/>
  <c r="D296" i="10"/>
  <c r="E296" i="10"/>
  <c r="F296" i="10"/>
  <c r="G296" i="10"/>
  <c r="A297" i="10"/>
  <c r="B297" i="10"/>
  <c r="C297" i="10"/>
  <c r="D297" i="10"/>
  <c r="E297" i="10"/>
  <c r="F297" i="10"/>
  <c r="G297" i="10"/>
  <c r="A298" i="10"/>
  <c r="B298" i="10"/>
  <c r="C298" i="10"/>
  <c r="D298" i="10"/>
  <c r="E298" i="10"/>
  <c r="F298" i="10"/>
  <c r="G298" i="10"/>
  <c r="A299" i="10"/>
  <c r="B299" i="10"/>
  <c r="C299" i="10"/>
  <c r="D299" i="10"/>
  <c r="E299" i="10"/>
  <c r="F299" i="10"/>
  <c r="G299" i="10"/>
  <c r="A300" i="10"/>
  <c r="B300" i="10"/>
  <c r="C300" i="10"/>
  <c r="D300" i="10"/>
  <c r="E300" i="10"/>
  <c r="F300" i="10"/>
  <c r="G300" i="10"/>
  <c r="A301" i="10"/>
  <c r="B301" i="10"/>
  <c r="C301" i="10"/>
  <c r="D301" i="10"/>
  <c r="E301" i="10"/>
  <c r="F301" i="10"/>
  <c r="G301" i="10"/>
  <c r="A302" i="10"/>
  <c r="B302" i="10"/>
  <c r="C302" i="10"/>
  <c r="D302" i="10"/>
  <c r="E302" i="10"/>
  <c r="F302" i="10"/>
  <c r="G302" i="10"/>
  <c r="A303" i="10"/>
  <c r="B303" i="10"/>
  <c r="C303" i="10"/>
  <c r="D303" i="10"/>
  <c r="E303" i="10"/>
  <c r="F303" i="10"/>
  <c r="G303" i="10"/>
  <c r="A304" i="10"/>
  <c r="B304" i="10"/>
  <c r="C304" i="10"/>
  <c r="D304" i="10"/>
  <c r="E304" i="10"/>
  <c r="F304" i="10"/>
  <c r="G304" i="10"/>
  <c r="A305" i="10"/>
  <c r="B305" i="10"/>
  <c r="C305" i="10"/>
  <c r="D305" i="10"/>
  <c r="E305" i="10"/>
  <c r="F305" i="10"/>
  <c r="G305" i="10"/>
  <c r="A306" i="10"/>
  <c r="B306" i="10"/>
  <c r="C306" i="10"/>
  <c r="D306" i="10"/>
  <c r="E306" i="10"/>
  <c r="F306" i="10"/>
  <c r="G306" i="10"/>
  <c r="A307" i="10"/>
  <c r="B307" i="10"/>
  <c r="C307" i="10"/>
  <c r="D307" i="10"/>
  <c r="E307" i="10"/>
  <c r="F307" i="10"/>
  <c r="G307" i="10"/>
  <c r="A308" i="10"/>
  <c r="B308" i="10"/>
  <c r="C308" i="10"/>
  <c r="D308" i="10"/>
  <c r="E308" i="10"/>
  <c r="F308" i="10"/>
  <c r="G308" i="10"/>
  <c r="A309" i="10"/>
  <c r="B309" i="10"/>
  <c r="C309" i="10"/>
  <c r="D309" i="10"/>
  <c r="E309" i="10"/>
  <c r="F309" i="10"/>
  <c r="G309" i="10"/>
  <c r="A310" i="10"/>
  <c r="B310" i="10"/>
  <c r="C310" i="10"/>
  <c r="D310" i="10"/>
  <c r="E310" i="10"/>
  <c r="F310" i="10"/>
  <c r="G310" i="10"/>
  <c r="A311" i="10"/>
  <c r="B311" i="10"/>
  <c r="C311" i="10"/>
  <c r="D311" i="10"/>
  <c r="E311" i="10"/>
  <c r="F311" i="10"/>
  <c r="G311" i="10"/>
  <c r="A312" i="10"/>
  <c r="B312" i="10"/>
  <c r="C312" i="10"/>
  <c r="D312" i="10"/>
  <c r="E312" i="10"/>
  <c r="F312" i="10"/>
  <c r="G312" i="10"/>
  <c r="A313" i="10"/>
  <c r="B313" i="10"/>
  <c r="C313" i="10"/>
  <c r="D313" i="10"/>
  <c r="E313" i="10"/>
  <c r="F313" i="10"/>
  <c r="G313" i="10"/>
  <c r="A314" i="10"/>
  <c r="B314" i="10"/>
  <c r="C314" i="10"/>
  <c r="D314" i="10"/>
  <c r="E314" i="10"/>
  <c r="F314" i="10"/>
  <c r="G314" i="10"/>
  <c r="A315" i="10"/>
  <c r="B315" i="10"/>
  <c r="C315" i="10"/>
  <c r="D315" i="10"/>
  <c r="E315" i="10"/>
  <c r="F315" i="10"/>
  <c r="G315" i="10"/>
  <c r="A316" i="10"/>
  <c r="B316" i="10"/>
  <c r="C316" i="10"/>
  <c r="D316" i="10"/>
  <c r="E316" i="10"/>
  <c r="F316" i="10"/>
  <c r="G316" i="10"/>
  <c r="A317" i="10"/>
  <c r="B317" i="10"/>
  <c r="C317" i="10"/>
  <c r="D317" i="10"/>
  <c r="E317" i="10"/>
  <c r="F317" i="10"/>
  <c r="G317" i="10"/>
  <c r="A318" i="10"/>
  <c r="B318" i="10"/>
  <c r="C318" i="10"/>
  <c r="D318" i="10"/>
  <c r="E318" i="10"/>
  <c r="F318" i="10"/>
  <c r="G318" i="10"/>
  <c r="A319" i="10"/>
  <c r="B319" i="10"/>
  <c r="C319" i="10"/>
  <c r="D319" i="10"/>
  <c r="E319" i="10"/>
  <c r="F319" i="10"/>
  <c r="G319" i="10"/>
  <c r="A320" i="10"/>
  <c r="B320" i="10"/>
  <c r="C320" i="10"/>
  <c r="D320" i="10"/>
  <c r="E320" i="10"/>
  <c r="F320" i="10"/>
  <c r="G320" i="10"/>
  <c r="A321" i="10"/>
  <c r="B321" i="10"/>
  <c r="C321" i="10"/>
  <c r="D321" i="10"/>
  <c r="E321" i="10"/>
  <c r="F321" i="10"/>
  <c r="G321" i="10"/>
  <c r="A322" i="10"/>
  <c r="B322" i="10"/>
  <c r="C322" i="10"/>
  <c r="D322" i="10"/>
  <c r="E322" i="10"/>
  <c r="F322" i="10"/>
  <c r="G322" i="10"/>
  <c r="A323" i="10"/>
  <c r="B323" i="10"/>
  <c r="C323" i="10"/>
  <c r="D323" i="10"/>
  <c r="E323" i="10"/>
  <c r="F323" i="10"/>
  <c r="G323" i="10"/>
  <c r="A324" i="10"/>
  <c r="B324" i="10"/>
  <c r="C324" i="10"/>
  <c r="D324" i="10"/>
  <c r="E324" i="10"/>
  <c r="F324" i="10"/>
  <c r="G324" i="10"/>
  <c r="A325" i="10"/>
  <c r="B325" i="10"/>
  <c r="C325" i="10"/>
  <c r="D325" i="10"/>
  <c r="E325" i="10"/>
  <c r="F325" i="10"/>
  <c r="G325" i="10"/>
  <c r="A326" i="10"/>
  <c r="B326" i="10"/>
  <c r="C326" i="10"/>
  <c r="D326" i="10"/>
  <c r="E326" i="10"/>
  <c r="F326" i="10"/>
  <c r="G326" i="10"/>
  <c r="A327" i="10"/>
  <c r="B327" i="10"/>
  <c r="C327" i="10"/>
  <c r="D327" i="10"/>
  <c r="E327" i="10"/>
  <c r="F327" i="10"/>
  <c r="G327" i="10"/>
  <c r="A328" i="10"/>
  <c r="B328" i="10"/>
  <c r="C328" i="10"/>
  <c r="D328" i="10"/>
  <c r="E328" i="10"/>
  <c r="F328" i="10"/>
  <c r="G328" i="10"/>
  <c r="A329" i="10"/>
  <c r="B329" i="10"/>
  <c r="C329" i="10"/>
  <c r="D329" i="10"/>
  <c r="E329" i="10"/>
  <c r="F329" i="10"/>
  <c r="G329" i="10"/>
  <c r="A330" i="10"/>
  <c r="B330" i="10"/>
  <c r="C330" i="10"/>
  <c r="D330" i="10"/>
  <c r="E330" i="10"/>
  <c r="F330" i="10"/>
  <c r="G330" i="10"/>
  <c r="A331" i="10"/>
  <c r="B331" i="10"/>
  <c r="C331" i="10"/>
  <c r="D331" i="10"/>
  <c r="E331" i="10"/>
  <c r="F331" i="10"/>
  <c r="G331" i="10"/>
  <c r="B7" i="10"/>
  <c r="C7" i="10"/>
  <c r="D7" i="10"/>
  <c r="E7" i="10"/>
  <c r="F7" i="10"/>
  <c r="G7" i="10"/>
  <c r="A7" i="10"/>
  <c r="A3" i="10"/>
  <c r="A2" i="10"/>
  <c r="A1" i="10"/>
  <c r="A8" i="8"/>
  <c r="B8" i="8"/>
  <c r="C8" i="8"/>
  <c r="D8" i="8"/>
  <c r="E8" i="8"/>
  <c r="F8" i="8"/>
  <c r="G8" i="8"/>
  <c r="A9" i="8"/>
  <c r="B9" i="8"/>
  <c r="C9" i="8"/>
  <c r="D9" i="8"/>
  <c r="E9" i="8"/>
  <c r="F9" i="8"/>
  <c r="G9" i="8"/>
  <c r="A10" i="8"/>
  <c r="B10" i="8"/>
  <c r="C10" i="8"/>
  <c r="D10" i="8"/>
  <c r="E10" i="8"/>
  <c r="F10" i="8"/>
  <c r="G10" i="8"/>
  <c r="A11" i="8"/>
  <c r="B11" i="8"/>
  <c r="C11" i="8"/>
  <c r="D11" i="8"/>
  <c r="E11" i="8"/>
  <c r="F11" i="8"/>
  <c r="G11" i="8"/>
  <c r="A12" i="8"/>
  <c r="B12" i="8"/>
  <c r="C12" i="8"/>
  <c r="D12" i="8"/>
  <c r="E12" i="8"/>
  <c r="F12" i="8"/>
  <c r="G12" i="8"/>
  <c r="A13" i="8"/>
  <c r="B13" i="8"/>
  <c r="C13" i="8"/>
  <c r="D13" i="8"/>
  <c r="E13" i="8"/>
  <c r="F13" i="8"/>
  <c r="G13" i="8"/>
  <c r="A14" i="8"/>
  <c r="B14" i="8"/>
  <c r="C14" i="8"/>
  <c r="D14" i="8"/>
  <c r="E14" i="8"/>
  <c r="F14" i="8"/>
  <c r="G14" i="8"/>
  <c r="A15" i="8"/>
  <c r="B15" i="8"/>
  <c r="C15" i="8"/>
  <c r="D15" i="8"/>
  <c r="E15" i="8"/>
  <c r="F15" i="8"/>
  <c r="G15" i="8"/>
  <c r="A16" i="8"/>
  <c r="B16" i="8"/>
  <c r="C16" i="8"/>
  <c r="D16" i="8"/>
  <c r="E16" i="8"/>
  <c r="F16" i="8"/>
  <c r="G16" i="8"/>
  <c r="A17" i="8"/>
  <c r="B17" i="8"/>
  <c r="C17" i="8"/>
  <c r="D17" i="8"/>
  <c r="E17" i="8"/>
  <c r="F17" i="8"/>
  <c r="G17" i="8"/>
  <c r="A18" i="8"/>
  <c r="B18" i="8"/>
  <c r="C18" i="8"/>
  <c r="D18" i="8"/>
  <c r="E18" i="8"/>
  <c r="F18" i="8"/>
  <c r="G18" i="8"/>
  <c r="A19" i="8"/>
  <c r="B19" i="8"/>
  <c r="C19" i="8"/>
  <c r="D19" i="8"/>
  <c r="E19" i="8"/>
  <c r="F19" i="8"/>
  <c r="G19" i="8"/>
  <c r="A20" i="8"/>
  <c r="B20" i="8"/>
  <c r="C20" i="8"/>
  <c r="D20" i="8"/>
  <c r="E20" i="8"/>
  <c r="F20" i="8"/>
  <c r="G20" i="8"/>
  <c r="A21" i="8"/>
  <c r="B21" i="8"/>
  <c r="C21" i="8"/>
  <c r="D21" i="8"/>
  <c r="E21" i="8"/>
  <c r="F21" i="8"/>
  <c r="G21" i="8"/>
  <c r="A22" i="8"/>
  <c r="B22" i="8"/>
  <c r="C22" i="8"/>
  <c r="D22" i="8"/>
  <c r="E22" i="8"/>
  <c r="F22" i="8"/>
  <c r="G22" i="8"/>
  <c r="A23" i="8"/>
  <c r="B23" i="8"/>
  <c r="C23" i="8"/>
  <c r="D23" i="8"/>
  <c r="E23" i="8"/>
  <c r="F23" i="8"/>
  <c r="G23" i="8"/>
  <c r="A24" i="8"/>
  <c r="B24" i="8"/>
  <c r="C24" i="8"/>
  <c r="D24" i="8"/>
  <c r="E24" i="8"/>
  <c r="F24" i="8"/>
  <c r="G24" i="8"/>
  <c r="A25" i="8"/>
  <c r="B25" i="8"/>
  <c r="C25" i="8"/>
  <c r="D25" i="8"/>
  <c r="E25" i="8"/>
  <c r="F25" i="8"/>
  <c r="G25" i="8"/>
  <c r="A26" i="8"/>
  <c r="B26" i="8"/>
  <c r="C26" i="8"/>
  <c r="D26" i="8"/>
  <c r="E26" i="8"/>
  <c r="F26" i="8"/>
  <c r="G26" i="8"/>
  <c r="A27" i="8"/>
  <c r="B27" i="8"/>
  <c r="C27" i="8"/>
  <c r="D27" i="8"/>
  <c r="E27" i="8"/>
  <c r="F27" i="8"/>
  <c r="G27" i="8"/>
  <c r="A28" i="8"/>
  <c r="B28" i="8"/>
  <c r="C28" i="8"/>
  <c r="D28" i="8"/>
  <c r="E28" i="8"/>
  <c r="F28" i="8"/>
  <c r="G28" i="8"/>
  <c r="A29" i="8"/>
  <c r="B29" i="8"/>
  <c r="C29" i="8"/>
  <c r="D29" i="8"/>
  <c r="E29" i="8"/>
  <c r="F29" i="8"/>
  <c r="G29" i="8"/>
  <c r="A30" i="8"/>
  <c r="B30" i="8"/>
  <c r="C30" i="8"/>
  <c r="D30" i="8"/>
  <c r="E30" i="8"/>
  <c r="F30" i="8"/>
  <c r="G30" i="8"/>
  <c r="A31" i="8"/>
  <c r="B31" i="8"/>
  <c r="C31" i="8"/>
  <c r="D31" i="8"/>
  <c r="E31" i="8"/>
  <c r="F31" i="8"/>
  <c r="G31" i="8"/>
  <c r="A32" i="8"/>
  <c r="B32" i="8"/>
  <c r="C32" i="8"/>
  <c r="D32" i="8"/>
  <c r="E32" i="8"/>
  <c r="F32" i="8"/>
  <c r="G32" i="8"/>
  <c r="A33" i="8"/>
  <c r="B33" i="8"/>
  <c r="C33" i="8"/>
  <c r="D33" i="8"/>
  <c r="E33" i="8"/>
  <c r="F33" i="8"/>
  <c r="G33" i="8"/>
  <c r="A34" i="8"/>
  <c r="B34" i="8"/>
  <c r="C34" i="8"/>
  <c r="D34" i="8"/>
  <c r="E34" i="8"/>
  <c r="F34" i="8"/>
  <c r="G34" i="8"/>
  <c r="A35" i="8"/>
  <c r="B35" i="8"/>
  <c r="C35" i="8"/>
  <c r="D35" i="8"/>
  <c r="E35" i="8"/>
  <c r="F35" i="8"/>
  <c r="G35" i="8"/>
  <c r="A36" i="8"/>
  <c r="B36" i="8"/>
  <c r="C36" i="8"/>
  <c r="D36" i="8"/>
  <c r="E36" i="8"/>
  <c r="F36" i="8"/>
  <c r="G36" i="8"/>
  <c r="A37" i="8"/>
  <c r="B37" i="8"/>
  <c r="C37" i="8"/>
  <c r="D37" i="8"/>
  <c r="E37" i="8"/>
  <c r="F37" i="8"/>
  <c r="G37" i="8"/>
  <c r="A38" i="8"/>
  <c r="B38" i="8"/>
  <c r="C38" i="8"/>
  <c r="D38" i="8"/>
  <c r="E38" i="8"/>
  <c r="F38" i="8"/>
  <c r="G38" i="8"/>
  <c r="A39" i="8"/>
  <c r="B39" i="8"/>
  <c r="C39" i="8"/>
  <c r="D39" i="8"/>
  <c r="E39" i="8"/>
  <c r="F39" i="8"/>
  <c r="G39" i="8"/>
  <c r="A40" i="8"/>
  <c r="B40" i="8"/>
  <c r="C40" i="8"/>
  <c r="D40" i="8"/>
  <c r="E40" i="8"/>
  <c r="F40" i="8"/>
  <c r="G40" i="8"/>
  <c r="A41" i="8"/>
  <c r="B41" i="8"/>
  <c r="C41" i="8"/>
  <c r="D41" i="8"/>
  <c r="E41" i="8"/>
  <c r="F41" i="8"/>
  <c r="G41" i="8"/>
  <c r="A42" i="8"/>
  <c r="B42" i="8"/>
  <c r="C42" i="8"/>
  <c r="D42" i="8"/>
  <c r="E42" i="8"/>
  <c r="F42" i="8"/>
  <c r="G42" i="8"/>
  <c r="A43" i="8"/>
  <c r="B43" i="8"/>
  <c r="C43" i="8"/>
  <c r="D43" i="8"/>
  <c r="E43" i="8"/>
  <c r="F43" i="8"/>
  <c r="G43" i="8"/>
  <c r="A44" i="8"/>
  <c r="B44" i="8"/>
  <c r="C44" i="8"/>
  <c r="D44" i="8"/>
  <c r="E44" i="8"/>
  <c r="F44" i="8"/>
  <c r="G44" i="8"/>
  <c r="A45" i="8"/>
  <c r="B45" i="8"/>
  <c r="C45" i="8"/>
  <c r="D45" i="8"/>
  <c r="E45" i="8"/>
  <c r="F45" i="8"/>
  <c r="G45" i="8"/>
  <c r="A46" i="8"/>
  <c r="B46" i="8"/>
  <c r="C46" i="8"/>
  <c r="D46" i="8"/>
  <c r="E46" i="8"/>
  <c r="F46" i="8"/>
  <c r="G46" i="8"/>
  <c r="A47" i="8"/>
  <c r="B47" i="8"/>
  <c r="C47" i="8"/>
  <c r="D47" i="8"/>
  <c r="E47" i="8"/>
  <c r="F47" i="8"/>
  <c r="G47" i="8"/>
  <c r="A48" i="8"/>
  <c r="B48" i="8"/>
  <c r="C48" i="8"/>
  <c r="D48" i="8"/>
  <c r="E48" i="8"/>
  <c r="F48" i="8"/>
  <c r="G48" i="8"/>
  <c r="A49" i="8"/>
  <c r="B49" i="8"/>
  <c r="C49" i="8"/>
  <c r="D49" i="8"/>
  <c r="E49" i="8"/>
  <c r="F49" i="8"/>
  <c r="G49" i="8"/>
  <c r="A50" i="8"/>
  <c r="B50" i="8"/>
  <c r="C50" i="8"/>
  <c r="D50" i="8"/>
  <c r="E50" i="8"/>
  <c r="F50" i="8"/>
  <c r="G50" i="8"/>
  <c r="A51" i="8"/>
  <c r="B51" i="8"/>
  <c r="C51" i="8"/>
  <c r="D51" i="8"/>
  <c r="E51" i="8"/>
  <c r="F51" i="8"/>
  <c r="G51" i="8"/>
  <c r="A52" i="8"/>
  <c r="B52" i="8"/>
  <c r="C52" i="8"/>
  <c r="D52" i="8"/>
  <c r="E52" i="8"/>
  <c r="F52" i="8"/>
  <c r="G52" i="8"/>
  <c r="A53" i="8"/>
  <c r="B53" i="8"/>
  <c r="C53" i="8"/>
  <c r="D53" i="8"/>
  <c r="E53" i="8"/>
  <c r="F53" i="8"/>
  <c r="G53" i="8"/>
  <c r="A54" i="8"/>
  <c r="B54" i="8"/>
  <c r="C54" i="8"/>
  <c r="D54" i="8"/>
  <c r="E54" i="8"/>
  <c r="F54" i="8"/>
  <c r="G54" i="8"/>
  <c r="A55" i="8"/>
  <c r="B55" i="8"/>
  <c r="C55" i="8"/>
  <c r="D55" i="8"/>
  <c r="E55" i="8"/>
  <c r="F55" i="8"/>
  <c r="G55" i="8"/>
  <c r="A56" i="8"/>
  <c r="B56" i="8"/>
  <c r="C56" i="8"/>
  <c r="D56" i="8"/>
  <c r="E56" i="8"/>
  <c r="F56" i="8"/>
  <c r="G56" i="8"/>
  <c r="A57" i="8"/>
  <c r="B57" i="8"/>
  <c r="C57" i="8"/>
  <c r="D57" i="8"/>
  <c r="E57" i="8"/>
  <c r="F57" i="8"/>
  <c r="G57" i="8"/>
  <c r="A58" i="8"/>
  <c r="B58" i="8"/>
  <c r="C58" i="8"/>
  <c r="D58" i="8"/>
  <c r="E58" i="8"/>
  <c r="F58" i="8"/>
  <c r="G58" i="8"/>
  <c r="A59" i="8"/>
  <c r="B59" i="8"/>
  <c r="C59" i="8"/>
  <c r="D59" i="8"/>
  <c r="E59" i="8"/>
  <c r="F59" i="8"/>
  <c r="G59" i="8"/>
  <c r="A60" i="8"/>
  <c r="B60" i="8"/>
  <c r="C60" i="8"/>
  <c r="D60" i="8"/>
  <c r="E60" i="8"/>
  <c r="F60" i="8"/>
  <c r="G60" i="8"/>
  <c r="A61" i="8"/>
  <c r="B61" i="8"/>
  <c r="C61" i="8"/>
  <c r="D61" i="8"/>
  <c r="E61" i="8"/>
  <c r="F61" i="8"/>
  <c r="G61" i="8"/>
  <c r="A62" i="8"/>
  <c r="B62" i="8"/>
  <c r="C62" i="8"/>
  <c r="D62" i="8"/>
  <c r="E62" i="8"/>
  <c r="F62" i="8"/>
  <c r="G62" i="8"/>
  <c r="A63" i="8"/>
  <c r="B63" i="8"/>
  <c r="C63" i="8"/>
  <c r="D63" i="8"/>
  <c r="E63" i="8"/>
  <c r="F63" i="8"/>
  <c r="G63" i="8"/>
  <c r="A64" i="8"/>
  <c r="B64" i="8"/>
  <c r="C64" i="8"/>
  <c r="D64" i="8"/>
  <c r="E64" i="8"/>
  <c r="F64" i="8"/>
  <c r="G64" i="8"/>
  <c r="A65" i="8"/>
  <c r="B65" i="8"/>
  <c r="C65" i="8"/>
  <c r="D65" i="8"/>
  <c r="E65" i="8"/>
  <c r="F65" i="8"/>
  <c r="G65" i="8"/>
  <c r="A66" i="8"/>
  <c r="B66" i="8"/>
  <c r="C66" i="8"/>
  <c r="D66" i="8"/>
  <c r="E66" i="8"/>
  <c r="F66" i="8"/>
  <c r="G66" i="8"/>
  <c r="A67" i="8"/>
  <c r="B67" i="8"/>
  <c r="C67" i="8"/>
  <c r="D67" i="8"/>
  <c r="E67" i="8"/>
  <c r="F67" i="8"/>
  <c r="G67" i="8"/>
  <c r="A68" i="8"/>
  <c r="B68" i="8"/>
  <c r="C68" i="8"/>
  <c r="D68" i="8"/>
  <c r="E68" i="8"/>
  <c r="F68" i="8"/>
  <c r="G68" i="8"/>
  <c r="A69" i="8"/>
  <c r="B69" i="8"/>
  <c r="C69" i="8"/>
  <c r="D69" i="8"/>
  <c r="E69" i="8"/>
  <c r="F69" i="8"/>
  <c r="G69" i="8"/>
  <c r="A70" i="8"/>
  <c r="B70" i="8"/>
  <c r="C70" i="8"/>
  <c r="D70" i="8"/>
  <c r="E70" i="8"/>
  <c r="F70" i="8"/>
  <c r="G70" i="8"/>
  <c r="A71" i="8"/>
  <c r="B71" i="8"/>
  <c r="C71" i="8"/>
  <c r="D71" i="8"/>
  <c r="E71" i="8"/>
  <c r="F71" i="8"/>
  <c r="G71" i="8"/>
  <c r="A72" i="8"/>
  <c r="B72" i="8"/>
  <c r="C72" i="8"/>
  <c r="D72" i="8"/>
  <c r="E72" i="8"/>
  <c r="F72" i="8"/>
  <c r="G72" i="8"/>
  <c r="A73" i="8"/>
  <c r="B73" i="8"/>
  <c r="C73" i="8"/>
  <c r="D73" i="8"/>
  <c r="E73" i="8"/>
  <c r="F73" i="8"/>
  <c r="G73" i="8"/>
  <c r="A74" i="8"/>
  <c r="B74" i="8"/>
  <c r="C74" i="8"/>
  <c r="D74" i="8"/>
  <c r="E74" i="8"/>
  <c r="F74" i="8"/>
  <c r="G74" i="8"/>
  <c r="A75" i="8"/>
  <c r="B75" i="8"/>
  <c r="C75" i="8"/>
  <c r="D75" i="8"/>
  <c r="E75" i="8"/>
  <c r="F75" i="8"/>
  <c r="G75" i="8"/>
  <c r="A76" i="8"/>
  <c r="B76" i="8"/>
  <c r="C76" i="8"/>
  <c r="D76" i="8"/>
  <c r="E76" i="8"/>
  <c r="F76" i="8"/>
  <c r="G76" i="8"/>
  <c r="A77" i="8"/>
  <c r="B77" i="8"/>
  <c r="C77" i="8"/>
  <c r="D77" i="8"/>
  <c r="E77" i="8"/>
  <c r="F77" i="8"/>
  <c r="G77" i="8"/>
  <c r="A78" i="8"/>
  <c r="B78" i="8"/>
  <c r="C78" i="8"/>
  <c r="D78" i="8"/>
  <c r="E78" i="8"/>
  <c r="F78" i="8"/>
  <c r="G78" i="8"/>
  <c r="A79" i="8"/>
  <c r="B79" i="8"/>
  <c r="C79" i="8"/>
  <c r="D79" i="8"/>
  <c r="E79" i="8"/>
  <c r="F79" i="8"/>
  <c r="G79" i="8"/>
  <c r="A80" i="8"/>
  <c r="B80" i="8"/>
  <c r="C80" i="8"/>
  <c r="D80" i="8"/>
  <c r="E80" i="8"/>
  <c r="F80" i="8"/>
  <c r="G80" i="8"/>
  <c r="A81" i="8"/>
  <c r="B81" i="8"/>
  <c r="C81" i="8"/>
  <c r="D81" i="8"/>
  <c r="E81" i="8"/>
  <c r="F81" i="8"/>
  <c r="G81" i="8"/>
  <c r="A82" i="8"/>
  <c r="B82" i="8"/>
  <c r="C82" i="8"/>
  <c r="D82" i="8"/>
  <c r="E82" i="8"/>
  <c r="F82" i="8"/>
  <c r="G82" i="8"/>
  <c r="A83" i="8"/>
  <c r="B83" i="8"/>
  <c r="C83" i="8"/>
  <c r="D83" i="8"/>
  <c r="E83" i="8"/>
  <c r="F83" i="8"/>
  <c r="G83" i="8"/>
  <c r="A84" i="8"/>
  <c r="B84" i="8"/>
  <c r="C84" i="8"/>
  <c r="D84" i="8"/>
  <c r="E84" i="8"/>
  <c r="F84" i="8"/>
  <c r="G84" i="8"/>
  <c r="A85" i="8"/>
  <c r="B85" i="8"/>
  <c r="C85" i="8"/>
  <c r="D85" i="8"/>
  <c r="E85" i="8"/>
  <c r="F85" i="8"/>
  <c r="G85" i="8"/>
  <c r="A86" i="8"/>
  <c r="B86" i="8"/>
  <c r="C86" i="8"/>
  <c r="D86" i="8"/>
  <c r="E86" i="8"/>
  <c r="F86" i="8"/>
  <c r="G86" i="8"/>
  <c r="A87" i="8"/>
  <c r="B87" i="8"/>
  <c r="C87" i="8"/>
  <c r="D87" i="8"/>
  <c r="E87" i="8"/>
  <c r="F87" i="8"/>
  <c r="G87" i="8"/>
  <c r="A88" i="8"/>
  <c r="B88" i="8"/>
  <c r="C88" i="8"/>
  <c r="D88" i="8"/>
  <c r="E88" i="8"/>
  <c r="F88" i="8"/>
  <c r="G88" i="8"/>
  <c r="A89" i="8"/>
  <c r="B89" i="8"/>
  <c r="C89" i="8"/>
  <c r="D89" i="8"/>
  <c r="E89" i="8"/>
  <c r="F89" i="8"/>
  <c r="G89" i="8"/>
  <c r="A90" i="8"/>
  <c r="B90" i="8"/>
  <c r="C90" i="8"/>
  <c r="D90" i="8"/>
  <c r="E90" i="8"/>
  <c r="F90" i="8"/>
  <c r="G90" i="8"/>
  <c r="A91" i="8"/>
  <c r="B91" i="8"/>
  <c r="C91" i="8"/>
  <c r="D91" i="8"/>
  <c r="E91" i="8"/>
  <c r="F91" i="8"/>
  <c r="G91" i="8"/>
  <c r="A92" i="8"/>
  <c r="B92" i="8"/>
  <c r="C92" i="8"/>
  <c r="D92" i="8"/>
  <c r="E92" i="8"/>
  <c r="F92" i="8"/>
  <c r="G92" i="8"/>
  <c r="A93" i="8"/>
  <c r="B93" i="8"/>
  <c r="C93" i="8"/>
  <c r="D93" i="8"/>
  <c r="E93" i="8"/>
  <c r="F93" i="8"/>
  <c r="G93" i="8"/>
  <c r="A94" i="8"/>
  <c r="B94" i="8"/>
  <c r="C94" i="8"/>
  <c r="D94" i="8"/>
  <c r="E94" i="8"/>
  <c r="F94" i="8"/>
  <c r="G94" i="8"/>
  <c r="A95" i="8"/>
  <c r="B95" i="8"/>
  <c r="C95" i="8"/>
  <c r="D95" i="8"/>
  <c r="E95" i="8"/>
  <c r="F95" i="8"/>
  <c r="G95" i="8"/>
  <c r="A96" i="8"/>
  <c r="B96" i="8"/>
  <c r="C96" i="8"/>
  <c r="D96" i="8"/>
  <c r="E96" i="8"/>
  <c r="F96" i="8"/>
  <c r="G96" i="8"/>
  <c r="A97" i="8"/>
  <c r="B97" i="8"/>
  <c r="C97" i="8"/>
  <c r="D97" i="8"/>
  <c r="E97" i="8"/>
  <c r="F97" i="8"/>
  <c r="G97" i="8"/>
  <c r="A98" i="8"/>
  <c r="B98" i="8"/>
  <c r="C98" i="8"/>
  <c r="D98" i="8"/>
  <c r="E98" i="8"/>
  <c r="F98" i="8"/>
  <c r="G98" i="8"/>
  <c r="A99" i="8"/>
  <c r="B99" i="8"/>
  <c r="C99" i="8"/>
  <c r="D99" i="8"/>
  <c r="E99" i="8"/>
  <c r="F99" i="8"/>
  <c r="G99" i="8"/>
  <c r="A100" i="8"/>
  <c r="B100" i="8"/>
  <c r="C100" i="8"/>
  <c r="D100" i="8"/>
  <c r="E100" i="8"/>
  <c r="F100" i="8"/>
  <c r="G100" i="8"/>
  <c r="A101" i="8"/>
  <c r="B101" i="8"/>
  <c r="C101" i="8"/>
  <c r="D101" i="8"/>
  <c r="E101" i="8"/>
  <c r="F101" i="8"/>
  <c r="G101" i="8"/>
  <c r="A102" i="8"/>
  <c r="B102" i="8"/>
  <c r="C102" i="8"/>
  <c r="D102" i="8"/>
  <c r="E102" i="8"/>
  <c r="F102" i="8"/>
  <c r="G102" i="8"/>
  <c r="A103" i="8"/>
  <c r="B103" i="8"/>
  <c r="C103" i="8"/>
  <c r="D103" i="8"/>
  <c r="E103" i="8"/>
  <c r="F103" i="8"/>
  <c r="G103" i="8"/>
  <c r="A104" i="8"/>
  <c r="B104" i="8"/>
  <c r="C104" i="8"/>
  <c r="D104" i="8"/>
  <c r="E104" i="8"/>
  <c r="F104" i="8"/>
  <c r="G104" i="8"/>
  <c r="A105" i="8"/>
  <c r="B105" i="8"/>
  <c r="C105" i="8"/>
  <c r="D105" i="8"/>
  <c r="E105" i="8"/>
  <c r="F105" i="8"/>
  <c r="G105" i="8"/>
  <c r="A106" i="8"/>
  <c r="B106" i="8"/>
  <c r="C106" i="8"/>
  <c r="D106" i="8"/>
  <c r="E106" i="8"/>
  <c r="F106" i="8"/>
  <c r="G106" i="8"/>
  <c r="A107" i="8"/>
  <c r="B107" i="8"/>
  <c r="C107" i="8"/>
  <c r="D107" i="8"/>
  <c r="E107" i="8"/>
  <c r="F107" i="8"/>
  <c r="G107" i="8"/>
  <c r="A108" i="8"/>
  <c r="B108" i="8"/>
  <c r="C108" i="8"/>
  <c r="D108" i="8"/>
  <c r="E108" i="8"/>
  <c r="F108" i="8"/>
  <c r="G108" i="8"/>
  <c r="A109" i="8"/>
  <c r="B109" i="8"/>
  <c r="C109" i="8"/>
  <c r="D109" i="8"/>
  <c r="E109" i="8"/>
  <c r="F109" i="8"/>
  <c r="G109" i="8"/>
  <c r="A110" i="8"/>
  <c r="B110" i="8"/>
  <c r="C110" i="8"/>
  <c r="D110" i="8"/>
  <c r="E110" i="8"/>
  <c r="F110" i="8"/>
  <c r="G110" i="8"/>
  <c r="A111" i="8"/>
  <c r="B111" i="8"/>
  <c r="C111" i="8"/>
  <c r="D111" i="8"/>
  <c r="E111" i="8"/>
  <c r="F111" i="8"/>
  <c r="G111" i="8"/>
  <c r="A112" i="8"/>
  <c r="B112" i="8"/>
  <c r="C112" i="8"/>
  <c r="D112" i="8"/>
  <c r="E112" i="8"/>
  <c r="F112" i="8"/>
  <c r="G112" i="8"/>
  <c r="A113" i="8"/>
  <c r="B113" i="8"/>
  <c r="C113" i="8"/>
  <c r="D113" i="8"/>
  <c r="E113" i="8"/>
  <c r="F113" i="8"/>
  <c r="G113" i="8"/>
  <c r="A114" i="8"/>
  <c r="B114" i="8"/>
  <c r="C114" i="8"/>
  <c r="D114" i="8"/>
  <c r="E114" i="8"/>
  <c r="F114" i="8"/>
  <c r="G114" i="8"/>
  <c r="A115" i="8"/>
  <c r="B115" i="8"/>
  <c r="C115" i="8"/>
  <c r="D115" i="8"/>
  <c r="E115" i="8"/>
  <c r="F115" i="8"/>
  <c r="G115" i="8"/>
  <c r="A116" i="8"/>
  <c r="B116" i="8"/>
  <c r="C116" i="8"/>
  <c r="D116" i="8"/>
  <c r="E116" i="8"/>
  <c r="F116" i="8"/>
  <c r="G116" i="8"/>
  <c r="A117" i="8"/>
  <c r="B117" i="8"/>
  <c r="C117" i="8"/>
  <c r="D117" i="8"/>
  <c r="E117" i="8"/>
  <c r="F117" i="8"/>
  <c r="G117" i="8"/>
  <c r="A118" i="8"/>
  <c r="B118" i="8"/>
  <c r="C118" i="8"/>
  <c r="D118" i="8"/>
  <c r="E118" i="8"/>
  <c r="F118" i="8"/>
  <c r="G118" i="8"/>
  <c r="A119" i="8"/>
  <c r="B119" i="8"/>
  <c r="C119" i="8"/>
  <c r="D119" i="8"/>
  <c r="E119" i="8"/>
  <c r="F119" i="8"/>
  <c r="G119" i="8"/>
  <c r="A120" i="8"/>
  <c r="B120" i="8"/>
  <c r="C120" i="8"/>
  <c r="D120" i="8"/>
  <c r="E120" i="8"/>
  <c r="F120" i="8"/>
  <c r="G120" i="8"/>
  <c r="A121" i="8"/>
  <c r="B121" i="8"/>
  <c r="C121" i="8"/>
  <c r="D121" i="8"/>
  <c r="E121" i="8"/>
  <c r="F121" i="8"/>
  <c r="G121" i="8"/>
  <c r="A122" i="8"/>
  <c r="B122" i="8"/>
  <c r="C122" i="8"/>
  <c r="D122" i="8"/>
  <c r="E122" i="8"/>
  <c r="F122" i="8"/>
  <c r="G122" i="8"/>
  <c r="A123" i="8"/>
  <c r="B123" i="8"/>
  <c r="C123" i="8"/>
  <c r="D123" i="8"/>
  <c r="E123" i="8"/>
  <c r="F123" i="8"/>
  <c r="G123" i="8"/>
  <c r="A124" i="8"/>
  <c r="B124" i="8"/>
  <c r="C124" i="8"/>
  <c r="D124" i="8"/>
  <c r="E124" i="8"/>
  <c r="F124" i="8"/>
  <c r="G124" i="8"/>
  <c r="A125" i="8"/>
  <c r="B125" i="8"/>
  <c r="C125" i="8"/>
  <c r="D125" i="8"/>
  <c r="E125" i="8"/>
  <c r="F125" i="8"/>
  <c r="G125" i="8"/>
  <c r="A126" i="8"/>
  <c r="B126" i="8"/>
  <c r="C126" i="8"/>
  <c r="D126" i="8"/>
  <c r="E126" i="8"/>
  <c r="F126" i="8"/>
  <c r="G126" i="8"/>
  <c r="A127" i="8"/>
  <c r="B127" i="8"/>
  <c r="C127" i="8"/>
  <c r="D127" i="8"/>
  <c r="E127" i="8"/>
  <c r="F127" i="8"/>
  <c r="G127" i="8"/>
  <c r="A128" i="8"/>
  <c r="B128" i="8"/>
  <c r="C128" i="8"/>
  <c r="D128" i="8"/>
  <c r="E128" i="8"/>
  <c r="F128" i="8"/>
  <c r="G128" i="8"/>
  <c r="A129" i="8"/>
  <c r="B129" i="8"/>
  <c r="C129" i="8"/>
  <c r="D129" i="8"/>
  <c r="E129" i="8"/>
  <c r="F129" i="8"/>
  <c r="G129" i="8"/>
  <c r="A130" i="8"/>
  <c r="B130" i="8"/>
  <c r="C130" i="8"/>
  <c r="D130" i="8"/>
  <c r="E130" i="8"/>
  <c r="F130" i="8"/>
  <c r="G130" i="8"/>
  <c r="A131" i="8"/>
  <c r="B131" i="8"/>
  <c r="C131" i="8"/>
  <c r="D131" i="8"/>
  <c r="E131" i="8"/>
  <c r="F131" i="8"/>
  <c r="G131" i="8"/>
  <c r="A132" i="8"/>
  <c r="B132" i="8"/>
  <c r="C132" i="8"/>
  <c r="D132" i="8"/>
  <c r="E132" i="8"/>
  <c r="F132" i="8"/>
  <c r="G132" i="8"/>
  <c r="A133" i="8"/>
  <c r="B133" i="8"/>
  <c r="C133" i="8"/>
  <c r="D133" i="8"/>
  <c r="E133" i="8"/>
  <c r="F133" i="8"/>
  <c r="G133" i="8"/>
  <c r="A134" i="8"/>
  <c r="B134" i="8"/>
  <c r="C134" i="8"/>
  <c r="D134" i="8"/>
  <c r="E134" i="8"/>
  <c r="F134" i="8"/>
  <c r="G134" i="8"/>
  <c r="A135" i="8"/>
  <c r="B135" i="8"/>
  <c r="C135" i="8"/>
  <c r="D135" i="8"/>
  <c r="E135" i="8"/>
  <c r="F135" i="8"/>
  <c r="G135" i="8"/>
  <c r="A136" i="8"/>
  <c r="B136" i="8"/>
  <c r="C136" i="8"/>
  <c r="D136" i="8"/>
  <c r="E136" i="8"/>
  <c r="F136" i="8"/>
  <c r="G136" i="8"/>
  <c r="A137" i="8"/>
  <c r="B137" i="8"/>
  <c r="C137" i="8"/>
  <c r="D137" i="8"/>
  <c r="E137" i="8"/>
  <c r="F137" i="8"/>
  <c r="G137" i="8"/>
  <c r="A138" i="8"/>
  <c r="B138" i="8"/>
  <c r="C138" i="8"/>
  <c r="D138" i="8"/>
  <c r="E138" i="8"/>
  <c r="F138" i="8"/>
  <c r="G138" i="8"/>
  <c r="A139" i="8"/>
  <c r="B139" i="8"/>
  <c r="C139" i="8"/>
  <c r="D139" i="8"/>
  <c r="E139" i="8"/>
  <c r="F139" i="8"/>
  <c r="G139" i="8"/>
  <c r="A140" i="8"/>
  <c r="B140" i="8"/>
  <c r="C140" i="8"/>
  <c r="D140" i="8"/>
  <c r="E140" i="8"/>
  <c r="F140" i="8"/>
  <c r="G140" i="8"/>
  <c r="A141" i="8"/>
  <c r="B141" i="8"/>
  <c r="C141" i="8"/>
  <c r="D141" i="8"/>
  <c r="E141" i="8"/>
  <c r="F141" i="8"/>
  <c r="G141" i="8"/>
  <c r="A142" i="8"/>
  <c r="B142" i="8"/>
  <c r="C142" i="8"/>
  <c r="D142" i="8"/>
  <c r="E142" i="8"/>
  <c r="F142" i="8"/>
  <c r="G142" i="8"/>
  <c r="A143" i="8"/>
  <c r="B143" i="8"/>
  <c r="C143" i="8"/>
  <c r="D143" i="8"/>
  <c r="E143" i="8"/>
  <c r="F143" i="8"/>
  <c r="G143" i="8"/>
  <c r="A144" i="8"/>
  <c r="B144" i="8"/>
  <c r="C144" i="8"/>
  <c r="D144" i="8"/>
  <c r="E144" i="8"/>
  <c r="F144" i="8"/>
  <c r="G144" i="8"/>
  <c r="A145" i="8"/>
  <c r="B145" i="8"/>
  <c r="C145" i="8"/>
  <c r="D145" i="8"/>
  <c r="E145" i="8"/>
  <c r="F145" i="8"/>
  <c r="G145" i="8"/>
  <c r="A146" i="8"/>
  <c r="B146" i="8"/>
  <c r="C146" i="8"/>
  <c r="D146" i="8"/>
  <c r="E146" i="8"/>
  <c r="F146" i="8"/>
  <c r="G146" i="8"/>
  <c r="A147" i="8"/>
  <c r="B147" i="8"/>
  <c r="C147" i="8"/>
  <c r="D147" i="8"/>
  <c r="E147" i="8"/>
  <c r="F147" i="8"/>
  <c r="G147" i="8"/>
  <c r="A148" i="8"/>
  <c r="B148" i="8"/>
  <c r="C148" i="8"/>
  <c r="D148" i="8"/>
  <c r="E148" i="8"/>
  <c r="F148" i="8"/>
  <c r="G148" i="8"/>
  <c r="A149" i="8"/>
  <c r="B149" i="8"/>
  <c r="C149" i="8"/>
  <c r="D149" i="8"/>
  <c r="E149" i="8"/>
  <c r="F149" i="8"/>
  <c r="G149" i="8"/>
  <c r="A150" i="8"/>
  <c r="B150" i="8"/>
  <c r="C150" i="8"/>
  <c r="D150" i="8"/>
  <c r="E150" i="8"/>
  <c r="F150" i="8"/>
  <c r="G150" i="8"/>
  <c r="A151" i="8"/>
  <c r="B151" i="8"/>
  <c r="C151" i="8"/>
  <c r="D151" i="8"/>
  <c r="E151" i="8"/>
  <c r="F151" i="8"/>
  <c r="G151" i="8"/>
  <c r="A152" i="8"/>
  <c r="B152" i="8"/>
  <c r="C152" i="8"/>
  <c r="D152" i="8"/>
  <c r="E152" i="8"/>
  <c r="F152" i="8"/>
  <c r="G152" i="8"/>
  <c r="A153" i="8"/>
  <c r="B153" i="8"/>
  <c r="C153" i="8"/>
  <c r="D153" i="8"/>
  <c r="E153" i="8"/>
  <c r="F153" i="8"/>
  <c r="G153" i="8"/>
  <c r="A154" i="8"/>
  <c r="B154" i="8"/>
  <c r="C154" i="8"/>
  <c r="D154" i="8"/>
  <c r="E154" i="8"/>
  <c r="F154" i="8"/>
  <c r="G154" i="8"/>
  <c r="A155" i="8"/>
  <c r="B155" i="8"/>
  <c r="C155" i="8"/>
  <c r="D155" i="8"/>
  <c r="E155" i="8"/>
  <c r="F155" i="8"/>
  <c r="G155" i="8"/>
  <c r="A156" i="8"/>
  <c r="B156" i="8"/>
  <c r="C156" i="8"/>
  <c r="D156" i="8"/>
  <c r="E156" i="8"/>
  <c r="F156" i="8"/>
  <c r="G156" i="8"/>
  <c r="A157" i="8"/>
  <c r="B157" i="8"/>
  <c r="C157" i="8"/>
  <c r="D157" i="8"/>
  <c r="E157" i="8"/>
  <c r="F157" i="8"/>
  <c r="G157" i="8"/>
  <c r="A158" i="8"/>
  <c r="B158" i="8"/>
  <c r="C158" i="8"/>
  <c r="D158" i="8"/>
  <c r="E158" i="8"/>
  <c r="F158" i="8"/>
  <c r="G158" i="8"/>
  <c r="A159" i="8"/>
  <c r="B159" i="8"/>
  <c r="C159" i="8"/>
  <c r="D159" i="8"/>
  <c r="E159" i="8"/>
  <c r="F159" i="8"/>
  <c r="G159" i="8"/>
  <c r="A160" i="8"/>
  <c r="B160" i="8"/>
  <c r="C160" i="8"/>
  <c r="D160" i="8"/>
  <c r="E160" i="8"/>
  <c r="F160" i="8"/>
  <c r="G160" i="8"/>
  <c r="A161" i="8"/>
  <c r="B161" i="8"/>
  <c r="C161" i="8"/>
  <c r="D161" i="8"/>
  <c r="E161" i="8"/>
  <c r="F161" i="8"/>
  <c r="G161" i="8"/>
  <c r="A162" i="8"/>
  <c r="B162" i="8"/>
  <c r="C162" i="8"/>
  <c r="D162" i="8"/>
  <c r="E162" i="8"/>
  <c r="F162" i="8"/>
  <c r="G162" i="8"/>
  <c r="A163" i="8"/>
  <c r="B163" i="8"/>
  <c r="C163" i="8"/>
  <c r="D163" i="8"/>
  <c r="E163" i="8"/>
  <c r="F163" i="8"/>
  <c r="G163" i="8"/>
  <c r="A164" i="8"/>
  <c r="B164" i="8"/>
  <c r="C164" i="8"/>
  <c r="D164" i="8"/>
  <c r="E164" i="8"/>
  <c r="F164" i="8"/>
  <c r="G164" i="8"/>
  <c r="A165" i="8"/>
  <c r="B165" i="8"/>
  <c r="C165" i="8"/>
  <c r="D165" i="8"/>
  <c r="E165" i="8"/>
  <c r="F165" i="8"/>
  <c r="G165" i="8"/>
  <c r="A166" i="8"/>
  <c r="B166" i="8"/>
  <c r="C166" i="8"/>
  <c r="D166" i="8"/>
  <c r="E166" i="8"/>
  <c r="F166" i="8"/>
  <c r="G166" i="8"/>
  <c r="A167" i="8"/>
  <c r="B167" i="8"/>
  <c r="C167" i="8"/>
  <c r="D167" i="8"/>
  <c r="E167" i="8"/>
  <c r="F167" i="8"/>
  <c r="G167" i="8"/>
  <c r="A168" i="8"/>
  <c r="B168" i="8"/>
  <c r="C168" i="8"/>
  <c r="D168" i="8"/>
  <c r="E168" i="8"/>
  <c r="F168" i="8"/>
  <c r="G168" i="8"/>
  <c r="A169" i="8"/>
  <c r="B169" i="8"/>
  <c r="C169" i="8"/>
  <c r="D169" i="8"/>
  <c r="E169" i="8"/>
  <c r="F169" i="8"/>
  <c r="G169" i="8"/>
  <c r="A170" i="8"/>
  <c r="B170" i="8"/>
  <c r="C170" i="8"/>
  <c r="D170" i="8"/>
  <c r="E170" i="8"/>
  <c r="F170" i="8"/>
  <c r="G170" i="8"/>
  <c r="A171" i="8"/>
  <c r="B171" i="8"/>
  <c r="C171" i="8"/>
  <c r="D171" i="8"/>
  <c r="E171" i="8"/>
  <c r="F171" i="8"/>
  <c r="G171" i="8"/>
  <c r="A172" i="8"/>
  <c r="B172" i="8"/>
  <c r="C172" i="8"/>
  <c r="D172" i="8"/>
  <c r="E172" i="8"/>
  <c r="F172" i="8"/>
  <c r="G172" i="8"/>
  <c r="A173" i="8"/>
  <c r="B173" i="8"/>
  <c r="C173" i="8"/>
  <c r="D173" i="8"/>
  <c r="E173" i="8"/>
  <c r="F173" i="8"/>
  <c r="G173" i="8"/>
  <c r="A174" i="8"/>
  <c r="B174" i="8"/>
  <c r="C174" i="8"/>
  <c r="D174" i="8"/>
  <c r="E174" i="8"/>
  <c r="F174" i="8"/>
  <c r="G174" i="8"/>
  <c r="A175" i="8"/>
  <c r="B175" i="8"/>
  <c r="C175" i="8"/>
  <c r="D175" i="8"/>
  <c r="E175" i="8"/>
  <c r="F175" i="8"/>
  <c r="G175" i="8"/>
  <c r="A176" i="8"/>
  <c r="B176" i="8"/>
  <c r="C176" i="8"/>
  <c r="D176" i="8"/>
  <c r="E176" i="8"/>
  <c r="F176" i="8"/>
  <c r="G176" i="8"/>
  <c r="A177" i="8"/>
  <c r="B177" i="8"/>
  <c r="C177" i="8"/>
  <c r="D177" i="8"/>
  <c r="E177" i="8"/>
  <c r="F177" i="8"/>
  <c r="G177" i="8"/>
  <c r="A178" i="8"/>
  <c r="B178" i="8"/>
  <c r="C178" i="8"/>
  <c r="D178" i="8"/>
  <c r="E178" i="8"/>
  <c r="F178" i="8"/>
  <c r="G178" i="8"/>
  <c r="A179" i="8"/>
  <c r="B179" i="8"/>
  <c r="C179" i="8"/>
  <c r="D179" i="8"/>
  <c r="E179" i="8"/>
  <c r="F179" i="8"/>
  <c r="G179" i="8"/>
  <c r="A180" i="8"/>
  <c r="B180" i="8"/>
  <c r="C180" i="8"/>
  <c r="D180" i="8"/>
  <c r="E180" i="8"/>
  <c r="F180" i="8"/>
  <c r="G180" i="8"/>
  <c r="A181" i="8"/>
  <c r="B181" i="8"/>
  <c r="C181" i="8"/>
  <c r="D181" i="8"/>
  <c r="E181" i="8"/>
  <c r="F181" i="8"/>
  <c r="G181" i="8"/>
  <c r="A182" i="8"/>
  <c r="B182" i="8"/>
  <c r="C182" i="8"/>
  <c r="D182" i="8"/>
  <c r="E182" i="8"/>
  <c r="F182" i="8"/>
  <c r="G182" i="8"/>
  <c r="A183" i="8"/>
  <c r="B183" i="8"/>
  <c r="C183" i="8"/>
  <c r="D183" i="8"/>
  <c r="E183" i="8"/>
  <c r="F183" i="8"/>
  <c r="G183" i="8"/>
  <c r="A184" i="8"/>
  <c r="B184" i="8"/>
  <c r="C184" i="8"/>
  <c r="D184" i="8"/>
  <c r="E184" i="8"/>
  <c r="F184" i="8"/>
  <c r="G184" i="8"/>
  <c r="A185" i="8"/>
  <c r="B185" i="8"/>
  <c r="C185" i="8"/>
  <c r="D185" i="8"/>
  <c r="E185" i="8"/>
  <c r="F185" i="8"/>
  <c r="G185" i="8"/>
  <c r="A186" i="8"/>
  <c r="B186" i="8"/>
  <c r="C186" i="8"/>
  <c r="D186" i="8"/>
  <c r="E186" i="8"/>
  <c r="F186" i="8"/>
  <c r="G186" i="8"/>
  <c r="A187" i="8"/>
  <c r="B187" i="8"/>
  <c r="C187" i="8"/>
  <c r="D187" i="8"/>
  <c r="E187" i="8"/>
  <c r="F187" i="8"/>
  <c r="G187" i="8"/>
  <c r="A188" i="8"/>
  <c r="B188" i="8"/>
  <c r="C188" i="8"/>
  <c r="D188" i="8"/>
  <c r="E188" i="8"/>
  <c r="F188" i="8"/>
  <c r="G188" i="8"/>
  <c r="A189" i="8"/>
  <c r="B189" i="8"/>
  <c r="C189" i="8"/>
  <c r="D189" i="8"/>
  <c r="E189" i="8"/>
  <c r="F189" i="8"/>
  <c r="G189" i="8"/>
  <c r="A190" i="8"/>
  <c r="B190" i="8"/>
  <c r="C190" i="8"/>
  <c r="D190" i="8"/>
  <c r="E190" i="8"/>
  <c r="F190" i="8"/>
  <c r="G190" i="8"/>
  <c r="A191" i="8"/>
  <c r="B191" i="8"/>
  <c r="C191" i="8"/>
  <c r="D191" i="8"/>
  <c r="E191" i="8"/>
  <c r="F191" i="8"/>
  <c r="G191" i="8"/>
  <c r="A192" i="8"/>
  <c r="B192" i="8"/>
  <c r="C192" i="8"/>
  <c r="D192" i="8"/>
  <c r="E192" i="8"/>
  <c r="F192" i="8"/>
  <c r="G192" i="8"/>
  <c r="A193" i="8"/>
  <c r="B193" i="8"/>
  <c r="C193" i="8"/>
  <c r="D193" i="8"/>
  <c r="E193" i="8"/>
  <c r="F193" i="8"/>
  <c r="G193" i="8"/>
  <c r="A194" i="8"/>
  <c r="B194" i="8"/>
  <c r="C194" i="8"/>
  <c r="D194" i="8"/>
  <c r="E194" i="8"/>
  <c r="F194" i="8"/>
  <c r="G194" i="8"/>
  <c r="A195" i="8"/>
  <c r="B195" i="8"/>
  <c r="C195" i="8"/>
  <c r="D195" i="8"/>
  <c r="E195" i="8"/>
  <c r="F195" i="8"/>
  <c r="G195" i="8"/>
  <c r="A196" i="8"/>
  <c r="B196" i="8"/>
  <c r="C196" i="8"/>
  <c r="D196" i="8"/>
  <c r="E196" i="8"/>
  <c r="F196" i="8"/>
  <c r="G196" i="8"/>
  <c r="A197" i="8"/>
  <c r="B197" i="8"/>
  <c r="C197" i="8"/>
  <c r="D197" i="8"/>
  <c r="E197" i="8"/>
  <c r="F197" i="8"/>
  <c r="G197" i="8"/>
  <c r="A198" i="8"/>
  <c r="B198" i="8"/>
  <c r="C198" i="8"/>
  <c r="D198" i="8"/>
  <c r="E198" i="8"/>
  <c r="F198" i="8"/>
  <c r="G198" i="8"/>
  <c r="A199" i="8"/>
  <c r="B199" i="8"/>
  <c r="C199" i="8"/>
  <c r="D199" i="8"/>
  <c r="E199" i="8"/>
  <c r="F199" i="8"/>
  <c r="G199" i="8"/>
  <c r="A200" i="8"/>
  <c r="B200" i="8"/>
  <c r="C200" i="8"/>
  <c r="D200" i="8"/>
  <c r="E200" i="8"/>
  <c r="F200" i="8"/>
  <c r="G200" i="8"/>
  <c r="A201" i="8"/>
  <c r="B201" i="8"/>
  <c r="C201" i="8"/>
  <c r="D201" i="8"/>
  <c r="E201" i="8"/>
  <c r="F201" i="8"/>
  <c r="G201" i="8"/>
  <c r="A202" i="8"/>
  <c r="B202" i="8"/>
  <c r="C202" i="8"/>
  <c r="D202" i="8"/>
  <c r="E202" i="8"/>
  <c r="F202" i="8"/>
  <c r="G202" i="8"/>
  <c r="A203" i="8"/>
  <c r="B203" i="8"/>
  <c r="C203" i="8"/>
  <c r="D203" i="8"/>
  <c r="E203" i="8"/>
  <c r="F203" i="8"/>
  <c r="G203" i="8"/>
  <c r="A204" i="8"/>
  <c r="B204" i="8"/>
  <c r="C204" i="8"/>
  <c r="D204" i="8"/>
  <c r="E204" i="8"/>
  <c r="F204" i="8"/>
  <c r="G204" i="8"/>
  <c r="A205" i="8"/>
  <c r="B205" i="8"/>
  <c r="C205" i="8"/>
  <c r="D205" i="8"/>
  <c r="E205" i="8"/>
  <c r="F205" i="8"/>
  <c r="G205" i="8"/>
  <c r="A206" i="8"/>
  <c r="B206" i="8"/>
  <c r="C206" i="8"/>
  <c r="D206" i="8"/>
  <c r="E206" i="8"/>
  <c r="F206" i="8"/>
  <c r="G206" i="8"/>
  <c r="A207" i="8"/>
  <c r="B207" i="8"/>
  <c r="C207" i="8"/>
  <c r="D207" i="8"/>
  <c r="E207" i="8"/>
  <c r="F207" i="8"/>
  <c r="G207" i="8"/>
  <c r="A208" i="8"/>
  <c r="B208" i="8"/>
  <c r="C208" i="8"/>
  <c r="D208" i="8"/>
  <c r="E208" i="8"/>
  <c r="F208" i="8"/>
  <c r="G208" i="8"/>
  <c r="A209" i="8"/>
  <c r="B209" i="8"/>
  <c r="C209" i="8"/>
  <c r="D209" i="8"/>
  <c r="E209" i="8"/>
  <c r="F209" i="8"/>
  <c r="G209" i="8"/>
  <c r="A210" i="8"/>
  <c r="B210" i="8"/>
  <c r="C210" i="8"/>
  <c r="D210" i="8"/>
  <c r="E210" i="8"/>
  <c r="F210" i="8"/>
  <c r="G210" i="8"/>
  <c r="A211" i="8"/>
  <c r="B211" i="8"/>
  <c r="C211" i="8"/>
  <c r="D211" i="8"/>
  <c r="E211" i="8"/>
  <c r="F211" i="8"/>
  <c r="G211" i="8"/>
  <c r="A212" i="8"/>
  <c r="B212" i="8"/>
  <c r="C212" i="8"/>
  <c r="D212" i="8"/>
  <c r="E212" i="8"/>
  <c r="F212" i="8"/>
  <c r="G212" i="8"/>
  <c r="A213" i="8"/>
  <c r="B213" i="8"/>
  <c r="C213" i="8"/>
  <c r="D213" i="8"/>
  <c r="E213" i="8"/>
  <c r="F213" i="8"/>
  <c r="G213" i="8"/>
  <c r="A214" i="8"/>
  <c r="B214" i="8"/>
  <c r="C214" i="8"/>
  <c r="D214" i="8"/>
  <c r="E214" i="8"/>
  <c r="F214" i="8"/>
  <c r="G214" i="8"/>
  <c r="A215" i="8"/>
  <c r="B215" i="8"/>
  <c r="C215" i="8"/>
  <c r="D215" i="8"/>
  <c r="E215" i="8"/>
  <c r="F215" i="8"/>
  <c r="G215" i="8"/>
  <c r="A216" i="8"/>
  <c r="B216" i="8"/>
  <c r="C216" i="8"/>
  <c r="D216" i="8"/>
  <c r="E216" i="8"/>
  <c r="F216" i="8"/>
  <c r="G216" i="8"/>
  <c r="A217" i="8"/>
  <c r="B217" i="8"/>
  <c r="C217" i="8"/>
  <c r="D217" i="8"/>
  <c r="E217" i="8"/>
  <c r="F217" i="8"/>
  <c r="G217" i="8"/>
  <c r="A218" i="8"/>
  <c r="B218" i="8"/>
  <c r="C218" i="8"/>
  <c r="D218" i="8"/>
  <c r="E218" i="8"/>
  <c r="F218" i="8"/>
  <c r="G218" i="8"/>
  <c r="A219" i="8"/>
  <c r="B219" i="8"/>
  <c r="C219" i="8"/>
  <c r="D219" i="8"/>
  <c r="E219" i="8"/>
  <c r="F219" i="8"/>
  <c r="G219" i="8"/>
  <c r="A220" i="8"/>
  <c r="B220" i="8"/>
  <c r="C220" i="8"/>
  <c r="D220" i="8"/>
  <c r="E220" i="8"/>
  <c r="F220" i="8"/>
  <c r="G220" i="8"/>
  <c r="A221" i="8"/>
  <c r="B221" i="8"/>
  <c r="C221" i="8"/>
  <c r="D221" i="8"/>
  <c r="E221" i="8"/>
  <c r="F221" i="8"/>
  <c r="G221" i="8"/>
  <c r="A222" i="8"/>
  <c r="B222" i="8"/>
  <c r="C222" i="8"/>
  <c r="D222" i="8"/>
  <c r="E222" i="8"/>
  <c r="F222" i="8"/>
  <c r="G222" i="8"/>
  <c r="A223" i="8"/>
  <c r="B223" i="8"/>
  <c r="C223" i="8"/>
  <c r="D223" i="8"/>
  <c r="E223" i="8"/>
  <c r="F223" i="8"/>
  <c r="G223" i="8"/>
  <c r="A224" i="8"/>
  <c r="B224" i="8"/>
  <c r="C224" i="8"/>
  <c r="D224" i="8"/>
  <c r="E224" i="8"/>
  <c r="F224" i="8"/>
  <c r="G224" i="8"/>
  <c r="A225" i="8"/>
  <c r="B225" i="8"/>
  <c r="C225" i="8"/>
  <c r="D225" i="8"/>
  <c r="E225" i="8"/>
  <c r="F225" i="8"/>
  <c r="G225" i="8"/>
  <c r="A226" i="8"/>
  <c r="B226" i="8"/>
  <c r="C226" i="8"/>
  <c r="D226" i="8"/>
  <c r="E226" i="8"/>
  <c r="F226" i="8"/>
  <c r="G226" i="8"/>
  <c r="A227" i="8"/>
  <c r="B227" i="8"/>
  <c r="C227" i="8"/>
  <c r="D227" i="8"/>
  <c r="E227" i="8"/>
  <c r="F227" i="8"/>
  <c r="G227" i="8"/>
  <c r="A228" i="8"/>
  <c r="B228" i="8"/>
  <c r="C228" i="8"/>
  <c r="D228" i="8"/>
  <c r="E228" i="8"/>
  <c r="F228" i="8"/>
  <c r="G228" i="8"/>
  <c r="A229" i="8"/>
  <c r="B229" i="8"/>
  <c r="C229" i="8"/>
  <c r="D229" i="8"/>
  <c r="E229" i="8"/>
  <c r="F229" i="8"/>
  <c r="G229" i="8"/>
  <c r="A230" i="8"/>
  <c r="B230" i="8"/>
  <c r="C230" i="8"/>
  <c r="D230" i="8"/>
  <c r="E230" i="8"/>
  <c r="F230" i="8"/>
  <c r="G230" i="8"/>
  <c r="A231" i="8"/>
  <c r="B231" i="8"/>
  <c r="C231" i="8"/>
  <c r="D231" i="8"/>
  <c r="E231" i="8"/>
  <c r="F231" i="8"/>
  <c r="G231" i="8"/>
  <c r="A232" i="8"/>
  <c r="B232" i="8"/>
  <c r="C232" i="8"/>
  <c r="D232" i="8"/>
  <c r="E232" i="8"/>
  <c r="F232" i="8"/>
  <c r="G232" i="8"/>
  <c r="A233" i="8"/>
  <c r="B233" i="8"/>
  <c r="C233" i="8"/>
  <c r="D233" i="8"/>
  <c r="E233" i="8"/>
  <c r="F233" i="8"/>
  <c r="G233" i="8"/>
  <c r="A234" i="8"/>
  <c r="B234" i="8"/>
  <c r="C234" i="8"/>
  <c r="D234" i="8"/>
  <c r="E234" i="8"/>
  <c r="F234" i="8"/>
  <c r="G234" i="8"/>
  <c r="A235" i="8"/>
  <c r="B235" i="8"/>
  <c r="C235" i="8"/>
  <c r="D235" i="8"/>
  <c r="E235" i="8"/>
  <c r="F235" i="8"/>
  <c r="G235" i="8"/>
  <c r="A236" i="8"/>
  <c r="B236" i="8"/>
  <c r="C236" i="8"/>
  <c r="D236" i="8"/>
  <c r="E236" i="8"/>
  <c r="F236" i="8"/>
  <c r="G236" i="8"/>
  <c r="A237" i="8"/>
  <c r="B237" i="8"/>
  <c r="C237" i="8"/>
  <c r="D237" i="8"/>
  <c r="E237" i="8"/>
  <c r="F237" i="8"/>
  <c r="G237" i="8"/>
  <c r="A238" i="8"/>
  <c r="B238" i="8"/>
  <c r="C238" i="8"/>
  <c r="D238" i="8"/>
  <c r="E238" i="8"/>
  <c r="F238" i="8"/>
  <c r="G238" i="8"/>
  <c r="A239" i="8"/>
  <c r="B239" i="8"/>
  <c r="C239" i="8"/>
  <c r="D239" i="8"/>
  <c r="E239" i="8"/>
  <c r="F239" i="8"/>
  <c r="G239" i="8"/>
  <c r="A240" i="8"/>
  <c r="B240" i="8"/>
  <c r="C240" i="8"/>
  <c r="D240" i="8"/>
  <c r="E240" i="8"/>
  <c r="F240" i="8"/>
  <c r="G240" i="8"/>
  <c r="A241" i="8"/>
  <c r="B241" i="8"/>
  <c r="C241" i="8"/>
  <c r="D241" i="8"/>
  <c r="E241" i="8"/>
  <c r="F241" i="8"/>
  <c r="G241" i="8"/>
  <c r="A242" i="8"/>
  <c r="B242" i="8"/>
  <c r="C242" i="8"/>
  <c r="D242" i="8"/>
  <c r="E242" i="8"/>
  <c r="F242" i="8"/>
  <c r="G242" i="8"/>
  <c r="A243" i="8"/>
  <c r="B243" i="8"/>
  <c r="C243" i="8"/>
  <c r="D243" i="8"/>
  <c r="E243" i="8"/>
  <c r="F243" i="8"/>
  <c r="G243" i="8"/>
  <c r="A244" i="8"/>
  <c r="B244" i="8"/>
  <c r="C244" i="8"/>
  <c r="D244" i="8"/>
  <c r="E244" i="8"/>
  <c r="F244" i="8"/>
  <c r="G244" i="8"/>
  <c r="A245" i="8"/>
  <c r="B245" i="8"/>
  <c r="C245" i="8"/>
  <c r="D245" i="8"/>
  <c r="E245" i="8"/>
  <c r="F245" i="8"/>
  <c r="G245" i="8"/>
  <c r="A246" i="8"/>
  <c r="B246" i="8"/>
  <c r="C246" i="8"/>
  <c r="D246" i="8"/>
  <c r="E246" i="8"/>
  <c r="F246" i="8"/>
  <c r="G246" i="8"/>
  <c r="A247" i="8"/>
  <c r="B247" i="8"/>
  <c r="C247" i="8"/>
  <c r="D247" i="8"/>
  <c r="E247" i="8"/>
  <c r="F247" i="8"/>
  <c r="G247" i="8"/>
  <c r="A248" i="8"/>
  <c r="B248" i="8"/>
  <c r="C248" i="8"/>
  <c r="D248" i="8"/>
  <c r="E248" i="8"/>
  <c r="F248" i="8"/>
  <c r="G248" i="8"/>
  <c r="A249" i="8"/>
  <c r="B249" i="8"/>
  <c r="C249" i="8"/>
  <c r="D249" i="8"/>
  <c r="E249" i="8"/>
  <c r="F249" i="8"/>
  <c r="G249" i="8"/>
  <c r="A250" i="8"/>
  <c r="B250" i="8"/>
  <c r="C250" i="8"/>
  <c r="D250" i="8"/>
  <c r="E250" i="8"/>
  <c r="F250" i="8"/>
  <c r="G250" i="8"/>
  <c r="A251" i="8"/>
  <c r="B251" i="8"/>
  <c r="C251" i="8"/>
  <c r="D251" i="8"/>
  <c r="E251" i="8"/>
  <c r="F251" i="8"/>
  <c r="G251" i="8"/>
  <c r="A252" i="8"/>
  <c r="B252" i="8"/>
  <c r="C252" i="8"/>
  <c r="D252" i="8"/>
  <c r="E252" i="8"/>
  <c r="F252" i="8"/>
  <c r="G252" i="8"/>
  <c r="A253" i="8"/>
  <c r="B253" i="8"/>
  <c r="C253" i="8"/>
  <c r="D253" i="8"/>
  <c r="E253" i="8"/>
  <c r="F253" i="8"/>
  <c r="G253" i="8"/>
  <c r="A254" i="8"/>
  <c r="B254" i="8"/>
  <c r="C254" i="8"/>
  <c r="D254" i="8"/>
  <c r="E254" i="8"/>
  <c r="F254" i="8"/>
  <c r="G254" i="8"/>
  <c r="A255" i="8"/>
  <c r="B255" i="8"/>
  <c r="C255" i="8"/>
  <c r="D255" i="8"/>
  <c r="E255" i="8"/>
  <c r="F255" i="8"/>
  <c r="G255" i="8"/>
  <c r="A256" i="8"/>
  <c r="B256" i="8"/>
  <c r="C256" i="8"/>
  <c r="D256" i="8"/>
  <c r="E256" i="8"/>
  <c r="F256" i="8"/>
  <c r="G256" i="8"/>
  <c r="A257" i="8"/>
  <c r="B257" i="8"/>
  <c r="C257" i="8"/>
  <c r="D257" i="8"/>
  <c r="E257" i="8"/>
  <c r="F257" i="8"/>
  <c r="G257" i="8"/>
  <c r="A258" i="8"/>
  <c r="B258" i="8"/>
  <c r="C258" i="8"/>
  <c r="D258" i="8"/>
  <c r="E258" i="8"/>
  <c r="F258" i="8"/>
  <c r="G258" i="8"/>
  <c r="A259" i="8"/>
  <c r="B259" i="8"/>
  <c r="C259" i="8"/>
  <c r="D259" i="8"/>
  <c r="E259" i="8"/>
  <c r="F259" i="8"/>
  <c r="G259" i="8"/>
  <c r="A260" i="8"/>
  <c r="B260" i="8"/>
  <c r="C260" i="8"/>
  <c r="D260" i="8"/>
  <c r="E260" i="8"/>
  <c r="F260" i="8"/>
  <c r="G260" i="8"/>
  <c r="A261" i="8"/>
  <c r="B261" i="8"/>
  <c r="C261" i="8"/>
  <c r="D261" i="8"/>
  <c r="E261" i="8"/>
  <c r="F261" i="8"/>
  <c r="G261" i="8"/>
  <c r="A262" i="8"/>
  <c r="B262" i="8"/>
  <c r="C262" i="8"/>
  <c r="D262" i="8"/>
  <c r="E262" i="8"/>
  <c r="F262" i="8"/>
  <c r="G262" i="8"/>
  <c r="A263" i="8"/>
  <c r="B263" i="8"/>
  <c r="C263" i="8"/>
  <c r="D263" i="8"/>
  <c r="E263" i="8"/>
  <c r="F263" i="8"/>
  <c r="G263" i="8"/>
  <c r="A264" i="8"/>
  <c r="B264" i="8"/>
  <c r="C264" i="8"/>
  <c r="D264" i="8"/>
  <c r="E264" i="8"/>
  <c r="F264" i="8"/>
  <c r="G264" i="8"/>
  <c r="A265" i="8"/>
  <c r="B265" i="8"/>
  <c r="C265" i="8"/>
  <c r="D265" i="8"/>
  <c r="E265" i="8"/>
  <c r="F265" i="8"/>
  <c r="G265" i="8"/>
  <c r="A266" i="8"/>
  <c r="B266" i="8"/>
  <c r="C266" i="8"/>
  <c r="D266" i="8"/>
  <c r="E266" i="8"/>
  <c r="F266" i="8"/>
  <c r="G266" i="8"/>
  <c r="A267" i="8"/>
  <c r="B267" i="8"/>
  <c r="C267" i="8"/>
  <c r="D267" i="8"/>
  <c r="E267" i="8"/>
  <c r="F267" i="8"/>
  <c r="G267" i="8"/>
  <c r="A268" i="8"/>
  <c r="B268" i="8"/>
  <c r="C268" i="8"/>
  <c r="D268" i="8"/>
  <c r="E268" i="8"/>
  <c r="F268" i="8"/>
  <c r="G268" i="8"/>
  <c r="A269" i="8"/>
  <c r="B269" i="8"/>
  <c r="C269" i="8"/>
  <c r="D269" i="8"/>
  <c r="E269" i="8"/>
  <c r="F269" i="8"/>
  <c r="G269" i="8"/>
  <c r="A270" i="8"/>
  <c r="B270" i="8"/>
  <c r="C270" i="8"/>
  <c r="D270" i="8"/>
  <c r="E270" i="8"/>
  <c r="F270" i="8"/>
  <c r="G270" i="8"/>
  <c r="A271" i="8"/>
  <c r="B271" i="8"/>
  <c r="C271" i="8"/>
  <c r="D271" i="8"/>
  <c r="E271" i="8"/>
  <c r="F271" i="8"/>
  <c r="G271" i="8"/>
  <c r="A272" i="8"/>
  <c r="B272" i="8"/>
  <c r="C272" i="8"/>
  <c r="D272" i="8"/>
  <c r="E272" i="8"/>
  <c r="F272" i="8"/>
  <c r="G272" i="8"/>
  <c r="A273" i="8"/>
  <c r="B273" i="8"/>
  <c r="C273" i="8"/>
  <c r="D273" i="8"/>
  <c r="E273" i="8"/>
  <c r="F273" i="8"/>
  <c r="G273" i="8"/>
  <c r="A274" i="8"/>
  <c r="B274" i="8"/>
  <c r="C274" i="8"/>
  <c r="D274" i="8"/>
  <c r="E274" i="8"/>
  <c r="F274" i="8"/>
  <c r="G274" i="8"/>
  <c r="A275" i="8"/>
  <c r="B275" i="8"/>
  <c r="C275" i="8"/>
  <c r="D275" i="8"/>
  <c r="E275" i="8"/>
  <c r="F275" i="8"/>
  <c r="G275" i="8"/>
  <c r="A276" i="8"/>
  <c r="B276" i="8"/>
  <c r="C276" i="8"/>
  <c r="D276" i="8"/>
  <c r="E276" i="8"/>
  <c r="F276" i="8"/>
  <c r="G276" i="8"/>
  <c r="A277" i="8"/>
  <c r="B277" i="8"/>
  <c r="C277" i="8"/>
  <c r="D277" i="8"/>
  <c r="E277" i="8"/>
  <c r="F277" i="8"/>
  <c r="G277" i="8"/>
  <c r="A278" i="8"/>
  <c r="B278" i="8"/>
  <c r="C278" i="8"/>
  <c r="D278" i="8"/>
  <c r="E278" i="8"/>
  <c r="F278" i="8"/>
  <c r="G278" i="8"/>
  <c r="A279" i="8"/>
  <c r="B279" i="8"/>
  <c r="C279" i="8"/>
  <c r="D279" i="8"/>
  <c r="E279" i="8"/>
  <c r="F279" i="8"/>
  <c r="G279" i="8"/>
  <c r="A280" i="8"/>
  <c r="B280" i="8"/>
  <c r="C280" i="8"/>
  <c r="D280" i="8"/>
  <c r="E280" i="8"/>
  <c r="F280" i="8"/>
  <c r="G280" i="8"/>
  <c r="A281" i="8"/>
  <c r="B281" i="8"/>
  <c r="C281" i="8"/>
  <c r="D281" i="8"/>
  <c r="E281" i="8"/>
  <c r="F281" i="8"/>
  <c r="G281" i="8"/>
  <c r="A282" i="8"/>
  <c r="B282" i="8"/>
  <c r="C282" i="8"/>
  <c r="D282" i="8"/>
  <c r="E282" i="8"/>
  <c r="F282" i="8"/>
  <c r="G282" i="8"/>
  <c r="A283" i="8"/>
  <c r="B283" i="8"/>
  <c r="C283" i="8"/>
  <c r="D283" i="8"/>
  <c r="E283" i="8"/>
  <c r="F283" i="8"/>
  <c r="G283" i="8"/>
  <c r="A284" i="8"/>
  <c r="B284" i="8"/>
  <c r="C284" i="8"/>
  <c r="D284" i="8"/>
  <c r="E284" i="8"/>
  <c r="F284" i="8"/>
  <c r="G284" i="8"/>
  <c r="A285" i="8"/>
  <c r="B285" i="8"/>
  <c r="C285" i="8"/>
  <c r="D285" i="8"/>
  <c r="E285" i="8"/>
  <c r="F285" i="8"/>
  <c r="G285" i="8"/>
  <c r="A286" i="8"/>
  <c r="B286" i="8"/>
  <c r="C286" i="8"/>
  <c r="D286" i="8"/>
  <c r="E286" i="8"/>
  <c r="F286" i="8"/>
  <c r="G286" i="8"/>
  <c r="A287" i="8"/>
  <c r="B287" i="8"/>
  <c r="C287" i="8"/>
  <c r="D287" i="8"/>
  <c r="E287" i="8"/>
  <c r="F287" i="8"/>
  <c r="G287" i="8"/>
  <c r="A288" i="8"/>
  <c r="B288" i="8"/>
  <c r="C288" i="8"/>
  <c r="D288" i="8"/>
  <c r="E288" i="8"/>
  <c r="F288" i="8"/>
  <c r="G288" i="8"/>
  <c r="A289" i="8"/>
  <c r="B289" i="8"/>
  <c r="C289" i="8"/>
  <c r="D289" i="8"/>
  <c r="E289" i="8"/>
  <c r="F289" i="8"/>
  <c r="G289" i="8"/>
  <c r="A290" i="8"/>
  <c r="B290" i="8"/>
  <c r="C290" i="8"/>
  <c r="D290" i="8"/>
  <c r="E290" i="8"/>
  <c r="F290" i="8"/>
  <c r="G290" i="8"/>
  <c r="A291" i="8"/>
  <c r="B291" i="8"/>
  <c r="C291" i="8"/>
  <c r="D291" i="8"/>
  <c r="E291" i="8"/>
  <c r="F291" i="8"/>
  <c r="G291" i="8"/>
  <c r="A292" i="8"/>
  <c r="B292" i="8"/>
  <c r="C292" i="8"/>
  <c r="D292" i="8"/>
  <c r="E292" i="8"/>
  <c r="F292" i="8"/>
  <c r="G292" i="8"/>
  <c r="A293" i="8"/>
  <c r="B293" i="8"/>
  <c r="C293" i="8"/>
  <c r="D293" i="8"/>
  <c r="E293" i="8"/>
  <c r="F293" i="8"/>
  <c r="G293" i="8"/>
  <c r="A294" i="8"/>
  <c r="B294" i="8"/>
  <c r="C294" i="8"/>
  <c r="D294" i="8"/>
  <c r="E294" i="8"/>
  <c r="F294" i="8"/>
  <c r="G294" i="8"/>
  <c r="A295" i="8"/>
  <c r="B295" i="8"/>
  <c r="C295" i="8"/>
  <c r="D295" i="8"/>
  <c r="E295" i="8"/>
  <c r="F295" i="8"/>
  <c r="G295" i="8"/>
  <c r="A296" i="8"/>
  <c r="B296" i="8"/>
  <c r="C296" i="8"/>
  <c r="D296" i="8"/>
  <c r="E296" i="8"/>
  <c r="F296" i="8"/>
  <c r="G296" i="8"/>
  <c r="A297" i="8"/>
  <c r="B297" i="8"/>
  <c r="C297" i="8"/>
  <c r="D297" i="8"/>
  <c r="E297" i="8"/>
  <c r="F297" i="8"/>
  <c r="G297" i="8"/>
  <c r="A298" i="8"/>
  <c r="B298" i="8"/>
  <c r="C298" i="8"/>
  <c r="D298" i="8"/>
  <c r="E298" i="8"/>
  <c r="F298" i="8"/>
  <c r="G298" i="8"/>
  <c r="A299" i="8"/>
  <c r="B299" i="8"/>
  <c r="C299" i="8"/>
  <c r="D299" i="8"/>
  <c r="E299" i="8"/>
  <c r="F299" i="8"/>
  <c r="G299" i="8"/>
  <c r="A300" i="8"/>
  <c r="B300" i="8"/>
  <c r="C300" i="8"/>
  <c r="D300" i="8"/>
  <c r="E300" i="8"/>
  <c r="F300" i="8"/>
  <c r="G300" i="8"/>
  <c r="A301" i="8"/>
  <c r="B301" i="8"/>
  <c r="C301" i="8"/>
  <c r="D301" i="8"/>
  <c r="E301" i="8"/>
  <c r="F301" i="8"/>
  <c r="G301" i="8"/>
  <c r="A302" i="8"/>
  <c r="B302" i="8"/>
  <c r="C302" i="8"/>
  <c r="D302" i="8"/>
  <c r="E302" i="8"/>
  <c r="F302" i="8"/>
  <c r="G302" i="8"/>
  <c r="A303" i="8"/>
  <c r="B303" i="8"/>
  <c r="C303" i="8"/>
  <c r="D303" i="8"/>
  <c r="E303" i="8"/>
  <c r="F303" i="8"/>
  <c r="G303" i="8"/>
  <c r="A304" i="8"/>
  <c r="B304" i="8"/>
  <c r="C304" i="8"/>
  <c r="D304" i="8"/>
  <c r="E304" i="8"/>
  <c r="F304" i="8"/>
  <c r="G304" i="8"/>
  <c r="A305" i="8"/>
  <c r="B305" i="8"/>
  <c r="C305" i="8"/>
  <c r="D305" i="8"/>
  <c r="E305" i="8"/>
  <c r="F305" i="8"/>
  <c r="G305" i="8"/>
  <c r="A306" i="8"/>
  <c r="B306" i="8"/>
  <c r="C306" i="8"/>
  <c r="D306" i="8"/>
  <c r="E306" i="8"/>
  <c r="F306" i="8"/>
  <c r="G306" i="8"/>
  <c r="A307" i="8"/>
  <c r="B307" i="8"/>
  <c r="C307" i="8"/>
  <c r="D307" i="8"/>
  <c r="E307" i="8"/>
  <c r="F307" i="8"/>
  <c r="G307" i="8"/>
  <c r="A308" i="8"/>
  <c r="B308" i="8"/>
  <c r="C308" i="8"/>
  <c r="D308" i="8"/>
  <c r="E308" i="8"/>
  <c r="F308" i="8"/>
  <c r="G308" i="8"/>
  <c r="A309" i="8"/>
  <c r="B309" i="8"/>
  <c r="C309" i="8"/>
  <c r="D309" i="8"/>
  <c r="E309" i="8"/>
  <c r="F309" i="8"/>
  <c r="G309" i="8"/>
  <c r="A310" i="8"/>
  <c r="B310" i="8"/>
  <c r="C310" i="8"/>
  <c r="D310" i="8"/>
  <c r="E310" i="8"/>
  <c r="F310" i="8"/>
  <c r="G310" i="8"/>
  <c r="A311" i="8"/>
  <c r="B311" i="8"/>
  <c r="C311" i="8"/>
  <c r="D311" i="8"/>
  <c r="E311" i="8"/>
  <c r="F311" i="8"/>
  <c r="G311" i="8"/>
  <c r="A312" i="8"/>
  <c r="B312" i="8"/>
  <c r="C312" i="8"/>
  <c r="D312" i="8"/>
  <c r="E312" i="8"/>
  <c r="F312" i="8"/>
  <c r="G312" i="8"/>
  <c r="A313" i="8"/>
  <c r="B313" i="8"/>
  <c r="C313" i="8"/>
  <c r="D313" i="8"/>
  <c r="E313" i="8"/>
  <c r="F313" i="8"/>
  <c r="G313" i="8"/>
  <c r="A314" i="8"/>
  <c r="B314" i="8"/>
  <c r="C314" i="8"/>
  <c r="D314" i="8"/>
  <c r="E314" i="8"/>
  <c r="F314" i="8"/>
  <c r="G314" i="8"/>
  <c r="A315" i="8"/>
  <c r="B315" i="8"/>
  <c r="C315" i="8"/>
  <c r="D315" i="8"/>
  <c r="E315" i="8"/>
  <c r="F315" i="8"/>
  <c r="G315" i="8"/>
  <c r="A316" i="8"/>
  <c r="B316" i="8"/>
  <c r="C316" i="8"/>
  <c r="D316" i="8"/>
  <c r="E316" i="8"/>
  <c r="F316" i="8"/>
  <c r="G316" i="8"/>
  <c r="A317" i="8"/>
  <c r="B317" i="8"/>
  <c r="C317" i="8"/>
  <c r="D317" i="8"/>
  <c r="E317" i="8"/>
  <c r="F317" i="8"/>
  <c r="G317" i="8"/>
  <c r="A318" i="8"/>
  <c r="B318" i="8"/>
  <c r="C318" i="8"/>
  <c r="D318" i="8"/>
  <c r="E318" i="8"/>
  <c r="F318" i="8"/>
  <c r="G318" i="8"/>
  <c r="A319" i="8"/>
  <c r="B319" i="8"/>
  <c r="C319" i="8"/>
  <c r="D319" i="8"/>
  <c r="E319" i="8"/>
  <c r="F319" i="8"/>
  <c r="G319" i="8"/>
  <c r="A320" i="8"/>
  <c r="B320" i="8"/>
  <c r="C320" i="8"/>
  <c r="D320" i="8"/>
  <c r="E320" i="8"/>
  <c r="F320" i="8"/>
  <c r="G320" i="8"/>
  <c r="A321" i="8"/>
  <c r="B321" i="8"/>
  <c r="C321" i="8"/>
  <c r="D321" i="8"/>
  <c r="E321" i="8"/>
  <c r="F321" i="8"/>
  <c r="G321" i="8"/>
  <c r="A322" i="8"/>
  <c r="B322" i="8"/>
  <c r="C322" i="8"/>
  <c r="D322" i="8"/>
  <c r="E322" i="8"/>
  <c r="F322" i="8"/>
  <c r="G322" i="8"/>
  <c r="A323" i="8"/>
  <c r="B323" i="8"/>
  <c r="C323" i="8"/>
  <c r="D323" i="8"/>
  <c r="E323" i="8"/>
  <c r="F323" i="8"/>
  <c r="G323" i="8"/>
  <c r="A324" i="8"/>
  <c r="B324" i="8"/>
  <c r="C324" i="8"/>
  <c r="D324" i="8"/>
  <c r="E324" i="8"/>
  <c r="F324" i="8"/>
  <c r="G324" i="8"/>
  <c r="A325" i="8"/>
  <c r="B325" i="8"/>
  <c r="C325" i="8"/>
  <c r="D325" i="8"/>
  <c r="E325" i="8"/>
  <c r="F325" i="8"/>
  <c r="G325" i="8"/>
  <c r="A326" i="8"/>
  <c r="B326" i="8"/>
  <c r="C326" i="8"/>
  <c r="D326" i="8"/>
  <c r="E326" i="8"/>
  <c r="F326" i="8"/>
  <c r="G326" i="8"/>
  <c r="A327" i="8"/>
  <c r="B327" i="8"/>
  <c r="C327" i="8"/>
  <c r="D327" i="8"/>
  <c r="E327" i="8"/>
  <c r="F327" i="8"/>
  <c r="G327" i="8"/>
  <c r="A328" i="8"/>
  <c r="B328" i="8"/>
  <c r="C328" i="8"/>
  <c r="D328" i="8"/>
  <c r="E328" i="8"/>
  <c r="F328" i="8"/>
  <c r="G328" i="8"/>
  <c r="A329" i="8"/>
  <c r="B329" i="8"/>
  <c r="C329" i="8"/>
  <c r="D329" i="8"/>
  <c r="E329" i="8"/>
  <c r="F329" i="8"/>
  <c r="G329" i="8"/>
  <c r="A330" i="8"/>
  <c r="B330" i="8"/>
  <c r="C330" i="8"/>
  <c r="D330" i="8"/>
  <c r="E330" i="8"/>
  <c r="F330" i="8"/>
  <c r="G330" i="8"/>
  <c r="A331" i="8"/>
  <c r="B331" i="8"/>
  <c r="C331" i="8"/>
  <c r="D331" i="8"/>
  <c r="E331" i="8"/>
  <c r="F331" i="8"/>
  <c r="G331" i="8"/>
  <c r="B7" i="8"/>
  <c r="C7" i="8"/>
  <c r="D7" i="8"/>
  <c r="E7" i="8"/>
  <c r="F7" i="8"/>
  <c r="G7" i="8"/>
  <c r="A7" i="8"/>
  <c r="A3" i="8"/>
  <c r="A2" i="8"/>
  <c r="A3" i="7"/>
  <c r="A2" i="7"/>
  <c r="A8" i="6" l="1"/>
  <c r="B8" i="6"/>
  <c r="C8" i="6"/>
  <c r="D8" i="6"/>
  <c r="E8" i="6"/>
  <c r="F8" i="6"/>
  <c r="A9" i="6"/>
  <c r="B9" i="6"/>
  <c r="C9" i="6"/>
  <c r="D9" i="6"/>
  <c r="E9" i="6"/>
  <c r="F9" i="6"/>
  <c r="A10" i="6"/>
  <c r="B10" i="6"/>
  <c r="C10" i="6"/>
  <c r="D10" i="6"/>
  <c r="E10" i="6"/>
  <c r="F10" i="6"/>
  <c r="A11" i="6"/>
  <c r="B11" i="6"/>
  <c r="C11" i="6"/>
  <c r="D11" i="6"/>
  <c r="E11" i="6"/>
  <c r="F11" i="6"/>
  <c r="A12" i="6"/>
  <c r="B12" i="6"/>
  <c r="C12" i="6"/>
  <c r="D12" i="6"/>
  <c r="E12" i="6"/>
  <c r="F12" i="6"/>
  <c r="A13" i="6"/>
  <c r="B13" i="6"/>
  <c r="C13" i="6"/>
  <c r="D13" i="6"/>
  <c r="E13" i="6"/>
  <c r="F13" i="6"/>
  <c r="A14" i="6"/>
  <c r="B14" i="6"/>
  <c r="C14" i="6"/>
  <c r="D14" i="6"/>
  <c r="E14" i="6"/>
  <c r="F14" i="6"/>
  <c r="A15" i="6"/>
  <c r="B15" i="6"/>
  <c r="C15" i="6"/>
  <c r="D15" i="6"/>
  <c r="E15" i="6"/>
  <c r="F15" i="6"/>
  <c r="A16" i="6"/>
  <c r="B16" i="6"/>
  <c r="C16" i="6"/>
  <c r="D16" i="6"/>
  <c r="E16" i="6"/>
  <c r="F16" i="6"/>
  <c r="A17" i="6"/>
  <c r="B17" i="6"/>
  <c r="C17" i="6"/>
  <c r="D17" i="6"/>
  <c r="E17" i="6"/>
  <c r="F17" i="6"/>
  <c r="A18" i="6"/>
  <c r="B18" i="6"/>
  <c r="C18" i="6"/>
  <c r="D18" i="6"/>
  <c r="E18" i="6"/>
  <c r="F18" i="6"/>
  <c r="A19" i="6"/>
  <c r="B19" i="6"/>
  <c r="C19" i="6"/>
  <c r="D19" i="6"/>
  <c r="E19" i="6"/>
  <c r="F19" i="6"/>
  <c r="A20" i="6"/>
  <c r="B20" i="6"/>
  <c r="C20" i="6"/>
  <c r="D20" i="6"/>
  <c r="E20" i="6"/>
  <c r="F20" i="6"/>
  <c r="A21" i="6"/>
  <c r="B21" i="6"/>
  <c r="C21" i="6"/>
  <c r="D21" i="6"/>
  <c r="E21" i="6"/>
  <c r="F21" i="6"/>
  <c r="A22" i="6"/>
  <c r="B22" i="6"/>
  <c r="C22" i="6"/>
  <c r="D22" i="6"/>
  <c r="E22" i="6"/>
  <c r="F22" i="6"/>
  <c r="A23" i="6"/>
  <c r="B23" i="6"/>
  <c r="C23" i="6"/>
  <c r="D23" i="6"/>
  <c r="E23" i="6"/>
  <c r="F23" i="6"/>
  <c r="A24" i="6"/>
  <c r="B24" i="6"/>
  <c r="C24" i="6"/>
  <c r="D24" i="6"/>
  <c r="E24" i="6"/>
  <c r="F24" i="6"/>
  <c r="A25" i="6"/>
  <c r="B25" i="6"/>
  <c r="C25" i="6"/>
  <c r="D25" i="6"/>
  <c r="E25" i="6"/>
  <c r="F25" i="6"/>
  <c r="A26" i="6"/>
  <c r="B26" i="6"/>
  <c r="C26" i="6"/>
  <c r="D26" i="6"/>
  <c r="E26" i="6"/>
  <c r="F26" i="6"/>
  <c r="A27" i="6"/>
  <c r="B27" i="6"/>
  <c r="C27" i="6"/>
  <c r="D27" i="6"/>
  <c r="E27" i="6"/>
  <c r="F27" i="6"/>
  <c r="A28" i="6"/>
  <c r="B28" i="6"/>
  <c r="C28" i="6"/>
  <c r="D28" i="6"/>
  <c r="E28" i="6"/>
  <c r="F28" i="6"/>
  <c r="A29" i="6"/>
  <c r="B29" i="6"/>
  <c r="C29" i="6"/>
  <c r="D29" i="6"/>
  <c r="E29" i="6"/>
  <c r="F29" i="6"/>
  <c r="A30" i="6"/>
  <c r="B30" i="6"/>
  <c r="C30" i="6"/>
  <c r="D30" i="6"/>
  <c r="E30" i="6"/>
  <c r="F30" i="6"/>
  <c r="A31" i="6"/>
  <c r="B31" i="6"/>
  <c r="C31" i="6"/>
  <c r="D31" i="6"/>
  <c r="E31" i="6"/>
  <c r="F31" i="6"/>
  <c r="A32" i="6"/>
  <c r="B32" i="6"/>
  <c r="C32" i="6"/>
  <c r="D32" i="6"/>
  <c r="E32" i="6"/>
  <c r="F32" i="6"/>
  <c r="A33" i="6"/>
  <c r="B33" i="6"/>
  <c r="C33" i="6"/>
  <c r="D33" i="6"/>
  <c r="E33" i="6"/>
  <c r="F33" i="6"/>
  <c r="A34" i="6"/>
  <c r="B34" i="6"/>
  <c r="C34" i="6"/>
  <c r="D34" i="6"/>
  <c r="E34" i="6"/>
  <c r="F34" i="6"/>
  <c r="A35" i="6"/>
  <c r="B35" i="6"/>
  <c r="C35" i="6"/>
  <c r="D35" i="6"/>
  <c r="E35" i="6"/>
  <c r="F35" i="6"/>
  <c r="A36" i="6"/>
  <c r="B36" i="6"/>
  <c r="C36" i="6"/>
  <c r="D36" i="6"/>
  <c r="E36" i="6"/>
  <c r="F36" i="6"/>
  <c r="A37" i="6"/>
  <c r="B37" i="6"/>
  <c r="C37" i="6"/>
  <c r="D37" i="6"/>
  <c r="E37" i="6"/>
  <c r="F37" i="6"/>
  <c r="A38" i="6"/>
  <c r="B38" i="6"/>
  <c r="C38" i="6"/>
  <c r="D38" i="6"/>
  <c r="E38" i="6"/>
  <c r="F38" i="6"/>
  <c r="A39" i="6"/>
  <c r="B39" i="6"/>
  <c r="C39" i="6"/>
  <c r="D39" i="6"/>
  <c r="E39" i="6"/>
  <c r="F39" i="6"/>
  <c r="A40" i="6"/>
  <c r="B40" i="6"/>
  <c r="C40" i="6"/>
  <c r="D40" i="6"/>
  <c r="E40" i="6"/>
  <c r="F40" i="6"/>
  <c r="A41" i="6"/>
  <c r="B41" i="6"/>
  <c r="C41" i="6"/>
  <c r="D41" i="6"/>
  <c r="E41" i="6"/>
  <c r="F41" i="6"/>
  <c r="A42" i="6"/>
  <c r="B42" i="6"/>
  <c r="C42" i="6"/>
  <c r="D42" i="6"/>
  <c r="E42" i="6"/>
  <c r="F42" i="6"/>
  <c r="A43" i="6"/>
  <c r="B43" i="6"/>
  <c r="C43" i="6"/>
  <c r="D43" i="6"/>
  <c r="E43" i="6"/>
  <c r="F43" i="6"/>
  <c r="A44" i="6"/>
  <c r="B44" i="6"/>
  <c r="C44" i="6"/>
  <c r="D44" i="6"/>
  <c r="E44" i="6"/>
  <c r="F44" i="6"/>
  <c r="A45" i="6"/>
  <c r="B45" i="6"/>
  <c r="C45" i="6"/>
  <c r="D45" i="6"/>
  <c r="E45" i="6"/>
  <c r="F45" i="6"/>
  <c r="A46" i="6"/>
  <c r="B46" i="6"/>
  <c r="C46" i="6"/>
  <c r="D46" i="6"/>
  <c r="E46" i="6"/>
  <c r="F46" i="6"/>
  <c r="A47" i="6"/>
  <c r="B47" i="6"/>
  <c r="C47" i="6"/>
  <c r="D47" i="6"/>
  <c r="E47" i="6"/>
  <c r="F47" i="6"/>
  <c r="A48" i="6"/>
  <c r="B48" i="6"/>
  <c r="C48" i="6"/>
  <c r="D48" i="6"/>
  <c r="E48" i="6"/>
  <c r="F48" i="6"/>
  <c r="A49" i="6"/>
  <c r="B49" i="6"/>
  <c r="C49" i="6"/>
  <c r="D49" i="6"/>
  <c r="E49" i="6"/>
  <c r="F49" i="6"/>
  <c r="A50" i="6"/>
  <c r="B50" i="6"/>
  <c r="C50" i="6"/>
  <c r="D50" i="6"/>
  <c r="E50" i="6"/>
  <c r="F50" i="6"/>
  <c r="A51" i="6"/>
  <c r="B51" i="6"/>
  <c r="C51" i="6"/>
  <c r="D51" i="6"/>
  <c r="E51" i="6"/>
  <c r="F51" i="6"/>
  <c r="A52" i="6"/>
  <c r="B52" i="6"/>
  <c r="C52" i="6"/>
  <c r="D52" i="6"/>
  <c r="E52" i="6"/>
  <c r="F52" i="6"/>
  <c r="A53" i="6"/>
  <c r="B53" i="6"/>
  <c r="C53" i="6"/>
  <c r="D53" i="6"/>
  <c r="E53" i="6"/>
  <c r="F53" i="6"/>
  <c r="A54" i="6"/>
  <c r="B54" i="6"/>
  <c r="C54" i="6"/>
  <c r="D54" i="6"/>
  <c r="E54" i="6"/>
  <c r="F54" i="6"/>
  <c r="A55" i="6"/>
  <c r="B55" i="6"/>
  <c r="C55" i="6"/>
  <c r="D55" i="6"/>
  <c r="E55" i="6"/>
  <c r="F55" i="6"/>
  <c r="A56" i="6"/>
  <c r="B56" i="6"/>
  <c r="C56" i="6"/>
  <c r="D56" i="6"/>
  <c r="E56" i="6"/>
  <c r="F56" i="6"/>
  <c r="A57" i="6"/>
  <c r="B57" i="6"/>
  <c r="C57" i="6"/>
  <c r="D57" i="6"/>
  <c r="E57" i="6"/>
  <c r="F57" i="6"/>
  <c r="A58" i="6"/>
  <c r="B58" i="6"/>
  <c r="C58" i="6"/>
  <c r="D58" i="6"/>
  <c r="E58" i="6"/>
  <c r="F58" i="6"/>
  <c r="A59" i="6"/>
  <c r="B59" i="6"/>
  <c r="C59" i="6"/>
  <c r="D59" i="6"/>
  <c r="E59" i="6"/>
  <c r="F59" i="6"/>
  <c r="A60" i="6"/>
  <c r="B60" i="6"/>
  <c r="C60" i="6"/>
  <c r="D60" i="6"/>
  <c r="E60" i="6"/>
  <c r="F60" i="6"/>
  <c r="A61" i="6"/>
  <c r="B61" i="6"/>
  <c r="C61" i="6"/>
  <c r="D61" i="6"/>
  <c r="E61" i="6"/>
  <c r="F61" i="6"/>
  <c r="A62" i="6"/>
  <c r="B62" i="6"/>
  <c r="C62" i="6"/>
  <c r="D62" i="6"/>
  <c r="E62" i="6"/>
  <c r="F62" i="6"/>
  <c r="A63" i="6"/>
  <c r="B63" i="6"/>
  <c r="C63" i="6"/>
  <c r="D63" i="6"/>
  <c r="E63" i="6"/>
  <c r="F63" i="6"/>
  <c r="A64" i="6"/>
  <c r="B64" i="6"/>
  <c r="C64" i="6"/>
  <c r="D64" i="6"/>
  <c r="E64" i="6"/>
  <c r="F64" i="6"/>
  <c r="A65" i="6"/>
  <c r="B65" i="6"/>
  <c r="C65" i="6"/>
  <c r="D65" i="6"/>
  <c r="E65" i="6"/>
  <c r="F65" i="6"/>
  <c r="A66" i="6"/>
  <c r="B66" i="6"/>
  <c r="C66" i="6"/>
  <c r="D66" i="6"/>
  <c r="E66" i="6"/>
  <c r="F66" i="6"/>
  <c r="A67" i="6"/>
  <c r="B67" i="6"/>
  <c r="C67" i="6"/>
  <c r="D67" i="6"/>
  <c r="E67" i="6"/>
  <c r="F67" i="6"/>
  <c r="A68" i="6"/>
  <c r="B68" i="6"/>
  <c r="C68" i="6"/>
  <c r="D68" i="6"/>
  <c r="E68" i="6"/>
  <c r="F68" i="6"/>
  <c r="A69" i="6"/>
  <c r="B69" i="6"/>
  <c r="C69" i="6"/>
  <c r="D69" i="6"/>
  <c r="E69" i="6"/>
  <c r="F69" i="6"/>
  <c r="A70" i="6"/>
  <c r="B70" i="6"/>
  <c r="C70" i="6"/>
  <c r="D70" i="6"/>
  <c r="E70" i="6"/>
  <c r="F70" i="6"/>
  <c r="A71" i="6"/>
  <c r="B71" i="6"/>
  <c r="C71" i="6"/>
  <c r="D71" i="6"/>
  <c r="E71" i="6"/>
  <c r="F71" i="6"/>
  <c r="A72" i="6"/>
  <c r="B72" i="6"/>
  <c r="C72" i="6"/>
  <c r="D72" i="6"/>
  <c r="E72" i="6"/>
  <c r="F72" i="6"/>
  <c r="A73" i="6"/>
  <c r="B73" i="6"/>
  <c r="C73" i="6"/>
  <c r="D73" i="6"/>
  <c r="E73" i="6"/>
  <c r="F73" i="6"/>
  <c r="A74" i="6"/>
  <c r="B74" i="6"/>
  <c r="C74" i="6"/>
  <c r="D74" i="6"/>
  <c r="E74" i="6"/>
  <c r="F74" i="6"/>
  <c r="A75" i="6"/>
  <c r="B75" i="6"/>
  <c r="C75" i="6"/>
  <c r="D75" i="6"/>
  <c r="E75" i="6"/>
  <c r="F75" i="6"/>
  <c r="A76" i="6"/>
  <c r="B76" i="6"/>
  <c r="C76" i="6"/>
  <c r="D76" i="6"/>
  <c r="E76" i="6"/>
  <c r="F76" i="6"/>
  <c r="A77" i="6"/>
  <c r="B77" i="6"/>
  <c r="C77" i="6"/>
  <c r="D77" i="6"/>
  <c r="E77" i="6"/>
  <c r="F77" i="6"/>
  <c r="A78" i="6"/>
  <c r="B78" i="6"/>
  <c r="C78" i="6"/>
  <c r="D78" i="6"/>
  <c r="E78" i="6"/>
  <c r="F78" i="6"/>
  <c r="A79" i="6"/>
  <c r="B79" i="6"/>
  <c r="C79" i="6"/>
  <c r="D79" i="6"/>
  <c r="E79" i="6"/>
  <c r="F79" i="6"/>
  <c r="A80" i="6"/>
  <c r="B80" i="6"/>
  <c r="C80" i="6"/>
  <c r="D80" i="6"/>
  <c r="E80" i="6"/>
  <c r="F80" i="6"/>
  <c r="A81" i="6"/>
  <c r="B81" i="6"/>
  <c r="C81" i="6"/>
  <c r="D81" i="6"/>
  <c r="E81" i="6"/>
  <c r="F81" i="6"/>
  <c r="A82" i="6"/>
  <c r="B82" i="6"/>
  <c r="C82" i="6"/>
  <c r="D82" i="6"/>
  <c r="E82" i="6"/>
  <c r="F82" i="6"/>
  <c r="A83" i="6"/>
  <c r="B83" i="6"/>
  <c r="C83" i="6"/>
  <c r="D83" i="6"/>
  <c r="E83" i="6"/>
  <c r="F83" i="6"/>
  <c r="A84" i="6"/>
  <c r="B84" i="6"/>
  <c r="C84" i="6"/>
  <c r="D84" i="6"/>
  <c r="E84" i="6"/>
  <c r="F84" i="6"/>
  <c r="A85" i="6"/>
  <c r="B85" i="6"/>
  <c r="C85" i="6"/>
  <c r="D85" i="6"/>
  <c r="E85" i="6"/>
  <c r="F85" i="6"/>
  <c r="A86" i="6"/>
  <c r="B86" i="6"/>
  <c r="C86" i="6"/>
  <c r="D86" i="6"/>
  <c r="E86" i="6"/>
  <c r="F86" i="6"/>
  <c r="A87" i="6"/>
  <c r="B87" i="6"/>
  <c r="C87" i="6"/>
  <c r="D87" i="6"/>
  <c r="E87" i="6"/>
  <c r="F87" i="6"/>
  <c r="A88" i="6"/>
  <c r="B88" i="6"/>
  <c r="C88" i="6"/>
  <c r="D88" i="6"/>
  <c r="E88" i="6"/>
  <c r="F88" i="6"/>
  <c r="A89" i="6"/>
  <c r="B89" i="6"/>
  <c r="C89" i="6"/>
  <c r="D89" i="6"/>
  <c r="E89" i="6"/>
  <c r="F89" i="6"/>
  <c r="A90" i="6"/>
  <c r="B90" i="6"/>
  <c r="C90" i="6"/>
  <c r="D90" i="6"/>
  <c r="E90" i="6"/>
  <c r="F90" i="6"/>
  <c r="A91" i="6"/>
  <c r="B91" i="6"/>
  <c r="C91" i="6"/>
  <c r="D91" i="6"/>
  <c r="E91" i="6"/>
  <c r="F91" i="6"/>
  <c r="A92" i="6"/>
  <c r="B92" i="6"/>
  <c r="C92" i="6"/>
  <c r="D92" i="6"/>
  <c r="E92" i="6"/>
  <c r="F92" i="6"/>
  <c r="A93" i="6"/>
  <c r="B93" i="6"/>
  <c r="C93" i="6"/>
  <c r="D93" i="6"/>
  <c r="E93" i="6"/>
  <c r="F93" i="6"/>
  <c r="A94" i="6"/>
  <c r="B94" i="6"/>
  <c r="C94" i="6"/>
  <c r="D94" i="6"/>
  <c r="E94" i="6"/>
  <c r="F94" i="6"/>
  <c r="A95" i="6"/>
  <c r="B95" i="6"/>
  <c r="C95" i="6"/>
  <c r="D95" i="6"/>
  <c r="E95" i="6"/>
  <c r="F95" i="6"/>
  <c r="A96" i="6"/>
  <c r="B96" i="6"/>
  <c r="C96" i="6"/>
  <c r="D96" i="6"/>
  <c r="E96" i="6"/>
  <c r="F96" i="6"/>
  <c r="A97" i="6"/>
  <c r="B97" i="6"/>
  <c r="C97" i="6"/>
  <c r="D97" i="6"/>
  <c r="E97" i="6"/>
  <c r="F97" i="6"/>
  <c r="A98" i="6"/>
  <c r="B98" i="6"/>
  <c r="C98" i="6"/>
  <c r="D98" i="6"/>
  <c r="E98" i="6"/>
  <c r="F98" i="6"/>
  <c r="A99" i="6"/>
  <c r="B99" i="6"/>
  <c r="C99" i="6"/>
  <c r="D99" i="6"/>
  <c r="E99" i="6"/>
  <c r="F99" i="6"/>
  <c r="A100" i="6"/>
  <c r="B100" i="6"/>
  <c r="C100" i="6"/>
  <c r="D100" i="6"/>
  <c r="E100" i="6"/>
  <c r="F100" i="6"/>
  <c r="A101" i="6"/>
  <c r="B101" i="6"/>
  <c r="C101" i="6"/>
  <c r="D101" i="6"/>
  <c r="E101" i="6"/>
  <c r="F101" i="6"/>
  <c r="A102" i="6"/>
  <c r="B102" i="6"/>
  <c r="C102" i="6"/>
  <c r="D102" i="6"/>
  <c r="E102" i="6"/>
  <c r="F102" i="6"/>
  <c r="A103" i="6"/>
  <c r="B103" i="6"/>
  <c r="C103" i="6"/>
  <c r="D103" i="6"/>
  <c r="E103" i="6"/>
  <c r="F103" i="6"/>
  <c r="A104" i="6"/>
  <c r="B104" i="6"/>
  <c r="C104" i="6"/>
  <c r="D104" i="6"/>
  <c r="E104" i="6"/>
  <c r="F104" i="6"/>
  <c r="A105" i="6"/>
  <c r="B105" i="6"/>
  <c r="C105" i="6"/>
  <c r="D105" i="6"/>
  <c r="E105" i="6"/>
  <c r="F105" i="6"/>
  <c r="A106" i="6"/>
  <c r="B106" i="6"/>
  <c r="C106" i="6"/>
  <c r="D106" i="6"/>
  <c r="E106" i="6"/>
  <c r="F106" i="6"/>
  <c r="A107" i="6"/>
  <c r="B107" i="6"/>
  <c r="C107" i="6"/>
  <c r="D107" i="6"/>
  <c r="E107" i="6"/>
  <c r="F107" i="6"/>
  <c r="A108" i="6"/>
  <c r="B108" i="6"/>
  <c r="C108" i="6"/>
  <c r="D108" i="6"/>
  <c r="E108" i="6"/>
  <c r="F108" i="6"/>
  <c r="A109" i="6"/>
  <c r="B109" i="6"/>
  <c r="C109" i="6"/>
  <c r="D109" i="6"/>
  <c r="E109" i="6"/>
  <c r="F109" i="6"/>
  <c r="A110" i="6"/>
  <c r="B110" i="6"/>
  <c r="C110" i="6"/>
  <c r="D110" i="6"/>
  <c r="E110" i="6"/>
  <c r="F110" i="6"/>
  <c r="A111" i="6"/>
  <c r="B111" i="6"/>
  <c r="C111" i="6"/>
  <c r="D111" i="6"/>
  <c r="E111" i="6"/>
  <c r="F111" i="6"/>
  <c r="A112" i="6"/>
  <c r="B112" i="6"/>
  <c r="C112" i="6"/>
  <c r="D112" i="6"/>
  <c r="E112" i="6"/>
  <c r="F112" i="6"/>
  <c r="A113" i="6"/>
  <c r="B113" i="6"/>
  <c r="C113" i="6"/>
  <c r="D113" i="6"/>
  <c r="E113" i="6"/>
  <c r="F113" i="6"/>
  <c r="A114" i="6"/>
  <c r="B114" i="6"/>
  <c r="C114" i="6"/>
  <c r="D114" i="6"/>
  <c r="E114" i="6"/>
  <c r="F114" i="6"/>
  <c r="A115" i="6"/>
  <c r="B115" i="6"/>
  <c r="C115" i="6"/>
  <c r="D115" i="6"/>
  <c r="E115" i="6"/>
  <c r="F115" i="6"/>
  <c r="A116" i="6"/>
  <c r="B116" i="6"/>
  <c r="C116" i="6"/>
  <c r="D116" i="6"/>
  <c r="E116" i="6"/>
  <c r="F116" i="6"/>
  <c r="A117" i="6"/>
  <c r="B117" i="6"/>
  <c r="C117" i="6"/>
  <c r="D117" i="6"/>
  <c r="E117" i="6"/>
  <c r="F117" i="6"/>
  <c r="A118" i="6"/>
  <c r="B118" i="6"/>
  <c r="C118" i="6"/>
  <c r="D118" i="6"/>
  <c r="E118" i="6"/>
  <c r="F118" i="6"/>
  <c r="A119" i="6"/>
  <c r="B119" i="6"/>
  <c r="C119" i="6"/>
  <c r="D119" i="6"/>
  <c r="E119" i="6"/>
  <c r="F119" i="6"/>
  <c r="A120" i="6"/>
  <c r="B120" i="6"/>
  <c r="C120" i="6"/>
  <c r="D120" i="6"/>
  <c r="E120" i="6"/>
  <c r="F120" i="6"/>
  <c r="A121" i="6"/>
  <c r="B121" i="6"/>
  <c r="C121" i="6"/>
  <c r="D121" i="6"/>
  <c r="E121" i="6"/>
  <c r="F121" i="6"/>
  <c r="A122" i="6"/>
  <c r="B122" i="6"/>
  <c r="C122" i="6"/>
  <c r="D122" i="6"/>
  <c r="E122" i="6"/>
  <c r="F122" i="6"/>
  <c r="A123" i="6"/>
  <c r="B123" i="6"/>
  <c r="C123" i="6"/>
  <c r="D123" i="6"/>
  <c r="E123" i="6"/>
  <c r="F123" i="6"/>
  <c r="A124" i="6"/>
  <c r="B124" i="6"/>
  <c r="C124" i="6"/>
  <c r="D124" i="6"/>
  <c r="E124" i="6"/>
  <c r="F124" i="6"/>
  <c r="A125" i="6"/>
  <c r="B125" i="6"/>
  <c r="C125" i="6"/>
  <c r="D125" i="6"/>
  <c r="E125" i="6"/>
  <c r="F125" i="6"/>
  <c r="A126" i="6"/>
  <c r="B126" i="6"/>
  <c r="C126" i="6"/>
  <c r="D126" i="6"/>
  <c r="E126" i="6"/>
  <c r="F126" i="6"/>
  <c r="A127" i="6"/>
  <c r="B127" i="6"/>
  <c r="C127" i="6"/>
  <c r="D127" i="6"/>
  <c r="E127" i="6"/>
  <c r="F127" i="6"/>
  <c r="A128" i="6"/>
  <c r="B128" i="6"/>
  <c r="C128" i="6"/>
  <c r="D128" i="6"/>
  <c r="E128" i="6"/>
  <c r="F128" i="6"/>
  <c r="A129" i="6"/>
  <c r="B129" i="6"/>
  <c r="C129" i="6"/>
  <c r="D129" i="6"/>
  <c r="E129" i="6"/>
  <c r="F129" i="6"/>
  <c r="A130" i="6"/>
  <c r="B130" i="6"/>
  <c r="C130" i="6"/>
  <c r="D130" i="6"/>
  <c r="E130" i="6"/>
  <c r="F130" i="6"/>
  <c r="A131" i="6"/>
  <c r="B131" i="6"/>
  <c r="C131" i="6"/>
  <c r="D131" i="6"/>
  <c r="E131" i="6"/>
  <c r="F131" i="6"/>
  <c r="A132" i="6"/>
  <c r="B132" i="6"/>
  <c r="C132" i="6"/>
  <c r="D132" i="6"/>
  <c r="E132" i="6"/>
  <c r="F132" i="6"/>
  <c r="A133" i="6"/>
  <c r="B133" i="6"/>
  <c r="C133" i="6"/>
  <c r="D133" i="6"/>
  <c r="E133" i="6"/>
  <c r="F133" i="6"/>
  <c r="A134" i="6"/>
  <c r="B134" i="6"/>
  <c r="C134" i="6"/>
  <c r="D134" i="6"/>
  <c r="E134" i="6"/>
  <c r="F134" i="6"/>
  <c r="A135" i="6"/>
  <c r="B135" i="6"/>
  <c r="C135" i="6"/>
  <c r="D135" i="6"/>
  <c r="E135" i="6"/>
  <c r="F135" i="6"/>
  <c r="A136" i="6"/>
  <c r="B136" i="6"/>
  <c r="C136" i="6"/>
  <c r="D136" i="6"/>
  <c r="E136" i="6"/>
  <c r="F136" i="6"/>
  <c r="A137" i="6"/>
  <c r="B137" i="6"/>
  <c r="C137" i="6"/>
  <c r="D137" i="6"/>
  <c r="E137" i="6"/>
  <c r="F137" i="6"/>
  <c r="A138" i="6"/>
  <c r="B138" i="6"/>
  <c r="C138" i="6"/>
  <c r="D138" i="6"/>
  <c r="E138" i="6"/>
  <c r="F138" i="6"/>
  <c r="A139" i="6"/>
  <c r="B139" i="6"/>
  <c r="C139" i="6"/>
  <c r="D139" i="6"/>
  <c r="E139" i="6"/>
  <c r="F139" i="6"/>
  <c r="A140" i="6"/>
  <c r="B140" i="6"/>
  <c r="C140" i="6"/>
  <c r="D140" i="6"/>
  <c r="E140" i="6"/>
  <c r="F140" i="6"/>
  <c r="A141" i="6"/>
  <c r="B141" i="6"/>
  <c r="C141" i="6"/>
  <c r="D141" i="6"/>
  <c r="E141" i="6"/>
  <c r="F141" i="6"/>
  <c r="A142" i="6"/>
  <c r="B142" i="6"/>
  <c r="C142" i="6"/>
  <c r="D142" i="6"/>
  <c r="E142" i="6"/>
  <c r="F142" i="6"/>
  <c r="A143" i="6"/>
  <c r="B143" i="6"/>
  <c r="C143" i="6"/>
  <c r="D143" i="6"/>
  <c r="E143" i="6"/>
  <c r="F143" i="6"/>
  <c r="A144" i="6"/>
  <c r="B144" i="6"/>
  <c r="C144" i="6"/>
  <c r="D144" i="6"/>
  <c r="E144" i="6"/>
  <c r="F144" i="6"/>
  <c r="A145" i="6"/>
  <c r="B145" i="6"/>
  <c r="C145" i="6"/>
  <c r="D145" i="6"/>
  <c r="E145" i="6"/>
  <c r="F145" i="6"/>
  <c r="A146" i="6"/>
  <c r="B146" i="6"/>
  <c r="C146" i="6"/>
  <c r="D146" i="6"/>
  <c r="E146" i="6"/>
  <c r="F146" i="6"/>
  <c r="A147" i="6"/>
  <c r="B147" i="6"/>
  <c r="C147" i="6"/>
  <c r="D147" i="6"/>
  <c r="E147" i="6"/>
  <c r="F147" i="6"/>
  <c r="A148" i="6"/>
  <c r="B148" i="6"/>
  <c r="C148" i="6"/>
  <c r="D148" i="6"/>
  <c r="E148" i="6"/>
  <c r="F148" i="6"/>
  <c r="A149" i="6"/>
  <c r="B149" i="6"/>
  <c r="C149" i="6"/>
  <c r="D149" i="6"/>
  <c r="E149" i="6"/>
  <c r="F149" i="6"/>
  <c r="A150" i="6"/>
  <c r="B150" i="6"/>
  <c r="C150" i="6"/>
  <c r="D150" i="6"/>
  <c r="E150" i="6"/>
  <c r="F150" i="6"/>
  <c r="A151" i="6"/>
  <c r="B151" i="6"/>
  <c r="C151" i="6"/>
  <c r="D151" i="6"/>
  <c r="E151" i="6"/>
  <c r="F151" i="6"/>
  <c r="A152" i="6"/>
  <c r="B152" i="6"/>
  <c r="C152" i="6"/>
  <c r="D152" i="6"/>
  <c r="E152" i="6"/>
  <c r="F152" i="6"/>
  <c r="A153" i="6"/>
  <c r="B153" i="6"/>
  <c r="C153" i="6"/>
  <c r="D153" i="6"/>
  <c r="E153" i="6"/>
  <c r="F153" i="6"/>
  <c r="A154" i="6"/>
  <c r="B154" i="6"/>
  <c r="C154" i="6"/>
  <c r="D154" i="6"/>
  <c r="E154" i="6"/>
  <c r="F154" i="6"/>
  <c r="A155" i="6"/>
  <c r="B155" i="6"/>
  <c r="C155" i="6"/>
  <c r="D155" i="6"/>
  <c r="E155" i="6"/>
  <c r="F155" i="6"/>
  <c r="A156" i="6"/>
  <c r="B156" i="6"/>
  <c r="C156" i="6"/>
  <c r="D156" i="6"/>
  <c r="E156" i="6"/>
  <c r="F156" i="6"/>
  <c r="A157" i="6"/>
  <c r="B157" i="6"/>
  <c r="C157" i="6"/>
  <c r="D157" i="6"/>
  <c r="E157" i="6"/>
  <c r="F157" i="6"/>
  <c r="A158" i="6"/>
  <c r="B158" i="6"/>
  <c r="C158" i="6"/>
  <c r="D158" i="6"/>
  <c r="E158" i="6"/>
  <c r="F158" i="6"/>
  <c r="A159" i="6"/>
  <c r="B159" i="6"/>
  <c r="C159" i="6"/>
  <c r="D159" i="6"/>
  <c r="E159" i="6"/>
  <c r="F159" i="6"/>
  <c r="A160" i="6"/>
  <c r="B160" i="6"/>
  <c r="C160" i="6"/>
  <c r="D160" i="6"/>
  <c r="E160" i="6"/>
  <c r="F160" i="6"/>
  <c r="A161" i="6"/>
  <c r="B161" i="6"/>
  <c r="C161" i="6"/>
  <c r="D161" i="6"/>
  <c r="E161" i="6"/>
  <c r="F161" i="6"/>
  <c r="A162" i="6"/>
  <c r="B162" i="6"/>
  <c r="C162" i="6"/>
  <c r="D162" i="6"/>
  <c r="E162" i="6"/>
  <c r="F162" i="6"/>
  <c r="A163" i="6"/>
  <c r="B163" i="6"/>
  <c r="C163" i="6"/>
  <c r="D163" i="6"/>
  <c r="E163" i="6"/>
  <c r="F163" i="6"/>
  <c r="A164" i="6"/>
  <c r="B164" i="6"/>
  <c r="C164" i="6"/>
  <c r="D164" i="6"/>
  <c r="E164" i="6"/>
  <c r="F164" i="6"/>
  <c r="A165" i="6"/>
  <c r="B165" i="6"/>
  <c r="C165" i="6"/>
  <c r="D165" i="6"/>
  <c r="E165" i="6"/>
  <c r="F165" i="6"/>
  <c r="A166" i="6"/>
  <c r="B166" i="6"/>
  <c r="C166" i="6"/>
  <c r="D166" i="6"/>
  <c r="E166" i="6"/>
  <c r="F166" i="6"/>
  <c r="A167" i="6"/>
  <c r="B167" i="6"/>
  <c r="C167" i="6"/>
  <c r="D167" i="6"/>
  <c r="E167" i="6"/>
  <c r="F167" i="6"/>
  <c r="A168" i="6"/>
  <c r="B168" i="6"/>
  <c r="C168" i="6"/>
  <c r="D168" i="6"/>
  <c r="E168" i="6"/>
  <c r="F168" i="6"/>
  <c r="A169" i="6"/>
  <c r="B169" i="6"/>
  <c r="C169" i="6"/>
  <c r="D169" i="6"/>
  <c r="E169" i="6"/>
  <c r="F169" i="6"/>
  <c r="A170" i="6"/>
  <c r="B170" i="6"/>
  <c r="C170" i="6"/>
  <c r="D170" i="6"/>
  <c r="E170" i="6"/>
  <c r="F170" i="6"/>
  <c r="A171" i="6"/>
  <c r="B171" i="6"/>
  <c r="C171" i="6"/>
  <c r="D171" i="6"/>
  <c r="E171" i="6"/>
  <c r="F171" i="6"/>
  <c r="A172" i="6"/>
  <c r="B172" i="6"/>
  <c r="C172" i="6"/>
  <c r="D172" i="6"/>
  <c r="E172" i="6"/>
  <c r="F172" i="6"/>
  <c r="A173" i="6"/>
  <c r="B173" i="6"/>
  <c r="C173" i="6"/>
  <c r="D173" i="6"/>
  <c r="E173" i="6"/>
  <c r="F173" i="6"/>
  <c r="A174" i="6"/>
  <c r="B174" i="6"/>
  <c r="C174" i="6"/>
  <c r="D174" i="6"/>
  <c r="E174" i="6"/>
  <c r="F174" i="6"/>
  <c r="A175" i="6"/>
  <c r="B175" i="6"/>
  <c r="C175" i="6"/>
  <c r="D175" i="6"/>
  <c r="E175" i="6"/>
  <c r="F175" i="6"/>
  <c r="A176" i="6"/>
  <c r="B176" i="6"/>
  <c r="C176" i="6"/>
  <c r="D176" i="6"/>
  <c r="E176" i="6"/>
  <c r="F176" i="6"/>
  <c r="A177" i="6"/>
  <c r="B177" i="6"/>
  <c r="C177" i="6"/>
  <c r="D177" i="6"/>
  <c r="E177" i="6"/>
  <c r="F177" i="6"/>
  <c r="A178" i="6"/>
  <c r="B178" i="6"/>
  <c r="C178" i="6"/>
  <c r="D178" i="6"/>
  <c r="E178" i="6"/>
  <c r="F178" i="6"/>
  <c r="A179" i="6"/>
  <c r="B179" i="6"/>
  <c r="C179" i="6"/>
  <c r="D179" i="6"/>
  <c r="E179" i="6"/>
  <c r="F179" i="6"/>
  <c r="A180" i="6"/>
  <c r="B180" i="6"/>
  <c r="C180" i="6"/>
  <c r="D180" i="6"/>
  <c r="E180" i="6"/>
  <c r="F180" i="6"/>
  <c r="A181" i="6"/>
  <c r="B181" i="6"/>
  <c r="C181" i="6"/>
  <c r="D181" i="6"/>
  <c r="E181" i="6"/>
  <c r="F181" i="6"/>
  <c r="A182" i="6"/>
  <c r="B182" i="6"/>
  <c r="C182" i="6"/>
  <c r="D182" i="6"/>
  <c r="E182" i="6"/>
  <c r="F182" i="6"/>
  <c r="A183" i="6"/>
  <c r="B183" i="6"/>
  <c r="C183" i="6"/>
  <c r="D183" i="6"/>
  <c r="E183" i="6"/>
  <c r="F183" i="6"/>
  <c r="A184" i="6"/>
  <c r="B184" i="6"/>
  <c r="C184" i="6"/>
  <c r="D184" i="6"/>
  <c r="E184" i="6"/>
  <c r="F184" i="6"/>
  <c r="A185" i="6"/>
  <c r="B185" i="6"/>
  <c r="C185" i="6"/>
  <c r="D185" i="6"/>
  <c r="E185" i="6"/>
  <c r="F185" i="6"/>
  <c r="A186" i="6"/>
  <c r="B186" i="6"/>
  <c r="C186" i="6"/>
  <c r="D186" i="6"/>
  <c r="E186" i="6"/>
  <c r="F186" i="6"/>
  <c r="A187" i="6"/>
  <c r="B187" i="6"/>
  <c r="C187" i="6"/>
  <c r="D187" i="6"/>
  <c r="E187" i="6"/>
  <c r="F187" i="6"/>
  <c r="A188" i="6"/>
  <c r="B188" i="6"/>
  <c r="C188" i="6"/>
  <c r="D188" i="6"/>
  <c r="E188" i="6"/>
  <c r="F188" i="6"/>
  <c r="A189" i="6"/>
  <c r="B189" i="6"/>
  <c r="C189" i="6"/>
  <c r="D189" i="6"/>
  <c r="E189" i="6"/>
  <c r="F189" i="6"/>
  <c r="A190" i="6"/>
  <c r="B190" i="6"/>
  <c r="C190" i="6"/>
  <c r="D190" i="6"/>
  <c r="E190" i="6"/>
  <c r="F190" i="6"/>
  <c r="A191" i="6"/>
  <c r="B191" i="6"/>
  <c r="C191" i="6"/>
  <c r="D191" i="6"/>
  <c r="E191" i="6"/>
  <c r="F191" i="6"/>
  <c r="A192" i="6"/>
  <c r="B192" i="6"/>
  <c r="C192" i="6"/>
  <c r="D192" i="6"/>
  <c r="E192" i="6"/>
  <c r="F192" i="6"/>
  <c r="A193" i="6"/>
  <c r="B193" i="6"/>
  <c r="C193" i="6"/>
  <c r="D193" i="6"/>
  <c r="E193" i="6"/>
  <c r="F193" i="6"/>
  <c r="A194" i="6"/>
  <c r="B194" i="6"/>
  <c r="C194" i="6"/>
  <c r="D194" i="6"/>
  <c r="E194" i="6"/>
  <c r="F194" i="6"/>
  <c r="A195" i="6"/>
  <c r="B195" i="6"/>
  <c r="C195" i="6"/>
  <c r="D195" i="6"/>
  <c r="E195" i="6"/>
  <c r="F195" i="6"/>
  <c r="A196" i="6"/>
  <c r="B196" i="6"/>
  <c r="C196" i="6"/>
  <c r="D196" i="6"/>
  <c r="E196" i="6"/>
  <c r="F196" i="6"/>
  <c r="A197" i="6"/>
  <c r="B197" i="6"/>
  <c r="C197" i="6"/>
  <c r="D197" i="6"/>
  <c r="E197" i="6"/>
  <c r="F197" i="6"/>
  <c r="A198" i="6"/>
  <c r="B198" i="6"/>
  <c r="C198" i="6"/>
  <c r="D198" i="6"/>
  <c r="E198" i="6"/>
  <c r="F198" i="6"/>
  <c r="A199" i="6"/>
  <c r="B199" i="6"/>
  <c r="C199" i="6"/>
  <c r="D199" i="6"/>
  <c r="E199" i="6"/>
  <c r="F199" i="6"/>
  <c r="A200" i="6"/>
  <c r="B200" i="6"/>
  <c r="C200" i="6"/>
  <c r="D200" i="6"/>
  <c r="E200" i="6"/>
  <c r="F200" i="6"/>
  <c r="A201" i="6"/>
  <c r="B201" i="6"/>
  <c r="C201" i="6"/>
  <c r="D201" i="6"/>
  <c r="E201" i="6"/>
  <c r="F201" i="6"/>
  <c r="A202" i="6"/>
  <c r="B202" i="6"/>
  <c r="C202" i="6"/>
  <c r="D202" i="6"/>
  <c r="E202" i="6"/>
  <c r="F202" i="6"/>
  <c r="A203" i="6"/>
  <c r="B203" i="6"/>
  <c r="C203" i="6"/>
  <c r="D203" i="6"/>
  <c r="E203" i="6"/>
  <c r="F203" i="6"/>
  <c r="A204" i="6"/>
  <c r="B204" i="6"/>
  <c r="C204" i="6"/>
  <c r="D204" i="6"/>
  <c r="E204" i="6"/>
  <c r="F204" i="6"/>
  <c r="A205" i="6"/>
  <c r="B205" i="6"/>
  <c r="C205" i="6"/>
  <c r="D205" i="6"/>
  <c r="E205" i="6"/>
  <c r="F205" i="6"/>
  <c r="A206" i="6"/>
  <c r="B206" i="6"/>
  <c r="C206" i="6"/>
  <c r="D206" i="6"/>
  <c r="E206" i="6"/>
  <c r="F206" i="6"/>
  <c r="A207" i="6"/>
  <c r="B207" i="6"/>
  <c r="C207" i="6"/>
  <c r="D207" i="6"/>
  <c r="E207" i="6"/>
  <c r="F207" i="6"/>
  <c r="A208" i="6"/>
  <c r="B208" i="6"/>
  <c r="C208" i="6"/>
  <c r="D208" i="6"/>
  <c r="E208" i="6"/>
  <c r="F208" i="6"/>
  <c r="A209" i="6"/>
  <c r="B209" i="6"/>
  <c r="C209" i="6"/>
  <c r="D209" i="6"/>
  <c r="E209" i="6"/>
  <c r="F209" i="6"/>
  <c r="A210" i="6"/>
  <c r="B210" i="6"/>
  <c r="C210" i="6"/>
  <c r="D210" i="6"/>
  <c r="E210" i="6"/>
  <c r="F210" i="6"/>
  <c r="A211" i="6"/>
  <c r="B211" i="6"/>
  <c r="C211" i="6"/>
  <c r="D211" i="6"/>
  <c r="E211" i="6"/>
  <c r="F211" i="6"/>
  <c r="A212" i="6"/>
  <c r="B212" i="6"/>
  <c r="C212" i="6"/>
  <c r="D212" i="6"/>
  <c r="E212" i="6"/>
  <c r="F212" i="6"/>
  <c r="A213" i="6"/>
  <c r="B213" i="6"/>
  <c r="C213" i="6"/>
  <c r="D213" i="6"/>
  <c r="E213" i="6"/>
  <c r="F213" i="6"/>
  <c r="A214" i="6"/>
  <c r="B214" i="6"/>
  <c r="C214" i="6"/>
  <c r="D214" i="6"/>
  <c r="E214" i="6"/>
  <c r="F214" i="6"/>
  <c r="A215" i="6"/>
  <c r="B215" i="6"/>
  <c r="C215" i="6"/>
  <c r="D215" i="6"/>
  <c r="E215" i="6"/>
  <c r="F215" i="6"/>
  <c r="A216" i="6"/>
  <c r="B216" i="6"/>
  <c r="C216" i="6"/>
  <c r="D216" i="6"/>
  <c r="E216" i="6"/>
  <c r="F216" i="6"/>
  <c r="A217" i="6"/>
  <c r="B217" i="6"/>
  <c r="C217" i="6"/>
  <c r="D217" i="6"/>
  <c r="E217" i="6"/>
  <c r="F217" i="6"/>
  <c r="A218" i="6"/>
  <c r="B218" i="6"/>
  <c r="C218" i="6"/>
  <c r="D218" i="6"/>
  <c r="E218" i="6"/>
  <c r="F218" i="6"/>
  <c r="A219" i="6"/>
  <c r="B219" i="6"/>
  <c r="C219" i="6"/>
  <c r="D219" i="6"/>
  <c r="E219" i="6"/>
  <c r="F219" i="6"/>
  <c r="A220" i="6"/>
  <c r="B220" i="6"/>
  <c r="C220" i="6"/>
  <c r="D220" i="6"/>
  <c r="E220" i="6"/>
  <c r="F220" i="6"/>
  <c r="A221" i="6"/>
  <c r="B221" i="6"/>
  <c r="C221" i="6"/>
  <c r="D221" i="6"/>
  <c r="E221" i="6"/>
  <c r="F221" i="6"/>
  <c r="A222" i="6"/>
  <c r="B222" i="6"/>
  <c r="C222" i="6"/>
  <c r="D222" i="6"/>
  <c r="E222" i="6"/>
  <c r="F222" i="6"/>
  <c r="A223" i="6"/>
  <c r="B223" i="6"/>
  <c r="C223" i="6"/>
  <c r="D223" i="6"/>
  <c r="E223" i="6"/>
  <c r="F223" i="6"/>
  <c r="A224" i="6"/>
  <c r="B224" i="6"/>
  <c r="C224" i="6"/>
  <c r="D224" i="6"/>
  <c r="E224" i="6"/>
  <c r="F224" i="6"/>
  <c r="A225" i="6"/>
  <c r="B225" i="6"/>
  <c r="C225" i="6"/>
  <c r="D225" i="6"/>
  <c r="E225" i="6"/>
  <c r="F225" i="6"/>
  <c r="A226" i="6"/>
  <c r="B226" i="6"/>
  <c r="C226" i="6"/>
  <c r="D226" i="6"/>
  <c r="E226" i="6"/>
  <c r="F226" i="6"/>
  <c r="A227" i="6"/>
  <c r="B227" i="6"/>
  <c r="C227" i="6"/>
  <c r="D227" i="6"/>
  <c r="E227" i="6"/>
  <c r="F227" i="6"/>
  <c r="A228" i="6"/>
  <c r="B228" i="6"/>
  <c r="C228" i="6"/>
  <c r="D228" i="6"/>
  <c r="E228" i="6"/>
  <c r="F228" i="6"/>
  <c r="A229" i="6"/>
  <c r="B229" i="6"/>
  <c r="C229" i="6"/>
  <c r="D229" i="6"/>
  <c r="E229" i="6"/>
  <c r="F229" i="6"/>
  <c r="A230" i="6"/>
  <c r="B230" i="6"/>
  <c r="C230" i="6"/>
  <c r="D230" i="6"/>
  <c r="E230" i="6"/>
  <c r="F230" i="6"/>
  <c r="A231" i="6"/>
  <c r="B231" i="6"/>
  <c r="C231" i="6"/>
  <c r="D231" i="6"/>
  <c r="E231" i="6"/>
  <c r="F231" i="6"/>
  <c r="A232" i="6"/>
  <c r="B232" i="6"/>
  <c r="C232" i="6"/>
  <c r="D232" i="6"/>
  <c r="E232" i="6"/>
  <c r="F232" i="6"/>
  <c r="A233" i="6"/>
  <c r="B233" i="6"/>
  <c r="C233" i="6"/>
  <c r="D233" i="6"/>
  <c r="E233" i="6"/>
  <c r="F233" i="6"/>
  <c r="A234" i="6"/>
  <c r="B234" i="6"/>
  <c r="C234" i="6"/>
  <c r="D234" i="6"/>
  <c r="E234" i="6"/>
  <c r="F234" i="6"/>
  <c r="A235" i="6"/>
  <c r="B235" i="6"/>
  <c r="C235" i="6"/>
  <c r="D235" i="6"/>
  <c r="E235" i="6"/>
  <c r="F235" i="6"/>
  <c r="A236" i="6"/>
  <c r="B236" i="6"/>
  <c r="C236" i="6"/>
  <c r="D236" i="6"/>
  <c r="E236" i="6"/>
  <c r="F236" i="6"/>
  <c r="A237" i="6"/>
  <c r="B237" i="6"/>
  <c r="C237" i="6"/>
  <c r="D237" i="6"/>
  <c r="E237" i="6"/>
  <c r="F237" i="6"/>
  <c r="A238" i="6"/>
  <c r="B238" i="6"/>
  <c r="C238" i="6"/>
  <c r="D238" i="6"/>
  <c r="E238" i="6"/>
  <c r="F238" i="6"/>
  <c r="A239" i="6"/>
  <c r="B239" i="6"/>
  <c r="C239" i="6"/>
  <c r="D239" i="6"/>
  <c r="E239" i="6"/>
  <c r="F239" i="6"/>
  <c r="A240" i="6"/>
  <c r="B240" i="6"/>
  <c r="C240" i="6"/>
  <c r="D240" i="6"/>
  <c r="E240" i="6"/>
  <c r="F240" i="6"/>
  <c r="A241" i="6"/>
  <c r="B241" i="6"/>
  <c r="C241" i="6"/>
  <c r="D241" i="6"/>
  <c r="E241" i="6"/>
  <c r="F241" i="6"/>
  <c r="A242" i="6"/>
  <c r="B242" i="6"/>
  <c r="C242" i="6"/>
  <c r="D242" i="6"/>
  <c r="E242" i="6"/>
  <c r="F242" i="6"/>
  <c r="A243" i="6"/>
  <c r="B243" i="6"/>
  <c r="C243" i="6"/>
  <c r="D243" i="6"/>
  <c r="E243" i="6"/>
  <c r="F243" i="6"/>
  <c r="A244" i="6"/>
  <c r="B244" i="6"/>
  <c r="C244" i="6"/>
  <c r="D244" i="6"/>
  <c r="E244" i="6"/>
  <c r="F244" i="6"/>
  <c r="A245" i="6"/>
  <c r="B245" i="6"/>
  <c r="C245" i="6"/>
  <c r="D245" i="6"/>
  <c r="E245" i="6"/>
  <c r="F245" i="6"/>
  <c r="A246" i="6"/>
  <c r="B246" i="6"/>
  <c r="C246" i="6"/>
  <c r="D246" i="6"/>
  <c r="E246" i="6"/>
  <c r="F246" i="6"/>
  <c r="A247" i="6"/>
  <c r="B247" i="6"/>
  <c r="C247" i="6"/>
  <c r="D247" i="6"/>
  <c r="E247" i="6"/>
  <c r="F247" i="6"/>
  <c r="A248" i="6"/>
  <c r="B248" i="6"/>
  <c r="C248" i="6"/>
  <c r="D248" i="6"/>
  <c r="E248" i="6"/>
  <c r="F248" i="6"/>
  <c r="A249" i="6"/>
  <c r="B249" i="6"/>
  <c r="C249" i="6"/>
  <c r="D249" i="6"/>
  <c r="E249" i="6"/>
  <c r="F249" i="6"/>
  <c r="A250" i="6"/>
  <c r="B250" i="6"/>
  <c r="C250" i="6"/>
  <c r="D250" i="6"/>
  <c r="E250" i="6"/>
  <c r="F250" i="6"/>
  <c r="A251" i="6"/>
  <c r="B251" i="6"/>
  <c r="C251" i="6"/>
  <c r="D251" i="6"/>
  <c r="E251" i="6"/>
  <c r="F251" i="6"/>
  <c r="A252" i="6"/>
  <c r="B252" i="6"/>
  <c r="C252" i="6"/>
  <c r="D252" i="6"/>
  <c r="E252" i="6"/>
  <c r="F252" i="6"/>
  <c r="A253" i="6"/>
  <c r="B253" i="6"/>
  <c r="C253" i="6"/>
  <c r="D253" i="6"/>
  <c r="E253" i="6"/>
  <c r="F253" i="6"/>
  <c r="A254" i="6"/>
  <c r="B254" i="6"/>
  <c r="C254" i="6"/>
  <c r="D254" i="6"/>
  <c r="E254" i="6"/>
  <c r="F254" i="6"/>
  <c r="A255" i="6"/>
  <c r="B255" i="6"/>
  <c r="C255" i="6"/>
  <c r="D255" i="6"/>
  <c r="E255" i="6"/>
  <c r="F255" i="6"/>
  <c r="A256" i="6"/>
  <c r="B256" i="6"/>
  <c r="C256" i="6"/>
  <c r="D256" i="6"/>
  <c r="E256" i="6"/>
  <c r="F256" i="6"/>
  <c r="A257" i="6"/>
  <c r="B257" i="6"/>
  <c r="C257" i="6"/>
  <c r="D257" i="6"/>
  <c r="E257" i="6"/>
  <c r="F257" i="6"/>
  <c r="A258" i="6"/>
  <c r="B258" i="6"/>
  <c r="C258" i="6"/>
  <c r="D258" i="6"/>
  <c r="E258" i="6"/>
  <c r="F258" i="6"/>
  <c r="A259" i="6"/>
  <c r="B259" i="6"/>
  <c r="C259" i="6"/>
  <c r="D259" i="6"/>
  <c r="E259" i="6"/>
  <c r="F259" i="6"/>
  <c r="A260" i="6"/>
  <c r="B260" i="6"/>
  <c r="C260" i="6"/>
  <c r="D260" i="6"/>
  <c r="E260" i="6"/>
  <c r="F260" i="6"/>
  <c r="A261" i="6"/>
  <c r="B261" i="6"/>
  <c r="C261" i="6"/>
  <c r="D261" i="6"/>
  <c r="E261" i="6"/>
  <c r="F261" i="6"/>
  <c r="A262" i="6"/>
  <c r="B262" i="6"/>
  <c r="C262" i="6"/>
  <c r="D262" i="6"/>
  <c r="E262" i="6"/>
  <c r="F262" i="6"/>
  <c r="A263" i="6"/>
  <c r="B263" i="6"/>
  <c r="C263" i="6"/>
  <c r="D263" i="6"/>
  <c r="E263" i="6"/>
  <c r="F263" i="6"/>
  <c r="A264" i="6"/>
  <c r="B264" i="6"/>
  <c r="C264" i="6"/>
  <c r="D264" i="6"/>
  <c r="E264" i="6"/>
  <c r="F264" i="6"/>
  <c r="A265" i="6"/>
  <c r="B265" i="6"/>
  <c r="C265" i="6"/>
  <c r="D265" i="6"/>
  <c r="E265" i="6"/>
  <c r="F265" i="6"/>
  <c r="A266" i="6"/>
  <c r="B266" i="6"/>
  <c r="C266" i="6"/>
  <c r="D266" i="6"/>
  <c r="E266" i="6"/>
  <c r="F266" i="6"/>
  <c r="A267" i="6"/>
  <c r="B267" i="6"/>
  <c r="C267" i="6"/>
  <c r="D267" i="6"/>
  <c r="E267" i="6"/>
  <c r="F267" i="6"/>
  <c r="A268" i="6"/>
  <c r="B268" i="6"/>
  <c r="C268" i="6"/>
  <c r="D268" i="6"/>
  <c r="E268" i="6"/>
  <c r="F268" i="6"/>
  <c r="A269" i="6"/>
  <c r="B269" i="6"/>
  <c r="C269" i="6"/>
  <c r="D269" i="6"/>
  <c r="E269" i="6"/>
  <c r="F269" i="6"/>
  <c r="A270" i="6"/>
  <c r="B270" i="6"/>
  <c r="C270" i="6"/>
  <c r="D270" i="6"/>
  <c r="E270" i="6"/>
  <c r="F270" i="6"/>
  <c r="A271" i="6"/>
  <c r="B271" i="6"/>
  <c r="C271" i="6"/>
  <c r="D271" i="6"/>
  <c r="E271" i="6"/>
  <c r="F271" i="6"/>
  <c r="A272" i="6"/>
  <c r="B272" i="6"/>
  <c r="C272" i="6"/>
  <c r="D272" i="6"/>
  <c r="E272" i="6"/>
  <c r="F272" i="6"/>
  <c r="A273" i="6"/>
  <c r="B273" i="6"/>
  <c r="C273" i="6"/>
  <c r="D273" i="6"/>
  <c r="E273" i="6"/>
  <c r="F273" i="6"/>
  <c r="A274" i="6"/>
  <c r="B274" i="6"/>
  <c r="C274" i="6"/>
  <c r="D274" i="6"/>
  <c r="E274" i="6"/>
  <c r="F274" i="6"/>
  <c r="A275" i="6"/>
  <c r="B275" i="6"/>
  <c r="C275" i="6"/>
  <c r="D275" i="6"/>
  <c r="E275" i="6"/>
  <c r="F275" i="6"/>
  <c r="A276" i="6"/>
  <c r="B276" i="6"/>
  <c r="C276" i="6"/>
  <c r="D276" i="6"/>
  <c r="E276" i="6"/>
  <c r="F276" i="6"/>
  <c r="A277" i="6"/>
  <c r="B277" i="6"/>
  <c r="C277" i="6"/>
  <c r="D277" i="6"/>
  <c r="E277" i="6"/>
  <c r="F277" i="6"/>
  <c r="A278" i="6"/>
  <c r="B278" i="6"/>
  <c r="C278" i="6"/>
  <c r="D278" i="6"/>
  <c r="E278" i="6"/>
  <c r="F278" i="6"/>
  <c r="A279" i="6"/>
  <c r="B279" i="6"/>
  <c r="C279" i="6"/>
  <c r="D279" i="6"/>
  <c r="E279" i="6"/>
  <c r="F279" i="6"/>
  <c r="A280" i="6"/>
  <c r="B280" i="6"/>
  <c r="C280" i="6"/>
  <c r="D280" i="6"/>
  <c r="E280" i="6"/>
  <c r="F280" i="6"/>
  <c r="A281" i="6"/>
  <c r="B281" i="6"/>
  <c r="C281" i="6"/>
  <c r="D281" i="6"/>
  <c r="E281" i="6"/>
  <c r="F281" i="6"/>
  <c r="A282" i="6"/>
  <c r="B282" i="6"/>
  <c r="C282" i="6"/>
  <c r="D282" i="6"/>
  <c r="E282" i="6"/>
  <c r="F282" i="6"/>
  <c r="A283" i="6"/>
  <c r="B283" i="6"/>
  <c r="C283" i="6"/>
  <c r="D283" i="6"/>
  <c r="E283" i="6"/>
  <c r="F283" i="6"/>
  <c r="A284" i="6"/>
  <c r="B284" i="6"/>
  <c r="C284" i="6"/>
  <c r="D284" i="6"/>
  <c r="E284" i="6"/>
  <c r="F284" i="6"/>
  <c r="A285" i="6"/>
  <c r="B285" i="6"/>
  <c r="C285" i="6"/>
  <c r="D285" i="6"/>
  <c r="E285" i="6"/>
  <c r="F285" i="6"/>
  <c r="A286" i="6"/>
  <c r="B286" i="6"/>
  <c r="C286" i="6"/>
  <c r="D286" i="6"/>
  <c r="E286" i="6"/>
  <c r="F286" i="6"/>
  <c r="A287" i="6"/>
  <c r="B287" i="6"/>
  <c r="C287" i="6"/>
  <c r="D287" i="6"/>
  <c r="E287" i="6"/>
  <c r="F287" i="6"/>
  <c r="A288" i="6"/>
  <c r="B288" i="6"/>
  <c r="C288" i="6"/>
  <c r="D288" i="6"/>
  <c r="E288" i="6"/>
  <c r="F288" i="6"/>
  <c r="A289" i="6"/>
  <c r="B289" i="6"/>
  <c r="C289" i="6"/>
  <c r="D289" i="6"/>
  <c r="E289" i="6"/>
  <c r="F289" i="6"/>
  <c r="A290" i="6"/>
  <c r="B290" i="6"/>
  <c r="C290" i="6"/>
  <c r="D290" i="6"/>
  <c r="E290" i="6"/>
  <c r="F290" i="6"/>
  <c r="A291" i="6"/>
  <c r="B291" i="6"/>
  <c r="C291" i="6"/>
  <c r="D291" i="6"/>
  <c r="E291" i="6"/>
  <c r="F291" i="6"/>
  <c r="A292" i="6"/>
  <c r="B292" i="6"/>
  <c r="C292" i="6"/>
  <c r="D292" i="6"/>
  <c r="E292" i="6"/>
  <c r="F292" i="6"/>
  <c r="A293" i="6"/>
  <c r="B293" i="6"/>
  <c r="C293" i="6"/>
  <c r="D293" i="6"/>
  <c r="E293" i="6"/>
  <c r="F293" i="6"/>
  <c r="A294" i="6"/>
  <c r="B294" i="6"/>
  <c r="C294" i="6"/>
  <c r="D294" i="6"/>
  <c r="E294" i="6"/>
  <c r="F294" i="6"/>
  <c r="A295" i="6"/>
  <c r="B295" i="6"/>
  <c r="C295" i="6"/>
  <c r="D295" i="6"/>
  <c r="E295" i="6"/>
  <c r="F295" i="6"/>
  <c r="A296" i="6"/>
  <c r="B296" i="6"/>
  <c r="C296" i="6"/>
  <c r="D296" i="6"/>
  <c r="E296" i="6"/>
  <c r="F296" i="6"/>
  <c r="A297" i="6"/>
  <c r="B297" i="6"/>
  <c r="C297" i="6"/>
  <c r="D297" i="6"/>
  <c r="E297" i="6"/>
  <c r="F297" i="6"/>
  <c r="A298" i="6"/>
  <c r="B298" i="6"/>
  <c r="C298" i="6"/>
  <c r="D298" i="6"/>
  <c r="E298" i="6"/>
  <c r="F298" i="6"/>
  <c r="A299" i="6"/>
  <c r="B299" i="6"/>
  <c r="C299" i="6"/>
  <c r="D299" i="6"/>
  <c r="E299" i="6"/>
  <c r="F299" i="6"/>
  <c r="A300" i="6"/>
  <c r="B300" i="6"/>
  <c r="C300" i="6"/>
  <c r="D300" i="6"/>
  <c r="E300" i="6"/>
  <c r="F300" i="6"/>
  <c r="A301" i="6"/>
  <c r="B301" i="6"/>
  <c r="C301" i="6"/>
  <c r="D301" i="6"/>
  <c r="E301" i="6"/>
  <c r="F301" i="6"/>
  <c r="A302" i="6"/>
  <c r="B302" i="6"/>
  <c r="C302" i="6"/>
  <c r="D302" i="6"/>
  <c r="E302" i="6"/>
  <c r="F302" i="6"/>
  <c r="A303" i="6"/>
  <c r="B303" i="6"/>
  <c r="C303" i="6"/>
  <c r="D303" i="6"/>
  <c r="E303" i="6"/>
  <c r="F303" i="6"/>
  <c r="A304" i="6"/>
  <c r="B304" i="6"/>
  <c r="C304" i="6"/>
  <c r="D304" i="6"/>
  <c r="E304" i="6"/>
  <c r="F304" i="6"/>
  <c r="A305" i="6"/>
  <c r="B305" i="6"/>
  <c r="C305" i="6"/>
  <c r="D305" i="6"/>
  <c r="E305" i="6"/>
  <c r="F305" i="6"/>
  <c r="A306" i="6"/>
  <c r="B306" i="6"/>
  <c r="C306" i="6"/>
  <c r="D306" i="6"/>
  <c r="E306" i="6"/>
  <c r="F306" i="6"/>
  <c r="A307" i="6"/>
  <c r="B307" i="6"/>
  <c r="C307" i="6"/>
  <c r="D307" i="6"/>
  <c r="E307" i="6"/>
  <c r="F307" i="6"/>
  <c r="A308" i="6"/>
  <c r="B308" i="6"/>
  <c r="C308" i="6"/>
  <c r="D308" i="6"/>
  <c r="E308" i="6"/>
  <c r="F308" i="6"/>
  <c r="A309" i="6"/>
  <c r="B309" i="6"/>
  <c r="C309" i="6"/>
  <c r="D309" i="6"/>
  <c r="E309" i="6"/>
  <c r="F309" i="6"/>
  <c r="A310" i="6"/>
  <c r="B310" i="6"/>
  <c r="C310" i="6"/>
  <c r="D310" i="6"/>
  <c r="E310" i="6"/>
  <c r="F310" i="6"/>
  <c r="A311" i="6"/>
  <c r="B311" i="6"/>
  <c r="C311" i="6"/>
  <c r="D311" i="6"/>
  <c r="E311" i="6"/>
  <c r="F311" i="6"/>
  <c r="A312" i="6"/>
  <c r="B312" i="6"/>
  <c r="C312" i="6"/>
  <c r="D312" i="6"/>
  <c r="E312" i="6"/>
  <c r="F312" i="6"/>
  <c r="A313" i="6"/>
  <c r="B313" i="6"/>
  <c r="C313" i="6"/>
  <c r="D313" i="6"/>
  <c r="E313" i="6"/>
  <c r="F313" i="6"/>
  <c r="A314" i="6"/>
  <c r="B314" i="6"/>
  <c r="C314" i="6"/>
  <c r="D314" i="6"/>
  <c r="E314" i="6"/>
  <c r="F314" i="6"/>
  <c r="A315" i="6"/>
  <c r="B315" i="6"/>
  <c r="C315" i="6"/>
  <c r="D315" i="6"/>
  <c r="E315" i="6"/>
  <c r="F315" i="6"/>
  <c r="A316" i="6"/>
  <c r="B316" i="6"/>
  <c r="C316" i="6"/>
  <c r="D316" i="6"/>
  <c r="E316" i="6"/>
  <c r="F316" i="6"/>
  <c r="A317" i="6"/>
  <c r="B317" i="6"/>
  <c r="C317" i="6"/>
  <c r="D317" i="6"/>
  <c r="E317" i="6"/>
  <c r="F317" i="6"/>
  <c r="A318" i="6"/>
  <c r="B318" i="6"/>
  <c r="C318" i="6"/>
  <c r="D318" i="6"/>
  <c r="E318" i="6"/>
  <c r="F318" i="6"/>
  <c r="A319" i="6"/>
  <c r="B319" i="6"/>
  <c r="C319" i="6"/>
  <c r="D319" i="6"/>
  <c r="E319" i="6"/>
  <c r="F319" i="6"/>
  <c r="A320" i="6"/>
  <c r="B320" i="6"/>
  <c r="C320" i="6"/>
  <c r="D320" i="6"/>
  <c r="E320" i="6"/>
  <c r="F320" i="6"/>
  <c r="A321" i="6"/>
  <c r="B321" i="6"/>
  <c r="C321" i="6"/>
  <c r="D321" i="6"/>
  <c r="E321" i="6"/>
  <c r="F321" i="6"/>
  <c r="A322" i="6"/>
  <c r="B322" i="6"/>
  <c r="C322" i="6"/>
  <c r="D322" i="6"/>
  <c r="E322" i="6"/>
  <c r="F322" i="6"/>
  <c r="A323" i="6"/>
  <c r="B323" i="6"/>
  <c r="C323" i="6"/>
  <c r="D323" i="6"/>
  <c r="E323" i="6"/>
  <c r="F323" i="6"/>
  <c r="A324" i="6"/>
  <c r="B324" i="6"/>
  <c r="C324" i="6"/>
  <c r="D324" i="6"/>
  <c r="E324" i="6"/>
  <c r="F324" i="6"/>
  <c r="A325" i="6"/>
  <c r="B325" i="6"/>
  <c r="C325" i="6"/>
  <c r="D325" i="6"/>
  <c r="E325" i="6"/>
  <c r="F325" i="6"/>
  <c r="A326" i="6"/>
  <c r="B326" i="6"/>
  <c r="C326" i="6"/>
  <c r="D326" i="6"/>
  <c r="E326" i="6"/>
  <c r="F326" i="6"/>
  <c r="A327" i="6"/>
  <c r="B327" i="6"/>
  <c r="C327" i="6"/>
  <c r="D327" i="6"/>
  <c r="E327" i="6"/>
  <c r="F327" i="6"/>
  <c r="A328" i="6"/>
  <c r="B328" i="6"/>
  <c r="C328" i="6"/>
  <c r="D328" i="6"/>
  <c r="E328" i="6"/>
  <c r="F328" i="6"/>
  <c r="A329" i="6"/>
  <c r="B329" i="6"/>
  <c r="C329" i="6"/>
  <c r="D329" i="6"/>
  <c r="E329" i="6"/>
  <c r="F329" i="6"/>
  <c r="A330" i="6"/>
  <c r="B330" i="6"/>
  <c r="C330" i="6"/>
  <c r="D330" i="6"/>
  <c r="E330" i="6"/>
  <c r="F330" i="6"/>
  <c r="A331" i="6"/>
  <c r="B331" i="6"/>
  <c r="C331" i="6"/>
  <c r="D331" i="6"/>
  <c r="E331" i="6"/>
  <c r="F331" i="6"/>
  <c r="A332" i="6"/>
  <c r="B332" i="6"/>
  <c r="C332" i="6"/>
  <c r="D332" i="6"/>
  <c r="E332" i="6"/>
  <c r="F332" i="6"/>
  <c r="A333" i="6"/>
  <c r="B333" i="6"/>
  <c r="C333" i="6"/>
  <c r="D333" i="6"/>
  <c r="E333" i="6"/>
  <c r="F333" i="6"/>
  <c r="A334" i="6"/>
  <c r="B334" i="6"/>
  <c r="C334" i="6"/>
  <c r="D334" i="6"/>
  <c r="E334" i="6"/>
  <c r="F334" i="6"/>
  <c r="A335" i="6"/>
  <c r="B335" i="6"/>
  <c r="C335" i="6"/>
  <c r="D335" i="6"/>
  <c r="E335" i="6"/>
  <c r="F335" i="6"/>
  <c r="A336" i="6"/>
  <c r="B336" i="6"/>
  <c r="C336" i="6"/>
  <c r="D336" i="6"/>
  <c r="E336" i="6"/>
  <c r="F336" i="6"/>
  <c r="A337" i="6"/>
  <c r="B337" i="6"/>
  <c r="C337" i="6"/>
  <c r="D337" i="6"/>
  <c r="E337" i="6"/>
  <c r="F337" i="6"/>
  <c r="B7" i="6"/>
  <c r="C7" i="6"/>
  <c r="D7" i="6"/>
  <c r="E7" i="6"/>
  <c r="F7" i="6"/>
  <c r="A7" i="6"/>
  <c r="A337" i="5"/>
  <c r="B337" i="5"/>
  <c r="C337" i="5"/>
  <c r="D337" i="5"/>
  <c r="E337" i="5"/>
  <c r="F33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A51" i="5"/>
  <c r="B51" i="5"/>
  <c r="C51" i="5"/>
  <c r="D51" i="5"/>
  <c r="E51" i="5"/>
  <c r="F51" i="5"/>
  <c r="A52" i="5"/>
  <c r="B52" i="5"/>
  <c r="C52" i="5"/>
  <c r="D52" i="5"/>
  <c r="E52" i="5"/>
  <c r="F52" i="5"/>
  <c r="A53" i="5"/>
  <c r="B53" i="5"/>
  <c r="C53" i="5"/>
  <c r="D53" i="5"/>
  <c r="E53" i="5"/>
  <c r="F53" i="5"/>
  <c r="A54" i="5"/>
  <c r="B54" i="5"/>
  <c r="C54" i="5"/>
  <c r="D54" i="5"/>
  <c r="E54" i="5"/>
  <c r="F54" i="5"/>
  <c r="A55" i="5"/>
  <c r="B55" i="5"/>
  <c r="C55" i="5"/>
  <c r="D55" i="5"/>
  <c r="E55" i="5"/>
  <c r="F55" i="5"/>
  <c r="A56" i="5"/>
  <c r="B56" i="5"/>
  <c r="C56" i="5"/>
  <c r="D56" i="5"/>
  <c r="E56" i="5"/>
  <c r="F56" i="5"/>
  <c r="A57" i="5"/>
  <c r="B57" i="5"/>
  <c r="C57" i="5"/>
  <c r="D57" i="5"/>
  <c r="E57" i="5"/>
  <c r="F57" i="5"/>
  <c r="A58" i="5"/>
  <c r="B58" i="5"/>
  <c r="C58" i="5"/>
  <c r="D58" i="5"/>
  <c r="E58" i="5"/>
  <c r="F58" i="5"/>
  <c r="A59" i="5"/>
  <c r="B59" i="5"/>
  <c r="C59" i="5"/>
  <c r="D59" i="5"/>
  <c r="E59" i="5"/>
  <c r="F59" i="5"/>
  <c r="A60" i="5"/>
  <c r="B60" i="5"/>
  <c r="C60" i="5"/>
  <c r="D60" i="5"/>
  <c r="E60" i="5"/>
  <c r="F60" i="5"/>
  <c r="A61" i="5"/>
  <c r="B61" i="5"/>
  <c r="C61" i="5"/>
  <c r="D61" i="5"/>
  <c r="E61" i="5"/>
  <c r="F61" i="5"/>
  <c r="A62" i="5"/>
  <c r="B62" i="5"/>
  <c r="C62" i="5"/>
  <c r="D62" i="5"/>
  <c r="E62" i="5"/>
  <c r="F62" i="5"/>
  <c r="A63" i="5"/>
  <c r="B63" i="5"/>
  <c r="C63" i="5"/>
  <c r="D63" i="5"/>
  <c r="E63" i="5"/>
  <c r="F63" i="5"/>
  <c r="A64" i="5"/>
  <c r="B64" i="5"/>
  <c r="C64" i="5"/>
  <c r="D64" i="5"/>
  <c r="E64" i="5"/>
  <c r="F64" i="5"/>
  <c r="A65" i="5"/>
  <c r="B65" i="5"/>
  <c r="C65" i="5"/>
  <c r="D65" i="5"/>
  <c r="E65" i="5"/>
  <c r="F65" i="5"/>
  <c r="A66" i="5"/>
  <c r="B66" i="5"/>
  <c r="C66" i="5"/>
  <c r="D66" i="5"/>
  <c r="E66" i="5"/>
  <c r="F66" i="5"/>
  <c r="A67" i="5"/>
  <c r="B67" i="5"/>
  <c r="C67" i="5"/>
  <c r="D67" i="5"/>
  <c r="E67" i="5"/>
  <c r="F67" i="5"/>
  <c r="A68" i="5"/>
  <c r="B68" i="5"/>
  <c r="C68" i="5"/>
  <c r="D68" i="5"/>
  <c r="E68" i="5"/>
  <c r="F68" i="5"/>
  <c r="A69" i="5"/>
  <c r="B69" i="5"/>
  <c r="C69" i="5"/>
  <c r="D69" i="5"/>
  <c r="E69" i="5"/>
  <c r="F69" i="5"/>
  <c r="A70" i="5"/>
  <c r="B70" i="5"/>
  <c r="C70" i="5"/>
  <c r="D70" i="5"/>
  <c r="E70" i="5"/>
  <c r="F70" i="5"/>
  <c r="A71" i="5"/>
  <c r="B71" i="5"/>
  <c r="C71" i="5"/>
  <c r="D71" i="5"/>
  <c r="E71" i="5"/>
  <c r="F71" i="5"/>
  <c r="A72" i="5"/>
  <c r="B72" i="5"/>
  <c r="C72" i="5"/>
  <c r="D72" i="5"/>
  <c r="E72" i="5"/>
  <c r="F72" i="5"/>
  <c r="A73" i="5"/>
  <c r="B73" i="5"/>
  <c r="C73" i="5"/>
  <c r="D73" i="5"/>
  <c r="E73" i="5"/>
  <c r="F73" i="5"/>
  <c r="A74" i="5"/>
  <c r="B74" i="5"/>
  <c r="C74" i="5"/>
  <c r="D74" i="5"/>
  <c r="E74" i="5"/>
  <c r="F74" i="5"/>
  <c r="A75" i="5"/>
  <c r="B75" i="5"/>
  <c r="C75" i="5"/>
  <c r="D75" i="5"/>
  <c r="E75" i="5"/>
  <c r="F75" i="5"/>
  <c r="A76" i="5"/>
  <c r="B76" i="5"/>
  <c r="C76" i="5"/>
  <c r="D76" i="5"/>
  <c r="E76" i="5"/>
  <c r="F76" i="5"/>
  <c r="A77" i="5"/>
  <c r="B77" i="5"/>
  <c r="C77" i="5"/>
  <c r="D77" i="5"/>
  <c r="E77" i="5"/>
  <c r="F77" i="5"/>
  <c r="A78" i="5"/>
  <c r="B78" i="5"/>
  <c r="C78" i="5"/>
  <c r="D78" i="5"/>
  <c r="E78" i="5"/>
  <c r="F78" i="5"/>
  <c r="A79" i="5"/>
  <c r="B79" i="5"/>
  <c r="C79" i="5"/>
  <c r="D79" i="5"/>
  <c r="E79" i="5"/>
  <c r="F79" i="5"/>
  <c r="A80" i="5"/>
  <c r="B80" i="5"/>
  <c r="C80" i="5"/>
  <c r="D80" i="5"/>
  <c r="E80" i="5"/>
  <c r="F80" i="5"/>
  <c r="A81" i="5"/>
  <c r="B81" i="5"/>
  <c r="C81" i="5"/>
  <c r="D81" i="5"/>
  <c r="E81" i="5"/>
  <c r="F81" i="5"/>
  <c r="A82" i="5"/>
  <c r="B82" i="5"/>
  <c r="C82" i="5"/>
  <c r="D82" i="5"/>
  <c r="E82" i="5"/>
  <c r="F82" i="5"/>
  <c r="A83" i="5"/>
  <c r="B83" i="5"/>
  <c r="C83" i="5"/>
  <c r="D83" i="5"/>
  <c r="E83" i="5"/>
  <c r="F83" i="5"/>
  <c r="A84" i="5"/>
  <c r="B84" i="5"/>
  <c r="C84" i="5"/>
  <c r="D84" i="5"/>
  <c r="E84" i="5"/>
  <c r="F84" i="5"/>
  <c r="A85" i="5"/>
  <c r="B85" i="5"/>
  <c r="C85" i="5"/>
  <c r="D85" i="5"/>
  <c r="E85" i="5"/>
  <c r="F85" i="5"/>
  <c r="A86" i="5"/>
  <c r="B86" i="5"/>
  <c r="C86" i="5"/>
  <c r="D86" i="5"/>
  <c r="E86" i="5"/>
  <c r="F86" i="5"/>
  <c r="A87" i="5"/>
  <c r="B87" i="5"/>
  <c r="C87" i="5"/>
  <c r="D87" i="5"/>
  <c r="E87" i="5"/>
  <c r="F87" i="5"/>
  <c r="A88" i="5"/>
  <c r="B88" i="5"/>
  <c r="C88" i="5"/>
  <c r="D88" i="5"/>
  <c r="E88" i="5"/>
  <c r="F88" i="5"/>
  <c r="A89" i="5"/>
  <c r="B89" i="5"/>
  <c r="C89" i="5"/>
  <c r="D89" i="5"/>
  <c r="E89" i="5"/>
  <c r="F89" i="5"/>
  <c r="A90" i="5"/>
  <c r="B90" i="5"/>
  <c r="C90" i="5"/>
  <c r="D90" i="5"/>
  <c r="E90" i="5"/>
  <c r="F90" i="5"/>
  <c r="A91" i="5"/>
  <c r="B91" i="5"/>
  <c r="C91" i="5"/>
  <c r="D91" i="5"/>
  <c r="E91" i="5"/>
  <c r="F91" i="5"/>
  <c r="A92" i="5"/>
  <c r="B92" i="5"/>
  <c r="C92" i="5"/>
  <c r="D92" i="5"/>
  <c r="E92" i="5"/>
  <c r="F92" i="5"/>
  <c r="A93" i="5"/>
  <c r="B93" i="5"/>
  <c r="C93" i="5"/>
  <c r="D93" i="5"/>
  <c r="E93" i="5"/>
  <c r="F93" i="5"/>
  <c r="A94" i="5"/>
  <c r="B94" i="5"/>
  <c r="C94" i="5"/>
  <c r="D94" i="5"/>
  <c r="E94" i="5"/>
  <c r="F94" i="5"/>
  <c r="A95" i="5"/>
  <c r="B95" i="5"/>
  <c r="C95" i="5"/>
  <c r="D95" i="5"/>
  <c r="E95" i="5"/>
  <c r="F95" i="5"/>
  <c r="A96" i="5"/>
  <c r="B96" i="5"/>
  <c r="C96" i="5"/>
  <c r="D96" i="5"/>
  <c r="E96" i="5"/>
  <c r="F96" i="5"/>
  <c r="A97" i="5"/>
  <c r="B97" i="5"/>
  <c r="C97" i="5"/>
  <c r="D97" i="5"/>
  <c r="E97" i="5"/>
  <c r="F97" i="5"/>
  <c r="A98" i="5"/>
  <c r="B98" i="5"/>
  <c r="C98" i="5"/>
  <c r="D98" i="5"/>
  <c r="E98" i="5"/>
  <c r="F98" i="5"/>
  <c r="A99" i="5"/>
  <c r="B99" i="5"/>
  <c r="C99" i="5"/>
  <c r="D99" i="5"/>
  <c r="E99" i="5"/>
  <c r="F99" i="5"/>
  <c r="A100" i="5"/>
  <c r="B100" i="5"/>
  <c r="C100" i="5"/>
  <c r="D100" i="5"/>
  <c r="E100" i="5"/>
  <c r="F100" i="5"/>
  <c r="A101" i="5"/>
  <c r="B101" i="5"/>
  <c r="C101" i="5"/>
  <c r="D101" i="5"/>
  <c r="E101" i="5"/>
  <c r="F101" i="5"/>
  <c r="A102" i="5"/>
  <c r="B102" i="5"/>
  <c r="C102" i="5"/>
  <c r="D102" i="5"/>
  <c r="E102" i="5"/>
  <c r="F102" i="5"/>
  <c r="A103" i="5"/>
  <c r="B103" i="5"/>
  <c r="C103" i="5"/>
  <c r="D103" i="5"/>
  <c r="E103" i="5"/>
  <c r="F103" i="5"/>
  <c r="A104" i="5"/>
  <c r="B104" i="5"/>
  <c r="C104" i="5"/>
  <c r="D104" i="5"/>
  <c r="E104" i="5"/>
  <c r="F104" i="5"/>
  <c r="A105" i="5"/>
  <c r="B105" i="5"/>
  <c r="C105" i="5"/>
  <c r="D105" i="5"/>
  <c r="E105" i="5"/>
  <c r="F105" i="5"/>
  <c r="A106" i="5"/>
  <c r="B106" i="5"/>
  <c r="C106" i="5"/>
  <c r="D106" i="5"/>
  <c r="E106" i="5"/>
  <c r="F106" i="5"/>
  <c r="A107" i="5"/>
  <c r="B107" i="5"/>
  <c r="C107" i="5"/>
  <c r="D107" i="5"/>
  <c r="E107" i="5"/>
  <c r="F107" i="5"/>
  <c r="A108" i="5"/>
  <c r="B108" i="5"/>
  <c r="C108" i="5"/>
  <c r="D108" i="5"/>
  <c r="E108" i="5"/>
  <c r="F108" i="5"/>
  <c r="A109" i="5"/>
  <c r="B109" i="5"/>
  <c r="C109" i="5"/>
  <c r="D109" i="5"/>
  <c r="E109" i="5"/>
  <c r="F109" i="5"/>
  <c r="A110" i="5"/>
  <c r="B110" i="5"/>
  <c r="C110" i="5"/>
  <c r="D110" i="5"/>
  <c r="E110" i="5"/>
  <c r="F110" i="5"/>
  <c r="A111" i="5"/>
  <c r="B111" i="5"/>
  <c r="C111" i="5"/>
  <c r="D111" i="5"/>
  <c r="E111" i="5"/>
  <c r="F111" i="5"/>
  <c r="A112" i="5"/>
  <c r="B112" i="5"/>
  <c r="C112" i="5"/>
  <c r="D112" i="5"/>
  <c r="E112" i="5"/>
  <c r="F112" i="5"/>
  <c r="A113" i="5"/>
  <c r="B113" i="5"/>
  <c r="C113" i="5"/>
  <c r="D113" i="5"/>
  <c r="E113" i="5"/>
  <c r="F113" i="5"/>
  <c r="A114" i="5"/>
  <c r="B114" i="5"/>
  <c r="C114" i="5"/>
  <c r="D114" i="5"/>
  <c r="E114" i="5"/>
  <c r="F114" i="5"/>
  <c r="A115" i="5"/>
  <c r="B115" i="5"/>
  <c r="C115" i="5"/>
  <c r="D115" i="5"/>
  <c r="E115" i="5"/>
  <c r="F115" i="5"/>
  <c r="A116" i="5"/>
  <c r="B116" i="5"/>
  <c r="C116" i="5"/>
  <c r="D116" i="5"/>
  <c r="E116" i="5"/>
  <c r="F116" i="5"/>
  <c r="A117" i="5"/>
  <c r="B117" i="5"/>
  <c r="C117" i="5"/>
  <c r="D117" i="5"/>
  <c r="E117" i="5"/>
  <c r="F117" i="5"/>
  <c r="A118" i="5"/>
  <c r="B118" i="5"/>
  <c r="C118" i="5"/>
  <c r="D118" i="5"/>
  <c r="E118" i="5"/>
  <c r="F118" i="5"/>
  <c r="A119" i="5"/>
  <c r="B119" i="5"/>
  <c r="C119" i="5"/>
  <c r="D119" i="5"/>
  <c r="E119" i="5"/>
  <c r="F119" i="5"/>
  <c r="A120" i="5"/>
  <c r="B120" i="5"/>
  <c r="C120" i="5"/>
  <c r="D120" i="5"/>
  <c r="E120" i="5"/>
  <c r="F120" i="5"/>
  <c r="A121" i="5"/>
  <c r="B121" i="5"/>
  <c r="C121" i="5"/>
  <c r="D121" i="5"/>
  <c r="E121" i="5"/>
  <c r="F121" i="5"/>
  <c r="A122" i="5"/>
  <c r="B122" i="5"/>
  <c r="C122" i="5"/>
  <c r="D122" i="5"/>
  <c r="E122" i="5"/>
  <c r="F122" i="5"/>
  <c r="A123" i="5"/>
  <c r="B123" i="5"/>
  <c r="C123" i="5"/>
  <c r="D123" i="5"/>
  <c r="E123" i="5"/>
  <c r="F123" i="5"/>
  <c r="A124" i="5"/>
  <c r="B124" i="5"/>
  <c r="C124" i="5"/>
  <c r="D124" i="5"/>
  <c r="E124" i="5"/>
  <c r="F124" i="5"/>
  <c r="A125" i="5"/>
  <c r="B125" i="5"/>
  <c r="C125" i="5"/>
  <c r="D125" i="5"/>
  <c r="E125" i="5"/>
  <c r="F125" i="5"/>
  <c r="A126" i="5"/>
  <c r="B126" i="5"/>
  <c r="C126" i="5"/>
  <c r="D126" i="5"/>
  <c r="E126" i="5"/>
  <c r="F126" i="5"/>
  <c r="A127" i="5"/>
  <c r="B127" i="5"/>
  <c r="C127" i="5"/>
  <c r="D127" i="5"/>
  <c r="E127" i="5"/>
  <c r="F127" i="5"/>
  <c r="A128" i="5"/>
  <c r="B128" i="5"/>
  <c r="C128" i="5"/>
  <c r="D128" i="5"/>
  <c r="E128" i="5"/>
  <c r="F128" i="5"/>
  <c r="A129" i="5"/>
  <c r="B129" i="5"/>
  <c r="C129" i="5"/>
  <c r="D129" i="5"/>
  <c r="E129" i="5"/>
  <c r="F129" i="5"/>
  <c r="A130" i="5"/>
  <c r="B130" i="5"/>
  <c r="C130" i="5"/>
  <c r="D130" i="5"/>
  <c r="E130" i="5"/>
  <c r="F130" i="5"/>
  <c r="A131" i="5"/>
  <c r="B131" i="5"/>
  <c r="C131" i="5"/>
  <c r="D131" i="5"/>
  <c r="E131" i="5"/>
  <c r="F131" i="5"/>
  <c r="A132" i="5"/>
  <c r="B132" i="5"/>
  <c r="C132" i="5"/>
  <c r="D132" i="5"/>
  <c r="E132" i="5"/>
  <c r="F132" i="5"/>
  <c r="A133" i="5"/>
  <c r="B133" i="5"/>
  <c r="C133" i="5"/>
  <c r="D133" i="5"/>
  <c r="E133" i="5"/>
  <c r="F133" i="5"/>
  <c r="A134" i="5"/>
  <c r="B134" i="5"/>
  <c r="C134" i="5"/>
  <c r="D134" i="5"/>
  <c r="E134" i="5"/>
  <c r="F134" i="5"/>
  <c r="A135" i="5"/>
  <c r="B135" i="5"/>
  <c r="C135" i="5"/>
  <c r="D135" i="5"/>
  <c r="E135" i="5"/>
  <c r="F135" i="5"/>
  <c r="A136" i="5"/>
  <c r="B136" i="5"/>
  <c r="C136" i="5"/>
  <c r="D136" i="5"/>
  <c r="E136" i="5"/>
  <c r="F136" i="5"/>
  <c r="A137" i="5"/>
  <c r="B137" i="5"/>
  <c r="C137" i="5"/>
  <c r="D137" i="5"/>
  <c r="E137" i="5"/>
  <c r="F137" i="5"/>
  <c r="A138" i="5"/>
  <c r="B138" i="5"/>
  <c r="C138" i="5"/>
  <c r="D138" i="5"/>
  <c r="E138" i="5"/>
  <c r="F138" i="5"/>
  <c r="A139" i="5"/>
  <c r="B139" i="5"/>
  <c r="C139" i="5"/>
  <c r="D139" i="5"/>
  <c r="E139" i="5"/>
  <c r="F139" i="5"/>
  <c r="A140" i="5"/>
  <c r="B140" i="5"/>
  <c r="C140" i="5"/>
  <c r="D140" i="5"/>
  <c r="E140" i="5"/>
  <c r="F140" i="5"/>
  <c r="A141" i="5"/>
  <c r="B141" i="5"/>
  <c r="C141" i="5"/>
  <c r="D141" i="5"/>
  <c r="E141" i="5"/>
  <c r="F141" i="5"/>
  <c r="A142" i="5"/>
  <c r="B142" i="5"/>
  <c r="C142" i="5"/>
  <c r="D142" i="5"/>
  <c r="E142" i="5"/>
  <c r="F142" i="5"/>
  <c r="A143" i="5"/>
  <c r="B143" i="5"/>
  <c r="C143" i="5"/>
  <c r="D143" i="5"/>
  <c r="E143" i="5"/>
  <c r="F143" i="5"/>
  <c r="A144" i="5"/>
  <c r="B144" i="5"/>
  <c r="C144" i="5"/>
  <c r="D144" i="5"/>
  <c r="E144" i="5"/>
  <c r="F144" i="5"/>
  <c r="A145" i="5"/>
  <c r="B145" i="5"/>
  <c r="C145" i="5"/>
  <c r="D145" i="5"/>
  <c r="E145" i="5"/>
  <c r="F145" i="5"/>
  <c r="A146" i="5"/>
  <c r="B146" i="5"/>
  <c r="C146" i="5"/>
  <c r="D146" i="5"/>
  <c r="E146" i="5"/>
  <c r="F146" i="5"/>
  <c r="A147" i="5"/>
  <c r="B147" i="5"/>
  <c r="C147" i="5"/>
  <c r="D147" i="5"/>
  <c r="E147" i="5"/>
  <c r="F147" i="5"/>
  <c r="A148" i="5"/>
  <c r="B148" i="5"/>
  <c r="C148" i="5"/>
  <c r="D148" i="5"/>
  <c r="E148" i="5"/>
  <c r="F148" i="5"/>
  <c r="A149" i="5"/>
  <c r="B149" i="5"/>
  <c r="C149" i="5"/>
  <c r="D149" i="5"/>
  <c r="E149" i="5"/>
  <c r="F149" i="5"/>
  <c r="A150" i="5"/>
  <c r="B150" i="5"/>
  <c r="C150" i="5"/>
  <c r="D150" i="5"/>
  <c r="E150" i="5"/>
  <c r="F150" i="5"/>
  <c r="A151" i="5"/>
  <c r="B151" i="5"/>
  <c r="C151" i="5"/>
  <c r="D151" i="5"/>
  <c r="E151" i="5"/>
  <c r="F151" i="5"/>
  <c r="A152" i="5"/>
  <c r="B152" i="5"/>
  <c r="C152" i="5"/>
  <c r="D152" i="5"/>
  <c r="E152" i="5"/>
  <c r="F152" i="5"/>
  <c r="A153" i="5"/>
  <c r="B153" i="5"/>
  <c r="C153" i="5"/>
  <c r="D153" i="5"/>
  <c r="E153" i="5"/>
  <c r="F153" i="5"/>
  <c r="A154" i="5"/>
  <c r="B154" i="5"/>
  <c r="C154" i="5"/>
  <c r="D154" i="5"/>
  <c r="E154" i="5"/>
  <c r="F154" i="5"/>
  <c r="A155" i="5"/>
  <c r="B155" i="5"/>
  <c r="C155" i="5"/>
  <c r="D155" i="5"/>
  <c r="E155" i="5"/>
  <c r="F155" i="5"/>
  <c r="A156" i="5"/>
  <c r="B156" i="5"/>
  <c r="C156" i="5"/>
  <c r="D156" i="5"/>
  <c r="E156" i="5"/>
  <c r="F156" i="5"/>
  <c r="A157" i="5"/>
  <c r="B157" i="5"/>
  <c r="C157" i="5"/>
  <c r="D157" i="5"/>
  <c r="E157" i="5"/>
  <c r="F157" i="5"/>
  <c r="A158" i="5"/>
  <c r="B158" i="5"/>
  <c r="C158" i="5"/>
  <c r="D158" i="5"/>
  <c r="E158" i="5"/>
  <c r="F158" i="5"/>
  <c r="A159" i="5"/>
  <c r="B159" i="5"/>
  <c r="C159" i="5"/>
  <c r="D159" i="5"/>
  <c r="E159" i="5"/>
  <c r="F159" i="5"/>
  <c r="A160" i="5"/>
  <c r="B160" i="5"/>
  <c r="C160" i="5"/>
  <c r="D160" i="5"/>
  <c r="E160" i="5"/>
  <c r="F160" i="5"/>
  <c r="A161" i="5"/>
  <c r="B161" i="5"/>
  <c r="C161" i="5"/>
  <c r="D161" i="5"/>
  <c r="E161" i="5"/>
  <c r="F161" i="5"/>
  <c r="A162" i="5"/>
  <c r="B162" i="5"/>
  <c r="C162" i="5"/>
  <c r="D162" i="5"/>
  <c r="E162" i="5"/>
  <c r="F162" i="5"/>
  <c r="A163" i="5"/>
  <c r="B163" i="5"/>
  <c r="C163" i="5"/>
  <c r="D163" i="5"/>
  <c r="E163" i="5"/>
  <c r="F163" i="5"/>
  <c r="A164" i="5"/>
  <c r="B164" i="5"/>
  <c r="C164" i="5"/>
  <c r="D164" i="5"/>
  <c r="E164" i="5"/>
  <c r="F164" i="5"/>
  <c r="A165" i="5"/>
  <c r="B165" i="5"/>
  <c r="C165" i="5"/>
  <c r="D165" i="5"/>
  <c r="E165" i="5"/>
  <c r="F165" i="5"/>
  <c r="A166" i="5"/>
  <c r="B166" i="5"/>
  <c r="C166" i="5"/>
  <c r="D166" i="5"/>
  <c r="E166" i="5"/>
  <c r="F166" i="5"/>
  <c r="A167" i="5"/>
  <c r="B167" i="5"/>
  <c r="C167" i="5"/>
  <c r="D167" i="5"/>
  <c r="E167" i="5"/>
  <c r="F167" i="5"/>
  <c r="A168" i="5"/>
  <c r="B168" i="5"/>
  <c r="C168" i="5"/>
  <c r="D168" i="5"/>
  <c r="E168" i="5"/>
  <c r="F168" i="5"/>
  <c r="A169" i="5"/>
  <c r="B169" i="5"/>
  <c r="C169" i="5"/>
  <c r="D169" i="5"/>
  <c r="E169" i="5"/>
  <c r="F169" i="5"/>
  <c r="A170" i="5"/>
  <c r="B170" i="5"/>
  <c r="C170" i="5"/>
  <c r="D170" i="5"/>
  <c r="E170" i="5"/>
  <c r="F170" i="5"/>
  <c r="A171" i="5"/>
  <c r="B171" i="5"/>
  <c r="C171" i="5"/>
  <c r="D171" i="5"/>
  <c r="E171" i="5"/>
  <c r="F171" i="5"/>
  <c r="A172" i="5"/>
  <c r="B172" i="5"/>
  <c r="C172" i="5"/>
  <c r="D172" i="5"/>
  <c r="E172" i="5"/>
  <c r="F172" i="5"/>
  <c r="A173" i="5"/>
  <c r="B173" i="5"/>
  <c r="C173" i="5"/>
  <c r="D173" i="5"/>
  <c r="E173" i="5"/>
  <c r="F173" i="5"/>
  <c r="A174" i="5"/>
  <c r="B174" i="5"/>
  <c r="C174" i="5"/>
  <c r="D174" i="5"/>
  <c r="E174" i="5"/>
  <c r="F174" i="5"/>
  <c r="A175" i="5"/>
  <c r="B175" i="5"/>
  <c r="C175" i="5"/>
  <c r="D175" i="5"/>
  <c r="E175" i="5"/>
  <c r="F175" i="5"/>
  <c r="A176" i="5"/>
  <c r="B176" i="5"/>
  <c r="C176" i="5"/>
  <c r="D176" i="5"/>
  <c r="E176" i="5"/>
  <c r="F176" i="5"/>
  <c r="A177" i="5"/>
  <c r="B177" i="5"/>
  <c r="C177" i="5"/>
  <c r="D177" i="5"/>
  <c r="E177" i="5"/>
  <c r="F177" i="5"/>
  <c r="A178" i="5"/>
  <c r="B178" i="5"/>
  <c r="C178" i="5"/>
  <c r="D178" i="5"/>
  <c r="E178" i="5"/>
  <c r="F178" i="5"/>
  <c r="A179" i="5"/>
  <c r="B179" i="5"/>
  <c r="C179" i="5"/>
  <c r="D179" i="5"/>
  <c r="E179" i="5"/>
  <c r="F179" i="5"/>
  <c r="A180" i="5"/>
  <c r="B180" i="5"/>
  <c r="C180" i="5"/>
  <c r="D180" i="5"/>
  <c r="E180" i="5"/>
  <c r="F180" i="5"/>
  <c r="A181" i="5"/>
  <c r="B181" i="5"/>
  <c r="C181" i="5"/>
  <c r="D181" i="5"/>
  <c r="E181" i="5"/>
  <c r="F181" i="5"/>
  <c r="A182" i="5"/>
  <c r="B182" i="5"/>
  <c r="C182" i="5"/>
  <c r="D182" i="5"/>
  <c r="E182" i="5"/>
  <c r="F182" i="5"/>
  <c r="A183" i="5"/>
  <c r="B183" i="5"/>
  <c r="C183" i="5"/>
  <c r="D183" i="5"/>
  <c r="E183" i="5"/>
  <c r="F183" i="5"/>
  <c r="A184" i="5"/>
  <c r="B184" i="5"/>
  <c r="C184" i="5"/>
  <c r="D184" i="5"/>
  <c r="E184" i="5"/>
  <c r="F184" i="5"/>
  <c r="A185" i="5"/>
  <c r="B185" i="5"/>
  <c r="C185" i="5"/>
  <c r="D185" i="5"/>
  <c r="E185" i="5"/>
  <c r="F185" i="5"/>
  <c r="A186" i="5"/>
  <c r="B186" i="5"/>
  <c r="C186" i="5"/>
  <c r="D186" i="5"/>
  <c r="E186" i="5"/>
  <c r="F186" i="5"/>
  <c r="A187" i="5"/>
  <c r="B187" i="5"/>
  <c r="C187" i="5"/>
  <c r="D187" i="5"/>
  <c r="E187" i="5"/>
  <c r="F187" i="5"/>
  <c r="A188" i="5"/>
  <c r="B188" i="5"/>
  <c r="C188" i="5"/>
  <c r="D188" i="5"/>
  <c r="E188" i="5"/>
  <c r="F188" i="5"/>
  <c r="A189" i="5"/>
  <c r="B189" i="5"/>
  <c r="C189" i="5"/>
  <c r="D189" i="5"/>
  <c r="E189" i="5"/>
  <c r="F189" i="5"/>
  <c r="A190" i="5"/>
  <c r="B190" i="5"/>
  <c r="C190" i="5"/>
  <c r="D190" i="5"/>
  <c r="E190" i="5"/>
  <c r="F190" i="5"/>
  <c r="A191" i="5"/>
  <c r="B191" i="5"/>
  <c r="C191" i="5"/>
  <c r="D191" i="5"/>
  <c r="E191" i="5"/>
  <c r="F191" i="5"/>
  <c r="A192" i="5"/>
  <c r="B192" i="5"/>
  <c r="C192" i="5"/>
  <c r="D192" i="5"/>
  <c r="E192" i="5"/>
  <c r="F192" i="5"/>
  <c r="A193" i="5"/>
  <c r="B193" i="5"/>
  <c r="C193" i="5"/>
  <c r="D193" i="5"/>
  <c r="E193" i="5"/>
  <c r="F193" i="5"/>
  <c r="A194" i="5"/>
  <c r="B194" i="5"/>
  <c r="C194" i="5"/>
  <c r="D194" i="5"/>
  <c r="E194" i="5"/>
  <c r="F194" i="5"/>
  <c r="A195" i="5"/>
  <c r="B195" i="5"/>
  <c r="C195" i="5"/>
  <c r="D195" i="5"/>
  <c r="E195" i="5"/>
  <c r="F195" i="5"/>
  <c r="A196" i="5"/>
  <c r="B196" i="5"/>
  <c r="C196" i="5"/>
  <c r="D196" i="5"/>
  <c r="E196" i="5"/>
  <c r="F196" i="5"/>
  <c r="A197" i="5"/>
  <c r="B197" i="5"/>
  <c r="C197" i="5"/>
  <c r="D197" i="5"/>
  <c r="E197" i="5"/>
  <c r="F197" i="5"/>
  <c r="A198" i="5"/>
  <c r="B198" i="5"/>
  <c r="C198" i="5"/>
  <c r="D198" i="5"/>
  <c r="E198" i="5"/>
  <c r="F198" i="5"/>
  <c r="A199" i="5"/>
  <c r="B199" i="5"/>
  <c r="C199" i="5"/>
  <c r="D199" i="5"/>
  <c r="E199" i="5"/>
  <c r="F199" i="5"/>
  <c r="A200" i="5"/>
  <c r="B200" i="5"/>
  <c r="C200" i="5"/>
  <c r="D200" i="5"/>
  <c r="E200" i="5"/>
  <c r="F200" i="5"/>
  <c r="A201" i="5"/>
  <c r="B201" i="5"/>
  <c r="C201" i="5"/>
  <c r="D201" i="5"/>
  <c r="E201" i="5"/>
  <c r="F201" i="5"/>
  <c r="A202" i="5"/>
  <c r="B202" i="5"/>
  <c r="C202" i="5"/>
  <c r="D202" i="5"/>
  <c r="E202" i="5"/>
  <c r="F202" i="5"/>
  <c r="A203" i="5"/>
  <c r="B203" i="5"/>
  <c r="C203" i="5"/>
  <c r="D203" i="5"/>
  <c r="E203" i="5"/>
  <c r="F203" i="5"/>
  <c r="A204" i="5"/>
  <c r="B204" i="5"/>
  <c r="C204" i="5"/>
  <c r="D204" i="5"/>
  <c r="E204" i="5"/>
  <c r="F204" i="5"/>
  <c r="A205" i="5"/>
  <c r="B205" i="5"/>
  <c r="C205" i="5"/>
  <c r="D205" i="5"/>
  <c r="E205" i="5"/>
  <c r="F205" i="5"/>
  <c r="A206" i="5"/>
  <c r="B206" i="5"/>
  <c r="C206" i="5"/>
  <c r="D206" i="5"/>
  <c r="E206" i="5"/>
  <c r="F206" i="5"/>
  <c r="A207" i="5"/>
  <c r="B207" i="5"/>
  <c r="C207" i="5"/>
  <c r="D207" i="5"/>
  <c r="E207" i="5"/>
  <c r="F207" i="5"/>
  <c r="A208" i="5"/>
  <c r="B208" i="5"/>
  <c r="C208" i="5"/>
  <c r="D208" i="5"/>
  <c r="E208" i="5"/>
  <c r="F208" i="5"/>
  <c r="A209" i="5"/>
  <c r="B209" i="5"/>
  <c r="C209" i="5"/>
  <c r="D209" i="5"/>
  <c r="E209" i="5"/>
  <c r="F209" i="5"/>
  <c r="A210" i="5"/>
  <c r="B210" i="5"/>
  <c r="C210" i="5"/>
  <c r="D210" i="5"/>
  <c r="E210" i="5"/>
  <c r="F210" i="5"/>
  <c r="A211" i="5"/>
  <c r="B211" i="5"/>
  <c r="C211" i="5"/>
  <c r="D211" i="5"/>
  <c r="E211" i="5"/>
  <c r="F211" i="5"/>
  <c r="A212" i="5"/>
  <c r="B212" i="5"/>
  <c r="C212" i="5"/>
  <c r="D212" i="5"/>
  <c r="E212" i="5"/>
  <c r="F212" i="5"/>
  <c r="A213" i="5"/>
  <c r="B213" i="5"/>
  <c r="C213" i="5"/>
  <c r="D213" i="5"/>
  <c r="E213" i="5"/>
  <c r="F213" i="5"/>
  <c r="A214" i="5"/>
  <c r="B214" i="5"/>
  <c r="C214" i="5"/>
  <c r="D214" i="5"/>
  <c r="E214" i="5"/>
  <c r="F214" i="5"/>
  <c r="A215" i="5"/>
  <c r="B215" i="5"/>
  <c r="C215" i="5"/>
  <c r="D215" i="5"/>
  <c r="E215" i="5"/>
  <c r="F215" i="5"/>
  <c r="A216" i="5"/>
  <c r="B216" i="5"/>
  <c r="C216" i="5"/>
  <c r="D216" i="5"/>
  <c r="E216" i="5"/>
  <c r="F216" i="5"/>
  <c r="A217" i="5"/>
  <c r="B217" i="5"/>
  <c r="C217" i="5"/>
  <c r="D217" i="5"/>
  <c r="E217" i="5"/>
  <c r="F217" i="5"/>
  <c r="A218" i="5"/>
  <c r="B218" i="5"/>
  <c r="C218" i="5"/>
  <c r="D218" i="5"/>
  <c r="E218" i="5"/>
  <c r="F218" i="5"/>
  <c r="A219" i="5"/>
  <c r="B219" i="5"/>
  <c r="C219" i="5"/>
  <c r="D219" i="5"/>
  <c r="E219" i="5"/>
  <c r="F219" i="5"/>
  <c r="A220" i="5"/>
  <c r="B220" i="5"/>
  <c r="C220" i="5"/>
  <c r="D220" i="5"/>
  <c r="E220" i="5"/>
  <c r="F220" i="5"/>
  <c r="A221" i="5"/>
  <c r="B221" i="5"/>
  <c r="C221" i="5"/>
  <c r="D221" i="5"/>
  <c r="E221" i="5"/>
  <c r="F221" i="5"/>
  <c r="A222" i="5"/>
  <c r="B222" i="5"/>
  <c r="C222" i="5"/>
  <c r="D222" i="5"/>
  <c r="E222" i="5"/>
  <c r="F222" i="5"/>
  <c r="A223" i="5"/>
  <c r="B223" i="5"/>
  <c r="C223" i="5"/>
  <c r="D223" i="5"/>
  <c r="E223" i="5"/>
  <c r="F223" i="5"/>
  <c r="A224" i="5"/>
  <c r="B224" i="5"/>
  <c r="C224" i="5"/>
  <c r="D224" i="5"/>
  <c r="E224" i="5"/>
  <c r="F224" i="5"/>
  <c r="A225" i="5"/>
  <c r="B225" i="5"/>
  <c r="C225" i="5"/>
  <c r="D225" i="5"/>
  <c r="E225" i="5"/>
  <c r="F225" i="5"/>
  <c r="A226" i="5"/>
  <c r="B226" i="5"/>
  <c r="C226" i="5"/>
  <c r="D226" i="5"/>
  <c r="E226" i="5"/>
  <c r="F226" i="5"/>
  <c r="A227" i="5"/>
  <c r="B227" i="5"/>
  <c r="C227" i="5"/>
  <c r="D227" i="5"/>
  <c r="E227" i="5"/>
  <c r="F227" i="5"/>
  <c r="A228" i="5"/>
  <c r="B228" i="5"/>
  <c r="C228" i="5"/>
  <c r="D228" i="5"/>
  <c r="E228" i="5"/>
  <c r="F228" i="5"/>
  <c r="A229" i="5"/>
  <c r="B229" i="5"/>
  <c r="C229" i="5"/>
  <c r="D229" i="5"/>
  <c r="E229" i="5"/>
  <c r="F229" i="5"/>
  <c r="A230" i="5"/>
  <c r="B230" i="5"/>
  <c r="C230" i="5"/>
  <c r="D230" i="5"/>
  <c r="E230" i="5"/>
  <c r="F230" i="5"/>
  <c r="A231" i="5"/>
  <c r="B231" i="5"/>
  <c r="C231" i="5"/>
  <c r="D231" i="5"/>
  <c r="E231" i="5"/>
  <c r="F231" i="5"/>
  <c r="A232" i="5"/>
  <c r="B232" i="5"/>
  <c r="C232" i="5"/>
  <c r="D232" i="5"/>
  <c r="E232" i="5"/>
  <c r="F232" i="5"/>
  <c r="A233" i="5"/>
  <c r="B233" i="5"/>
  <c r="C233" i="5"/>
  <c r="D233" i="5"/>
  <c r="E233" i="5"/>
  <c r="F233" i="5"/>
  <c r="A234" i="5"/>
  <c r="B234" i="5"/>
  <c r="C234" i="5"/>
  <c r="D234" i="5"/>
  <c r="E234" i="5"/>
  <c r="F234" i="5"/>
  <c r="A235" i="5"/>
  <c r="B235" i="5"/>
  <c r="C235" i="5"/>
  <c r="D235" i="5"/>
  <c r="E235" i="5"/>
  <c r="F235" i="5"/>
  <c r="A236" i="5"/>
  <c r="B236" i="5"/>
  <c r="C236" i="5"/>
  <c r="D236" i="5"/>
  <c r="E236" i="5"/>
  <c r="F236" i="5"/>
  <c r="A237" i="5"/>
  <c r="B237" i="5"/>
  <c r="C237" i="5"/>
  <c r="D237" i="5"/>
  <c r="E237" i="5"/>
  <c r="F237" i="5"/>
  <c r="A238" i="5"/>
  <c r="B238" i="5"/>
  <c r="C238" i="5"/>
  <c r="D238" i="5"/>
  <c r="E238" i="5"/>
  <c r="F238" i="5"/>
  <c r="A239" i="5"/>
  <c r="B239" i="5"/>
  <c r="C239" i="5"/>
  <c r="D239" i="5"/>
  <c r="E239" i="5"/>
  <c r="F239" i="5"/>
  <c r="A240" i="5"/>
  <c r="B240" i="5"/>
  <c r="C240" i="5"/>
  <c r="D240" i="5"/>
  <c r="E240" i="5"/>
  <c r="F240" i="5"/>
  <c r="A241" i="5"/>
  <c r="B241" i="5"/>
  <c r="C241" i="5"/>
  <c r="D241" i="5"/>
  <c r="E241" i="5"/>
  <c r="F241" i="5"/>
  <c r="A242" i="5"/>
  <c r="B242" i="5"/>
  <c r="C242" i="5"/>
  <c r="D242" i="5"/>
  <c r="E242" i="5"/>
  <c r="F242" i="5"/>
  <c r="A243" i="5"/>
  <c r="B243" i="5"/>
  <c r="C243" i="5"/>
  <c r="D243" i="5"/>
  <c r="E243" i="5"/>
  <c r="F243" i="5"/>
  <c r="A244" i="5"/>
  <c r="B244" i="5"/>
  <c r="C244" i="5"/>
  <c r="D244" i="5"/>
  <c r="E244" i="5"/>
  <c r="F244" i="5"/>
  <c r="A245" i="5"/>
  <c r="B245" i="5"/>
  <c r="C245" i="5"/>
  <c r="D245" i="5"/>
  <c r="E245" i="5"/>
  <c r="F245" i="5"/>
  <c r="A246" i="5"/>
  <c r="B246" i="5"/>
  <c r="C246" i="5"/>
  <c r="D246" i="5"/>
  <c r="E246" i="5"/>
  <c r="F246" i="5"/>
  <c r="A247" i="5"/>
  <c r="B247" i="5"/>
  <c r="C247" i="5"/>
  <c r="D247" i="5"/>
  <c r="E247" i="5"/>
  <c r="F247" i="5"/>
  <c r="A248" i="5"/>
  <c r="B248" i="5"/>
  <c r="C248" i="5"/>
  <c r="D248" i="5"/>
  <c r="E248" i="5"/>
  <c r="F248" i="5"/>
  <c r="A249" i="5"/>
  <c r="B249" i="5"/>
  <c r="C249" i="5"/>
  <c r="D249" i="5"/>
  <c r="E249" i="5"/>
  <c r="F249" i="5"/>
  <c r="A250" i="5"/>
  <c r="B250" i="5"/>
  <c r="C250" i="5"/>
  <c r="D250" i="5"/>
  <c r="E250" i="5"/>
  <c r="F250" i="5"/>
  <c r="A251" i="5"/>
  <c r="B251" i="5"/>
  <c r="C251" i="5"/>
  <c r="D251" i="5"/>
  <c r="E251" i="5"/>
  <c r="F251" i="5"/>
  <c r="A252" i="5"/>
  <c r="B252" i="5"/>
  <c r="C252" i="5"/>
  <c r="D252" i="5"/>
  <c r="E252" i="5"/>
  <c r="F252" i="5"/>
  <c r="A253" i="5"/>
  <c r="B253" i="5"/>
  <c r="C253" i="5"/>
  <c r="D253" i="5"/>
  <c r="E253" i="5"/>
  <c r="F253" i="5"/>
  <c r="A254" i="5"/>
  <c r="B254" i="5"/>
  <c r="C254" i="5"/>
  <c r="D254" i="5"/>
  <c r="E254" i="5"/>
  <c r="F254" i="5"/>
  <c r="A255" i="5"/>
  <c r="B255" i="5"/>
  <c r="C255" i="5"/>
  <c r="D255" i="5"/>
  <c r="E255" i="5"/>
  <c r="F255" i="5"/>
  <c r="A256" i="5"/>
  <c r="B256" i="5"/>
  <c r="C256" i="5"/>
  <c r="D256" i="5"/>
  <c r="E256" i="5"/>
  <c r="F256" i="5"/>
  <c r="A257" i="5"/>
  <c r="B257" i="5"/>
  <c r="C257" i="5"/>
  <c r="D257" i="5"/>
  <c r="E257" i="5"/>
  <c r="F257" i="5"/>
  <c r="A258" i="5"/>
  <c r="B258" i="5"/>
  <c r="C258" i="5"/>
  <c r="D258" i="5"/>
  <c r="E258" i="5"/>
  <c r="F258" i="5"/>
  <c r="A259" i="5"/>
  <c r="B259" i="5"/>
  <c r="C259" i="5"/>
  <c r="D259" i="5"/>
  <c r="E259" i="5"/>
  <c r="F259" i="5"/>
  <c r="A260" i="5"/>
  <c r="B260" i="5"/>
  <c r="C260" i="5"/>
  <c r="D260" i="5"/>
  <c r="E260" i="5"/>
  <c r="F260" i="5"/>
  <c r="A261" i="5"/>
  <c r="B261" i="5"/>
  <c r="C261" i="5"/>
  <c r="D261" i="5"/>
  <c r="E261" i="5"/>
  <c r="F261" i="5"/>
  <c r="A262" i="5"/>
  <c r="B262" i="5"/>
  <c r="C262" i="5"/>
  <c r="D262" i="5"/>
  <c r="E262" i="5"/>
  <c r="F262" i="5"/>
  <c r="A263" i="5"/>
  <c r="B263" i="5"/>
  <c r="C263" i="5"/>
  <c r="D263" i="5"/>
  <c r="E263" i="5"/>
  <c r="F263" i="5"/>
  <c r="A264" i="5"/>
  <c r="B264" i="5"/>
  <c r="C264" i="5"/>
  <c r="D264" i="5"/>
  <c r="E264" i="5"/>
  <c r="F264" i="5"/>
  <c r="A265" i="5"/>
  <c r="B265" i="5"/>
  <c r="C265" i="5"/>
  <c r="D265" i="5"/>
  <c r="E265" i="5"/>
  <c r="F265" i="5"/>
  <c r="A266" i="5"/>
  <c r="B266" i="5"/>
  <c r="C266" i="5"/>
  <c r="D266" i="5"/>
  <c r="E266" i="5"/>
  <c r="F266" i="5"/>
  <c r="A267" i="5"/>
  <c r="B267" i="5"/>
  <c r="C267" i="5"/>
  <c r="D267" i="5"/>
  <c r="E267" i="5"/>
  <c r="F267" i="5"/>
  <c r="A268" i="5"/>
  <c r="B268" i="5"/>
  <c r="C268" i="5"/>
  <c r="D268" i="5"/>
  <c r="E268" i="5"/>
  <c r="F268" i="5"/>
  <c r="A269" i="5"/>
  <c r="B269" i="5"/>
  <c r="C269" i="5"/>
  <c r="D269" i="5"/>
  <c r="E269" i="5"/>
  <c r="F269" i="5"/>
  <c r="A270" i="5"/>
  <c r="B270" i="5"/>
  <c r="C270" i="5"/>
  <c r="D270" i="5"/>
  <c r="E270" i="5"/>
  <c r="F270" i="5"/>
  <c r="A271" i="5"/>
  <c r="B271" i="5"/>
  <c r="C271" i="5"/>
  <c r="D271" i="5"/>
  <c r="E271" i="5"/>
  <c r="F271" i="5"/>
  <c r="A272" i="5"/>
  <c r="B272" i="5"/>
  <c r="C272" i="5"/>
  <c r="D272" i="5"/>
  <c r="E272" i="5"/>
  <c r="F272" i="5"/>
  <c r="A273" i="5"/>
  <c r="B273" i="5"/>
  <c r="C273" i="5"/>
  <c r="D273" i="5"/>
  <c r="E273" i="5"/>
  <c r="F273" i="5"/>
  <c r="A274" i="5"/>
  <c r="B274" i="5"/>
  <c r="C274" i="5"/>
  <c r="D274" i="5"/>
  <c r="E274" i="5"/>
  <c r="F274" i="5"/>
  <c r="A275" i="5"/>
  <c r="B275" i="5"/>
  <c r="C275" i="5"/>
  <c r="D275" i="5"/>
  <c r="E275" i="5"/>
  <c r="F275" i="5"/>
  <c r="A276" i="5"/>
  <c r="B276" i="5"/>
  <c r="C276" i="5"/>
  <c r="D276" i="5"/>
  <c r="E276" i="5"/>
  <c r="F276" i="5"/>
  <c r="A277" i="5"/>
  <c r="B277" i="5"/>
  <c r="C277" i="5"/>
  <c r="D277" i="5"/>
  <c r="E277" i="5"/>
  <c r="F277" i="5"/>
  <c r="A278" i="5"/>
  <c r="B278" i="5"/>
  <c r="C278" i="5"/>
  <c r="D278" i="5"/>
  <c r="E278" i="5"/>
  <c r="F278" i="5"/>
  <c r="A279" i="5"/>
  <c r="B279" i="5"/>
  <c r="C279" i="5"/>
  <c r="D279" i="5"/>
  <c r="E279" i="5"/>
  <c r="F279" i="5"/>
  <c r="A280" i="5"/>
  <c r="B280" i="5"/>
  <c r="C280" i="5"/>
  <c r="D280" i="5"/>
  <c r="E280" i="5"/>
  <c r="F280" i="5"/>
  <c r="A281" i="5"/>
  <c r="B281" i="5"/>
  <c r="C281" i="5"/>
  <c r="D281" i="5"/>
  <c r="E281" i="5"/>
  <c r="F281" i="5"/>
  <c r="A282" i="5"/>
  <c r="B282" i="5"/>
  <c r="C282" i="5"/>
  <c r="D282" i="5"/>
  <c r="E282" i="5"/>
  <c r="F282" i="5"/>
  <c r="A283" i="5"/>
  <c r="B283" i="5"/>
  <c r="C283" i="5"/>
  <c r="D283" i="5"/>
  <c r="E283" i="5"/>
  <c r="F283" i="5"/>
  <c r="A284" i="5"/>
  <c r="B284" i="5"/>
  <c r="C284" i="5"/>
  <c r="D284" i="5"/>
  <c r="E284" i="5"/>
  <c r="F284" i="5"/>
  <c r="A285" i="5"/>
  <c r="B285" i="5"/>
  <c r="C285" i="5"/>
  <c r="D285" i="5"/>
  <c r="E285" i="5"/>
  <c r="F285" i="5"/>
  <c r="A286" i="5"/>
  <c r="B286" i="5"/>
  <c r="C286" i="5"/>
  <c r="D286" i="5"/>
  <c r="E286" i="5"/>
  <c r="F286" i="5"/>
  <c r="A287" i="5"/>
  <c r="B287" i="5"/>
  <c r="C287" i="5"/>
  <c r="D287" i="5"/>
  <c r="E287" i="5"/>
  <c r="F287" i="5"/>
  <c r="A288" i="5"/>
  <c r="B288" i="5"/>
  <c r="C288" i="5"/>
  <c r="D288" i="5"/>
  <c r="E288" i="5"/>
  <c r="F288" i="5"/>
  <c r="A289" i="5"/>
  <c r="B289" i="5"/>
  <c r="C289" i="5"/>
  <c r="D289" i="5"/>
  <c r="E289" i="5"/>
  <c r="F289" i="5"/>
  <c r="A290" i="5"/>
  <c r="B290" i="5"/>
  <c r="C290" i="5"/>
  <c r="D290" i="5"/>
  <c r="E290" i="5"/>
  <c r="F290" i="5"/>
  <c r="A291" i="5"/>
  <c r="B291" i="5"/>
  <c r="C291" i="5"/>
  <c r="D291" i="5"/>
  <c r="E291" i="5"/>
  <c r="F291" i="5"/>
  <c r="A292" i="5"/>
  <c r="B292" i="5"/>
  <c r="C292" i="5"/>
  <c r="D292" i="5"/>
  <c r="E292" i="5"/>
  <c r="F292" i="5"/>
  <c r="A293" i="5"/>
  <c r="B293" i="5"/>
  <c r="C293" i="5"/>
  <c r="D293" i="5"/>
  <c r="E293" i="5"/>
  <c r="F293" i="5"/>
  <c r="A294" i="5"/>
  <c r="B294" i="5"/>
  <c r="C294" i="5"/>
  <c r="D294" i="5"/>
  <c r="E294" i="5"/>
  <c r="F294" i="5"/>
  <c r="A295" i="5"/>
  <c r="B295" i="5"/>
  <c r="C295" i="5"/>
  <c r="D295" i="5"/>
  <c r="E295" i="5"/>
  <c r="F295" i="5"/>
  <c r="A296" i="5"/>
  <c r="B296" i="5"/>
  <c r="C296" i="5"/>
  <c r="D296" i="5"/>
  <c r="E296" i="5"/>
  <c r="F296" i="5"/>
  <c r="A297" i="5"/>
  <c r="B297" i="5"/>
  <c r="C297" i="5"/>
  <c r="D297" i="5"/>
  <c r="E297" i="5"/>
  <c r="F297" i="5"/>
  <c r="A298" i="5"/>
  <c r="B298" i="5"/>
  <c r="C298" i="5"/>
  <c r="D298" i="5"/>
  <c r="E298" i="5"/>
  <c r="F298" i="5"/>
  <c r="A299" i="5"/>
  <c r="B299" i="5"/>
  <c r="C299" i="5"/>
  <c r="D299" i="5"/>
  <c r="E299" i="5"/>
  <c r="F299" i="5"/>
  <c r="A300" i="5"/>
  <c r="B300" i="5"/>
  <c r="C300" i="5"/>
  <c r="D300" i="5"/>
  <c r="E300" i="5"/>
  <c r="F300" i="5"/>
  <c r="A301" i="5"/>
  <c r="B301" i="5"/>
  <c r="C301" i="5"/>
  <c r="D301" i="5"/>
  <c r="E301" i="5"/>
  <c r="F301" i="5"/>
  <c r="A302" i="5"/>
  <c r="B302" i="5"/>
  <c r="C302" i="5"/>
  <c r="D302" i="5"/>
  <c r="E302" i="5"/>
  <c r="F302" i="5"/>
  <c r="A303" i="5"/>
  <c r="B303" i="5"/>
  <c r="C303" i="5"/>
  <c r="D303" i="5"/>
  <c r="E303" i="5"/>
  <c r="F303" i="5"/>
  <c r="A304" i="5"/>
  <c r="B304" i="5"/>
  <c r="C304" i="5"/>
  <c r="D304" i="5"/>
  <c r="E304" i="5"/>
  <c r="F304" i="5"/>
  <c r="A305" i="5"/>
  <c r="B305" i="5"/>
  <c r="C305" i="5"/>
  <c r="D305" i="5"/>
  <c r="E305" i="5"/>
  <c r="F305" i="5"/>
  <c r="A306" i="5"/>
  <c r="B306" i="5"/>
  <c r="C306" i="5"/>
  <c r="D306" i="5"/>
  <c r="E306" i="5"/>
  <c r="F306" i="5"/>
  <c r="A307" i="5"/>
  <c r="B307" i="5"/>
  <c r="C307" i="5"/>
  <c r="D307" i="5"/>
  <c r="E307" i="5"/>
  <c r="F307" i="5"/>
  <c r="A308" i="5"/>
  <c r="B308" i="5"/>
  <c r="C308" i="5"/>
  <c r="D308" i="5"/>
  <c r="E308" i="5"/>
  <c r="F308" i="5"/>
  <c r="A309" i="5"/>
  <c r="B309" i="5"/>
  <c r="C309" i="5"/>
  <c r="D309" i="5"/>
  <c r="E309" i="5"/>
  <c r="F309" i="5"/>
  <c r="A310" i="5"/>
  <c r="B310" i="5"/>
  <c r="C310" i="5"/>
  <c r="D310" i="5"/>
  <c r="E310" i="5"/>
  <c r="F310" i="5"/>
  <c r="A311" i="5"/>
  <c r="B311" i="5"/>
  <c r="C311" i="5"/>
  <c r="D311" i="5"/>
  <c r="E311" i="5"/>
  <c r="F311" i="5"/>
  <c r="A312" i="5"/>
  <c r="B312" i="5"/>
  <c r="C312" i="5"/>
  <c r="D312" i="5"/>
  <c r="E312" i="5"/>
  <c r="F312" i="5"/>
  <c r="A313" i="5"/>
  <c r="B313" i="5"/>
  <c r="C313" i="5"/>
  <c r="D313" i="5"/>
  <c r="E313" i="5"/>
  <c r="F313" i="5"/>
  <c r="A314" i="5"/>
  <c r="B314" i="5"/>
  <c r="C314" i="5"/>
  <c r="D314" i="5"/>
  <c r="E314" i="5"/>
  <c r="F314" i="5"/>
  <c r="A315" i="5"/>
  <c r="B315" i="5"/>
  <c r="C315" i="5"/>
  <c r="D315" i="5"/>
  <c r="E315" i="5"/>
  <c r="F315" i="5"/>
  <c r="A316" i="5"/>
  <c r="B316" i="5"/>
  <c r="C316" i="5"/>
  <c r="D316" i="5"/>
  <c r="E316" i="5"/>
  <c r="F316" i="5"/>
  <c r="A317" i="5"/>
  <c r="B317" i="5"/>
  <c r="C317" i="5"/>
  <c r="D317" i="5"/>
  <c r="E317" i="5"/>
  <c r="F317" i="5"/>
  <c r="A318" i="5"/>
  <c r="B318" i="5"/>
  <c r="C318" i="5"/>
  <c r="D318" i="5"/>
  <c r="E318" i="5"/>
  <c r="F318" i="5"/>
  <c r="A319" i="5"/>
  <c r="B319" i="5"/>
  <c r="C319" i="5"/>
  <c r="D319" i="5"/>
  <c r="E319" i="5"/>
  <c r="F319" i="5"/>
  <c r="A320" i="5"/>
  <c r="B320" i="5"/>
  <c r="C320" i="5"/>
  <c r="D320" i="5"/>
  <c r="E320" i="5"/>
  <c r="F320" i="5"/>
  <c r="A321" i="5"/>
  <c r="B321" i="5"/>
  <c r="C321" i="5"/>
  <c r="D321" i="5"/>
  <c r="E321" i="5"/>
  <c r="F321" i="5"/>
  <c r="A322" i="5"/>
  <c r="B322" i="5"/>
  <c r="C322" i="5"/>
  <c r="D322" i="5"/>
  <c r="E322" i="5"/>
  <c r="F322" i="5"/>
  <c r="A323" i="5"/>
  <c r="B323" i="5"/>
  <c r="C323" i="5"/>
  <c r="D323" i="5"/>
  <c r="E323" i="5"/>
  <c r="F323" i="5"/>
  <c r="A324" i="5"/>
  <c r="B324" i="5"/>
  <c r="C324" i="5"/>
  <c r="D324" i="5"/>
  <c r="E324" i="5"/>
  <c r="F324" i="5"/>
  <c r="A325" i="5"/>
  <c r="B325" i="5"/>
  <c r="C325" i="5"/>
  <c r="D325" i="5"/>
  <c r="E325" i="5"/>
  <c r="F325" i="5"/>
  <c r="A326" i="5"/>
  <c r="B326" i="5"/>
  <c r="C326" i="5"/>
  <c r="D326" i="5"/>
  <c r="E326" i="5"/>
  <c r="F326" i="5"/>
  <c r="A327" i="5"/>
  <c r="B327" i="5"/>
  <c r="C327" i="5"/>
  <c r="D327" i="5"/>
  <c r="E327" i="5"/>
  <c r="F327" i="5"/>
  <c r="A328" i="5"/>
  <c r="B328" i="5"/>
  <c r="C328" i="5"/>
  <c r="D328" i="5"/>
  <c r="E328" i="5"/>
  <c r="F328" i="5"/>
  <c r="A329" i="5"/>
  <c r="B329" i="5"/>
  <c r="C329" i="5"/>
  <c r="D329" i="5"/>
  <c r="E329" i="5"/>
  <c r="F329" i="5"/>
  <c r="A330" i="5"/>
  <c r="B330" i="5"/>
  <c r="C330" i="5"/>
  <c r="D330" i="5"/>
  <c r="E330" i="5"/>
  <c r="F330" i="5"/>
  <c r="A331" i="5"/>
  <c r="B331" i="5"/>
  <c r="C331" i="5"/>
  <c r="D331" i="5"/>
  <c r="E331" i="5"/>
  <c r="F331" i="5"/>
  <c r="A332" i="5"/>
  <c r="B332" i="5"/>
  <c r="C332" i="5"/>
  <c r="D332" i="5"/>
  <c r="E332" i="5"/>
  <c r="F332" i="5"/>
  <c r="A333" i="5"/>
  <c r="B333" i="5"/>
  <c r="C333" i="5"/>
  <c r="D333" i="5"/>
  <c r="E333" i="5"/>
  <c r="F333" i="5"/>
  <c r="A334" i="5"/>
  <c r="B334" i="5"/>
  <c r="C334" i="5"/>
  <c r="D334" i="5"/>
  <c r="E334" i="5"/>
  <c r="F334" i="5"/>
  <c r="A335" i="5"/>
  <c r="B335" i="5"/>
  <c r="C335" i="5"/>
  <c r="D335" i="5"/>
  <c r="E335" i="5"/>
  <c r="F335" i="5"/>
  <c r="A336" i="5"/>
  <c r="B336" i="5"/>
  <c r="C336" i="5"/>
  <c r="D336" i="5"/>
  <c r="E336" i="5"/>
  <c r="F336" i="5"/>
  <c r="B7" i="5"/>
  <c r="C7" i="5"/>
  <c r="D7" i="5"/>
  <c r="E7" i="5"/>
  <c r="F7" i="5"/>
  <c r="A7" i="5"/>
  <c r="A8" i="4"/>
  <c r="B8" i="4"/>
  <c r="C8" i="4"/>
  <c r="D8" i="4"/>
  <c r="E8" i="4"/>
  <c r="F8" i="4"/>
  <c r="A9" i="4"/>
  <c r="B9" i="4"/>
  <c r="C9" i="4"/>
  <c r="D9" i="4"/>
  <c r="E9" i="4"/>
  <c r="F9" i="4"/>
  <c r="A10" i="4"/>
  <c r="B10" i="4"/>
  <c r="C10" i="4"/>
  <c r="D10" i="4"/>
  <c r="E10" i="4"/>
  <c r="F10" i="4"/>
  <c r="A11" i="4"/>
  <c r="B11" i="4"/>
  <c r="C11" i="4"/>
  <c r="D11" i="4"/>
  <c r="E11" i="4"/>
  <c r="F11" i="4"/>
  <c r="A12" i="4"/>
  <c r="B12" i="4"/>
  <c r="C12" i="4"/>
  <c r="D12" i="4"/>
  <c r="E12" i="4"/>
  <c r="F12" i="4"/>
  <c r="A13" i="4"/>
  <c r="B13" i="4"/>
  <c r="C13" i="4"/>
  <c r="D13" i="4"/>
  <c r="E13" i="4"/>
  <c r="F13" i="4"/>
  <c r="A14" i="4"/>
  <c r="B14" i="4"/>
  <c r="C14" i="4"/>
  <c r="D14" i="4"/>
  <c r="E14" i="4"/>
  <c r="F14" i="4"/>
  <c r="A15" i="4"/>
  <c r="B15" i="4"/>
  <c r="C15" i="4"/>
  <c r="D15" i="4"/>
  <c r="E15" i="4"/>
  <c r="F15" i="4"/>
  <c r="A16" i="4"/>
  <c r="B16" i="4"/>
  <c r="C16" i="4"/>
  <c r="D16" i="4"/>
  <c r="E16" i="4"/>
  <c r="F16" i="4"/>
  <c r="A17" i="4"/>
  <c r="B17" i="4"/>
  <c r="C17" i="4"/>
  <c r="D17" i="4"/>
  <c r="E17" i="4"/>
  <c r="F17" i="4"/>
  <c r="A18" i="4"/>
  <c r="B18" i="4"/>
  <c r="C18" i="4"/>
  <c r="D18" i="4"/>
  <c r="E18" i="4"/>
  <c r="F18" i="4"/>
  <c r="A19" i="4"/>
  <c r="B19" i="4"/>
  <c r="C19" i="4"/>
  <c r="D19" i="4"/>
  <c r="E19" i="4"/>
  <c r="F19" i="4"/>
  <c r="A20" i="4"/>
  <c r="B20" i="4"/>
  <c r="C20" i="4"/>
  <c r="D20" i="4"/>
  <c r="E20" i="4"/>
  <c r="F20" i="4"/>
  <c r="A21" i="4"/>
  <c r="B21" i="4"/>
  <c r="C21" i="4"/>
  <c r="D21" i="4"/>
  <c r="E21" i="4"/>
  <c r="F21" i="4"/>
  <c r="A22" i="4"/>
  <c r="B22" i="4"/>
  <c r="C22" i="4"/>
  <c r="D22" i="4"/>
  <c r="E22" i="4"/>
  <c r="F22" i="4"/>
  <c r="A23" i="4"/>
  <c r="B23" i="4"/>
  <c r="C23" i="4"/>
  <c r="D23" i="4"/>
  <c r="E23" i="4"/>
  <c r="F23" i="4"/>
  <c r="A24" i="4"/>
  <c r="B24" i="4"/>
  <c r="C24" i="4"/>
  <c r="D24" i="4"/>
  <c r="E24" i="4"/>
  <c r="F24" i="4"/>
  <c r="A25" i="4"/>
  <c r="B25" i="4"/>
  <c r="C25" i="4"/>
  <c r="D25" i="4"/>
  <c r="E25" i="4"/>
  <c r="F25" i="4"/>
  <c r="A26" i="4"/>
  <c r="B26" i="4"/>
  <c r="C26" i="4"/>
  <c r="D26" i="4"/>
  <c r="E26" i="4"/>
  <c r="F26" i="4"/>
  <c r="A27" i="4"/>
  <c r="B27" i="4"/>
  <c r="C27" i="4"/>
  <c r="D27" i="4"/>
  <c r="E27" i="4"/>
  <c r="F27" i="4"/>
  <c r="A28" i="4"/>
  <c r="B28" i="4"/>
  <c r="C28" i="4"/>
  <c r="D28" i="4"/>
  <c r="E28" i="4"/>
  <c r="F28" i="4"/>
  <c r="A29" i="4"/>
  <c r="B29" i="4"/>
  <c r="C29" i="4"/>
  <c r="D29" i="4"/>
  <c r="E29" i="4"/>
  <c r="F29" i="4"/>
  <c r="A30" i="4"/>
  <c r="B30" i="4"/>
  <c r="C30" i="4"/>
  <c r="D30" i="4"/>
  <c r="E30" i="4"/>
  <c r="F30" i="4"/>
  <c r="A31" i="4"/>
  <c r="B31" i="4"/>
  <c r="C31" i="4"/>
  <c r="D31" i="4"/>
  <c r="E31" i="4"/>
  <c r="F31" i="4"/>
  <c r="A32" i="4"/>
  <c r="B32" i="4"/>
  <c r="C32" i="4"/>
  <c r="D32" i="4"/>
  <c r="E32" i="4"/>
  <c r="F32" i="4"/>
  <c r="A33" i="4"/>
  <c r="B33" i="4"/>
  <c r="C33" i="4"/>
  <c r="D33" i="4"/>
  <c r="E33" i="4"/>
  <c r="F33" i="4"/>
  <c r="A34" i="4"/>
  <c r="B34" i="4"/>
  <c r="C34" i="4"/>
  <c r="D34" i="4"/>
  <c r="E34" i="4"/>
  <c r="F34" i="4"/>
  <c r="A35" i="4"/>
  <c r="B35" i="4"/>
  <c r="C35" i="4"/>
  <c r="D35" i="4"/>
  <c r="E35" i="4"/>
  <c r="F35" i="4"/>
  <c r="A36" i="4"/>
  <c r="B36" i="4"/>
  <c r="C36" i="4"/>
  <c r="D36" i="4"/>
  <c r="E36" i="4"/>
  <c r="F36" i="4"/>
  <c r="A37" i="4"/>
  <c r="B37" i="4"/>
  <c r="C37" i="4"/>
  <c r="D37" i="4"/>
  <c r="E37" i="4"/>
  <c r="F37" i="4"/>
  <c r="A38" i="4"/>
  <c r="B38" i="4"/>
  <c r="C38" i="4"/>
  <c r="D38" i="4"/>
  <c r="E38" i="4"/>
  <c r="F38" i="4"/>
  <c r="A39" i="4"/>
  <c r="B39" i="4"/>
  <c r="C39" i="4"/>
  <c r="D39" i="4"/>
  <c r="E39" i="4"/>
  <c r="F39" i="4"/>
  <c r="A40" i="4"/>
  <c r="B40" i="4"/>
  <c r="C40" i="4"/>
  <c r="D40" i="4"/>
  <c r="E40" i="4"/>
  <c r="F40" i="4"/>
  <c r="A41" i="4"/>
  <c r="B41" i="4"/>
  <c r="C41" i="4"/>
  <c r="D41" i="4"/>
  <c r="E41" i="4"/>
  <c r="F41" i="4"/>
  <c r="A42" i="4"/>
  <c r="B42" i="4"/>
  <c r="C42" i="4"/>
  <c r="D42" i="4"/>
  <c r="E42" i="4"/>
  <c r="F42" i="4"/>
  <c r="A43" i="4"/>
  <c r="B43" i="4"/>
  <c r="C43" i="4"/>
  <c r="D43" i="4"/>
  <c r="E43" i="4"/>
  <c r="F43" i="4"/>
  <c r="A44" i="4"/>
  <c r="B44" i="4"/>
  <c r="C44" i="4"/>
  <c r="D44" i="4"/>
  <c r="E44" i="4"/>
  <c r="F44" i="4"/>
  <c r="A45" i="4"/>
  <c r="B45" i="4"/>
  <c r="C45" i="4"/>
  <c r="D45" i="4"/>
  <c r="E45" i="4"/>
  <c r="F45" i="4"/>
  <c r="A46" i="4"/>
  <c r="B46" i="4"/>
  <c r="C46" i="4"/>
  <c r="D46" i="4"/>
  <c r="E46" i="4"/>
  <c r="F46" i="4"/>
  <c r="A47" i="4"/>
  <c r="B47" i="4"/>
  <c r="C47" i="4"/>
  <c r="D47" i="4"/>
  <c r="E47" i="4"/>
  <c r="F47" i="4"/>
  <c r="A48" i="4"/>
  <c r="B48" i="4"/>
  <c r="C48" i="4"/>
  <c r="D48" i="4"/>
  <c r="E48" i="4"/>
  <c r="F48" i="4"/>
  <c r="A49" i="4"/>
  <c r="B49" i="4"/>
  <c r="C49" i="4"/>
  <c r="D49" i="4"/>
  <c r="E49" i="4"/>
  <c r="F49" i="4"/>
  <c r="A50" i="4"/>
  <c r="B50" i="4"/>
  <c r="C50" i="4"/>
  <c r="D50" i="4"/>
  <c r="E50" i="4"/>
  <c r="F50" i="4"/>
  <c r="A51" i="4"/>
  <c r="B51" i="4"/>
  <c r="C51" i="4"/>
  <c r="D51" i="4"/>
  <c r="E51" i="4"/>
  <c r="F51" i="4"/>
  <c r="A52" i="4"/>
  <c r="B52" i="4"/>
  <c r="C52" i="4"/>
  <c r="D52" i="4"/>
  <c r="E52" i="4"/>
  <c r="F52" i="4"/>
  <c r="A53" i="4"/>
  <c r="B53" i="4"/>
  <c r="C53" i="4"/>
  <c r="D53" i="4"/>
  <c r="E53" i="4"/>
  <c r="F53" i="4"/>
  <c r="A54" i="4"/>
  <c r="B54" i="4"/>
  <c r="C54" i="4"/>
  <c r="D54" i="4"/>
  <c r="E54" i="4"/>
  <c r="F54" i="4"/>
  <c r="A55" i="4"/>
  <c r="B55" i="4"/>
  <c r="C55" i="4"/>
  <c r="D55" i="4"/>
  <c r="E55" i="4"/>
  <c r="F55" i="4"/>
  <c r="A56" i="4"/>
  <c r="B56" i="4"/>
  <c r="C56" i="4"/>
  <c r="D56" i="4"/>
  <c r="E56" i="4"/>
  <c r="F56" i="4"/>
  <c r="A57" i="4"/>
  <c r="B57" i="4"/>
  <c r="C57" i="4"/>
  <c r="D57" i="4"/>
  <c r="E57" i="4"/>
  <c r="F57" i="4"/>
  <c r="A58" i="4"/>
  <c r="B58" i="4"/>
  <c r="C58" i="4"/>
  <c r="D58" i="4"/>
  <c r="E58" i="4"/>
  <c r="F58" i="4"/>
  <c r="A59" i="4"/>
  <c r="B59" i="4"/>
  <c r="C59" i="4"/>
  <c r="D59" i="4"/>
  <c r="E59" i="4"/>
  <c r="F59" i="4"/>
  <c r="A60" i="4"/>
  <c r="B60" i="4"/>
  <c r="C60" i="4"/>
  <c r="D60" i="4"/>
  <c r="E60" i="4"/>
  <c r="F60" i="4"/>
  <c r="A61" i="4"/>
  <c r="B61" i="4"/>
  <c r="C61" i="4"/>
  <c r="D61" i="4"/>
  <c r="E61" i="4"/>
  <c r="F61" i="4"/>
  <c r="A62" i="4"/>
  <c r="B62" i="4"/>
  <c r="C62" i="4"/>
  <c r="D62" i="4"/>
  <c r="E62" i="4"/>
  <c r="F62" i="4"/>
  <c r="A63" i="4"/>
  <c r="B63" i="4"/>
  <c r="C63" i="4"/>
  <c r="D63" i="4"/>
  <c r="E63" i="4"/>
  <c r="F63" i="4"/>
  <c r="A64" i="4"/>
  <c r="B64" i="4"/>
  <c r="C64" i="4"/>
  <c r="D64" i="4"/>
  <c r="E64" i="4"/>
  <c r="F64" i="4"/>
  <c r="A65" i="4"/>
  <c r="B65" i="4"/>
  <c r="C65" i="4"/>
  <c r="D65" i="4"/>
  <c r="E65" i="4"/>
  <c r="F65" i="4"/>
  <c r="A66" i="4"/>
  <c r="B66" i="4"/>
  <c r="C66" i="4"/>
  <c r="D66" i="4"/>
  <c r="E66" i="4"/>
  <c r="F66" i="4"/>
  <c r="A67" i="4"/>
  <c r="B67" i="4"/>
  <c r="C67" i="4"/>
  <c r="D67" i="4"/>
  <c r="E67" i="4"/>
  <c r="F67" i="4"/>
  <c r="A68" i="4"/>
  <c r="B68" i="4"/>
  <c r="C68" i="4"/>
  <c r="D68" i="4"/>
  <c r="E68" i="4"/>
  <c r="F68" i="4"/>
  <c r="A69" i="4"/>
  <c r="B69" i="4"/>
  <c r="C69" i="4"/>
  <c r="D69" i="4"/>
  <c r="E69" i="4"/>
  <c r="F69" i="4"/>
  <c r="A70" i="4"/>
  <c r="B70" i="4"/>
  <c r="C70" i="4"/>
  <c r="D70" i="4"/>
  <c r="E70" i="4"/>
  <c r="F70" i="4"/>
  <c r="A71" i="4"/>
  <c r="B71" i="4"/>
  <c r="C71" i="4"/>
  <c r="D71" i="4"/>
  <c r="E71" i="4"/>
  <c r="F71" i="4"/>
  <c r="A72" i="4"/>
  <c r="B72" i="4"/>
  <c r="C72" i="4"/>
  <c r="D72" i="4"/>
  <c r="E72" i="4"/>
  <c r="F72" i="4"/>
  <c r="A73" i="4"/>
  <c r="B73" i="4"/>
  <c r="C73" i="4"/>
  <c r="D73" i="4"/>
  <c r="E73" i="4"/>
  <c r="F73" i="4"/>
  <c r="A74" i="4"/>
  <c r="B74" i="4"/>
  <c r="C74" i="4"/>
  <c r="D74" i="4"/>
  <c r="E74" i="4"/>
  <c r="F74" i="4"/>
  <c r="A75" i="4"/>
  <c r="B75" i="4"/>
  <c r="C75" i="4"/>
  <c r="D75" i="4"/>
  <c r="E75" i="4"/>
  <c r="F75" i="4"/>
  <c r="A76" i="4"/>
  <c r="B76" i="4"/>
  <c r="C76" i="4"/>
  <c r="D76" i="4"/>
  <c r="E76" i="4"/>
  <c r="F76" i="4"/>
  <c r="A77" i="4"/>
  <c r="B77" i="4"/>
  <c r="C77" i="4"/>
  <c r="D77" i="4"/>
  <c r="E77" i="4"/>
  <c r="F77" i="4"/>
  <c r="A78" i="4"/>
  <c r="B78" i="4"/>
  <c r="C78" i="4"/>
  <c r="D78" i="4"/>
  <c r="E78" i="4"/>
  <c r="F78" i="4"/>
  <c r="A79" i="4"/>
  <c r="B79" i="4"/>
  <c r="C79" i="4"/>
  <c r="D79" i="4"/>
  <c r="E79" i="4"/>
  <c r="F79" i="4"/>
  <c r="A80" i="4"/>
  <c r="B80" i="4"/>
  <c r="C80" i="4"/>
  <c r="D80" i="4"/>
  <c r="E80" i="4"/>
  <c r="F80" i="4"/>
  <c r="A81" i="4"/>
  <c r="B81" i="4"/>
  <c r="C81" i="4"/>
  <c r="D81" i="4"/>
  <c r="E81" i="4"/>
  <c r="F81" i="4"/>
  <c r="A82" i="4"/>
  <c r="B82" i="4"/>
  <c r="C82" i="4"/>
  <c r="D82" i="4"/>
  <c r="E82" i="4"/>
  <c r="F82" i="4"/>
  <c r="A83" i="4"/>
  <c r="B83" i="4"/>
  <c r="C83" i="4"/>
  <c r="D83" i="4"/>
  <c r="E83" i="4"/>
  <c r="F83" i="4"/>
  <c r="A84" i="4"/>
  <c r="B84" i="4"/>
  <c r="C84" i="4"/>
  <c r="D84" i="4"/>
  <c r="E84" i="4"/>
  <c r="F84" i="4"/>
  <c r="A85" i="4"/>
  <c r="B85" i="4"/>
  <c r="C85" i="4"/>
  <c r="D85" i="4"/>
  <c r="E85" i="4"/>
  <c r="F85" i="4"/>
  <c r="A86" i="4"/>
  <c r="B86" i="4"/>
  <c r="C86" i="4"/>
  <c r="D86" i="4"/>
  <c r="E86" i="4"/>
  <c r="F86" i="4"/>
  <c r="A87" i="4"/>
  <c r="B87" i="4"/>
  <c r="C87" i="4"/>
  <c r="D87" i="4"/>
  <c r="E87" i="4"/>
  <c r="F87" i="4"/>
  <c r="A88" i="4"/>
  <c r="B88" i="4"/>
  <c r="C88" i="4"/>
  <c r="D88" i="4"/>
  <c r="E88" i="4"/>
  <c r="F88" i="4"/>
  <c r="A89" i="4"/>
  <c r="B89" i="4"/>
  <c r="C89" i="4"/>
  <c r="D89" i="4"/>
  <c r="E89" i="4"/>
  <c r="F89" i="4"/>
  <c r="A90" i="4"/>
  <c r="B90" i="4"/>
  <c r="C90" i="4"/>
  <c r="D90" i="4"/>
  <c r="E90" i="4"/>
  <c r="F90" i="4"/>
  <c r="A91" i="4"/>
  <c r="B91" i="4"/>
  <c r="C91" i="4"/>
  <c r="D91" i="4"/>
  <c r="E91" i="4"/>
  <c r="F91" i="4"/>
  <c r="A92" i="4"/>
  <c r="B92" i="4"/>
  <c r="C92" i="4"/>
  <c r="D92" i="4"/>
  <c r="E92" i="4"/>
  <c r="F92" i="4"/>
  <c r="A93" i="4"/>
  <c r="B93" i="4"/>
  <c r="C93" i="4"/>
  <c r="D93" i="4"/>
  <c r="E93" i="4"/>
  <c r="F93" i="4"/>
  <c r="A94" i="4"/>
  <c r="B94" i="4"/>
  <c r="C94" i="4"/>
  <c r="D94" i="4"/>
  <c r="E94" i="4"/>
  <c r="F94" i="4"/>
  <c r="A95" i="4"/>
  <c r="B95" i="4"/>
  <c r="C95" i="4"/>
  <c r="D95" i="4"/>
  <c r="E95" i="4"/>
  <c r="F95" i="4"/>
  <c r="A96" i="4"/>
  <c r="B96" i="4"/>
  <c r="C96" i="4"/>
  <c r="D96" i="4"/>
  <c r="E96" i="4"/>
  <c r="F96" i="4"/>
  <c r="A97" i="4"/>
  <c r="B97" i="4"/>
  <c r="C97" i="4"/>
  <c r="D97" i="4"/>
  <c r="E97" i="4"/>
  <c r="F97" i="4"/>
  <c r="A98" i="4"/>
  <c r="B98" i="4"/>
  <c r="C98" i="4"/>
  <c r="D98" i="4"/>
  <c r="E98" i="4"/>
  <c r="F98" i="4"/>
  <c r="A99" i="4"/>
  <c r="B99" i="4"/>
  <c r="C99" i="4"/>
  <c r="D99" i="4"/>
  <c r="E99" i="4"/>
  <c r="F99" i="4"/>
  <c r="A100" i="4"/>
  <c r="B100" i="4"/>
  <c r="C100" i="4"/>
  <c r="D100" i="4"/>
  <c r="E100" i="4"/>
  <c r="F100" i="4"/>
  <c r="A101" i="4"/>
  <c r="B101" i="4"/>
  <c r="C101" i="4"/>
  <c r="D101" i="4"/>
  <c r="E101" i="4"/>
  <c r="F101" i="4"/>
  <c r="A102" i="4"/>
  <c r="B102" i="4"/>
  <c r="C102" i="4"/>
  <c r="D102" i="4"/>
  <c r="E102" i="4"/>
  <c r="F102" i="4"/>
  <c r="A103" i="4"/>
  <c r="B103" i="4"/>
  <c r="C103" i="4"/>
  <c r="D103" i="4"/>
  <c r="E103" i="4"/>
  <c r="F103" i="4"/>
  <c r="A104" i="4"/>
  <c r="B104" i="4"/>
  <c r="C104" i="4"/>
  <c r="D104" i="4"/>
  <c r="E104" i="4"/>
  <c r="F104" i="4"/>
  <c r="A105" i="4"/>
  <c r="B105" i="4"/>
  <c r="C105" i="4"/>
  <c r="D105" i="4"/>
  <c r="E105" i="4"/>
  <c r="F105" i="4"/>
  <c r="A106" i="4"/>
  <c r="B106" i="4"/>
  <c r="C106" i="4"/>
  <c r="D106" i="4"/>
  <c r="E106" i="4"/>
  <c r="F106" i="4"/>
  <c r="A107" i="4"/>
  <c r="B107" i="4"/>
  <c r="C107" i="4"/>
  <c r="D107" i="4"/>
  <c r="E107" i="4"/>
  <c r="F107" i="4"/>
  <c r="A108" i="4"/>
  <c r="B108" i="4"/>
  <c r="C108" i="4"/>
  <c r="D108" i="4"/>
  <c r="E108" i="4"/>
  <c r="F108" i="4"/>
  <c r="A109" i="4"/>
  <c r="B109" i="4"/>
  <c r="C109" i="4"/>
  <c r="D109" i="4"/>
  <c r="E109" i="4"/>
  <c r="F109" i="4"/>
  <c r="A110" i="4"/>
  <c r="B110" i="4"/>
  <c r="C110" i="4"/>
  <c r="D110" i="4"/>
  <c r="E110" i="4"/>
  <c r="F110" i="4"/>
  <c r="A111" i="4"/>
  <c r="B111" i="4"/>
  <c r="C111" i="4"/>
  <c r="D111" i="4"/>
  <c r="E111" i="4"/>
  <c r="F111" i="4"/>
  <c r="A112" i="4"/>
  <c r="B112" i="4"/>
  <c r="C112" i="4"/>
  <c r="D112" i="4"/>
  <c r="E112" i="4"/>
  <c r="F112" i="4"/>
  <c r="A113" i="4"/>
  <c r="B113" i="4"/>
  <c r="C113" i="4"/>
  <c r="D113" i="4"/>
  <c r="E113" i="4"/>
  <c r="F113" i="4"/>
  <c r="A114" i="4"/>
  <c r="B114" i="4"/>
  <c r="C114" i="4"/>
  <c r="D114" i="4"/>
  <c r="E114" i="4"/>
  <c r="F114" i="4"/>
  <c r="A115" i="4"/>
  <c r="B115" i="4"/>
  <c r="C115" i="4"/>
  <c r="D115" i="4"/>
  <c r="E115" i="4"/>
  <c r="F115" i="4"/>
  <c r="A116" i="4"/>
  <c r="B116" i="4"/>
  <c r="C116" i="4"/>
  <c r="D116" i="4"/>
  <c r="E116" i="4"/>
  <c r="F116" i="4"/>
  <c r="A117" i="4"/>
  <c r="B117" i="4"/>
  <c r="C117" i="4"/>
  <c r="D117" i="4"/>
  <c r="E117" i="4"/>
  <c r="F117" i="4"/>
  <c r="A118" i="4"/>
  <c r="B118" i="4"/>
  <c r="C118" i="4"/>
  <c r="D118" i="4"/>
  <c r="E118" i="4"/>
  <c r="F118" i="4"/>
  <c r="A119" i="4"/>
  <c r="B119" i="4"/>
  <c r="C119" i="4"/>
  <c r="D119" i="4"/>
  <c r="E119" i="4"/>
  <c r="F119" i="4"/>
  <c r="A120" i="4"/>
  <c r="B120" i="4"/>
  <c r="C120" i="4"/>
  <c r="D120" i="4"/>
  <c r="E120" i="4"/>
  <c r="F120" i="4"/>
  <c r="A121" i="4"/>
  <c r="B121" i="4"/>
  <c r="C121" i="4"/>
  <c r="D121" i="4"/>
  <c r="E121" i="4"/>
  <c r="F121" i="4"/>
  <c r="A122" i="4"/>
  <c r="B122" i="4"/>
  <c r="C122" i="4"/>
  <c r="D122" i="4"/>
  <c r="E122" i="4"/>
  <c r="F122" i="4"/>
  <c r="A123" i="4"/>
  <c r="B123" i="4"/>
  <c r="C123" i="4"/>
  <c r="D123" i="4"/>
  <c r="E123" i="4"/>
  <c r="F123" i="4"/>
  <c r="A124" i="4"/>
  <c r="B124" i="4"/>
  <c r="C124" i="4"/>
  <c r="D124" i="4"/>
  <c r="E124" i="4"/>
  <c r="F124" i="4"/>
  <c r="A125" i="4"/>
  <c r="B125" i="4"/>
  <c r="C125" i="4"/>
  <c r="D125" i="4"/>
  <c r="E125" i="4"/>
  <c r="F125" i="4"/>
  <c r="A126" i="4"/>
  <c r="B126" i="4"/>
  <c r="C126" i="4"/>
  <c r="D126" i="4"/>
  <c r="E126" i="4"/>
  <c r="F126" i="4"/>
  <c r="A127" i="4"/>
  <c r="B127" i="4"/>
  <c r="C127" i="4"/>
  <c r="D127" i="4"/>
  <c r="E127" i="4"/>
  <c r="F127" i="4"/>
  <c r="A128" i="4"/>
  <c r="B128" i="4"/>
  <c r="C128" i="4"/>
  <c r="D128" i="4"/>
  <c r="E128" i="4"/>
  <c r="F128" i="4"/>
  <c r="A129" i="4"/>
  <c r="B129" i="4"/>
  <c r="C129" i="4"/>
  <c r="D129" i="4"/>
  <c r="E129" i="4"/>
  <c r="F129" i="4"/>
  <c r="A130" i="4"/>
  <c r="B130" i="4"/>
  <c r="C130" i="4"/>
  <c r="D130" i="4"/>
  <c r="E130" i="4"/>
  <c r="F130" i="4"/>
  <c r="A131" i="4"/>
  <c r="B131" i="4"/>
  <c r="C131" i="4"/>
  <c r="D131" i="4"/>
  <c r="E131" i="4"/>
  <c r="F131" i="4"/>
  <c r="A132" i="4"/>
  <c r="B132" i="4"/>
  <c r="C132" i="4"/>
  <c r="D132" i="4"/>
  <c r="E132" i="4"/>
  <c r="F132" i="4"/>
  <c r="A133" i="4"/>
  <c r="B133" i="4"/>
  <c r="C133" i="4"/>
  <c r="D133" i="4"/>
  <c r="E133" i="4"/>
  <c r="F133" i="4"/>
  <c r="A134" i="4"/>
  <c r="B134" i="4"/>
  <c r="C134" i="4"/>
  <c r="D134" i="4"/>
  <c r="E134" i="4"/>
  <c r="F134" i="4"/>
  <c r="A135" i="4"/>
  <c r="B135" i="4"/>
  <c r="C135" i="4"/>
  <c r="D135" i="4"/>
  <c r="E135" i="4"/>
  <c r="F135" i="4"/>
  <c r="A136" i="4"/>
  <c r="B136" i="4"/>
  <c r="C136" i="4"/>
  <c r="D136" i="4"/>
  <c r="E136" i="4"/>
  <c r="F136" i="4"/>
  <c r="A137" i="4"/>
  <c r="B137" i="4"/>
  <c r="C137" i="4"/>
  <c r="D137" i="4"/>
  <c r="E137" i="4"/>
  <c r="F137" i="4"/>
  <c r="A138" i="4"/>
  <c r="B138" i="4"/>
  <c r="C138" i="4"/>
  <c r="D138" i="4"/>
  <c r="E138" i="4"/>
  <c r="F138" i="4"/>
  <c r="A139" i="4"/>
  <c r="B139" i="4"/>
  <c r="C139" i="4"/>
  <c r="D139" i="4"/>
  <c r="E139" i="4"/>
  <c r="F139" i="4"/>
  <c r="A140" i="4"/>
  <c r="B140" i="4"/>
  <c r="C140" i="4"/>
  <c r="D140" i="4"/>
  <c r="E140" i="4"/>
  <c r="F140" i="4"/>
  <c r="A141" i="4"/>
  <c r="B141" i="4"/>
  <c r="C141" i="4"/>
  <c r="D141" i="4"/>
  <c r="E141" i="4"/>
  <c r="F141" i="4"/>
  <c r="A142" i="4"/>
  <c r="B142" i="4"/>
  <c r="C142" i="4"/>
  <c r="D142" i="4"/>
  <c r="E142" i="4"/>
  <c r="F142" i="4"/>
  <c r="A143" i="4"/>
  <c r="B143" i="4"/>
  <c r="C143" i="4"/>
  <c r="D143" i="4"/>
  <c r="E143" i="4"/>
  <c r="F143" i="4"/>
  <c r="A144" i="4"/>
  <c r="B144" i="4"/>
  <c r="C144" i="4"/>
  <c r="D144" i="4"/>
  <c r="E144" i="4"/>
  <c r="F144" i="4"/>
  <c r="A145" i="4"/>
  <c r="B145" i="4"/>
  <c r="C145" i="4"/>
  <c r="D145" i="4"/>
  <c r="E145" i="4"/>
  <c r="F145" i="4"/>
  <c r="A146" i="4"/>
  <c r="B146" i="4"/>
  <c r="C146" i="4"/>
  <c r="D146" i="4"/>
  <c r="E146" i="4"/>
  <c r="F146" i="4"/>
  <c r="A147" i="4"/>
  <c r="B147" i="4"/>
  <c r="C147" i="4"/>
  <c r="D147" i="4"/>
  <c r="E147" i="4"/>
  <c r="F147" i="4"/>
  <c r="A148" i="4"/>
  <c r="B148" i="4"/>
  <c r="C148" i="4"/>
  <c r="D148" i="4"/>
  <c r="E148" i="4"/>
  <c r="F148" i="4"/>
  <c r="A149" i="4"/>
  <c r="B149" i="4"/>
  <c r="C149" i="4"/>
  <c r="D149" i="4"/>
  <c r="E149" i="4"/>
  <c r="F149" i="4"/>
  <c r="A150" i="4"/>
  <c r="B150" i="4"/>
  <c r="C150" i="4"/>
  <c r="D150" i="4"/>
  <c r="E150" i="4"/>
  <c r="F150" i="4"/>
  <c r="A151" i="4"/>
  <c r="B151" i="4"/>
  <c r="C151" i="4"/>
  <c r="D151" i="4"/>
  <c r="E151" i="4"/>
  <c r="F151" i="4"/>
  <c r="A152" i="4"/>
  <c r="B152" i="4"/>
  <c r="C152" i="4"/>
  <c r="D152" i="4"/>
  <c r="E152" i="4"/>
  <c r="F152" i="4"/>
  <c r="A153" i="4"/>
  <c r="B153" i="4"/>
  <c r="C153" i="4"/>
  <c r="D153" i="4"/>
  <c r="E153" i="4"/>
  <c r="F153" i="4"/>
  <c r="A154" i="4"/>
  <c r="B154" i="4"/>
  <c r="C154" i="4"/>
  <c r="D154" i="4"/>
  <c r="E154" i="4"/>
  <c r="F154" i="4"/>
  <c r="A155" i="4"/>
  <c r="B155" i="4"/>
  <c r="C155" i="4"/>
  <c r="D155" i="4"/>
  <c r="E155" i="4"/>
  <c r="F155" i="4"/>
  <c r="A156" i="4"/>
  <c r="B156" i="4"/>
  <c r="C156" i="4"/>
  <c r="D156" i="4"/>
  <c r="E156" i="4"/>
  <c r="F156" i="4"/>
  <c r="A157" i="4"/>
  <c r="B157" i="4"/>
  <c r="C157" i="4"/>
  <c r="D157" i="4"/>
  <c r="E157" i="4"/>
  <c r="F157" i="4"/>
  <c r="A158" i="4"/>
  <c r="B158" i="4"/>
  <c r="C158" i="4"/>
  <c r="D158" i="4"/>
  <c r="E158" i="4"/>
  <c r="F158" i="4"/>
  <c r="A159" i="4"/>
  <c r="B159" i="4"/>
  <c r="C159" i="4"/>
  <c r="D159" i="4"/>
  <c r="E159" i="4"/>
  <c r="F159" i="4"/>
  <c r="A160" i="4"/>
  <c r="B160" i="4"/>
  <c r="C160" i="4"/>
  <c r="D160" i="4"/>
  <c r="E160" i="4"/>
  <c r="F160" i="4"/>
  <c r="A161" i="4"/>
  <c r="B161" i="4"/>
  <c r="C161" i="4"/>
  <c r="D161" i="4"/>
  <c r="E161" i="4"/>
  <c r="F161" i="4"/>
  <c r="A162" i="4"/>
  <c r="B162" i="4"/>
  <c r="C162" i="4"/>
  <c r="D162" i="4"/>
  <c r="E162" i="4"/>
  <c r="F162" i="4"/>
  <c r="A163" i="4"/>
  <c r="B163" i="4"/>
  <c r="C163" i="4"/>
  <c r="D163" i="4"/>
  <c r="E163" i="4"/>
  <c r="F163" i="4"/>
  <c r="A164" i="4"/>
  <c r="B164" i="4"/>
  <c r="C164" i="4"/>
  <c r="D164" i="4"/>
  <c r="E164" i="4"/>
  <c r="F164" i="4"/>
  <c r="A165" i="4"/>
  <c r="B165" i="4"/>
  <c r="C165" i="4"/>
  <c r="D165" i="4"/>
  <c r="E165" i="4"/>
  <c r="F165" i="4"/>
  <c r="A166" i="4"/>
  <c r="B166" i="4"/>
  <c r="C166" i="4"/>
  <c r="D166" i="4"/>
  <c r="E166" i="4"/>
  <c r="F166" i="4"/>
  <c r="A167" i="4"/>
  <c r="B167" i="4"/>
  <c r="C167" i="4"/>
  <c r="D167" i="4"/>
  <c r="E167" i="4"/>
  <c r="F167" i="4"/>
  <c r="A168" i="4"/>
  <c r="B168" i="4"/>
  <c r="C168" i="4"/>
  <c r="D168" i="4"/>
  <c r="E168" i="4"/>
  <c r="F168" i="4"/>
  <c r="A169" i="4"/>
  <c r="B169" i="4"/>
  <c r="C169" i="4"/>
  <c r="D169" i="4"/>
  <c r="E169" i="4"/>
  <c r="F169" i="4"/>
  <c r="A170" i="4"/>
  <c r="B170" i="4"/>
  <c r="C170" i="4"/>
  <c r="D170" i="4"/>
  <c r="E170" i="4"/>
  <c r="F170" i="4"/>
  <c r="A171" i="4"/>
  <c r="B171" i="4"/>
  <c r="C171" i="4"/>
  <c r="D171" i="4"/>
  <c r="E171" i="4"/>
  <c r="F171" i="4"/>
  <c r="A172" i="4"/>
  <c r="B172" i="4"/>
  <c r="C172" i="4"/>
  <c r="D172" i="4"/>
  <c r="E172" i="4"/>
  <c r="F172" i="4"/>
  <c r="A173" i="4"/>
  <c r="B173" i="4"/>
  <c r="C173" i="4"/>
  <c r="D173" i="4"/>
  <c r="E173" i="4"/>
  <c r="F173" i="4"/>
  <c r="A174" i="4"/>
  <c r="B174" i="4"/>
  <c r="C174" i="4"/>
  <c r="D174" i="4"/>
  <c r="E174" i="4"/>
  <c r="F174" i="4"/>
  <c r="A175" i="4"/>
  <c r="B175" i="4"/>
  <c r="C175" i="4"/>
  <c r="D175" i="4"/>
  <c r="E175" i="4"/>
  <c r="F175" i="4"/>
  <c r="A176" i="4"/>
  <c r="B176" i="4"/>
  <c r="C176" i="4"/>
  <c r="D176" i="4"/>
  <c r="E176" i="4"/>
  <c r="F176" i="4"/>
  <c r="A177" i="4"/>
  <c r="B177" i="4"/>
  <c r="C177" i="4"/>
  <c r="D177" i="4"/>
  <c r="E177" i="4"/>
  <c r="F177" i="4"/>
  <c r="A178" i="4"/>
  <c r="B178" i="4"/>
  <c r="C178" i="4"/>
  <c r="D178" i="4"/>
  <c r="E178" i="4"/>
  <c r="F178" i="4"/>
  <c r="A179" i="4"/>
  <c r="B179" i="4"/>
  <c r="C179" i="4"/>
  <c r="D179" i="4"/>
  <c r="E179" i="4"/>
  <c r="F179" i="4"/>
  <c r="A180" i="4"/>
  <c r="B180" i="4"/>
  <c r="C180" i="4"/>
  <c r="D180" i="4"/>
  <c r="E180" i="4"/>
  <c r="F180" i="4"/>
  <c r="A181" i="4"/>
  <c r="B181" i="4"/>
  <c r="C181" i="4"/>
  <c r="D181" i="4"/>
  <c r="E181" i="4"/>
  <c r="F181" i="4"/>
  <c r="A182" i="4"/>
  <c r="B182" i="4"/>
  <c r="C182" i="4"/>
  <c r="D182" i="4"/>
  <c r="E182" i="4"/>
  <c r="F182" i="4"/>
  <c r="A183" i="4"/>
  <c r="B183" i="4"/>
  <c r="C183" i="4"/>
  <c r="D183" i="4"/>
  <c r="E183" i="4"/>
  <c r="F183" i="4"/>
  <c r="A184" i="4"/>
  <c r="B184" i="4"/>
  <c r="C184" i="4"/>
  <c r="D184" i="4"/>
  <c r="E184" i="4"/>
  <c r="F184" i="4"/>
  <c r="A185" i="4"/>
  <c r="B185" i="4"/>
  <c r="C185" i="4"/>
  <c r="D185" i="4"/>
  <c r="E185" i="4"/>
  <c r="F185" i="4"/>
  <c r="A186" i="4"/>
  <c r="B186" i="4"/>
  <c r="C186" i="4"/>
  <c r="D186" i="4"/>
  <c r="E186" i="4"/>
  <c r="F186" i="4"/>
  <c r="A187" i="4"/>
  <c r="B187" i="4"/>
  <c r="C187" i="4"/>
  <c r="D187" i="4"/>
  <c r="E187" i="4"/>
  <c r="F187" i="4"/>
  <c r="A188" i="4"/>
  <c r="B188" i="4"/>
  <c r="C188" i="4"/>
  <c r="D188" i="4"/>
  <c r="E188" i="4"/>
  <c r="F188" i="4"/>
  <c r="A189" i="4"/>
  <c r="B189" i="4"/>
  <c r="C189" i="4"/>
  <c r="D189" i="4"/>
  <c r="E189" i="4"/>
  <c r="F189" i="4"/>
  <c r="A190" i="4"/>
  <c r="B190" i="4"/>
  <c r="C190" i="4"/>
  <c r="D190" i="4"/>
  <c r="E190" i="4"/>
  <c r="F190" i="4"/>
  <c r="A191" i="4"/>
  <c r="B191" i="4"/>
  <c r="C191" i="4"/>
  <c r="D191" i="4"/>
  <c r="E191" i="4"/>
  <c r="F191" i="4"/>
  <c r="A192" i="4"/>
  <c r="B192" i="4"/>
  <c r="C192" i="4"/>
  <c r="D192" i="4"/>
  <c r="E192" i="4"/>
  <c r="F192" i="4"/>
  <c r="A193" i="4"/>
  <c r="B193" i="4"/>
  <c r="C193" i="4"/>
  <c r="D193" i="4"/>
  <c r="E193" i="4"/>
  <c r="F193" i="4"/>
  <c r="A194" i="4"/>
  <c r="B194" i="4"/>
  <c r="C194" i="4"/>
  <c r="D194" i="4"/>
  <c r="E194" i="4"/>
  <c r="F194" i="4"/>
  <c r="A195" i="4"/>
  <c r="B195" i="4"/>
  <c r="C195" i="4"/>
  <c r="D195" i="4"/>
  <c r="E195" i="4"/>
  <c r="F195" i="4"/>
  <c r="A196" i="4"/>
  <c r="B196" i="4"/>
  <c r="C196" i="4"/>
  <c r="D196" i="4"/>
  <c r="E196" i="4"/>
  <c r="F196" i="4"/>
  <c r="A197" i="4"/>
  <c r="B197" i="4"/>
  <c r="C197" i="4"/>
  <c r="D197" i="4"/>
  <c r="E197" i="4"/>
  <c r="F197" i="4"/>
  <c r="A198" i="4"/>
  <c r="B198" i="4"/>
  <c r="C198" i="4"/>
  <c r="D198" i="4"/>
  <c r="E198" i="4"/>
  <c r="F198" i="4"/>
  <c r="A199" i="4"/>
  <c r="B199" i="4"/>
  <c r="C199" i="4"/>
  <c r="D199" i="4"/>
  <c r="E199" i="4"/>
  <c r="F199" i="4"/>
  <c r="A200" i="4"/>
  <c r="B200" i="4"/>
  <c r="C200" i="4"/>
  <c r="D200" i="4"/>
  <c r="E200" i="4"/>
  <c r="F200" i="4"/>
  <c r="A201" i="4"/>
  <c r="B201" i="4"/>
  <c r="C201" i="4"/>
  <c r="D201" i="4"/>
  <c r="E201" i="4"/>
  <c r="F201" i="4"/>
  <c r="A202" i="4"/>
  <c r="B202" i="4"/>
  <c r="C202" i="4"/>
  <c r="D202" i="4"/>
  <c r="E202" i="4"/>
  <c r="F202" i="4"/>
  <c r="A203" i="4"/>
  <c r="B203" i="4"/>
  <c r="C203" i="4"/>
  <c r="D203" i="4"/>
  <c r="E203" i="4"/>
  <c r="F203" i="4"/>
  <c r="A204" i="4"/>
  <c r="B204" i="4"/>
  <c r="C204" i="4"/>
  <c r="D204" i="4"/>
  <c r="E204" i="4"/>
  <c r="F204" i="4"/>
  <c r="A205" i="4"/>
  <c r="B205" i="4"/>
  <c r="C205" i="4"/>
  <c r="D205" i="4"/>
  <c r="E205" i="4"/>
  <c r="F205" i="4"/>
  <c r="A206" i="4"/>
  <c r="B206" i="4"/>
  <c r="C206" i="4"/>
  <c r="D206" i="4"/>
  <c r="E206" i="4"/>
  <c r="F206" i="4"/>
  <c r="A207" i="4"/>
  <c r="B207" i="4"/>
  <c r="C207" i="4"/>
  <c r="D207" i="4"/>
  <c r="E207" i="4"/>
  <c r="F207" i="4"/>
  <c r="A208" i="4"/>
  <c r="B208" i="4"/>
  <c r="C208" i="4"/>
  <c r="D208" i="4"/>
  <c r="E208" i="4"/>
  <c r="F208" i="4"/>
  <c r="A209" i="4"/>
  <c r="B209" i="4"/>
  <c r="C209" i="4"/>
  <c r="D209" i="4"/>
  <c r="E209" i="4"/>
  <c r="F209" i="4"/>
  <c r="A210" i="4"/>
  <c r="B210" i="4"/>
  <c r="C210" i="4"/>
  <c r="D210" i="4"/>
  <c r="E210" i="4"/>
  <c r="F210" i="4"/>
  <c r="A211" i="4"/>
  <c r="B211" i="4"/>
  <c r="C211" i="4"/>
  <c r="D211" i="4"/>
  <c r="E211" i="4"/>
  <c r="F211" i="4"/>
  <c r="A212" i="4"/>
  <c r="B212" i="4"/>
  <c r="C212" i="4"/>
  <c r="D212" i="4"/>
  <c r="E212" i="4"/>
  <c r="F212" i="4"/>
  <c r="A213" i="4"/>
  <c r="B213" i="4"/>
  <c r="C213" i="4"/>
  <c r="D213" i="4"/>
  <c r="E213" i="4"/>
  <c r="F213" i="4"/>
  <c r="A214" i="4"/>
  <c r="B214" i="4"/>
  <c r="C214" i="4"/>
  <c r="D214" i="4"/>
  <c r="E214" i="4"/>
  <c r="F214" i="4"/>
  <c r="A215" i="4"/>
  <c r="B215" i="4"/>
  <c r="C215" i="4"/>
  <c r="D215" i="4"/>
  <c r="E215" i="4"/>
  <c r="F215" i="4"/>
  <c r="A216" i="4"/>
  <c r="B216" i="4"/>
  <c r="C216" i="4"/>
  <c r="D216" i="4"/>
  <c r="E216" i="4"/>
  <c r="F216" i="4"/>
  <c r="A217" i="4"/>
  <c r="B217" i="4"/>
  <c r="C217" i="4"/>
  <c r="D217" i="4"/>
  <c r="E217" i="4"/>
  <c r="F217" i="4"/>
  <c r="A218" i="4"/>
  <c r="B218" i="4"/>
  <c r="C218" i="4"/>
  <c r="D218" i="4"/>
  <c r="E218" i="4"/>
  <c r="F218" i="4"/>
  <c r="A219" i="4"/>
  <c r="B219" i="4"/>
  <c r="C219" i="4"/>
  <c r="D219" i="4"/>
  <c r="E219" i="4"/>
  <c r="F219" i="4"/>
  <c r="A220" i="4"/>
  <c r="B220" i="4"/>
  <c r="C220" i="4"/>
  <c r="D220" i="4"/>
  <c r="E220" i="4"/>
  <c r="F220" i="4"/>
  <c r="A221" i="4"/>
  <c r="B221" i="4"/>
  <c r="C221" i="4"/>
  <c r="D221" i="4"/>
  <c r="E221" i="4"/>
  <c r="F221" i="4"/>
  <c r="A222" i="4"/>
  <c r="B222" i="4"/>
  <c r="C222" i="4"/>
  <c r="D222" i="4"/>
  <c r="E222" i="4"/>
  <c r="F222" i="4"/>
  <c r="A223" i="4"/>
  <c r="B223" i="4"/>
  <c r="C223" i="4"/>
  <c r="D223" i="4"/>
  <c r="E223" i="4"/>
  <c r="F223" i="4"/>
  <c r="A224" i="4"/>
  <c r="B224" i="4"/>
  <c r="C224" i="4"/>
  <c r="D224" i="4"/>
  <c r="E224" i="4"/>
  <c r="F224" i="4"/>
  <c r="A225" i="4"/>
  <c r="B225" i="4"/>
  <c r="C225" i="4"/>
  <c r="D225" i="4"/>
  <c r="E225" i="4"/>
  <c r="F225" i="4"/>
  <c r="A226" i="4"/>
  <c r="B226" i="4"/>
  <c r="C226" i="4"/>
  <c r="D226" i="4"/>
  <c r="E226" i="4"/>
  <c r="F226" i="4"/>
  <c r="A227" i="4"/>
  <c r="B227" i="4"/>
  <c r="C227" i="4"/>
  <c r="D227" i="4"/>
  <c r="E227" i="4"/>
  <c r="F227" i="4"/>
  <c r="A228" i="4"/>
  <c r="B228" i="4"/>
  <c r="C228" i="4"/>
  <c r="D228" i="4"/>
  <c r="E228" i="4"/>
  <c r="F228" i="4"/>
  <c r="A229" i="4"/>
  <c r="B229" i="4"/>
  <c r="C229" i="4"/>
  <c r="D229" i="4"/>
  <c r="E229" i="4"/>
  <c r="F229" i="4"/>
  <c r="A230" i="4"/>
  <c r="B230" i="4"/>
  <c r="C230" i="4"/>
  <c r="D230" i="4"/>
  <c r="E230" i="4"/>
  <c r="F230" i="4"/>
  <c r="A231" i="4"/>
  <c r="B231" i="4"/>
  <c r="C231" i="4"/>
  <c r="D231" i="4"/>
  <c r="E231" i="4"/>
  <c r="F231" i="4"/>
  <c r="A232" i="4"/>
  <c r="B232" i="4"/>
  <c r="C232" i="4"/>
  <c r="D232" i="4"/>
  <c r="E232" i="4"/>
  <c r="F232" i="4"/>
  <c r="A233" i="4"/>
  <c r="B233" i="4"/>
  <c r="C233" i="4"/>
  <c r="D233" i="4"/>
  <c r="E233" i="4"/>
  <c r="F233" i="4"/>
  <c r="A234" i="4"/>
  <c r="B234" i="4"/>
  <c r="C234" i="4"/>
  <c r="D234" i="4"/>
  <c r="E234" i="4"/>
  <c r="F234" i="4"/>
  <c r="A235" i="4"/>
  <c r="B235" i="4"/>
  <c r="C235" i="4"/>
  <c r="D235" i="4"/>
  <c r="E235" i="4"/>
  <c r="F235" i="4"/>
  <c r="A236" i="4"/>
  <c r="B236" i="4"/>
  <c r="C236" i="4"/>
  <c r="D236" i="4"/>
  <c r="E236" i="4"/>
  <c r="F236" i="4"/>
  <c r="A237" i="4"/>
  <c r="B237" i="4"/>
  <c r="C237" i="4"/>
  <c r="D237" i="4"/>
  <c r="E237" i="4"/>
  <c r="F237" i="4"/>
  <c r="A238" i="4"/>
  <c r="B238" i="4"/>
  <c r="C238" i="4"/>
  <c r="D238" i="4"/>
  <c r="E238" i="4"/>
  <c r="F238" i="4"/>
  <c r="A239" i="4"/>
  <c r="B239" i="4"/>
  <c r="C239" i="4"/>
  <c r="D239" i="4"/>
  <c r="E239" i="4"/>
  <c r="F239" i="4"/>
  <c r="A240" i="4"/>
  <c r="B240" i="4"/>
  <c r="C240" i="4"/>
  <c r="D240" i="4"/>
  <c r="E240" i="4"/>
  <c r="F240" i="4"/>
  <c r="A241" i="4"/>
  <c r="B241" i="4"/>
  <c r="C241" i="4"/>
  <c r="D241" i="4"/>
  <c r="E241" i="4"/>
  <c r="F241" i="4"/>
  <c r="A242" i="4"/>
  <c r="B242" i="4"/>
  <c r="C242" i="4"/>
  <c r="D242" i="4"/>
  <c r="E242" i="4"/>
  <c r="F242" i="4"/>
  <c r="A243" i="4"/>
  <c r="B243" i="4"/>
  <c r="C243" i="4"/>
  <c r="D243" i="4"/>
  <c r="E243" i="4"/>
  <c r="F243" i="4"/>
  <c r="A244" i="4"/>
  <c r="B244" i="4"/>
  <c r="C244" i="4"/>
  <c r="D244" i="4"/>
  <c r="E244" i="4"/>
  <c r="F244" i="4"/>
  <c r="A245" i="4"/>
  <c r="B245" i="4"/>
  <c r="C245" i="4"/>
  <c r="D245" i="4"/>
  <c r="E245" i="4"/>
  <c r="F245" i="4"/>
  <c r="A246" i="4"/>
  <c r="B246" i="4"/>
  <c r="C246" i="4"/>
  <c r="D246" i="4"/>
  <c r="E246" i="4"/>
  <c r="F246" i="4"/>
  <c r="A247" i="4"/>
  <c r="B247" i="4"/>
  <c r="C247" i="4"/>
  <c r="D247" i="4"/>
  <c r="E247" i="4"/>
  <c r="F247" i="4"/>
  <c r="A248" i="4"/>
  <c r="B248" i="4"/>
  <c r="C248" i="4"/>
  <c r="D248" i="4"/>
  <c r="E248" i="4"/>
  <c r="F248" i="4"/>
  <c r="A249" i="4"/>
  <c r="B249" i="4"/>
  <c r="C249" i="4"/>
  <c r="D249" i="4"/>
  <c r="E249" i="4"/>
  <c r="F249" i="4"/>
  <c r="A250" i="4"/>
  <c r="B250" i="4"/>
  <c r="C250" i="4"/>
  <c r="D250" i="4"/>
  <c r="E250" i="4"/>
  <c r="F250" i="4"/>
  <c r="A251" i="4"/>
  <c r="B251" i="4"/>
  <c r="C251" i="4"/>
  <c r="D251" i="4"/>
  <c r="E251" i="4"/>
  <c r="F251" i="4"/>
  <c r="A252" i="4"/>
  <c r="B252" i="4"/>
  <c r="C252" i="4"/>
  <c r="D252" i="4"/>
  <c r="E252" i="4"/>
  <c r="F252" i="4"/>
  <c r="A253" i="4"/>
  <c r="B253" i="4"/>
  <c r="C253" i="4"/>
  <c r="D253" i="4"/>
  <c r="E253" i="4"/>
  <c r="F253" i="4"/>
  <c r="A254" i="4"/>
  <c r="B254" i="4"/>
  <c r="C254" i="4"/>
  <c r="D254" i="4"/>
  <c r="E254" i="4"/>
  <c r="F254" i="4"/>
  <c r="A255" i="4"/>
  <c r="B255" i="4"/>
  <c r="C255" i="4"/>
  <c r="D255" i="4"/>
  <c r="E255" i="4"/>
  <c r="F255" i="4"/>
  <c r="A256" i="4"/>
  <c r="B256" i="4"/>
  <c r="C256" i="4"/>
  <c r="D256" i="4"/>
  <c r="E256" i="4"/>
  <c r="F256" i="4"/>
  <c r="A257" i="4"/>
  <c r="B257" i="4"/>
  <c r="C257" i="4"/>
  <c r="D257" i="4"/>
  <c r="E257" i="4"/>
  <c r="F257" i="4"/>
  <c r="A258" i="4"/>
  <c r="B258" i="4"/>
  <c r="C258" i="4"/>
  <c r="D258" i="4"/>
  <c r="E258" i="4"/>
  <c r="F258" i="4"/>
  <c r="A259" i="4"/>
  <c r="B259" i="4"/>
  <c r="C259" i="4"/>
  <c r="D259" i="4"/>
  <c r="E259" i="4"/>
  <c r="F259" i="4"/>
  <c r="A260" i="4"/>
  <c r="B260" i="4"/>
  <c r="C260" i="4"/>
  <c r="D260" i="4"/>
  <c r="E260" i="4"/>
  <c r="F260" i="4"/>
  <c r="A261" i="4"/>
  <c r="B261" i="4"/>
  <c r="C261" i="4"/>
  <c r="D261" i="4"/>
  <c r="E261" i="4"/>
  <c r="F261" i="4"/>
  <c r="A262" i="4"/>
  <c r="B262" i="4"/>
  <c r="C262" i="4"/>
  <c r="D262" i="4"/>
  <c r="E262" i="4"/>
  <c r="F262" i="4"/>
  <c r="A263" i="4"/>
  <c r="B263" i="4"/>
  <c r="C263" i="4"/>
  <c r="D263" i="4"/>
  <c r="E263" i="4"/>
  <c r="F263" i="4"/>
  <c r="A264" i="4"/>
  <c r="B264" i="4"/>
  <c r="C264" i="4"/>
  <c r="D264" i="4"/>
  <c r="E264" i="4"/>
  <c r="F264" i="4"/>
  <c r="A265" i="4"/>
  <c r="B265" i="4"/>
  <c r="C265" i="4"/>
  <c r="D265" i="4"/>
  <c r="E265" i="4"/>
  <c r="F265" i="4"/>
  <c r="A266" i="4"/>
  <c r="B266" i="4"/>
  <c r="C266" i="4"/>
  <c r="D266" i="4"/>
  <c r="E266" i="4"/>
  <c r="F266" i="4"/>
  <c r="A267" i="4"/>
  <c r="B267" i="4"/>
  <c r="C267" i="4"/>
  <c r="D267" i="4"/>
  <c r="E267" i="4"/>
  <c r="F267" i="4"/>
  <c r="A268" i="4"/>
  <c r="B268" i="4"/>
  <c r="C268" i="4"/>
  <c r="D268" i="4"/>
  <c r="E268" i="4"/>
  <c r="F268" i="4"/>
  <c r="A269" i="4"/>
  <c r="B269" i="4"/>
  <c r="C269" i="4"/>
  <c r="D269" i="4"/>
  <c r="E269" i="4"/>
  <c r="F269" i="4"/>
  <c r="A270" i="4"/>
  <c r="B270" i="4"/>
  <c r="C270" i="4"/>
  <c r="D270" i="4"/>
  <c r="E270" i="4"/>
  <c r="F270" i="4"/>
  <c r="A271" i="4"/>
  <c r="B271" i="4"/>
  <c r="C271" i="4"/>
  <c r="D271" i="4"/>
  <c r="E271" i="4"/>
  <c r="F271" i="4"/>
  <c r="A272" i="4"/>
  <c r="B272" i="4"/>
  <c r="C272" i="4"/>
  <c r="D272" i="4"/>
  <c r="E272" i="4"/>
  <c r="F272" i="4"/>
  <c r="A273" i="4"/>
  <c r="B273" i="4"/>
  <c r="C273" i="4"/>
  <c r="D273" i="4"/>
  <c r="E273" i="4"/>
  <c r="F273" i="4"/>
  <c r="A274" i="4"/>
  <c r="B274" i="4"/>
  <c r="C274" i="4"/>
  <c r="D274" i="4"/>
  <c r="E274" i="4"/>
  <c r="F274" i="4"/>
  <c r="A275" i="4"/>
  <c r="B275" i="4"/>
  <c r="C275" i="4"/>
  <c r="D275" i="4"/>
  <c r="E275" i="4"/>
  <c r="F275" i="4"/>
  <c r="A276" i="4"/>
  <c r="B276" i="4"/>
  <c r="C276" i="4"/>
  <c r="D276" i="4"/>
  <c r="E276" i="4"/>
  <c r="F276" i="4"/>
  <c r="A277" i="4"/>
  <c r="B277" i="4"/>
  <c r="C277" i="4"/>
  <c r="D277" i="4"/>
  <c r="E277" i="4"/>
  <c r="F277" i="4"/>
  <c r="A278" i="4"/>
  <c r="B278" i="4"/>
  <c r="C278" i="4"/>
  <c r="D278" i="4"/>
  <c r="E278" i="4"/>
  <c r="F278" i="4"/>
  <c r="A279" i="4"/>
  <c r="B279" i="4"/>
  <c r="C279" i="4"/>
  <c r="D279" i="4"/>
  <c r="E279" i="4"/>
  <c r="F279" i="4"/>
  <c r="A280" i="4"/>
  <c r="B280" i="4"/>
  <c r="C280" i="4"/>
  <c r="D280" i="4"/>
  <c r="E280" i="4"/>
  <c r="F280" i="4"/>
  <c r="A281" i="4"/>
  <c r="B281" i="4"/>
  <c r="C281" i="4"/>
  <c r="D281" i="4"/>
  <c r="E281" i="4"/>
  <c r="F281" i="4"/>
  <c r="A282" i="4"/>
  <c r="B282" i="4"/>
  <c r="C282" i="4"/>
  <c r="D282" i="4"/>
  <c r="E282" i="4"/>
  <c r="F282" i="4"/>
  <c r="A283" i="4"/>
  <c r="B283" i="4"/>
  <c r="C283" i="4"/>
  <c r="D283" i="4"/>
  <c r="E283" i="4"/>
  <c r="F283" i="4"/>
  <c r="A284" i="4"/>
  <c r="B284" i="4"/>
  <c r="C284" i="4"/>
  <c r="D284" i="4"/>
  <c r="E284" i="4"/>
  <c r="F284" i="4"/>
  <c r="A285" i="4"/>
  <c r="B285" i="4"/>
  <c r="C285" i="4"/>
  <c r="D285" i="4"/>
  <c r="E285" i="4"/>
  <c r="F285" i="4"/>
  <c r="A286" i="4"/>
  <c r="B286" i="4"/>
  <c r="C286" i="4"/>
  <c r="D286" i="4"/>
  <c r="E286" i="4"/>
  <c r="F286" i="4"/>
  <c r="A287" i="4"/>
  <c r="B287" i="4"/>
  <c r="C287" i="4"/>
  <c r="D287" i="4"/>
  <c r="E287" i="4"/>
  <c r="F287" i="4"/>
  <c r="A288" i="4"/>
  <c r="B288" i="4"/>
  <c r="C288" i="4"/>
  <c r="D288" i="4"/>
  <c r="E288" i="4"/>
  <c r="F288" i="4"/>
  <c r="A289" i="4"/>
  <c r="B289" i="4"/>
  <c r="C289" i="4"/>
  <c r="D289" i="4"/>
  <c r="E289" i="4"/>
  <c r="F289" i="4"/>
  <c r="A290" i="4"/>
  <c r="B290" i="4"/>
  <c r="C290" i="4"/>
  <c r="D290" i="4"/>
  <c r="E290" i="4"/>
  <c r="F290" i="4"/>
  <c r="A291" i="4"/>
  <c r="B291" i="4"/>
  <c r="C291" i="4"/>
  <c r="D291" i="4"/>
  <c r="E291" i="4"/>
  <c r="F291" i="4"/>
  <c r="A292" i="4"/>
  <c r="B292" i="4"/>
  <c r="C292" i="4"/>
  <c r="D292" i="4"/>
  <c r="E292" i="4"/>
  <c r="F292" i="4"/>
  <c r="A293" i="4"/>
  <c r="B293" i="4"/>
  <c r="C293" i="4"/>
  <c r="D293" i="4"/>
  <c r="E293" i="4"/>
  <c r="F293" i="4"/>
  <c r="A294" i="4"/>
  <c r="B294" i="4"/>
  <c r="C294" i="4"/>
  <c r="D294" i="4"/>
  <c r="E294" i="4"/>
  <c r="F294" i="4"/>
  <c r="A295" i="4"/>
  <c r="B295" i="4"/>
  <c r="C295" i="4"/>
  <c r="D295" i="4"/>
  <c r="E295" i="4"/>
  <c r="F295" i="4"/>
  <c r="A296" i="4"/>
  <c r="B296" i="4"/>
  <c r="C296" i="4"/>
  <c r="D296" i="4"/>
  <c r="E296" i="4"/>
  <c r="F296" i="4"/>
  <c r="A297" i="4"/>
  <c r="B297" i="4"/>
  <c r="C297" i="4"/>
  <c r="D297" i="4"/>
  <c r="E297" i="4"/>
  <c r="F297" i="4"/>
  <c r="A298" i="4"/>
  <c r="B298" i="4"/>
  <c r="C298" i="4"/>
  <c r="D298" i="4"/>
  <c r="E298" i="4"/>
  <c r="F298" i="4"/>
  <c r="A299" i="4"/>
  <c r="B299" i="4"/>
  <c r="C299" i="4"/>
  <c r="D299" i="4"/>
  <c r="E299" i="4"/>
  <c r="F299" i="4"/>
  <c r="A300" i="4"/>
  <c r="B300" i="4"/>
  <c r="C300" i="4"/>
  <c r="D300" i="4"/>
  <c r="E300" i="4"/>
  <c r="F300" i="4"/>
  <c r="A301" i="4"/>
  <c r="B301" i="4"/>
  <c r="C301" i="4"/>
  <c r="D301" i="4"/>
  <c r="E301" i="4"/>
  <c r="F301" i="4"/>
  <c r="A302" i="4"/>
  <c r="B302" i="4"/>
  <c r="C302" i="4"/>
  <c r="D302" i="4"/>
  <c r="E302" i="4"/>
  <c r="F302" i="4"/>
  <c r="A303" i="4"/>
  <c r="B303" i="4"/>
  <c r="C303" i="4"/>
  <c r="D303" i="4"/>
  <c r="E303" i="4"/>
  <c r="F303" i="4"/>
  <c r="A304" i="4"/>
  <c r="B304" i="4"/>
  <c r="C304" i="4"/>
  <c r="D304" i="4"/>
  <c r="E304" i="4"/>
  <c r="F304" i="4"/>
  <c r="A305" i="4"/>
  <c r="B305" i="4"/>
  <c r="C305" i="4"/>
  <c r="D305" i="4"/>
  <c r="E305" i="4"/>
  <c r="F305" i="4"/>
  <c r="A306" i="4"/>
  <c r="B306" i="4"/>
  <c r="C306" i="4"/>
  <c r="D306" i="4"/>
  <c r="E306" i="4"/>
  <c r="F306" i="4"/>
  <c r="A307" i="4"/>
  <c r="B307" i="4"/>
  <c r="C307" i="4"/>
  <c r="D307" i="4"/>
  <c r="E307" i="4"/>
  <c r="F307" i="4"/>
  <c r="A308" i="4"/>
  <c r="B308" i="4"/>
  <c r="C308" i="4"/>
  <c r="D308" i="4"/>
  <c r="E308" i="4"/>
  <c r="F308" i="4"/>
  <c r="A309" i="4"/>
  <c r="B309" i="4"/>
  <c r="C309" i="4"/>
  <c r="D309" i="4"/>
  <c r="E309" i="4"/>
  <c r="F309" i="4"/>
  <c r="A310" i="4"/>
  <c r="B310" i="4"/>
  <c r="C310" i="4"/>
  <c r="D310" i="4"/>
  <c r="E310" i="4"/>
  <c r="F310" i="4"/>
  <c r="A311" i="4"/>
  <c r="B311" i="4"/>
  <c r="C311" i="4"/>
  <c r="D311" i="4"/>
  <c r="E311" i="4"/>
  <c r="F311" i="4"/>
  <c r="A312" i="4"/>
  <c r="B312" i="4"/>
  <c r="C312" i="4"/>
  <c r="D312" i="4"/>
  <c r="E312" i="4"/>
  <c r="F312" i="4"/>
  <c r="A313" i="4"/>
  <c r="B313" i="4"/>
  <c r="C313" i="4"/>
  <c r="D313" i="4"/>
  <c r="E313" i="4"/>
  <c r="F313" i="4"/>
  <c r="A314" i="4"/>
  <c r="B314" i="4"/>
  <c r="C314" i="4"/>
  <c r="D314" i="4"/>
  <c r="E314" i="4"/>
  <c r="F314" i="4"/>
  <c r="A315" i="4"/>
  <c r="B315" i="4"/>
  <c r="C315" i="4"/>
  <c r="D315" i="4"/>
  <c r="E315" i="4"/>
  <c r="F315" i="4"/>
  <c r="A316" i="4"/>
  <c r="B316" i="4"/>
  <c r="C316" i="4"/>
  <c r="D316" i="4"/>
  <c r="E316" i="4"/>
  <c r="F316" i="4"/>
  <c r="A317" i="4"/>
  <c r="B317" i="4"/>
  <c r="C317" i="4"/>
  <c r="D317" i="4"/>
  <c r="E317" i="4"/>
  <c r="F317" i="4"/>
  <c r="A318" i="4"/>
  <c r="B318" i="4"/>
  <c r="C318" i="4"/>
  <c r="D318" i="4"/>
  <c r="E318" i="4"/>
  <c r="F318" i="4"/>
  <c r="A319" i="4"/>
  <c r="B319" i="4"/>
  <c r="C319" i="4"/>
  <c r="D319" i="4"/>
  <c r="E319" i="4"/>
  <c r="F319" i="4"/>
  <c r="A320" i="4"/>
  <c r="B320" i="4"/>
  <c r="C320" i="4"/>
  <c r="D320" i="4"/>
  <c r="E320" i="4"/>
  <c r="F320" i="4"/>
  <c r="A321" i="4"/>
  <c r="B321" i="4"/>
  <c r="C321" i="4"/>
  <c r="D321" i="4"/>
  <c r="E321" i="4"/>
  <c r="F321" i="4"/>
  <c r="A322" i="4"/>
  <c r="B322" i="4"/>
  <c r="C322" i="4"/>
  <c r="D322" i="4"/>
  <c r="E322" i="4"/>
  <c r="F322" i="4"/>
  <c r="A323" i="4"/>
  <c r="B323" i="4"/>
  <c r="C323" i="4"/>
  <c r="D323" i="4"/>
  <c r="E323" i="4"/>
  <c r="F323" i="4"/>
  <c r="A324" i="4"/>
  <c r="B324" i="4"/>
  <c r="C324" i="4"/>
  <c r="D324" i="4"/>
  <c r="E324" i="4"/>
  <c r="F324" i="4"/>
  <c r="A325" i="4"/>
  <c r="B325" i="4"/>
  <c r="C325" i="4"/>
  <c r="D325" i="4"/>
  <c r="E325" i="4"/>
  <c r="F325" i="4"/>
  <c r="A326" i="4"/>
  <c r="B326" i="4"/>
  <c r="C326" i="4"/>
  <c r="D326" i="4"/>
  <c r="E326" i="4"/>
  <c r="F326" i="4"/>
  <c r="A327" i="4"/>
  <c r="B327" i="4"/>
  <c r="C327" i="4"/>
  <c r="D327" i="4"/>
  <c r="E327" i="4"/>
  <c r="F327" i="4"/>
  <c r="A328" i="4"/>
  <c r="B328" i="4"/>
  <c r="C328" i="4"/>
  <c r="D328" i="4"/>
  <c r="E328" i="4"/>
  <c r="F328" i="4"/>
  <c r="A329" i="4"/>
  <c r="B329" i="4"/>
  <c r="C329" i="4"/>
  <c r="D329" i="4"/>
  <c r="E329" i="4"/>
  <c r="F329" i="4"/>
  <c r="A330" i="4"/>
  <c r="B330" i="4"/>
  <c r="C330" i="4"/>
  <c r="D330" i="4"/>
  <c r="E330" i="4"/>
  <c r="F330" i="4"/>
  <c r="A331" i="4"/>
  <c r="B331" i="4"/>
  <c r="C331" i="4"/>
  <c r="D331" i="4"/>
  <c r="E331" i="4"/>
  <c r="F331" i="4"/>
  <c r="A332" i="4"/>
  <c r="B332" i="4"/>
  <c r="C332" i="4"/>
  <c r="D332" i="4"/>
  <c r="E332" i="4"/>
  <c r="F332" i="4"/>
  <c r="A333" i="4"/>
  <c r="B333" i="4"/>
  <c r="C333" i="4"/>
  <c r="D333" i="4"/>
  <c r="E333" i="4"/>
  <c r="F333" i="4"/>
  <c r="A334" i="4"/>
  <c r="B334" i="4"/>
  <c r="C334" i="4"/>
  <c r="D334" i="4"/>
  <c r="E334" i="4"/>
  <c r="F334" i="4"/>
  <c r="A335" i="4"/>
  <c r="B335" i="4"/>
  <c r="C335" i="4"/>
  <c r="D335" i="4"/>
  <c r="E335" i="4"/>
  <c r="F335" i="4"/>
  <c r="A336" i="4"/>
  <c r="B336" i="4"/>
  <c r="C336" i="4"/>
  <c r="D336" i="4"/>
  <c r="E336" i="4"/>
  <c r="F336" i="4"/>
  <c r="A337" i="4"/>
  <c r="B337" i="4"/>
  <c r="C337" i="4"/>
  <c r="D337" i="4"/>
  <c r="E337" i="4"/>
  <c r="F337" i="4"/>
  <c r="B7" i="4"/>
  <c r="C7" i="4"/>
  <c r="D7" i="4"/>
  <c r="E7" i="4"/>
  <c r="F7" i="4"/>
  <c r="A7" i="4"/>
  <c r="AB1480" i="1" l="1"/>
  <c r="AB1481" i="1"/>
  <c r="AB1482" i="1"/>
  <c r="AB1483" i="1"/>
  <c r="AC1480" i="1"/>
  <c r="AC1481" i="1"/>
  <c r="AC1482" i="1"/>
  <c r="AC1483" i="1"/>
  <c r="AC1480" i="2"/>
  <c r="AC1481" i="2"/>
  <c r="AC1482" i="2"/>
  <c r="AC1483" i="2"/>
  <c r="A1" i="6" l="1"/>
  <c r="A1" i="5"/>
  <c r="AB1466" i="1" l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3" i="6" l="1"/>
  <c r="A2" i="6"/>
  <c r="A2" i="5"/>
  <c r="A3" i="5"/>
  <c r="A3" i="4"/>
  <c r="A2" i="4"/>
  <c r="AC2" i="2"/>
  <c r="A3" i="3"/>
  <c r="A2" i="3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2" i="1"/>
  <c r="S211" i="3" l="1"/>
  <c r="T15" i="11"/>
  <c r="T23" i="11"/>
  <c r="T31" i="11"/>
  <c r="T39" i="11"/>
  <c r="T47" i="11"/>
  <c r="T55" i="11"/>
  <c r="T63" i="11"/>
  <c r="T71" i="11"/>
  <c r="T79" i="11"/>
  <c r="T87" i="11"/>
  <c r="T95" i="11"/>
  <c r="T103" i="11"/>
  <c r="T111" i="11"/>
  <c r="T119" i="11"/>
  <c r="T127" i="11"/>
  <c r="T135" i="11"/>
  <c r="T143" i="11"/>
  <c r="T151" i="11"/>
  <c r="T159" i="11"/>
  <c r="T167" i="11"/>
  <c r="T175" i="11"/>
  <c r="T183" i="11"/>
  <c r="T191" i="11"/>
  <c r="T199" i="11"/>
  <c r="T207" i="11"/>
  <c r="T215" i="11"/>
  <c r="T223" i="11"/>
  <c r="T231" i="11"/>
  <c r="T239" i="11"/>
  <c r="T247" i="11"/>
  <c r="T255" i="11"/>
  <c r="T263" i="11"/>
  <c r="T271" i="11"/>
  <c r="T279" i="11"/>
  <c r="T287" i="11"/>
  <c r="T295" i="11"/>
  <c r="T303" i="11"/>
  <c r="T311" i="11"/>
  <c r="T319" i="11"/>
  <c r="T327" i="11"/>
  <c r="T9" i="10"/>
  <c r="T17" i="10"/>
  <c r="T25" i="10"/>
  <c r="T33" i="10"/>
  <c r="T41" i="10"/>
  <c r="T49" i="10"/>
  <c r="T57" i="10"/>
  <c r="T65" i="10"/>
  <c r="T73" i="10"/>
  <c r="T81" i="10"/>
  <c r="T89" i="10"/>
  <c r="T97" i="10"/>
  <c r="T105" i="10"/>
  <c r="T113" i="10"/>
  <c r="T121" i="10"/>
  <c r="T129" i="10"/>
  <c r="T137" i="10"/>
  <c r="T145" i="10"/>
  <c r="T153" i="10"/>
  <c r="T161" i="10"/>
  <c r="T169" i="10"/>
  <c r="T177" i="10"/>
  <c r="T185" i="10"/>
  <c r="T193" i="10"/>
  <c r="T201" i="10"/>
  <c r="T209" i="10"/>
  <c r="T217" i="10"/>
  <c r="T225" i="10"/>
  <c r="T233" i="10"/>
  <c r="T241" i="10"/>
  <c r="T249" i="10"/>
  <c r="T257" i="10"/>
  <c r="T265" i="10"/>
  <c r="T273" i="10"/>
  <c r="T281" i="10"/>
  <c r="T289" i="10"/>
  <c r="T297" i="10"/>
  <c r="T305" i="10"/>
  <c r="T313" i="10"/>
  <c r="T321" i="10"/>
  <c r="T329" i="10"/>
  <c r="S11" i="6"/>
  <c r="S19" i="6"/>
  <c r="S27" i="6"/>
  <c r="T8" i="11"/>
  <c r="T16" i="11"/>
  <c r="T24" i="11"/>
  <c r="T32" i="11"/>
  <c r="T40" i="11"/>
  <c r="T48" i="11"/>
  <c r="T56" i="11"/>
  <c r="T64" i="11"/>
  <c r="T72" i="11"/>
  <c r="T80" i="11"/>
  <c r="T88" i="11"/>
  <c r="T96" i="11"/>
  <c r="T104" i="11"/>
  <c r="T112" i="11"/>
  <c r="T120" i="11"/>
  <c r="T128" i="11"/>
  <c r="T136" i="11"/>
  <c r="T144" i="11"/>
  <c r="T152" i="11"/>
  <c r="T160" i="11"/>
  <c r="T168" i="11"/>
  <c r="T176" i="11"/>
  <c r="T184" i="11"/>
  <c r="T192" i="11"/>
  <c r="T200" i="11"/>
  <c r="T208" i="11"/>
  <c r="T216" i="11"/>
  <c r="T224" i="11"/>
  <c r="T232" i="11"/>
  <c r="T240" i="11"/>
  <c r="T248" i="11"/>
  <c r="T256" i="11"/>
  <c r="T264" i="11"/>
  <c r="T272" i="11"/>
  <c r="T280" i="11"/>
  <c r="T288" i="11"/>
  <c r="T296" i="11"/>
  <c r="T304" i="11"/>
  <c r="T312" i="11"/>
  <c r="T320" i="11"/>
  <c r="T328" i="11"/>
  <c r="T10" i="10"/>
  <c r="T18" i="10"/>
  <c r="T26" i="10"/>
  <c r="T34" i="10"/>
  <c r="T42" i="10"/>
  <c r="T50" i="10"/>
  <c r="T58" i="10"/>
  <c r="T66" i="10"/>
  <c r="T74" i="10"/>
  <c r="T82" i="10"/>
  <c r="T90" i="10"/>
  <c r="T98" i="10"/>
  <c r="T106" i="10"/>
  <c r="T114" i="10"/>
  <c r="T122" i="10"/>
  <c r="T130" i="10"/>
  <c r="T138" i="10"/>
  <c r="T146" i="10"/>
  <c r="T154" i="10"/>
  <c r="T162" i="10"/>
  <c r="T170" i="10"/>
  <c r="T178" i="10"/>
  <c r="T186" i="10"/>
  <c r="T194" i="10"/>
  <c r="T202" i="10"/>
  <c r="T210" i="10"/>
  <c r="T218" i="10"/>
  <c r="T226" i="10"/>
  <c r="T234" i="10"/>
  <c r="T242" i="10"/>
  <c r="T250" i="10"/>
  <c r="T258" i="10"/>
  <c r="T266" i="10"/>
  <c r="T274" i="10"/>
  <c r="T282" i="10"/>
  <c r="T290" i="10"/>
  <c r="T298" i="10"/>
  <c r="T306" i="10"/>
  <c r="T314" i="10"/>
  <c r="T322" i="10"/>
  <c r="T330" i="10"/>
  <c r="S12" i="6"/>
  <c r="S20" i="6"/>
  <c r="S28" i="6"/>
  <c r="T9" i="11"/>
  <c r="T17" i="11"/>
  <c r="T25" i="11"/>
  <c r="T33" i="11"/>
  <c r="T41" i="11"/>
  <c r="T49" i="11"/>
  <c r="T57" i="11"/>
  <c r="T65" i="11"/>
  <c r="T73" i="11"/>
  <c r="T81" i="11"/>
  <c r="T89" i="11"/>
  <c r="T97" i="11"/>
  <c r="T105" i="11"/>
  <c r="T113" i="11"/>
  <c r="T121" i="11"/>
  <c r="T129" i="11"/>
  <c r="T137" i="11"/>
  <c r="T145" i="11"/>
  <c r="T153" i="11"/>
  <c r="T161" i="11"/>
  <c r="T169" i="11"/>
  <c r="T177" i="11"/>
  <c r="T185" i="11"/>
  <c r="T193" i="11"/>
  <c r="T201" i="11"/>
  <c r="T209" i="11"/>
  <c r="T217" i="11"/>
  <c r="T225" i="11"/>
  <c r="T233" i="11"/>
  <c r="T241" i="11"/>
  <c r="T249" i="11"/>
  <c r="T257" i="11"/>
  <c r="T265" i="11"/>
  <c r="T273" i="11"/>
  <c r="T281" i="11"/>
  <c r="T10" i="11"/>
  <c r="T18" i="11"/>
  <c r="T26" i="11"/>
  <c r="T34" i="11"/>
  <c r="T42" i="11"/>
  <c r="T50" i="11"/>
  <c r="T58" i="11"/>
  <c r="T66" i="11"/>
  <c r="T74" i="11"/>
  <c r="T82" i="11"/>
  <c r="T90" i="11"/>
  <c r="T98" i="11"/>
  <c r="T106" i="11"/>
  <c r="T114" i="11"/>
  <c r="T122" i="11"/>
  <c r="T130" i="11"/>
  <c r="T138" i="11"/>
  <c r="T146" i="11"/>
  <c r="T154" i="11"/>
  <c r="T162" i="11"/>
  <c r="T170" i="11"/>
  <c r="T178" i="11"/>
  <c r="T186" i="11"/>
  <c r="T194" i="11"/>
  <c r="T202" i="11"/>
  <c r="T210" i="11"/>
  <c r="T218" i="11"/>
  <c r="T226" i="11"/>
  <c r="T234" i="11"/>
  <c r="T11" i="11"/>
  <c r="T19" i="11"/>
  <c r="T27" i="11"/>
  <c r="T35" i="11"/>
  <c r="T43" i="11"/>
  <c r="T51" i="11"/>
  <c r="T59" i="11"/>
  <c r="T67" i="11"/>
  <c r="T75" i="11"/>
  <c r="T83" i="11"/>
  <c r="T91" i="11"/>
  <c r="T99" i="11"/>
  <c r="T107" i="11"/>
  <c r="T115" i="11"/>
  <c r="T123" i="11"/>
  <c r="T131" i="11"/>
  <c r="T139" i="11"/>
  <c r="T147" i="11"/>
  <c r="T155" i="11"/>
  <c r="T163" i="11"/>
  <c r="T171" i="11"/>
  <c r="T179" i="11"/>
  <c r="T187" i="11"/>
  <c r="T195" i="11"/>
  <c r="T203" i="11"/>
  <c r="T211" i="11"/>
  <c r="T219" i="11"/>
  <c r="T227" i="11"/>
  <c r="T235" i="11"/>
  <c r="T243" i="11"/>
  <c r="T251" i="11"/>
  <c r="T259" i="11"/>
  <c r="T267" i="11"/>
  <c r="T275" i="11"/>
  <c r="T283" i="11"/>
  <c r="T291" i="11"/>
  <c r="T299" i="11"/>
  <c r="T307" i="11"/>
  <c r="T315" i="11"/>
  <c r="T323" i="11"/>
  <c r="T331" i="11"/>
  <c r="T13" i="10"/>
  <c r="T21" i="10"/>
  <c r="T29" i="10"/>
  <c r="T37" i="10"/>
  <c r="T45" i="10"/>
  <c r="T53" i="10"/>
  <c r="T61" i="10"/>
  <c r="T69" i="10"/>
  <c r="T77" i="10"/>
  <c r="T85" i="10"/>
  <c r="T93" i="10"/>
  <c r="T101" i="10"/>
  <c r="T109" i="10"/>
  <c r="T117" i="10"/>
  <c r="T125" i="10"/>
  <c r="T133" i="10"/>
  <c r="T141" i="10"/>
  <c r="T149" i="10"/>
  <c r="T157" i="10"/>
  <c r="T165" i="10"/>
  <c r="T173" i="10"/>
  <c r="T181" i="10"/>
  <c r="T189" i="10"/>
  <c r="T197" i="10"/>
  <c r="T205" i="10"/>
  <c r="T213" i="10"/>
  <c r="T221" i="10"/>
  <c r="T229" i="10"/>
  <c r="T237" i="10"/>
  <c r="T245" i="10"/>
  <c r="T253" i="10"/>
  <c r="T261" i="10"/>
  <c r="T269" i="10"/>
  <c r="T277" i="10"/>
  <c r="T285" i="10"/>
  <c r="T293" i="10"/>
  <c r="T301" i="10"/>
  <c r="T309" i="10"/>
  <c r="T317" i="10"/>
  <c r="T325" i="10"/>
  <c r="S15" i="6"/>
  <c r="S23" i="6"/>
  <c r="S31" i="6"/>
  <c r="T12" i="11"/>
  <c r="T20" i="11"/>
  <c r="T28" i="11"/>
  <c r="T36" i="11"/>
  <c r="T44" i="11"/>
  <c r="T52" i="11"/>
  <c r="T60" i="11"/>
  <c r="T68" i="11"/>
  <c r="T76" i="11"/>
  <c r="T84" i="11"/>
  <c r="T92" i="11"/>
  <c r="T100" i="11"/>
  <c r="T108" i="11"/>
  <c r="T116" i="11"/>
  <c r="T124" i="11"/>
  <c r="T132" i="11"/>
  <c r="T140" i="11"/>
  <c r="T148" i="11"/>
  <c r="T156" i="11"/>
  <c r="T164" i="11"/>
  <c r="T172" i="11"/>
  <c r="T180" i="11"/>
  <c r="T188" i="11"/>
  <c r="T196" i="11"/>
  <c r="T204" i="11"/>
  <c r="T212" i="11"/>
  <c r="T220" i="11"/>
  <c r="T228" i="11"/>
  <c r="T236" i="11"/>
  <c r="T244" i="11"/>
  <c r="T252" i="11"/>
  <c r="T260" i="11"/>
  <c r="T268" i="11"/>
  <c r="T276" i="11"/>
  <c r="T284" i="11"/>
  <c r="T292" i="11"/>
  <c r="T300" i="11"/>
  <c r="T308" i="11"/>
  <c r="T316" i="11"/>
  <c r="T324" i="11"/>
  <c r="T7" i="11"/>
  <c r="T14" i="10"/>
  <c r="T22" i="10"/>
  <c r="T30" i="10"/>
  <c r="T38" i="10"/>
  <c r="T46" i="10"/>
  <c r="T54" i="10"/>
  <c r="T62" i="10"/>
  <c r="T70" i="10"/>
  <c r="T78" i="10"/>
  <c r="T86" i="10"/>
  <c r="T94" i="10"/>
  <c r="T102" i="10"/>
  <c r="T110" i="10"/>
  <c r="T118" i="10"/>
  <c r="T126" i="10"/>
  <c r="T134" i="10"/>
  <c r="T142" i="10"/>
  <c r="T150" i="10"/>
  <c r="T158" i="10"/>
  <c r="T166" i="10"/>
  <c r="T174" i="10"/>
  <c r="T182" i="10"/>
  <c r="T190" i="10"/>
  <c r="T198" i="10"/>
  <c r="T206" i="10"/>
  <c r="T214" i="10"/>
  <c r="T222" i="10"/>
  <c r="T230" i="10"/>
  <c r="T238" i="10"/>
  <c r="T246" i="10"/>
  <c r="T254" i="10"/>
  <c r="T262" i="10"/>
  <c r="T270" i="10"/>
  <c r="T278" i="10"/>
  <c r="T286" i="10"/>
  <c r="T294" i="10"/>
  <c r="T302" i="10"/>
  <c r="T310" i="10"/>
  <c r="T318" i="10"/>
  <c r="T326" i="10"/>
  <c r="S8" i="6"/>
  <c r="S16" i="6"/>
  <c r="S24" i="6"/>
  <c r="S32" i="6"/>
  <c r="T13" i="11"/>
  <c r="T45" i="11"/>
  <c r="T77" i="11"/>
  <c r="T109" i="11"/>
  <c r="T141" i="11"/>
  <c r="T173" i="11"/>
  <c r="T205" i="11"/>
  <c r="T237" i="11"/>
  <c r="T258" i="11"/>
  <c r="T278" i="11"/>
  <c r="T297" i="11"/>
  <c r="T313" i="11"/>
  <c r="T329" i="11"/>
  <c r="T19" i="10"/>
  <c r="T35" i="10"/>
  <c r="T51" i="10"/>
  <c r="T67" i="10"/>
  <c r="T83" i="10"/>
  <c r="T99" i="10"/>
  <c r="T115" i="10"/>
  <c r="T131" i="10"/>
  <c r="T14" i="11"/>
  <c r="T46" i="11"/>
  <c r="T78" i="11"/>
  <c r="T110" i="11"/>
  <c r="T142" i="11"/>
  <c r="T174" i="11"/>
  <c r="T206" i="11"/>
  <c r="T238" i="11"/>
  <c r="T261" i="11"/>
  <c r="T282" i="11"/>
  <c r="T298" i="11"/>
  <c r="T314" i="11"/>
  <c r="T330" i="11"/>
  <c r="T20" i="10"/>
  <c r="T36" i="10"/>
  <c r="T52" i="10"/>
  <c r="T68" i="10"/>
  <c r="T84" i="10"/>
  <c r="T100" i="10"/>
  <c r="T116" i="10"/>
  <c r="T132" i="10"/>
  <c r="T148" i="10"/>
  <c r="T164" i="10"/>
  <c r="T180" i="10"/>
  <c r="T196" i="10"/>
  <c r="T212" i="10"/>
  <c r="T228" i="10"/>
  <c r="T244" i="10"/>
  <c r="T260" i="10"/>
  <c r="T276" i="10"/>
  <c r="T292" i="10"/>
  <c r="T308" i="10"/>
  <c r="T324" i="10"/>
  <c r="S14" i="6"/>
  <c r="S30" i="6"/>
  <c r="S40" i="6"/>
  <c r="S48" i="6"/>
  <c r="S56" i="6"/>
  <c r="S64" i="6"/>
  <c r="S72" i="6"/>
  <c r="S80" i="6"/>
  <c r="S88" i="6"/>
  <c r="S96" i="6"/>
  <c r="S104" i="6"/>
  <c r="S112" i="6"/>
  <c r="S120" i="6"/>
  <c r="S128" i="6"/>
  <c r="S136" i="6"/>
  <c r="S144" i="6"/>
  <c r="S152" i="6"/>
  <c r="S160" i="6"/>
  <c r="S168" i="6"/>
  <c r="S176" i="6"/>
  <c r="S184" i="6"/>
  <c r="S192" i="6"/>
  <c r="S200" i="6"/>
  <c r="S208" i="6"/>
  <c r="S216" i="6"/>
  <c r="S224" i="6"/>
  <c r="S232" i="6"/>
  <c r="S240" i="6"/>
  <c r="S248" i="6"/>
  <c r="S256" i="6"/>
  <c r="S264" i="6"/>
  <c r="S272" i="6"/>
  <c r="S280" i="6"/>
  <c r="S288" i="6"/>
  <c r="S296" i="6"/>
  <c r="S304" i="6"/>
  <c r="S312" i="6"/>
  <c r="S320" i="6"/>
  <c r="S328" i="6"/>
  <c r="S336" i="6"/>
  <c r="S12" i="5"/>
  <c r="S20" i="5"/>
  <c r="S28" i="5"/>
  <c r="S36" i="5"/>
  <c r="S44" i="5"/>
  <c r="S52" i="5"/>
  <c r="S60" i="5"/>
  <c r="S68" i="5"/>
  <c r="S76" i="5"/>
  <c r="S84" i="5"/>
  <c r="S92" i="5"/>
  <c r="S100" i="5"/>
  <c r="T21" i="11"/>
  <c r="T53" i="11"/>
  <c r="T85" i="11"/>
  <c r="T117" i="11"/>
  <c r="T149" i="11"/>
  <c r="T181" i="11"/>
  <c r="T213" i="11"/>
  <c r="T242" i="11"/>
  <c r="T262" i="11"/>
  <c r="T285" i="11"/>
  <c r="T301" i="11"/>
  <c r="T317" i="11"/>
  <c r="T23" i="10"/>
  <c r="T39" i="10"/>
  <c r="T55" i="10"/>
  <c r="T71" i="10"/>
  <c r="T87" i="10"/>
  <c r="T103" i="10"/>
  <c r="T119" i="10"/>
  <c r="T135" i="10"/>
  <c r="T151" i="10"/>
  <c r="T167" i="10"/>
  <c r="T183" i="10"/>
  <c r="T199" i="10"/>
  <c r="T215" i="10"/>
  <c r="T22" i="11"/>
  <c r="T54" i="11"/>
  <c r="T86" i="11"/>
  <c r="T118" i="11"/>
  <c r="T150" i="11"/>
  <c r="T182" i="11"/>
  <c r="T214" i="11"/>
  <c r="T245" i="11"/>
  <c r="T266" i="11"/>
  <c r="T286" i="11"/>
  <c r="T302" i="11"/>
  <c r="T318" i="11"/>
  <c r="T8" i="10"/>
  <c r="T24" i="10"/>
  <c r="T29" i="11"/>
  <c r="T61" i="11"/>
  <c r="T93" i="11"/>
  <c r="T125" i="11"/>
  <c r="T157" i="11"/>
  <c r="T189" i="11"/>
  <c r="T221" i="11"/>
  <c r="T246" i="11"/>
  <c r="T269" i="11"/>
  <c r="T289" i="11"/>
  <c r="T305" i="11"/>
  <c r="T321" i="11"/>
  <c r="T11" i="10"/>
  <c r="T27" i="10"/>
  <c r="T43" i="10"/>
  <c r="T59" i="10"/>
  <c r="T75" i="10"/>
  <c r="T91" i="10"/>
  <c r="T107" i="10"/>
  <c r="T123" i="10"/>
  <c r="T139" i="10"/>
  <c r="T155" i="10"/>
  <c r="T171" i="10"/>
  <c r="T187" i="10"/>
  <c r="T203" i="10"/>
  <c r="T219" i="10"/>
  <c r="T235" i="10"/>
  <c r="T251" i="10"/>
  <c r="T267" i="10"/>
  <c r="T283" i="10"/>
  <c r="T299" i="10"/>
  <c r="T315" i="10"/>
  <c r="T331" i="10"/>
  <c r="S21" i="6"/>
  <c r="S35" i="6"/>
  <c r="S43" i="6"/>
  <c r="S51" i="6"/>
  <c r="S59" i="6"/>
  <c r="S67" i="6"/>
  <c r="S75" i="6"/>
  <c r="S83" i="6"/>
  <c r="S91" i="6"/>
  <c r="S99" i="6"/>
  <c r="S107" i="6"/>
  <c r="S115" i="6"/>
  <c r="S123" i="6"/>
  <c r="S131" i="6"/>
  <c r="S139" i="6"/>
  <c r="S147" i="6"/>
  <c r="S155" i="6"/>
  <c r="S163" i="6"/>
  <c r="S171" i="6"/>
  <c r="S179" i="6"/>
  <c r="S187" i="6"/>
  <c r="S195" i="6"/>
  <c r="S203" i="6"/>
  <c r="S211" i="6"/>
  <c r="S219" i="6"/>
  <c r="S227" i="6"/>
  <c r="S235" i="6"/>
  <c r="S243" i="6"/>
  <c r="S251" i="6"/>
  <c r="S259" i="6"/>
  <c r="S267" i="6"/>
  <c r="S275" i="6"/>
  <c r="S283" i="6"/>
  <c r="S291" i="6"/>
  <c r="S299" i="6"/>
  <c r="S307" i="6"/>
  <c r="S315" i="6"/>
  <c r="S323" i="6"/>
  <c r="S331" i="6"/>
  <c r="S15" i="5"/>
  <c r="S23" i="5"/>
  <c r="S31" i="5"/>
  <c r="S39" i="5"/>
  <c r="S47" i="5"/>
  <c r="S55" i="5"/>
  <c r="S63" i="5"/>
  <c r="T30" i="11"/>
  <c r="T62" i="11"/>
  <c r="T94" i="11"/>
  <c r="T126" i="11"/>
  <c r="T158" i="11"/>
  <c r="T190" i="11"/>
  <c r="T222" i="11"/>
  <c r="T250" i="11"/>
  <c r="T270" i="11"/>
  <c r="T290" i="11"/>
  <c r="T306" i="11"/>
  <c r="T322" i="11"/>
  <c r="T12" i="10"/>
  <c r="T28" i="10"/>
  <c r="T44" i="10"/>
  <c r="T60" i="10"/>
  <c r="T76" i="10"/>
  <c r="T92" i="10"/>
  <c r="T108" i="10"/>
  <c r="T124" i="10"/>
  <c r="T140" i="10"/>
  <c r="T156" i="10"/>
  <c r="T172" i="10"/>
  <c r="T188" i="10"/>
  <c r="T204" i="10"/>
  <c r="T220" i="10"/>
  <c r="T236" i="10"/>
  <c r="T252" i="10"/>
  <c r="T268" i="10"/>
  <c r="T284" i="10"/>
  <c r="T300" i="10"/>
  <c r="T316" i="10"/>
  <c r="T7" i="10"/>
  <c r="S22" i="6"/>
  <c r="S36" i="6"/>
  <c r="S44" i="6"/>
  <c r="S52" i="6"/>
  <c r="S60" i="6"/>
  <c r="S68" i="6"/>
  <c r="S76" i="6"/>
  <c r="S84" i="6"/>
  <c r="S92" i="6"/>
  <c r="S100" i="6"/>
  <c r="S108" i="6"/>
  <c r="S116" i="6"/>
  <c r="S124" i="6"/>
  <c r="S132" i="6"/>
  <c r="S140" i="6"/>
  <c r="S148" i="6"/>
  <c r="S156" i="6"/>
  <c r="S164" i="6"/>
  <c r="S172" i="6"/>
  <c r="S180" i="6"/>
  <c r="S188" i="6"/>
  <c r="S196" i="6"/>
  <c r="S204" i="6"/>
  <c r="S212" i="6"/>
  <c r="S220" i="6"/>
  <c r="S228" i="6"/>
  <c r="S236" i="6"/>
  <c r="S244" i="6"/>
  <c r="S252" i="6"/>
  <c r="S260" i="6"/>
  <c r="S268" i="6"/>
  <c r="S276" i="6"/>
  <c r="S284" i="6"/>
  <c r="S292" i="6"/>
  <c r="S300" i="6"/>
  <c r="S308" i="6"/>
  <c r="S316" i="6"/>
  <c r="S324" i="6"/>
  <c r="S332" i="6"/>
  <c r="S8" i="5"/>
  <c r="S16" i="5"/>
  <c r="S24" i="5"/>
  <c r="S32" i="5"/>
  <c r="S40" i="5"/>
  <c r="S48" i="5"/>
  <c r="S56" i="5"/>
  <c r="S64" i="5"/>
  <c r="T37" i="11"/>
  <c r="T69" i="11"/>
  <c r="T101" i="11"/>
  <c r="T133" i="11"/>
  <c r="T165" i="11"/>
  <c r="T197" i="11"/>
  <c r="T229" i="11"/>
  <c r="T253" i="11"/>
  <c r="T274" i="11"/>
  <c r="T293" i="11"/>
  <c r="T309" i="11"/>
  <c r="T325" i="11"/>
  <c r="T15" i="10"/>
  <c r="T31" i="10"/>
  <c r="T47" i="10"/>
  <c r="T63" i="10"/>
  <c r="T79" i="10"/>
  <c r="T95" i="10"/>
  <c r="T111" i="10"/>
  <c r="T127" i="10"/>
  <c r="T143" i="10"/>
  <c r="T159" i="10"/>
  <c r="T175" i="10"/>
  <c r="T191" i="10"/>
  <c r="T207" i="10"/>
  <c r="T223" i="10"/>
  <c r="T239" i="10"/>
  <c r="T255" i="10"/>
  <c r="T271" i="10"/>
  <c r="T287" i="10"/>
  <c r="T303" i="10"/>
  <c r="T319" i="10"/>
  <c r="S9" i="6"/>
  <c r="S25" i="6"/>
  <c r="S37" i="6"/>
  <c r="S45" i="6"/>
  <c r="S53" i="6"/>
  <c r="S61" i="6"/>
  <c r="S69" i="6"/>
  <c r="S77" i="6"/>
  <c r="S85" i="6"/>
  <c r="S93" i="6"/>
  <c r="S101" i="6"/>
  <c r="S109" i="6"/>
  <c r="S117" i="6"/>
  <c r="S125" i="6"/>
  <c r="S133" i="6"/>
  <c r="S141" i="6"/>
  <c r="S149" i="6"/>
  <c r="S157" i="6"/>
  <c r="S165" i="6"/>
  <c r="S173" i="6"/>
  <c r="S181" i="6"/>
  <c r="S189" i="6"/>
  <c r="S197" i="6"/>
  <c r="S205" i="6"/>
  <c r="S213" i="6"/>
  <c r="S221" i="6"/>
  <c r="S229" i="6"/>
  <c r="S237" i="6"/>
  <c r="S245" i="6"/>
  <c r="S253" i="6"/>
  <c r="S261" i="6"/>
  <c r="S269" i="6"/>
  <c r="S277" i="6"/>
  <c r="S285" i="6"/>
  <c r="S293" i="6"/>
  <c r="S301" i="6"/>
  <c r="S309" i="6"/>
  <c r="S317" i="6"/>
  <c r="S325" i="6"/>
  <c r="S333" i="6"/>
  <c r="S9" i="5"/>
  <c r="S17" i="5"/>
  <c r="S25" i="5"/>
  <c r="S33" i="5"/>
  <c r="S41" i="5"/>
  <c r="S49" i="5"/>
  <c r="S57" i="5"/>
  <c r="S65" i="5"/>
  <c r="S73" i="5"/>
  <c r="S81" i="5"/>
  <c r="S89" i="5"/>
  <c r="S97" i="5"/>
  <c r="S105" i="5"/>
  <c r="T38" i="11"/>
  <c r="T277" i="11"/>
  <c r="T56" i="10"/>
  <c r="T120" i="10"/>
  <c r="T168" i="10"/>
  <c r="T211" i="10"/>
  <c r="T247" i="10"/>
  <c r="T279" i="10"/>
  <c r="T311" i="10"/>
  <c r="S17" i="6"/>
  <c r="S41" i="6"/>
  <c r="S57" i="6"/>
  <c r="S73" i="6"/>
  <c r="S89" i="6"/>
  <c r="S105" i="6"/>
  <c r="S121" i="6"/>
  <c r="S137" i="6"/>
  <c r="S153" i="6"/>
  <c r="S169" i="6"/>
  <c r="S185" i="6"/>
  <c r="S201" i="6"/>
  <c r="S217" i="6"/>
  <c r="S233" i="6"/>
  <c r="S249" i="6"/>
  <c r="S265" i="6"/>
  <c r="S281" i="6"/>
  <c r="S297" i="6"/>
  <c r="S313" i="6"/>
  <c r="S329" i="6"/>
  <c r="S13" i="5"/>
  <c r="S29" i="5"/>
  <c r="S45" i="5"/>
  <c r="T70" i="11"/>
  <c r="T294" i="11"/>
  <c r="T64" i="10"/>
  <c r="T128" i="10"/>
  <c r="T176" i="10"/>
  <c r="T216" i="10"/>
  <c r="T248" i="10"/>
  <c r="T280" i="10"/>
  <c r="T312" i="10"/>
  <c r="S18" i="6"/>
  <c r="S42" i="6"/>
  <c r="S58" i="6"/>
  <c r="S74" i="6"/>
  <c r="S90" i="6"/>
  <c r="S106" i="6"/>
  <c r="S122" i="6"/>
  <c r="S138" i="6"/>
  <c r="S154" i="6"/>
  <c r="S170" i="6"/>
  <c r="S186" i="6"/>
  <c r="S202" i="6"/>
  <c r="S218" i="6"/>
  <c r="S234" i="6"/>
  <c r="S250" i="6"/>
  <c r="S266" i="6"/>
  <c r="S282" i="6"/>
  <c r="S298" i="6"/>
  <c r="S314" i="6"/>
  <c r="S330" i="6"/>
  <c r="S14" i="5"/>
  <c r="S30" i="5"/>
  <c r="S46" i="5"/>
  <c r="S62" i="5"/>
  <c r="S75" i="5"/>
  <c r="S86" i="5"/>
  <c r="S96" i="5"/>
  <c r="S107" i="5"/>
  <c r="S115" i="5"/>
  <c r="S123" i="5"/>
  <c r="S131" i="5"/>
  <c r="S139" i="5"/>
  <c r="S147" i="5"/>
  <c r="S155" i="5"/>
  <c r="S163" i="5"/>
  <c r="S171" i="5"/>
  <c r="S179" i="5"/>
  <c r="S187" i="5"/>
  <c r="S195" i="5"/>
  <c r="S203" i="5"/>
  <c r="S211" i="5"/>
  <c r="S219" i="5"/>
  <c r="S227" i="5"/>
  <c r="S235" i="5"/>
  <c r="S243" i="5"/>
  <c r="S251" i="5"/>
  <c r="S259" i="5"/>
  <c r="S267" i="5"/>
  <c r="S275" i="5"/>
  <c r="S283" i="5"/>
  <c r="S291" i="5"/>
  <c r="S299" i="5"/>
  <c r="S307" i="5"/>
  <c r="S315" i="5"/>
  <c r="S323" i="5"/>
  <c r="S331" i="5"/>
  <c r="S66" i="5"/>
  <c r="S98" i="5"/>
  <c r="S108" i="5"/>
  <c r="S116" i="5"/>
  <c r="S132" i="5"/>
  <c r="S140" i="5"/>
  <c r="S148" i="5"/>
  <c r="S164" i="5"/>
  <c r="S172" i="5"/>
  <c r="S188" i="5"/>
  <c r="S196" i="5"/>
  <c r="S204" i="5"/>
  <c r="S220" i="5"/>
  <c r="S228" i="5"/>
  <c r="S236" i="5"/>
  <c r="S252" i="5"/>
  <c r="S260" i="5"/>
  <c r="S276" i="5"/>
  <c r="S284" i="5"/>
  <c r="S292" i="5"/>
  <c r="S308" i="5"/>
  <c r="S316" i="5"/>
  <c r="S332" i="5"/>
  <c r="T102" i="11"/>
  <c r="T310" i="11"/>
  <c r="T72" i="10"/>
  <c r="T136" i="10"/>
  <c r="T179" i="10"/>
  <c r="T224" i="10"/>
  <c r="T256" i="10"/>
  <c r="T288" i="10"/>
  <c r="T320" i="10"/>
  <c r="S26" i="6"/>
  <c r="S46" i="6"/>
  <c r="S62" i="6"/>
  <c r="S78" i="6"/>
  <c r="S94" i="6"/>
  <c r="S110" i="6"/>
  <c r="S126" i="6"/>
  <c r="S142" i="6"/>
  <c r="S158" i="6"/>
  <c r="S174" i="6"/>
  <c r="S190" i="6"/>
  <c r="S206" i="6"/>
  <c r="S222" i="6"/>
  <c r="S238" i="6"/>
  <c r="S254" i="6"/>
  <c r="S270" i="6"/>
  <c r="S286" i="6"/>
  <c r="S302" i="6"/>
  <c r="S318" i="6"/>
  <c r="S334" i="6"/>
  <c r="S18" i="5"/>
  <c r="S34" i="5"/>
  <c r="S50" i="5"/>
  <c r="S77" i="5"/>
  <c r="S87" i="5"/>
  <c r="S124" i="5"/>
  <c r="S156" i="5"/>
  <c r="S180" i="5"/>
  <c r="S212" i="5"/>
  <c r="S244" i="5"/>
  <c r="S268" i="5"/>
  <c r="S300" i="5"/>
  <c r="S324" i="5"/>
  <c r="T134" i="11"/>
  <c r="T326" i="11"/>
  <c r="T80" i="10"/>
  <c r="T144" i="10"/>
  <c r="T184" i="10"/>
  <c r="T227" i="10"/>
  <c r="T259" i="10"/>
  <c r="T291" i="10"/>
  <c r="T323" i="10"/>
  <c r="S29" i="6"/>
  <c r="S47" i="6"/>
  <c r="S63" i="6"/>
  <c r="S79" i="6"/>
  <c r="S95" i="6"/>
  <c r="S111" i="6"/>
  <c r="S127" i="6"/>
  <c r="S143" i="6"/>
  <c r="S159" i="6"/>
  <c r="S175" i="6"/>
  <c r="S191" i="6"/>
  <c r="S207" i="6"/>
  <c r="S223" i="6"/>
  <c r="S239" i="6"/>
  <c r="S255" i="6"/>
  <c r="S271" i="6"/>
  <c r="S287" i="6"/>
  <c r="S303" i="6"/>
  <c r="S319" i="6"/>
  <c r="S335" i="6"/>
  <c r="S19" i="5"/>
  <c r="S35" i="5"/>
  <c r="S51" i="5"/>
  <c r="S67" i="5"/>
  <c r="S78" i="5"/>
  <c r="S88" i="5"/>
  <c r="S99" i="5"/>
  <c r="S109" i="5"/>
  <c r="S117" i="5"/>
  <c r="S125" i="5"/>
  <c r="S133" i="5"/>
  <c r="S141" i="5"/>
  <c r="S149" i="5"/>
  <c r="S157" i="5"/>
  <c r="S165" i="5"/>
  <c r="S173" i="5"/>
  <c r="S181" i="5"/>
  <c r="S189" i="5"/>
  <c r="S197" i="5"/>
  <c r="S205" i="5"/>
  <c r="S213" i="5"/>
  <c r="S221" i="5"/>
  <c r="S229" i="5"/>
  <c r="S237" i="5"/>
  <c r="S245" i="5"/>
  <c r="S253" i="5"/>
  <c r="S261" i="5"/>
  <c r="S269" i="5"/>
  <c r="S277" i="5"/>
  <c r="S285" i="5"/>
  <c r="S293" i="5"/>
  <c r="S301" i="5"/>
  <c r="S309" i="5"/>
  <c r="S317" i="5"/>
  <c r="S325" i="5"/>
  <c r="S333" i="5"/>
  <c r="T230" i="11"/>
  <c r="T160" i="10"/>
  <c r="T272" i="10"/>
  <c r="S54" i="6"/>
  <c r="S102" i="6"/>
  <c r="S150" i="6"/>
  <c r="S198" i="6"/>
  <c r="S246" i="6"/>
  <c r="S294" i="6"/>
  <c r="S10" i="5"/>
  <c r="S58" i="5"/>
  <c r="S93" i="5"/>
  <c r="S120" i="5"/>
  <c r="S160" i="5"/>
  <c r="S184" i="5"/>
  <c r="S208" i="5"/>
  <c r="S232" i="5"/>
  <c r="S256" i="5"/>
  <c r="S288" i="5"/>
  <c r="T166" i="11"/>
  <c r="T16" i="10"/>
  <c r="T88" i="10"/>
  <c r="T147" i="10"/>
  <c r="T192" i="10"/>
  <c r="T231" i="10"/>
  <c r="T263" i="10"/>
  <c r="T295" i="10"/>
  <c r="T327" i="10"/>
  <c r="S33" i="6"/>
  <c r="S49" i="6"/>
  <c r="S65" i="6"/>
  <c r="S81" i="6"/>
  <c r="S97" i="6"/>
  <c r="S113" i="6"/>
  <c r="S129" i="6"/>
  <c r="S145" i="6"/>
  <c r="S161" i="6"/>
  <c r="S177" i="6"/>
  <c r="S193" i="6"/>
  <c r="S209" i="6"/>
  <c r="S225" i="6"/>
  <c r="S241" i="6"/>
  <c r="S257" i="6"/>
  <c r="S273" i="6"/>
  <c r="S289" i="6"/>
  <c r="S305" i="6"/>
  <c r="S321" i="6"/>
  <c r="S337" i="6"/>
  <c r="S21" i="5"/>
  <c r="S37" i="5"/>
  <c r="S53" i="5"/>
  <c r="S69" i="5"/>
  <c r="S79" i="5"/>
  <c r="S90" i="5"/>
  <c r="S101" i="5"/>
  <c r="S110" i="5"/>
  <c r="S118" i="5"/>
  <c r="S126" i="5"/>
  <c r="S134" i="5"/>
  <c r="S142" i="5"/>
  <c r="S150" i="5"/>
  <c r="S158" i="5"/>
  <c r="S166" i="5"/>
  <c r="S174" i="5"/>
  <c r="S182" i="5"/>
  <c r="S190" i="5"/>
  <c r="S198" i="5"/>
  <c r="S206" i="5"/>
  <c r="S214" i="5"/>
  <c r="S222" i="5"/>
  <c r="S230" i="5"/>
  <c r="S238" i="5"/>
  <c r="S246" i="5"/>
  <c r="S254" i="5"/>
  <c r="S262" i="5"/>
  <c r="S270" i="5"/>
  <c r="S278" i="5"/>
  <c r="S286" i="5"/>
  <c r="S294" i="5"/>
  <c r="S302" i="5"/>
  <c r="S310" i="5"/>
  <c r="S318" i="5"/>
  <c r="S326" i="5"/>
  <c r="S334" i="5"/>
  <c r="T104" i="10"/>
  <c r="T200" i="10"/>
  <c r="S10" i="6"/>
  <c r="S38" i="6"/>
  <c r="S86" i="6"/>
  <c r="S134" i="6"/>
  <c r="S182" i="6"/>
  <c r="S230" i="6"/>
  <c r="S278" i="6"/>
  <c r="S310" i="6"/>
  <c r="S42" i="5"/>
  <c r="S71" i="5"/>
  <c r="S112" i="5"/>
  <c r="S136" i="5"/>
  <c r="S144" i="5"/>
  <c r="S176" i="5"/>
  <c r="S200" i="5"/>
  <c r="S224" i="5"/>
  <c r="S248" i="5"/>
  <c r="S272" i="5"/>
  <c r="T198" i="11"/>
  <c r="T32" i="10"/>
  <c r="T96" i="10"/>
  <c r="T152" i="10"/>
  <c r="T195" i="10"/>
  <c r="T232" i="10"/>
  <c r="T264" i="10"/>
  <c r="T296" i="10"/>
  <c r="T328" i="10"/>
  <c r="S34" i="6"/>
  <c r="S50" i="6"/>
  <c r="S66" i="6"/>
  <c r="S82" i="6"/>
  <c r="S98" i="6"/>
  <c r="S114" i="6"/>
  <c r="S130" i="6"/>
  <c r="S146" i="6"/>
  <c r="S162" i="6"/>
  <c r="S178" i="6"/>
  <c r="S194" i="6"/>
  <c r="S210" i="6"/>
  <c r="S226" i="6"/>
  <c r="S242" i="6"/>
  <c r="S258" i="6"/>
  <c r="S274" i="6"/>
  <c r="S290" i="6"/>
  <c r="S306" i="6"/>
  <c r="S322" i="6"/>
  <c r="S7" i="6"/>
  <c r="S22" i="5"/>
  <c r="S38" i="5"/>
  <c r="S54" i="5"/>
  <c r="S70" i="5"/>
  <c r="S80" i="5"/>
  <c r="S91" i="5"/>
  <c r="S102" i="5"/>
  <c r="S111" i="5"/>
  <c r="S119" i="5"/>
  <c r="S127" i="5"/>
  <c r="S135" i="5"/>
  <c r="S143" i="5"/>
  <c r="S151" i="5"/>
  <c r="S159" i="5"/>
  <c r="S167" i="5"/>
  <c r="S175" i="5"/>
  <c r="S183" i="5"/>
  <c r="S191" i="5"/>
  <c r="S199" i="5"/>
  <c r="S207" i="5"/>
  <c r="S215" i="5"/>
  <c r="S223" i="5"/>
  <c r="S231" i="5"/>
  <c r="S239" i="5"/>
  <c r="S247" i="5"/>
  <c r="S255" i="5"/>
  <c r="S263" i="5"/>
  <c r="S271" i="5"/>
  <c r="S279" i="5"/>
  <c r="S287" i="5"/>
  <c r="S295" i="5"/>
  <c r="S303" i="5"/>
  <c r="S311" i="5"/>
  <c r="S319" i="5"/>
  <c r="S327" i="5"/>
  <c r="S335" i="5"/>
  <c r="T40" i="10"/>
  <c r="T240" i="10"/>
  <c r="T304" i="10"/>
  <c r="S70" i="6"/>
  <c r="S118" i="6"/>
  <c r="S166" i="6"/>
  <c r="S214" i="6"/>
  <c r="S262" i="6"/>
  <c r="S326" i="6"/>
  <c r="S26" i="5"/>
  <c r="S82" i="5"/>
  <c r="S103" i="5"/>
  <c r="S128" i="5"/>
  <c r="S152" i="5"/>
  <c r="S168" i="5"/>
  <c r="S192" i="5"/>
  <c r="S216" i="5"/>
  <c r="S240" i="5"/>
  <c r="S264" i="5"/>
  <c r="S296" i="5"/>
  <c r="T254" i="11"/>
  <c r="S13" i="6"/>
  <c r="S151" i="6"/>
  <c r="S279" i="6"/>
  <c r="S61" i="5"/>
  <c r="S106" i="5"/>
  <c r="S138" i="5"/>
  <c r="S170" i="5"/>
  <c r="S202" i="5"/>
  <c r="S234" i="5"/>
  <c r="S266" i="5"/>
  <c r="S297" i="5"/>
  <c r="T48" i="10"/>
  <c r="S39" i="6"/>
  <c r="S167" i="6"/>
  <c r="S295" i="6"/>
  <c r="S72" i="5"/>
  <c r="S113" i="5"/>
  <c r="S145" i="5"/>
  <c r="S177" i="5"/>
  <c r="S209" i="5"/>
  <c r="S241" i="5"/>
  <c r="S273" i="5"/>
  <c r="S298" i="5"/>
  <c r="S321" i="5"/>
  <c r="S146" i="5"/>
  <c r="S210" i="5"/>
  <c r="S242" i="5"/>
  <c r="S304" i="5"/>
  <c r="S322" i="5"/>
  <c r="S169" i="5"/>
  <c r="S290" i="5"/>
  <c r="S320" i="5"/>
  <c r="T112" i="10"/>
  <c r="S55" i="6"/>
  <c r="S183" i="6"/>
  <c r="S311" i="6"/>
  <c r="S74" i="5"/>
  <c r="S114" i="5"/>
  <c r="S178" i="5"/>
  <c r="S274" i="5"/>
  <c r="S337" i="5"/>
  <c r="T163" i="10"/>
  <c r="S71" i="6"/>
  <c r="S199" i="6"/>
  <c r="S327" i="6"/>
  <c r="S83" i="5"/>
  <c r="S121" i="5"/>
  <c r="S153" i="5"/>
  <c r="S185" i="5"/>
  <c r="S217" i="5"/>
  <c r="S249" i="5"/>
  <c r="S280" i="5"/>
  <c r="S305" i="5"/>
  <c r="S328" i="5"/>
  <c r="S27" i="5"/>
  <c r="S161" i="5"/>
  <c r="S225" i="5"/>
  <c r="S312" i="5"/>
  <c r="S137" i="5"/>
  <c r="T208" i="10"/>
  <c r="S87" i="6"/>
  <c r="S215" i="6"/>
  <c r="S11" i="5"/>
  <c r="S85" i="5"/>
  <c r="S122" i="5"/>
  <c r="S154" i="5"/>
  <c r="S186" i="5"/>
  <c r="S218" i="5"/>
  <c r="S250" i="5"/>
  <c r="S281" i="5"/>
  <c r="S306" i="5"/>
  <c r="S329" i="5"/>
  <c r="S231" i="6"/>
  <c r="S129" i="5"/>
  <c r="S193" i="5"/>
  <c r="S257" i="5"/>
  <c r="S282" i="5"/>
  <c r="S104" i="5"/>
  <c r="S314" i="5"/>
  <c r="S7" i="5"/>
  <c r="T243" i="10"/>
  <c r="S103" i="6"/>
  <c r="S94" i="5"/>
  <c r="S330" i="5"/>
  <c r="T275" i="10"/>
  <c r="S119" i="6"/>
  <c r="S247" i="6"/>
  <c r="S43" i="5"/>
  <c r="S95" i="5"/>
  <c r="S130" i="5"/>
  <c r="S162" i="5"/>
  <c r="S194" i="5"/>
  <c r="S226" i="5"/>
  <c r="S258" i="5"/>
  <c r="S289" i="5"/>
  <c r="S313" i="5"/>
  <c r="S336" i="5"/>
  <c r="T307" i="10"/>
  <c r="S135" i="6"/>
  <c r="S263" i="6"/>
  <c r="S59" i="5"/>
  <c r="S201" i="5"/>
  <c r="S233" i="5"/>
  <c r="S265" i="5"/>
  <c r="S221" i="3"/>
  <c r="T217" i="8"/>
  <c r="T217" i="7"/>
  <c r="S221" i="4"/>
  <c r="T36" i="8"/>
  <c r="T36" i="7"/>
  <c r="S38" i="4"/>
  <c r="S38" i="3"/>
  <c r="T283" i="8"/>
  <c r="S288" i="4"/>
  <c r="T283" i="7"/>
  <c r="S288" i="3"/>
  <c r="S293" i="4"/>
  <c r="S293" i="3"/>
  <c r="T288" i="8"/>
  <c r="T288" i="7"/>
  <c r="S336" i="4"/>
  <c r="T330" i="7"/>
  <c r="T330" i="8"/>
  <c r="S336" i="3"/>
  <c r="S206" i="3"/>
  <c r="T202" i="8"/>
  <c r="T202" i="7"/>
  <c r="S206" i="4"/>
  <c r="S140" i="3"/>
  <c r="T136" i="7"/>
  <c r="S140" i="4"/>
  <c r="T136" i="8"/>
  <c r="T318" i="8"/>
  <c r="T318" i="7"/>
  <c r="S324" i="3"/>
  <c r="S324" i="4"/>
  <c r="T48" i="7"/>
  <c r="S50" i="4"/>
  <c r="S50" i="3"/>
  <c r="T48" i="8"/>
  <c r="T155" i="8"/>
  <c r="T155" i="7"/>
  <c r="S159" i="4"/>
  <c r="S159" i="3"/>
  <c r="S74" i="3"/>
  <c r="S74" i="4"/>
  <c r="T275" i="8"/>
  <c r="S280" i="4"/>
  <c r="T275" i="7"/>
  <c r="S280" i="3"/>
  <c r="T121" i="8"/>
  <c r="S125" i="4"/>
  <c r="S125" i="3"/>
  <c r="T121" i="7"/>
  <c r="T63" i="7"/>
  <c r="S65" i="4"/>
  <c r="T63" i="8"/>
  <c r="S65" i="3"/>
  <c r="T59" i="7"/>
  <c r="T59" i="8"/>
  <c r="S61" i="4"/>
  <c r="S61" i="3"/>
  <c r="T14" i="7"/>
  <c r="S14" i="3"/>
  <c r="T14" i="8"/>
  <c r="S14" i="4"/>
  <c r="S230" i="3"/>
  <c r="S230" i="4"/>
  <c r="T226" i="8"/>
  <c r="T226" i="7"/>
  <c r="T235" i="8"/>
  <c r="T235" i="7"/>
  <c r="S239" i="4"/>
  <c r="S239" i="3"/>
  <c r="T28" i="8"/>
  <c r="S30" i="3"/>
  <c r="T28" i="7"/>
  <c r="S30" i="4"/>
  <c r="T187" i="7"/>
  <c r="T187" i="8"/>
  <c r="S191" i="4"/>
  <c r="S191" i="3"/>
  <c r="S141" i="3"/>
  <c r="T137" i="7"/>
  <c r="T137" i="8"/>
  <c r="S141" i="4"/>
  <c r="T197" i="8"/>
  <c r="T197" i="7"/>
  <c r="S201" i="3"/>
  <c r="S201" i="4"/>
  <c r="S269" i="3"/>
  <c r="T265" i="8"/>
  <c r="T265" i="7"/>
  <c r="S269" i="4"/>
  <c r="S31" i="4"/>
  <c r="T29" i="8"/>
  <c r="T29" i="7"/>
  <c r="S31" i="3"/>
  <c r="S226" i="3"/>
  <c r="T222" i="8"/>
  <c r="S226" i="4"/>
  <c r="T222" i="7"/>
  <c r="T73" i="8"/>
  <c r="T73" i="7"/>
  <c r="S77" i="4"/>
  <c r="S77" i="3"/>
  <c r="S304" i="4"/>
  <c r="T299" i="8"/>
  <c r="T299" i="7"/>
  <c r="S304" i="3"/>
  <c r="T86" i="8"/>
  <c r="S90" i="4"/>
  <c r="S90" i="3"/>
  <c r="T86" i="7"/>
  <c r="T64" i="8"/>
  <c r="T64" i="7"/>
  <c r="S66" i="4"/>
  <c r="S66" i="3"/>
  <c r="T249" i="8"/>
  <c r="S253" i="3"/>
  <c r="T249" i="7"/>
  <c r="S253" i="4"/>
  <c r="S42" i="4"/>
  <c r="T40" i="7"/>
  <c r="T40" i="8"/>
  <c r="S42" i="3"/>
  <c r="S9" i="4"/>
  <c r="T9" i="7"/>
  <c r="S9" i="3"/>
  <c r="T9" i="8"/>
  <c r="T18" i="7"/>
  <c r="T18" i="8"/>
  <c r="S20" i="3"/>
  <c r="S20" i="4"/>
  <c r="T23" i="8"/>
  <c r="S25" i="3"/>
  <c r="T23" i="7"/>
  <c r="S25" i="4"/>
  <c r="T273" i="7"/>
  <c r="S278" i="3"/>
  <c r="S278" i="4"/>
  <c r="T273" i="8"/>
  <c r="T115" i="7"/>
  <c r="S119" i="4"/>
  <c r="T115" i="8"/>
  <c r="S119" i="3"/>
  <c r="S52" i="3"/>
  <c r="T50" i="8"/>
  <c r="S52" i="4"/>
  <c r="T50" i="7"/>
  <c r="T90" i="8"/>
  <c r="S94" i="4"/>
  <c r="T90" i="7"/>
  <c r="S94" i="3"/>
  <c r="S135" i="3"/>
  <c r="S135" i="4"/>
  <c r="T131" i="8"/>
  <c r="T131" i="7"/>
  <c r="S103" i="3"/>
  <c r="T99" i="8"/>
  <c r="S103" i="4"/>
  <c r="T99" i="7"/>
  <c r="T292" i="7"/>
  <c r="T292" i="8"/>
  <c r="S297" i="3"/>
  <c r="S297" i="4"/>
  <c r="S158" i="3"/>
  <c r="S158" i="4"/>
  <c r="T154" i="8"/>
  <c r="T154" i="7"/>
  <c r="T45" i="8"/>
  <c r="S47" i="3"/>
  <c r="S47" i="4"/>
  <c r="T45" i="7"/>
  <c r="T52" i="8"/>
  <c r="T52" i="7"/>
  <c r="S54" i="4"/>
  <c r="S54" i="3"/>
  <c r="S244" i="3"/>
  <c r="T240" i="7"/>
  <c r="S244" i="4"/>
  <c r="T240" i="8"/>
  <c r="T61" i="8"/>
  <c r="T61" i="7"/>
  <c r="S63" i="4"/>
  <c r="S63" i="3"/>
  <c r="T22" i="8"/>
  <c r="T22" i="7"/>
  <c r="S24" i="4"/>
  <c r="S24" i="3"/>
  <c r="S266" i="3"/>
  <c r="T262" i="7"/>
  <c r="T262" i="8"/>
  <c r="S266" i="4"/>
  <c r="T88" i="7"/>
  <c r="T88" i="8"/>
  <c r="S92" i="4"/>
  <c r="S92" i="3"/>
  <c r="S273" i="4"/>
  <c r="T269" i="8"/>
  <c r="T269" i="7"/>
  <c r="S273" i="3"/>
  <c r="T19" i="8"/>
  <c r="S21" i="3"/>
  <c r="T19" i="7"/>
  <c r="S21" i="4"/>
  <c r="T260" i="8"/>
  <c r="S264" i="4"/>
  <c r="T260" i="7"/>
  <c r="S264" i="3"/>
  <c r="T323" i="7"/>
  <c r="T323" i="8"/>
  <c r="S329" i="3"/>
  <c r="S329" i="4"/>
  <c r="S295" i="4"/>
  <c r="T290" i="8"/>
  <c r="S295" i="3"/>
  <c r="T290" i="7"/>
  <c r="S257" i="4"/>
  <c r="T253" i="8"/>
  <c r="S257" i="3"/>
  <c r="T253" i="7"/>
  <c r="S234" i="3"/>
  <c r="T230" i="8"/>
  <c r="S234" i="4"/>
  <c r="T230" i="7"/>
  <c r="T271" i="8"/>
  <c r="S275" i="3"/>
  <c r="T271" i="7"/>
  <c r="S275" i="4"/>
  <c r="S241" i="4"/>
  <c r="T237" i="7"/>
  <c r="S241" i="3"/>
  <c r="T237" i="8"/>
  <c r="T190" i="8"/>
  <c r="S194" i="3"/>
  <c r="T190" i="7"/>
  <c r="S194" i="4"/>
  <c r="T91" i="8"/>
  <c r="T91" i="7"/>
  <c r="S95" i="3"/>
  <c r="S95" i="4"/>
  <c r="S144" i="4"/>
  <c r="T140" i="7"/>
  <c r="T140" i="8"/>
  <c r="S144" i="3"/>
  <c r="T109" i="8"/>
  <c r="S113" i="4"/>
  <c r="S113" i="3"/>
  <c r="T109" i="7"/>
  <c r="S261" i="4"/>
  <c r="T257" i="8"/>
  <c r="T257" i="7"/>
  <c r="S261" i="3"/>
  <c r="S89" i="3"/>
  <c r="T85" i="8"/>
  <c r="T85" i="7"/>
  <c r="S89" i="4"/>
  <c r="S263" i="4"/>
  <c r="T259" i="8"/>
  <c r="T259" i="7"/>
  <c r="S263" i="3"/>
  <c r="T204" i="7"/>
  <c r="S208" i="4"/>
  <c r="T204" i="8"/>
  <c r="S208" i="3"/>
  <c r="S179" i="3"/>
  <c r="T175" i="8"/>
  <c r="S179" i="4"/>
  <c r="T175" i="7"/>
  <c r="S325" i="3"/>
  <c r="T319" i="7"/>
  <c r="S325" i="4"/>
  <c r="T319" i="8"/>
  <c r="S78" i="3"/>
  <c r="T74" i="7"/>
  <c r="T74" i="8"/>
  <c r="S78" i="4"/>
  <c r="T21" i="8"/>
  <c r="S23" i="4"/>
  <c r="T21" i="7"/>
  <c r="S23" i="3"/>
  <c r="T78" i="8"/>
  <c r="S82" i="3"/>
  <c r="T78" i="7"/>
  <c r="S82" i="4"/>
  <c r="T117" i="8"/>
  <c r="S121" i="3"/>
  <c r="T117" i="7"/>
  <c r="S121" i="4"/>
  <c r="T20" i="8"/>
  <c r="S22" i="3"/>
  <c r="T20" i="7"/>
  <c r="S22" i="4"/>
  <c r="S210" i="3"/>
  <c r="T206" i="7"/>
  <c r="T206" i="8"/>
  <c r="S210" i="4"/>
  <c r="T183" i="7"/>
  <c r="S187" i="3"/>
  <c r="T183" i="8"/>
  <c r="S187" i="4"/>
  <c r="S290" i="3"/>
  <c r="T285" i="8"/>
  <c r="S290" i="4"/>
  <c r="T285" i="7"/>
  <c r="S247" i="4"/>
  <c r="T243" i="7"/>
  <c r="T243" i="8"/>
  <c r="S247" i="3"/>
  <c r="S200" i="4"/>
  <c r="T196" i="8"/>
  <c r="T196" i="7"/>
  <c r="S200" i="3"/>
  <c r="S335" i="4"/>
  <c r="T329" i="8"/>
  <c r="T329" i="7"/>
  <c r="S335" i="3"/>
  <c r="S147" i="3"/>
  <c r="T143" i="8"/>
  <c r="T143" i="7"/>
  <c r="S147" i="4"/>
  <c r="S300" i="3"/>
  <c r="T295" i="8"/>
  <c r="S300" i="4"/>
  <c r="T295" i="7"/>
  <c r="T56" i="7"/>
  <c r="S58" i="4"/>
  <c r="T56" i="8"/>
  <c r="S58" i="3"/>
  <c r="S232" i="4"/>
  <c r="T228" i="8"/>
  <c r="T228" i="7"/>
  <c r="S232" i="3"/>
  <c r="S88" i="4"/>
  <c r="T84" i="8"/>
  <c r="T84" i="7"/>
  <c r="S88" i="3"/>
  <c r="T98" i="7"/>
  <c r="T98" i="8"/>
  <c r="S102" i="4"/>
  <c r="S102" i="3"/>
  <c r="T165" i="8"/>
  <c r="T165" i="7"/>
  <c r="S169" i="3"/>
  <c r="S169" i="4"/>
  <c r="T317" i="8"/>
  <c r="S323" i="3"/>
  <c r="T317" i="7"/>
  <c r="S323" i="4"/>
  <c r="S189" i="3"/>
  <c r="T185" i="8"/>
  <c r="S189" i="4"/>
  <c r="T185" i="7"/>
  <c r="T279" i="8"/>
  <c r="S284" i="3"/>
  <c r="T279" i="7"/>
  <c r="S284" i="4"/>
  <c r="T286" i="7"/>
  <c r="S291" i="3"/>
  <c r="T286" i="8"/>
  <c r="S291" i="4"/>
  <c r="S197" i="3"/>
  <c r="T193" i="8"/>
  <c r="T193" i="7"/>
  <c r="S197" i="4"/>
  <c r="T120" i="7"/>
  <c r="S124" i="3"/>
  <c r="S124" i="4"/>
  <c r="T120" i="8"/>
  <c r="S209" i="4"/>
  <c r="T205" i="8"/>
  <c r="T205" i="7"/>
  <c r="S209" i="3"/>
  <c r="S228" i="3"/>
  <c r="T224" i="8"/>
  <c r="T224" i="7"/>
  <c r="S228" i="4"/>
  <c r="T146" i="8"/>
  <c r="S150" i="3"/>
  <c r="T146" i="7"/>
  <c r="S150" i="4"/>
  <c r="S196" i="3"/>
  <c r="S196" i="4"/>
  <c r="T192" i="8"/>
  <c r="T192" i="7"/>
  <c r="S301" i="3"/>
  <c r="T296" i="8"/>
  <c r="T296" i="7"/>
  <c r="S301" i="4"/>
  <c r="T246" i="8"/>
  <c r="S250" i="3"/>
  <c r="S250" i="4"/>
  <c r="T246" i="7"/>
  <c r="T65" i="8"/>
  <c r="T65" i="7"/>
  <c r="S67" i="3"/>
  <c r="S67" i="4"/>
  <c r="S326" i="3"/>
  <c r="T320" i="7"/>
  <c r="T320" i="8"/>
  <c r="S326" i="4"/>
  <c r="S225" i="4"/>
  <c r="T221" i="8"/>
  <c r="T221" i="7"/>
  <c r="S225" i="3"/>
  <c r="S330" i="3"/>
  <c r="T324" i="7"/>
  <c r="S330" i="4"/>
  <c r="T324" i="8"/>
  <c r="T245" i="8"/>
  <c r="T245" i="7"/>
  <c r="S249" i="3"/>
  <c r="S249" i="4"/>
  <c r="S220" i="3"/>
  <c r="T216" i="7"/>
  <c r="S220" i="4"/>
  <c r="T216" i="8"/>
  <c r="S298" i="3"/>
  <c r="S298" i="4"/>
  <c r="T293" i="7"/>
  <c r="T293" i="8"/>
  <c r="T242" i="7"/>
  <c r="T242" i="8"/>
  <c r="S246" i="3"/>
  <c r="S246" i="4"/>
  <c r="T267" i="8"/>
  <c r="T267" i="7"/>
  <c r="S271" i="3"/>
  <c r="S271" i="4"/>
  <c r="S274" i="3"/>
  <c r="T270" i="8"/>
  <c r="T270" i="7"/>
  <c r="S274" i="4"/>
  <c r="T149" i="8"/>
  <c r="T149" i="7"/>
  <c r="S153" i="3"/>
  <c r="S153" i="4"/>
  <c r="S260" i="3"/>
  <c r="T256" i="7"/>
  <c r="S260" i="4"/>
  <c r="T256" i="8"/>
  <c r="S267" i="3"/>
  <c r="T263" i="7"/>
  <c r="S267" i="4"/>
  <c r="T263" i="8"/>
  <c r="T307" i="7"/>
  <c r="S313" i="3"/>
  <c r="T307" i="8"/>
  <c r="S313" i="4"/>
  <c r="S316" i="3"/>
  <c r="T310" i="8"/>
  <c r="S316" i="4"/>
  <c r="T310" i="7"/>
  <c r="S190" i="3"/>
  <c r="T186" i="7"/>
  <c r="S190" i="4"/>
  <c r="T186" i="8"/>
  <c r="S75" i="3"/>
  <c r="T71" i="8"/>
  <c r="T71" i="7"/>
  <c r="S75" i="4"/>
  <c r="S292" i="3"/>
  <c r="T287" i="7"/>
  <c r="T287" i="8"/>
  <c r="S292" i="4"/>
  <c r="S44" i="3"/>
  <c r="S44" i="4"/>
  <c r="T42" i="8"/>
  <c r="T42" i="7"/>
  <c r="S165" i="4"/>
  <c r="T161" i="7"/>
  <c r="S165" i="3"/>
  <c r="T161" i="8"/>
  <c r="S136" i="4"/>
  <c r="T132" i="8"/>
  <c r="T132" i="7"/>
  <c r="S136" i="3"/>
  <c r="S203" i="3"/>
  <c r="T199" i="8"/>
  <c r="T199" i="7"/>
  <c r="S203" i="4"/>
  <c r="S137" i="3"/>
  <c r="T133" i="8"/>
  <c r="T133" i="7"/>
  <c r="S137" i="4"/>
  <c r="T13" i="8"/>
  <c r="S13" i="4"/>
  <c r="T13" i="7"/>
  <c r="S13" i="3"/>
  <c r="T309" i="8"/>
  <c r="S315" i="3"/>
  <c r="S315" i="4"/>
  <c r="T309" i="7"/>
  <c r="S235" i="3"/>
  <c r="S235" i="4"/>
  <c r="T231" i="8"/>
  <c r="T231" i="7"/>
  <c r="S252" i="3"/>
  <c r="T248" i="7"/>
  <c r="T248" i="8"/>
  <c r="S252" i="4"/>
  <c r="S72" i="4"/>
  <c r="T69" i="8"/>
  <c r="S72" i="3"/>
  <c r="T69" i="7"/>
  <c r="T126" i="8"/>
  <c r="S130" i="4"/>
  <c r="S130" i="3"/>
  <c r="T126" i="7"/>
  <c r="T312" i="7"/>
  <c r="S318" i="3"/>
  <c r="S318" i="4"/>
  <c r="T312" i="8"/>
  <c r="T208" i="8"/>
  <c r="S212" i="3"/>
  <c r="T208" i="7"/>
  <c r="S212" i="4"/>
  <c r="S146" i="3"/>
  <c r="T142" i="7"/>
  <c r="T142" i="8"/>
  <c r="S146" i="4"/>
  <c r="T72" i="8"/>
  <c r="S76" i="3"/>
  <c r="S76" i="4"/>
  <c r="T72" i="7"/>
  <c r="T182" i="8"/>
  <c r="S186" i="3"/>
  <c r="S186" i="4"/>
  <c r="T182" i="7"/>
  <c r="T102" i="8"/>
  <c r="S106" i="4"/>
  <c r="S106" i="3"/>
  <c r="T102" i="7"/>
  <c r="S12" i="3"/>
  <c r="T12" i="7"/>
  <c r="T12" i="8"/>
  <c r="S12" i="4"/>
  <c r="S133" i="4"/>
  <c r="T129" i="8"/>
  <c r="S133" i="3"/>
  <c r="T129" i="7"/>
  <c r="S309" i="4"/>
  <c r="T304" i="7"/>
  <c r="S309" i="3"/>
  <c r="T304" i="8"/>
  <c r="S40" i="4"/>
  <c r="S40" i="3"/>
  <c r="T38" i="7"/>
  <c r="T38" i="8"/>
  <c r="S108" i="4"/>
  <c r="S108" i="3"/>
  <c r="T104" i="8"/>
  <c r="T104" i="7"/>
  <c r="S317" i="3"/>
  <c r="T311" i="7"/>
  <c r="S317" i="4"/>
  <c r="T311" i="8"/>
  <c r="S302" i="3"/>
  <c r="T297" i="8"/>
  <c r="T297" i="7"/>
  <c r="S302" i="4"/>
  <c r="T80" i="8"/>
  <c r="T80" i="7"/>
  <c r="S84" i="3"/>
  <c r="S84" i="4"/>
  <c r="S11" i="4"/>
  <c r="T11" i="8"/>
  <c r="S11" i="3"/>
  <c r="T11" i="7"/>
  <c r="S171" i="3"/>
  <c r="S171" i="4"/>
  <c r="T167" i="8"/>
  <c r="T167" i="7"/>
  <c r="S161" i="4"/>
  <c r="T157" i="8"/>
  <c r="S161" i="3"/>
  <c r="T157" i="7"/>
  <c r="S104" i="4"/>
  <c r="T100" i="8"/>
  <c r="S104" i="3"/>
  <c r="T100" i="7"/>
  <c r="S180" i="3"/>
  <c r="T176" i="7"/>
  <c r="T176" i="8"/>
  <c r="S180" i="4"/>
  <c r="S85" i="4"/>
  <c r="T81" i="7"/>
  <c r="S85" i="3"/>
  <c r="T81" i="8"/>
  <c r="S224" i="4"/>
  <c r="T220" i="8"/>
  <c r="T220" i="7"/>
  <c r="S224" i="3"/>
  <c r="S327" i="4"/>
  <c r="T321" i="8"/>
  <c r="T321" i="7"/>
  <c r="S327" i="3"/>
  <c r="S129" i="4"/>
  <c r="T125" i="8"/>
  <c r="S129" i="3"/>
  <c r="T125" i="7"/>
  <c r="T139" i="8"/>
  <c r="T139" i="7"/>
  <c r="S143" i="3"/>
  <c r="S143" i="4"/>
  <c r="S156" i="3"/>
  <c r="T152" i="7"/>
  <c r="T152" i="8"/>
  <c r="S156" i="4"/>
  <c r="S204" i="3"/>
  <c r="S204" i="4"/>
  <c r="T200" i="7"/>
  <c r="T200" i="8"/>
  <c r="S149" i="3"/>
  <c r="S149" i="4"/>
  <c r="T145" i="7"/>
  <c r="T145" i="8"/>
  <c r="T313" i="8"/>
  <c r="S319" i="4"/>
  <c r="T313" i="7"/>
  <c r="S319" i="3"/>
  <c r="S145" i="4"/>
  <c r="T141" i="8"/>
  <c r="T141" i="7"/>
  <c r="S145" i="3"/>
  <c r="S163" i="3"/>
  <c r="T159" i="7"/>
  <c r="T159" i="8"/>
  <c r="S163" i="4"/>
  <c r="S202" i="3"/>
  <c r="T198" i="8"/>
  <c r="T198" i="7"/>
  <c r="S202" i="4"/>
  <c r="T128" i="7"/>
  <c r="T128" i="8"/>
  <c r="S132" i="4"/>
  <c r="S132" i="3"/>
  <c r="S36" i="3"/>
  <c r="T34" i="7"/>
  <c r="T34" i="8"/>
  <c r="S36" i="4"/>
  <c r="S172" i="3"/>
  <c r="S172" i="4"/>
  <c r="T168" i="7"/>
  <c r="T168" i="8"/>
  <c r="T76" i="7"/>
  <c r="S80" i="4"/>
  <c r="T76" i="8"/>
  <c r="S80" i="3"/>
  <c r="T110" i="8"/>
  <c r="S114" i="4"/>
  <c r="S114" i="3"/>
  <c r="T110" i="7"/>
  <c r="S49" i="4"/>
  <c r="T47" i="8"/>
  <c r="T47" i="7"/>
  <c r="S49" i="3"/>
  <c r="S81" i="4"/>
  <c r="T77" i="8"/>
  <c r="T77" i="7"/>
  <c r="S81" i="3"/>
  <c r="T306" i="7"/>
  <c r="S312" i="4"/>
  <c r="T306" i="8"/>
  <c r="S312" i="3"/>
  <c r="S69" i="3"/>
  <c r="S69" i="4"/>
  <c r="S87" i="3"/>
  <c r="T83" i="8"/>
  <c r="S87" i="4"/>
  <c r="T83" i="7"/>
  <c r="T15" i="8"/>
  <c r="T15" i="7"/>
  <c r="S15" i="4"/>
  <c r="S15" i="3"/>
  <c r="S222" i="3"/>
  <c r="S222" i="4"/>
  <c r="T218" i="8"/>
  <c r="T218" i="7"/>
  <c r="S162" i="3"/>
  <c r="T158" i="8"/>
  <c r="T158" i="7"/>
  <c r="S162" i="4"/>
  <c r="T210" i="8"/>
  <c r="T210" i="7"/>
  <c r="S214" i="3"/>
  <c r="S214" i="4"/>
  <c r="T107" i="8"/>
  <c r="S111" i="3"/>
  <c r="T107" i="7"/>
  <c r="S111" i="4"/>
  <c r="S100" i="3"/>
  <c r="T96" i="8"/>
  <c r="T96" i="7"/>
  <c r="S100" i="4"/>
  <c r="T62" i="8"/>
  <c r="S64" i="4"/>
  <c r="T62" i="7"/>
  <c r="S64" i="3"/>
  <c r="S332" i="3"/>
  <c r="T326" i="8"/>
  <c r="S332" i="4"/>
  <c r="T326" i="7"/>
  <c r="T24" i="7"/>
  <c r="S26" i="3"/>
  <c r="T24" i="8"/>
  <c r="S26" i="4"/>
  <c r="T119" i="7"/>
  <c r="S123" i="3"/>
  <c r="T119" i="8"/>
  <c r="S123" i="4"/>
  <c r="S337" i="4"/>
  <c r="T331" i="7"/>
  <c r="T331" i="8"/>
  <c r="S337" i="3"/>
  <c r="T153" i="8"/>
  <c r="S157" i="3"/>
  <c r="T153" i="7"/>
  <c r="S157" i="4"/>
  <c r="S97" i="4"/>
  <c r="S97" i="3"/>
  <c r="T93" i="8"/>
  <c r="T93" i="7"/>
  <c r="S27" i="3"/>
  <c r="T25" i="8"/>
  <c r="T25" i="7"/>
  <c r="S27" i="4"/>
  <c r="T82" i="7"/>
  <c r="T82" i="8"/>
  <c r="S86" i="4"/>
  <c r="S86" i="3"/>
  <c r="T127" i="7"/>
  <c r="T127" i="8"/>
  <c r="S131" i="3"/>
  <c r="S131" i="4"/>
  <c r="T255" i="7"/>
  <c r="S259" i="3"/>
  <c r="T255" i="8"/>
  <c r="S259" i="4"/>
  <c r="S167" i="4"/>
  <c r="T163" i="8"/>
  <c r="T163" i="7"/>
  <c r="S167" i="3"/>
  <c r="T181" i="8"/>
  <c r="S185" i="3"/>
  <c r="T181" i="7"/>
  <c r="S185" i="4"/>
  <c r="S164" i="3"/>
  <c r="T160" i="7"/>
  <c r="T160" i="8"/>
  <c r="S164" i="4"/>
  <c r="S168" i="4"/>
  <c r="T164" i="8"/>
  <c r="S168" i="3"/>
  <c r="T164" i="7"/>
  <c r="T189" i="8"/>
  <c r="S193" i="4"/>
  <c r="S193" i="3"/>
  <c r="T189" i="7"/>
  <c r="S245" i="3"/>
  <c r="T241" i="7"/>
  <c r="S245" i="4"/>
  <c r="T241" i="8"/>
  <c r="S60" i="3"/>
  <c r="T58" i="8"/>
  <c r="T58" i="7"/>
  <c r="S60" i="4"/>
  <c r="T123" i="7"/>
  <c r="S127" i="3"/>
  <c r="T123" i="8"/>
  <c r="S127" i="4"/>
  <c r="S173" i="3"/>
  <c r="T169" i="8"/>
  <c r="T169" i="7"/>
  <c r="S173" i="4"/>
  <c r="S322" i="3"/>
  <c r="T316" i="7"/>
  <c r="S322" i="4"/>
  <c r="T316" i="8"/>
  <c r="S174" i="3"/>
  <c r="S174" i="4"/>
  <c r="T170" i="8"/>
  <c r="T170" i="7"/>
  <c r="S237" i="3"/>
  <c r="T233" i="8"/>
  <c r="T233" i="7"/>
  <c r="S237" i="4"/>
  <c r="T238" i="7"/>
  <c r="S242" i="3"/>
  <c r="T238" i="8"/>
  <c r="S242" i="4"/>
  <c r="S218" i="3"/>
  <c r="T214" i="8"/>
  <c r="S218" i="4"/>
  <c r="T214" i="7"/>
  <c r="S289" i="4"/>
  <c r="S289" i="3"/>
  <c r="T284" i="7"/>
  <c r="T284" i="8"/>
  <c r="T54" i="8"/>
  <c r="S56" i="4"/>
  <c r="S56" i="3"/>
  <c r="T54" i="7"/>
  <c r="T315" i="7"/>
  <c r="S321" i="4"/>
  <c r="S321" i="3"/>
  <c r="T315" i="8"/>
  <c r="T118" i="8"/>
  <c r="S122" i="4"/>
  <c r="S122" i="3"/>
  <c r="T118" i="7"/>
  <c r="T130" i="7"/>
  <c r="T130" i="8"/>
  <c r="S134" i="4"/>
  <c r="S134" i="3"/>
  <c r="T106" i="8"/>
  <c r="T106" i="7"/>
  <c r="S110" i="4"/>
  <c r="S110" i="3"/>
  <c r="S155" i="3"/>
  <c r="T151" i="8"/>
  <c r="T151" i="7"/>
  <c r="S155" i="4"/>
  <c r="T94" i="8"/>
  <c r="S98" i="4"/>
  <c r="S98" i="3"/>
  <c r="T94" i="7"/>
  <c r="S181" i="4"/>
  <c r="S181" i="3"/>
  <c r="T177" i="8"/>
  <c r="T177" i="7"/>
  <c r="T67" i="8"/>
  <c r="T67" i="7"/>
  <c r="S70" i="4"/>
  <c r="S70" i="3"/>
  <c r="S314" i="3"/>
  <c r="T308" i="7"/>
  <c r="S314" i="4"/>
  <c r="T308" i="8"/>
  <c r="S256" i="4"/>
  <c r="T252" i="8"/>
  <c r="T252" i="7"/>
  <c r="S256" i="3"/>
  <c r="T209" i="7"/>
  <c r="S213" i="3"/>
  <c r="S213" i="4"/>
  <c r="T209" i="8"/>
  <c r="S277" i="4"/>
  <c r="S277" i="3"/>
  <c r="T251" i="7"/>
  <c r="T251" i="8"/>
  <c r="S255" i="4"/>
  <c r="S255" i="3"/>
  <c r="T314" i="7"/>
  <c r="S320" i="4"/>
  <c r="T314" i="8"/>
  <c r="S320" i="3"/>
  <c r="T75" i="8"/>
  <c r="S79" i="4"/>
  <c r="T75" i="7"/>
  <c r="S79" i="3"/>
  <c r="S51" i="4"/>
  <c r="T49" i="8"/>
  <c r="S51" i="3"/>
  <c r="T49" i="7"/>
  <c r="T272" i="8"/>
  <c r="S276" i="3"/>
  <c r="T272" i="7"/>
  <c r="S276" i="4"/>
  <c r="S117" i="4"/>
  <c r="T113" i="8"/>
  <c r="S117" i="3"/>
  <c r="T113" i="7"/>
  <c r="S19" i="4"/>
  <c r="T17" i="7"/>
  <c r="T17" i="8"/>
  <c r="S19" i="3"/>
  <c r="S148" i="3"/>
  <c r="T144" i="7"/>
  <c r="S148" i="4"/>
  <c r="T144" i="8"/>
  <c r="T79" i="8"/>
  <c r="T79" i="7"/>
  <c r="S83" i="4"/>
  <c r="S83" i="3"/>
  <c r="S211" i="4"/>
  <c r="S43" i="3"/>
  <c r="S43" i="4"/>
  <c r="T41" i="8"/>
  <c r="T41" i="7"/>
  <c r="S282" i="3"/>
  <c r="T277" i="8"/>
  <c r="S282" i="4"/>
  <c r="T277" i="7"/>
  <c r="S152" i="4"/>
  <c r="T148" i="8"/>
  <c r="T148" i="7"/>
  <c r="S152" i="3"/>
  <c r="T101" i="7"/>
  <c r="T101" i="8"/>
  <c r="S105" i="4"/>
  <c r="S105" i="3"/>
  <c r="S101" i="4"/>
  <c r="S101" i="3"/>
  <c r="T97" i="7"/>
  <c r="T97" i="8"/>
  <c r="S41" i="3"/>
  <c r="T39" i="8"/>
  <c r="T39" i="7"/>
  <c r="S41" i="4"/>
  <c r="S32" i="4"/>
  <c r="T30" i="8"/>
  <c r="S32" i="3"/>
  <c r="T30" i="7"/>
  <c r="S306" i="3"/>
  <c r="T301" i="8"/>
  <c r="S306" i="4"/>
  <c r="T301" i="7"/>
  <c r="T156" i="8"/>
  <c r="S160" i="4"/>
  <c r="T156" i="7"/>
  <c r="S160" i="3"/>
  <c r="S331" i="3"/>
  <c r="T325" i="8"/>
  <c r="S331" i="4"/>
  <c r="T325" i="7"/>
  <c r="S281" i="3"/>
  <c r="T276" i="7"/>
  <c r="T276" i="8"/>
  <c r="S281" i="4"/>
  <c r="T114" i="8"/>
  <c r="S118" i="4"/>
  <c r="S118" i="3"/>
  <c r="T114" i="7"/>
  <c r="S334" i="3"/>
  <c r="T328" i="8"/>
  <c r="T328" i="7"/>
  <c r="S334" i="4"/>
  <c r="T108" i="8"/>
  <c r="S112" i="4"/>
  <c r="T108" i="7"/>
  <c r="S112" i="3"/>
  <c r="S17" i="4"/>
  <c r="S17" i="3"/>
  <c r="T172" i="8"/>
  <c r="S176" i="4"/>
  <c r="T172" i="7"/>
  <c r="S176" i="3"/>
  <c r="S109" i="3"/>
  <c r="T105" i="8"/>
  <c r="T105" i="7"/>
  <c r="S109" i="4"/>
  <c r="T298" i="8"/>
  <c r="S303" i="4"/>
  <c r="T298" i="7"/>
  <c r="S303" i="3"/>
  <c r="T191" i="7"/>
  <c r="S195" i="3"/>
  <c r="T191" i="8"/>
  <c r="S195" i="4"/>
  <c r="T33" i="7"/>
  <c r="T33" i="8"/>
  <c r="S35" i="3"/>
  <c r="S35" i="4"/>
  <c r="S229" i="3"/>
  <c r="S229" i="4"/>
  <c r="T225" i="8"/>
  <c r="T225" i="7"/>
  <c r="T8" i="8"/>
  <c r="T8" i="7"/>
  <c r="S8" i="3"/>
  <c r="S8" i="4"/>
  <c r="S308" i="3"/>
  <c r="T303" i="8"/>
  <c r="S308" i="4"/>
  <c r="T303" i="7"/>
  <c r="T89" i="8"/>
  <c r="T89" i="7"/>
  <c r="S93" i="4"/>
  <c r="S93" i="3"/>
  <c r="S73" i="3"/>
  <c r="T70" i="8"/>
  <c r="T70" i="7"/>
  <c r="S73" i="4"/>
  <c r="T264" i="8"/>
  <c r="S268" i="3"/>
  <c r="T264" i="7"/>
  <c r="S268" i="4"/>
  <c r="S166" i="3"/>
  <c r="T162" i="7"/>
  <c r="S166" i="4"/>
  <c r="T162" i="8"/>
  <c r="T203" i="8"/>
  <c r="S207" i="4"/>
  <c r="T203" i="7"/>
  <c r="S207" i="3"/>
  <c r="T282" i="7"/>
  <c r="T282" i="8"/>
  <c r="S287" i="4"/>
  <c r="S287" i="3"/>
  <c r="T239" i="8"/>
  <c r="S243" i="3"/>
  <c r="S243" i="4"/>
  <c r="T239" i="7"/>
  <c r="S177" i="4"/>
  <c r="S177" i="3"/>
  <c r="T173" i="8"/>
  <c r="T173" i="7"/>
  <c r="S307" i="3"/>
  <c r="S307" i="4"/>
  <c r="T302" i="8"/>
  <c r="T302" i="7"/>
  <c r="T247" i="7"/>
  <c r="S251" i="3"/>
  <c r="T247" i="8"/>
  <c r="S251" i="4"/>
  <c r="S305" i="4"/>
  <c r="T300" i="7"/>
  <c r="S305" i="3"/>
  <c r="T300" i="8"/>
  <c r="T254" i="7"/>
  <c r="T254" i="8"/>
  <c r="S258" i="3"/>
  <c r="S258" i="4"/>
  <c r="T213" i="8"/>
  <c r="S217" i="3"/>
  <c r="T213" i="7"/>
  <c r="S217" i="4"/>
  <c r="S28" i="3"/>
  <c r="T26" i="8"/>
  <c r="S28" i="4"/>
  <c r="T26" i="7"/>
  <c r="T207" i="7"/>
  <c r="T116" i="8"/>
  <c r="S120" i="4"/>
  <c r="S120" i="3"/>
  <c r="T116" i="7"/>
  <c r="T180" i="8"/>
  <c r="S184" i="4"/>
  <c r="S184" i="3"/>
  <c r="T180" i="7"/>
  <c r="S154" i="3"/>
  <c r="T150" i="8"/>
  <c r="S154" i="4"/>
  <c r="T150" i="7"/>
  <c r="S116" i="3"/>
  <c r="T112" i="7"/>
  <c r="S116" i="4"/>
  <c r="T112" i="8"/>
  <c r="S311" i="4"/>
  <c r="S311" i="3"/>
  <c r="T122" i="8"/>
  <c r="T122" i="7"/>
  <c r="S126" i="4"/>
  <c r="S126" i="3"/>
  <c r="S138" i="3"/>
  <c r="T134" i="7"/>
  <c r="T134" i="8"/>
  <c r="S138" i="4"/>
  <c r="S328" i="4"/>
  <c r="T322" i="8"/>
  <c r="S328" i="3"/>
  <c r="T322" i="7"/>
  <c r="S107" i="4"/>
  <c r="S107" i="3"/>
  <c r="T103" i="8"/>
  <c r="T103" i="7"/>
  <c r="T57" i="8"/>
  <c r="S59" i="3"/>
  <c r="S59" i="4"/>
  <c r="T57" i="7"/>
  <c r="T55" i="7"/>
  <c r="S57" i="3"/>
  <c r="T55" i="8"/>
  <c r="S57" i="4"/>
  <c r="T219" i="8"/>
  <c r="T219" i="7"/>
  <c r="S223" i="4"/>
  <c r="S223" i="3"/>
  <c r="S283" i="3"/>
  <c r="T278" i="8"/>
  <c r="T278" i="7"/>
  <c r="S283" i="4"/>
  <c r="T261" i="8"/>
  <c r="T261" i="7"/>
  <c r="S265" i="3"/>
  <c r="S265" i="4"/>
  <c r="S227" i="3"/>
  <c r="T223" i="7"/>
  <c r="T223" i="8"/>
  <c r="S227" i="4"/>
  <c r="S205" i="3"/>
  <c r="T201" i="8"/>
  <c r="T201" i="7"/>
  <c r="S205" i="4"/>
  <c r="S142" i="3"/>
  <c r="T138" i="8"/>
  <c r="T138" i="7"/>
  <c r="S142" i="4"/>
  <c r="S248" i="4"/>
  <c r="T244" i="8"/>
  <c r="S248" i="3"/>
  <c r="T244" i="7"/>
  <c r="T60" i="8"/>
  <c r="T60" i="7"/>
  <c r="S62" i="4"/>
  <c r="S62" i="3"/>
  <c r="S10" i="4"/>
  <c r="S10" i="3"/>
  <c r="T10" i="8"/>
  <c r="T10" i="7"/>
  <c r="T147" i="8"/>
  <c r="S151" i="4"/>
  <c r="T147" i="7"/>
  <c r="S151" i="3"/>
  <c r="S128" i="4"/>
  <c r="T124" i="8"/>
  <c r="T124" i="7"/>
  <c r="S128" i="3"/>
  <c r="S91" i="3"/>
  <c r="T87" i="8"/>
  <c r="T87" i="7"/>
  <c r="S91" i="4"/>
  <c r="S7" i="3"/>
  <c r="T7" i="7"/>
  <c r="T7" i="8"/>
  <c r="S7" i="4"/>
  <c r="S219" i="3"/>
  <c r="T215" i="8"/>
  <c r="T215" i="7"/>
  <c r="S219" i="4"/>
  <c r="S99" i="3"/>
  <c r="T95" i="7"/>
  <c r="T95" i="8"/>
  <c r="S99" i="4"/>
  <c r="T53" i="8"/>
  <c r="S55" i="4"/>
  <c r="S55" i="3"/>
  <c r="T53" i="7"/>
  <c r="S231" i="4"/>
  <c r="T227" i="8"/>
  <c r="T227" i="7"/>
  <c r="S231" i="3"/>
  <c r="S199" i="4"/>
  <c r="T195" i="8"/>
  <c r="T195" i="7"/>
  <c r="S199" i="3"/>
  <c r="T207" i="8"/>
  <c r="S115" i="3"/>
  <c r="T111" i="8"/>
  <c r="S115" i="4"/>
  <c r="T111" i="7"/>
  <c r="S96" i="4"/>
  <c r="T92" i="8"/>
  <c r="S96" i="3"/>
  <c r="T92" i="7"/>
  <c r="S16" i="4"/>
  <c r="T16" i="8"/>
  <c r="T16" i="7"/>
  <c r="S16" i="3"/>
  <c r="S238" i="3"/>
  <c r="T234" i="7"/>
  <c r="S238" i="4"/>
  <c r="T234" i="8"/>
  <c r="T179" i="7"/>
  <c r="T179" i="8"/>
  <c r="S183" i="4"/>
  <c r="S183" i="3"/>
  <c r="S272" i="4"/>
  <c r="T268" i="7"/>
  <c r="T268" i="8"/>
  <c r="S272" i="3"/>
  <c r="T184" i="7"/>
  <c r="S188" i="3"/>
  <c r="S188" i="4"/>
  <c r="T184" i="8"/>
  <c r="S254" i="3"/>
  <c r="T250" i="7"/>
  <c r="T250" i="8"/>
  <c r="S254" i="4"/>
  <c r="T171" i="8"/>
  <c r="S175" i="4"/>
  <c r="T171" i="7"/>
  <c r="S175" i="3"/>
  <c r="T211" i="8"/>
  <c r="T211" i="7"/>
  <c r="S215" i="4"/>
  <c r="S215" i="3"/>
  <c r="S333" i="3"/>
  <c r="T327" i="7"/>
  <c r="S333" i="4"/>
  <c r="T327" i="8"/>
  <c r="S170" i="3"/>
  <c r="S170" i="4"/>
  <c r="T166" i="7"/>
  <c r="T166" i="8"/>
  <c r="T229" i="7"/>
  <c r="T229" i="8"/>
  <c r="S233" i="4"/>
  <c r="S233" i="3"/>
  <c r="S236" i="3"/>
  <c r="T232" i="8"/>
  <c r="S236" i="4"/>
  <c r="T232" i="7"/>
  <c r="T289" i="7"/>
  <c r="S294" i="3"/>
  <c r="T289" i="8"/>
  <c r="S294" i="4"/>
  <c r="T188" i="8"/>
  <c r="S192" i="4"/>
  <c r="T188" i="7"/>
  <c r="S192" i="3"/>
  <c r="S68" i="3"/>
  <c r="T66" i="7"/>
  <c r="S68" i="4"/>
  <c r="T66" i="8"/>
  <c r="S53" i="4"/>
  <c r="S53" i="3"/>
  <c r="T51" i="7"/>
  <c r="T51" i="8"/>
  <c r="S216" i="4"/>
  <c r="T212" i="8"/>
  <c r="T212" i="7"/>
  <c r="S216" i="3"/>
  <c r="S39" i="4"/>
  <c r="S39" i="3"/>
  <c r="T37" i="8"/>
  <c r="T37" i="7"/>
  <c r="T194" i="7"/>
  <c r="S198" i="3"/>
  <c r="T194" i="8"/>
  <c r="S198" i="4"/>
  <c r="T32" i="8"/>
  <c r="T32" i="7"/>
  <c r="S34" i="3"/>
  <c r="S34" i="4"/>
  <c r="T305" i="7"/>
  <c r="S310" i="3"/>
  <c r="T305" i="8"/>
  <c r="S310" i="4"/>
  <c r="S18" i="4"/>
  <c r="S18" i="3"/>
  <c r="S285" i="3"/>
  <c r="T280" i="7"/>
  <c r="S285" i="4"/>
  <c r="T280" i="8"/>
  <c r="S262" i="3"/>
  <c r="T258" i="8"/>
  <c r="S262" i="4"/>
  <c r="T258" i="7"/>
  <c r="T44" i="8"/>
  <c r="T44" i="7"/>
  <c r="S46" i="4"/>
  <c r="S46" i="3"/>
  <c r="T43" i="8"/>
  <c r="S45" i="4"/>
  <c r="T43" i="7"/>
  <c r="S45" i="3"/>
  <c r="S279" i="4"/>
  <c r="T274" i="7"/>
  <c r="T274" i="8"/>
  <c r="S279" i="3"/>
  <c r="S299" i="3"/>
  <c r="S299" i="4"/>
  <c r="T294" i="7"/>
  <c r="T294" i="8"/>
  <c r="S182" i="3"/>
  <c r="T178" i="8"/>
  <c r="S182" i="4"/>
  <c r="T178" i="7"/>
  <c r="S48" i="4"/>
  <c r="S48" i="3"/>
  <c r="T46" i="7"/>
  <c r="T46" i="8"/>
  <c r="S178" i="3"/>
  <c r="T174" i="7"/>
  <c r="S178" i="4"/>
  <c r="T174" i="8"/>
  <c r="S286" i="3"/>
  <c r="T281" i="8"/>
  <c r="T281" i="7"/>
  <c r="S286" i="4"/>
  <c r="T68" i="8"/>
  <c r="S71" i="4"/>
  <c r="T68" i="7"/>
  <c r="S71" i="3"/>
  <c r="S270" i="3"/>
  <c r="T266" i="8"/>
  <c r="S270" i="4"/>
  <c r="T266" i="7"/>
  <c r="T27" i="8"/>
  <c r="T27" i="7"/>
  <c r="S29" i="4"/>
  <c r="S29" i="3"/>
  <c r="S139" i="3"/>
  <c r="T135" i="7"/>
  <c r="S139" i="4"/>
  <c r="T135" i="8"/>
  <c r="S37" i="4"/>
  <c r="S37" i="3"/>
  <c r="T35" i="8"/>
  <c r="T35" i="7"/>
  <c r="S240" i="4"/>
  <c r="T236" i="7"/>
  <c r="T236" i="8"/>
  <c r="S240" i="3"/>
  <c r="T291" i="8"/>
  <c r="S296" i="4"/>
  <c r="S296" i="3"/>
  <c r="T291" i="7"/>
  <c r="T31" i="7"/>
  <c r="T31" i="8"/>
  <c r="S33" i="4"/>
  <c r="S33" i="3"/>
  <c r="Q326" i="11"/>
  <c r="Q324" i="11"/>
  <c r="I322" i="11"/>
  <c r="R320" i="11"/>
  <c r="Q317" i="11"/>
  <c r="M314" i="11"/>
  <c r="H313" i="11"/>
  <c r="N310" i="11"/>
  <c r="V307" i="11"/>
  <c r="P306" i="11"/>
  <c r="N303" i="11"/>
  <c r="O300" i="11"/>
  <c r="P298" i="11"/>
  <c r="V296" i="11"/>
  <c r="J295" i="11"/>
  <c r="J293" i="11"/>
  <c r="Q292" i="11"/>
  <c r="Q289" i="11"/>
  <c r="R288" i="11"/>
  <c r="P287" i="11"/>
  <c r="M285" i="11"/>
  <c r="N281" i="11"/>
  <c r="P278" i="11"/>
  <c r="J276" i="11"/>
  <c r="Q272" i="11"/>
  <c r="S271" i="11"/>
  <c r="V269" i="11"/>
  <c r="I267" i="11"/>
  <c r="U264" i="11"/>
  <c r="U260" i="11"/>
  <c r="P259" i="11"/>
  <c r="S259" i="11"/>
  <c r="U256" i="11"/>
  <c r="S255" i="11"/>
  <c r="Q251" i="11"/>
  <c r="N248" i="11"/>
  <c r="M246" i="11"/>
  <c r="P244" i="11"/>
  <c r="K242" i="11"/>
  <c r="H241" i="11"/>
  <c r="M239" i="11"/>
  <c r="K236" i="11"/>
  <c r="L233" i="11"/>
  <c r="I231" i="11"/>
  <c r="N229" i="11"/>
  <c r="I227" i="11"/>
  <c r="P225" i="11"/>
  <c r="Q223" i="11"/>
  <c r="L222" i="11"/>
  <c r="U219" i="11"/>
  <c r="N219" i="11"/>
  <c r="R216" i="11"/>
  <c r="N216" i="11"/>
  <c r="O212" i="11"/>
  <c r="S211" i="11"/>
  <c r="J208" i="11"/>
  <c r="K205" i="11"/>
  <c r="P203" i="11"/>
  <c r="Q200" i="11"/>
  <c r="I199" i="11"/>
  <c r="O197" i="11"/>
  <c r="O195" i="11"/>
  <c r="M193" i="11"/>
  <c r="L192" i="11"/>
  <c r="U188" i="11"/>
  <c r="O185" i="11"/>
  <c r="K180" i="11"/>
  <c r="Q178" i="11"/>
  <c r="Q176" i="11"/>
  <c r="Q173" i="11"/>
  <c r="V172" i="11"/>
  <c r="O169" i="11"/>
  <c r="K166" i="11"/>
  <c r="S160" i="11"/>
  <c r="K158" i="11"/>
  <c r="L156" i="11"/>
  <c r="U151" i="11"/>
  <c r="I150" i="11"/>
  <c r="U147" i="11"/>
  <c r="J144" i="11"/>
  <c r="R142" i="11"/>
  <c r="H138" i="11"/>
  <c r="K135" i="11"/>
  <c r="L132" i="11"/>
  <c r="J326" i="11"/>
  <c r="O324" i="11"/>
  <c r="R322" i="11"/>
  <c r="L320" i="11"/>
  <c r="O317" i="11"/>
  <c r="S313" i="11"/>
  <c r="L312" i="11"/>
  <c r="S309" i="11"/>
  <c r="U307" i="11"/>
  <c r="W307" i="11" s="1"/>
  <c r="P305" i="11"/>
  <c r="P302" i="11"/>
  <c r="L300" i="11"/>
  <c r="I298" i="11"/>
  <c r="N296" i="11"/>
  <c r="H295" i="11"/>
  <c r="H293" i="11"/>
  <c r="O291" i="11"/>
  <c r="P289" i="11"/>
  <c r="P288" i="11"/>
  <c r="N287" i="11"/>
  <c r="U285" i="11"/>
  <c r="S280" i="11"/>
  <c r="M278" i="11"/>
  <c r="U275" i="11"/>
  <c r="P272" i="11"/>
  <c r="V270" i="11"/>
  <c r="N268" i="11"/>
  <c r="O267" i="11"/>
  <c r="U263" i="11"/>
  <c r="O260" i="11"/>
  <c r="N259" i="11"/>
  <c r="V258" i="11"/>
  <c r="V255" i="11"/>
  <c r="V254" i="11"/>
  <c r="H251" i="11"/>
  <c r="L248" i="11"/>
  <c r="O246" i="11"/>
  <c r="O244" i="11"/>
  <c r="V241" i="11"/>
  <c r="N241" i="11"/>
  <c r="S239" i="11"/>
  <c r="P235" i="11"/>
  <c r="H233" i="11"/>
  <c r="Q231" i="11"/>
  <c r="M229" i="11"/>
  <c r="L227" i="11"/>
  <c r="U224" i="11"/>
  <c r="M223" i="11"/>
  <c r="N222" i="11"/>
  <c r="R219" i="11"/>
  <c r="S219" i="11"/>
  <c r="Q216" i="11"/>
  <c r="J215" i="11"/>
  <c r="H212" i="11"/>
  <c r="R210" i="11"/>
  <c r="U208" i="11"/>
  <c r="S204" i="11"/>
  <c r="L203" i="11"/>
  <c r="P200" i="11"/>
  <c r="H199" i="11"/>
  <c r="R196" i="11"/>
  <c r="S194" i="11"/>
  <c r="I193" i="11"/>
  <c r="V191" i="11"/>
  <c r="M188" i="11"/>
  <c r="L185" i="11"/>
  <c r="M180" i="11"/>
  <c r="J178" i="11"/>
  <c r="V176" i="11"/>
  <c r="H173" i="11"/>
  <c r="V171" i="11"/>
  <c r="P169" i="11"/>
  <c r="L165" i="11"/>
  <c r="L160" i="11"/>
  <c r="J158" i="11"/>
  <c r="U155" i="11"/>
  <c r="H326" i="11"/>
  <c r="L324" i="11"/>
  <c r="Q321" i="11"/>
  <c r="I320" i="11"/>
  <c r="I317" i="11"/>
  <c r="R313" i="11"/>
  <c r="O312" i="11"/>
  <c r="R309" i="11"/>
  <c r="S307" i="11"/>
  <c r="L305" i="11"/>
  <c r="J302" i="11"/>
  <c r="J300" i="11"/>
  <c r="K298" i="11"/>
  <c r="J296" i="11"/>
  <c r="V295" i="11"/>
  <c r="S293" i="11"/>
  <c r="R290" i="11"/>
  <c r="O289" i="11"/>
  <c r="M288" i="11"/>
  <c r="J287" i="11"/>
  <c r="K283" i="11"/>
  <c r="V279" i="11"/>
  <c r="K278" i="11"/>
  <c r="M275" i="11"/>
  <c r="K272" i="11"/>
  <c r="U270" i="11"/>
  <c r="U268" i="11"/>
  <c r="S267" i="11"/>
  <c r="I263" i="11"/>
  <c r="J260" i="11"/>
  <c r="L259" i="11"/>
  <c r="U258" i="11"/>
  <c r="W258" i="11" s="1"/>
  <c r="Q255" i="11"/>
  <c r="P254" i="11"/>
  <c r="M251" i="11"/>
  <c r="I248" i="11"/>
  <c r="J245" i="11"/>
  <c r="N244" i="11"/>
  <c r="U241" i="11"/>
  <c r="S240" i="11"/>
  <c r="K238" i="11"/>
  <c r="M235" i="11"/>
  <c r="P233" i="11"/>
  <c r="U231" i="11"/>
  <c r="O228" i="11"/>
  <c r="M227" i="11"/>
  <c r="O224" i="11"/>
  <c r="H223" i="11"/>
  <c r="J221" i="11"/>
  <c r="Q219" i="11"/>
  <c r="J218" i="11"/>
  <c r="P216" i="11"/>
  <c r="M215" i="11"/>
  <c r="J212" i="11"/>
  <c r="N210" i="11"/>
  <c r="R206" i="11"/>
  <c r="P204" i="11"/>
  <c r="V202" i="11"/>
  <c r="O200" i="11"/>
  <c r="Q199" i="11"/>
  <c r="N196" i="11"/>
  <c r="K194" i="11"/>
  <c r="H193" i="11"/>
  <c r="P190" i="11"/>
  <c r="L187" i="11"/>
  <c r="Q185" i="11"/>
  <c r="U179" i="11"/>
  <c r="S177" i="11"/>
  <c r="R175" i="11"/>
  <c r="O173" i="11"/>
  <c r="Q171" i="11"/>
  <c r="Q168" i="11"/>
  <c r="O165" i="11"/>
  <c r="K160" i="11"/>
  <c r="H158" i="11"/>
  <c r="P154" i="11"/>
  <c r="V150" i="11"/>
  <c r="R150" i="11"/>
  <c r="I147" i="11"/>
  <c r="L144" i="11"/>
  <c r="V140" i="11"/>
  <c r="O137" i="11"/>
  <c r="P134" i="11"/>
  <c r="P130" i="11"/>
  <c r="K330" i="11"/>
  <c r="O326" i="11"/>
  <c r="J324" i="11"/>
  <c r="P321" i="11"/>
  <c r="Q320" i="11"/>
  <c r="H317" i="11"/>
  <c r="Q313" i="11"/>
  <c r="S312" i="11"/>
  <c r="O309" i="11"/>
  <c r="R307" i="11"/>
  <c r="N304" i="11"/>
  <c r="Q301" i="11"/>
  <c r="H300" i="11"/>
  <c r="Q297" i="11"/>
  <c r="H296" i="11"/>
  <c r="R293" i="11"/>
  <c r="U292" i="11"/>
  <c r="N290" i="11"/>
  <c r="N289" i="11"/>
  <c r="I288" i="11"/>
  <c r="K287" i="11"/>
  <c r="H283" i="11"/>
  <c r="L279" i="11"/>
  <c r="J278" i="11"/>
  <c r="L275" i="11"/>
  <c r="I272" i="11"/>
  <c r="P270" i="11"/>
  <c r="V267" i="11"/>
  <c r="J266" i="11"/>
  <c r="O263" i="11"/>
  <c r="K260" i="11"/>
  <c r="J259" i="11"/>
  <c r="O258" i="11"/>
  <c r="P255" i="11"/>
  <c r="L254" i="11"/>
  <c r="V250" i="11"/>
  <c r="Q247" i="11"/>
  <c r="I245" i="11"/>
  <c r="J244" i="11"/>
  <c r="S241" i="11"/>
  <c r="Q240" i="11"/>
  <c r="H238" i="11"/>
  <c r="R234" i="11"/>
  <c r="S232" i="11"/>
  <c r="S230" i="11"/>
  <c r="N228" i="11"/>
  <c r="S227" i="11"/>
  <c r="N224" i="11"/>
  <c r="S223" i="11"/>
  <c r="I221" i="11"/>
  <c r="P219" i="11"/>
  <c r="V218" i="11"/>
  <c r="O216" i="11"/>
  <c r="V213" i="11"/>
  <c r="O211" i="11"/>
  <c r="S209" i="11"/>
  <c r="L206" i="11"/>
  <c r="L204" i="11"/>
  <c r="R202" i="11"/>
  <c r="J200" i="11"/>
  <c r="R198" i="11"/>
  <c r="V195" i="11"/>
  <c r="J194" i="11"/>
  <c r="P193" i="11"/>
  <c r="K190" i="11"/>
  <c r="M186" i="11"/>
  <c r="U184" i="11"/>
  <c r="Q179" i="11"/>
  <c r="Q177" i="11"/>
  <c r="Q175" i="11"/>
  <c r="V173" i="11"/>
  <c r="H171" i="11"/>
  <c r="R167" i="11"/>
  <c r="N164" i="11"/>
  <c r="N160" i="11"/>
  <c r="R158" i="11"/>
  <c r="M153" i="11"/>
  <c r="S150" i="11"/>
  <c r="P149" i="11"/>
  <c r="R147" i="11"/>
  <c r="M143" i="11"/>
  <c r="S140" i="11"/>
  <c r="R136" i="11"/>
  <c r="I134" i="11"/>
  <c r="J130" i="11"/>
  <c r="J328" i="11"/>
  <c r="S325" i="11"/>
  <c r="H324" i="11"/>
  <c r="N321" i="11"/>
  <c r="S320" i="11"/>
  <c r="L317" i="11"/>
  <c r="P313" i="11"/>
  <c r="U311" i="11"/>
  <c r="J309" i="11"/>
  <c r="O307" i="11"/>
  <c r="L304" i="11"/>
  <c r="O301" i="11"/>
  <c r="U300" i="11"/>
  <c r="L297" i="11"/>
  <c r="Q296" i="11"/>
  <c r="Q293" i="11"/>
  <c r="N292" i="11"/>
  <c r="L290" i="11"/>
  <c r="J289" i="11"/>
  <c r="L288" i="11"/>
  <c r="P286" i="11"/>
  <c r="Q283" i="11"/>
  <c r="H279" i="11"/>
  <c r="P277" i="11"/>
  <c r="S275" i="11"/>
  <c r="U271" i="11"/>
  <c r="K270" i="11"/>
  <c r="Q267" i="11"/>
  <c r="U266" i="11"/>
  <c r="N262" i="11"/>
  <c r="V259" i="11"/>
  <c r="I259" i="11"/>
  <c r="K258" i="11"/>
  <c r="O255" i="11"/>
  <c r="L253" i="11"/>
  <c r="M250" i="11"/>
  <c r="N247" i="11"/>
  <c r="R245" i="11"/>
  <c r="I244" i="11"/>
  <c r="Q241" i="11"/>
  <c r="K240" i="11"/>
  <c r="P238" i="11"/>
  <c r="L234" i="11"/>
  <c r="I232" i="11"/>
  <c r="R230" i="11"/>
  <c r="V227" i="11"/>
  <c r="N226" i="11"/>
  <c r="J224" i="11"/>
  <c r="V222" i="11"/>
  <c r="P221" i="11"/>
  <c r="L219" i="11"/>
  <c r="M217" i="11"/>
  <c r="L216" i="11"/>
  <c r="R213" i="11"/>
  <c r="N211" i="11"/>
  <c r="L209" i="11"/>
  <c r="J206" i="11"/>
  <c r="H204" i="11"/>
  <c r="N202" i="11"/>
  <c r="R200" i="11"/>
  <c r="K198" i="11"/>
  <c r="P195" i="11"/>
  <c r="H194" i="11"/>
  <c r="V192" i="11"/>
  <c r="J190" i="11"/>
  <c r="J186" i="11"/>
  <c r="Q183" i="11"/>
  <c r="K179" i="11"/>
  <c r="P177" i="11"/>
  <c r="H175" i="11"/>
  <c r="U172" i="11"/>
  <c r="W172" i="11" s="1"/>
  <c r="P171" i="11"/>
  <c r="P167" i="11"/>
  <c r="U163" i="11"/>
  <c r="M159" i="11"/>
  <c r="I157" i="11"/>
  <c r="U152" i="11"/>
  <c r="Q150" i="11"/>
  <c r="L149" i="11"/>
  <c r="I146" i="11"/>
  <c r="H143" i="11"/>
  <c r="Q139" i="11"/>
  <c r="L136" i="11"/>
  <c r="S134" i="11"/>
  <c r="S129" i="11"/>
  <c r="I328" i="11"/>
  <c r="R325" i="11"/>
  <c r="P324" i="11"/>
  <c r="H321" i="11"/>
  <c r="N319" i="11"/>
  <c r="J316" i="11"/>
  <c r="N313" i="11"/>
  <c r="H311" i="11"/>
  <c r="I309" i="11"/>
  <c r="K307" i="11"/>
  <c r="O304" i="11"/>
  <c r="L301" i="11"/>
  <c r="S300" i="11"/>
  <c r="K297" i="11"/>
  <c r="S296" i="11"/>
  <c r="P293" i="11"/>
  <c r="J292" i="11"/>
  <c r="U289" i="11"/>
  <c r="I289" i="11"/>
  <c r="S288" i="11"/>
  <c r="L286" i="11"/>
  <c r="U281" i="11"/>
  <c r="Q279" i="11"/>
  <c r="N277" i="11"/>
  <c r="L274" i="11"/>
  <c r="Q271" i="11"/>
  <c r="J270" i="11"/>
  <c r="P267" i="11"/>
  <c r="V266" i="11"/>
  <c r="V262" i="11"/>
  <c r="U259" i="11"/>
  <c r="H259" i="11"/>
  <c r="J258" i="11"/>
  <c r="L255" i="11"/>
  <c r="H253" i="11"/>
  <c r="I249" i="11"/>
  <c r="H247" i="11"/>
  <c r="U245" i="11"/>
  <c r="Q244" i="11"/>
  <c r="P241" i="11"/>
  <c r="V239" i="11"/>
  <c r="U238" i="11"/>
  <c r="N234" i="11"/>
  <c r="H232" i="11"/>
  <c r="M230" i="11"/>
  <c r="U227" i="11"/>
  <c r="J226" i="11"/>
  <c r="H224" i="11"/>
  <c r="P222" i="11"/>
  <c r="R220" i="11"/>
  <c r="J219" i="11"/>
  <c r="H217" i="11"/>
  <c r="J216" i="11"/>
  <c r="I213" i="11"/>
  <c r="M211" i="11"/>
  <c r="Q208" i="11"/>
  <c r="U205" i="11"/>
  <c r="Q204" i="11"/>
  <c r="K201" i="11"/>
  <c r="R199" i="11"/>
  <c r="H198" i="11"/>
  <c r="L195" i="11"/>
  <c r="S193" i="11"/>
  <c r="R192" i="11"/>
  <c r="I189" i="11"/>
  <c r="N186" i="11"/>
  <c r="M182" i="11"/>
  <c r="H179" i="11"/>
  <c r="V177" i="11"/>
  <c r="P175" i="11"/>
  <c r="I172" i="11"/>
  <c r="U171" i="11"/>
  <c r="W171" i="11" s="1"/>
  <c r="O167" i="11"/>
  <c r="O163" i="11"/>
  <c r="V158" i="11"/>
  <c r="S157" i="11"/>
  <c r="L152" i="11"/>
  <c r="P150" i="11"/>
  <c r="I149" i="11"/>
  <c r="R146" i="11"/>
  <c r="K143" i="11"/>
  <c r="Q138" i="11"/>
  <c r="R135" i="11"/>
  <c r="Q133" i="11"/>
  <c r="N328" i="11"/>
  <c r="V324" i="11"/>
  <c r="S324" i="11"/>
  <c r="S321" i="11"/>
  <c r="S318" i="11"/>
  <c r="N316" i="11"/>
  <c r="J313" i="11"/>
  <c r="S311" i="11"/>
  <c r="U309" i="11"/>
  <c r="J307" i="11"/>
  <c r="S304" i="11"/>
  <c r="R300" i="11"/>
  <c r="V299" i="11"/>
  <c r="H297" i="11"/>
  <c r="S295" i="11"/>
  <c r="O293" i="11"/>
  <c r="I292" i="11"/>
  <c r="S289" i="11"/>
  <c r="H289" i="11"/>
  <c r="V287" i="11"/>
  <c r="R285" i="11"/>
  <c r="K281" i="11"/>
  <c r="P279" i="11"/>
  <c r="S276" i="11"/>
  <c r="V273" i="11"/>
  <c r="M271" i="11"/>
  <c r="I269" i="11"/>
  <c r="M267" i="11"/>
  <c r="P265" i="11"/>
  <c r="Q261" i="11"/>
  <c r="R259" i="11"/>
  <c r="O259" i="11"/>
  <c r="P257" i="11"/>
  <c r="H255" i="11"/>
  <c r="V253" i="11"/>
  <c r="H249" i="11"/>
  <c r="I247" i="11"/>
  <c r="S244" i="11"/>
  <c r="U243" i="11"/>
  <c r="K241" i="11"/>
  <c r="U239" i="11"/>
  <c r="K237" i="11"/>
  <c r="S233" i="11"/>
  <c r="Q232" i="11"/>
  <c r="K230" i="11"/>
  <c r="O227" i="11"/>
  <c r="O226" i="11"/>
  <c r="K224" i="11"/>
  <c r="O222" i="11"/>
  <c r="N220" i="11"/>
  <c r="I219" i="11"/>
  <c r="Q217" i="11"/>
  <c r="I216" i="11"/>
  <c r="K213" i="11"/>
  <c r="L211" i="11"/>
  <c r="L208" i="11"/>
  <c r="N205" i="11"/>
  <c r="N203" i="11"/>
  <c r="H201" i="11"/>
  <c r="N199" i="11"/>
  <c r="M198" i="11"/>
  <c r="I195" i="11"/>
  <c r="Q193" i="11"/>
  <c r="K192" i="11"/>
  <c r="H189" i="11"/>
  <c r="V185" i="11"/>
  <c r="L181" i="11"/>
  <c r="I179" i="11"/>
  <c r="R176" i="11"/>
  <c r="Q174" i="11"/>
  <c r="Q172" i="11"/>
  <c r="P170" i="11"/>
  <c r="P166" i="11"/>
  <c r="N162" i="11"/>
  <c r="P158" i="11"/>
  <c r="V156" i="11"/>
  <c r="J152" i="11"/>
  <c r="M150" i="11"/>
  <c r="M149" i="11"/>
  <c r="S145" i="11"/>
  <c r="R143" i="11"/>
  <c r="P138" i="11"/>
  <c r="O135" i="11"/>
  <c r="L133" i="11"/>
  <c r="N129" i="11"/>
  <c r="O315" i="11"/>
  <c r="R297" i="11"/>
  <c r="H281" i="11"/>
  <c r="U261" i="11"/>
  <c r="R244" i="11"/>
  <c r="N227" i="11"/>
  <c r="U212" i="11"/>
  <c r="H195" i="11"/>
  <c r="S173" i="11"/>
  <c r="M151" i="11"/>
  <c r="O141" i="11"/>
  <c r="L129" i="11"/>
  <c r="V126" i="11"/>
  <c r="S122" i="11"/>
  <c r="P121" i="11"/>
  <c r="H119" i="11"/>
  <c r="Q115" i="11"/>
  <c r="H113" i="11"/>
  <c r="N110" i="11"/>
  <c r="Q108" i="11"/>
  <c r="U107" i="11"/>
  <c r="P103" i="11"/>
  <c r="J102" i="11"/>
  <c r="R98" i="11"/>
  <c r="S96" i="11"/>
  <c r="S94" i="11"/>
  <c r="H93" i="11"/>
  <c r="P91" i="11"/>
  <c r="L88" i="11"/>
  <c r="I86" i="11"/>
  <c r="P81" i="11"/>
  <c r="R78" i="11"/>
  <c r="Q76" i="11"/>
  <c r="O73" i="11"/>
  <c r="I72" i="11"/>
  <c r="J70" i="11"/>
  <c r="I69" i="11"/>
  <c r="S65" i="11"/>
  <c r="V60" i="11"/>
  <c r="U59" i="11"/>
  <c r="J57" i="11"/>
  <c r="U55" i="11"/>
  <c r="O51" i="11"/>
  <c r="P50" i="11"/>
  <c r="H47" i="11"/>
  <c r="J45" i="11"/>
  <c r="J42" i="11"/>
  <c r="P37" i="11"/>
  <c r="J35" i="11"/>
  <c r="J33" i="11"/>
  <c r="P31" i="11"/>
  <c r="U29" i="11"/>
  <c r="U28" i="11"/>
  <c r="S27" i="11"/>
  <c r="L26" i="11"/>
  <c r="L24" i="11"/>
  <c r="L23" i="11"/>
  <c r="O21" i="11"/>
  <c r="U18" i="11"/>
  <c r="I17" i="11"/>
  <c r="P14" i="11"/>
  <c r="N13" i="11"/>
  <c r="I12" i="11"/>
  <c r="S10" i="11"/>
  <c r="N9" i="11"/>
  <c r="J8" i="11"/>
  <c r="Q15" i="10"/>
  <c r="Q23" i="10"/>
  <c r="Q31" i="10"/>
  <c r="Q39" i="10"/>
  <c r="Q47" i="10"/>
  <c r="Q55" i="10"/>
  <c r="Q63" i="10"/>
  <c r="Q71" i="10"/>
  <c r="Q79" i="10"/>
  <c r="Q87" i="10"/>
  <c r="Q95" i="10"/>
  <c r="Q103" i="10"/>
  <c r="Q111" i="10"/>
  <c r="Q119" i="10"/>
  <c r="Q127" i="10"/>
  <c r="Q135" i="10"/>
  <c r="Q143" i="10"/>
  <c r="Q151" i="10"/>
  <c r="I313" i="11"/>
  <c r="N295" i="11"/>
  <c r="U278" i="11"/>
  <c r="Q259" i="11"/>
  <c r="P243" i="11"/>
  <c r="V225" i="11"/>
  <c r="R211" i="11"/>
  <c r="O193" i="11"/>
  <c r="N172" i="11"/>
  <c r="J150" i="11"/>
  <c r="J138" i="11"/>
  <c r="P129" i="11"/>
  <c r="S125" i="11"/>
  <c r="R122" i="11"/>
  <c r="L121" i="11"/>
  <c r="P118" i="11"/>
  <c r="K115" i="11"/>
  <c r="Q111" i="11"/>
  <c r="M110" i="11"/>
  <c r="N108" i="11"/>
  <c r="L107" i="11"/>
  <c r="K103" i="11"/>
  <c r="H102" i="11"/>
  <c r="N98" i="11"/>
  <c r="L96" i="11"/>
  <c r="R94" i="11"/>
  <c r="P93" i="11"/>
  <c r="S90" i="11"/>
  <c r="R88" i="11"/>
  <c r="H85" i="11"/>
  <c r="N81" i="11"/>
  <c r="P78" i="11"/>
  <c r="O76" i="11"/>
  <c r="K73" i="11"/>
  <c r="U71" i="11"/>
  <c r="H70" i="11"/>
  <c r="L69" i="11"/>
  <c r="I65" i="11"/>
  <c r="R60" i="11"/>
  <c r="N58" i="11"/>
  <c r="S57" i="11"/>
  <c r="Q54" i="11"/>
  <c r="R51" i="11"/>
  <c r="S50" i="11"/>
  <c r="R46" i="11"/>
  <c r="I45" i="11"/>
  <c r="K41" i="11"/>
  <c r="K37" i="11"/>
  <c r="H35" i="11"/>
  <c r="J32" i="11"/>
  <c r="U30" i="11"/>
  <c r="S29" i="11"/>
  <c r="R28" i="11"/>
  <c r="P27" i="11"/>
  <c r="K25" i="11"/>
  <c r="J24" i="11"/>
  <c r="L22" i="11"/>
  <c r="K21" i="11"/>
  <c r="S18" i="11"/>
  <c r="O16" i="11"/>
  <c r="N14" i="11"/>
  <c r="R13" i="11"/>
  <c r="H12" i="11"/>
  <c r="R10" i="11"/>
  <c r="V8" i="11"/>
  <c r="I8" i="11"/>
  <c r="Q8" i="10"/>
  <c r="Q16" i="10"/>
  <c r="Q24" i="10"/>
  <c r="Q32" i="10"/>
  <c r="Q40" i="10"/>
  <c r="Q48" i="10"/>
  <c r="Q56" i="10"/>
  <c r="Q64" i="10"/>
  <c r="Q72" i="10"/>
  <c r="Q80" i="10"/>
  <c r="V310" i="11"/>
  <c r="L293" i="11"/>
  <c r="K276" i="11"/>
  <c r="M259" i="11"/>
  <c r="J241" i="11"/>
  <c r="Q224" i="11"/>
  <c r="K208" i="11"/>
  <c r="I192" i="11"/>
  <c r="N170" i="11"/>
  <c r="H150" i="11"/>
  <c r="K138" i="11"/>
  <c r="O129" i="11"/>
  <c r="N124" i="11"/>
  <c r="Q122" i="11"/>
  <c r="M121" i="11"/>
  <c r="K118" i="11"/>
  <c r="I115" i="11"/>
  <c r="P111" i="11"/>
  <c r="J110" i="11"/>
  <c r="K108" i="11"/>
  <c r="Q106" i="11"/>
  <c r="I103" i="11"/>
  <c r="O101" i="11"/>
  <c r="M98" i="11"/>
  <c r="K96" i="11"/>
  <c r="N94" i="11"/>
  <c r="M93" i="11"/>
  <c r="Q90" i="11"/>
  <c r="L87" i="11"/>
  <c r="Q85" i="11"/>
  <c r="I81" i="11"/>
  <c r="N78" i="11"/>
  <c r="M76" i="11"/>
  <c r="I73" i="11"/>
  <c r="M71" i="11"/>
  <c r="O70" i="11"/>
  <c r="U68" i="11"/>
  <c r="M64" i="11"/>
  <c r="Q60" i="11"/>
  <c r="M58" i="11"/>
  <c r="V56" i="11"/>
  <c r="P54" i="11"/>
  <c r="U50" i="11"/>
  <c r="L49" i="11"/>
  <c r="P46" i="11"/>
  <c r="R44" i="11"/>
  <c r="L40" i="11"/>
  <c r="Q36" i="11"/>
  <c r="P35" i="11"/>
  <c r="Q32" i="11"/>
  <c r="S30" i="11"/>
  <c r="R29" i="11"/>
  <c r="O28" i="11"/>
  <c r="L27" i="11"/>
  <c r="V24" i="11"/>
  <c r="I24" i="11"/>
  <c r="M22" i="11"/>
  <c r="I21" i="11"/>
  <c r="R18" i="11"/>
  <c r="M16" i="11"/>
  <c r="J14" i="11"/>
  <c r="U12" i="11"/>
  <c r="N12" i="11"/>
  <c r="Q10" i="11"/>
  <c r="U8" i="11"/>
  <c r="H8" i="11"/>
  <c r="Q9" i="10"/>
  <c r="Q17" i="10"/>
  <c r="Q25" i="10"/>
  <c r="Q33" i="10"/>
  <c r="Q41" i="10"/>
  <c r="Q49" i="10"/>
  <c r="Q57" i="10"/>
  <c r="Q65" i="10"/>
  <c r="Q73" i="10"/>
  <c r="Q81" i="10"/>
  <c r="Q89" i="10"/>
  <c r="Q97" i="10"/>
  <c r="Q105" i="10"/>
  <c r="Q113" i="10"/>
  <c r="Q121" i="10"/>
  <c r="Q129" i="10"/>
  <c r="Q137" i="10"/>
  <c r="Q145" i="10"/>
  <c r="Q153" i="10"/>
  <c r="O328" i="11"/>
  <c r="P308" i="11"/>
  <c r="H292" i="11"/>
  <c r="K273" i="11"/>
  <c r="K257" i="11"/>
  <c r="H239" i="11"/>
  <c r="K222" i="11"/>
  <c r="L205" i="11"/>
  <c r="L189" i="11"/>
  <c r="M166" i="11"/>
  <c r="M148" i="11"/>
  <c r="H135" i="11"/>
  <c r="U128" i="11"/>
  <c r="J124" i="11"/>
  <c r="P122" i="11"/>
  <c r="U120" i="11"/>
  <c r="J118" i="11"/>
  <c r="O115" i="11"/>
  <c r="L111" i="11"/>
  <c r="I110" i="11"/>
  <c r="J108" i="11"/>
  <c r="K106" i="11"/>
  <c r="H103" i="11"/>
  <c r="R100" i="11"/>
  <c r="H98" i="11"/>
  <c r="J96" i="11"/>
  <c r="M94" i="11"/>
  <c r="N92" i="11"/>
  <c r="K90" i="11"/>
  <c r="I87" i="11"/>
  <c r="U84" i="11"/>
  <c r="N80" i="11"/>
  <c r="M78" i="11"/>
  <c r="Q75" i="11"/>
  <c r="S72" i="11"/>
  <c r="R70" i="11"/>
  <c r="V69" i="11"/>
  <c r="N68" i="11"/>
  <c r="L64" i="11"/>
  <c r="P60" i="11"/>
  <c r="U57" i="11"/>
  <c r="R56" i="11"/>
  <c r="M54" i="11"/>
  <c r="R50" i="11"/>
  <c r="P48" i="11"/>
  <c r="M46" i="11"/>
  <c r="P44" i="11"/>
  <c r="J40" i="11"/>
  <c r="M36" i="11"/>
  <c r="S34" i="11"/>
  <c r="S31" i="11"/>
  <c r="R30" i="11"/>
  <c r="P29" i="11"/>
  <c r="I28" i="11"/>
  <c r="K27" i="11"/>
  <c r="U24" i="11"/>
  <c r="H24" i="11"/>
  <c r="U22" i="11"/>
  <c r="H21" i="11"/>
  <c r="Q18" i="11"/>
  <c r="S15" i="11"/>
  <c r="I14" i="11"/>
  <c r="R12" i="11"/>
  <c r="M12" i="11"/>
  <c r="P10" i="11"/>
  <c r="R8" i="11"/>
  <c r="N8" i="11"/>
  <c r="Q10" i="10"/>
  <c r="Q18" i="10"/>
  <c r="Q26" i="10"/>
  <c r="Q34" i="10"/>
  <c r="Q42" i="10"/>
  <c r="Q50" i="10"/>
  <c r="Q58" i="10"/>
  <c r="Q66" i="10"/>
  <c r="Q74" i="10"/>
  <c r="Q82" i="10"/>
  <c r="Q90" i="10"/>
  <c r="Q98" i="10"/>
  <c r="Q106" i="10"/>
  <c r="Q114" i="10"/>
  <c r="Q122" i="10"/>
  <c r="Q130" i="10"/>
  <c r="Q138" i="10"/>
  <c r="Q146" i="10"/>
  <c r="U324" i="11"/>
  <c r="H307" i="11"/>
  <c r="R289" i="11"/>
  <c r="L271" i="11"/>
  <c r="N255" i="11"/>
  <c r="N236" i="11"/>
  <c r="V219" i="11"/>
  <c r="J203" i="11"/>
  <c r="S185" i="11"/>
  <c r="P161" i="11"/>
  <c r="L147" i="11"/>
  <c r="V134" i="11"/>
  <c r="P127" i="11"/>
  <c r="M124" i="11"/>
  <c r="M122" i="11"/>
  <c r="N120" i="11"/>
  <c r="Q117" i="11"/>
  <c r="M115" i="11"/>
  <c r="K111" i="11"/>
  <c r="S110" i="11"/>
  <c r="V108" i="11"/>
  <c r="S105" i="11"/>
  <c r="V103" i="11"/>
  <c r="Q100" i="11"/>
  <c r="P97" i="11"/>
  <c r="U95" i="11"/>
  <c r="J94" i="11"/>
  <c r="Q92" i="11"/>
  <c r="S89" i="11"/>
  <c r="K87" i="11"/>
  <c r="R84" i="11"/>
  <c r="O79" i="11"/>
  <c r="I78" i="11"/>
  <c r="O74" i="11"/>
  <c r="R72" i="11"/>
  <c r="Q70" i="11"/>
  <c r="U69" i="11"/>
  <c r="M68" i="11"/>
  <c r="L63" i="11"/>
  <c r="J60" i="11"/>
  <c r="R57" i="11"/>
  <c r="J56" i="11"/>
  <c r="U53" i="11"/>
  <c r="Q50" i="11"/>
  <c r="H48" i="11"/>
  <c r="Q46" i="11"/>
  <c r="M44" i="11"/>
  <c r="H40" i="11"/>
  <c r="V35" i="11"/>
  <c r="L34" i="11"/>
  <c r="R31" i="11"/>
  <c r="N30" i="11"/>
  <c r="O29" i="11"/>
  <c r="N28" i="11"/>
  <c r="J27" i="11"/>
  <c r="R24" i="11"/>
  <c r="N24" i="11"/>
  <c r="U21" i="11"/>
  <c r="U20" i="11"/>
  <c r="J18" i="11"/>
  <c r="J15" i="11"/>
  <c r="H14" i="11"/>
  <c r="Q12" i="11"/>
  <c r="U11" i="11"/>
  <c r="J10" i="11"/>
  <c r="Q8" i="11"/>
  <c r="S8" i="11"/>
  <c r="Q11" i="10"/>
  <c r="Q19" i="10"/>
  <c r="Q27" i="10"/>
  <c r="Q35" i="10"/>
  <c r="Q43" i="10"/>
  <c r="Q51" i="10"/>
  <c r="Q59" i="10"/>
  <c r="Q67" i="10"/>
  <c r="Q75" i="10"/>
  <c r="Q83" i="10"/>
  <c r="Q91" i="10"/>
  <c r="Q99" i="10"/>
  <c r="Q107" i="10"/>
  <c r="Q115" i="10"/>
  <c r="Q123" i="10"/>
  <c r="Q131" i="10"/>
  <c r="Q139" i="10"/>
  <c r="Q147" i="10"/>
  <c r="K322" i="11"/>
  <c r="K303" i="11"/>
  <c r="V288" i="11"/>
  <c r="U269" i="11"/>
  <c r="W269" i="11" s="1"/>
  <c r="L252" i="11"/>
  <c r="R233" i="11"/>
  <c r="H219" i="11"/>
  <c r="V201" i="11"/>
  <c r="L180" i="11"/>
  <c r="N158" i="11"/>
  <c r="Q144" i="11"/>
  <c r="H133" i="11"/>
  <c r="O127" i="11"/>
  <c r="U123" i="11"/>
  <c r="J122" i="11"/>
  <c r="U119" i="11"/>
  <c r="M117" i="11"/>
  <c r="Q114" i="11"/>
  <c r="V110" i="11"/>
  <c r="N109" i="11"/>
  <c r="L108" i="11"/>
  <c r="N104" i="11"/>
  <c r="S102" i="11"/>
  <c r="K100" i="11"/>
  <c r="O97" i="11"/>
  <c r="M95" i="11"/>
  <c r="H94" i="11"/>
  <c r="L91" i="11"/>
  <c r="N89" i="11"/>
  <c r="V86" i="11"/>
  <c r="L84" i="11"/>
  <c r="M79" i="11"/>
  <c r="H78" i="11"/>
  <c r="S74" i="11"/>
  <c r="N72" i="11"/>
  <c r="P70" i="11"/>
  <c r="Q69" i="11"/>
  <c r="L67" i="11"/>
  <c r="N62" i="11"/>
  <c r="H60" i="11"/>
  <c r="P57" i="11"/>
  <c r="H56" i="11"/>
  <c r="J53" i="11"/>
  <c r="L50" i="11"/>
  <c r="R47" i="11"/>
  <c r="S45" i="11"/>
  <c r="L43" i="11"/>
  <c r="O40" i="11"/>
  <c r="S35" i="11"/>
  <c r="H34" i="11"/>
  <c r="M31" i="11"/>
  <c r="I30" i="11"/>
  <c r="I29" i="11"/>
  <c r="M28" i="11"/>
  <c r="O27" i="11"/>
  <c r="Q24" i="11"/>
  <c r="S24" i="11"/>
  <c r="R21" i="11"/>
  <c r="I20" i="11"/>
  <c r="I18" i="11"/>
  <c r="S14" i="11"/>
  <c r="M14" i="11"/>
  <c r="P12" i="11"/>
  <c r="K11" i="11"/>
  <c r="I10" i="11"/>
  <c r="P8" i="11"/>
  <c r="U7" i="11"/>
  <c r="Q12" i="10"/>
  <c r="Q20" i="10"/>
  <c r="Q28" i="10"/>
  <c r="Q36" i="10"/>
  <c r="Q44" i="10"/>
  <c r="Q52" i="10"/>
  <c r="Q60" i="10"/>
  <c r="Q68" i="10"/>
  <c r="Q76" i="10"/>
  <c r="Q84" i="10"/>
  <c r="Q92" i="10"/>
  <c r="Q100" i="10"/>
  <c r="Q108" i="10"/>
  <c r="Q116" i="10"/>
  <c r="Q124" i="10"/>
  <c r="Q132" i="10"/>
  <c r="Q140" i="10"/>
  <c r="Q148" i="10"/>
  <c r="V320" i="11"/>
  <c r="Q300" i="11"/>
  <c r="S287" i="11"/>
  <c r="L267" i="11"/>
  <c r="R249" i="11"/>
  <c r="J231" i="11"/>
  <c r="S216" i="11"/>
  <c r="J199" i="11"/>
  <c r="S178" i="11"/>
  <c r="N156" i="11"/>
  <c r="I144" i="11"/>
  <c r="M131" i="11"/>
  <c r="V127" i="11"/>
  <c r="O123" i="11"/>
  <c r="I122" i="11"/>
  <c r="P119" i="11"/>
  <c r="N117" i="11"/>
  <c r="S113" i="11"/>
  <c r="R110" i="11"/>
  <c r="V109" i="11"/>
  <c r="P107" i="11"/>
  <c r="L104" i="11"/>
  <c r="R102" i="11"/>
  <c r="J100" i="11"/>
  <c r="H97" i="11"/>
  <c r="L95" i="11"/>
  <c r="V94" i="11"/>
  <c r="I91" i="11"/>
  <c r="O89" i="11"/>
  <c r="S86" i="11"/>
  <c r="U83" i="11"/>
  <c r="V78" i="11"/>
  <c r="J78" i="11"/>
  <c r="V73" i="11"/>
  <c r="M72" i="11"/>
  <c r="N70" i="11"/>
  <c r="O69" i="11"/>
  <c r="O67" i="11"/>
  <c r="O61" i="11"/>
  <c r="L60" i="11"/>
  <c r="O57" i="11"/>
  <c r="O56" i="11"/>
  <c r="K53" i="11"/>
  <c r="I50" i="11"/>
  <c r="M47" i="11"/>
  <c r="R45" i="11"/>
  <c r="P42" i="11"/>
  <c r="K39" i="11"/>
  <c r="R35" i="11"/>
  <c r="P34" i="11"/>
  <c r="O31" i="11"/>
  <c r="P30" i="11"/>
  <c r="K29" i="11"/>
  <c r="V27" i="11"/>
  <c r="S26" i="11"/>
  <c r="P24" i="11"/>
  <c r="U23" i="11"/>
  <c r="Q21" i="11"/>
  <c r="O20" i="11"/>
  <c r="H18" i="11"/>
  <c r="R14" i="11"/>
  <c r="S13" i="11"/>
  <c r="O12" i="11"/>
  <c r="M11" i="11"/>
  <c r="H10" i="11"/>
  <c r="O8" i="11"/>
  <c r="Q13" i="10"/>
  <c r="Q21" i="10"/>
  <c r="Q29" i="10"/>
  <c r="Q37" i="10"/>
  <c r="Q45" i="10"/>
  <c r="Q53" i="10"/>
  <c r="Q61" i="10"/>
  <c r="Q69" i="10"/>
  <c r="Q77" i="10"/>
  <c r="Q85" i="10"/>
  <c r="Q93" i="10"/>
  <c r="Q101" i="10"/>
  <c r="Q109" i="10"/>
  <c r="Q117" i="10"/>
  <c r="Q125" i="10"/>
  <c r="Q133" i="10"/>
  <c r="Q141" i="10"/>
  <c r="Q149" i="10"/>
  <c r="U230" i="11"/>
  <c r="V122" i="11"/>
  <c r="Q103" i="11"/>
  <c r="K86" i="11"/>
  <c r="R66" i="11"/>
  <c r="K45" i="11"/>
  <c r="U27" i="11"/>
  <c r="J13" i="11"/>
  <c r="Q14" i="10"/>
  <c r="Q78" i="10"/>
  <c r="Q112" i="10"/>
  <c r="Q144" i="10"/>
  <c r="Q159" i="10"/>
  <c r="Q167" i="10"/>
  <c r="Q175" i="10"/>
  <c r="Q183" i="10"/>
  <c r="Q191" i="10"/>
  <c r="Q199" i="10"/>
  <c r="Q207" i="10"/>
  <c r="Q215" i="10"/>
  <c r="Q223" i="10"/>
  <c r="Q231" i="10"/>
  <c r="Q239" i="10"/>
  <c r="Q247" i="10"/>
  <c r="Q255" i="10"/>
  <c r="Q263" i="10"/>
  <c r="Q271" i="10"/>
  <c r="Q279" i="10"/>
  <c r="Q287" i="10"/>
  <c r="Q295" i="10"/>
  <c r="Q303" i="10"/>
  <c r="Q311" i="10"/>
  <c r="Q319" i="10"/>
  <c r="Q327" i="10"/>
  <c r="V10" i="10"/>
  <c r="V18" i="10"/>
  <c r="V26" i="10"/>
  <c r="V34" i="10"/>
  <c r="V42" i="10"/>
  <c r="V50" i="10"/>
  <c r="V58" i="10"/>
  <c r="V66" i="10"/>
  <c r="V74" i="10"/>
  <c r="V82" i="10"/>
  <c r="V90" i="10"/>
  <c r="V98" i="10"/>
  <c r="V106" i="10"/>
  <c r="V114" i="10"/>
  <c r="V122" i="10"/>
  <c r="V130" i="10"/>
  <c r="V138" i="10"/>
  <c r="V146" i="10"/>
  <c r="V154" i="10"/>
  <c r="V162" i="10"/>
  <c r="V170" i="10"/>
  <c r="V178" i="10"/>
  <c r="V186" i="10"/>
  <c r="V194" i="10"/>
  <c r="V202" i="10"/>
  <c r="V210" i="10"/>
  <c r="V218" i="10"/>
  <c r="V226" i="10"/>
  <c r="V234" i="10"/>
  <c r="V242" i="10"/>
  <c r="V250" i="10"/>
  <c r="V258" i="10"/>
  <c r="V266" i="10"/>
  <c r="V274" i="10"/>
  <c r="V282" i="10"/>
  <c r="V290" i="10"/>
  <c r="V298" i="10"/>
  <c r="V306" i="10"/>
  <c r="V314" i="10"/>
  <c r="V322" i="10"/>
  <c r="V330" i="10"/>
  <c r="U13" i="10"/>
  <c r="U21" i="10"/>
  <c r="U29" i="10"/>
  <c r="H216" i="11"/>
  <c r="H122" i="11"/>
  <c r="K102" i="11"/>
  <c r="R82" i="11"/>
  <c r="K61" i="11"/>
  <c r="K42" i="11"/>
  <c r="I26" i="11"/>
  <c r="J12" i="11"/>
  <c r="Q22" i="10"/>
  <c r="Q86" i="10"/>
  <c r="Q118" i="10"/>
  <c r="Q150" i="10"/>
  <c r="Q160" i="10"/>
  <c r="Q168" i="10"/>
  <c r="Q176" i="10"/>
  <c r="Q184" i="10"/>
  <c r="Q192" i="10"/>
  <c r="Q200" i="10"/>
  <c r="Q208" i="10"/>
  <c r="Q216" i="10"/>
  <c r="Q224" i="10"/>
  <c r="Q232" i="10"/>
  <c r="Q240" i="10"/>
  <c r="Q248" i="10"/>
  <c r="Q256" i="10"/>
  <c r="Q264" i="10"/>
  <c r="Q272" i="10"/>
  <c r="Q280" i="10"/>
  <c r="Q288" i="10"/>
  <c r="Q296" i="10"/>
  <c r="Q304" i="10"/>
  <c r="Q312" i="10"/>
  <c r="Q320" i="10"/>
  <c r="Q328" i="10"/>
  <c r="V11" i="10"/>
  <c r="V19" i="10"/>
  <c r="V27" i="10"/>
  <c r="V35" i="10"/>
  <c r="V43" i="10"/>
  <c r="V51" i="10"/>
  <c r="V59" i="10"/>
  <c r="V67" i="10"/>
  <c r="V75" i="10"/>
  <c r="V83" i="10"/>
  <c r="V91" i="10"/>
  <c r="V99" i="10"/>
  <c r="V107" i="10"/>
  <c r="V115" i="10"/>
  <c r="V123" i="10"/>
  <c r="V131" i="10"/>
  <c r="V139" i="10"/>
  <c r="V147" i="10"/>
  <c r="V155" i="10"/>
  <c r="V163" i="10"/>
  <c r="V171" i="10"/>
  <c r="V179" i="10"/>
  <c r="V187" i="10"/>
  <c r="V195" i="10"/>
  <c r="V203" i="10"/>
  <c r="V211" i="10"/>
  <c r="V219" i="10"/>
  <c r="V227" i="10"/>
  <c r="V235" i="10"/>
  <c r="V243" i="10"/>
  <c r="V251" i="10"/>
  <c r="V259" i="10"/>
  <c r="V267" i="10"/>
  <c r="V275" i="10"/>
  <c r="V283" i="10"/>
  <c r="V291" i="10"/>
  <c r="V299" i="10"/>
  <c r="V307" i="10"/>
  <c r="V315" i="10"/>
  <c r="V323" i="10"/>
  <c r="V331" i="10"/>
  <c r="U14" i="10"/>
  <c r="U22" i="10"/>
  <c r="U30" i="10"/>
  <c r="U38" i="10"/>
  <c r="U46" i="10"/>
  <c r="U54" i="10"/>
  <c r="U62" i="10"/>
  <c r="U70" i="10"/>
  <c r="S197" i="11"/>
  <c r="I119" i="11"/>
  <c r="V98" i="11"/>
  <c r="S78" i="11"/>
  <c r="K59" i="11"/>
  <c r="K38" i="11"/>
  <c r="O24" i="11"/>
  <c r="S11" i="11"/>
  <c r="Q30" i="10"/>
  <c r="Q88" i="10"/>
  <c r="Q120" i="10"/>
  <c r="Q152" i="10"/>
  <c r="Q161" i="10"/>
  <c r="Q169" i="10"/>
  <c r="Q177" i="10"/>
  <c r="Q185" i="10"/>
  <c r="Q193" i="10"/>
  <c r="Q201" i="10"/>
  <c r="Q209" i="10"/>
  <c r="Q217" i="10"/>
  <c r="Q225" i="10"/>
  <c r="Q233" i="10"/>
  <c r="Q241" i="10"/>
  <c r="Q249" i="10"/>
  <c r="Q257" i="10"/>
  <c r="Q265" i="10"/>
  <c r="Q273" i="10"/>
  <c r="Q281" i="10"/>
  <c r="Q289" i="10"/>
  <c r="Q297" i="10"/>
  <c r="Q305" i="10"/>
  <c r="Q313" i="10"/>
  <c r="Q321" i="10"/>
  <c r="Q329" i="10"/>
  <c r="V12" i="10"/>
  <c r="V20" i="10"/>
  <c r="V28" i="10"/>
  <c r="V36" i="10"/>
  <c r="V44" i="10"/>
  <c r="V52" i="10"/>
  <c r="V60" i="10"/>
  <c r="V68" i="10"/>
  <c r="V76" i="10"/>
  <c r="V84" i="10"/>
  <c r="V92" i="10"/>
  <c r="V100" i="10"/>
  <c r="V108" i="10"/>
  <c r="V116" i="10"/>
  <c r="V124" i="10"/>
  <c r="V132" i="10"/>
  <c r="V140" i="10"/>
  <c r="V148" i="10"/>
  <c r="V156" i="10"/>
  <c r="V164" i="10"/>
  <c r="V172" i="10"/>
  <c r="V180" i="10"/>
  <c r="V188" i="10"/>
  <c r="V196" i="10"/>
  <c r="V204" i="10"/>
  <c r="V212" i="10"/>
  <c r="V220" i="10"/>
  <c r="V228" i="10"/>
  <c r="V236" i="10"/>
  <c r="V244" i="10"/>
  <c r="V252" i="10"/>
  <c r="V260" i="10"/>
  <c r="V268" i="10"/>
  <c r="V276" i="10"/>
  <c r="V284" i="10"/>
  <c r="V292" i="10"/>
  <c r="V300" i="10"/>
  <c r="V308" i="10"/>
  <c r="V316" i="10"/>
  <c r="V324" i="10"/>
  <c r="V7" i="10"/>
  <c r="U15" i="10"/>
  <c r="U23" i="10"/>
  <c r="U31" i="10"/>
  <c r="U39" i="10"/>
  <c r="U47" i="10"/>
  <c r="U55" i="10"/>
  <c r="U63" i="10"/>
  <c r="U71" i="10"/>
  <c r="U79" i="10"/>
  <c r="U87" i="10"/>
  <c r="R317" i="11"/>
  <c r="U176" i="11"/>
  <c r="W176" i="11" s="1"/>
  <c r="V115" i="11"/>
  <c r="V96" i="11"/>
  <c r="O77" i="11"/>
  <c r="K57" i="11"/>
  <c r="L35" i="11"/>
  <c r="H23" i="11"/>
  <c r="O10" i="11"/>
  <c r="Q38" i="10"/>
  <c r="Q94" i="10"/>
  <c r="Q126" i="10"/>
  <c r="Q154" i="10"/>
  <c r="Q162" i="10"/>
  <c r="Q170" i="10"/>
  <c r="Q178" i="10"/>
  <c r="Q186" i="10"/>
  <c r="Q194" i="10"/>
  <c r="Q202" i="10"/>
  <c r="Q210" i="10"/>
  <c r="Q218" i="10"/>
  <c r="Q226" i="10"/>
  <c r="Q234" i="10"/>
  <c r="Q242" i="10"/>
  <c r="Q250" i="10"/>
  <c r="Q258" i="10"/>
  <c r="Q266" i="10"/>
  <c r="Q274" i="10"/>
  <c r="Q282" i="10"/>
  <c r="Q290" i="10"/>
  <c r="Q298" i="10"/>
  <c r="Q306" i="10"/>
  <c r="Q314" i="10"/>
  <c r="Q322" i="10"/>
  <c r="Q330" i="10"/>
  <c r="V13" i="10"/>
  <c r="V21" i="10"/>
  <c r="V29" i="10"/>
  <c r="V37" i="10"/>
  <c r="V45" i="10"/>
  <c r="V53" i="10"/>
  <c r="V61" i="10"/>
  <c r="V69" i="10"/>
  <c r="V77" i="10"/>
  <c r="V85" i="10"/>
  <c r="V93" i="10"/>
  <c r="V101" i="10"/>
  <c r="V109" i="10"/>
  <c r="V117" i="10"/>
  <c r="V125" i="10"/>
  <c r="V133" i="10"/>
  <c r="V141" i="10"/>
  <c r="V149" i="10"/>
  <c r="V157" i="10"/>
  <c r="V165" i="10"/>
  <c r="V173" i="10"/>
  <c r="V181" i="10"/>
  <c r="V189" i="10"/>
  <c r="V197" i="10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301" i="10"/>
  <c r="V309" i="10"/>
  <c r="V317" i="10"/>
  <c r="V325" i="10"/>
  <c r="U8" i="10"/>
  <c r="U16" i="10"/>
  <c r="U24" i="10"/>
  <c r="U32" i="10"/>
  <c r="U40" i="10"/>
  <c r="U48" i="10"/>
  <c r="U56" i="10"/>
  <c r="U64" i="10"/>
  <c r="U72" i="10"/>
  <c r="U80" i="10"/>
  <c r="U88" i="10"/>
  <c r="O299" i="11"/>
  <c r="R152" i="11"/>
  <c r="O113" i="11"/>
  <c r="K95" i="11"/>
  <c r="S73" i="11"/>
  <c r="N55" i="11"/>
  <c r="I33" i="11"/>
  <c r="P21" i="11"/>
  <c r="L8" i="11"/>
  <c r="Q46" i="10"/>
  <c r="Q96" i="10"/>
  <c r="Q128" i="10"/>
  <c r="Q155" i="10"/>
  <c r="Q163" i="10"/>
  <c r="Q171" i="10"/>
  <c r="Q179" i="10"/>
  <c r="Q187" i="10"/>
  <c r="Q195" i="10"/>
  <c r="Q203" i="10"/>
  <c r="Q211" i="10"/>
  <c r="Q219" i="10"/>
  <c r="Q227" i="10"/>
  <c r="Q235" i="10"/>
  <c r="Q243" i="10"/>
  <c r="Q251" i="10"/>
  <c r="Q259" i="10"/>
  <c r="Q267" i="10"/>
  <c r="Q275" i="10"/>
  <c r="Q283" i="10"/>
  <c r="Q291" i="10"/>
  <c r="Q299" i="10"/>
  <c r="Q307" i="10"/>
  <c r="Q315" i="10"/>
  <c r="Q323" i="10"/>
  <c r="Q331" i="10"/>
  <c r="V14" i="10"/>
  <c r="V22" i="10"/>
  <c r="V30" i="10"/>
  <c r="V38" i="10"/>
  <c r="V46" i="10"/>
  <c r="V54" i="10"/>
  <c r="V62" i="10"/>
  <c r="V70" i="10"/>
  <c r="V78" i="10"/>
  <c r="V86" i="10"/>
  <c r="V94" i="10"/>
  <c r="V102" i="10"/>
  <c r="V110" i="10"/>
  <c r="V118" i="10"/>
  <c r="V126" i="10"/>
  <c r="V134" i="10"/>
  <c r="V142" i="10"/>
  <c r="V150" i="10"/>
  <c r="V158" i="10"/>
  <c r="V166" i="10"/>
  <c r="V174" i="10"/>
  <c r="V182" i="10"/>
  <c r="V190" i="10"/>
  <c r="V198" i="10"/>
  <c r="V206" i="10"/>
  <c r="V214" i="10"/>
  <c r="V222" i="10"/>
  <c r="V230" i="10"/>
  <c r="V238" i="10"/>
  <c r="V246" i="10"/>
  <c r="V254" i="10"/>
  <c r="V262" i="10"/>
  <c r="V270" i="10"/>
  <c r="V278" i="10"/>
  <c r="V286" i="10"/>
  <c r="V294" i="10"/>
  <c r="V302" i="10"/>
  <c r="V310" i="10"/>
  <c r="V318" i="10"/>
  <c r="V326" i="10"/>
  <c r="U9" i="10"/>
  <c r="U17" i="10"/>
  <c r="U25" i="10"/>
  <c r="U33" i="10"/>
  <c r="U41" i="10"/>
  <c r="U49" i="10"/>
  <c r="U57" i="10"/>
  <c r="U65" i="10"/>
  <c r="U73" i="10"/>
  <c r="U81" i="10"/>
  <c r="H285" i="11"/>
  <c r="K142" i="11"/>
  <c r="Q110" i="11"/>
  <c r="V93" i="11"/>
  <c r="K72" i="11"/>
  <c r="P51" i="11"/>
  <c r="N31" i="11"/>
  <c r="V19" i="11"/>
  <c r="Q54" i="10"/>
  <c r="Q102" i="10"/>
  <c r="Q134" i="10"/>
  <c r="Q156" i="10"/>
  <c r="Q164" i="10"/>
  <c r="Q172" i="10"/>
  <c r="Q180" i="10"/>
  <c r="Q188" i="10"/>
  <c r="Q196" i="10"/>
  <c r="Q204" i="10"/>
  <c r="Q212" i="10"/>
  <c r="Q220" i="10"/>
  <c r="Q228" i="10"/>
  <c r="Q236" i="10"/>
  <c r="Q244" i="10"/>
  <c r="Q252" i="10"/>
  <c r="Q260" i="10"/>
  <c r="Q268" i="10"/>
  <c r="Q276" i="10"/>
  <c r="Q284" i="10"/>
  <c r="Q292" i="10"/>
  <c r="Q300" i="10"/>
  <c r="Q308" i="10"/>
  <c r="Q316" i="10"/>
  <c r="Q324" i="10"/>
  <c r="Q7" i="10"/>
  <c r="V15" i="10"/>
  <c r="V23" i="10"/>
  <c r="V31" i="10"/>
  <c r="V39" i="10"/>
  <c r="V47" i="10"/>
  <c r="V55" i="10"/>
  <c r="V63" i="10"/>
  <c r="V71" i="10"/>
  <c r="V79" i="10"/>
  <c r="V87" i="10"/>
  <c r="V95" i="10"/>
  <c r="V103" i="10"/>
  <c r="V111" i="10"/>
  <c r="V119" i="10"/>
  <c r="V127" i="10"/>
  <c r="V135" i="10"/>
  <c r="V143" i="10"/>
  <c r="V151" i="10"/>
  <c r="V159" i="10"/>
  <c r="V167" i="10"/>
  <c r="V175" i="10"/>
  <c r="V183" i="10"/>
  <c r="V191" i="10"/>
  <c r="V199" i="10"/>
  <c r="V207" i="10"/>
  <c r="V215" i="10"/>
  <c r="V223" i="10"/>
  <c r="V231" i="10"/>
  <c r="V239" i="10"/>
  <c r="V247" i="10"/>
  <c r="V255" i="10"/>
  <c r="V263" i="10"/>
  <c r="V271" i="10"/>
  <c r="V279" i="10"/>
  <c r="V287" i="10"/>
  <c r="V295" i="10"/>
  <c r="V303" i="10"/>
  <c r="V311" i="10"/>
  <c r="V319" i="10"/>
  <c r="V327" i="10"/>
  <c r="U10" i="10"/>
  <c r="W10" i="10" s="1"/>
  <c r="Q264" i="11"/>
  <c r="Q129" i="11"/>
  <c r="H109" i="11"/>
  <c r="O91" i="11"/>
  <c r="M70" i="11"/>
  <c r="H50" i="11"/>
  <c r="K30" i="11"/>
  <c r="S17" i="11"/>
  <c r="Q62" i="10"/>
  <c r="Q104" i="10"/>
  <c r="Q136" i="10"/>
  <c r="Q157" i="10"/>
  <c r="Q165" i="10"/>
  <c r="Q173" i="10"/>
  <c r="Q181" i="10"/>
  <c r="Q189" i="10"/>
  <c r="Q197" i="10"/>
  <c r="Q205" i="10"/>
  <c r="Q213" i="10"/>
  <c r="Q221" i="10"/>
  <c r="Q229" i="10"/>
  <c r="Q237" i="10"/>
  <c r="Q245" i="10"/>
  <c r="Q253" i="10"/>
  <c r="Q261" i="10"/>
  <c r="Q269" i="10"/>
  <c r="Q277" i="10"/>
  <c r="Q285" i="10"/>
  <c r="Q293" i="10"/>
  <c r="Q301" i="10"/>
  <c r="Q309" i="10"/>
  <c r="Q317" i="10"/>
  <c r="Q325" i="10"/>
  <c r="V8" i="10"/>
  <c r="V16" i="10"/>
  <c r="V24" i="10"/>
  <c r="V32" i="10"/>
  <c r="V40" i="10"/>
  <c r="V48" i="10"/>
  <c r="V56" i="10"/>
  <c r="V64" i="10"/>
  <c r="V72" i="10"/>
  <c r="V80" i="10"/>
  <c r="V88" i="10"/>
  <c r="V96" i="10"/>
  <c r="V104" i="10"/>
  <c r="V112" i="10"/>
  <c r="V120" i="10"/>
  <c r="V128" i="10"/>
  <c r="V136" i="10"/>
  <c r="V144" i="10"/>
  <c r="V152" i="10"/>
  <c r="V160" i="10"/>
  <c r="V168" i="10"/>
  <c r="V176" i="10"/>
  <c r="V184" i="10"/>
  <c r="V192" i="10"/>
  <c r="V200" i="10"/>
  <c r="V208" i="10"/>
  <c r="V216" i="10"/>
  <c r="V224" i="10"/>
  <c r="V232" i="10"/>
  <c r="V240" i="10"/>
  <c r="V248" i="10"/>
  <c r="V256" i="10"/>
  <c r="V264" i="10"/>
  <c r="V272" i="10"/>
  <c r="V280" i="10"/>
  <c r="V288" i="10"/>
  <c r="V296" i="10"/>
  <c r="V304" i="10"/>
  <c r="V312" i="10"/>
  <c r="V320" i="10"/>
  <c r="V328" i="10"/>
  <c r="U11" i="10"/>
  <c r="U19" i="10"/>
  <c r="U27" i="10"/>
  <c r="W27" i="10" s="1"/>
  <c r="U35" i="10"/>
  <c r="W35" i="10" s="1"/>
  <c r="U43" i="10"/>
  <c r="U51" i="10"/>
  <c r="W51" i="10" s="1"/>
  <c r="U59" i="10"/>
  <c r="U67" i="10"/>
  <c r="U75" i="10"/>
  <c r="U83" i="10"/>
  <c r="U91" i="10"/>
  <c r="W91" i="10" s="1"/>
  <c r="K47" i="11"/>
  <c r="Q142" i="10"/>
  <c r="Q214" i="10"/>
  <c r="Q278" i="10"/>
  <c r="V17" i="10"/>
  <c r="V81" i="10"/>
  <c r="V145" i="10"/>
  <c r="V209" i="10"/>
  <c r="V273" i="10"/>
  <c r="U12" i="10"/>
  <c r="W12" i="10" s="1"/>
  <c r="U42" i="10"/>
  <c r="W42" i="10" s="1"/>
  <c r="U61" i="10"/>
  <c r="U82" i="10"/>
  <c r="W82" i="10" s="1"/>
  <c r="U94" i="10"/>
  <c r="U102" i="10"/>
  <c r="U110" i="10"/>
  <c r="U118" i="10"/>
  <c r="U126" i="10"/>
  <c r="U134" i="10"/>
  <c r="U142" i="10"/>
  <c r="U150" i="10"/>
  <c r="U158" i="10"/>
  <c r="U166" i="10"/>
  <c r="U174" i="10"/>
  <c r="U182" i="10"/>
  <c r="U190" i="10"/>
  <c r="U198" i="10"/>
  <c r="U206" i="10"/>
  <c r="U214" i="10"/>
  <c r="U222" i="10"/>
  <c r="U230" i="10"/>
  <c r="U238" i="10"/>
  <c r="U246" i="10"/>
  <c r="U254" i="10"/>
  <c r="U262" i="10"/>
  <c r="U270" i="10"/>
  <c r="U278" i="10"/>
  <c r="U286" i="10"/>
  <c r="U294" i="10"/>
  <c r="U302" i="10"/>
  <c r="U310" i="10"/>
  <c r="U318" i="10"/>
  <c r="U326" i="10"/>
  <c r="S9" i="10"/>
  <c r="S17" i="10"/>
  <c r="S25" i="10"/>
  <c r="S33" i="10"/>
  <c r="S41" i="10"/>
  <c r="S49" i="10"/>
  <c r="S57" i="10"/>
  <c r="S65" i="10"/>
  <c r="S73" i="10"/>
  <c r="S81" i="10"/>
  <c r="S89" i="10"/>
  <c r="S97" i="10"/>
  <c r="S105" i="10"/>
  <c r="S113" i="10"/>
  <c r="S121" i="10"/>
  <c r="S129" i="10"/>
  <c r="S137" i="10"/>
  <c r="S145" i="10"/>
  <c r="S153" i="10"/>
  <c r="S161" i="10"/>
  <c r="S169" i="10"/>
  <c r="S177" i="10"/>
  <c r="S185" i="10"/>
  <c r="S193" i="10"/>
  <c r="S201" i="10"/>
  <c r="S209" i="10"/>
  <c r="S217" i="10"/>
  <c r="S225" i="10"/>
  <c r="S233" i="10"/>
  <c r="S241" i="10"/>
  <c r="S249" i="10"/>
  <c r="S257" i="10"/>
  <c r="S265" i="10"/>
  <c r="S273" i="10"/>
  <c r="S281" i="10"/>
  <c r="S289" i="10"/>
  <c r="S297" i="10"/>
  <c r="S305" i="10"/>
  <c r="S313" i="10"/>
  <c r="S321" i="10"/>
  <c r="S329" i="10"/>
  <c r="R12" i="10"/>
  <c r="V28" i="11"/>
  <c r="Q158" i="10"/>
  <c r="Q222" i="10"/>
  <c r="Q286" i="10"/>
  <c r="V25" i="10"/>
  <c r="V89" i="10"/>
  <c r="V153" i="10"/>
  <c r="V217" i="10"/>
  <c r="V281" i="10"/>
  <c r="U18" i="10"/>
  <c r="U44" i="10"/>
  <c r="W44" i="10" s="1"/>
  <c r="U66" i="10"/>
  <c r="W66" i="10" s="1"/>
  <c r="U84" i="10"/>
  <c r="U95" i="10"/>
  <c r="U103" i="10"/>
  <c r="U111" i="10"/>
  <c r="U119" i="10"/>
  <c r="U127" i="10"/>
  <c r="U135" i="10"/>
  <c r="W135" i="10" s="1"/>
  <c r="U143" i="10"/>
  <c r="U151" i="10"/>
  <c r="U159" i="10"/>
  <c r="U167" i="10"/>
  <c r="U175" i="10"/>
  <c r="U183" i="10"/>
  <c r="U191" i="10"/>
  <c r="U199" i="10"/>
  <c r="W199" i="10" s="1"/>
  <c r="U207" i="10"/>
  <c r="U215" i="10"/>
  <c r="U223" i="10"/>
  <c r="U231" i="10"/>
  <c r="U239" i="10"/>
  <c r="U247" i="10"/>
  <c r="U255" i="10"/>
  <c r="U263" i="10"/>
  <c r="W263" i="10" s="1"/>
  <c r="U271" i="10"/>
  <c r="U279" i="10"/>
  <c r="U287" i="10"/>
  <c r="U295" i="10"/>
  <c r="U303" i="10"/>
  <c r="U311" i="10"/>
  <c r="U319" i="10"/>
  <c r="U327" i="10"/>
  <c r="W327" i="10" s="1"/>
  <c r="S10" i="10"/>
  <c r="S18" i="10"/>
  <c r="S26" i="10"/>
  <c r="S34" i="10"/>
  <c r="S42" i="10"/>
  <c r="S50" i="10"/>
  <c r="S58" i="10"/>
  <c r="S66" i="10"/>
  <c r="S74" i="10"/>
  <c r="S82" i="10"/>
  <c r="S90" i="10"/>
  <c r="S98" i="10"/>
  <c r="S106" i="10"/>
  <c r="S114" i="10"/>
  <c r="S122" i="10"/>
  <c r="S130" i="10"/>
  <c r="S138" i="10"/>
  <c r="S146" i="10"/>
  <c r="S154" i="10"/>
  <c r="S162" i="10"/>
  <c r="S170" i="10"/>
  <c r="S178" i="10"/>
  <c r="S186" i="10"/>
  <c r="S194" i="10"/>
  <c r="S202" i="10"/>
  <c r="S210" i="10"/>
  <c r="S218" i="10"/>
  <c r="S226" i="10"/>
  <c r="S234" i="10"/>
  <c r="S242" i="10"/>
  <c r="S250" i="10"/>
  <c r="S258" i="10"/>
  <c r="S266" i="10"/>
  <c r="S274" i="10"/>
  <c r="S282" i="10"/>
  <c r="S290" i="10"/>
  <c r="S298" i="10"/>
  <c r="S306" i="10"/>
  <c r="S314" i="10"/>
  <c r="S322" i="10"/>
  <c r="S330" i="10"/>
  <c r="Q14" i="11"/>
  <c r="Q166" i="10"/>
  <c r="Q230" i="10"/>
  <c r="Q294" i="10"/>
  <c r="V33" i="10"/>
  <c r="V97" i="10"/>
  <c r="V161" i="10"/>
  <c r="V225" i="10"/>
  <c r="V289" i="10"/>
  <c r="U20" i="10"/>
  <c r="U45" i="10"/>
  <c r="U68" i="10"/>
  <c r="W68" i="10" s="1"/>
  <c r="U85" i="10"/>
  <c r="W85" i="10" s="1"/>
  <c r="U96" i="10"/>
  <c r="U104" i="10"/>
  <c r="W104" i="10" s="1"/>
  <c r="U112" i="10"/>
  <c r="U120" i="10"/>
  <c r="U128" i="10"/>
  <c r="U136" i="10"/>
  <c r="U144" i="10"/>
  <c r="U152" i="10"/>
  <c r="U160" i="10"/>
  <c r="U168" i="10"/>
  <c r="W168" i="10" s="1"/>
  <c r="U176" i="10"/>
  <c r="U184" i="10"/>
  <c r="U192" i="10"/>
  <c r="U200" i="10"/>
  <c r="U208" i="10"/>
  <c r="U216" i="10"/>
  <c r="U224" i="10"/>
  <c r="U232" i="10"/>
  <c r="W232" i="10" s="1"/>
  <c r="U240" i="10"/>
  <c r="U248" i="10"/>
  <c r="U256" i="10"/>
  <c r="U264" i="10"/>
  <c r="U272" i="10"/>
  <c r="U280" i="10"/>
  <c r="U288" i="10"/>
  <c r="U296" i="10"/>
  <c r="W296" i="10" s="1"/>
  <c r="U304" i="10"/>
  <c r="U312" i="10"/>
  <c r="U320" i="10"/>
  <c r="U328" i="10"/>
  <c r="S11" i="10"/>
  <c r="S19" i="10"/>
  <c r="S27" i="10"/>
  <c r="S35" i="10"/>
  <c r="S43" i="10"/>
  <c r="S51" i="10"/>
  <c r="S59" i="10"/>
  <c r="S67" i="10"/>
  <c r="S75" i="10"/>
  <c r="S83" i="10"/>
  <c r="S91" i="10"/>
  <c r="S99" i="10"/>
  <c r="S107" i="10"/>
  <c r="S115" i="10"/>
  <c r="S123" i="10"/>
  <c r="S131" i="10"/>
  <c r="S139" i="10"/>
  <c r="S147" i="10"/>
  <c r="S155" i="10"/>
  <c r="S163" i="10"/>
  <c r="S171" i="10"/>
  <c r="S179" i="10"/>
  <c r="S187" i="10"/>
  <c r="S195" i="10"/>
  <c r="S203" i="10"/>
  <c r="S211" i="10"/>
  <c r="S219" i="10"/>
  <c r="S227" i="10"/>
  <c r="S235" i="10"/>
  <c r="S243" i="10"/>
  <c r="S251" i="10"/>
  <c r="S259" i="10"/>
  <c r="S267" i="10"/>
  <c r="S275" i="10"/>
  <c r="S283" i="10"/>
  <c r="S291" i="10"/>
  <c r="S299" i="10"/>
  <c r="S307" i="10"/>
  <c r="S315" i="10"/>
  <c r="S323" i="10"/>
  <c r="S331" i="10"/>
  <c r="P247" i="11"/>
  <c r="Q174" i="10"/>
  <c r="Q238" i="10"/>
  <c r="Q302" i="10"/>
  <c r="V41" i="10"/>
  <c r="V105" i="10"/>
  <c r="V169" i="10"/>
  <c r="V233" i="10"/>
  <c r="V297" i="10"/>
  <c r="U26" i="10"/>
  <c r="U50" i="10"/>
  <c r="W50" i="10" s="1"/>
  <c r="U69" i="10"/>
  <c r="U86" i="10"/>
  <c r="U97" i="10"/>
  <c r="U105" i="10"/>
  <c r="U113" i="10"/>
  <c r="U121" i="10"/>
  <c r="U129" i="10"/>
  <c r="U137" i="10"/>
  <c r="U145" i="10"/>
  <c r="U153" i="10"/>
  <c r="U161" i="10"/>
  <c r="U169" i="10"/>
  <c r="W169" i="10" s="1"/>
  <c r="U177" i="10"/>
  <c r="U185" i="10"/>
  <c r="U193" i="10"/>
  <c r="U201" i="10"/>
  <c r="U209" i="10"/>
  <c r="U217" i="10"/>
  <c r="U225" i="10"/>
  <c r="U233" i="10"/>
  <c r="U241" i="10"/>
  <c r="U249" i="10"/>
  <c r="U257" i="10"/>
  <c r="U265" i="10"/>
  <c r="U273" i="10"/>
  <c r="W273" i="10" s="1"/>
  <c r="U281" i="10"/>
  <c r="U289" i="10"/>
  <c r="U297" i="10"/>
  <c r="U305" i="10"/>
  <c r="U313" i="10"/>
  <c r="U321" i="10"/>
  <c r="U329" i="10"/>
  <c r="S12" i="10"/>
  <c r="S20" i="10"/>
  <c r="S28" i="10"/>
  <c r="S36" i="10"/>
  <c r="S44" i="10"/>
  <c r="S52" i="10"/>
  <c r="S60" i="10"/>
  <c r="S68" i="10"/>
  <c r="S76" i="10"/>
  <c r="S84" i="10"/>
  <c r="S92" i="10"/>
  <c r="S100" i="10"/>
  <c r="S108" i="10"/>
  <c r="S116" i="10"/>
  <c r="S124" i="10"/>
  <c r="S132" i="10"/>
  <c r="S140" i="10"/>
  <c r="S148" i="10"/>
  <c r="S156" i="10"/>
  <c r="S164" i="10"/>
  <c r="S172" i="10"/>
  <c r="S180" i="10"/>
  <c r="S188" i="10"/>
  <c r="S196" i="10"/>
  <c r="S204" i="10"/>
  <c r="S212" i="10"/>
  <c r="S220" i="10"/>
  <c r="S228" i="10"/>
  <c r="S236" i="10"/>
  <c r="S244" i="10"/>
  <c r="S252" i="10"/>
  <c r="S260" i="10"/>
  <c r="S268" i="10"/>
  <c r="S276" i="10"/>
  <c r="S284" i="10"/>
  <c r="S292" i="10"/>
  <c r="S300" i="10"/>
  <c r="S308" i="10"/>
  <c r="S316" i="10"/>
  <c r="S324" i="10"/>
  <c r="S7" i="10"/>
  <c r="Q126" i="11"/>
  <c r="Q182" i="10"/>
  <c r="Q246" i="10"/>
  <c r="Q310" i="10"/>
  <c r="V49" i="10"/>
  <c r="V113" i="10"/>
  <c r="V177" i="10"/>
  <c r="V241" i="10"/>
  <c r="V305" i="10"/>
  <c r="U28" i="10"/>
  <c r="W28" i="10" s="1"/>
  <c r="U52" i="10"/>
  <c r="U74" i="10"/>
  <c r="W74" i="10" s="1"/>
  <c r="U89" i="10"/>
  <c r="W89" i="10" s="1"/>
  <c r="U98" i="10"/>
  <c r="W98" i="10" s="1"/>
  <c r="U106" i="10"/>
  <c r="W106" i="10" s="1"/>
  <c r="U114" i="10"/>
  <c r="U122" i="10"/>
  <c r="U130" i="10"/>
  <c r="W130" i="10" s="1"/>
  <c r="U138" i="10"/>
  <c r="W138" i="10" s="1"/>
  <c r="U146" i="10"/>
  <c r="W146" i="10" s="1"/>
  <c r="U154" i="10"/>
  <c r="U162" i="10"/>
  <c r="W162" i="10" s="1"/>
  <c r="U170" i="10"/>
  <c r="W170" i="10" s="1"/>
  <c r="U178" i="10"/>
  <c r="U186" i="10"/>
  <c r="U194" i="10"/>
  <c r="W194" i="10" s="1"/>
  <c r="U202" i="10"/>
  <c r="W202" i="10" s="1"/>
  <c r="U210" i="10"/>
  <c r="W210" i="10" s="1"/>
  <c r="U218" i="10"/>
  <c r="U226" i="10"/>
  <c r="W226" i="10" s="1"/>
  <c r="U234" i="10"/>
  <c r="W234" i="10" s="1"/>
  <c r="U242" i="10"/>
  <c r="U250" i="10"/>
  <c r="U258" i="10"/>
  <c r="W258" i="10" s="1"/>
  <c r="U266" i="10"/>
  <c r="W266" i="10" s="1"/>
  <c r="U274" i="10"/>
  <c r="W274" i="10" s="1"/>
  <c r="U282" i="10"/>
  <c r="U290" i="10"/>
  <c r="W290" i="10" s="1"/>
  <c r="U298" i="10"/>
  <c r="W298" i="10" s="1"/>
  <c r="U306" i="10"/>
  <c r="U314" i="10"/>
  <c r="U322" i="10"/>
  <c r="W322" i="10" s="1"/>
  <c r="U330" i="10"/>
  <c r="W330" i="10" s="1"/>
  <c r="S13" i="10"/>
  <c r="S21" i="10"/>
  <c r="S29" i="10"/>
  <c r="S37" i="10"/>
  <c r="S45" i="10"/>
  <c r="S53" i="10"/>
  <c r="S61" i="10"/>
  <c r="S69" i="10"/>
  <c r="S77" i="10"/>
  <c r="S85" i="10"/>
  <c r="S93" i="10"/>
  <c r="S101" i="10"/>
  <c r="S109" i="10"/>
  <c r="S117" i="10"/>
  <c r="S125" i="10"/>
  <c r="S133" i="10"/>
  <c r="S141" i="10"/>
  <c r="S149" i="10"/>
  <c r="S157" i="10"/>
  <c r="S165" i="10"/>
  <c r="S173" i="10"/>
  <c r="S181" i="10"/>
  <c r="S189" i="10"/>
  <c r="S197" i="10"/>
  <c r="S205" i="10"/>
  <c r="S213" i="10"/>
  <c r="S221" i="10"/>
  <c r="S229" i="10"/>
  <c r="S237" i="10"/>
  <c r="S245" i="10"/>
  <c r="S253" i="10"/>
  <c r="S261" i="10"/>
  <c r="S269" i="10"/>
  <c r="S277" i="10"/>
  <c r="S285" i="10"/>
  <c r="S293" i="10"/>
  <c r="S301" i="10"/>
  <c r="S309" i="10"/>
  <c r="S317" i="10"/>
  <c r="S325" i="10"/>
  <c r="R8" i="10"/>
  <c r="O107" i="11"/>
  <c r="Q190" i="10"/>
  <c r="Q254" i="10"/>
  <c r="Q318" i="10"/>
  <c r="V57" i="10"/>
  <c r="V121" i="10"/>
  <c r="V185" i="10"/>
  <c r="V249" i="10"/>
  <c r="V313" i="10"/>
  <c r="U34" i="10"/>
  <c r="W34" i="10" s="1"/>
  <c r="U53" i="10"/>
  <c r="U76" i="10"/>
  <c r="W76" i="10" s="1"/>
  <c r="U90" i="10"/>
  <c r="U99" i="10"/>
  <c r="W99" i="10" s="1"/>
  <c r="U107" i="10"/>
  <c r="W107" i="10" s="1"/>
  <c r="U115" i="10"/>
  <c r="W115" i="10" s="1"/>
  <c r="U123" i="10"/>
  <c r="W123" i="10" s="1"/>
  <c r="U131" i="10"/>
  <c r="W131" i="10" s="1"/>
  <c r="U139" i="10"/>
  <c r="W139" i="10" s="1"/>
  <c r="U147" i="10"/>
  <c r="W147" i="10" s="1"/>
  <c r="U155" i="10"/>
  <c r="W155" i="10" s="1"/>
  <c r="U163" i="10"/>
  <c r="W163" i="10" s="1"/>
  <c r="U171" i="10"/>
  <c r="W171" i="10" s="1"/>
  <c r="U179" i="10"/>
  <c r="W179" i="10" s="1"/>
  <c r="U187" i="10"/>
  <c r="W187" i="10" s="1"/>
  <c r="U195" i="10"/>
  <c r="W195" i="10" s="1"/>
  <c r="U203" i="10"/>
  <c r="W203" i="10" s="1"/>
  <c r="U211" i="10"/>
  <c r="W211" i="10" s="1"/>
  <c r="U219" i="10"/>
  <c r="W219" i="10" s="1"/>
  <c r="U227" i="10"/>
  <c r="W227" i="10" s="1"/>
  <c r="U235" i="10"/>
  <c r="W235" i="10" s="1"/>
  <c r="U243" i="10"/>
  <c r="W243" i="10" s="1"/>
  <c r="U251" i="10"/>
  <c r="W251" i="10" s="1"/>
  <c r="U259" i="10"/>
  <c r="W259" i="10" s="1"/>
  <c r="U267" i="10"/>
  <c r="W267" i="10" s="1"/>
  <c r="U275" i="10"/>
  <c r="W275" i="10" s="1"/>
  <c r="U283" i="10"/>
  <c r="W283" i="10" s="1"/>
  <c r="U291" i="10"/>
  <c r="W291" i="10" s="1"/>
  <c r="U299" i="10"/>
  <c r="W299" i="10" s="1"/>
  <c r="U307" i="10"/>
  <c r="W307" i="10" s="1"/>
  <c r="U315" i="10"/>
  <c r="W315" i="10" s="1"/>
  <c r="U323" i="10"/>
  <c r="W323" i="10" s="1"/>
  <c r="U331" i="10"/>
  <c r="W331" i="10" s="1"/>
  <c r="S14" i="10"/>
  <c r="S22" i="10"/>
  <c r="S30" i="10"/>
  <c r="S38" i="10"/>
  <c r="S46" i="10"/>
  <c r="S54" i="10"/>
  <c r="S62" i="10"/>
  <c r="S70" i="10"/>
  <c r="S78" i="10"/>
  <c r="S86" i="10"/>
  <c r="S94" i="10"/>
  <c r="S102" i="10"/>
  <c r="S110" i="10"/>
  <c r="S118" i="10"/>
  <c r="S126" i="10"/>
  <c r="S134" i="10"/>
  <c r="S142" i="10"/>
  <c r="S150" i="10"/>
  <c r="S158" i="10"/>
  <c r="S166" i="10"/>
  <c r="S174" i="10"/>
  <c r="S182" i="10"/>
  <c r="S190" i="10"/>
  <c r="S198" i="10"/>
  <c r="S206" i="10"/>
  <c r="S214" i="10"/>
  <c r="S222" i="10"/>
  <c r="S230" i="10"/>
  <c r="S238" i="10"/>
  <c r="S246" i="10"/>
  <c r="S254" i="10"/>
  <c r="S262" i="10"/>
  <c r="S270" i="10"/>
  <c r="S278" i="10"/>
  <c r="S286" i="10"/>
  <c r="S294" i="10"/>
  <c r="S302" i="10"/>
  <c r="S310" i="10"/>
  <c r="S318" i="10"/>
  <c r="S326" i="10"/>
  <c r="R9" i="10"/>
  <c r="Q88" i="11"/>
  <c r="Q70" i="10"/>
  <c r="Q198" i="10"/>
  <c r="Q262" i="10"/>
  <c r="Q326" i="10"/>
  <c r="V65" i="10"/>
  <c r="V129" i="10"/>
  <c r="V193" i="10"/>
  <c r="V257" i="10"/>
  <c r="V321" i="10"/>
  <c r="U36" i="10"/>
  <c r="U58" i="10"/>
  <c r="U77" i="10"/>
  <c r="W77" i="10" s="1"/>
  <c r="U92" i="10"/>
  <c r="W92" i="10" s="1"/>
  <c r="U100" i="10"/>
  <c r="W100" i="10" s="1"/>
  <c r="U108" i="10"/>
  <c r="U116" i="10"/>
  <c r="U124" i="10"/>
  <c r="W124" i="10" s="1"/>
  <c r="U132" i="10"/>
  <c r="W132" i="10" s="1"/>
  <c r="U140" i="10"/>
  <c r="W140" i="10" s="1"/>
  <c r="U148" i="10"/>
  <c r="W148" i="10" s="1"/>
  <c r="U156" i="10"/>
  <c r="W156" i="10" s="1"/>
  <c r="U164" i="10"/>
  <c r="W164" i="10" s="1"/>
  <c r="U172" i="10"/>
  <c r="U180" i="10"/>
  <c r="U188" i="10"/>
  <c r="W188" i="10" s="1"/>
  <c r="U196" i="10"/>
  <c r="W196" i="10" s="1"/>
  <c r="U204" i="10"/>
  <c r="W204" i="10" s="1"/>
  <c r="U212" i="10"/>
  <c r="W212" i="10" s="1"/>
  <c r="U220" i="10"/>
  <c r="W220" i="10" s="1"/>
  <c r="U228" i="10"/>
  <c r="W228" i="10" s="1"/>
  <c r="U236" i="10"/>
  <c r="U244" i="10"/>
  <c r="U252" i="10"/>
  <c r="W252" i="10" s="1"/>
  <c r="U260" i="10"/>
  <c r="W260" i="10" s="1"/>
  <c r="U268" i="10"/>
  <c r="W268" i="10" s="1"/>
  <c r="U276" i="10"/>
  <c r="W276" i="10" s="1"/>
  <c r="U284" i="10"/>
  <c r="W284" i="10" s="1"/>
  <c r="U292" i="10"/>
  <c r="W292" i="10" s="1"/>
  <c r="U300" i="10"/>
  <c r="U308" i="10"/>
  <c r="U316" i="10"/>
  <c r="W316" i="10" s="1"/>
  <c r="U324" i="10"/>
  <c r="W324" i="10" s="1"/>
  <c r="U7" i="10"/>
  <c r="S15" i="10"/>
  <c r="S23" i="10"/>
  <c r="S31" i="10"/>
  <c r="S39" i="10"/>
  <c r="S47" i="10"/>
  <c r="S55" i="10"/>
  <c r="S63" i="10"/>
  <c r="S71" i="10"/>
  <c r="S79" i="10"/>
  <c r="S87" i="10"/>
  <c r="S95" i="10"/>
  <c r="S103" i="10"/>
  <c r="S111" i="10"/>
  <c r="S119" i="10"/>
  <c r="S127" i="10"/>
  <c r="S135" i="10"/>
  <c r="S143" i="10"/>
  <c r="S151" i="10"/>
  <c r="S159" i="10"/>
  <c r="S167" i="10"/>
  <c r="S175" i="10"/>
  <c r="S183" i="10"/>
  <c r="S191" i="10"/>
  <c r="S199" i="10"/>
  <c r="S207" i="10"/>
  <c r="S215" i="10"/>
  <c r="S223" i="10"/>
  <c r="S231" i="10"/>
  <c r="S239" i="10"/>
  <c r="S247" i="10"/>
  <c r="S255" i="10"/>
  <c r="S263" i="10"/>
  <c r="S271" i="10"/>
  <c r="S279" i="10"/>
  <c r="S287" i="10"/>
  <c r="S295" i="10"/>
  <c r="S303" i="10"/>
  <c r="S311" i="10"/>
  <c r="S319" i="10"/>
  <c r="S327" i="10"/>
  <c r="R10" i="10"/>
  <c r="K69" i="11"/>
  <c r="Q110" i="10"/>
  <c r="Q206" i="10"/>
  <c r="Q270" i="10"/>
  <c r="V9" i="10"/>
  <c r="V73" i="10"/>
  <c r="V137" i="10"/>
  <c r="V201" i="10"/>
  <c r="V265" i="10"/>
  <c r="V329" i="10"/>
  <c r="U37" i="10"/>
  <c r="W37" i="10" s="1"/>
  <c r="U60" i="10"/>
  <c r="W60" i="10" s="1"/>
  <c r="U78" i="10"/>
  <c r="U93" i="10"/>
  <c r="W93" i="10" s="1"/>
  <c r="U101" i="10"/>
  <c r="U109" i="10"/>
  <c r="W109" i="10" s="1"/>
  <c r="U117" i="10"/>
  <c r="U125" i="10"/>
  <c r="W125" i="10" s="1"/>
  <c r="U133" i="10"/>
  <c r="U141" i="10"/>
  <c r="W141" i="10" s="1"/>
  <c r="U149" i="10"/>
  <c r="W149" i="10" s="1"/>
  <c r="U157" i="10"/>
  <c r="W157" i="10" s="1"/>
  <c r="U165" i="10"/>
  <c r="U173" i="10"/>
  <c r="W173" i="10" s="1"/>
  <c r="U181" i="10"/>
  <c r="U189" i="10"/>
  <c r="W189" i="10" s="1"/>
  <c r="U197" i="10"/>
  <c r="U205" i="10"/>
  <c r="W205" i="10" s="1"/>
  <c r="U213" i="10"/>
  <c r="W213" i="10" s="1"/>
  <c r="U221" i="10"/>
  <c r="W221" i="10" s="1"/>
  <c r="U229" i="10"/>
  <c r="U237" i="10"/>
  <c r="W237" i="10" s="1"/>
  <c r="U245" i="10"/>
  <c r="U253" i="10"/>
  <c r="W253" i="10" s="1"/>
  <c r="U261" i="10"/>
  <c r="U269" i="10"/>
  <c r="W269" i="10" s="1"/>
  <c r="U277" i="10"/>
  <c r="W277" i="10" s="1"/>
  <c r="U285" i="10"/>
  <c r="W285" i="10" s="1"/>
  <c r="U293" i="10"/>
  <c r="U301" i="10"/>
  <c r="W301" i="10" s="1"/>
  <c r="U309" i="10"/>
  <c r="U317" i="10"/>
  <c r="W317" i="10" s="1"/>
  <c r="U325" i="10"/>
  <c r="S8" i="10"/>
  <c r="S16" i="10"/>
  <c r="S24" i="10"/>
  <c r="S32" i="10"/>
  <c r="S40" i="10"/>
  <c r="S48" i="10"/>
  <c r="S56" i="10"/>
  <c r="S64" i="10"/>
  <c r="S72" i="10"/>
  <c r="S80" i="10"/>
  <c r="S88" i="10"/>
  <c r="S96" i="10"/>
  <c r="S104" i="10"/>
  <c r="S112" i="10"/>
  <c r="S120" i="10"/>
  <c r="S128" i="10"/>
  <c r="S136" i="10"/>
  <c r="S144" i="10"/>
  <c r="S152" i="10"/>
  <c r="S160" i="10"/>
  <c r="S168" i="10"/>
  <c r="S176" i="10"/>
  <c r="S184" i="10"/>
  <c r="S192" i="10"/>
  <c r="S200" i="10"/>
  <c r="S208" i="10"/>
  <c r="S216" i="10"/>
  <c r="S224" i="10"/>
  <c r="S232" i="10"/>
  <c r="S240" i="10"/>
  <c r="S248" i="10"/>
  <c r="S256" i="10"/>
  <c r="S264" i="10"/>
  <c r="S272" i="10"/>
  <c r="S280" i="10"/>
  <c r="S288" i="10"/>
  <c r="S296" i="10"/>
  <c r="S304" i="10"/>
  <c r="S312" i="10"/>
  <c r="S320" i="10"/>
  <c r="S328" i="10"/>
  <c r="R14" i="10"/>
  <c r="R22" i="10"/>
  <c r="R30" i="10"/>
  <c r="R38" i="10"/>
  <c r="R46" i="10"/>
  <c r="R54" i="10"/>
  <c r="R62" i="10"/>
  <c r="R70" i="10"/>
  <c r="R78" i="10"/>
  <c r="R86" i="10"/>
  <c r="R94" i="10"/>
  <c r="R102" i="10"/>
  <c r="R110" i="10"/>
  <c r="R118" i="10"/>
  <c r="R126" i="10"/>
  <c r="R134" i="10"/>
  <c r="R142" i="10"/>
  <c r="R150" i="10"/>
  <c r="R158" i="10"/>
  <c r="R166" i="10"/>
  <c r="R174" i="10"/>
  <c r="R182" i="10"/>
  <c r="R190" i="10"/>
  <c r="R198" i="10"/>
  <c r="R206" i="10"/>
  <c r="R214" i="10"/>
  <c r="R222" i="10"/>
  <c r="R230" i="10"/>
  <c r="R238" i="10"/>
  <c r="R246" i="10"/>
  <c r="R254" i="10"/>
  <c r="R262" i="10"/>
  <c r="R270" i="10"/>
  <c r="R278" i="10"/>
  <c r="R286" i="10"/>
  <c r="R294" i="10"/>
  <c r="R302" i="10"/>
  <c r="R310" i="10"/>
  <c r="R318" i="10"/>
  <c r="R326" i="10"/>
  <c r="P9" i="10"/>
  <c r="P17" i="10"/>
  <c r="P25" i="10"/>
  <c r="P33" i="10"/>
  <c r="P41" i="10"/>
  <c r="P49" i="10"/>
  <c r="P57" i="10"/>
  <c r="P65" i="10"/>
  <c r="P73" i="10"/>
  <c r="P81" i="10"/>
  <c r="P89" i="10"/>
  <c r="P97" i="10"/>
  <c r="P105" i="10"/>
  <c r="P113" i="10"/>
  <c r="P121" i="10"/>
  <c r="P129" i="10"/>
  <c r="P137" i="10"/>
  <c r="P145" i="10"/>
  <c r="P153" i="10"/>
  <c r="P161" i="10"/>
  <c r="P169" i="10"/>
  <c r="P177" i="10"/>
  <c r="P185" i="10"/>
  <c r="P193" i="10"/>
  <c r="P201" i="10"/>
  <c r="P209" i="10"/>
  <c r="P217" i="10"/>
  <c r="P225" i="10"/>
  <c r="P233" i="10"/>
  <c r="P241" i="10"/>
  <c r="P249" i="10"/>
  <c r="P257" i="10"/>
  <c r="P265" i="10"/>
  <c r="P273" i="10"/>
  <c r="P281" i="10"/>
  <c r="P289" i="10"/>
  <c r="P297" i="10"/>
  <c r="P305" i="10"/>
  <c r="P313" i="10"/>
  <c r="P321" i="10"/>
  <c r="P329" i="10"/>
  <c r="O12" i="10"/>
  <c r="O20" i="10"/>
  <c r="O28" i="10"/>
  <c r="O36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135" i="10"/>
  <c r="R143" i="10"/>
  <c r="R151" i="10"/>
  <c r="R159" i="10"/>
  <c r="R167" i="10"/>
  <c r="R175" i="10"/>
  <c r="R183" i="10"/>
  <c r="R191" i="10"/>
  <c r="R199" i="10"/>
  <c r="R207" i="10"/>
  <c r="R215" i="10"/>
  <c r="R223" i="10"/>
  <c r="R231" i="10"/>
  <c r="R239" i="10"/>
  <c r="R247" i="10"/>
  <c r="R255" i="10"/>
  <c r="R263" i="10"/>
  <c r="R271" i="10"/>
  <c r="R279" i="10"/>
  <c r="R287" i="10"/>
  <c r="R295" i="10"/>
  <c r="R303" i="10"/>
  <c r="R311" i="10"/>
  <c r="R319" i="10"/>
  <c r="R327" i="10"/>
  <c r="P10" i="10"/>
  <c r="P18" i="10"/>
  <c r="P26" i="10"/>
  <c r="P34" i="10"/>
  <c r="P42" i="10"/>
  <c r="P50" i="10"/>
  <c r="P58" i="10"/>
  <c r="P66" i="10"/>
  <c r="P74" i="10"/>
  <c r="P82" i="10"/>
  <c r="P90" i="10"/>
  <c r="P98" i="10"/>
  <c r="P106" i="10"/>
  <c r="P114" i="10"/>
  <c r="P122" i="10"/>
  <c r="P130" i="10"/>
  <c r="P138" i="10"/>
  <c r="P146" i="10"/>
  <c r="P154" i="10"/>
  <c r="P162" i="10"/>
  <c r="P170" i="10"/>
  <c r="P178" i="10"/>
  <c r="P186" i="10"/>
  <c r="P194" i="10"/>
  <c r="P202" i="10"/>
  <c r="P210" i="10"/>
  <c r="P218" i="10"/>
  <c r="P226" i="10"/>
  <c r="P234" i="10"/>
  <c r="P242" i="10"/>
  <c r="P250" i="10"/>
  <c r="P258" i="10"/>
  <c r="P266" i="10"/>
  <c r="P274" i="10"/>
  <c r="P282" i="10"/>
  <c r="P290" i="10"/>
  <c r="P298" i="10"/>
  <c r="P306" i="10"/>
  <c r="P314" i="10"/>
  <c r="P322" i="10"/>
  <c r="P330" i="10"/>
  <c r="O13" i="10"/>
  <c r="O21" i="10"/>
  <c r="O29" i="10"/>
  <c r="O37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120" i="10"/>
  <c r="R128" i="10"/>
  <c r="R136" i="10"/>
  <c r="R144" i="10"/>
  <c r="R152" i="10"/>
  <c r="R160" i="10"/>
  <c r="R168" i="10"/>
  <c r="R176" i="10"/>
  <c r="R184" i="10"/>
  <c r="R192" i="10"/>
  <c r="R200" i="10"/>
  <c r="R208" i="10"/>
  <c r="R216" i="10"/>
  <c r="R224" i="10"/>
  <c r="R232" i="10"/>
  <c r="R240" i="10"/>
  <c r="R248" i="10"/>
  <c r="R256" i="10"/>
  <c r="R264" i="10"/>
  <c r="R272" i="10"/>
  <c r="R280" i="10"/>
  <c r="R288" i="10"/>
  <c r="R296" i="10"/>
  <c r="R304" i="10"/>
  <c r="R312" i="10"/>
  <c r="R320" i="10"/>
  <c r="R328" i="10"/>
  <c r="P11" i="10"/>
  <c r="P19" i="10"/>
  <c r="P27" i="10"/>
  <c r="P35" i="10"/>
  <c r="P43" i="10"/>
  <c r="P51" i="10"/>
  <c r="P59" i="10"/>
  <c r="P67" i="10"/>
  <c r="P75" i="10"/>
  <c r="P83" i="10"/>
  <c r="P91" i="10"/>
  <c r="P99" i="10"/>
  <c r="P107" i="10"/>
  <c r="P115" i="10"/>
  <c r="P123" i="10"/>
  <c r="P131" i="10"/>
  <c r="P139" i="10"/>
  <c r="P147" i="10"/>
  <c r="P155" i="10"/>
  <c r="P163" i="10"/>
  <c r="P171" i="10"/>
  <c r="P179" i="10"/>
  <c r="P187" i="10"/>
  <c r="P195" i="10"/>
  <c r="P203" i="10"/>
  <c r="P211" i="10"/>
  <c r="P219" i="10"/>
  <c r="P227" i="10"/>
  <c r="P235" i="10"/>
  <c r="P243" i="10"/>
  <c r="P251" i="10"/>
  <c r="P259" i="10"/>
  <c r="P267" i="10"/>
  <c r="P275" i="10"/>
  <c r="P283" i="10"/>
  <c r="P291" i="10"/>
  <c r="P299" i="10"/>
  <c r="P307" i="10"/>
  <c r="P315" i="10"/>
  <c r="P323" i="10"/>
  <c r="P331" i="10"/>
  <c r="O14" i="10"/>
  <c r="O22" i="10"/>
  <c r="O30" i="10"/>
  <c r="O38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121" i="10"/>
  <c r="R129" i="10"/>
  <c r="R137" i="10"/>
  <c r="R145" i="10"/>
  <c r="R153" i="10"/>
  <c r="R161" i="10"/>
  <c r="R169" i="10"/>
  <c r="R177" i="10"/>
  <c r="R185" i="10"/>
  <c r="R193" i="10"/>
  <c r="R201" i="10"/>
  <c r="R209" i="10"/>
  <c r="R217" i="10"/>
  <c r="R225" i="10"/>
  <c r="R233" i="10"/>
  <c r="R241" i="10"/>
  <c r="R249" i="10"/>
  <c r="R257" i="10"/>
  <c r="R265" i="10"/>
  <c r="R273" i="10"/>
  <c r="R281" i="10"/>
  <c r="R289" i="10"/>
  <c r="R297" i="10"/>
  <c r="R305" i="10"/>
  <c r="R313" i="10"/>
  <c r="R321" i="10"/>
  <c r="R329" i="10"/>
  <c r="P12" i="10"/>
  <c r="P20" i="10"/>
  <c r="P28" i="10"/>
  <c r="P36" i="10"/>
  <c r="P44" i="10"/>
  <c r="P52" i="10"/>
  <c r="P60" i="10"/>
  <c r="P68" i="10"/>
  <c r="P76" i="10"/>
  <c r="P84" i="10"/>
  <c r="P92" i="10"/>
  <c r="P100" i="10"/>
  <c r="P108" i="10"/>
  <c r="P116" i="10"/>
  <c r="P124" i="10"/>
  <c r="P132" i="10"/>
  <c r="P140" i="10"/>
  <c r="P148" i="10"/>
  <c r="P156" i="10"/>
  <c r="P164" i="10"/>
  <c r="P172" i="10"/>
  <c r="P180" i="10"/>
  <c r="P188" i="10"/>
  <c r="P196" i="10"/>
  <c r="P204" i="10"/>
  <c r="P212" i="10"/>
  <c r="P220" i="10"/>
  <c r="P228" i="10"/>
  <c r="P236" i="10"/>
  <c r="P244" i="10"/>
  <c r="P252" i="10"/>
  <c r="P260" i="10"/>
  <c r="P268" i="10"/>
  <c r="P276" i="10"/>
  <c r="P284" i="10"/>
  <c r="P292" i="10"/>
  <c r="P300" i="10"/>
  <c r="P308" i="10"/>
  <c r="P316" i="10"/>
  <c r="P324" i="10"/>
  <c r="P7" i="10"/>
  <c r="O15" i="10"/>
  <c r="O23" i="10"/>
  <c r="O31" i="10"/>
  <c r="O39" i="10"/>
  <c r="R18" i="10"/>
  <c r="R26" i="10"/>
  <c r="R34" i="10"/>
  <c r="R42" i="10"/>
  <c r="R50" i="10"/>
  <c r="R58" i="10"/>
  <c r="R66" i="10"/>
  <c r="R74" i="10"/>
  <c r="R82" i="10"/>
  <c r="R90" i="10"/>
  <c r="R98" i="10"/>
  <c r="R106" i="10"/>
  <c r="R114" i="10"/>
  <c r="R122" i="10"/>
  <c r="R130" i="10"/>
  <c r="R138" i="10"/>
  <c r="R146" i="10"/>
  <c r="R154" i="10"/>
  <c r="R162" i="10"/>
  <c r="R170" i="10"/>
  <c r="R178" i="10"/>
  <c r="R186" i="10"/>
  <c r="R194" i="10"/>
  <c r="R202" i="10"/>
  <c r="R210" i="10"/>
  <c r="R218" i="10"/>
  <c r="R226" i="10"/>
  <c r="R234" i="10"/>
  <c r="R242" i="10"/>
  <c r="R250" i="10"/>
  <c r="R258" i="10"/>
  <c r="R266" i="10"/>
  <c r="R274" i="10"/>
  <c r="R282" i="10"/>
  <c r="R290" i="10"/>
  <c r="R298" i="10"/>
  <c r="R306" i="10"/>
  <c r="R314" i="10"/>
  <c r="R322" i="10"/>
  <c r="R330" i="10"/>
  <c r="P13" i="10"/>
  <c r="P21" i="10"/>
  <c r="P29" i="10"/>
  <c r="P37" i="10"/>
  <c r="P45" i="10"/>
  <c r="P53" i="10"/>
  <c r="P61" i="10"/>
  <c r="P69" i="10"/>
  <c r="P77" i="10"/>
  <c r="P85" i="10"/>
  <c r="P93" i="10"/>
  <c r="P101" i="10"/>
  <c r="P109" i="10"/>
  <c r="P117" i="10"/>
  <c r="P125" i="10"/>
  <c r="P133" i="10"/>
  <c r="P141" i="10"/>
  <c r="P149" i="10"/>
  <c r="P157" i="10"/>
  <c r="P165" i="10"/>
  <c r="P173" i="10"/>
  <c r="P181" i="10"/>
  <c r="P189" i="10"/>
  <c r="P197" i="10"/>
  <c r="P205" i="10"/>
  <c r="P213" i="10"/>
  <c r="P221" i="10"/>
  <c r="P229" i="10"/>
  <c r="P237" i="10"/>
  <c r="P245" i="10"/>
  <c r="P253" i="10"/>
  <c r="P261" i="10"/>
  <c r="P269" i="10"/>
  <c r="P277" i="10"/>
  <c r="P285" i="10"/>
  <c r="P293" i="10"/>
  <c r="P301" i="10"/>
  <c r="P309" i="10"/>
  <c r="P317" i="10"/>
  <c r="P325" i="10"/>
  <c r="O8" i="10"/>
  <c r="O16" i="10"/>
  <c r="O24" i="10"/>
  <c r="O32" i="10"/>
  <c r="O40" i="10"/>
  <c r="R19" i="10"/>
  <c r="R27" i="10"/>
  <c r="R35" i="10"/>
  <c r="R43" i="10"/>
  <c r="R51" i="10"/>
  <c r="R59" i="10"/>
  <c r="R67" i="10"/>
  <c r="R75" i="10"/>
  <c r="R83" i="10"/>
  <c r="R91" i="10"/>
  <c r="R99" i="10"/>
  <c r="R107" i="10"/>
  <c r="R115" i="10"/>
  <c r="R123" i="10"/>
  <c r="R131" i="10"/>
  <c r="R139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307" i="10"/>
  <c r="R315" i="10"/>
  <c r="R323" i="10"/>
  <c r="R331" i="10"/>
  <c r="P14" i="10"/>
  <c r="P22" i="10"/>
  <c r="P30" i="10"/>
  <c r="P38" i="10"/>
  <c r="P46" i="10"/>
  <c r="P54" i="10"/>
  <c r="P62" i="10"/>
  <c r="P70" i="10"/>
  <c r="P78" i="10"/>
  <c r="P86" i="10"/>
  <c r="P94" i="10"/>
  <c r="P102" i="10"/>
  <c r="P110" i="10"/>
  <c r="P118" i="10"/>
  <c r="P126" i="10"/>
  <c r="P134" i="10"/>
  <c r="P142" i="10"/>
  <c r="P150" i="10"/>
  <c r="P158" i="10"/>
  <c r="P166" i="10"/>
  <c r="P174" i="10"/>
  <c r="P182" i="10"/>
  <c r="P190" i="10"/>
  <c r="P198" i="10"/>
  <c r="P206" i="10"/>
  <c r="P214" i="10"/>
  <c r="P222" i="10"/>
  <c r="P230" i="10"/>
  <c r="P238" i="10"/>
  <c r="P246" i="10"/>
  <c r="P254" i="10"/>
  <c r="P262" i="10"/>
  <c r="P270" i="10"/>
  <c r="P278" i="10"/>
  <c r="P286" i="10"/>
  <c r="P294" i="10"/>
  <c r="P302" i="10"/>
  <c r="P310" i="10"/>
  <c r="P318" i="10"/>
  <c r="P326" i="10"/>
  <c r="O9" i="10"/>
  <c r="O17" i="10"/>
  <c r="O25" i="10"/>
  <c r="O33" i="10"/>
  <c r="O41" i="10"/>
  <c r="R11" i="10"/>
  <c r="R20" i="10"/>
  <c r="R28" i="10"/>
  <c r="R36" i="10"/>
  <c r="R44" i="10"/>
  <c r="R52" i="10"/>
  <c r="R60" i="10"/>
  <c r="R68" i="10"/>
  <c r="R76" i="10"/>
  <c r="R84" i="10"/>
  <c r="R92" i="10"/>
  <c r="R100" i="10"/>
  <c r="R108" i="10"/>
  <c r="R116" i="10"/>
  <c r="R124" i="10"/>
  <c r="R132" i="10"/>
  <c r="R140" i="10"/>
  <c r="R148" i="10"/>
  <c r="R156" i="10"/>
  <c r="R164" i="10"/>
  <c r="R172" i="10"/>
  <c r="R180" i="10"/>
  <c r="R188" i="10"/>
  <c r="R196" i="10"/>
  <c r="R204" i="10"/>
  <c r="R212" i="10"/>
  <c r="R220" i="10"/>
  <c r="R228" i="10"/>
  <c r="R236" i="10"/>
  <c r="R244" i="10"/>
  <c r="R252" i="10"/>
  <c r="R260" i="10"/>
  <c r="R268" i="10"/>
  <c r="R276" i="10"/>
  <c r="R284" i="10"/>
  <c r="R292" i="10"/>
  <c r="R300" i="10"/>
  <c r="R308" i="10"/>
  <c r="R316" i="10"/>
  <c r="R324" i="10"/>
  <c r="R7" i="10"/>
  <c r="P15" i="10"/>
  <c r="P23" i="10"/>
  <c r="P31" i="10"/>
  <c r="P39" i="10"/>
  <c r="P47" i="10"/>
  <c r="P55" i="10"/>
  <c r="P63" i="10"/>
  <c r="P71" i="10"/>
  <c r="P79" i="10"/>
  <c r="P87" i="10"/>
  <c r="P95" i="10"/>
  <c r="P103" i="10"/>
  <c r="P111" i="10"/>
  <c r="P119" i="10"/>
  <c r="P127" i="10"/>
  <c r="P135" i="10"/>
  <c r="P143" i="10"/>
  <c r="P151" i="10"/>
  <c r="P159" i="10"/>
  <c r="P167" i="10"/>
  <c r="P175" i="10"/>
  <c r="P183" i="10"/>
  <c r="P191" i="10"/>
  <c r="P199" i="10"/>
  <c r="P207" i="10"/>
  <c r="P215" i="10"/>
  <c r="P223" i="10"/>
  <c r="P231" i="10"/>
  <c r="P239" i="10"/>
  <c r="P247" i="10"/>
  <c r="P255" i="10"/>
  <c r="P263" i="10"/>
  <c r="P271" i="10"/>
  <c r="P279" i="10"/>
  <c r="P287" i="10"/>
  <c r="P295" i="10"/>
  <c r="P303" i="10"/>
  <c r="P311" i="10"/>
  <c r="P319" i="10"/>
  <c r="P327" i="10"/>
  <c r="O10" i="10"/>
  <c r="O18" i="10"/>
  <c r="O26" i="10"/>
  <c r="O34" i="10"/>
  <c r="R13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R117" i="10"/>
  <c r="R125" i="10"/>
  <c r="R133" i="10"/>
  <c r="R141" i="10"/>
  <c r="R149" i="10"/>
  <c r="R157" i="10"/>
  <c r="R165" i="10"/>
  <c r="R173" i="10"/>
  <c r="R181" i="10"/>
  <c r="R189" i="10"/>
  <c r="R197" i="10"/>
  <c r="R205" i="10"/>
  <c r="R213" i="10"/>
  <c r="R221" i="10"/>
  <c r="R229" i="10"/>
  <c r="R237" i="10"/>
  <c r="R245" i="10"/>
  <c r="R253" i="10"/>
  <c r="R261" i="10"/>
  <c r="R269" i="10"/>
  <c r="R277" i="10"/>
  <c r="R285" i="10"/>
  <c r="R293" i="10"/>
  <c r="R301" i="10"/>
  <c r="R309" i="10"/>
  <c r="R317" i="10"/>
  <c r="R325" i="10"/>
  <c r="P8" i="10"/>
  <c r="P16" i="10"/>
  <c r="P24" i="10"/>
  <c r="P32" i="10"/>
  <c r="P40" i="10"/>
  <c r="P48" i="10"/>
  <c r="P56" i="10"/>
  <c r="P64" i="10"/>
  <c r="P72" i="10"/>
  <c r="P80" i="10"/>
  <c r="P88" i="10"/>
  <c r="P96" i="10"/>
  <c r="P104" i="10"/>
  <c r="P112" i="10"/>
  <c r="P120" i="10"/>
  <c r="P128" i="10"/>
  <c r="P136" i="10"/>
  <c r="P144" i="10"/>
  <c r="P152" i="10"/>
  <c r="P160" i="10"/>
  <c r="P168" i="10"/>
  <c r="P176" i="10"/>
  <c r="P184" i="10"/>
  <c r="P192" i="10"/>
  <c r="P200" i="10"/>
  <c r="P208" i="10"/>
  <c r="P216" i="10"/>
  <c r="P224" i="10"/>
  <c r="P232" i="10"/>
  <c r="P240" i="10"/>
  <c r="P248" i="10"/>
  <c r="P256" i="10"/>
  <c r="P264" i="10"/>
  <c r="P272" i="10"/>
  <c r="P280" i="10"/>
  <c r="P288" i="10"/>
  <c r="P296" i="10"/>
  <c r="P304" i="10"/>
  <c r="P312" i="10"/>
  <c r="P320" i="10"/>
  <c r="P328" i="10"/>
  <c r="O11" i="10"/>
  <c r="O19" i="10"/>
  <c r="O27" i="10"/>
  <c r="O35" i="10"/>
  <c r="O43" i="10"/>
  <c r="O45" i="10"/>
  <c r="O53" i="10"/>
  <c r="O61" i="10"/>
  <c r="O69" i="10"/>
  <c r="O77" i="10"/>
  <c r="O85" i="10"/>
  <c r="O93" i="10"/>
  <c r="O101" i="10"/>
  <c r="O109" i="10"/>
  <c r="O117" i="10"/>
  <c r="O125" i="10"/>
  <c r="O133" i="10"/>
  <c r="O141" i="10"/>
  <c r="O149" i="10"/>
  <c r="O157" i="10"/>
  <c r="O165" i="10"/>
  <c r="O173" i="10"/>
  <c r="O181" i="10"/>
  <c r="O189" i="10"/>
  <c r="O197" i="10"/>
  <c r="O205" i="10"/>
  <c r="O213" i="10"/>
  <c r="O221" i="10"/>
  <c r="O229" i="10"/>
  <c r="O237" i="10"/>
  <c r="O245" i="10"/>
  <c r="O253" i="10"/>
  <c r="O261" i="10"/>
  <c r="O269" i="10"/>
  <c r="O277" i="10"/>
  <c r="O285" i="10"/>
  <c r="O293" i="10"/>
  <c r="O301" i="10"/>
  <c r="O309" i="10"/>
  <c r="O317" i="10"/>
  <c r="O325" i="10"/>
  <c r="N8" i="10"/>
  <c r="N16" i="10"/>
  <c r="N24" i="10"/>
  <c r="N32" i="10"/>
  <c r="N40" i="10"/>
  <c r="N48" i="10"/>
  <c r="N56" i="10"/>
  <c r="N64" i="10"/>
  <c r="N72" i="10"/>
  <c r="N80" i="10"/>
  <c r="N88" i="10"/>
  <c r="N96" i="10"/>
  <c r="N104" i="10"/>
  <c r="N112" i="10"/>
  <c r="N120" i="10"/>
  <c r="N128" i="10"/>
  <c r="N136" i="10"/>
  <c r="N144" i="10"/>
  <c r="N152" i="10"/>
  <c r="N160" i="10"/>
  <c r="N168" i="10"/>
  <c r="N176" i="10"/>
  <c r="N184" i="10"/>
  <c r="N192" i="10"/>
  <c r="N200" i="10"/>
  <c r="N208" i="10"/>
  <c r="N216" i="10"/>
  <c r="N224" i="10"/>
  <c r="N232" i="10"/>
  <c r="N240" i="10"/>
  <c r="N248" i="10"/>
  <c r="N256" i="10"/>
  <c r="N264" i="10"/>
  <c r="N272" i="10"/>
  <c r="N280" i="10"/>
  <c r="N288" i="10"/>
  <c r="N296" i="10"/>
  <c r="N304" i="10"/>
  <c r="N312" i="10"/>
  <c r="N320" i="10"/>
  <c r="N328" i="10"/>
  <c r="M11" i="10"/>
  <c r="M19" i="10"/>
  <c r="M27" i="10"/>
  <c r="M35" i="10"/>
  <c r="M43" i="10"/>
  <c r="M51" i="10"/>
  <c r="M59" i="10"/>
  <c r="M67" i="10"/>
  <c r="O46" i="10"/>
  <c r="O54" i="10"/>
  <c r="O62" i="10"/>
  <c r="O70" i="10"/>
  <c r="O78" i="10"/>
  <c r="O86" i="10"/>
  <c r="O94" i="10"/>
  <c r="O102" i="10"/>
  <c r="O110" i="10"/>
  <c r="O118" i="10"/>
  <c r="O126" i="10"/>
  <c r="O134" i="10"/>
  <c r="O142" i="10"/>
  <c r="O150" i="10"/>
  <c r="O158" i="10"/>
  <c r="O166" i="10"/>
  <c r="O174" i="10"/>
  <c r="O182" i="10"/>
  <c r="O190" i="10"/>
  <c r="O198" i="10"/>
  <c r="O206" i="10"/>
  <c r="O214" i="10"/>
  <c r="O222" i="10"/>
  <c r="O230" i="10"/>
  <c r="O238" i="10"/>
  <c r="O246" i="10"/>
  <c r="O254" i="10"/>
  <c r="O262" i="10"/>
  <c r="O270" i="10"/>
  <c r="O278" i="10"/>
  <c r="O286" i="10"/>
  <c r="O294" i="10"/>
  <c r="O302" i="10"/>
  <c r="O310" i="10"/>
  <c r="O318" i="10"/>
  <c r="O326" i="10"/>
  <c r="N9" i="10"/>
  <c r="N17" i="10"/>
  <c r="N25" i="10"/>
  <c r="N33" i="10"/>
  <c r="N41" i="10"/>
  <c r="N49" i="10"/>
  <c r="N57" i="10"/>
  <c r="N65" i="10"/>
  <c r="N73" i="10"/>
  <c r="N81" i="10"/>
  <c r="N89" i="10"/>
  <c r="N97" i="10"/>
  <c r="N105" i="10"/>
  <c r="N113" i="10"/>
  <c r="N121" i="10"/>
  <c r="N129" i="10"/>
  <c r="N137" i="10"/>
  <c r="N145" i="10"/>
  <c r="N153" i="10"/>
  <c r="N161" i="10"/>
  <c r="N169" i="10"/>
  <c r="N177" i="10"/>
  <c r="N185" i="10"/>
  <c r="N193" i="10"/>
  <c r="N201" i="10"/>
  <c r="N209" i="10"/>
  <c r="N217" i="10"/>
  <c r="N225" i="10"/>
  <c r="N233" i="10"/>
  <c r="N241" i="10"/>
  <c r="N249" i="10"/>
  <c r="N257" i="10"/>
  <c r="N265" i="10"/>
  <c r="N273" i="10"/>
  <c r="N281" i="10"/>
  <c r="N289" i="10"/>
  <c r="N297" i="10"/>
  <c r="N305" i="10"/>
  <c r="N313" i="10"/>
  <c r="N321" i="10"/>
  <c r="N329" i="10"/>
  <c r="M12" i="10"/>
  <c r="M20" i="10"/>
  <c r="M28" i="10"/>
  <c r="M36" i="10"/>
  <c r="M44" i="10"/>
  <c r="M52" i="10"/>
  <c r="M60" i="10"/>
  <c r="M68" i="10"/>
  <c r="O47" i="10"/>
  <c r="O55" i="10"/>
  <c r="O63" i="10"/>
  <c r="O71" i="10"/>
  <c r="O79" i="10"/>
  <c r="O87" i="10"/>
  <c r="O95" i="10"/>
  <c r="O103" i="10"/>
  <c r="O111" i="10"/>
  <c r="O119" i="10"/>
  <c r="O127" i="10"/>
  <c r="O135" i="10"/>
  <c r="O143" i="10"/>
  <c r="O151" i="10"/>
  <c r="O159" i="10"/>
  <c r="O167" i="10"/>
  <c r="O175" i="10"/>
  <c r="O183" i="10"/>
  <c r="O191" i="10"/>
  <c r="O199" i="10"/>
  <c r="O207" i="10"/>
  <c r="O215" i="10"/>
  <c r="O223" i="10"/>
  <c r="O231" i="10"/>
  <c r="O239" i="10"/>
  <c r="O247" i="10"/>
  <c r="O255" i="10"/>
  <c r="O263" i="10"/>
  <c r="O271" i="10"/>
  <c r="O279" i="10"/>
  <c r="O287" i="10"/>
  <c r="O295" i="10"/>
  <c r="O303" i="10"/>
  <c r="O311" i="10"/>
  <c r="O319" i="10"/>
  <c r="O327" i="10"/>
  <c r="N10" i="10"/>
  <c r="N18" i="10"/>
  <c r="N26" i="10"/>
  <c r="N34" i="10"/>
  <c r="N42" i="10"/>
  <c r="N50" i="10"/>
  <c r="N58" i="10"/>
  <c r="N66" i="10"/>
  <c r="N74" i="10"/>
  <c r="N82" i="10"/>
  <c r="N90" i="10"/>
  <c r="N98" i="10"/>
  <c r="N106" i="10"/>
  <c r="N114" i="10"/>
  <c r="N122" i="10"/>
  <c r="N130" i="10"/>
  <c r="N138" i="10"/>
  <c r="N146" i="10"/>
  <c r="N154" i="10"/>
  <c r="N162" i="10"/>
  <c r="N170" i="10"/>
  <c r="N178" i="10"/>
  <c r="N186" i="10"/>
  <c r="N194" i="10"/>
  <c r="N202" i="10"/>
  <c r="N210" i="10"/>
  <c r="N218" i="10"/>
  <c r="N226" i="10"/>
  <c r="N234" i="10"/>
  <c r="N242" i="10"/>
  <c r="N250" i="10"/>
  <c r="N258" i="10"/>
  <c r="N266" i="10"/>
  <c r="N274" i="10"/>
  <c r="N282" i="10"/>
  <c r="N290" i="10"/>
  <c r="N298" i="10"/>
  <c r="N306" i="10"/>
  <c r="N314" i="10"/>
  <c r="N322" i="10"/>
  <c r="N330" i="10"/>
  <c r="M13" i="10"/>
  <c r="M21" i="10"/>
  <c r="M29" i="10"/>
  <c r="M37" i="10"/>
  <c r="M45" i="10"/>
  <c r="M53" i="10"/>
  <c r="M61" i="10"/>
  <c r="M69" i="10"/>
  <c r="O48" i="10"/>
  <c r="O56" i="10"/>
  <c r="O64" i="10"/>
  <c r="O72" i="10"/>
  <c r="O80" i="10"/>
  <c r="O88" i="10"/>
  <c r="O96" i="10"/>
  <c r="O104" i="10"/>
  <c r="O112" i="10"/>
  <c r="O120" i="10"/>
  <c r="O128" i="10"/>
  <c r="O136" i="10"/>
  <c r="O144" i="10"/>
  <c r="O152" i="10"/>
  <c r="O160" i="10"/>
  <c r="O168" i="10"/>
  <c r="O176" i="10"/>
  <c r="O184" i="10"/>
  <c r="O192" i="10"/>
  <c r="O200" i="10"/>
  <c r="O208" i="10"/>
  <c r="O216" i="10"/>
  <c r="O224" i="10"/>
  <c r="O232" i="10"/>
  <c r="O240" i="10"/>
  <c r="O248" i="10"/>
  <c r="O256" i="10"/>
  <c r="O264" i="10"/>
  <c r="O272" i="10"/>
  <c r="O280" i="10"/>
  <c r="O288" i="10"/>
  <c r="O296" i="10"/>
  <c r="O304" i="10"/>
  <c r="O312" i="10"/>
  <c r="O320" i="10"/>
  <c r="O328" i="10"/>
  <c r="N11" i="10"/>
  <c r="N19" i="10"/>
  <c r="N27" i="10"/>
  <c r="N35" i="10"/>
  <c r="N43" i="10"/>
  <c r="N51" i="10"/>
  <c r="N59" i="10"/>
  <c r="N67" i="10"/>
  <c r="N75" i="10"/>
  <c r="N83" i="10"/>
  <c r="N91" i="10"/>
  <c r="N99" i="10"/>
  <c r="N107" i="10"/>
  <c r="N115" i="10"/>
  <c r="N123" i="10"/>
  <c r="N131" i="10"/>
  <c r="N139" i="10"/>
  <c r="N147" i="10"/>
  <c r="N155" i="10"/>
  <c r="N163" i="10"/>
  <c r="N171" i="10"/>
  <c r="N179" i="10"/>
  <c r="N187" i="10"/>
  <c r="N195" i="10"/>
  <c r="N203" i="10"/>
  <c r="N211" i="10"/>
  <c r="N219" i="10"/>
  <c r="N227" i="10"/>
  <c r="N235" i="10"/>
  <c r="N243" i="10"/>
  <c r="N251" i="10"/>
  <c r="N259" i="10"/>
  <c r="N267" i="10"/>
  <c r="N275" i="10"/>
  <c r="N283" i="10"/>
  <c r="N291" i="10"/>
  <c r="N299" i="10"/>
  <c r="N307" i="10"/>
  <c r="N315" i="10"/>
  <c r="N323" i="10"/>
  <c r="N331" i="10"/>
  <c r="M14" i="10"/>
  <c r="M22" i="10"/>
  <c r="M30" i="10"/>
  <c r="M38" i="10"/>
  <c r="M46" i="10"/>
  <c r="M54" i="10"/>
  <c r="M62" i="10"/>
  <c r="M70" i="10"/>
  <c r="O49" i="10"/>
  <c r="O57" i="10"/>
  <c r="O65" i="10"/>
  <c r="O73" i="10"/>
  <c r="O81" i="10"/>
  <c r="O89" i="10"/>
  <c r="O97" i="10"/>
  <c r="O105" i="10"/>
  <c r="O113" i="10"/>
  <c r="O121" i="10"/>
  <c r="O129" i="10"/>
  <c r="O137" i="10"/>
  <c r="O145" i="10"/>
  <c r="O153" i="10"/>
  <c r="O161" i="10"/>
  <c r="O169" i="10"/>
  <c r="O177" i="10"/>
  <c r="O185" i="10"/>
  <c r="O193" i="10"/>
  <c r="O201" i="10"/>
  <c r="O209" i="10"/>
  <c r="O217" i="10"/>
  <c r="O225" i="10"/>
  <c r="O233" i="10"/>
  <c r="O241" i="10"/>
  <c r="O249" i="10"/>
  <c r="O257" i="10"/>
  <c r="O265" i="10"/>
  <c r="O273" i="10"/>
  <c r="O281" i="10"/>
  <c r="O289" i="10"/>
  <c r="O297" i="10"/>
  <c r="O305" i="10"/>
  <c r="O313" i="10"/>
  <c r="O321" i="10"/>
  <c r="O329" i="10"/>
  <c r="N12" i="10"/>
  <c r="N20" i="10"/>
  <c r="N28" i="10"/>
  <c r="N36" i="10"/>
  <c r="N44" i="10"/>
  <c r="N52" i="10"/>
  <c r="N60" i="10"/>
  <c r="N68" i="10"/>
  <c r="N76" i="10"/>
  <c r="N84" i="10"/>
  <c r="N92" i="10"/>
  <c r="N100" i="10"/>
  <c r="N108" i="10"/>
  <c r="N116" i="10"/>
  <c r="N124" i="10"/>
  <c r="N132" i="10"/>
  <c r="N140" i="10"/>
  <c r="N148" i="10"/>
  <c r="N156" i="10"/>
  <c r="N164" i="10"/>
  <c r="N172" i="10"/>
  <c r="N180" i="10"/>
  <c r="N188" i="10"/>
  <c r="N196" i="10"/>
  <c r="N204" i="10"/>
  <c r="N212" i="10"/>
  <c r="N220" i="10"/>
  <c r="N228" i="10"/>
  <c r="N236" i="10"/>
  <c r="N244" i="10"/>
  <c r="N252" i="10"/>
  <c r="N260" i="10"/>
  <c r="N268" i="10"/>
  <c r="N276" i="10"/>
  <c r="N284" i="10"/>
  <c r="N292" i="10"/>
  <c r="N300" i="10"/>
  <c r="N308" i="10"/>
  <c r="N316" i="10"/>
  <c r="N324" i="10"/>
  <c r="N7" i="10"/>
  <c r="M15" i="10"/>
  <c r="M23" i="10"/>
  <c r="M31" i="10"/>
  <c r="M39" i="10"/>
  <c r="M47" i="10"/>
  <c r="M55" i="10"/>
  <c r="M63" i="10"/>
  <c r="M71" i="10"/>
  <c r="O50" i="10"/>
  <c r="O58" i="10"/>
  <c r="O66" i="10"/>
  <c r="O74" i="10"/>
  <c r="O82" i="10"/>
  <c r="O90" i="10"/>
  <c r="O98" i="10"/>
  <c r="O106" i="10"/>
  <c r="O114" i="10"/>
  <c r="O122" i="10"/>
  <c r="O130" i="10"/>
  <c r="O138" i="10"/>
  <c r="O146" i="10"/>
  <c r="O154" i="10"/>
  <c r="O162" i="10"/>
  <c r="O170" i="10"/>
  <c r="O178" i="10"/>
  <c r="O186" i="10"/>
  <c r="O194" i="10"/>
  <c r="O202" i="10"/>
  <c r="O210" i="10"/>
  <c r="O218" i="10"/>
  <c r="O226" i="10"/>
  <c r="O234" i="10"/>
  <c r="O242" i="10"/>
  <c r="O250" i="10"/>
  <c r="O258" i="10"/>
  <c r="O266" i="10"/>
  <c r="O274" i="10"/>
  <c r="O282" i="10"/>
  <c r="O290" i="10"/>
  <c r="O298" i="10"/>
  <c r="O306" i="10"/>
  <c r="O314" i="10"/>
  <c r="O322" i="10"/>
  <c r="O330" i="10"/>
  <c r="N13" i="10"/>
  <c r="N21" i="10"/>
  <c r="N29" i="10"/>
  <c r="N37" i="10"/>
  <c r="N45" i="10"/>
  <c r="N53" i="10"/>
  <c r="N61" i="10"/>
  <c r="N69" i="10"/>
  <c r="N77" i="10"/>
  <c r="N85" i="10"/>
  <c r="N93" i="10"/>
  <c r="N101" i="10"/>
  <c r="N109" i="10"/>
  <c r="N117" i="10"/>
  <c r="N125" i="10"/>
  <c r="N133" i="10"/>
  <c r="N141" i="10"/>
  <c r="N149" i="10"/>
  <c r="N157" i="10"/>
  <c r="N165" i="10"/>
  <c r="N173" i="10"/>
  <c r="N181" i="10"/>
  <c r="N189" i="10"/>
  <c r="N197" i="10"/>
  <c r="N205" i="10"/>
  <c r="N213" i="10"/>
  <c r="N221" i="10"/>
  <c r="N229" i="10"/>
  <c r="N237" i="10"/>
  <c r="N245" i="10"/>
  <c r="N253" i="10"/>
  <c r="N261" i="10"/>
  <c r="N269" i="10"/>
  <c r="N277" i="10"/>
  <c r="N285" i="10"/>
  <c r="N293" i="10"/>
  <c r="N301" i="10"/>
  <c r="N309" i="10"/>
  <c r="N317" i="10"/>
  <c r="N325" i="10"/>
  <c r="M8" i="10"/>
  <c r="M16" i="10"/>
  <c r="M24" i="10"/>
  <c r="M32" i="10"/>
  <c r="M40" i="10"/>
  <c r="M48" i="10"/>
  <c r="M56" i="10"/>
  <c r="M64" i="10"/>
  <c r="M72" i="10"/>
  <c r="O42" i="10"/>
  <c r="O51" i="10"/>
  <c r="O59" i="10"/>
  <c r="O67" i="10"/>
  <c r="O75" i="10"/>
  <c r="O83" i="10"/>
  <c r="O91" i="10"/>
  <c r="O99" i="10"/>
  <c r="O107" i="10"/>
  <c r="O115" i="10"/>
  <c r="O123" i="10"/>
  <c r="O131" i="10"/>
  <c r="O139" i="10"/>
  <c r="O147" i="10"/>
  <c r="O155" i="10"/>
  <c r="O163" i="10"/>
  <c r="O171" i="10"/>
  <c r="O179" i="10"/>
  <c r="O187" i="10"/>
  <c r="O195" i="10"/>
  <c r="O203" i="10"/>
  <c r="O211" i="10"/>
  <c r="O219" i="10"/>
  <c r="O227" i="10"/>
  <c r="O235" i="10"/>
  <c r="O243" i="10"/>
  <c r="O251" i="10"/>
  <c r="O259" i="10"/>
  <c r="O267" i="10"/>
  <c r="O275" i="10"/>
  <c r="O283" i="10"/>
  <c r="O291" i="10"/>
  <c r="O299" i="10"/>
  <c r="O307" i="10"/>
  <c r="O315" i="10"/>
  <c r="O323" i="10"/>
  <c r="O331" i="10"/>
  <c r="N14" i="10"/>
  <c r="N22" i="10"/>
  <c r="N30" i="10"/>
  <c r="N38" i="10"/>
  <c r="N46" i="10"/>
  <c r="N54" i="10"/>
  <c r="N62" i="10"/>
  <c r="N70" i="10"/>
  <c r="N78" i="10"/>
  <c r="N86" i="10"/>
  <c r="N94" i="10"/>
  <c r="N102" i="10"/>
  <c r="N110" i="10"/>
  <c r="N118" i="10"/>
  <c r="N126" i="10"/>
  <c r="N134" i="10"/>
  <c r="N142" i="10"/>
  <c r="N150" i="10"/>
  <c r="N158" i="10"/>
  <c r="N166" i="10"/>
  <c r="N174" i="10"/>
  <c r="N182" i="10"/>
  <c r="N190" i="10"/>
  <c r="N198" i="10"/>
  <c r="N206" i="10"/>
  <c r="N214" i="10"/>
  <c r="N222" i="10"/>
  <c r="N230" i="10"/>
  <c r="N238" i="10"/>
  <c r="N246" i="10"/>
  <c r="N254" i="10"/>
  <c r="N262" i="10"/>
  <c r="N270" i="10"/>
  <c r="N278" i="10"/>
  <c r="N286" i="10"/>
  <c r="N294" i="10"/>
  <c r="N302" i="10"/>
  <c r="N310" i="10"/>
  <c r="N318" i="10"/>
  <c r="N326" i="10"/>
  <c r="M9" i="10"/>
  <c r="M17" i="10"/>
  <c r="M25" i="10"/>
  <c r="M33" i="10"/>
  <c r="M41" i="10"/>
  <c r="M49" i="10"/>
  <c r="M57" i="10"/>
  <c r="M65" i="10"/>
  <c r="O44" i="10"/>
  <c r="O52" i="10"/>
  <c r="O60" i="10"/>
  <c r="O68" i="10"/>
  <c r="O76" i="10"/>
  <c r="O84" i="10"/>
  <c r="O92" i="10"/>
  <c r="O100" i="10"/>
  <c r="O108" i="10"/>
  <c r="O116" i="10"/>
  <c r="O124" i="10"/>
  <c r="O132" i="10"/>
  <c r="O140" i="10"/>
  <c r="O148" i="10"/>
  <c r="O156" i="10"/>
  <c r="O164" i="10"/>
  <c r="O172" i="10"/>
  <c r="O180" i="10"/>
  <c r="O188" i="10"/>
  <c r="O196" i="10"/>
  <c r="O204" i="10"/>
  <c r="O212" i="10"/>
  <c r="O220" i="10"/>
  <c r="O228" i="10"/>
  <c r="O236" i="10"/>
  <c r="O244" i="10"/>
  <c r="O252" i="10"/>
  <c r="O260" i="10"/>
  <c r="O268" i="10"/>
  <c r="O276" i="10"/>
  <c r="O284" i="10"/>
  <c r="O292" i="10"/>
  <c r="O300" i="10"/>
  <c r="O308" i="10"/>
  <c r="O316" i="10"/>
  <c r="O324" i="10"/>
  <c r="O7" i="10"/>
  <c r="N15" i="10"/>
  <c r="N23" i="10"/>
  <c r="N31" i="10"/>
  <c r="N39" i="10"/>
  <c r="N47" i="10"/>
  <c r="N55" i="10"/>
  <c r="N63" i="10"/>
  <c r="N71" i="10"/>
  <c r="N79" i="10"/>
  <c r="N87" i="10"/>
  <c r="N95" i="10"/>
  <c r="N103" i="10"/>
  <c r="N111" i="10"/>
  <c r="N119" i="10"/>
  <c r="N127" i="10"/>
  <c r="N135" i="10"/>
  <c r="N143" i="10"/>
  <c r="N151" i="10"/>
  <c r="N159" i="10"/>
  <c r="N167" i="10"/>
  <c r="N175" i="10"/>
  <c r="N183" i="10"/>
  <c r="N191" i="10"/>
  <c r="N199" i="10"/>
  <c r="N207" i="10"/>
  <c r="N215" i="10"/>
  <c r="N223" i="10"/>
  <c r="N231" i="10"/>
  <c r="N239" i="10"/>
  <c r="N247" i="10"/>
  <c r="N255" i="10"/>
  <c r="N263" i="10"/>
  <c r="N271" i="10"/>
  <c r="N279" i="10"/>
  <c r="N287" i="10"/>
  <c r="N295" i="10"/>
  <c r="N303" i="10"/>
  <c r="N311" i="10"/>
  <c r="N319" i="10"/>
  <c r="N327" i="10"/>
  <c r="M10" i="10"/>
  <c r="M18" i="10"/>
  <c r="M26" i="10"/>
  <c r="M34" i="10"/>
  <c r="M42" i="10"/>
  <c r="M50" i="10"/>
  <c r="M58" i="10"/>
  <c r="M66" i="10"/>
  <c r="M75" i="10"/>
  <c r="M83" i="10"/>
  <c r="M91" i="10"/>
  <c r="M99" i="10"/>
  <c r="M107" i="10"/>
  <c r="M115" i="10"/>
  <c r="M123" i="10"/>
  <c r="M131" i="10"/>
  <c r="M139" i="10"/>
  <c r="M147" i="10"/>
  <c r="M155" i="10"/>
  <c r="M163" i="10"/>
  <c r="M171" i="10"/>
  <c r="M179" i="10"/>
  <c r="M187" i="10"/>
  <c r="M195" i="10"/>
  <c r="M203" i="10"/>
  <c r="M211" i="10"/>
  <c r="M219" i="10"/>
  <c r="M227" i="10"/>
  <c r="M235" i="10"/>
  <c r="M243" i="10"/>
  <c r="M251" i="10"/>
  <c r="M259" i="10"/>
  <c r="M267" i="10"/>
  <c r="M275" i="10"/>
  <c r="M283" i="10"/>
  <c r="M291" i="10"/>
  <c r="M299" i="10"/>
  <c r="M307" i="10"/>
  <c r="M315" i="10"/>
  <c r="M323" i="10"/>
  <c r="M331" i="10"/>
  <c r="L14" i="10"/>
  <c r="L22" i="10"/>
  <c r="L30" i="10"/>
  <c r="L38" i="10"/>
  <c r="L46" i="10"/>
  <c r="L54" i="10"/>
  <c r="L62" i="10"/>
  <c r="L70" i="10"/>
  <c r="L78" i="10"/>
  <c r="L86" i="10"/>
  <c r="L94" i="10"/>
  <c r="L102" i="10"/>
  <c r="L110" i="10"/>
  <c r="L118" i="10"/>
  <c r="L126" i="10"/>
  <c r="L134" i="10"/>
  <c r="L142" i="10"/>
  <c r="L150" i="10"/>
  <c r="L158" i="10"/>
  <c r="L166" i="10"/>
  <c r="L174" i="10"/>
  <c r="L182" i="10"/>
  <c r="L190" i="10"/>
  <c r="L198" i="10"/>
  <c r="L206" i="10"/>
  <c r="L214" i="10"/>
  <c r="L222" i="10"/>
  <c r="L230" i="10"/>
  <c r="L238" i="10"/>
  <c r="L246" i="10"/>
  <c r="L254" i="10"/>
  <c r="L262" i="10"/>
  <c r="L270" i="10"/>
  <c r="L278" i="10"/>
  <c r="L286" i="10"/>
  <c r="L294" i="10"/>
  <c r="L302" i="10"/>
  <c r="L310" i="10"/>
  <c r="L318" i="10"/>
  <c r="L326" i="10"/>
  <c r="K9" i="10"/>
  <c r="K17" i="10"/>
  <c r="K25" i="10"/>
  <c r="K33" i="10"/>
  <c r="K41" i="10"/>
  <c r="K49" i="10"/>
  <c r="K57" i="10"/>
  <c r="K65" i="10"/>
  <c r="K73" i="10"/>
  <c r="K81" i="10"/>
  <c r="K89" i="10"/>
  <c r="K97" i="10"/>
  <c r="K105" i="10"/>
  <c r="K113" i="10"/>
  <c r="M76" i="10"/>
  <c r="M84" i="10"/>
  <c r="M92" i="10"/>
  <c r="M100" i="10"/>
  <c r="M108" i="10"/>
  <c r="M116" i="10"/>
  <c r="M124" i="10"/>
  <c r="M132" i="10"/>
  <c r="M140" i="10"/>
  <c r="M148" i="10"/>
  <c r="M156" i="10"/>
  <c r="M164" i="10"/>
  <c r="M172" i="10"/>
  <c r="M180" i="10"/>
  <c r="M188" i="10"/>
  <c r="M196" i="10"/>
  <c r="M204" i="10"/>
  <c r="M212" i="10"/>
  <c r="M220" i="10"/>
  <c r="M228" i="10"/>
  <c r="M236" i="10"/>
  <c r="M244" i="10"/>
  <c r="M252" i="10"/>
  <c r="M260" i="10"/>
  <c r="M268" i="10"/>
  <c r="M276" i="10"/>
  <c r="M284" i="10"/>
  <c r="M292" i="10"/>
  <c r="M300" i="10"/>
  <c r="M308" i="10"/>
  <c r="M316" i="10"/>
  <c r="M324" i="10"/>
  <c r="M7" i="10"/>
  <c r="L15" i="10"/>
  <c r="L23" i="10"/>
  <c r="L31" i="10"/>
  <c r="L39" i="10"/>
  <c r="L47" i="10"/>
  <c r="L55" i="10"/>
  <c r="L63" i="10"/>
  <c r="L71" i="10"/>
  <c r="L79" i="10"/>
  <c r="L87" i="10"/>
  <c r="L95" i="10"/>
  <c r="L103" i="10"/>
  <c r="L111" i="10"/>
  <c r="L119" i="10"/>
  <c r="L127" i="10"/>
  <c r="L135" i="10"/>
  <c r="L143" i="10"/>
  <c r="L151" i="10"/>
  <c r="L159" i="10"/>
  <c r="L167" i="10"/>
  <c r="L175" i="10"/>
  <c r="L183" i="10"/>
  <c r="L191" i="10"/>
  <c r="L199" i="10"/>
  <c r="L207" i="10"/>
  <c r="L215" i="10"/>
  <c r="L223" i="10"/>
  <c r="L231" i="10"/>
  <c r="L239" i="10"/>
  <c r="L247" i="10"/>
  <c r="L255" i="10"/>
  <c r="L263" i="10"/>
  <c r="L271" i="10"/>
  <c r="L279" i="10"/>
  <c r="L287" i="10"/>
  <c r="L295" i="10"/>
  <c r="L303" i="10"/>
  <c r="L311" i="10"/>
  <c r="L319" i="10"/>
  <c r="L327" i="10"/>
  <c r="K10" i="10"/>
  <c r="K18" i="10"/>
  <c r="K26" i="10"/>
  <c r="K34" i="10"/>
  <c r="K42" i="10"/>
  <c r="K50" i="10"/>
  <c r="M77" i="10"/>
  <c r="M85" i="10"/>
  <c r="M93" i="10"/>
  <c r="M101" i="10"/>
  <c r="M109" i="10"/>
  <c r="M117" i="10"/>
  <c r="M125" i="10"/>
  <c r="M133" i="10"/>
  <c r="M141" i="10"/>
  <c r="M149" i="10"/>
  <c r="M157" i="10"/>
  <c r="M165" i="10"/>
  <c r="M173" i="10"/>
  <c r="M181" i="10"/>
  <c r="M189" i="10"/>
  <c r="M197" i="10"/>
  <c r="M205" i="10"/>
  <c r="M213" i="10"/>
  <c r="M221" i="10"/>
  <c r="M229" i="10"/>
  <c r="M237" i="10"/>
  <c r="M245" i="10"/>
  <c r="M253" i="10"/>
  <c r="M261" i="10"/>
  <c r="M269" i="10"/>
  <c r="M277" i="10"/>
  <c r="M285" i="10"/>
  <c r="M293" i="10"/>
  <c r="M301" i="10"/>
  <c r="M309" i="10"/>
  <c r="M317" i="10"/>
  <c r="M325" i="10"/>
  <c r="L8" i="10"/>
  <c r="L16" i="10"/>
  <c r="L24" i="10"/>
  <c r="L32" i="10"/>
  <c r="L40" i="10"/>
  <c r="L48" i="10"/>
  <c r="L56" i="10"/>
  <c r="L64" i="10"/>
  <c r="L72" i="10"/>
  <c r="L80" i="10"/>
  <c r="L88" i="10"/>
  <c r="L96" i="10"/>
  <c r="L104" i="10"/>
  <c r="L112" i="10"/>
  <c r="L120" i="10"/>
  <c r="L128" i="10"/>
  <c r="L136" i="10"/>
  <c r="L144" i="10"/>
  <c r="L152" i="10"/>
  <c r="L160" i="10"/>
  <c r="L168" i="10"/>
  <c r="L176" i="10"/>
  <c r="L184" i="10"/>
  <c r="L192" i="10"/>
  <c r="L200" i="10"/>
  <c r="L208" i="10"/>
  <c r="L216" i="10"/>
  <c r="L224" i="10"/>
  <c r="L232" i="10"/>
  <c r="L240" i="10"/>
  <c r="L248" i="10"/>
  <c r="L256" i="10"/>
  <c r="L264" i="10"/>
  <c r="L272" i="10"/>
  <c r="L280" i="10"/>
  <c r="L288" i="10"/>
  <c r="L296" i="10"/>
  <c r="L304" i="10"/>
  <c r="L312" i="10"/>
  <c r="L320" i="10"/>
  <c r="L328" i="10"/>
  <c r="K11" i="10"/>
  <c r="K19" i="10"/>
  <c r="K27" i="10"/>
  <c r="K35" i="10"/>
  <c r="K43" i="10"/>
  <c r="K51" i="10"/>
  <c r="K59" i="10"/>
  <c r="K67" i="10"/>
  <c r="K75" i="10"/>
  <c r="K83" i="10"/>
  <c r="K91" i="10"/>
  <c r="K99" i="10"/>
  <c r="M78" i="10"/>
  <c r="M86" i="10"/>
  <c r="M94" i="10"/>
  <c r="M102" i="10"/>
  <c r="M110" i="10"/>
  <c r="M118" i="10"/>
  <c r="M126" i="10"/>
  <c r="M134" i="10"/>
  <c r="M142" i="10"/>
  <c r="M150" i="10"/>
  <c r="M158" i="10"/>
  <c r="M166" i="10"/>
  <c r="M174" i="10"/>
  <c r="M182" i="10"/>
  <c r="M190" i="10"/>
  <c r="M198" i="10"/>
  <c r="M206" i="10"/>
  <c r="M214" i="10"/>
  <c r="M222" i="10"/>
  <c r="M230" i="10"/>
  <c r="M238" i="10"/>
  <c r="M246" i="10"/>
  <c r="M254" i="10"/>
  <c r="M262" i="10"/>
  <c r="M270" i="10"/>
  <c r="M278" i="10"/>
  <c r="M286" i="10"/>
  <c r="M294" i="10"/>
  <c r="M302" i="10"/>
  <c r="M310" i="10"/>
  <c r="M318" i="10"/>
  <c r="M326" i="10"/>
  <c r="L9" i="10"/>
  <c r="L17" i="10"/>
  <c r="L25" i="10"/>
  <c r="L33" i="10"/>
  <c r="L41" i="10"/>
  <c r="L49" i="10"/>
  <c r="L57" i="10"/>
  <c r="L65" i="10"/>
  <c r="L73" i="10"/>
  <c r="L81" i="10"/>
  <c r="L89" i="10"/>
  <c r="L97" i="10"/>
  <c r="L105" i="10"/>
  <c r="L113" i="10"/>
  <c r="L121" i="10"/>
  <c r="L129" i="10"/>
  <c r="L137" i="10"/>
  <c r="L145" i="10"/>
  <c r="L153" i="10"/>
  <c r="L161" i="10"/>
  <c r="L169" i="10"/>
  <c r="L177" i="10"/>
  <c r="L185" i="10"/>
  <c r="L193" i="10"/>
  <c r="L201" i="10"/>
  <c r="L209" i="10"/>
  <c r="L217" i="10"/>
  <c r="L225" i="10"/>
  <c r="L233" i="10"/>
  <c r="L241" i="10"/>
  <c r="L249" i="10"/>
  <c r="L257" i="10"/>
  <c r="L265" i="10"/>
  <c r="L273" i="10"/>
  <c r="L281" i="10"/>
  <c r="L289" i="10"/>
  <c r="L297" i="10"/>
  <c r="L305" i="10"/>
  <c r="L313" i="10"/>
  <c r="L321" i="10"/>
  <c r="L329" i="10"/>
  <c r="K12" i="10"/>
  <c r="K20" i="10"/>
  <c r="K28" i="10"/>
  <c r="K36" i="10"/>
  <c r="K44" i="10"/>
  <c r="K52" i="10"/>
  <c r="K60" i="10"/>
  <c r="K68" i="10"/>
  <c r="K76" i="10"/>
  <c r="K84" i="10"/>
  <c r="K92" i="10"/>
  <c r="K100" i="10"/>
  <c r="K108" i="10"/>
  <c r="M79" i="10"/>
  <c r="M87" i="10"/>
  <c r="M95" i="10"/>
  <c r="M103" i="10"/>
  <c r="M111" i="10"/>
  <c r="M119" i="10"/>
  <c r="M127" i="10"/>
  <c r="M135" i="10"/>
  <c r="M143" i="10"/>
  <c r="M151" i="10"/>
  <c r="M159" i="10"/>
  <c r="M167" i="10"/>
  <c r="M175" i="10"/>
  <c r="M183" i="10"/>
  <c r="M191" i="10"/>
  <c r="M199" i="10"/>
  <c r="M207" i="10"/>
  <c r="M215" i="10"/>
  <c r="M223" i="10"/>
  <c r="M231" i="10"/>
  <c r="M239" i="10"/>
  <c r="M247" i="10"/>
  <c r="M255" i="10"/>
  <c r="M263" i="10"/>
  <c r="M271" i="10"/>
  <c r="M279" i="10"/>
  <c r="M287" i="10"/>
  <c r="M295" i="10"/>
  <c r="M303" i="10"/>
  <c r="M311" i="10"/>
  <c r="M319" i="10"/>
  <c r="M327" i="10"/>
  <c r="L10" i="10"/>
  <c r="L18" i="10"/>
  <c r="L26" i="10"/>
  <c r="L34" i="10"/>
  <c r="L42" i="10"/>
  <c r="L50" i="10"/>
  <c r="L58" i="10"/>
  <c r="L66" i="10"/>
  <c r="L74" i="10"/>
  <c r="L82" i="10"/>
  <c r="L90" i="10"/>
  <c r="L98" i="10"/>
  <c r="L106" i="10"/>
  <c r="L114" i="10"/>
  <c r="L122" i="10"/>
  <c r="L130" i="10"/>
  <c r="L138" i="10"/>
  <c r="L146" i="10"/>
  <c r="L154" i="10"/>
  <c r="L162" i="10"/>
  <c r="L170" i="10"/>
  <c r="L178" i="10"/>
  <c r="L186" i="10"/>
  <c r="L194" i="10"/>
  <c r="L202" i="10"/>
  <c r="L210" i="10"/>
  <c r="L218" i="10"/>
  <c r="L226" i="10"/>
  <c r="L234" i="10"/>
  <c r="L242" i="10"/>
  <c r="L250" i="10"/>
  <c r="L258" i="10"/>
  <c r="L266" i="10"/>
  <c r="L274" i="10"/>
  <c r="L282" i="10"/>
  <c r="L290" i="10"/>
  <c r="L298" i="10"/>
  <c r="L306" i="10"/>
  <c r="L314" i="10"/>
  <c r="L322" i="10"/>
  <c r="L330" i="10"/>
  <c r="K13" i="10"/>
  <c r="K21" i="10"/>
  <c r="K29" i="10"/>
  <c r="K37" i="10"/>
  <c r="K45" i="10"/>
  <c r="K53" i="10"/>
  <c r="K61" i="10"/>
  <c r="K69" i="10"/>
  <c r="K77" i="10"/>
  <c r="K85" i="10"/>
  <c r="K93" i="10"/>
  <c r="K101" i="10"/>
  <c r="K109" i="10"/>
  <c r="M80" i="10"/>
  <c r="M88" i="10"/>
  <c r="M96" i="10"/>
  <c r="M104" i="10"/>
  <c r="M112" i="10"/>
  <c r="M120" i="10"/>
  <c r="M128" i="10"/>
  <c r="M136" i="10"/>
  <c r="M144" i="10"/>
  <c r="M152" i="10"/>
  <c r="M160" i="10"/>
  <c r="M168" i="10"/>
  <c r="M176" i="10"/>
  <c r="M184" i="10"/>
  <c r="M192" i="10"/>
  <c r="M200" i="10"/>
  <c r="M208" i="10"/>
  <c r="M216" i="10"/>
  <c r="M224" i="10"/>
  <c r="M232" i="10"/>
  <c r="M240" i="10"/>
  <c r="M248" i="10"/>
  <c r="M256" i="10"/>
  <c r="M264" i="10"/>
  <c r="M272" i="10"/>
  <c r="M280" i="10"/>
  <c r="M288" i="10"/>
  <c r="M296" i="10"/>
  <c r="M304" i="10"/>
  <c r="M312" i="10"/>
  <c r="M320" i="10"/>
  <c r="M328" i="10"/>
  <c r="L11" i="10"/>
  <c r="L19" i="10"/>
  <c r="L27" i="10"/>
  <c r="L35" i="10"/>
  <c r="L43" i="10"/>
  <c r="L51" i="10"/>
  <c r="L59" i="10"/>
  <c r="L67" i="10"/>
  <c r="L75" i="10"/>
  <c r="L83" i="10"/>
  <c r="L91" i="10"/>
  <c r="L99" i="10"/>
  <c r="L107" i="10"/>
  <c r="L115" i="10"/>
  <c r="L123" i="10"/>
  <c r="L131" i="10"/>
  <c r="L139" i="10"/>
  <c r="L147" i="10"/>
  <c r="L155" i="10"/>
  <c r="L163" i="10"/>
  <c r="L171" i="10"/>
  <c r="L179" i="10"/>
  <c r="L187" i="10"/>
  <c r="L195" i="10"/>
  <c r="L203" i="10"/>
  <c r="L211" i="10"/>
  <c r="L219" i="10"/>
  <c r="L227" i="10"/>
  <c r="L235" i="10"/>
  <c r="L243" i="10"/>
  <c r="L251" i="10"/>
  <c r="L259" i="10"/>
  <c r="L267" i="10"/>
  <c r="L275" i="10"/>
  <c r="L283" i="10"/>
  <c r="L291" i="10"/>
  <c r="L299" i="10"/>
  <c r="L307" i="10"/>
  <c r="L315" i="10"/>
  <c r="L323" i="10"/>
  <c r="L331" i="10"/>
  <c r="K14" i="10"/>
  <c r="K22" i="10"/>
  <c r="K30" i="10"/>
  <c r="K38" i="10"/>
  <c r="K46" i="10"/>
  <c r="K54" i="10"/>
  <c r="K62" i="10"/>
  <c r="K70" i="10"/>
  <c r="K78" i="10"/>
  <c r="K86" i="10"/>
  <c r="K94" i="10"/>
  <c r="K102" i="10"/>
  <c r="K110" i="10"/>
  <c r="M73" i="10"/>
  <c r="M81" i="10"/>
  <c r="M89" i="10"/>
  <c r="M97" i="10"/>
  <c r="M105" i="10"/>
  <c r="M113" i="10"/>
  <c r="M121" i="10"/>
  <c r="M129" i="10"/>
  <c r="M137" i="10"/>
  <c r="M145" i="10"/>
  <c r="M153" i="10"/>
  <c r="M161" i="10"/>
  <c r="M169" i="10"/>
  <c r="M177" i="10"/>
  <c r="M185" i="10"/>
  <c r="M193" i="10"/>
  <c r="M201" i="10"/>
  <c r="M209" i="10"/>
  <c r="M217" i="10"/>
  <c r="M225" i="10"/>
  <c r="M233" i="10"/>
  <c r="M241" i="10"/>
  <c r="M249" i="10"/>
  <c r="M257" i="10"/>
  <c r="M265" i="10"/>
  <c r="M273" i="10"/>
  <c r="M281" i="10"/>
  <c r="M289" i="10"/>
  <c r="M297" i="10"/>
  <c r="M305" i="10"/>
  <c r="M313" i="10"/>
  <c r="M321" i="10"/>
  <c r="M329" i="10"/>
  <c r="L12" i="10"/>
  <c r="L20" i="10"/>
  <c r="L28" i="10"/>
  <c r="L36" i="10"/>
  <c r="L44" i="10"/>
  <c r="L52" i="10"/>
  <c r="L60" i="10"/>
  <c r="L68" i="10"/>
  <c r="L76" i="10"/>
  <c r="L84" i="10"/>
  <c r="L92" i="10"/>
  <c r="L100" i="10"/>
  <c r="L108" i="10"/>
  <c r="L116" i="10"/>
  <c r="L124" i="10"/>
  <c r="L132" i="10"/>
  <c r="L140" i="10"/>
  <c r="L148" i="10"/>
  <c r="L156" i="10"/>
  <c r="L164" i="10"/>
  <c r="L172" i="10"/>
  <c r="L180" i="10"/>
  <c r="L188" i="10"/>
  <c r="L196" i="10"/>
  <c r="L204" i="10"/>
  <c r="L212" i="10"/>
  <c r="L220" i="10"/>
  <c r="L228" i="10"/>
  <c r="L236" i="10"/>
  <c r="L244" i="10"/>
  <c r="L252" i="10"/>
  <c r="L260" i="10"/>
  <c r="L268" i="10"/>
  <c r="L276" i="10"/>
  <c r="L284" i="10"/>
  <c r="L292" i="10"/>
  <c r="L300" i="10"/>
  <c r="L308" i="10"/>
  <c r="L316" i="10"/>
  <c r="L324" i="10"/>
  <c r="L7" i="10"/>
  <c r="K15" i="10"/>
  <c r="K23" i="10"/>
  <c r="K31" i="10"/>
  <c r="K39" i="10"/>
  <c r="K47" i="10"/>
  <c r="K55" i="10"/>
  <c r="K63" i="10"/>
  <c r="K71" i="10"/>
  <c r="K79" i="10"/>
  <c r="K87" i="10"/>
  <c r="K95" i="10"/>
  <c r="K103" i="10"/>
  <c r="K111" i="10"/>
  <c r="M90" i="10"/>
  <c r="M154" i="10"/>
  <c r="M218" i="10"/>
  <c r="M282" i="10"/>
  <c r="L21" i="10"/>
  <c r="L85" i="10"/>
  <c r="L149" i="10"/>
  <c r="L213" i="10"/>
  <c r="L277" i="10"/>
  <c r="K16" i="10"/>
  <c r="K66" i="10"/>
  <c r="K98" i="10"/>
  <c r="K117" i="10"/>
  <c r="K125" i="10"/>
  <c r="K133" i="10"/>
  <c r="K141" i="10"/>
  <c r="K149" i="10"/>
  <c r="K157" i="10"/>
  <c r="K165" i="10"/>
  <c r="K173" i="10"/>
  <c r="K181" i="10"/>
  <c r="K189" i="10"/>
  <c r="K197" i="10"/>
  <c r="K205" i="10"/>
  <c r="K213" i="10"/>
  <c r="K221" i="10"/>
  <c r="K229" i="10"/>
  <c r="K237" i="10"/>
  <c r="K245" i="10"/>
  <c r="K253" i="10"/>
  <c r="K261" i="10"/>
  <c r="K269" i="10"/>
  <c r="K277" i="10"/>
  <c r="K285" i="10"/>
  <c r="K293" i="10"/>
  <c r="K301" i="10"/>
  <c r="K309" i="10"/>
  <c r="K317" i="10"/>
  <c r="K325" i="10"/>
  <c r="J8" i="10"/>
  <c r="J16" i="10"/>
  <c r="J24" i="10"/>
  <c r="J32" i="10"/>
  <c r="J40" i="10"/>
  <c r="J48" i="10"/>
  <c r="J56" i="10"/>
  <c r="J64" i="10"/>
  <c r="J72" i="10"/>
  <c r="J80" i="10"/>
  <c r="J88" i="10"/>
  <c r="J96" i="10"/>
  <c r="J104" i="10"/>
  <c r="J112" i="10"/>
  <c r="J120" i="10"/>
  <c r="J128" i="10"/>
  <c r="J136" i="10"/>
  <c r="J144" i="10"/>
  <c r="J152" i="10"/>
  <c r="J160" i="10"/>
  <c r="J168" i="10"/>
  <c r="J176" i="10"/>
  <c r="J184" i="10"/>
  <c r="J192" i="10"/>
  <c r="J200" i="10"/>
  <c r="J208" i="10"/>
  <c r="J216" i="10"/>
  <c r="J224" i="10"/>
  <c r="J232" i="10"/>
  <c r="J240" i="10"/>
  <c r="J248" i="10"/>
  <c r="J256" i="10"/>
  <c r="J264" i="10"/>
  <c r="J272" i="10"/>
  <c r="J280" i="10"/>
  <c r="J288" i="10"/>
  <c r="J296" i="10"/>
  <c r="J304" i="10"/>
  <c r="J312" i="10"/>
  <c r="J320" i="10"/>
  <c r="J328" i="10"/>
  <c r="I11" i="10"/>
  <c r="I19" i="10"/>
  <c r="I27" i="10"/>
  <c r="I35" i="10"/>
  <c r="I43" i="10"/>
  <c r="I51" i="10"/>
  <c r="M98" i="10"/>
  <c r="M162" i="10"/>
  <c r="M226" i="10"/>
  <c r="M290" i="10"/>
  <c r="L29" i="10"/>
  <c r="L93" i="10"/>
  <c r="L157" i="10"/>
  <c r="L221" i="10"/>
  <c r="L285" i="10"/>
  <c r="K24" i="10"/>
  <c r="K72" i="10"/>
  <c r="K104" i="10"/>
  <c r="K118" i="10"/>
  <c r="K126" i="10"/>
  <c r="K134" i="10"/>
  <c r="K142" i="10"/>
  <c r="K150" i="10"/>
  <c r="K158" i="10"/>
  <c r="K166" i="10"/>
  <c r="K174" i="10"/>
  <c r="K182" i="10"/>
  <c r="K190" i="10"/>
  <c r="K198" i="10"/>
  <c r="K206" i="10"/>
  <c r="K214" i="10"/>
  <c r="K222" i="10"/>
  <c r="K230" i="10"/>
  <c r="K238" i="10"/>
  <c r="K246" i="10"/>
  <c r="K254" i="10"/>
  <c r="K262" i="10"/>
  <c r="K270" i="10"/>
  <c r="K278" i="10"/>
  <c r="K286" i="10"/>
  <c r="K294" i="10"/>
  <c r="K302" i="10"/>
  <c r="K310" i="10"/>
  <c r="K318" i="10"/>
  <c r="K326" i="10"/>
  <c r="J9" i="10"/>
  <c r="J17" i="10"/>
  <c r="J25" i="10"/>
  <c r="J33" i="10"/>
  <c r="J41" i="10"/>
  <c r="J49" i="10"/>
  <c r="J57" i="10"/>
  <c r="J65" i="10"/>
  <c r="J73" i="10"/>
  <c r="J81" i="10"/>
  <c r="J89" i="10"/>
  <c r="J97" i="10"/>
  <c r="J105" i="10"/>
  <c r="J113" i="10"/>
  <c r="J121" i="10"/>
  <c r="J129" i="10"/>
  <c r="J137" i="10"/>
  <c r="J145" i="10"/>
  <c r="J153" i="10"/>
  <c r="J161" i="10"/>
  <c r="J169" i="10"/>
  <c r="J177" i="10"/>
  <c r="J185" i="10"/>
  <c r="J193" i="10"/>
  <c r="J201" i="10"/>
  <c r="J209" i="10"/>
  <c r="J217" i="10"/>
  <c r="J225" i="10"/>
  <c r="J233" i="10"/>
  <c r="J241" i="10"/>
  <c r="J249" i="10"/>
  <c r="J257" i="10"/>
  <c r="J265" i="10"/>
  <c r="J273" i="10"/>
  <c r="J281" i="10"/>
  <c r="J289" i="10"/>
  <c r="J297" i="10"/>
  <c r="J305" i="10"/>
  <c r="J313" i="10"/>
  <c r="J321" i="10"/>
  <c r="J329" i="10"/>
  <c r="I12" i="10"/>
  <c r="I20" i="10"/>
  <c r="I28" i="10"/>
  <c r="I36" i="10"/>
  <c r="I44" i="10"/>
  <c r="M106" i="10"/>
  <c r="M170" i="10"/>
  <c r="M234" i="10"/>
  <c r="M298" i="10"/>
  <c r="L37" i="10"/>
  <c r="L101" i="10"/>
  <c r="L165" i="10"/>
  <c r="L229" i="10"/>
  <c r="L293" i="10"/>
  <c r="K32" i="10"/>
  <c r="K74" i="10"/>
  <c r="K106" i="10"/>
  <c r="K119" i="10"/>
  <c r="K127" i="10"/>
  <c r="K135" i="10"/>
  <c r="K143" i="10"/>
  <c r="K151" i="10"/>
  <c r="K159" i="10"/>
  <c r="K167" i="10"/>
  <c r="K175" i="10"/>
  <c r="K183" i="10"/>
  <c r="K191" i="10"/>
  <c r="K199" i="10"/>
  <c r="K207" i="10"/>
  <c r="K215" i="10"/>
  <c r="K223" i="10"/>
  <c r="K231" i="10"/>
  <c r="K239" i="10"/>
  <c r="K247" i="10"/>
  <c r="K255" i="10"/>
  <c r="K263" i="10"/>
  <c r="K271" i="10"/>
  <c r="K279" i="10"/>
  <c r="K287" i="10"/>
  <c r="K295" i="10"/>
  <c r="K303" i="10"/>
  <c r="K311" i="10"/>
  <c r="K319" i="10"/>
  <c r="K327" i="10"/>
  <c r="J10" i="10"/>
  <c r="J18" i="10"/>
  <c r="J26" i="10"/>
  <c r="J34" i="10"/>
  <c r="J42" i="10"/>
  <c r="J50" i="10"/>
  <c r="J58" i="10"/>
  <c r="J66" i="10"/>
  <c r="J74" i="10"/>
  <c r="J82" i="10"/>
  <c r="J90" i="10"/>
  <c r="J98" i="10"/>
  <c r="J106" i="10"/>
  <c r="J114" i="10"/>
  <c r="J122" i="10"/>
  <c r="J130" i="10"/>
  <c r="J138" i="10"/>
  <c r="J146" i="10"/>
  <c r="J154" i="10"/>
  <c r="J162" i="10"/>
  <c r="J170" i="10"/>
  <c r="J178" i="10"/>
  <c r="J186" i="10"/>
  <c r="J194" i="10"/>
  <c r="J202" i="10"/>
  <c r="J210" i="10"/>
  <c r="J218" i="10"/>
  <c r="J226" i="10"/>
  <c r="J234" i="10"/>
  <c r="J242" i="10"/>
  <c r="J250" i="10"/>
  <c r="J258" i="10"/>
  <c r="J266" i="10"/>
  <c r="J274" i="10"/>
  <c r="J282" i="10"/>
  <c r="J290" i="10"/>
  <c r="J298" i="10"/>
  <c r="J306" i="10"/>
  <c r="J314" i="10"/>
  <c r="J322" i="10"/>
  <c r="J330" i="10"/>
  <c r="I13" i="10"/>
  <c r="I21" i="10"/>
  <c r="I29" i="10"/>
  <c r="M114" i="10"/>
  <c r="M178" i="10"/>
  <c r="M242" i="10"/>
  <c r="M306" i="10"/>
  <c r="L45" i="10"/>
  <c r="L109" i="10"/>
  <c r="L173" i="10"/>
  <c r="L237" i="10"/>
  <c r="L301" i="10"/>
  <c r="K40" i="10"/>
  <c r="K80" i="10"/>
  <c r="K107" i="10"/>
  <c r="K120" i="10"/>
  <c r="K128" i="10"/>
  <c r="K136" i="10"/>
  <c r="K144" i="10"/>
  <c r="K152" i="10"/>
  <c r="K160" i="10"/>
  <c r="K168" i="10"/>
  <c r="K176" i="10"/>
  <c r="K184" i="10"/>
  <c r="K192" i="10"/>
  <c r="K200" i="10"/>
  <c r="K208" i="10"/>
  <c r="K216" i="10"/>
  <c r="K224" i="10"/>
  <c r="K232" i="10"/>
  <c r="K240" i="10"/>
  <c r="K248" i="10"/>
  <c r="K256" i="10"/>
  <c r="K264" i="10"/>
  <c r="K272" i="10"/>
  <c r="K280" i="10"/>
  <c r="K288" i="10"/>
  <c r="K296" i="10"/>
  <c r="K304" i="10"/>
  <c r="K312" i="10"/>
  <c r="K320" i="10"/>
  <c r="K328" i="10"/>
  <c r="J11" i="10"/>
  <c r="J19" i="10"/>
  <c r="J27" i="10"/>
  <c r="J35" i="10"/>
  <c r="J43" i="10"/>
  <c r="J51" i="10"/>
  <c r="J59" i="10"/>
  <c r="J67" i="10"/>
  <c r="J75" i="10"/>
  <c r="J83" i="10"/>
  <c r="J91" i="10"/>
  <c r="J99" i="10"/>
  <c r="J107" i="10"/>
  <c r="J115" i="10"/>
  <c r="J123" i="10"/>
  <c r="J131" i="10"/>
  <c r="J139" i="10"/>
  <c r="J147" i="10"/>
  <c r="J155" i="10"/>
  <c r="J163" i="10"/>
  <c r="J171" i="10"/>
  <c r="J179" i="10"/>
  <c r="J187" i="10"/>
  <c r="J195" i="10"/>
  <c r="J203" i="10"/>
  <c r="J211" i="10"/>
  <c r="J219" i="10"/>
  <c r="J227" i="10"/>
  <c r="J235" i="10"/>
  <c r="J243" i="10"/>
  <c r="J251" i="10"/>
  <c r="J259" i="10"/>
  <c r="J267" i="10"/>
  <c r="J275" i="10"/>
  <c r="J283" i="10"/>
  <c r="J291" i="10"/>
  <c r="J299" i="10"/>
  <c r="J307" i="10"/>
  <c r="J315" i="10"/>
  <c r="J323" i="10"/>
  <c r="J331" i="10"/>
  <c r="I14" i="10"/>
  <c r="I22" i="10"/>
  <c r="I30" i="10"/>
  <c r="I38" i="10"/>
  <c r="I46" i="10"/>
  <c r="I54" i="10"/>
  <c r="M122" i="10"/>
  <c r="M186" i="10"/>
  <c r="M250" i="10"/>
  <c r="M314" i="10"/>
  <c r="L53" i="10"/>
  <c r="L117" i="10"/>
  <c r="L181" i="10"/>
  <c r="L245" i="10"/>
  <c r="L309" i="10"/>
  <c r="K48" i="10"/>
  <c r="K82" i="10"/>
  <c r="K112" i="10"/>
  <c r="K121" i="10"/>
  <c r="K129" i="10"/>
  <c r="K137" i="10"/>
  <c r="K145" i="10"/>
  <c r="K153" i="10"/>
  <c r="K161" i="10"/>
  <c r="K169" i="10"/>
  <c r="K177" i="10"/>
  <c r="K185" i="10"/>
  <c r="K193" i="10"/>
  <c r="K201" i="10"/>
  <c r="K209" i="10"/>
  <c r="K217" i="10"/>
  <c r="K225" i="10"/>
  <c r="K233" i="10"/>
  <c r="K241" i="10"/>
  <c r="K249" i="10"/>
  <c r="K257" i="10"/>
  <c r="K265" i="10"/>
  <c r="K273" i="10"/>
  <c r="K281" i="10"/>
  <c r="K289" i="10"/>
  <c r="K297" i="10"/>
  <c r="K305" i="10"/>
  <c r="K313" i="10"/>
  <c r="K321" i="10"/>
  <c r="K329" i="10"/>
  <c r="J12" i="10"/>
  <c r="J20" i="10"/>
  <c r="J28" i="10"/>
  <c r="J36" i="10"/>
  <c r="J44" i="10"/>
  <c r="J52" i="10"/>
  <c r="J60" i="10"/>
  <c r="J68" i="10"/>
  <c r="J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J236" i="10"/>
  <c r="J244" i="10"/>
  <c r="J252" i="10"/>
  <c r="J260" i="10"/>
  <c r="J268" i="10"/>
  <c r="J276" i="10"/>
  <c r="J284" i="10"/>
  <c r="J292" i="10"/>
  <c r="J300" i="10"/>
  <c r="M130" i="10"/>
  <c r="M194" i="10"/>
  <c r="M258" i="10"/>
  <c r="M322" i="10"/>
  <c r="L61" i="10"/>
  <c r="L125" i="10"/>
  <c r="L189" i="10"/>
  <c r="L253" i="10"/>
  <c r="L317" i="10"/>
  <c r="K56" i="10"/>
  <c r="K88" i="10"/>
  <c r="K114" i="10"/>
  <c r="K122" i="10"/>
  <c r="K130" i="10"/>
  <c r="K138" i="10"/>
  <c r="K146" i="10"/>
  <c r="K154" i="10"/>
  <c r="K162" i="10"/>
  <c r="K170" i="10"/>
  <c r="K178" i="10"/>
  <c r="K186" i="10"/>
  <c r="K194" i="10"/>
  <c r="K202" i="10"/>
  <c r="K210" i="10"/>
  <c r="K218" i="10"/>
  <c r="K226" i="10"/>
  <c r="K234" i="10"/>
  <c r="K242" i="10"/>
  <c r="K250" i="10"/>
  <c r="K258" i="10"/>
  <c r="K266" i="10"/>
  <c r="K274" i="10"/>
  <c r="K282" i="10"/>
  <c r="K290" i="10"/>
  <c r="K298" i="10"/>
  <c r="K306" i="10"/>
  <c r="K314" i="10"/>
  <c r="K322" i="10"/>
  <c r="K330" i="10"/>
  <c r="J13" i="10"/>
  <c r="J21" i="10"/>
  <c r="J29" i="10"/>
  <c r="J37" i="10"/>
  <c r="J45" i="10"/>
  <c r="J53" i="10"/>
  <c r="J61" i="10"/>
  <c r="J69" i="10"/>
  <c r="J77" i="10"/>
  <c r="J85" i="10"/>
  <c r="J93" i="10"/>
  <c r="J101" i="10"/>
  <c r="J109" i="10"/>
  <c r="J117" i="10"/>
  <c r="J125" i="10"/>
  <c r="J133" i="10"/>
  <c r="J141" i="10"/>
  <c r="J149" i="10"/>
  <c r="J157" i="10"/>
  <c r="J165" i="10"/>
  <c r="J173" i="10"/>
  <c r="J181" i="10"/>
  <c r="J189" i="10"/>
  <c r="J197" i="10"/>
  <c r="J205" i="10"/>
  <c r="J213" i="10"/>
  <c r="J221" i="10"/>
  <c r="J229" i="10"/>
  <c r="J237" i="10"/>
  <c r="J245" i="10"/>
  <c r="J253" i="10"/>
  <c r="J261" i="10"/>
  <c r="J269" i="10"/>
  <c r="J277" i="10"/>
  <c r="J285" i="10"/>
  <c r="J293" i="10"/>
  <c r="J301" i="10"/>
  <c r="J309" i="10"/>
  <c r="J317" i="10"/>
  <c r="J325" i="10"/>
  <c r="I8" i="10"/>
  <c r="I16" i="10"/>
  <c r="I24" i="10"/>
  <c r="I32" i="10"/>
  <c r="I40" i="10"/>
  <c r="I48" i="10"/>
  <c r="M74" i="10"/>
  <c r="M138" i="10"/>
  <c r="M202" i="10"/>
  <c r="M266" i="10"/>
  <c r="M330" i="10"/>
  <c r="L69" i="10"/>
  <c r="L133" i="10"/>
  <c r="L197" i="10"/>
  <c r="L261" i="10"/>
  <c r="L325" i="10"/>
  <c r="K58" i="10"/>
  <c r="K90" i="10"/>
  <c r="K115" i="10"/>
  <c r="K123" i="10"/>
  <c r="K131" i="10"/>
  <c r="K139" i="10"/>
  <c r="K147" i="10"/>
  <c r="K155" i="10"/>
  <c r="K163" i="10"/>
  <c r="K171" i="10"/>
  <c r="K179" i="10"/>
  <c r="K187" i="10"/>
  <c r="K195" i="10"/>
  <c r="K203" i="10"/>
  <c r="K211" i="10"/>
  <c r="K219" i="10"/>
  <c r="K227" i="10"/>
  <c r="K235" i="10"/>
  <c r="K243" i="10"/>
  <c r="K251" i="10"/>
  <c r="K259" i="10"/>
  <c r="K267" i="10"/>
  <c r="K275" i="10"/>
  <c r="K283" i="10"/>
  <c r="K291" i="10"/>
  <c r="K299" i="10"/>
  <c r="K307" i="10"/>
  <c r="K315" i="10"/>
  <c r="K323" i="10"/>
  <c r="K331" i="10"/>
  <c r="J14" i="10"/>
  <c r="J22" i="10"/>
  <c r="J30" i="10"/>
  <c r="J38" i="10"/>
  <c r="J46" i="10"/>
  <c r="J54" i="10"/>
  <c r="J62" i="10"/>
  <c r="J70" i="10"/>
  <c r="J78" i="10"/>
  <c r="J86" i="10"/>
  <c r="J94" i="10"/>
  <c r="J102" i="10"/>
  <c r="J110" i="10"/>
  <c r="J118" i="10"/>
  <c r="J126" i="10"/>
  <c r="J134" i="10"/>
  <c r="J142" i="10"/>
  <c r="J150" i="10"/>
  <c r="J158" i="10"/>
  <c r="J166" i="10"/>
  <c r="J174" i="10"/>
  <c r="J182" i="10"/>
  <c r="J190" i="10"/>
  <c r="J198" i="10"/>
  <c r="J206" i="10"/>
  <c r="J214" i="10"/>
  <c r="J222" i="10"/>
  <c r="J230" i="10"/>
  <c r="J238" i="10"/>
  <c r="J246" i="10"/>
  <c r="J254" i="10"/>
  <c r="J262" i="10"/>
  <c r="J270" i="10"/>
  <c r="J278" i="10"/>
  <c r="J286" i="10"/>
  <c r="J294" i="10"/>
  <c r="J302" i="10"/>
  <c r="J310" i="10"/>
  <c r="J318" i="10"/>
  <c r="J326" i="10"/>
  <c r="I9" i="10"/>
  <c r="I17" i="10"/>
  <c r="I25" i="10"/>
  <c r="I33" i="10"/>
  <c r="I41" i="10"/>
  <c r="I49" i="10"/>
  <c r="M210" i="10"/>
  <c r="K64" i="10"/>
  <c r="K164" i="10"/>
  <c r="K228" i="10"/>
  <c r="K292" i="10"/>
  <c r="J31" i="10"/>
  <c r="J95" i="10"/>
  <c r="J159" i="10"/>
  <c r="J223" i="10"/>
  <c r="J287" i="10"/>
  <c r="J327" i="10"/>
  <c r="I34" i="10"/>
  <c r="I53" i="10"/>
  <c r="I62" i="10"/>
  <c r="I70" i="10"/>
  <c r="I78" i="10"/>
  <c r="I86" i="10"/>
  <c r="I94" i="10"/>
  <c r="I102" i="10"/>
  <c r="I110" i="10"/>
  <c r="I118" i="10"/>
  <c r="I126" i="10"/>
  <c r="I134" i="10"/>
  <c r="I142" i="10"/>
  <c r="I150" i="10"/>
  <c r="I158" i="10"/>
  <c r="I166" i="10"/>
  <c r="I174" i="10"/>
  <c r="I182" i="10"/>
  <c r="I190" i="10"/>
  <c r="I198" i="10"/>
  <c r="I206" i="10"/>
  <c r="I214" i="10"/>
  <c r="I222" i="10"/>
  <c r="I230" i="10"/>
  <c r="I238" i="10"/>
  <c r="I246" i="10"/>
  <c r="I254" i="10"/>
  <c r="I262" i="10"/>
  <c r="I270" i="10"/>
  <c r="I278" i="10"/>
  <c r="I286" i="10"/>
  <c r="I294" i="10"/>
  <c r="I302" i="10"/>
  <c r="I310" i="10"/>
  <c r="I318" i="10"/>
  <c r="I326" i="10"/>
  <c r="H9" i="10"/>
  <c r="H17" i="10"/>
  <c r="H25" i="10"/>
  <c r="H33" i="10"/>
  <c r="H41" i="10"/>
  <c r="H49" i="10"/>
  <c r="H57" i="10"/>
  <c r="H65" i="10"/>
  <c r="H73" i="10"/>
  <c r="H81" i="10"/>
  <c r="H89" i="10"/>
  <c r="H97" i="10"/>
  <c r="H105" i="10"/>
  <c r="H113" i="10"/>
  <c r="H121" i="10"/>
  <c r="H129" i="10"/>
  <c r="H137" i="10"/>
  <c r="H145" i="10"/>
  <c r="H153" i="10"/>
  <c r="H161" i="10"/>
  <c r="H169" i="10"/>
  <c r="H177" i="10"/>
  <c r="H185" i="10"/>
  <c r="H193" i="10"/>
  <c r="H201" i="10"/>
  <c r="H209" i="10"/>
  <c r="H217" i="10"/>
  <c r="H225" i="10"/>
  <c r="H233" i="10"/>
  <c r="H241" i="10"/>
  <c r="H249" i="10"/>
  <c r="H257" i="10"/>
  <c r="H265" i="10"/>
  <c r="H273" i="10"/>
  <c r="H281" i="10"/>
  <c r="H289" i="10"/>
  <c r="H297" i="10"/>
  <c r="H305" i="10"/>
  <c r="H313" i="10"/>
  <c r="H321" i="10"/>
  <c r="H329" i="10"/>
  <c r="M274" i="10"/>
  <c r="K96" i="10"/>
  <c r="K172" i="10"/>
  <c r="K236" i="10"/>
  <c r="K300" i="10"/>
  <c r="J39" i="10"/>
  <c r="J103" i="10"/>
  <c r="J167" i="10"/>
  <c r="J231" i="10"/>
  <c r="J295" i="10"/>
  <c r="J7" i="10"/>
  <c r="I37" i="10"/>
  <c r="I55" i="10"/>
  <c r="I63" i="10"/>
  <c r="I71" i="10"/>
  <c r="I79" i="10"/>
  <c r="I87" i="10"/>
  <c r="I95" i="10"/>
  <c r="I103" i="10"/>
  <c r="I111" i="10"/>
  <c r="I119" i="10"/>
  <c r="I127" i="10"/>
  <c r="I135" i="10"/>
  <c r="I143" i="10"/>
  <c r="I151" i="10"/>
  <c r="I159" i="10"/>
  <c r="I167" i="10"/>
  <c r="I175" i="10"/>
  <c r="I183" i="10"/>
  <c r="I191" i="10"/>
  <c r="I199" i="10"/>
  <c r="I207" i="10"/>
  <c r="I215" i="10"/>
  <c r="I223" i="10"/>
  <c r="I231" i="10"/>
  <c r="I239" i="10"/>
  <c r="I247" i="10"/>
  <c r="I255" i="10"/>
  <c r="I263" i="10"/>
  <c r="I271" i="10"/>
  <c r="I279" i="10"/>
  <c r="I287" i="10"/>
  <c r="I295" i="10"/>
  <c r="I303" i="10"/>
  <c r="I311" i="10"/>
  <c r="I319" i="10"/>
  <c r="I327" i="10"/>
  <c r="H10" i="10"/>
  <c r="H18" i="10"/>
  <c r="H26" i="10"/>
  <c r="H34" i="10"/>
  <c r="H42" i="10"/>
  <c r="H50" i="10"/>
  <c r="H58" i="10"/>
  <c r="H66" i="10"/>
  <c r="H74" i="10"/>
  <c r="H82" i="10"/>
  <c r="H90" i="10"/>
  <c r="H98" i="10"/>
  <c r="H106" i="10"/>
  <c r="H114" i="10"/>
  <c r="H122" i="10"/>
  <c r="H130" i="10"/>
  <c r="H138" i="10"/>
  <c r="H146" i="10"/>
  <c r="H154" i="10"/>
  <c r="H162" i="10"/>
  <c r="H170" i="10"/>
  <c r="H178" i="10"/>
  <c r="H186" i="10"/>
  <c r="H194" i="10"/>
  <c r="H202" i="10"/>
  <c r="H210" i="10"/>
  <c r="H218" i="10"/>
  <c r="H226" i="10"/>
  <c r="H234" i="10"/>
  <c r="H242" i="10"/>
  <c r="H250" i="10"/>
  <c r="H258" i="10"/>
  <c r="H266" i="10"/>
  <c r="H274" i="10"/>
  <c r="H282" i="10"/>
  <c r="H290" i="10"/>
  <c r="H298" i="10"/>
  <c r="H306" i="10"/>
  <c r="H314" i="10"/>
  <c r="H322" i="10"/>
  <c r="H330" i="10"/>
  <c r="L13" i="10"/>
  <c r="K116" i="10"/>
  <c r="K180" i="10"/>
  <c r="K244" i="10"/>
  <c r="K308" i="10"/>
  <c r="J47" i="10"/>
  <c r="J111" i="10"/>
  <c r="J175" i="10"/>
  <c r="J239" i="10"/>
  <c r="J303" i="10"/>
  <c r="I10" i="10"/>
  <c r="I39" i="10"/>
  <c r="I56" i="10"/>
  <c r="I64" i="10"/>
  <c r="I72" i="10"/>
  <c r="I80" i="10"/>
  <c r="I88" i="10"/>
  <c r="I96" i="10"/>
  <c r="I104" i="10"/>
  <c r="I112" i="10"/>
  <c r="I120" i="10"/>
  <c r="I128" i="10"/>
  <c r="I136" i="10"/>
  <c r="I144" i="10"/>
  <c r="I152" i="10"/>
  <c r="I160" i="10"/>
  <c r="I168" i="10"/>
  <c r="I176" i="10"/>
  <c r="I184" i="10"/>
  <c r="I192" i="10"/>
  <c r="I200" i="10"/>
  <c r="I208" i="10"/>
  <c r="I216" i="10"/>
  <c r="I224" i="10"/>
  <c r="I232" i="10"/>
  <c r="I240" i="10"/>
  <c r="I248" i="10"/>
  <c r="I256" i="10"/>
  <c r="I264" i="10"/>
  <c r="I272" i="10"/>
  <c r="I280" i="10"/>
  <c r="I288" i="10"/>
  <c r="I296" i="10"/>
  <c r="I304" i="10"/>
  <c r="I312" i="10"/>
  <c r="I320" i="10"/>
  <c r="I328" i="10"/>
  <c r="H11" i="10"/>
  <c r="H19" i="10"/>
  <c r="H27" i="10"/>
  <c r="H35" i="10"/>
  <c r="H43" i="10"/>
  <c r="H51" i="10"/>
  <c r="H59" i="10"/>
  <c r="H67" i="10"/>
  <c r="H75" i="10"/>
  <c r="H83" i="10"/>
  <c r="H91" i="10"/>
  <c r="H99" i="10"/>
  <c r="H107" i="10"/>
  <c r="H115" i="10"/>
  <c r="H123" i="10"/>
  <c r="H131" i="10"/>
  <c r="H139" i="10"/>
  <c r="H147" i="10"/>
  <c r="H155" i="10"/>
  <c r="H163" i="10"/>
  <c r="H171" i="10"/>
  <c r="H179" i="10"/>
  <c r="H187" i="10"/>
  <c r="H195" i="10"/>
  <c r="H203" i="10"/>
  <c r="H211" i="10"/>
  <c r="H219" i="10"/>
  <c r="H227" i="10"/>
  <c r="H235" i="10"/>
  <c r="H243" i="10"/>
  <c r="H251" i="10"/>
  <c r="H259" i="10"/>
  <c r="H267" i="10"/>
  <c r="H275" i="10"/>
  <c r="H283" i="10"/>
  <c r="H291" i="10"/>
  <c r="H299" i="10"/>
  <c r="H307" i="10"/>
  <c r="H315" i="10"/>
  <c r="H323" i="10"/>
  <c r="H331" i="10"/>
  <c r="L77" i="10"/>
  <c r="K124" i="10"/>
  <c r="K188" i="10"/>
  <c r="K252" i="10"/>
  <c r="K316" i="10"/>
  <c r="J55" i="10"/>
  <c r="J119" i="10"/>
  <c r="J183" i="10"/>
  <c r="J247" i="10"/>
  <c r="J308" i="10"/>
  <c r="I15" i="10"/>
  <c r="I42" i="10"/>
  <c r="I57" i="10"/>
  <c r="I65" i="10"/>
  <c r="I73" i="10"/>
  <c r="I81" i="10"/>
  <c r="I89" i="10"/>
  <c r="I97" i="10"/>
  <c r="I105" i="10"/>
  <c r="I113" i="10"/>
  <c r="I121" i="10"/>
  <c r="I129" i="10"/>
  <c r="I137" i="10"/>
  <c r="I145" i="10"/>
  <c r="I153" i="10"/>
  <c r="I161" i="10"/>
  <c r="I169" i="10"/>
  <c r="I177" i="10"/>
  <c r="I185" i="10"/>
  <c r="I193" i="10"/>
  <c r="I201" i="10"/>
  <c r="I209" i="10"/>
  <c r="I217" i="10"/>
  <c r="I225" i="10"/>
  <c r="I233" i="10"/>
  <c r="I241" i="10"/>
  <c r="I249" i="10"/>
  <c r="I257" i="10"/>
  <c r="I265" i="10"/>
  <c r="I273" i="10"/>
  <c r="I281" i="10"/>
  <c r="I289" i="10"/>
  <c r="I297" i="10"/>
  <c r="I305" i="10"/>
  <c r="I313" i="10"/>
  <c r="I321" i="10"/>
  <c r="I329" i="10"/>
  <c r="H12" i="10"/>
  <c r="H20" i="10"/>
  <c r="H28" i="10"/>
  <c r="H36" i="10"/>
  <c r="H44" i="10"/>
  <c r="H52" i="10"/>
  <c r="H60" i="10"/>
  <c r="H68" i="10"/>
  <c r="H76" i="10"/>
  <c r="H84" i="10"/>
  <c r="H92" i="10"/>
  <c r="H100" i="10"/>
  <c r="H108" i="10"/>
  <c r="H116" i="10"/>
  <c r="H124" i="10"/>
  <c r="H132" i="10"/>
  <c r="H140" i="10"/>
  <c r="H148" i="10"/>
  <c r="H156" i="10"/>
  <c r="H164" i="10"/>
  <c r="H172" i="10"/>
  <c r="H180" i="10"/>
  <c r="H188" i="10"/>
  <c r="H196" i="10"/>
  <c r="H204" i="10"/>
  <c r="H212" i="10"/>
  <c r="H220" i="10"/>
  <c r="H228" i="10"/>
  <c r="H236" i="10"/>
  <c r="H244" i="10"/>
  <c r="H252" i="10"/>
  <c r="H260" i="10"/>
  <c r="H268" i="10"/>
  <c r="H276" i="10"/>
  <c r="H284" i="10"/>
  <c r="H292" i="10"/>
  <c r="H300" i="10"/>
  <c r="H308" i="10"/>
  <c r="H316" i="10"/>
  <c r="H324" i="10"/>
  <c r="H7" i="10"/>
  <c r="L141" i="10"/>
  <c r="K132" i="10"/>
  <c r="K196" i="10"/>
  <c r="K260" i="10"/>
  <c r="K324" i="10"/>
  <c r="J63" i="10"/>
  <c r="J127" i="10"/>
  <c r="J191" i="10"/>
  <c r="J255" i="10"/>
  <c r="J311" i="10"/>
  <c r="I18" i="10"/>
  <c r="I45" i="10"/>
  <c r="I58" i="10"/>
  <c r="I66" i="10"/>
  <c r="I74" i="10"/>
  <c r="I82" i="10"/>
  <c r="I90" i="10"/>
  <c r="I98" i="10"/>
  <c r="I106" i="10"/>
  <c r="I114" i="10"/>
  <c r="I122" i="10"/>
  <c r="I130" i="10"/>
  <c r="I138" i="10"/>
  <c r="I146" i="10"/>
  <c r="I154" i="10"/>
  <c r="I162" i="10"/>
  <c r="I170" i="10"/>
  <c r="I178" i="10"/>
  <c r="I186" i="10"/>
  <c r="I194" i="10"/>
  <c r="I202" i="10"/>
  <c r="I210" i="10"/>
  <c r="I218" i="10"/>
  <c r="I226" i="10"/>
  <c r="I234" i="10"/>
  <c r="I242" i="10"/>
  <c r="I250" i="10"/>
  <c r="I258" i="10"/>
  <c r="I266" i="10"/>
  <c r="I274" i="10"/>
  <c r="I282" i="10"/>
  <c r="I290" i="10"/>
  <c r="I298" i="10"/>
  <c r="I306" i="10"/>
  <c r="I314" i="10"/>
  <c r="I322" i="10"/>
  <c r="I330" i="10"/>
  <c r="H13" i="10"/>
  <c r="H21" i="10"/>
  <c r="H29" i="10"/>
  <c r="H37" i="10"/>
  <c r="H45" i="10"/>
  <c r="H53" i="10"/>
  <c r="H61" i="10"/>
  <c r="H69" i="10"/>
  <c r="H77" i="10"/>
  <c r="H85" i="10"/>
  <c r="H93" i="10"/>
  <c r="H101" i="10"/>
  <c r="H109" i="10"/>
  <c r="H117" i="10"/>
  <c r="H125" i="10"/>
  <c r="H133" i="10"/>
  <c r="H141" i="10"/>
  <c r="H149" i="10"/>
  <c r="H157" i="10"/>
  <c r="H165" i="10"/>
  <c r="H173" i="10"/>
  <c r="H181" i="10"/>
  <c r="H189" i="10"/>
  <c r="H197" i="10"/>
  <c r="H205" i="10"/>
  <c r="H213" i="10"/>
  <c r="H221" i="10"/>
  <c r="H229" i="10"/>
  <c r="H237" i="10"/>
  <c r="H245" i="10"/>
  <c r="H253" i="10"/>
  <c r="H261" i="10"/>
  <c r="H269" i="10"/>
  <c r="H277" i="10"/>
  <c r="H285" i="10"/>
  <c r="H293" i="10"/>
  <c r="H301" i="10"/>
  <c r="H309" i="10"/>
  <c r="H317" i="10"/>
  <c r="H325" i="10"/>
  <c r="L205" i="10"/>
  <c r="K140" i="10"/>
  <c r="K204" i="10"/>
  <c r="K268" i="10"/>
  <c r="K7" i="10"/>
  <c r="J71" i="10"/>
  <c r="J135" i="10"/>
  <c r="J199" i="10"/>
  <c r="J263" i="10"/>
  <c r="J316" i="10"/>
  <c r="I23" i="10"/>
  <c r="I47" i="10"/>
  <c r="I59" i="10"/>
  <c r="I67" i="10"/>
  <c r="I75" i="10"/>
  <c r="I83" i="10"/>
  <c r="I91" i="10"/>
  <c r="I99" i="10"/>
  <c r="I107" i="10"/>
  <c r="I115" i="10"/>
  <c r="I123" i="10"/>
  <c r="I131" i="10"/>
  <c r="I139" i="10"/>
  <c r="I147" i="10"/>
  <c r="I155" i="10"/>
  <c r="I163" i="10"/>
  <c r="I171" i="10"/>
  <c r="I179" i="10"/>
  <c r="I187" i="10"/>
  <c r="I195" i="10"/>
  <c r="I203" i="10"/>
  <c r="I211" i="10"/>
  <c r="I219" i="10"/>
  <c r="I227" i="10"/>
  <c r="I235" i="10"/>
  <c r="I243" i="10"/>
  <c r="I251" i="10"/>
  <c r="I259" i="10"/>
  <c r="I267" i="10"/>
  <c r="I275" i="10"/>
  <c r="I283" i="10"/>
  <c r="I291" i="10"/>
  <c r="I299" i="10"/>
  <c r="I307" i="10"/>
  <c r="I315" i="10"/>
  <c r="I323" i="10"/>
  <c r="I331" i="10"/>
  <c r="H14" i="10"/>
  <c r="H22" i="10"/>
  <c r="H30" i="10"/>
  <c r="H38" i="10"/>
  <c r="H46" i="10"/>
  <c r="H54" i="10"/>
  <c r="H62" i="10"/>
  <c r="H70" i="10"/>
  <c r="H78" i="10"/>
  <c r="H86" i="10"/>
  <c r="H94" i="10"/>
  <c r="H102" i="10"/>
  <c r="H110" i="10"/>
  <c r="H118" i="10"/>
  <c r="H126" i="10"/>
  <c r="H134" i="10"/>
  <c r="H142" i="10"/>
  <c r="H150" i="10"/>
  <c r="H158" i="10"/>
  <c r="H166" i="10"/>
  <c r="H174" i="10"/>
  <c r="H182" i="10"/>
  <c r="H190" i="10"/>
  <c r="H198" i="10"/>
  <c r="H206" i="10"/>
  <c r="H214" i="10"/>
  <c r="H222" i="10"/>
  <c r="H230" i="10"/>
  <c r="H238" i="10"/>
  <c r="H246" i="10"/>
  <c r="H254" i="10"/>
  <c r="H262" i="10"/>
  <c r="H270" i="10"/>
  <c r="H278" i="10"/>
  <c r="H286" i="10"/>
  <c r="H294" i="10"/>
  <c r="H302" i="10"/>
  <c r="H310" i="10"/>
  <c r="H318" i="10"/>
  <c r="H326" i="10"/>
  <c r="M82" i="10"/>
  <c r="L269" i="10"/>
  <c r="K148" i="10"/>
  <c r="K212" i="10"/>
  <c r="K276" i="10"/>
  <c r="J15" i="10"/>
  <c r="J79" i="10"/>
  <c r="J143" i="10"/>
  <c r="J207" i="10"/>
  <c r="J271" i="10"/>
  <c r="J319" i="10"/>
  <c r="I26" i="10"/>
  <c r="I50" i="10"/>
  <c r="I60" i="10"/>
  <c r="I68" i="10"/>
  <c r="I76" i="10"/>
  <c r="I84" i="10"/>
  <c r="I92" i="10"/>
  <c r="I100" i="10"/>
  <c r="I108" i="10"/>
  <c r="I116" i="10"/>
  <c r="I124" i="10"/>
  <c r="I132" i="10"/>
  <c r="I140" i="10"/>
  <c r="I148" i="10"/>
  <c r="I156" i="10"/>
  <c r="I164" i="10"/>
  <c r="I172" i="10"/>
  <c r="I180" i="10"/>
  <c r="I188" i="10"/>
  <c r="I196" i="10"/>
  <c r="I204" i="10"/>
  <c r="I212" i="10"/>
  <c r="I220" i="10"/>
  <c r="I228" i="10"/>
  <c r="I236" i="10"/>
  <c r="I244" i="10"/>
  <c r="I252" i="10"/>
  <c r="I260" i="10"/>
  <c r="I268" i="10"/>
  <c r="I276" i="10"/>
  <c r="I284" i="10"/>
  <c r="I292" i="10"/>
  <c r="I300" i="10"/>
  <c r="I308" i="10"/>
  <c r="I316" i="10"/>
  <c r="I324" i="10"/>
  <c r="I7" i="10"/>
  <c r="H15" i="10"/>
  <c r="H23" i="10"/>
  <c r="H31" i="10"/>
  <c r="H39" i="10"/>
  <c r="H47" i="10"/>
  <c r="H55" i="10"/>
  <c r="H63" i="10"/>
  <c r="H71" i="10"/>
  <c r="H79" i="10"/>
  <c r="H87" i="10"/>
  <c r="H95" i="10"/>
  <c r="H103" i="10"/>
  <c r="H111" i="10"/>
  <c r="H119" i="10"/>
  <c r="H127" i="10"/>
  <c r="H135" i="10"/>
  <c r="H143" i="10"/>
  <c r="H151" i="10"/>
  <c r="H159" i="10"/>
  <c r="H167" i="10"/>
  <c r="H175" i="10"/>
  <c r="H183" i="10"/>
  <c r="H191" i="10"/>
  <c r="H199" i="10"/>
  <c r="H207" i="10"/>
  <c r="H215" i="10"/>
  <c r="H223" i="10"/>
  <c r="H231" i="10"/>
  <c r="H239" i="10"/>
  <c r="H247" i="10"/>
  <c r="H255" i="10"/>
  <c r="H263" i="10"/>
  <c r="H271" i="10"/>
  <c r="H279" i="10"/>
  <c r="H287" i="10"/>
  <c r="H295" i="10"/>
  <c r="H303" i="10"/>
  <c r="H311" i="10"/>
  <c r="H319" i="10"/>
  <c r="H327" i="10"/>
  <c r="M146" i="10"/>
  <c r="K8" i="10"/>
  <c r="K156" i="10"/>
  <c r="K220" i="10"/>
  <c r="K284" i="10"/>
  <c r="J23" i="10"/>
  <c r="J87" i="10"/>
  <c r="J151" i="10"/>
  <c r="J215" i="10"/>
  <c r="J279" i="10"/>
  <c r="J324" i="10"/>
  <c r="I31" i="10"/>
  <c r="I52" i="10"/>
  <c r="I61" i="10"/>
  <c r="I69" i="10"/>
  <c r="I77" i="10"/>
  <c r="I85" i="10"/>
  <c r="I93" i="10"/>
  <c r="I101" i="10"/>
  <c r="I109" i="10"/>
  <c r="I117" i="10"/>
  <c r="I125" i="10"/>
  <c r="I133" i="10"/>
  <c r="I141" i="10"/>
  <c r="I149" i="10"/>
  <c r="I157" i="10"/>
  <c r="I165" i="10"/>
  <c r="I173" i="10"/>
  <c r="I181" i="10"/>
  <c r="I189" i="10"/>
  <c r="I197" i="10"/>
  <c r="I205" i="10"/>
  <c r="I213" i="10"/>
  <c r="I221" i="10"/>
  <c r="I229" i="10"/>
  <c r="I237" i="10"/>
  <c r="I245" i="10"/>
  <c r="I253" i="10"/>
  <c r="I261" i="10"/>
  <c r="I269" i="10"/>
  <c r="I277" i="10"/>
  <c r="I285" i="10"/>
  <c r="I293" i="10"/>
  <c r="I301" i="10"/>
  <c r="I309" i="10"/>
  <c r="I317" i="10"/>
  <c r="I325" i="10"/>
  <c r="H8" i="10"/>
  <c r="H16" i="10"/>
  <c r="H24" i="10"/>
  <c r="H32" i="10"/>
  <c r="H40" i="10"/>
  <c r="H48" i="10"/>
  <c r="H56" i="10"/>
  <c r="H64" i="10"/>
  <c r="H72" i="10"/>
  <c r="H80" i="10"/>
  <c r="H88" i="10"/>
  <c r="H96" i="10"/>
  <c r="H104" i="10"/>
  <c r="H112" i="10"/>
  <c r="H120" i="10"/>
  <c r="H128" i="10"/>
  <c r="H136" i="10"/>
  <c r="H144" i="10"/>
  <c r="H152" i="10"/>
  <c r="H160" i="10"/>
  <c r="H168" i="10"/>
  <c r="H176" i="10"/>
  <c r="H184" i="10"/>
  <c r="H192" i="10"/>
  <c r="H200" i="10"/>
  <c r="H208" i="10"/>
  <c r="H216" i="10"/>
  <c r="H224" i="10"/>
  <c r="H232" i="10"/>
  <c r="H240" i="10"/>
  <c r="H248" i="10"/>
  <c r="H256" i="10"/>
  <c r="H264" i="10"/>
  <c r="H272" i="10"/>
  <c r="H280" i="10"/>
  <c r="H288" i="10"/>
  <c r="H296" i="10"/>
  <c r="H304" i="10"/>
  <c r="H312" i="10"/>
  <c r="H320" i="10"/>
  <c r="H328" i="10"/>
  <c r="V331" i="11"/>
  <c r="M17" i="11"/>
  <c r="O25" i="11"/>
  <c r="N32" i="11"/>
  <c r="I39" i="11"/>
  <c r="I41" i="11"/>
  <c r="N7" i="11"/>
  <c r="Q42" i="11"/>
  <c r="L45" i="11"/>
  <c r="L48" i="11"/>
  <c r="I49" i="11"/>
  <c r="R49" i="11"/>
  <c r="O11" i="11"/>
  <c r="O33" i="11"/>
  <c r="R40" i="11"/>
  <c r="M9" i="11"/>
  <c r="J23" i="11"/>
  <c r="L12" i="11"/>
  <c r="H19" i="11"/>
  <c r="I22" i="11"/>
  <c r="R27" i="11"/>
  <c r="R32" i="11"/>
  <c r="M35" i="11"/>
  <c r="U42" i="11"/>
  <c r="Q25" i="11"/>
  <c r="J16" i="11"/>
  <c r="H13" i="11"/>
  <c r="Q17" i="11"/>
  <c r="J25" i="11"/>
  <c r="R33" i="11"/>
  <c r="H42" i="11"/>
  <c r="O47" i="11"/>
  <c r="K19" i="11"/>
  <c r="P9" i="11"/>
  <c r="S9" i="11"/>
  <c r="N18" i="11"/>
  <c r="R23" i="11"/>
  <c r="H29" i="11"/>
  <c r="K31" i="11"/>
  <c r="N36" i="11"/>
  <c r="V39" i="11"/>
  <c r="N38" i="11"/>
  <c r="P43" i="11"/>
  <c r="M7" i="11"/>
  <c r="K13" i="11"/>
  <c r="K23" i="11"/>
  <c r="M32" i="11"/>
  <c r="V42" i="11"/>
  <c r="U44" i="11"/>
  <c r="I52" i="11"/>
  <c r="K34" i="11"/>
  <c r="V47" i="11"/>
  <c r="H57" i="11"/>
  <c r="U60" i="11"/>
  <c r="W60" i="11" s="1"/>
  <c r="N64" i="11"/>
  <c r="J80" i="11"/>
  <c r="S51" i="11"/>
  <c r="P55" i="11"/>
  <c r="H66" i="11"/>
  <c r="R67" i="11"/>
  <c r="N53" i="11"/>
  <c r="S60" i="11"/>
  <c r="I68" i="11"/>
  <c r="S44" i="11"/>
  <c r="L54" i="11"/>
  <c r="L57" i="11"/>
  <c r="U62" i="11"/>
  <c r="I79" i="11"/>
  <c r="P85" i="11"/>
  <c r="I31" i="11"/>
  <c r="V46" i="11"/>
  <c r="J55" i="11"/>
  <c r="V62" i="11"/>
  <c r="S76" i="11"/>
  <c r="L58" i="11"/>
  <c r="L61" i="11"/>
  <c r="M74" i="11"/>
  <c r="Q77" i="11"/>
  <c r="Q55" i="11"/>
  <c r="L62" i="11"/>
  <c r="N65" i="11"/>
  <c r="K68" i="11"/>
  <c r="S71" i="11"/>
  <c r="V79" i="11"/>
  <c r="V82" i="11"/>
  <c r="L83" i="11"/>
  <c r="I63" i="11"/>
  <c r="O75" i="11"/>
  <c r="R99" i="11"/>
  <c r="L101" i="11"/>
  <c r="I112" i="11"/>
  <c r="P73" i="11"/>
  <c r="Q86" i="11"/>
  <c r="Q97" i="11"/>
  <c r="H105" i="11"/>
  <c r="I106" i="11"/>
  <c r="V113" i="11"/>
  <c r="L125" i="11"/>
  <c r="K16" i="11"/>
  <c r="K48" i="11"/>
  <c r="P64" i="11"/>
  <c r="O72" i="11"/>
  <c r="I90" i="11"/>
  <c r="M96" i="11"/>
  <c r="I102" i="11"/>
  <c r="I111" i="11"/>
  <c r="M128" i="11"/>
  <c r="V85" i="11"/>
  <c r="I89" i="11"/>
  <c r="U93" i="11"/>
  <c r="W93" i="11" s="1"/>
  <c r="S99" i="11"/>
  <c r="Q99" i="11"/>
  <c r="V118" i="11"/>
  <c r="N128" i="11"/>
  <c r="V84" i="11"/>
  <c r="W84" i="11" s="1"/>
  <c r="P90" i="11"/>
  <c r="U105" i="11"/>
  <c r="U114" i="11"/>
  <c r="V114" i="11"/>
  <c r="R120" i="11"/>
  <c r="V123" i="11"/>
  <c r="W123" i="11" s="1"/>
  <c r="J125" i="11"/>
  <c r="N125" i="11"/>
  <c r="Q130" i="11"/>
  <c r="S128" i="11"/>
  <c r="P132" i="11"/>
  <c r="I132" i="11"/>
  <c r="K62" i="11"/>
  <c r="U73" i="11"/>
  <c r="S84" i="11"/>
  <c r="N88" i="11"/>
  <c r="V95" i="11"/>
  <c r="W95" i="11" s="1"/>
  <c r="O98" i="11"/>
  <c r="Q104" i="11"/>
  <c r="L109" i="11"/>
  <c r="O139" i="11"/>
  <c r="I159" i="11"/>
  <c r="U92" i="11"/>
  <c r="S87" i="11"/>
  <c r="R117" i="11"/>
  <c r="P117" i="11"/>
  <c r="Q121" i="11"/>
  <c r="H124" i="11"/>
  <c r="U124" i="11"/>
  <c r="N145" i="11"/>
  <c r="H141" i="11"/>
  <c r="V148" i="11"/>
  <c r="U153" i="11"/>
  <c r="M154" i="11"/>
  <c r="M168" i="11"/>
  <c r="L103" i="11"/>
  <c r="M111" i="11"/>
  <c r="H129" i="11"/>
  <c r="I133" i="11"/>
  <c r="V135" i="11"/>
  <c r="L142" i="11"/>
  <c r="Q143" i="11"/>
  <c r="K147" i="11"/>
  <c r="N157" i="11"/>
  <c r="N168" i="11"/>
  <c r="M170" i="11"/>
  <c r="I82" i="11"/>
  <c r="Q94" i="11"/>
  <c r="R107" i="11"/>
  <c r="N119" i="11"/>
  <c r="R127" i="11"/>
  <c r="I129" i="11"/>
  <c r="S326" i="11"/>
  <c r="M19" i="11"/>
  <c r="U17" i="11"/>
  <c r="O26" i="11"/>
  <c r="P33" i="11"/>
  <c r="S39" i="11"/>
  <c r="Q41" i="11"/>
  <c r="H36" i="11"/>
  <c r="U43" i="11"/>
  <c r="N45" i="11"/>
  <c r="V48" i="11"/>
  <c r="V49" i="11"/>
  <c r="P49" i="11"/>
  <c r="R16" i="11"/>
  <c r="I36" i="11"/>
  <c r="I40" i="11"/>
  <c r="N16" i="11"/>
  <c r="N20" i="11"/>
  <c r="O14" i="11"/>
  <c r="S19" i="11"/>
  <c r="S22" i="11"/>
  <c r="H27" i="11"/>
  <c r="Q33" i="11"/>
  <c r="L36" i="11"/>
  <c r="J43" i="11"/>
  <c r="N26" i="11"/>
  <c r="J7" i="11"/>
  <c r="Q13" i="11"/>
  <c r="M18" i="11"/>
  <c r="U25" i="11"/>
  <c r="Q34" i="11"/>
  <c r="K43" i="11"/>
  <c r="N47" i="11"/>
  <c r="L13" i="11"/>
  <c r="O13" i="11"/>
  <c r="N10" i="11"/>
  <c r="L19" i="11"/>
  <c r="H26" i="11"/>
  <c r="N29" i="11"/>
  <c r="I32" i="11"/>
  <c r="V37" i="11"/>
  <c r="V40" i="11"/>
  <c r="S38" i="11"/>
  <c r="M43" i="11"/>
  <c r="L9" i="11"/>
  <c r="U13" i="11"/>
  <c r="V23" i="11"/>
  <c r="W23" i="11" s="1"/>
  <c r="I34" i="11"/>
  <c r="L42" i="11"/>
  <c r="J44" i="11"/>
  <c r="R52" i="11"/>
  <c r="U34" i="11"/>
  <c r="J50" i="11"/>
  <c r="P58" i="11"/>
  <c r="P61" i="11"/>
  <c r="U65" i="11"/>
  <c r="L80" i="11"/>
  <c r="Q53" i="11"/>
  <c r="M56" i="11"/>
  <c r="N67" i="11"/>
  <c r="H67" i="11"/>
  <c r="J54" i="11"/>
  <c r="H61" i="11"/>
  <c r="I71" i="11"/>
  <c r="O46" i="11"/>
  <c r="H55" i="11"/>
  <c r="I58" i="11"/>
  <c r="U63" i="11"/>
  <c r="S81" i="11"/>
  <c r="I116" i="11"/>
  <c r="L31" i="11"/>
  <c r="S48" i="11"/>
  <c r="Q56" i="11"/>
  <c r="J63" i="11"/>
  <c r="S77" i="11"/>
  <c r="H59" i="11"/>
  <c r="J62" i="11"/>
  <c r="J74" i="11"/>
  <c r="K80" i="11"/>
  <c r="I55" i="11"/>
  <c r="R65" i="11"/>
  <c r="M65" i="11"/>
  <c r="R68" i="11"/>
  <c r="N79" i="11"/>
  <c r="U79" i="11"/>
  <c r="W79" i="11" s="1"/>
  <c r="N83" i="11"/>
  <c r="I83" i="11"/>
  <c r="P63" i="11"/>
  <c r="K75" i="11"/>
  <c r="L99" i="11"/>
  <c r="Q101" i="11"/>
  <c r="J112" i="11"/>
  <c r="Q73" i="11"/>
  <c r="J86" i="11"/>
  <c r="N97" i="11"/>
  <c r="U106" i="11"/>
  <c r="S106" i="11"/>
  <c r="K114" i="11"/>
  <c r="I128" i="11"/>
  <c r="K20" i="11"/>
  <c r="O50" i="11"/>
  <c r="K64" i="11"/>
  <c r="M73" i="11"/>
  <c r="P96" i="11"/>
  <c r="R96" i="11"/>
  <c r="P102" i="11"/>
  <c r="M114" i="11"/>
  <c r="N69" i="11"/>
  <c r="I85" i="11"/>
  <c r="U91" i="11"/>
  <c r="K93" i="11"/>
  <c r="J99" i="11"/>
  <c r="I104" i="11"/>
  <c r="I118" i="11"/>
  <c r="N137" i="11"/>
  <c r="J84" i="11"/>
  <c r="J90" i="11"/>
  <c r="K105" i="11"/>
  <c r="L114" i="11"/>
  <c r="H114" i="11"/>
  <c r="Q120" i="11"/>
  <c r="K123" i="11"/>
  <c r="U125" i="11"/>
  <c r="M125" i="11"/>
  <c r="K131" i="11"/>
  <c r="K128" i="11"/>
  <c r="H132" i="11"/>
  <c r="S132" i="11"/>
  <c r="H69" i="11"/>
  <c r="R76" i="11"/>
  <c r="H86" i="11"/>
  <c r="M88" i="11"/>
  <c r="I95" i="11"/>
  <c r="S98" i="11"/>
  <c r="V105" i="11"/>
  <c r="I109" i="11"/>
  <c r="N159" i="11"/>
  <c r="H159" i="11"/>
  <c r="R92" i="11"/>
  <c r="J87" i="11"/>
  <c r="J117" i="11"/>
  <c r="O117" i="11"/>
  <c r="O121" i="11"/>
  <c r="O124" i="11"/>
  <c r="S126" i="11"/>
  <c r="M145" i="11"/>
  <c r="M142" i="11"/>
  <c r="K148" i="11"/>
  <c r="K153" i="11"/>
  <c r="Q154" i="11"/>
  <c r="Q170" i="11"/>
  <c r="Q107" i="11"/>
  <c r="P112" i="11"/>
  <c r="V129" i="11"/>
  <c r="N133" i="11"/>
  <c r="I136" i="11"/>
  <c r="O142" i="11"/>
  <c r="U144" i="11"/>
  <c r="O147" i="11"/>
  <c r="L161" i="11"/>
  <c r="U170" i="11"/>
  <c r="K170" i="11"/>
  <c r="M82" i="11"/>
  <c r="O103" i="11"/>
  <c r="U108" i="11"/>
  <c r="W108" i="11" s="1"/>
  <c r="S119" i="11"/>
  <c r="H127" i="11"/>
  <c r="P328" i="11"/>
  <c r="Q15" i="11"/>
  <c r="K17" i="11"/>
  <c r="M26" i="11"/>
  <c r="L33" i="11"/>
  <c r="J39" i="11"/>
  <c r="H41" i="11"/>
  <c r="V36" i="11"/>
  <c r="V45" i="11"/>
  <c r="N46" i="11"/>
  <c r="J48" i="11"/>
  <c r="M49" i="11"/>
  <c r="O49" i="11"/>
  <c r="O17" i="11"/>
  <c r="H37" i="11"/>
  <c r="P40" i="11"/>
  <c r="N11" i="11"/>
  <c r="M8" i="11"/>
  <c r="K14" i="11"/>
  <c r="P20" i="11"/>
  <c r="O23" i="11"/>
  <c r="M27" i="11"/>
  <c r="N34" i="11"/>
  <c r="I37" i="11"/>
  <c r="N44" i="11"/>
  <c r="M34" i="11"/>
  <c r="S7" i="11"/>
  <c r="L14" i="11"/>
  <c r="J19" i="11"/>
  <c r="Q26" i="11"/>
  <c r="N35" i="11"/>
  <c r="O44" i="11"/>
  <c r="U47" i="11"/>
  <c r="O7" i="11"/>
  <c r="N15" i="11"/>
  <c r="J11" i="11"/>
  <c r="H20" i="11"/>
  <c r="R26" i="11"/>
  <c r="O30" i="11"/>
  <c r="H33" i="11"/>
  <c r="M37" i="11"/>
  <c r="J41" i="11"/>
  <c r="J38" i="11"/>
  <c r="N43" i="11"/>
  <c r="Q11" i="11"/>
  <c r="K15" i="11"/>
  <c r="N25" i="11"/>
  <c r="V34" i="11"/>
  <c r="R42" i="11"/>
  <c r="O52" i="11"/>
  <c r="H52" i="11"/>
  <c r="H44" i="11"/>
  <c r="V50" i="11"/>
  <c r="W50" i="11" s="1"/>
  <c r="V59" i="11"/>
  <c r="W59" i="11" s="1"/>
  <c r="P62" i="11"/>
  <c r="H74" i="11"/>
  <c r="I80" i="11"/>
  <c r="I53" i="11"/>
  <c r="Q58" i="11"/>
  <c r="P67" i="11"/>
  <c r="Q67" i="11"/>
  <c r="V54" i="11"/>
  <c r="S61" i="11"/>
  <c r="P74" i="11"/>
  <c r="K46" i="11"/>
  <c r="S55" i="11"/>
  <c r="U58" i="11"/>
  <c r="H65" i="11"/>
  <c r="O81" i="11"/>
  <c r="V116" i="11"/>
  <c r="V31" i="11"/>
  <c r="V51" i="11"/>
  <c r="N57" i="11"/>
  <c r="H64" i="11"/>
  <c r="R83" i="11"/>
  <c r="S59" i="11"/>
  <c r="K63" i="11"/>
  <c r="I74" i="11"/>
  <c r="O99" i="11"/>
  <c r="L55" i="11"/>
  <c r="J65" i="11"/>
  <c r="Q66" i="11"/>
  <c r="Q68" i="11"/>
  <c r="S79" i="11"/>
  <c r="Q79" i="11"/>
  <c r="S83" i="11"/>
  <c r="H83" i="11"/>
  <c r="H63" i="11"/>
  <c r="V75" i="11"/>
  <c r="R101" i="11"/>
  <c r="P101" i="11"/>
  <c r="V112" i="11"/>
  <c r="L73" i="11"/>
  <c r="R86" i="11"/>
  <c r="L97" i="11"/>
  <c r="L106" i="11"/>
  <c r="H106" i="11"/>
  <c r="R119" i="11"/>
  <c r="H131" i="11"/>
  <c r="K24" i="11"/>
  <c r="K52" i="11"/>
  <c r="U64" i="11"/>
  <c r="I76" i="11"/>
  <c r="H96" i="11"/>
  <c r="V97" i="11"/>
  <c r="N102" i="11"/>
  <c r="M120" i="11"/>
  <c r="Q72" i="11"/>
  <c r="M85" i="11"/>
  <c r="H91" i="11"/>
  <c r="O93" i="11"/>
  <c r="P99" i="11"/>
  <c r="I107" i="11"/>
  <c r="S118" i="11"/>
  <c r="P155" i="11"/>
  <c r="Q84" i="11"/>
  <c r="V90" i="11"/>
  <c r="Q105" i="11"/>
  <c r="O114" i="11"/>
  <c r="R114" i="11"/>
  <c r="L120" i="11"/>
  <c r="L123" i="11"/>
  <c r="K125" i="11"/>
  <c r="P126" i="11"/>
  <c r="L137" i="11"/>
  <c r="V128" i="11"/>
  <c r="W128" i="11" s="1"/>
  <c r="O132" i="11"/>
  <c r="R132" i="11"/>
  <c r="S69" i="11"/>
  <c r="N76" i="11"/>
  <c r="P88" i="11"/>
  <c r="R90" i="11"/>
  <c r="P95" i="11"/>
  <c r="I98" i="11"/>
  <c r="J106" i="11"/>
  <c r="Q109" i="11"/>
  <c r="S159" i="11"/>
  <c r="V159" i="11"/>
  <c r="S104" i="11"/>
  <c r="M87" i="11"/>
  <c r="U117" i="11"/>
  <c r="S117" i="11"/>
  <c r="N121" i="11"/>
  <c r="S124" i="11"/>
  <c r="H126" i="11"/>
  <c r="L145" i="11"/>
  <c r="O143" i="11"/>
  <c r="Q148" i="11"/>
  <c r="O153" i="11"/>
  <c r="I156" i="11"/>
  <c r="R108" i="11"/>
  <c r="H112" i="11"/>
  <c r="Q131" i="11"/>
  <c r="U134" i="11"/>
  <c r="W134" i="11" s="1"/>
  <c r="U136" i="11"/>
  <c r="S142" i="11"/>
  <c r="K146" i="11"/>
  <c r="R148" i="11"/>
  <c r="L163" i="11"/>
  <c r="L170" i="11"/>
  <c r="J170" i="11"/>
  <c r="R89" i="11"/>
  <c r="P104" i="11"/>
  <c r="P110" i="11"/>
  <c r="J119" i="11"/>
  <c r="M127" i="11"/>
  <c r="O133" i="11"/>
  <c r="S330" i="11"/>
  <c r="I15" i="11"/>
  <c r="L17" i="11"/>
  <c r="K26" i="11"/>
  <c r="J34" i="11"/>
  <c r="N39" i="11"/>
  <c r="N41" i="11"/>
  <c r="R37" i="11"/>
  <c r="M45" i="11"/>
  <c r="S46" i="11"/>
  <c r="U48" i="11"/>
  <c r="W48" i="11" s="1"/>
  <c r="K49" i="11"/>
  <c r="N49" i="11"/>
  <c r="O18" i="11"/>
  <c r="U37" i="11"/>
  <c r="S41" i="11"/>
  <c r="H16" i="11"/>
  <c r="H9" i="11"/>
  <c r="U14" i="11"/>
  <c r="V21" i="11"/>
  <c r="W21" i="11" s="1"/>
  <c r="H25" i="11"/>
  <c r="J28" i="11"/>
  <c r="Q35" i="11"/>
  <c r="H38" i="11"/>
  <c r="O9" i="11"/>
  <c r="H7" i="11"/>
  <c r="I9" i="11"/>
  <c r="V14" i="11"/>
  <c r="Q20" i="11"/>
  <c r="N27" i="11"/>
  <c r="S36" i="11"/>
  <c r="U45" i="11"/>
  <c r="V7" i="11"/>
  <c r="Q16" i="11"/>
  <c r="K18" i="11"/>
  <c r="I13" i="11"/>
  <c r="R20" i="11"/>
  <c r="S28" i="11"/>
  <c r="Q30" i="11"/>
  <c r="S33" i="11"/>
  <c r="S37" i="11"/>
  <c r="Q7" i="11"/>
  <c r="L38" i="11"/>
  <c r="V25" i="11"/>
  <c r="I11" i="11"/>
  <c r="U15" i="11"/>
  <c r="J26" i="11"/>
  <c r="M38" i="11"/>
  <c r="I42" i="11"/>
  <c r="M52" i="11"/>
  <c r="Q52" i="11"/>
  <c r="Q44" i="11"/>
  <c r="H54" i="11"/>
  <c r="M59" i="11"/>
  <c r="O63" i="11"/>
  <c r="P80" i="11"/>
  <c r="U80" i="11"/>
  <c r="V53" i="11"/>
  <c r="W53" i="11" s="1"/>
  <c r="N59" i="11"/>
  <c r="M67" i="11"/>
  <c r="K77" i="11"/>
  <c r="R55" i="11"/>
  <c r="R62" i="11"/>
  <c r="M77" i="11"/>
  <c r="U46" i="11"/>
  <c r="P56" i="11"/>
  <c r="P59" i="11"/>
  <c r="O66" i="11"/>
  <c r="L81" i="11"/>
  <c r="U116" i="11"/>
  <c r="V33" i="11"/>
  <c r="M51" i="11"/>
  <c r="J58" i="11"/>
  <c r="P66" i="11"/>
  <c r="N51" i="11"/>
  <c r="Q61" i="11"/>
  <c r="I64" i="11"/>
  <c r="M75" i="11"/>
  <c r="S52" i="11"/>
  <c r="I56" i="11"/>
  <c r="P65" i="11"/>
  <c r="N66" i="11"/>
  <c r="O68" i="11"/>
  <c r="J79" i="11"/>
  <c r="P79" i="11"/>
  <c r="J83" i="11"/>
  <c r="V83" i="11"/>
  <c r="W83" i="11" s="1"/>
  <c r="N63" i="11"/>
  <c r="I75" i="11"/>
  <c r="J101" i="11"/>
  <c r="S101" i="11"/>
  <c r="R112" i="11"/>
  <c r="I84" i="11"/>
  <c r="M86" i="11"/>
  <c r="S97" i="11"/>
  <c r="O106" i="11"/>
  <c r="R106" i="11"/>
  <c r="K119" i="11"/>
  <c r="R69" i="11"/>
  <c r="K28" i="11"/>
  <c r="O54" i="11"/>
  <c r="M69" i="11"/>
  <c r="Q78" i="11"/>
  <c r="O96" i="11"/>
  <c r="U102" i="11"/>
  <c r="M102" i="11"/>
  <c r="M123" i="11"/>
  <c r="N73" i="11"/>
  <c r="S85" i="11"/>
  <c r="R91" i="11"/>
  <c r="L93" i="11"/>
  <c r="M99" i="11"/>
  <c r="K116" i="11"/>
  <c r="H118" i="11"/>
  <c r="P84" i="11"/>
  <c r="J88" i="11"/>
  <c r="M90" i="11"/>
  <c r="O105" i="11"/>
  <c r="S114" i="11"/>
  <c r="P120" i="11"/>
  <c r="J120" i="11"/>
  <c r="I123" i="11"/>
  <c r="O125" i="11"/>
  <c r="N130" i="11"/>
  <c r="I137" i="11"/>
  <c r="J128" i="11"/>
  <c r="M132" i="11"/>
  <c r="Q132" i="11"/>
  <c r="N71" i="11"/>
  <c r="R77" i="11"/>
  <c r="H88" i="11"/>
  <c r="N95" i="11"/>
  <c r="O95" i="11"/>
  <c r="P98" i="11"/>
  <c r="R109" i="11"/>
  <c r="P109" i="11"/>
  <c r="J159" i="11"/>
  <c r="U159" i="11"/>
  <c r="L139" i="11"/>
  <c r="U87" i="11"/>
  <c r="K117" i="11"/>
  <c r="I121" i="11"/>
  <c r="I124" i="11"/>
  <c r="R126" i="11"/>
  <c r="M133" i="11"/>
  <c r="S144" i="11"/>
  <c r="J148" i="11"/>
  <c r="V153" i="11"/>
  <c r="L157" i="11"/>
  <c r="P94" i="11"/>
  <c r="N111" i="11"/>
  <c r="O112" i="11"/>
  <c r="R133" i="11"/>
  <c r="L134" i="11"/>
  <c r="S137" i="11"/>
  <c r="I142" i="11"/>
  <c r="N147" i="11"/>
  <c r="H151" i="11"/>
  <c r="I167" i="11"/>
  <c r="O170" i="11"/>
  <c r="S170" i="11"/>
  <c r="J89" i="11"/>
  <c r="H104" i="11"/>
  <c r="O111" i="11"/>
  <c r="M119" i="11"/>
  <c r="P128" i="11"/>
  <c r="M134" i="11"/>
  <c r="Q142" i="11"/>
  <c r="L15" i="11"/>
  <c r="O19" i="11"/>
  <c r="V26" i="11"/>
  <c r="R36" i="11"/>
  <c r="M39" i="11"/>
  <c r="O41" i="11"/>
  <c r="Q38" i="11"/>
  <c r="Q45" i="11"/>
  <c r="J46" i="11"/>
  <c r="I48" i="11"/>
  <c r="U49" i="11"/>
  <c r="M20" i="11"/>
  <c r="P18" i="11"/>
  <c r="R38" i="11"/>
  <c r="S42" i="11"/>
  <c r="Q22" i="11"/>
  <c r="Q9" i="11"/>
  <c r="O15" i="11"/>
  <c r="M21" i="11"/>
  <c r="S25" i="11"/>
  <c r="J29" i="11"/>
  <c r="I35" i="11"/>
  <c r="U38" i="11"/>
  <c r="M15" i="11"/>
  <c r="R7" i="11"/>
  <c r="R9" i="11"/>
  <c r="P15" i="11"/>
  <c r="N21" i="11"/>
  <c r="L28" i="11"/>
  <c r="I38" i="11"/>
  <c r="I46" i="11"/>
  <c r="U9" i="11"/>
  <c r="N17" i="11"/>
  <c r="H22" i="11"/>
  <c r="H15" i="11"/>
  <c r="O22" i="11"/>
  <c r="V29" i="11"/>
  <c r="W29" i="11" s="1"/>
  <c r="H30" i="11"/>
  <c r="R34" i="11"/>
  <c r="J37" i="11"/>
  <c r="I7" i="11"/>
  <c r="Q43" i="11"/>
  <c r="M25" i="11"/>
  <c r="L11" i="11"/>
  <c r="J17" i="11"/>
  <c r="U26" i="11"/>
  <c r="L39" i="11"/>
  <c r="N42" i="11"/>
  <c r="L52" i="11"/>
  <c r="P52" i="11"/>
  <c r="H46" i="11"/>
  <c r="R54" i="11"/>
  <c r="Q59" i="11"/>
  <c r="O64" i="11"/>
  <c r="H80" i="11"/>
  <c r="S80" i="11"/>
  <c r="M53" i="11"/>
  <c r="R61" i="11"/>
  <c r="U67" i="11"/>
  <c r="K82" i="11"/>
  <c r="N56" i="11"/>
  <c r="S63" i="11"/>
  <c r="P82" i="11"/>
  <c r="N50" i="11"/>
  <c r="Q57" i="11"/>
  <c r="O60" i="11"/>
  <c r="J68" i="11"/>
  <c r="H81" i="11"/>
  <c r="Q116" i="11"/>
  <c r="M33" i="11"/>
  <c r="Q51" i="11"/>
  <c r="V58" i="11"/>
  <c r="L71" i="11"/>
  <c r="R53" i="11"/>
  <c r="I61" i="11"/>
  <c r="L65" i="11"/>
  <c r="V77" i="11"/>
  <c r="H53" i="11"/>
  <c r="U56" i="11"/>
  <c r="W56" i="11" s="1"/>
  <c r="V65" i="11"/>
  <c r="M66" i="11"/>
  <c r="S68" i="11"/>
  <c r="R79" i="11"/>
  <c r="M80" i="11"/>
  <c r="P83" i="11"/>
  <c r="M62" i="11"/>
  <c r="N75" i="11"/>
  <c r="S75" i="11"/>
  <c r="U101" i="11"/>
  <c r="N101" i="11"/>
  <c r="N112" i="11"/>
  <c r="L85" i="11"/>
  <c r="Q87" i="11"/>
  <c r="U100" i="11"/>
  <c r="N106" i="11"/>
  <c r="Q113" i="11"/>
  <c r="V119" i="11"/>
  <c r="J69" i="11"/>
  <c r="K32" i="11"/>
  <c r="K56" i="11"/>
  <c r="I70" i="11"/>
  <c r="K84" i="11"/>
  <c r="Q96" i="11"/>
  <c r="L102" i="11"/>
  <c r="U103" i="11"/>
  <c r="W103" i="11" s="1"/>
  <c r="Q125" i="11"/>
  <c r="R85" i="11"/>
  <c r="O85" i="11"/>
  <c r="Q91" i="11"/>
  <c r="S93" i="11"/>
  <c r="V99" i="11"/>
  <c r="U118" i="11"/>
  <c r="N118" i="11"/>
  <c r="H84" i="11"/>
  <c r="U90" i="11"/>
  <c r="L92" i="11"/>
  <c r="L105" i="11"/>
  <c r="I114" i="11"/>
  <c r="H120" i="11"/>
  <c r="S120" i="11"/>
  <c r="Q123" i="11"/>
  <c r="I125" i="11"/>
  <c r="K130" i="11"/>
  <c r="P137" i="11"/>
  <c r="V131" i="11"/>
  <c r="K132" i="11"/>
  <c r="N132" i="11"/>
  <c r="P71" i="11"/>
  <c r="J77" i="11"/>
  <c r="O88" i="11"/>
  <c r="S95" i="11"/>
  <c r="Q95" i="11"/>
  <c r="K98" i="11"/>
  <c r="J109" i="11"/>
  <c r="S109" i="11"/>
  <c r="P159" i="11"/>
  <c r="R159" i="11"/>
  <c r="K139" i="11"/>
  <c r="H87" i="11"/>
  <c r="V117" i="11"/>
  <c r="R121" i="11"/>
  <c r="V121" i="11"/>
  <c r="L124" i="11"/>
  <c r="N126" i="11"/>
  <c r="J134" i="11"/>
  <c r="J146" i="11"/>
  <c r="N148" i="11"/>
  <c r="H153" i="11"/>
  <c r="H161" i="11"/>
  <c r="N103" i="11"/>
  <c r="S111" i="11"/>
  <c r="Q112" i="11"/>
  <c r="V15" i="11"/>
  <c r="S20" i="11"/>
  <c r="P32" i="11"/>
  <c r="Q37" i="11"/>
  <c r="V41" i="11"/>
  <c r="S43" i="11"/>
  <c r="O39" i="11"/>
  <c r="H45" i="11"/>
  <c r="O48" i="11"/>
  <c r="R48" i="11"/>
  <c r="J49" i="11"/>
  <c r="P25" i="11"/>
  <c r="V18" i="11"/>
  <c r="W18" i="11" s="1"/>
  <c r="P39" i="11"/>
  <c r="V43" i="11"/>
  <c r="Q23" i="11"/>
  <c r="L10" i="11"/>
  <c r="U16" i="11"/>
  <c r="S21" i="11"/>
  <c r="P26" i="11"/>
  <c r="J30" i="11"/>
  <c r="U35" i="11"/>
  <c r="W35" i="11" s="1"/>
  <c r="R39" i="11"/>
  <c r="P7" i="11"/>
  <c r="S12" i="11"/>
  <c r="M10" i="11"/>
  <c r="S16" i="11"/>
  <c r="J22" i="11"/>
  <c r="J31" i="11"/>
  <c r="V38" i="11"/>
  <c r="S47" i="11"/>
  <c r="Q19" i="11"/>
  <c r="P19" i="11"/>
  <c r="N23" i="11"/>
  <c r="R15" i="11"/>
  <c r="N22" i="11"/>
  <c r="M29" i="11"/>
  <c r="V30" i="11"/>
  <c r="W30" i="11" s="1"/>
  <c r="O36" i="11"/>
  <c r="O37" i="11"/>
  <c r="P36" i="11"/>
  <c r="I43" i="11"/>
  <c r="R25" i="11"/>
  <c r="V11" i="11"/>
  <c r="W11" i="11" s="1"/>
  <c r="N19" i="11"/>
  <c r="Q28" i="11"/>
  <c r="L41" i="11"/>
  <c r="O43" i="11"/>
  <c r="V52" i="11"/>
  <c r="N52" i="11"/>
  <c r="Q47" i="11"/>
  <c r="O55" i="11"/>
  <c r="I59" i="11"/>
  <c r="V64" i="11"/>
  <c r="O80" i="11"/>
  <c r="R80" i="11"/>
  <c r="L53" i="11"/>
  <c r="Q62" i="11"/>
  <c r="J67" i="11"/>
  <c r="M50" i="11"/>
  <c r="H58" i="11"/>
  <c r="R64" i="11"/>
  <c r="N85" i="11"/>
  <c r="K51" i="11"/>
  <c r="I57" i="11"/>
  <c r="M60" i="11"/>
  <c r="J71" i="11"/>
  <c r="V81" i="11"/>
  <c r="N116" i="11"/>
  <c r="K33" i="11"/>
  <c r="I51" i="11"/>
  <c r="R59" i="11"/>
  <c r="L75" i="11"/>
  <c r="N54" i="11"/>
  <c r="V61" i="11"/>
  <c r="Q71" i="11"/>
  <c r="I77" i="11"/>
  <c r="S53" i="11"/>
  <c r="J59" i="11"/>
  <c r="K65" i="11"/>
  <c r="J66" i="11"/>
  <c r="R71" i="11"/>
  <c r="H79" i="11"/>
  <c r="N82" i="11"/>
  <c r="O83" i="11"/>
  <c r="V63" i="11"/>
  <c r="P75" i="11"/>
  <c r="H75" i="11"/>
  <c r="K101" i="11"/>
  <c r="M101" i="11"/>
  <c r="K112" i="11"/>
  <c r="U86" i="11"/>
  <c r="W86" i="11" s="1"/>
  <c r="U88" i="11"/>
  <c r="I100" i="11"/>
  <c r="P106" i="11"/>
  <c r="P113" i="11"/>
  <c r="I120" i="11"/>
  <c r="P69" i="11"/>
  <c r="K36" i="11"/>
  <c r="O58" i="11"/>
  <c r="S70" i="11"/>
  <c r="N86" i="11"/>
  <c r="U96" i="11"/>
  <c r="W96" i="11" s="1"/>
  <c r="O102" i="11"/>
  <c r="M105" i="11"/>
  <c r="U127" i="11"/>
  <c r="W127" i="11" s="1"/>
  <c r="J85" i="11"/>
  <c r="P86" i="11"/>
  <c r="K92" i="11"/>
  <c r="Q93" i="11"/>
  <c r="I99" i="11"/>
  <c r="L118" i="11"/>
  <c r="M118" i="11"/>
  <c r="O84" i="11"/>
  <c r="L90" i="11"/>
  <c r="J104" i="11"/>
  <c r="I105" i="11"/>
  <c r="P114" i="11"/>
  <c r="O120" i="11"/>
  <c r="N123" i="11"/>
  <c r="P123" i="11"/>
  <c r="V125" i="11"/>
  <c r="V130" i="11"/>
  <c r="M155" i="11"/>
  <c r="I131" i="11"/>
  <c r="V132" i="11"/>
  <c r="K50" i="11"/>
  <c r="K71" i="11"/>
  <c r="P77" i="11"/>
  <c r="V88" i="11"/>
  <c r="J95" i="11"/>
  <c r="I97" i="11"/>
  <c r="J98" i="11"/>
  <c r="U109" i="11"/>
  <c r="W109" i="11" s="1"/>
  <c r="N113" i="11"/>
  <c r="K159" i="11"/>
  <c r="O159" i="11"/>
  <c r="V139" i="11"/>
  <c r="P87" i="11"/>
  <c r="I117" i="11"/>
  <c r="J121" i="11"/>
  <c r="H121" i="11"/>
  <c r="K124" i="11"/>
  <c r="M126" i="11"/>
  <c r="U135" i="11"/>
  <c r="P148" i="11"/>
  <c r="S149" i="11"/>
  <c r="N153" i="11"/>
  <c r="S162" i="11"/>
  <c r="S103" i="11"/>
  <c r="J111" i="11"/>
  <c r="L112" i="11"/>
  <c r="U133" i="11"/>
  <c r="Q134" i="11"/>
  <c r="J140" i="11"/>
  <c r="V142" i="11"/>
  <c r="J147" i="11"/>
  <c r="Q153" i="11"/>
  <c r="H167" i="11"/>
  <c r="I170" i="11"/>
  <c r="L82" i="11"/>
  <c r="K89" i="11"/>
  <c r="V104" i="11"/>
  <c r="H115" i="11"/>
  <c r="N127" i="11"/>
  <c r="O128" i="11"/>
  <c r="P16" i="11"/>
  <c r="L20" i="11"/>
  <c r="V32" i="11"/>
  <c r="P38" i="11"/>
  <c r="M41" i="11"/>
  <c r="L7" i="11"/>
  <c r="S40" i="11"/>
  <c r="P45" i="11"/>
  <c r="N48" i="11"/>
  <c r="Q48" i="11"/>
  <c r="S49" i="11"/>
  <c r="O32" i="11"/>
  <c r="R19" i="11"/>
  <c r="N40" i="11"/>
  <c r="I44" i="11"/>
  <c r="I23" i="11"/>
  <c r="V10" i="11"/>
  <c r="P17" i="11"/>
  <c r="J21" i="11"/>
  <c r="Q27" i="11"/>
  <c r="H31" i="11"/>
  <c r="K35" i="11"/>
  <c r="Q40" i="11"/>
  <c r="K10" i="11"/>
  <c r="V12" i="11"/>
  <c r="W12" i="11" s="1"/>
  <c r="H11" i="11"/>
  <c r="L16" i="11"/>
  <c r="P23" i="11"/>
  <c r="H32" i="11"/>
  <c r="U39" i="11"/>
  <c r="W39" i="11" s="1"/>
  <c r="J47" i="11"/>
  <c r="I19" i="11"/>
  <c r="M23" i="11"/>
  <c r="K7" i="11"/>
  <c r="H17" i="11"/>
  <c r="K22" i="11"/>
  <c r="L29" i="11"/>
  <c r="L30" i="11"/>
  <c r="U36" i="11"/>
  <c r="L37" i="11"/>
  <c r="N37" i="11"/>
  <c r="R43" i="11"/>
  <c r="I25" i="11"/>
  <c r="V13" i="11"/>
  <c r="J20" i="11"/>
  <c r="H28" i="11"/>
  <c r="O42" i="11"/>
  <c r="V44" i="11"/>
  <c r="J52" i="11"/>
  <c r="S32" i="11"/>
  <c r="I47" i="11"/>
  <c r="S56" i="11"/>
  <c r="L59" i="11"/>
  <c r="S64" i="11"/>
  <c r="Q80" i="11"/>
  <c r="N105" i="11"/>
  <c r="I54" i="11"/>
  <c r="R63" i="11"/>
  <c r="S67" i="11"/>
  <c r="J51" i="11"/>
  <c r="R58" i="11"/>
  <c r="I66" i="11"/>
  <c r="V89" i="11"/>
  <c r="O53" i="11"/>
  <c r="V57" i="11"/>
  <c r="W57" i="11" s="1"/>
  <c r="J61" i="11"/>
  <c r="R74" i="11"/>
  <c r="Q81" i="11"/>
  <c r="J116" i="11"/>
  <c r="U33" i="11"/>
  <c r="L51" i="11"/>
  <c r="N60" i="11"/>
  <c r="K76" i="11"/>
  <c r="K55" i="11"/>
  <c r="M61" i="11"/>
  <c r="N74" i="11"/>
  <c r="U77" i="11"/>
  <c r="W77" i="11" s="1"/>
  <c r="V55" i="11"/>
  <c r="W55" i="11" s="1"/>
  <c r="N61" i="11"/>
  <c r="Q65" i="11"/>
  <c r="S66" i="11"/>
  <c r="H71" i="11"/>
  <c r="K79" i="11"/>
  <c r="J82" i="11"/>
  <c r="K83" i="11"/>
  <c r="M63" i="11"/>
  <c r="U75" i="11"/>
  <c r="R75" i="11"/>
  <c r="V101" i="11"/>
  <c r="H101" i="11"/>
  <c r="R73" i="11"/>
  <c r="L86" i="11"/>
  <c r="H90" i="11"/>
  <c r="S100" i="11"/>
  <c r="M106" i="11"/>
  <c r="L113" i="11"/>
  <c r="H123" i="11"/>
  <c r="K8" i="11"/>
  <c r="K40" i="11"/>
  <c r="K60" i="11"/>
  <c r="U72" i="11"/>
  <c r="R87" i="11"/>
  <c r="I96" i="11"/>
  <c r="Q102" i="11"/>
  <c r="H107" i="11"/>
  <c r="L127" i="11"/>
  <c r="U85" i="11"/>
  <c r="W85" i="11" s="1"/>
  <c r="V87" i="11"/>
  <c r="R93" i="11"/>
  <c r="N93" i="11"/>
  <c r="U99" i="11"/>
  <c r="O118" i="11"/>
  <c r="R118" i="11"/>
  <c r="M84" i="11"/>
  <c r="O90" i="11"/>
  <c r="R105" i="11"/>
  <c r="P105" i="11"/>
  <c r="N114" i="11"/>
  <c r="V120" i="11"/>
  <c r="W120" i="11" s="1"/>
  <c r="S123" i="11"/>
  <c r="R123" i="11"/>
  <c r="H125" i="11"/>
  <c r="H130" i="11"/>
  <c r="K155" i="11"/>
  <c r="U131" i="11"/>
  <c r="W131" i="11" s="1"/>
  <c r="J132" i="11"/>
  <c r="K54" i="11"/>
  <c r="V71" i="11"/>
  <c r="W71" i="11" s="1"/>
  <c r="N77" i="11"/>
  <c r="K88" i="11"/>
  <c r="R95" i="11"/>
  <c r="U98" i="11"/>
  <c r="W98" i="11" s="1"/>
  <c r="Q98" i="11"/>
  <c r="K109" i="11"/>
  <c r="O119" i="11"/>
  <c r="Q159" i="11"/>
  <c r="V92" i="11"/>
  <c r="O87" i="11"/>
  <c r="L117" i="11"/>
  <c r="U121" i="11"/>
  <c r="S121" i="11"/>
  <c r="R124" i="11"/>
  <c r="J126" i="11"/>
  <c r="S136" i="11"/>
  <c r="H148" i="11"/>
  <c r="R153" i="11"/>
  <c r="P153" i="11"/>
  <c r="K163" i="11"/>
  <c r="J103" i="11"/>
  <c r="R111" i="11"/>
  <c r="R115" i="11"/>
  <c r="K133" i="11"/>
  <c r="K134" i="11"/>
  <c r="L141" i="11"/>
  <c r="H142" i="11"/>
  <c r="M147" i="11"/>
  <c r="S154" i="11"/>
  <c r="U167" i="11"/>
  <c r="V170" i="11"/>
  <c r="O82" i="11"/>
  <c r="Q89" i="11"/>
  <c r="K104" i="11"/>
  <c r="U115" i="11"/>
  <c r="W115" i="11" s="1"/>
  <c r="S127" i="11"/>
  <c r="Q128" i="11"/>
  <c r="V137" i="11"/>
  <c r="V17" i="11"/>
  <c r="P22" i="11"/>
  <c r="L32" i="11"/>
  <c r="Q39" i="11"/>
  <c r="R41" i="11"/>
  <c r="K9" i="11"/>
  <c r="P41" i="11"/>
  <c r="O45" i="11"/>
  <c r="M48" i="11"/>
  <c r="Q49" i="11"/>
  <c r="H49" i="11"/>
  <c r="U10" i="11"/>
  <c r="R22" i="11"/>
  <c r="M40" i="11"/>
  <c r="V9" i="11"/>
  <c r="S23" i="11"/>
  <c r="P11" i="11"/>
  <c r="L18" i="11"/>
  <c r="L21" i="11"/>
  <c r="I27" i="11"/>
  <c r="U31" i="11"/>
  <c r="O35" i="11"/>
  <c r="U41" i="11"/>
  <c r="W41" i="11" s="1"/>
  <c r="I16" i="11"/>
  <c r="P13" i="11"/>
  <c r="R11" i="11"/>
  <c r="V16" i="11"/>
  <c r="M24" i="11"/>
  <c r="U32" i="11"/>
  <c r="W32" i="11" s="1"/>
  <c r="U40" i="11"/>
  <c r="P47" i="11"/>
  <c r="U19" i="11"/>
  <c r="W19" i="11" s="1"/>
  <c r="N33" i="11"/>
  <c r="J9" i="11"/>
  <c r="R17" i="11"/>
  <c r="V22" i="11"/>
  <c r="W22" i="11" s="1"/>
  <c r="Q29" i="11"/>
  <c r="M30" i="11"/>
  <c r="J36" i="11"/>
  <c r="H39" i="11"/>
  <c r="O38" i="11"/>
  <c r="H43" i="11"/>
  <c r="L25" i="11"/>
  <c r="M13" i="11"/>
  <c r="V20" i="11"/>
  <c r="W20" i="11" s="1"/>
  <c r="P28" i="11"/>
  <c r="M42" i="11"/>
  <c r="L44" i="11"/>
  <c r="U52" i="11"/>
  <c r="O34" i="11"/>
  <c r="L47" i="11"/>
  <c r="L56" i="11"/>
  <c r="I60" i="11"/>
  <c r="J64" i="11"/>
  <c r="V80" i="11"/>
  <c r="H51" i="11"/>
  <c r="U54" i="11"/>
  <c r="Q64" i="11"/>
  <c r="I67" i="11"/>
  <c r="U51" i="11"/>
  <c r="O59" i="11"/>
  <c r="V67" i="11"/>
  <c r="L89" i="11"/>
  <c r="S54" i="11"/>
  <c r="M57" i="11"/>
  <c r="H62" i="11"/>
  <c r="U76" i="11"/>
  <c r="M83" i="11"/>
  <c r="Q31" i="11"/>
  <c r="L46" i="11"/>
  <c r="P53" i="11"/>
  <c r="I62" i="11"/>
  <c r="J76" i="11"/>
  <c r="S58" i="11"/>
  <c r="U61" i="11"/>
  <c r="Q74" i="11"/>
  <c r="H77" i="11"/>
  <c r="M55" i="11"/>
  <c r="S62" i="11"/>
  <c r="O65" i="11"/>
  <c r="K67" i="11"/>
  <c r="O71" i="11"/>
  <c r="L79" i="11"/>
  <c r="H82" i="11"/>
  <c r="Q83" i="11"/>
  <c r="Q63" i="11"/>
  <c r="J75" i="11"/>
  <c r="K99" i="11"/>
  <c r="I101" i="11"/>
  <c r="U112" i="11"/>
  <c r="W112" i="11" s="1"/>
  <c r="J73" i="11"/>
  <c r="O86" i="11"/>
  <c r="I93" i="11"/>
  <c r="V100" i="11"/>
  <c r="V106" i="11"/>
  <c r="I113" i="11"/>
  <c r="V124" i="11"/>
  <c r="K12" i="11"/>
  <c r="K44" i="11"/>
  <c r="O62" i="11"/>
  <c r="J72" i="11"/>
  <c r="H89" i="11"/>
  <c r="N96" i="11"/>
  <c r="V102" i="11"/>
  <c r="V111" i="11"/>
  <c r="K127" i="11"/>
  <c r="K85" i="11"/>
  <c r="I88" i="11"/>
  <c r="J93" i="11"/>
  <c r="N99" i="11"/>
  <c r="H99" i="11"/>
  <c r="Q118" i="11"/>
  <c r="I126" i="11"/>
  <c r="N84" i="11"/>
  <c r="N90" i="11"/>
  <c r="J105" i="11"/>
  <c r="M109" i="11"/>
  <c r="J114" i="11"/>
  <c r="K120" i="11"/>
  <c r="J123" i="11"/>
  <c r="R125" i="11"/>
  <c r="P125" i="11"/>
  <c r="R130" i="11"/>
  <c r="V155" i="11"/>
  <c r="O131" i="11"/>
  <c r="U132" i="11"/>
  <c r="K58" i="11"/>
  <c r="H73" i="11"/>
  <c r="L77" i="11"/>
  <c r="S88" i="11"/>
  <c r="H95" i="11"/>
  <c r="L98" i="11"/>
  <c r="N100" i="11"/>
  <c r="O109" i="11"/>
  <c r="I127" i="11"/>
  <c r="L159" i="11"/>
  <c r="J92" i="11"/>
  <c r="N87" i="11"/>
  <c r="U104" i="11"/>
  <c r="H117" i="11"/>
  <c r="K121" i="11"/>
  <c r="P124" i="11"/>
  <c r="Q124" i="11"/>
  <c r="Q145" i="11"/>
  <c r="I140" i="11"/>
  <c r="O148" i="11"/>
  <c r="J153" i="11"/>
  <c r="R154" i="11"/>
  <c r="M165" i="11"/>
  <c r="M103" i="11"/>
  <c r="H111" i="11"/>
  <c r="R116" i="11"/>
  <c r="V133" i="11"/>
  <c r="I135" i="11"/>
  <c r="U142" i="11"/>
  <c r="J133" i="11"/>
  <c r="J156" i="11"/>
  <c r="M89" i="11"/>
  <c r="L128" i="11"/>
  <c r="U143" i="11"/>
  <c r="M146" i="11"/>
  <c r="S152" i="11"/>
  <c r="P157" i="11"/>
  <c r="P165" i="11"/>
  <c r="L191" i="11"/>
  <c r="S135" i="11"/>
  <c r="H154" i="11"/>
  <c r="O157" i="11"/>
  <c r="V163" i="11"/>
  <c r="W163" i="11" s="1"/>
  <c r="J168" i="11"/>
  <c r="U182" i="11"/>
  <c r="J182" i="11"/>
  <c r="V136" i="11"/>
  <c r="S151" i="11"/>
  <c r="V161" i="11"/>
  <c r="K183" i="11"/>
  <c r="N91" i="11"/>
  <c r="O92" i="11"/>
  <c r="M100" i="11"/>
  <c r="S115" i="11"/>
  <c r="N122" i="11"/>
  <c r="I130" i="11"/>
  <c r="U137" i="11"/>
  <c r="J145" i="11"/>
  <c r="V146" i="11"/>
  <c r="S155" i="11"/>
  <c r="M162" i="11"/>
  <c r="J166" i="11"/>
  <c r="I171" i="11"/>
  <c r="J107" i="11"/>
  <c r="I108" i="11"/>
  <c r="S131" i="11"/>
  <c r="L138" i="11"/>
  <c r="U140" i="11"/>
  <c r="W140" i="11" s="1"/>
  <c r="R144" i="11"/>
  <c r="Q149" i="11"/>
  <c r="U156" i="11"/>
  <c r="W156" i="11" s="1"/>
  <c r="I160" i="11"/>
  <c r="I169" i="11"/>
  <c r="J174" i="11"/>
  <c r="V162" i="11"/>
  <c r="S164" i="11"/>
  <c r="R181" i="11"/>
  <c r="N187" i="11"/>
  <c r="O187" i="11"/>
  <c r="V68" i="11"/>
  <c r="W68" i="11" s="1"/>
  <c r="V72" i="11"/>
  <c r="V76" i="11"/>
  <c r="K81" i="11"/>
  <c r="U97" i="11"/>
  <c r="J113" i="11"/>
  <c r="R129" i="11"/>
  <c r="R139" i="11"/>
  <c r="H157" i="11"/>
  <c r="O161" i="11"/>
  <c r="H177" i="11"/>
  <c r="I180" i="11"/>
  <c r="I186" i="11"/>
  <c r="J189" i="11"/>
  <c r="V190" i="11"/>
  <c r="S179" i="11"/>
  <c r="Q186" i="11"/>
  <c r="U178" i="11"/>
  <c r="O179" i="11"/>
  <c r="O196" i="11"/>
  <c r="V196" i="11"/>
  <c r="L150" i="11"/>
  <c r="I158" i="11"/>
  <c r="P172" i="11"/>
  <c r="J173" i="11"/>
  <c r="O174" i="11"/>
  <c r="O176" i="11"/>
  <c r="K177" i="11"/>
  <c r="H184" i="11"/>
  <c r="P188" i="11"/>
  <c r="Q188" i="11"/>
  <c r="L207" i="11"/>
  <c r="U194" i="11"/>
  <c r="S202" i="11"/>
  <c r="I190" i="11"/>
  <c r="M192" i="11"/>
  <c r="U201" i="11"/>
  <c r="W201" i="11" s="1"/>
  <c r="R209" i="11"/>
  <c r="H209" i="11"/>
  <c r="U154" i="11"/>
  <c r="M157" i="11"/>
  <c r="J175" i="11"/>
  <c r="N190" i="11"/>
  <c r="O198" i="11"/>
  <c r="R201" i="11"/>
  <c r="H206" i="11"/>
  <c r="J185" i="11"/>
  <c r="P197" i="11"/>
  <c r="U214" i="11"/>
  <c r="H214" i="11"/>
  <c r="V193" i="11"/>
  <c r="P199" i="11"/>
  <c r="M202" i="11"/>
  <c r="U213" i="11"/>
  <c r="W213" i="11" s="1"/>
  <c r="K225" i="11"/>
  <c r="I204" i="11"/>
  <c r="L218" i="11"/>
  <c r="R223" i="11"/>
  <c r="R218" i="11"/>
  <c r="P220" i="11"/>
  <c r="S225" i="11"/>
  <c r="L212" i="11"/>
  <c r="N213" i="11"/>
  <c r="N204" i="11"/>
  <c r="P213" i="11"/>
  <c r="H222" i="11"/>
  <c r="U228" i="11"/>
  <c r="K193" i="11"/>
  <c r="H200" i="11"/>
  <c r="R208" i="11"/>
  <c r="I211" i="11"/>
  <c r="R221" i="11"/>
  <c r="K226" i="11"/>
  <c r="L229" i="11"/>
  <c r="P229" i="11"/>
  <c r="K217" i="11"/>
  <c r="I237" i="11"/>
  <c r="R242" i="11"/>
  <c r="Q248" i="11"/>
  <c r="L257" i="11"/>
  <c r="P234" i="11"/>
  <c r="S236" i="11"/>
  <c r="I250" i="11"/>
  <c r="R250" i="11"/>
  <c r="N221" i="11"/>
  <c r="J232" i="11"/>
  <c r="J239" i="11"/>
  <c r="M249" i="11"/>
  <c r="L221" i="11"/>
  <c r="V231" i="11"/>
  <c r="W231" i="11" s="1"/>
  <c r="R235" i="11"/>
  <c r="M238" i="11"/>
  <c r="H245" i="11"/>
  <c r="P256" i="11"/>
  <c r="O238" i="11"/>
  <c r="P246" i="11"/>
  <c r="M233" i="11"/>
  <c r="O239" i="11"/>
  <c r="S249" i="11"/>
  <c r="Q256" i="11"/>
  <c r="V200" i="11"/>
  <c r="K210" i="11"/>
  <c r="Q222" i="11"/>
  <c r="R231" i="11"/>
  <c r="L235" i="11"/>
  <c r="R241" i="11"/>
  <c r="O248" i="11"/>
  <c r="R251" i="11"/>
  <c r="H254" i="11"/>
  <c r="M252" i="11"/>
  <c r="N263" i="11"/>
  <c r="I294" i="11"/>
  <c r="L261" i="11"/>
  <c r="H265" i="11"/>
  <c r="I274" i="11"/>
  <c r="H280" i="11"/>
  <c r="O282" i="11"/>
  <c r="Q258" i="11"/>
  <c r="P263" i="11"/>
  <c r="Q270" i="11"/>
  <c r="O134" i="11"/>
  <c r="V167" i="11"/>
  <c r="O104" i="11"/>
  <c r="R131" i="11"/>
  <c r="V144" i="11"/>
  <c r="N146" i="11"/>
  <c r="I152" i="11"/>
  <c r="Q158" i="11"/>
  <c r="I165" i="11"/>
  <c r="R191" i="11"/>
  <c r="J135" i="11"/>
  <c r="P156" i="11"/>
  <c r="Q157" i="11"/>
  <c r="H163" i="11"/>
  <c r="L168" i="11"/>
  <c r="L182" i="11"/>
  <c r="H182" i="11"/>
  <c r="K136" i="11"/>
  <c r="J151" i="11"/>
  <c r="S161" i="11"/>
  <c r="I183" i="11"/>
  <c r="S91" i="11"/>
  <c r="S92" i="11"/>
  <c r="L100" i="11"/>
  <c r="J115" i="11"/>
  <c r="K122" i="11"/>
  <c r="M130" i="11"/>
  <c r="K137" i="11"/>
  <c r="U145" i="11"/>
  <c r="V147" i="11"/>
  <c r="W147" i="11" s="1"/>
  <c r="J155" i="11"/>
  <c r="M164" i="11"/>
  <c r="H166" i="11"/>
  <c r="R184" i="11"/>
  <c r="V107" i="11"/>
  <c r="W107" i="11" s="1"/>
  <c r="M108" i="11"/>
  <c r="J131" i="11"/>
  <c r="O138" i="11"/>
  <c r="V141" i="11"/>
  <c r="N144" i="11"/>
  <c r="N149" i="11"/>
  <c r="P160" i="11"/>
  <c r="Q160" i="11"/>
  <c r="L169" i="11"/>
  <c r="H174" i="11"/>
  <c r="H162" i="11"/>
  <c r="J164" i="11"/>
  <c r="J181" i="11"/>
  <c r="S187" i="11"/>
  <c r="U66" i="11"/>
  <c r="U70" i="11"/>
  <c r="U74" i="11"/>
  <c r="U78" i="11"/>
  <c r="W78" i="11" s="1"/>
  <c r="M81" i="11"/>
  <c r="K97" i="11"/>
  <c r="U113" i="11"/>
  <c r="J129" i="11"/>
  <c r="H139" i="11"/>
  <c r="V157" i="11"/>
  <c r="U175" i="11"/>
  <c r="K178" i="11"/>
  <c r="R180" i="11"/>
  <c r="K186" i="11"/>
  <c r="U189" i="11"/>
  <c r="K172" i="11"/>
  <c r="J179" i="11"/>
  <c r="L188" i="11"/>
  <c r="L178" i="11"/>
  <c r="U180" i="11"/>
  <c r="U196" i="11"/>
  <c r="M196" i="11"/>
  <c r="O150" i="11"/>
  <c r="M158" i="11"/>
  <c r="H172" i="11"/>
  <c r="U173" i="11"/>
  <c r="W173" i="11" s="1"/>
  <c r="R174" i="11"/>
  <c r="S176" i="11"/>
  <c r="N177" i="11"/>
  <c r="O184" i="11"/>
  <c r="H188" i="11"/>
  <c r="N188" i="11"/>
  <c r="M207" i="11"/>
  <c r="L194" i="11"/>
  <c r="H202" i="11"/>
  <c r="M190" i="11"/>
  <c r="N194" i="11"/>
  <c r="J201" i="11"/>
  <c r="I209" i="11"/>
  <c r="U209" i="11"/>
  <c r="L154" i="11"/>
  <c r="N167" i="11"/>
  <c r="M175" i="11"/>
  <c r="N192" i="11"/>
  <c r="U198" i="11"/>
  <c r="Q206" i="11"/>
  <c r="S206" i="11"/>
  <c r="U185" i="11"/>
  <c r="W185" i="11" s="1"/>
  <c r="J202" i="11"/>
  <c r="J214" i="11"/>
  <c r="S214" i="11"/>
  <c r="N195" i="11"/>
  <c r="M199" i="11"/>
  <c r="I203" i="11"/>
  <c r="I215" i="11"/>
  <c r="M191" i="11"/>
  <c r="U204" i="11"/>
  <c r="N223" i="11"/>
  <c r="N200" i="11"/>
  <c r="N218" i="11"/>
  <c r="O220" i="11"/>
  <c r="I225" i="11"/>
  <c r="P212" i="11"/>
  <c r="L213" i="11"/>
  <c r="O205" i="11"/>
  <c r="O215" i="11"/>
  <c r="R222" i="11"/>
  <c r="I228" i="11"/>
  <c r="U193" i="11"/>
  <c r="L202" i="11"/>
  <c r="H208" i="11"/>
  <c r="V211" i="11"/>
  <c r="L223" i="11"/>
  <c r="U226" i="11"/>
  <c r="Q229" i="11"/>
  <c r="K229" i="11"/>
  <c r="V217" i="11"/>
  <c r="V237" i="11"/>
  <c r="H242" i="11"/>
  <c r="H248" i="11"/>
  <c r="S257" i="11"/>
  <c r="U235" i="11"/>
  <c r="J236" i="11"/>
  <c r="U250" i="11"/>
  <c r="W250" i="11" s="1"/>
  <c r="O237" i="11"/>
  <c r="K221" i="11"/>
  <c r="I233" i="11"/>
  <c r="H240" i="11"/>
  <c r="Q253" i="11"/>
  <c r="V224" i="11"/>
  <c r="W224" i="11" s="1"/>
  <c r="L231" i="11"/>
  <c r="Q236" i="11"/>
  <c r="L239" i="11"/>
  <c r="P245" i="11"/>
  <c r="O231" i="11"/>
  <c r="J242" i="11"/>
  <c r="S246" i="11"/>
  <c r="I235" i="11"/>
  <c r="V240" i="11"/>
  <c r="J249" i="11"/>
  <c r="H256" i="11"/>
  <c r="M200" i="11"/>
  <c r="V210" i="11"/>
  <c r="I222" i="11"/>
  <c r="N233" i="11"/>
  <c r="I236" i="11"/>
  <c r="I241" i="11"/>
  <c r="L250" i="11"/>
  <c r="I251" i="11"/>
  <c r="O254" i="11"/>
  <c r="K252" i="11"/>
  <c r="J264" i="11"/>
  <c r="V294" i="11"/>
  <c r="K261" i="11"/>
  <c r="R265" i="11"/>
  <c r="M274" i="11"/>
  <c r="O280" i="11"/>
  <c r="O284" i="11"/>
  <c r="R258" i="11"/>
  <c r="L264" i="11"/>
  <c r="I270" i="11"/>
  <c r="R138" i="11"/>
  <c r="Q167" i="11"/>
  <c r="M104" i="11"/>
  <c r="J136" i="11"/>
  <c r="U146" i="11"/>
  <c r="P147" i="11"/>
  <c r="K152" i="11"/>
  <c r="M161" i="11"/>
  <c r="H165" i="11"/>
  <c r="P191" i="11"/>
  <c r="M135" i="11"/>
  <c r="H156" i="11"/>
  <c r="N163" i="11"/>
  <c r="P163" i="11"/>
  <c r="K168" i="11"/>
  <c r="O182" i="11"/>
  <c r="V182" i="11"/>
  <c r="M136" i="11"/>
  <c r="V151" i="11"/>
  <c r="W151" i="11" s="1"/>
  <c r="Q161" i="11"/>
  <c r="H183" i="11"/>
  <c r="J91" i="11"/>
  <c r="I92" i="11"/>
  <c r="R103" i="11"/>
  <c r="P115" i="11"/>
  <c r="Q127" i="11"/>
  <c r="S133" i="11"/>
  <c r="Q137" i="11"/>
  <c r="K145" i="11"/>
  <c r="I148" i="11"/>
  <c r="R155" i="11"/>
  <c r="U166" i="11"/>
  <c r="V166" i="11"/>
  <c r="M184" i="11"/>
  <c r="K107" i="11"/>
  <c r="P116" i="11"/>
  <c r="P131" i="11"/>
  <c r="S138" i="11"/>
  <c r="J142" i="11"/>
  <c r="H147" i="11"/>
  <c r="V149" i="11"/>
  <c r="H160" i="11"/>
  <c r="R160" i="11"/>
  <c r="H169" i="11"/>
  <c r="S174" i="11"/>
  <c r="J162" i="11"/>
  <c r="R164" i="11"/>
  <c r="U181" i="11"/>
  <c r="J187" i="11"/>
  <c r="L66" i="11"/>
  <c r="L70" i="11"/>
  <c r="L74" i="11"/>
  <c r="L78" i="11"/>
  <c r="U94" i="11"/>
  <c r="W94" i="11" s="1"/>
  <c r="M97" i="11"/>
  <c r="K113" i="11"/>
  <c r="U129" i="11"/>
  <c r="W129" i="11" s="1"/>
  <c r="M139" i="11"/>
  <c r="R161" i="11"/>
  <c r="O181" i="11"/>
  <c r="P180" i="11"/>
  <c r="N180" i="11"/>
  <c r="V186" i="11"/>
  <c r="K189" i="11"/>
  <c r="I173" i="11"/>
  <c r="M179" i="11"/>
  <c r="Q189" i="11"/>
  <c r="O178" i="11"/>
  <c r="I185" i="11"/>
  <c r="K196" i="11"/>
  <c r="N143" i="11"/>
  <c r="N150" i="11"/>
  <c r="N171" i="11"/>
  <c r="O172" i="11"/>
  <c r="K173" i="11"/>
  <c r="I174" i="11"/>
  <c r="J176" i="11"/>
  <c r="I177" i="11"/>
  <c r="S184" i="11"/>
  <c r="O188" i="11"/>
  <c r="H190" i="11"/>
  <c r="N207" i="11"/>
  <c r="O194" i="11"/>
  <c r="P202" i="11"/>
  <c r="P192" i="11"/>
  <c r="Q195" i="11"/>
  <c r="S201" i="11"/>
  <c r="N209" i="11"/>
  <c r="Q209" i="11"/>
  <c r="O154" i="11"/>
  <c r="S167" i="11"/>
  <c r="L175" i="11"/>
  <c r="Q194" i="11"/>
  <c r="J198" i="11"/>
  <c r="I206" i="11"/>
  <c r="P206" i="11"/>
  <c r="K185" i="11"/>
  <c r="O210" i="11"/>
  <c r="K214" i="11"/>
  <c r="N191" i="11"/>
  <c r="K195" i="11"/>
  <c r="I200" i="11"/>
  <c r="V203" i="11"/>
  <c r="H218" i="11"/>
  <c r="N193" i="11"/>
  <c r="I205" i="11"/>
  <c r="U223" i="11"/>
  <c r="U203" i="11"/>
  <c r="V220" i="11"/>
  <c r="K220" i="11"/>
  <c r="R225" i="11"/>
  <c r="Q212" i="11"/>
  <c r="P215" i="11"/>
  <c r="S205" i="11"/>
  <c r="N217" i="11"/>
  <c r="V228" i="11"/>
  <c r="S228" i="11"/>
  <c r="J195" i="11"/>
  <c r="H203" i="11"/>
  <c r="S208" i="11"/>
  <c r="J211" i="11"/>
  <c r="S224" i="11"/>
  <c r="S226" i="11"/>
  <c r="H229" i="11"/>
  <c r="Q210" i="11"/>
  <c r="H221" i="11"/>
  <c r="Q239" i="11"/>
  <c r="N242" i="11"/>
  <c r="P248" i="11"/>
  <c r="J257" i="11"/>
  <c r="J235" i="11"/>
  <c r="L236" i="11"/>
  <c r="K250" i="11"/>
  <c r="S237" i="11"/>
  <c r="V221" i="11"/>
  <c r="V233" i="11"/>
  <c r="U240" i="11"/>
  <c r="K256" i="11"/>
  <c r="M224" i="11"/>
  <c r="P231" i="11"/>
  <c r="P237" i="11"/>
  <c r="J240" i="11"/>
  <c r="V245" i="11"/>
  <c r="W245" i="11" s="1"/>
  <c r="N232" i="11"/>
  <c r="J243" i="11"/>
  <c r="N249" i="11"/>
  <c r="H236" i="11"/>
  <c r="M240" i="11"/>
  <c r="H250" i="11"/>
  <c r="O256" i="11"/>
  <c r="K200" i="11"/>
  <c r="J217" i="11"/>
  <c r="S222" i="11"/>
  <c r="Q234" i="11"/>
  <c r="H237" i="11"/>
  <c r="M241" i="11"/>
  <c r="O251" i="11"/>
  <c r="P251" i="11"/>
  <c r="N254" i="11"/>
  <c r="U252" i="11"/>
  <c r="Q265" i="11"/>
  <c r="H294" i="11"/>
  <c r="H262" i="11"/>
  <c r="N266" i="11"/>
  <c r="S274" i="11"/>
  <c r="N280" i="11"/>
  <c r="N284" i="11"/>
  <c r="I258" i="11"/>
  <c r="I265" i="11"/>
  <c r="N270" i="11"/>
  <c r="N142" i="11"/>
  <c r="R170" i="11"/>
  <c r="M112" i="11"/>
  <c r="H137" i="11"/>
  <c r="L146" i="11"/>
  <c r="S148" i="11"/>
  <c r="Q152" i="11"/>
  <c r="R165" i="11"/>
  <c r="V165" i="11"/>
  <c r="I191" i="11"/>
  <c r="L135" i="11"/>
  <c r="O156" i="11"/>
  <c r="S163" i="11"/>
  <c r="Q163" i="11"/>
  <c r="I168" i="11"/>
  <c r="R182" i="11"/>
  <c r="S182" i="11"/>
  <c r="N140" i="11"/>
  <c r="K151" i="11"/>
  <c r="K162" i="11"/>
  <c r="V183" i="11"/>
  <c r="V91" i="11"/>
  <c r="M92" i="11"/>
  <c r="R104" i="11"/>
  <c r="L115" i="11"/>
  <c r="R128" i="11"/>
  <c r="R134" i="11"/>
  <c r="M137" i="11"/>
  <c r="V145" i="11"/>
  <c r="Q151" i="11"/>
  <c r="H155" i="11"/>
  <c r="L166" i="11"/>
  <c r="Q166" i="11"/>
  <c r="K184" i="11"/>
  <c r="M107" i="11"/>
  <c r="H116" i="11"/>
  <c r="L131" i="11"/>
  <c r="I138" i="11"/>
  <c r="P144" i="11"/>
  <c r="L148" i="11"/>
  <c r="H149" i="11"/>
  <c r="O160" i="11"/>
  <c r="R169" i="11"/>
  <c r="V169" i="11"/>
  <c r="U162" i="11"/>
  <c r="P162" i="11"/>
  <c r="K164" i="11"/>
  <c r="K181" i="11"/>
  <c r="M187" i="11"/>
  <c r="K66" i="11"/>
  <c r="K70" i="11"/>
  <c r="K74" i="11"/>
  <c r="O78" i="11"/>
  <c r="L94" i="11"/>
  <c r="U110" i="11"/>
  <c r="W110" i="11" s="1"/>
  <c r="M113" i="11"/>
  <c r="K129" i="11"/>
  <c r="P140" i="11"/>
  <c r="J161" i="11"/>
  <c r="H185" i="11"/>
  <c r="H180" i="11"/>
  <c r="Q181" i="11"/>
  <c r="H186" i="11"/>
  <c r="N189" i="11"/>
  <c r="I175" i="11"/>
  <c r="V179" i="11"/>
  <c r="W179" i="11" s="1"/>
  <c r="L172" i="11"/>
  <c r="R178" i="11"/>
  <c r="P185" i="11"/>
  <c r="S196" i="11"/>
  <c r="S143" i="11"/>
  <c r="K150" i="11"/>
  <c r="S171" i="11"/>
  <c r="S172" i="11"/>
  <c r="N173" i="11"/>
  <c r="N174" i="11"/>
  <c r="L176" i="11"/>
  <c r="O177" i="11"/>
  <c r="J184" i="11"/>
  <c r="S188" i="11"/>
  <c r="I181" i="11"/>
  <c r="H207" i="11"/>
  <c r="R194" i="11"/>
  <c r="O202" i="11"/>
  <c r="H192" i="11"/>
  <c r="H197" i="11"/>
  <c r="I201" i="11"/>
  <c r="P209" i="11"/>
  <c r="R141" i="11"/>
  <c r="K154" i="11"/>
  <c r="J167" i="11"/>
  <c r="N183" i="11"/>
  <c r="R195" i="11"/>
  <c r="S198" i="11"/>
  <c r="N206" i="11"/>
  <c r="V206" i="11"/>
  <c r="N185" i="11"/>
  <c r="J210" i="11"/>
  <c r="R214" i="11"/>
  <c r="K191" i="11"/>
  <c r="U195" i="11"/>
  <c r="W195" i="11" s="1"/>
  <c r="S200" i="11"/>
  <c r="R204" i="11"/>
  <c r="H220" i="11"/>
  <c r="M195" i="11"/>
  <c r="V205" i="11"/>
  <c r="W205" i="11" s="1"/>
  <c r="I223" i="11"/>
  <c r="O203" i="11"/>
  <c r="M220" i="11"/>
  <c r="Q220" i="11"/>
  <c r="H225" i="11"/>
  <c r="K212" i="11"/>
  <c r="Q215" i="11"/>
  <c r="J205" i="11"/>
  <c r="S218" i="11"/>
  <c r="M228" i="11"/>
  <c r="R228" i="11"/>
  <c r="S195" i="11"/>
  <c r="R203" i="11"/>
  <c r="I208" i="11"/>
  <c r="P211" i="11"/>
  <c r="Q226" i="11"/>
  <c r="P226" i="11"/>
  <c r="J229" i="11"/>
  <c r="I210" i="11"/>
  <c r="J230" i="11"/>
  <c r="P240" i="11"/>
  <c r="Q243" i="11"/>
  <c r="R248" i="11"/>
  <c r="R257" i="11"/>
  <c r="O235" i="11"/>
  <c r="V238" i="11"/>
  <c r="W238" i="11" s="1"/>
  <c r="S250" i="11"/>
  <c r="J237" i="11"/>
  <c r="Q227" i="11"/>
  <c r="S234" i="11"/>
  <c r="S242" i="11"/>
  <c r="Q218" i="11"/>
  <c r="R224" i="11"/>
  <c r="N231" i="11"/>
  <c r="Q238" i="11"/>
  <c r="L245" i="11"/>
  <c r="J234" i="11"/>
  <c r="N245" i="11"/>
  <c r="M253" i="11"/>
  <c r="U236" i="11"/>
  <c r="N240" i="11"/>
  <c r="H252" i="11"/>
  <c r="N256" i="11"/>
  <c r="U200" i="11"/>
  <c r="U217" i="11"/>
  <c r="J222" i="11"/>
  <c r="I234" i="11"/>
  <c r="U237" i="11"/>
  <c r="L241" i="11"/>
  <c r="N251" i="11"/>
  <c r="Q254" i="11"/>
  <c r="M254" i="11"/>
  <c r="N260" i="11"/>
  <c r="M266" i="11"/>
  <c r="S294" i="11"/>
  <c r="S262" i="11"/>
  <c r="H268" i="11"/>
  <c r="J274" i="11"/>
  <c r="V282" i="11"/>
  <c r="V284" i="11"/>
  <c r="L258" i="11"/>
  <c r="S265" i="11"/>
  <c r="L270" i="11"/>
  <c r="N275" i="11"/>
  <c r="N276" i="11"/>
  <c r="V230" i="11"/>
  <c r="W230" i="11" s="1"/>
  <c r="L247" i="11"/>
  <c r="R255" i="11"/>
  <c r="J265" i="11"/>
  <c r="M270" i="11"/>
  <c r="V277" i="11"/>
  <c r="O253" i="11"/>
  <c r="P261" i="11"/>
  <c r="L265" i="11"/>
  <c r="R269" i="11"/>
  <c r="O281" i="11"/>
  <c r="I281" i="11"/>
  <c r="J273" i="11"/>
  <c r="S286" i="11"/>
  <c r="M255" i="11"/>
  <c r="K266" i="11"/>
  <c r="M272" i="11"/>
  <c r="V275" i="11"/>
  <c r="W275" i="11" s="1"/>
  <c r="P142" i="11"/>
  <c r="H170" i="11"/>
  <c r="S116" i="11"/>
  <c r="V138" i="11"/>
  <c r="O146" i="11"/>
  <c r="L151" i="11"/>
  <c r="N152" i="11"/>
  <c r="J165" i="11"/>
  <c r="Q165" i="11"/>
  <c r="H191" i="11"/>
  <c r="M140" i="11"/>
  <c r="Q156" i="11"/>
  <c r="J163" i="11"/>
  <c r="P168" i="11"/>
  <c r="V168" i="11"/>
  <c r="I182" i="11"/>
  <c r="P182" i="11"/>
  <c r="P141" i="11"/>
  <c r="I151" i="11"/>
  <c r="L164" i="11"/>
  <c r="U183" i="11"/>
  <c r="K91" i="11"/>
  <c r="I94" i="11"/>
  <c r="H110" i="11"/>
  <c r="Q119" i="11"/>
  <c r="U130" i="11"/>
  <c r="P135" i="11"/>
  <c r="R140" i="11"/>
  <c r="I145" i="11"/>
  <c r="V152" i="11"/>
  <c r="W152" i="11" s="1"/>
  <c r="Q155" i="11"/>
  <c r="O166" i="11"/>
  <c r="S166" i="11"/>
  <c r="I184" i="11"/>
  <c r="P108" i="11"/>
  <c r="O116" i="11"/>
  <c r="H134" i="11"/>
  <c r="N138" i="11"/>
  <c r="H144" i="11"/>
  <c r="R149" i="11"/>
  <c r="O149" i="11"/>
  <c r="M160" i="11"/>
  <c r="J169" i="11"/>
  <c r="Q169" i="11"/>
  <c r="L162" i="11"/>
  <c r="Q162" i="11"/>
  <c r="I164" i="11"/>
  <c r="N181" i="11"/>
  <c r="V187" i="11"/>
  <c r="V66" i="11"/>
  <c r="V70" i="11"/>
  <c r="V74" i="11"/>
  <c r="K78" i="11"/>
  <c r="O94" i="11"/>
  <c r="L110" i="11"/>
  <c r="U126" i="11"/>
  <c r="W126" i="11" s="1"/>
  <c r="M129" i="11"/>
  <c r="H140" i="11"/>
  <c r="U161" i="11"/>
  <c r="P187" i="11"/>
  <c r="O180" i="11"/>
  <c r="U186" i="11"/>
  <c r="P186" i="11"/>
  <c r="S189" i="11"/>
  <c r="K176" i="11"/>
  <c r="R179" i="11"/>
  <c r="L173" i="11"/>
  <c r="I178" i="11"/>
  <c r="S186" i="11"/>
  <c r="J196" i="11"/>
  <c r="J143" i="11"/>
  <c r="U158" i="11"/>
  <c r="W158" i="11" s="1"/>
  <c r="J171" i="11"/>
  <c r="J172" i="11"/>
  <c r="P173" i="11"/>
  <c r="M174" i="11"/>
  <c r="N176" i="11"/>
  <c r="P178" i="11"/>
  <c r="N184" i="11"/>
  <c r="J188" i="11"/>
  <c r="K187" i="11"/>
  <c r="V207" i="11"/>
  <c r="I194" i="11"/>
  <c r="U190" i="11"/>
  <c r="O192" i="11"/>
  <c r="U199" i="11"/>
  <c r="Q201" i="11"/>
  <c r="M209" i="11"/>
  <c r="J141" i="11"/>
  <c r="R157" i="11"/>
  <c r="M167" i="11"/>
  <c r="S183" i="11"/>
  <c r="I197" i="11"/>
  <c r="I198" i="11"/>
  <c r="O206" i="11"/>
  <c r="J207" i="11"/>
  <c r="M185" i="11"/>
  <c r="H210" i="11"/>
  <c r="P214" i="11"/>
  <c r="U191" i="11"/>
  <c r="W191" i="11" s="1"/>
  <c r="R197" i="11"/>
  <c r="Q202" i="11"/>
  <c r="Q205" i="11"/>
  <c r="S221" i="11"/>
  <c r="N197" i="11"/>
  <c r="I212" i="11"/>
  <c r="P223" i="11"/>
  <c r="M203" i="11"/>
  <c r="S220" i="11"/>
  <c r="O225" i="11"/>
  <c r="N225" i="11"/>
  <c r="O213" i="11"/>
  <c r="R215" i="11"/>
  <c r="R205" i="11"/>
  <c r="U215" i="11"/>
  <c r="Q228" i="11"/>
  <c r="P228" i="11"/>
  <c r="K197" i="11"/>
  <c r="P205" i="11"/>
  <c r="O208" i="11"/>
  <c r="R212" i="11"/>
  <c r="I226" i="11"/>
  <c r="L226" i="11"/>
  <c r="U229" i="11"/>
  <c r="M210" i="11"/>
  <c r="H231" i="11"/>
  <c r="Q242" i="11"/>
  <c r="O243" i="11"/>
  <c r="Q252" i="11"/>
  <c r="I257" i="11"/>
  <c r="N235" i="11"/>
  <c r="O242" i="11"/>
  <c r="J250" i="11"/>
  <c r="N237" i="11"/>
  <c r="H227" i="11"/>
  <c r="Q235" i="11"/>
  <c r="V243" i="11"/>
  <c r="W243" i="11" s="1"/>
  <c r="I218" i="11"/>
  <c r="I224" i="11"/>
  <c r="L232" i="11"/>
  <c r="I238" i="11"/>
  <c r="U242" i="11"/>
  <c r="M245" i="11"/>
  <c r="H235" i="11"/>
  <c r="U246" i="11"/>
  <c r="R253" i="11"/>
  <c r="R237" i="11"/>
  <c r="R240" i="11"/>
  <c r="V256" i="11"/>
  <c r="W256" i="11" s="1"/>
  <c r="L256" i="11"/>
  <c r="V204" i="11"/>
  <c r="P218" i="11"/>
  <c r="M222" i="11"/>
  <c r="O234" i="11"/>
  <c r="R238" i="11"/>
  <c r="L242" i="11"/>
  <c r="V251" i="11"/>
  <c r="I254" i="11"/>
  <c r="U254" i="11"/>
  <c r="W254" i="11" s="1"/>
  <c r="J261" i="11"/>
  <c r="Q268" i="11"/>
  <c r="R294" i="11"/>
  <c r="V264" i="11"/>
  <c r="W264" i="11" s="1"/>
  <c r="R268" i="11"/>
  <c r="N274" i="11"/>
  <c r="J282" i="11"/>
  <c r="I284" i="11"/>
  <c r="P260" i="11"/>
  <c r="P266" i="11"/>
  <c r="S147" i="11"/>
  <c r="U82" i="11"/>
  <c r="W82" i="11" s="1"/>
  <c r="L119" i="11"/>
  <c r="I139" i="11"/>
  <c r="Q146" i="11"/>
  <c r="P152" i="11"/>
  <c r="S153" i="11"/>
  <c r="U165" i="11"/>
  <c r="S165" i="11"/>
  <c r="P133" i="11"/>
  <c r="V143" i="11"/>
  <c r="R156" i="11"/>
  <c r="M163" i="11"/>
  <c r="H168" i="11"/>
  <c r="R168" i="11"/>
  <c r="Q182" i="11"/>
  <c r="P136" i="11"/>
  <c r="I141" i="11"/>
  <c r="P151" i="11"/>
  <c r="V174" i="11"/>
  <c r="R183" i="11"/>
  <c r="M91" i="11"/>
  <c r="P100" i="11"/>
  <c r="U111" i="11"/>
  <c r="W111" i="11" s="1"/>
  <c r="U122" i="11"/>
  <c r="W122" i="11" s="1"/>
  <c r="L130" i="11"/>
  <c r="N136" i="11"/>
  <c r="S141" i="11"/>
  <c r="H145" i="11"/>
  <c r="I153" i="11"/>
  <c r="L155" i="11"/>
  <c r="R166" i="11"/>
  <c r="K167" i="11"/>
  <c r="V184" i="11"/>
  <c r="W184" i="11" s="1"/>
  <c r="H108" i="11"/>
  <c r="M116" i="11"/>
  <c r="Q135" i="11"/>
  <c r="M138" i="11"/>
  <c r="O144" i="11"/>
  <c r="J149" i="11"/>
  <c r="R151" i="11"/>
  <c r="V160" i="11"/>
  <c r="U169" i="11"/>
  <c r="S169" i="11"/>
  <c r="O162" i="11"/>
  <c r="P164" i="11"/>
  <c r="V164" i="11"/>
  <c r="S181" i="11"/>
  <c r="I187" i="11"/>
  <c r="P68" i="11"/>
  <c r="P72" i="11"/>
  <c r="P76" i="11"/>
  <c r="R81" i="11"/>
  <c r="K94" i="11"/>
  <c r="O110" i="11"/>
  <c r="L126" i="11"/>
  <c r="N139" i="11"/>
  <c r="O140" i="11"/>
  <c r="K161" i="11"/>
  <c r="S190" i="11"/>
  <c r="S180" i="11"/>
  <c r="L186" i="11"/>
  <c r="U187" i="11"/>
  <c r="P189" i="11"/>
  <c r="L177" i="11"/>
  <c r="L179" i="11"/>
  <c r="K175" i="11"/>
  <c r="V178" i="11"/>
  <c r="V189" i="11"/>
  <c r="Q196" i="11"/>
  <c r="P143" i="11"/>
  <c r="L158" i="11"/>
  <c r="M171" i="11"/>
  <c r="R172" i="11"/>
  <c r="M173" i="11"/>
  <c r="O175" i="11"/>
  <c r="R177" i="11"/>
  <c r="P179" i="11"/>
  <c r="L184" i="11"/>
  <c r="V188" i="11"/>
  <c r="W188" i="11" s="1"/>
  <c r="Q197" i="11"/>
  <c r="U207" i="11"/>
  <c r="P194" i="11"/>
  <c r="L190" i="11"/>
  <c r="S192" i="11"/>
  <c r="O201" i="11"/>
  <c r="M201" i="11"/>
  <c r="K209" i="11"/>
  <c r="U141" i="11"/>
  <c r="J157" i="11"/>
  <c r="L167" i="11"/>
  <c r="J183" i="11"/>
  <c r="Q198" i="11"/>
  <c r="P198" i="11"/>
  <c r="M206" i="11"/>
  <c r="M197" i="11"/>
  <c r="Q190" i="11"/>
  <c r="U210" i="11"/>
  <c r="O214" i="11"/>
  <c r="R193" i="11"/>
  <c r="J197" i="11"/>
  <c r="I202" i="11"/>
  <c r="S207" i="11"/>
  <c r="J225" i="11"/>
  <c r="O199" i="11"/>
  <c r="J213" i="11"/>
  <c r="O223" i="11"/>
  <c r="J204" i="11"/>
  <c r="J220" i="11"/>
  <c r="M225" i="11"/>
  <c r="Q225" i="11"/>
  <c r="Q213" i="11"/>
  <c r="H215" i="11"/>
  <c r="H205" i="11"/>
  <c r="R217" i="11"/>
  <c r="H228" i="11"/>
  <c r="K228" i="11"/>
  <c r="U197" i="11"/>
  <c r="V208" i="11"/>
  <c r="W208" i="11" s="1"/>
  <c r="Q211" i="11"/>
  <c r="S213" i="11"/>
  <c r="R226" i="11"/>
  <c r="V226" i="11"/>
  <c r="I229" i="11"/>
  <c r="L210" i="11"/>
  <c r="R232" i="11"/>
  <c r="I242" i="11"/>
  <c r="J247" i="11"/>
  <c r="O257" i="11"/>
  <c r="Q257" i="11"/>
  <c r="V236" i="11"/>
  <c r="R243" i="11"/>
  <c r="P250" i="11"/>
  <c r="L237" i="11"/>
  <c r="P227" i="11"/>
  <c r="P236" i="11"/>
  <c r="K245" i="11"/>
  <c r="U218" i="11"/>
  <c r="W218" i="11" s="1"/>
  <c r="L224" i="11"/>
  <c r="J233" i="11"/>
  <c r="N238" i="11"/>
  <c r="I243" i="11"/>
  <c r="U247" i="11"/>
  <c r="V235" i="11"/>
  <c r="K246" i="11"/>
  <c r="I253" i="11"/>
  <c r="R239" i="11"/>
  <c r="I240" i="11"/>
  <c r="M256" i="11"/>
  <c r="S256" i="11"/>
  <c r="M204" i="11"/>
  <c r="O219" i="11"/>
  <c r="P224" i="11"/>
  <c r="U234" i="11"/>
  <c r="P239" i="11"/>
  <c r="S243" i="11"/>
  <c r="L251" i="11"/>
  <c r="S254" i="11"/>
  <c r="K254" i="11"/>
  <c r="R262" i="11"/>
  <c r="M269" i="11"/>
  <c r="N294" i="11"/>
  <c r="M264" i="11"/>
  <c r="N269" i="11"/>
  <c r="R280" i="11"/>
  <c r="S282" i="11"/>
  <c r="R284" i="11"/>
  <c r="M261" i="11"/>
  <c r="I268" i="11"/>
  <c r="Q147" i="11"/>
  <c r="S82" i="11"/>
  <c r="J127" i="11"/>
  <c r="K140" i="11"/>
  <c r="S146" i="11"/>
  <c r="H152" i="11"/>
  <c r="V154" i="11"/>
  <c r="K165" i="11"/>
  <c r="Q191" i="11"/>
  <c r="N134" i="11"/>
  <c r="P146" i="11"/>
  <c r="K156" i="11"/>
  <c r="R163" i="11"/>
  <c r="O168" i="11"/>
  <c r="U168" i="11"/>
  <c r="N182" i="11"/>
  <c r="H136" i="11"/>
  <c r="Q141" i="11"/>
  <c r="O151" i="11"/>
  <c r="P183" i="11"/>
  <c r="Q82" i="11"/>
  <c r="P92" i="11"/>
  <c r="H100" i="11"/>
  <c r="S112" i="11"/>
  <c r="L122" i="11"/>
  <c r="O130" i="11"/>
  <c r="R137" i="11"/>
  <c r="I143" i="11"/>
  <c r="O145" i="11"/>
  <c r="J154" i="11"/>
  <c r="O155" i="11"/>
  <c r="I166" i="11"/>
  <c r="O171" i="11"/>
  <c r="N107" i="11"/>
  <c r="O108" i="11"/>
  <c r="L116" i="11"/>
  <c r="Q136" i="11"/>
  <c r="U139" i="11"/>
  <c r="W139" i="11" s="1"/>
  <c r="M144" i="11"/>
  <c r="U149" i="11"/>
  <c r="W149" i="11" s="1"/>
  <c r="L153" i="11"/>
  <c r="J160" i="11"/>
  <c r="K169" i="11"/>
  <c r="P174" i="11"/>
  <c r="R162" i="11"/>
  <c r="H164" i="11"/>
  <c r="Q164" i="11"/>
  <c r="P181" i="11"/>
  <c r="R187" i="11"/>
  <c r="H68" i="11"/>
  <c r="H72" i="11"/>
  <c r="H76" i="11"/>
  <c r="J81" i="11"/>
  <c r="R97" i="11"/>
  <c r="K110" i="11"/>
  <c r="O126" i="11"/>
  <c r="S139" i="11"/>
  <c r="Q140" i="11"/>
  <c r="N161" i="11"/>
  <c r="V175" i="11"/>
  <c r="J180" i="11"/>
  <c r="O186" i="11"/>
  <c r="K188" i="11"/>
  <c r="O189" i="11"/>
  <c r="M178" i="11"/>
  <c r="Q180" i="11"/>
  <c r="M176" i="11"/>
  <c r="H178" i="11"/>
  <c r="P196" i="11"/>
  <c r="L196" i="11"/>
  <c r="L143" i="11"/>
  <c r="O158" i="11"/>
  <c r="R171" i="11"/>
  <c r="M172" i="11"/>
  <c r="U174" i="11"/>
  <c r="W174" i="11" s="1"/>
  <c r="P176" i="11"/>
  <c r="J177" i="11"/>
  <c r="H181" i="11"/>
  <c r="Q184" i="11"/>
  <c r="I188" i="11"/>
  <c r="R207" i="11"/>
  <c r="Q207" i="11"/>
  <c r="M194" i="11"/>
  <c r="O190" i="11"/>
  <c r="J192" i="11"/>
  <c r="P201" i="11"/>
  <c r="Q203" i="11"/>
  <c r="J209" i="11"/>
  <c r="K141" i="11"/>
  <c r="U157" i="11"/>
  <c r="N175" i="11"/>
  <c r="M183" i="11"/>
  <c r="V198" i="11"/>
  <c r="N198" i="11"/>
  <c r="K206" i="11"/>
  <c r="P207" i="11"/>
  <c r="U192" i="11"/>
  <c r="W192" i="11" s="1"/>
  <c r="S210" i="11"/>
  <c r="N214" i="11"/>
  <c r="J193" i="11"/>
  <c r="L197" i="11"/>
  <c r="U202" i="11"/>
  <c r="W202" i="11" s="1"/>
  <c r="P208" i="11"/>
  <c r="L220" i="11"/>
  <c r="L200" i="11"/>
  <c r="L215" i="11"/>
  <c r="V223" i="11"/>
  <c r="S215" i="11"/>
  <c r="U220" i="11"/>
  <c r="L225" i="11"/>
  <c r="V212" i="11"/>
  <c r="W212" i="11" s="1"/>
  <c r="H213" i="11"/>
  <c r="N215" i="11"/>
  <c r="M205" i="11"/>
  <c r="M221" i="11"/>
  <c r="L228" i="11"/>
  <c r="J191" i="11"/>
  <c r="S199" i="11"/>
  <c r="M208" i="11"/>
  <c r="H211" i="11"/>
  <c r="V215" i="11"/>
  <c r="H226" i="11"/>
  <c r="O229" i="11"/>
  <c r="S229" i="11"/>
  <c r="O217" i="11"/>
  <c r="Q233" i="11"/>
  <c r="M242" i="11"/>
  <c r="S248" i="11"/>
  <c r="M257" i="11"/>
  <c r="H257" i="11"/>
  <c r="M236" i="11"/>
  <c r="J246" i="11"/>
  <c r="O250" i="11"/>
  <c r="P242" i="11"/>
  <c r="N230" i="11"/>
  <c r="M237" i="11"/>
  <c r="N246" i="11"/>
  <c r="K218" i="11"/>
  <c r="R227" i="11"/>
  <c r="H234" i="11"/>
  <c r="S238" i="11"/>
  <c r="O245" i="11"/>
  <c r="Q249" i="11"/>
  <c r="R236" i="11"/>
  <c r="R246" i="11"/>
  <c r="P253" i="11"/>
  <c r="I239" i="11"/>
  <c r="L240" i="11"/>
  <c r="R256" i="11"/>
  <c r="J256" i="11"/>
  <c r="O204" i="11"/>
  <c r="M219" i="11"/>
  <c r="J227" i="11"/>
  <c r="K234" i="11"/>
  <c r="O240" i="11"/>
  <c r="N243" i="11"/>
  <c r="U251" i="11"/>
  <c r="J254" i="11"/>
  <c r="U257" i="11"/>
  <c r="V263" i="11"/>
  <c r="W263" i="11" s="1"/>
  <c r="M273" i="11"/>
  <c r="O261" i="11"/>
  <c r="P264" i="11"/>
  <c r="P273" i="11"/>
  <c r="I280" i="11"/>
  <c r="I282" i="11"/>
  <c r="H284" i="11"/>
  <c r="J262" i="11"/>
  <c r="S268" i="11"/>
  <c r="R272" i="11"/>
  <c r="M152" i="11"/>
  <c r="O191" i="11"/>
  <c r="O136" i="11"/>
  <c r="O122" i="11"/>
  <c r="K171" i="11"/>
  <c r="N154" i="11"/>
  <c r="Q187" i="11"/>
  <c r="J139" i="11"/>
  <c r="N179" i="11"/>
  <c r="L171" i="11"/>
  <c r="I207" i="11"/>
  <c r="M141" i="11"/>
  <c r="V194" i="11"/>
  <c r="S203" i="11"/>
  <c r="O218" i="11"/>
  <c r="S217" i="11"/>
  <c r="V257" i="11"/>
  <c r="R247" i="11"/>
  <c r="H246" i="11"/>
  <c r="H230" i="11"/>
  <c r="K294" i="11"/>
  <c r="P269" i="11"/>
  <c r="V276" i="11"/>
  <c r="R277" i="11"/>
  <c r="U232" i="11"/>
  <c r="O252" i="11"/>
  <c r="Q263" i="11"/>
  <c r="Q269" i="11"/>
  <c r="O279" i="11"/>
  <c r="U253" i="11"/>
  <c r="W253" i="11" s="1"/>
  <c r="P262" i="11"/>
  <c r="M268" i="11"/>
  <c r="R275" i="11"/>
  <c r="J281" i="11"/>
  <c r="L268" i="11"/>
  <c r="V244" i="11"/>
  <c r="H261" i="11"/>
  <c r="R271" i="11"/>
  <c r="L272" i="11"/>
  <c r="J279" i="11"/>
  <c r="V214" i="11"/>
  <c r="O233" i="11"/>
  <c r="V246" i="11"/>
  <c r="N253" i="11"/>
  <c r="I261" i="11"/>
  <c r="O266" i="11"/>
  <c r="L269" i="11"/>
  <c r="N273" i="11"/>
  <c r="O278" i="11"/>
  <c r="U291" i="11"/>
  <c r="S306" i="11"/>
  <c r="Q306" i="11"/>
  <c r="I286" i="11"/>
  <c r="O295" i="11"/>
  <c r="I308" i="11"/>
  <c r="O277" i="11"/>
  <c r="M287" i="11"/>
  <c r="H298" i="11"/>
  <c r="Q302" i="11"/>
  <c r="L303" i="11"/>
  <c r="P283" i="11"/>
  <c r="Q286" i="11"/>
  <c r="O290" i="11"/>
  <c r="L298" i="11"/>
  <c r="V285" i="11"/>
  <c r="W285" i="11" s="1"/>
  <c r="K215" i="11"/>
  <c r="K247" i="11"/>
  <c r="Q277" i="11"/>
  <c r="U280" i="11"/>
  <c r="P284" i="11"/>
  <c r="N291" i="11"/>
  <c r="L294" i="11"/>
  <c r="N297" i="11"/>
  <c r="I301" i="11"/>
  <c r="N302" i="11"/>
  <c r="J305" i="11"/>
  <c r="N293" i="11"/>
  <c r="I300" i="11"/>
  <c r="L318" i="11"/>
  <c r="M318" i="11"/>
  <c r="Q312" i="11"/>
  <c r="I316" i="11"/>
  <c r="K323" i="11"/>
  <c r="N300" i="11"/>
  <c r="L309" i="11"/>
  <c r="H304" i="11"/>
  <c r="K315" i="11"/>
  <c r="K279" i="11"/>
  <c r="Q295" i="11"/>
  <c r="U299" i="11"/>
  <c r="W299" i="11" s="1"/>
  <c r="L307" i="11"/>
  <c r="P314" i="11"/>
  <c r="H316" i="11"/>
  <c r="L322" i="11"/>
  <c r="L327" i="11"/>
  <c r="L329" i="11"/>
  <c r="O319" i="11"/>
  <c r="R326" i="11"/>
  <c r="S329" i="11"/>
  <c r="Q311" i="11"/>
  <c r="J317" i="11"/>
  <c r="M324" i="11"/>
  <c r="V328" i="11"/>
  <c r="L315" i="11"/>
  <c r="O320" i="11"/>
  <c r="H329" i="11"/>
  <c r="N330" i="11"/>
  <c r="V319" i="11"/>
  <c r="J327" i="11"/>
  <c r="V293" i="11"/>
  <c r="U310" i="11"/>
  <c r="W310" i="11" s="1"/>
  <c r="H320" i="11"/>
  <c r="K325" i="11"/>
  <c r="H331" i="11"/>
  <c r="K312" i="11"/>
  <c r="R331" i="11"/>
  <c r="K126" i="11"/>
  <c r="R185" i="11"/>
  <c r="J248" i="11"/>
  <c r="J277" i="11"/>
  <c r="K253" i="11"/>
  <c r="P258" i="11"/>
  <c r="L260" i="11"/>
  <c r="U306" i="11"/>
  <c r="R302" i="11"/>
  <c r="K211" i="11"/>
  <c r="R301" i="11"/>
  <c r="J312" i="11"/>
  <c r="U315" i="11"/>
  <c r="V322" i="11"/>
  <c r="U313" i="11"/>
  <c r="L319" i="11"/>
  <c r="J331" i="11"/>
  <c r="U89" i="11"/>
  <c r="W89" i="11" s="1"/>
  <c r="N135" i="11"/>
  <c r="N151" i="11"/>
  <c r="S130" i="11"/>
  <c r="S107" i="11"/>
  <c r="U160" i="11"/>
  <c r="W160" i="11" s="1"/>
  <c r="L68" i="11"/>
  <c r="L140" i="11"/>
  <c r="V181" i="11"/>
  <c r="R173" i="11"/>
  <c r="O207" i="11"/>
  <c r="K157" i="11"/>
  <c r="P210" i="11"/>
  <c r="I217" i="11"/>
  <c r="N212" i="11"/>
  <c r="M226" i="11"/>
  <c r="N257" i="11"/>
  <c r="M218" i="11"/>
  <c r="O232" i="11"/>
  <c r="M234" i="11"/>
  <c r="V261" i="11"/>
  <c r="W261" i="11" s="1"/>
  <c r="H271" i="11"/>
  <c r="M276" i="11"/>
  <c r="N283" i="11"/>
  <c r="M243" i="11"/>
  <c r="J253" i="11"/>
  <c r="N264" i="11"/>
  <c r="J271" i="11"/>
  <c r="S283" i="11"/>
  <c r="J255" i="11"/>
  <c r="L262" i="11"/>
  <c r="O268" i="11"/>
  <c r="Q276" i="11"/>
  <c r="R281" i="11"/>
  <c r="U274" i="11"/>
  <c r="M244" i="11"/>
  <c r="R261" i="11"/>
  <c r="I271" i="11"/>
  <c r="H274" i="11"/>
  <c r="R279" i="11"/>
  <c r="V216" i="11"/>
  <c r="K233" i="11"/>
  <c r="V248" i="11"/>
  <c r="H258" i="11"/>
  <c r="S261" i="11"/>
  <c r="L266" i="11"/>
  <c r="H270" i="11"/>
  <c r="L273" i="11"/>
  <c r="N278" i="11"/>
  <c r="H291" i="11"/>
  <c r="J306" i="11"/>
  <c r="R283" i="11"/>
  <c r="V286" i="11"/>
  <c r="P296" i="11"/>
  <c r="Q308" i="11"/>
  <c r="K277" i="11"/>
  <c r="R287" i="11"/>
  <c r="L299" i="11"/>
  <c r="K290" i="11"/>
  <c r="V303" i="11"/>
  <c r="U284" i="11"/>
  <c r="O287" i="11"/>
  <c r="Q290" i="11"/>
  <c r="U298" i="11"/>
  <c r="N285" i="11"/>
  <c r="K219" i="11"/>
  <c r="K251" i="11"/>
  <c r="Q278" i="11"/>
  <c r="P282" i="11"/>
  <c r="L285" i="11"/>
  <c r="S292" i="11"/>
  <c r="L295" i="11"/>
  <c r="U297" i="11"/>
  <c r="P301" i="11"/>
  <c r="V305" i="11"/>
  <c r="I305" i="11"/>
  <c r="O296" i="11"/>
  <c r="M304" i="11"/>
  <c r="U304" i="11"/>
  <c r="R319" i="11"/>
  <c r="H312" i="11"/>
  <c r="Q316" i="11"/>
  <c r="S323" i="11"/>
  <c r="V300" i="11"/>
  <c r="W300" i="11" s="1"/>
  <c r="K309" i="11"/>
  <c r="R310" i="11"/>
  <c r="P315" i="11"/>
  <c r="V289" i="11"/>
  <c r="W289" i="11" s="1"/>
  <c r="I295" i="11"/>
  <c r="P300" i="11"/>
  <c r="Q309" i="11"/>
  <c r="V314" i="11"/>
  <c r="O322" i="11"/>
  <c r="S322" i="11"/>
  <c r="V327" i="11"/>
  <c r="R329" i="11"/>
  <c r="J320" i="11"/>
  <c r="M327" i="11"/>
  <c r="M320" i="11"/>
  <c r="I311" i="11"/>
  <c r="S317" i="11"/>
  <c r="H325" i="11"/>
  <c r="O302" i="11"/>
  <c r="V315" i="11"/>
  <c r="J321" i="11"/>
  <c r="R330" i="11"/>
  <c r="V330" i="11"/>
  <c r="P320" i="11"/>
  <c r="S327" i="11"/>
  <c r="M293" i="11"/>
  <c r="O311" i="11"/>
  <c r="L321" i="11"/>
  <c r="U325" i="11"/>
  <c r="P331" i="11"/>
  <c r="K316" i="11"/>
  <c r="K331" i="11"/>
  <c r="K149" i="11"/>
  <c r="U262" i="11"/>
  <c r="W262" i="11" s="1"/>
  <c r="V268" i="11"/>
  <c r="W268" i="11" s="1"/>
  <c r="R270" i="11"/>
  <c r="S252" i="11"/>
  <c r="L306" i="11"/>
  <c r="I287" i="11"/>
  <c r="J285" i="11"/>
  <c r="U283" i="11"/>
  <c r="U319" i="11"/>
  <c r="N323" i="11"/>
  <c r="M307" i="11"/>
  <c r="I326" i="11"/>
  <c r="K319" i="11"/>
  <c r="M319" i="11"/>
  <c r="H128" i="11"/>
  <c r="U148" i="11"/>
  <c r="I154" i="11"/>
  <c r="J137" i="11"/>
  <c r="S108" i="11"/>
  <c r="N169" i="11"/>
  <c r="L72" i="11"/>
  <c r="I161" i="11"/>
  <c r="M177" i="11"/>
  <c r="L174" i="11"/>
  <c r="L201" i="11"/>
  <c r="S175" i="11"/>
  <c r="M214" i="11"/>
  <c r="J223" i="11"/>
  <c r="U222" i="11"/>
  <c r="W222" i="11" s="1"/>
  <c r="V229" i="11"/>
  <c r="O236" i="11"/>
  <c r="O230" i="11"/>
  <c r="N239" i="11"/>
  <c r="O241" i="11"/>
  <c r="K264" i="11"/>
  <c r="V271" i="11"/>
  <c r="W271" i="11" s="1"/>
  <c r="L276" i="11"/>
  <c r="Q230" i="11"/>
  <c r="H244" i="11"/>
  <c r="I255" i="11"/>
  <c r="V265" i="11"/>
  <c r="H272" i="11"/>
  <c r="M247" i="11"/>
  <c r="U255" i="11"/>
  <c r="W255" i="11" s="1"/>
  <c r="H263" i="11"/>
  <c r="K268" i="11"/>
  <c r="S279" i="11"/>
  <c r="Q281" i="11"/>
  <c r="J280" i="11"/>
  <c r="K244" i="11"/>
  <c r="J263" i="11"/>
  <c r="O271" i="11"/>
  <c r="V274" i="11"/>
  <c r="I279" i="11"/>
  <c r="M216" i="11"/>
  <c r="U233" i="11"/>
  <c r="M248" i="11"/>
  <c r="S258" i="11"/>
  <c r="O262" i="11"/>
  <c r="H267" i="11"/>
  <c r="S270" i="11"/>
  <c r="K274" i="11"/>
  <c r="S278" i="11"/>
  <c r="S291" i="11"/>
  <c r="R306" i="11"/>
  <c r="J283" i="11"/>
  <c r="K286" i="11"/>
  <c r="V298" i="11"/>
  <c r="H308" i="11"/>
  <c r="U277" i="11"/>
  <c r="W277" i="11" s="1"/>
  <c r="L287" i="11"/>
  <c r="L302" i="11"/>
  <c r="N299" i="11"/>
  <c r="J303" i="11"/>
  <c r="L284" i="11"/>
  <c r="Q288" i="11"/>
  <c r="H290" i="11"/>
  <c r="J298" i="11"/>
  <c r="O285" i="11"/>
  <c r="K223" i="11"/>
  <c r="K255" i="11"/>
  <c r="I278" i="11"/>
  <c r="H282" i="11"/>
  <c r="J286" i="11"/>
  <c r="L292" i="11"/>
  <c r="L296" i="11"/>
  <c r="I297" i="11"/>
  <c r="N301" i="11"/>
  <c r="M305" i="11"/>
  <c r="U305" i="11"/>
  <c r="M296" i="11"/>
  <c r="H309" i="11"/>
  <c r="J304" i="11"/>
  <c r="H319" i="11"/>
  <c r="P312" i="11"/>
  <c r="P316" i="11"/>
  <c r="J323" i="11"/>
  <c r="M300" i="11"/>
  <c r="P311" i="11"/>
  <c r="I310" i="11"/>
  <c r="R315" i="11"/>
  <c r="M289" i="11"/>
  <c r="U295" i="11"/>
  <c r="W295" i="11" s="1"/>
  <c r="I304" i="11"/>
  <c r="S310" i="11"/>
  <c r="L314" i="11"/>
  <c r="Q322" i="11"/>
  <c r="J322" i="11"/>
  <c r="P329" i="11"/>
  <c r="K329" i="11"/>
  <c r="U320" i="11"/>
  <c r="W320" i="11" s="1"/>
  <c r="H328" i="11"/>
  <c r="P325" i="11"/>
  <c r="L311" i="11"/>
  <c r="N318" i="11"/>
  <c r="Q325" i="11"/>
  <c r="K302" i="11"/>
  <c r="V317" i="11"/>
  <c r="N324" i="11"/>
  <c r="J330" i="11"/>
  <c r="M330" i="11"/>
  <c r="V321" i="11"/>
  <c r="I329" i="11"/>
  <c r="K293" i="11"/>
  <c r="O313" i="11"/>
  <c r="Q323" i="11"/>
  <c r="P326" i="11"/>
  <c r="K288" i="11"/>
  <c r="K320" i="11"/>
  <c r="S331" i="11"/>
  <c r="K337" i="5"/>
  <c r="N166" i="11"/>
  <c r="V209" i="11"/>
  <c r="Q237" i="11"/>
  <c r="U249" i="11"/>
  <c r="S281" i="11"/>
  <c r="U279" i="11"/>
  <c r="W279" i="11" s="1"/>
  <c r="J269" i="11"/>
  <c r="P295" i="11"/>
  <c r="M279" i="11"/>
  <c r="K280" i="11"/>
  <c r="S301" i="11"/>
  <c r="R316" i="11"/>
  <c r="H299" i="11"/>
  <c r="U329" i="11"/>
  <c r="L328" i="11"/>
  <c r="K310" i="11"/>
  <c r="N141" i="11"/>
  <c r="M156" i="11"/>
  <c r="O183" i="11"/>
  <c r="R145" i="11"/>
  <c r="N131" i="11"/>
  <c r="K174" i="11"/>
  <c r="L76" i="11"/>
  <c r="I176" i="11"/>
  <c r="N178" i="11"/>
  <c r="H176" i="11"/>
  <c r="R190" i="11"/>
  <c r="L183" i="11"/>
  <c r="L193" i="11"/>
  <c r="L217" i="11"/>
  <c r="J228" i="11"/>
  <c r="R229" i="11"/>
  <c r="Q250" i="11"/>
  <c r="V234" i="11"/>
  <c r="L243" i="11"/>
  <c r="S245" i="11"/>
  <c r="Q274" i="11"/>
  <c r="Q273" i="11"/>
  <c r="R276" i="11"/>
  <c r="I230" i="11"/>
  <c r="S247" i="11"/>
  <c r="M258" i="11"/>
  <c r="R266" i="11"/>
  <c r="U272" i="11"/>
  <c r="L249" i="11"/>
  <c r="N258" i="11"/>
  <c r="R263" i="11"/>
  <c r="H269" i="11"/>
  <c r="P281" i="11"/>
  <c r="V283" i="11"/>
  <c r="U244" i="11"/>
  <c r="H264" i="11"/>
  <c r="N271" i="11"/>
  <c r="I275" i="11"/>
  <c r="L280" i="11"/>
  <c r="K216" i="11"/>
  <c r="H243" i="11"/>
  <c r="K248" i="11"/>
  <c r="V260" i="11"/>
  <c r="W260" i="11" s="1"/>
  <c r="M263" i="11"/>
  <c r="R267" i="11"/>
  <c r="P271" i="11"/>
  <c r="J275" i="11"/>
  <c r="P280" i="11"/>
  <c r="R291" i="11"/>
  <c r="I306" i="11"/>
  <c r="O283" i="11"/>
  <c r="M286" i="11"/>
  <c r="K299" i="11"/>
  <c r="O308" i="11"/>
  <c r="M283" i="11"/>
  <c r="I290" i="11"/>
  <c r="V302" i="11"/>
  <c r="Q303" i="11"/>
  <c r="U303" i="11"/>
  <c r="S284" i="11"/>
  <c r="H288" i="11"/>
  <c r="U290" i="11"/>
  <c r="Q298" i="11"/>
  <c r="K285" i="11"/>
  <c r="K227" i="11"/>
  <c r="S263" i="11"/>
  <c r="L278" i="11"/>
  <c r="U282" i="11"/>
  <c r="H287" i="11"/>
  <c r="O294" i="11"/>
  <c r="V297" i="11"/>
  <c r="O297" i="11"/>
  <c r="K301" i="11"/>
  <c r="Q305" i="11"/>
  <c r="S305" i="11"/>
  <c r="Q299" i="11"/>
  <c r="J310" i="11"/>
  <c r="R304" i="11"/>
  <c r="Q304" i="11"/>
  <c r="M312" i="11"/>
  <c r="O316" i="11"/>
  <c r="R323" i="11"/>
  <c r="V304" i="11"/>
  <c r="V312" i="11"/>
  <c r="Q310" i="11"/>
  <c r="K259" i="11"/>
  <c r="L289" i="11"/>
  <c r="K295" i="11"/>
  <c r="Q307" i="11"/>
  <c r="O314" i="11"/>
  <c r="N314" i="11"/>
  <c r="H322" i="11"/>
  <c r="U322" i="11"/>
  <c r="W322" i="11" s="1"/>
  <c r="O329" i="11"/>
  <c r="S316" i="11"/>
  <c r="O321" i="11"/>
  <c r="Q328" i="11"/>
  <c r="K326" i="11"/>
  <c r="V311" i="11"/>
  <c r="W311" i="11" s="1"/>
  <c r="J319" i="11"/>
  <c r="L326" i="11"/>
  <c r="U302" i="11"/>
  <c r="M317" i="11"/>
  <c r="I325" i="11"/>
  <c r="Q330" i="11"/>
  <c r="U330" i="11"/>
  <c r="M321" i="11"/>
  <c r="U331" i="11"/>
  <c r="W331" i="11" s="1"/>
  <c r="U293" i="11"/>
  <c r="N315" i="11"/>
  <c r="I323" i="11"/>
  <c r="K327" i="11"/>
  <c r="K292" i="11"/>
  <c r="K324" i="11"/>
  <c r="L331" i="11"/>
  <c r="M337" i="5"/>
  <c r="M181" i="11"/>
  <c r="M189" i="11"/>
  <c r="M213" i="11"/>
  <c r="L263" i="11"/>
  <c r="J268" i="11"/>
  <c r="M265" i="11"/>
  <c r="L246" i="11"/>
  <c r="H278" i="11"/>
  <c r="U308" i="11"/>
  <c r="N298" i="11"/>
  <c r="P291" i="11"/>
  <c r="M299" i="11"/>
  <c r="V318" i="11"/>
  <c r="R314" i="11"/>
  <c r="R328" i="11"/>
  <c r="M328" i="11"/>
  <c r="M325" i="11"/>
  <c r="H146" i="11"/>
  <c r="I163" i="11"/>
  <c r="P89" i="11"/>
  <c r="P145" i="11"/>
  <c r="U138" i="11"/>
  <c r="I162" i="11"/>
  <c r="U81" i="11"/>
  <c r="V180" i="11"/>
  <c r="H196" i="11"/>
  <c r="U177" i="11"/>
  <c r="W177" i="11" s="1"/>
  <c r="Q192" i="11"/>
  <c r="L198" i="11"/>
  <c r="V197" i="11"/>
  <c r="I220" i="11"/>
  <c r="S191" i="11"/>
  <c r="P217" i="11"/>
  <c r="N250" i="11"/>
  <c r="J238" i="11"/>
  <c r="I256" i="11"/>
  <c r="J251" i="11"/>
  <c r="Q280" i="11"/>
  <c r="O274" i="11"/>
  <c r="I276" i="11"/>
  <c r="L230" i="11"/>
  <c r="V247" i="11"/>
  <c r="U267" i="11"/>
  <c r="W267" i="11" s="1"/>
  <c r="S273" i="11"/>
  <c r="V249" i="11"/>
  <c r="I260" i="11"/>
  <c r="O264" i="11"/>
  <c r="O270" i="11"/>
  <c r="M281" i="11"/>
  <c r="K284" i="11"/>
  <c r="L282" i="11"/>
  <c r="O247" i="11"/>
  <c r="R264" i="11"/>
  <c r="V272" i="11"/>
  <c r="U276" i="11"/>
  <c r="W276" i="11" s="1"/>
  <c r="N282" i="11"/>
  <c r="U216" i="11"/>
  <c r="L244" i="11"/>
  <c r="U248" i="11"/>
  <c r="M260" i="11"/>
  <c r="I264" i="11"/>
  <c r="P268" i="11"/>
  <c r="O272" i="11"/>
  <c r="H276" i="11"/>
  <c r="R282" i="11"/>
  <c r="S298" i="11"/>
  <c r="M306" i="11"/>
  <c r="L283" i="11"/>
  <c r="J288" i="11"/>
  <c r="M303" i="11"/>
  <c r="N308" i="11"/>
  <c r="Q285" i="11"/>
  <c r="V290" i="11"/>
  <c r="I302" i="11"/>
  <c r="I303" i="11"/>
  <c r="S303" i="11"/>
  <c r="J284" i="11"/>
  <c r="O288" i="11"/>
  <c r="J290" i="11"/>
  <c r="M298" i="11"/>
  <c r="K199" i="11"/>
  <c r="K231" i="11"/>
  <c r="O265" i="11"/>
  <c r="V278" i="11"/>
  <c r="W278" i="11" s="1"/>
  <c r="K282" i="11"/>
  <c r="U287" i="11"/>
  <c r="W287" i="11" s="1"/>
  <c r="P294" i="11"/>
  <c r="M297" i="11"/>
  <c r="R298" i="11"/>
  <c r="J301" i="11"/>
  <c r="H305" i="11"/>
  <c r="R305" i="11"/>
  <c r="I299" i="11"/>
  <c r="J311" i="11"/>
  <c r="P304" i="11"/>
  <c r="M310" i="11"/>
  <c r="R312" i="11"/>
  <c r="V316" i="11"/>
  <c r="H323" i="11"/>
  <c r="V309" i="11"/>
  <c r="W309" i="11" s="1"/>
  <c r="K314" i="11"/>
  <c r="H310" i="11"/>
  <c r="K263" i="11"/>
  <c r="K289" i="11"/>
  <c r="M295" i="11"/>
  <c r="I307" i="11"/>
  <c r="S314" i="11"/>
  <c r="S315" i="11"/>
  <c r="P322" i="11"/>
  <c r="M323" i="11"/>
  <c r="N329" i="11"/>
  <c r="P317" i="11"/>
  <c r="I324" i="11"/>
  <c r="Q329" i="11"/>
  <c r="U326" i="11"/>
  <c r="V313" i="11"/>
  <c r="S319" i="11"/>
  <c r="V326" i="11"/>
  <c r="M311" i="11"/>
  <c r="K317" i="11"/>
  <c r="M326" i="11"/>
  <c r="I330" i="11"/>
  <c r="L330" i="11"/>
  <c r="K321" i="11"/>
  <c r="Q291" i="11"/>
  <c r="M302" i="11"/>
  <c r="N317" i="11"/>
  <c r="L323" i="11"/>
  <c r="U327" i="11"/>
  <c r="K296" i="11"/>
  <c r="K328" i="11"/>
  <c r="T337" i="5"/>
  <c r="K182" i="11"/>
  <c r="S158" i="11"/>
  <c r="U211" i="11"/>
  <c r="O275" i="11"/>
  <c r="I262" i="11"/>
  <c r="J272" i="11"/>
  <c r="I273" i="11"/>
  <c r="R308" i="11"/>
  <c r="S285" i="11"/>
  <c r="K243" i="11"/>
  <c r="P297" i="11"/>
  <c r="J315" i="11"/>
  <c r="K275" i="11"/>
  <c r="I327" i="11"/>
  <c r="R321" i="11"/>
  <c r="N326" i="11"/>
  <c r="K308" i="11"/>
  <c r="O152" i="11"/>
  <c r="S168" i="11"/>
  <c r="H92" i="11"/>
  <c r="N155" i="11"/>
  <c r="P139" i="11"/>
  <c r="O164" i="11"/>
  <c r="J97" i="11"/>
  <c r="R186" i="11"/>
  <c r="I196" i="11"/>
  <c r="P184" i="11"/>
  <c r="N201" i="11"/>
  <c r="V199" i="11"/>
  <c r="K202" i="11"/>
  <c r="U225" i="11"/>
  <c r="W225" i="11" s="1"/>
  <c r="L199" i="11"/>
  <c r="S235" i="11"/>
  <c r="O221" i="11"/>
  <c r="Q245" i="11"/>
  <c r="R254" i="11"/>
  <c r="Q282" i="11"/>
  <c r="Q275" i="11"/>
  <c r="P276" i="11"/>
  <c r="V232" i="11"/>
  <c r="O249" i="11"/>
  <c r="R260" i="11"/>
  <c r="J267" i="11"/>
  <c r="P274" i="11"/>
  <c r="S251" i="11"/>
  <c r="S260" i="11"/>
  <c r="H266" i="11"/>
  <c r="H273" i="11"/>
  <c r="V281" i="11"/>
  <c r="M294" i="11"/>
  <c r="Q284" i="11"/>
  <c r="I252" i="11"/>
  <c r="N265" i="11"/>
  <c r="N272" i="11"/>
  <c r="I277" i="11"/>
  <c r="Q214" i="11"/>
  <c r="P230" i="11"/>
  <c r="Q246" i="11"/>
  <c r="P249" i="11"/>
  <c r="Q260" i="11"/>
  <c r="S264" i="11"/>
  <c r="O269" i="11"/>
  <c r="O273" i="11"/>
  <c r="L277" i="11"/>
  <c r="M291" i="11"/>
  <c r="O306" i="11"/>
  <c r="K306" i="11"/>
  <c r="P285" i="11"/>
  <c r="S290" i="11"/>
  <c r="V308" i="11"/>
  <c r="M308" i="11"/>
  <c r="N286" i="11"/>
  <c r="R292" i="11"/>
  <c r="S302" i="11"/>
  <c r="R303" i="11"/>
  <c r="P303" i="11"/>
  <c r="M284" i="11"/>
  <c r="N288" i="11"/>
  <c r="M290" i="11"/>
  <c r="P299" i="11"/>
  <c r="K203" i="11"/>
  <c r="K235" i="11"/>
  <c r="K265" i="11"/>
  <c r="V280" i="11"/>
  <c r="M282" i="11"/>
  <c r="U288" i="11"/>
  <c r="W288" i="11" s="1"/>
  <c r="Q294" i="11"/>
  <c r="S297" i="11"/>
  <c r="V301" i="11"/>
  <c r="U301" i="11"/>
  <c r="O305" i="11"/>
  <c r="U314" i="11"/>
  <c r="W314" i="11" s="1"/>
  <c r="S299" i="11"/>
  <c r="N312" i="11"/>
  <c r="L310" i="11"/>
  <c r="N311" i="11"/>
  <c r="I314" i="11"/>
  <c r="L316" i="11"/>
  <c r="P323" i="11"/>
  <c r="M309" i="11"/>
  <c r="Q318" i="11"/>
  <c r="P310" i="11"/>
  <c r="K267" i="11"/>
  <c r="P292" i="11"/>
  <c r="I296" i="11"/>
  <c r="P307" i="11"/>
  <c r="J314" i="11"/>
  <c r="P319" i="11"/>
  <c r="N322" i="11"/>
  <c r="L325" i="11"/>
  <c r="V329" i="11"/>
  <c r="O318" i="11"/>
  <c r="R324" i="11"/>
  <c r="O325" i="11"/>
  <c r="O327" i="11"/>
  <c r="M313" i="11"/>
  <c r="N320" i="11"/>
  <c r="P327" i="11"/>
  <c r="L313" i="11"/>
  <c r="U317" i="11"/>
  <c r="H327" i="11"/>
  <c r="P330" i="11"/>
  <c r="Q319" i="11"/>
  <c r="U321" i="11"/>
  <c r="I291" i="11"/>
  <c r="S308" i="11"/>
  <c r="I318" i="11"/>
  <c r="V323" i="11"/>
  <c r="J329" i="11"/>
  <c r="K300" i="11"/>
  <c r="I331" i="11"/>
  <c r="N115" i="11"/>
  <c r="U221" i="11"/>
  <c r="W221" i="11" s="1"/>
  <c r="Q221" i="11"/>
  <c r="K232" i="11"/>
  <c r="O276" i="11"/>
  <c r="H286" i="11"/>
  <c r="P232" i="11"/>
  <c r="J291" i="11"/>
  <c r="R296" i="11"/>
  <c r="N306" i="11"/>
  <c r="J294" i="11"/>
  <c r="M316" i="11"/>
  <c r="N309" i="11"/>
  <c r="H314" i="11"/>
  <c r="M331" i="11"/>
  <c r="O330" i="11"/>
  <c r="O331" i="11"/>
  <c r="I155" i="11"/>
  <c r="M169" i="11"/>
  <c r="O100" i="11"/>
  <c r="S156" i="11"/>
  <c r="K144" i="11"/>
  <c r="U164" i="11"/>
  <c r="R113" i="11"/>
  <c r="R189" i="11"/>
  <c r="U150" i="11"/>
  <c r="W150" i="11" s="1"/>
  <c r="H187" i="11"/>
  <c r="O209" i="11"/>
  <c r="U206" i="11"/>
  <c r="W206" i="11" s="1"/>
  <c r="S212" i="11"/>
  <c r="M212" i="11"/>
  <c r="N208" i="11"/>
  <c r="V242" i="11"/>
  <c r="M231" i="11"/>
  <c r="S253" i="11"/>
  <c r="K204" i="11"/>
  <c r="V252" i="11"/>
  <c r="N252" i="11"/>
  <c r="H275" i="11"/>
  <c r="S277" i="11"/>
  <c r="M232" i="11"/>
  <c r="K249" i="11"/>
  <c r="N261" i="11"/>
  <c r="N267" i="11"/>
  <c r="P275" i="11"/>
  <c r="P252" i="11"/>
  <c r="Q262" i="11"/>
  <c r="S266" i="11"/>
  <c r="U273" i="11"/>
  <c r="W273" i="11" s="1"/>
  <c r="L281" i="11"/>
  <c r="M262" i="11"/>
  <c r="U286" i="11"/>
  <c r="R252" i="11"/>
  <c r="K269" i="11"/>
  <c r="S272" i="11"/>
  <c r="N279" i="11"/>
  <c r="I214" i="11"/>
  <c r="S231" i="11"/>
  <c r="I246" i="11"/>
  <c r="J252" i="11"/>
  <c r="H260" i="11"/>
  <c r="Q266" i="11"/>
  <c r="S269" i="11"/>
  <c r="R273" i="11"/>
  <c r="R278" i="11"/>
  <c r="K291" i="11"/>
  <c r="V306" i="11"/>
  <c r="H306" i="11"/>
  <c r="O286" i="11"/>
  <c r="O292" i="11"/>
  <c r="L308" i="11"/>
  <c r="J308" i="11"/>
  <c r="Q287" i="11"/>
  <c r="R295" i="11"/>
  <c r="H302" i="11"/>
  <c r="H303" i="11"/>
  <c r="M277" i="11"/>
  <c r="I285" i="11"/>
  <c r="V292" i="11"/>
  <c r="W292" i="11" s="1"/>
  <c r="O298" i="11"/>
  <c r="R299" i="11"/>
  <c r="K207" i="11"/>
  <c r="K239" i="11"/>
  <c r="U265" i="11"/>
  <c r="M280" i="11"/>
  <c r="I283" i="11"/>
  <c r="P290" i="11"/>
  <c r="U294" i="11"/>
  <c r="J297" i="11"/>
  <c r="M301" i="11"/>
  <c r="H301" i="11"/>
  <c r="N305" i="11"/>
  <c r="J318" i="11"/>
  <c r="J299" i="11"/>
  <c r="H315" i="11"/>
  <c r="K311" i="11"/>
  <c r="U312" i="11"/>
  <c r="W312" i="11" s="1"/>
  <c r="M315" i="11"/>
  <c r="U316" i="11"/>
  <c r="W316" i="11" s="1"/>
  <c r="O323" i="11"/>
  <c r="P309" i="11"/>
  <c r="H318" i="11"/>
  <c r="R311" i="11"/>
  <c r="K271" i="11"/>
  <c r="M292" i="11"/>
  <c r="U296" i="11"/>
  <c r="W296" i="11" s="1"/>
  <c r="N307" i="11"/>
  <c r="Q314" i="11"/>
  <c r="I312" i="11"/>
  <c r="M322" i="11"/>
  <c r="Q327" i="11"/>
  <c r="M329" i="11"/>
  <c r="K318" i="11"/>
  <c r="N325" i="11"/>
  <c r="N327" i="11"/>
  <c r="U328" i="11"/>
  <c r="W328" i="11" s="1"/>
  <c r="K313" i="11"/>
  <c r="I321" i="11"/>
  <c r="S328" i="11"/>
  <c r="Q315" i="11"/>
  <c r="P318" i="11"/>
  <c r="R327" i="11"/>
  <c r="H330" i="11"/>
  <c r="I319" i="11"/>
  <c r="J325" i="11"/>
  <c r="L291" i="11"/>
  <c r="O310" i="11"/>
  <c r="R318" i="11"/>
  <c r="V325" i="11"/>
  <c r="N331" i="11"/>
  <c r="K304" i="11"/>
  <c r="Q331" i="11"/>
  <c r="N165" i="11"/>
  <c r="R188" i="11"/>
  <c r="L238" i="11"/>
  <c r="K262" i="11"/>
  <c r="R274" i="11"/>
  <c r="L214" i="11"/>
  <c r="I266" i="11"/>
  <c r="R286" i="11"/>
  <c r="O303" i="11"/>
  <c r="H277" i="11"/>
  <c r="K305" i="11"/>
  <c r="U323" i="11"/>
  <c r="I293" i="11"/>
  <c r="U318" i="11"/>
  <c r="I315" i="11"/>
  <c r="V291" i="11"/>
  <c r="L337" i="5"/>
  <c r="P337" i="5"/>
  <c r="H337" i="5"/>
  <c r="O337" i="5"/>
  <c r="G337" i="5"/>
  <c r="R337" i="5"/>
  <c r="N337" i="5"/>
  <c r="J337" i="5"/>
  <c r="U337" i="5"/>
  <c r="V337" i="5" s="1"/>
  <c r="Q337" i="5"/>
  <c r="I337" i="5"/>
  <c r="H7" i="7"/>
  <c r="V7" i="8"/>
  <c r="P301" i="8"/>
  <c r="H301" i="8"/>
  <c r="O301" i="8"/>
  <c r="N301" i="8"/>
  <c r="V301" i="8"/>
  <c r="M301" i="8"/>
  <c r="U301" i="8"/>
  <c r="L301" i="8"/>
  <c r="S301" i="8"/>
  <c r="K301" i="8"/>
  <c r="R301" i="8"/>
  <c r="J301" i="8"/>
  <c r="Q301" i="8"/>
  <c r="I301" i="8"/>
  <c r="V301" i="7"/>
  <c r="U301" i="7"/>
  <c r="R301" i="7"/>
  <c r="S301" i="7"/>
  <c r="P301" i="7"/>
  <c r="Q301" i="7"/>
  <c r="N301" i="7"/>
  <c r="O301" i="7"/>
  <c r="M301" i="7"/>
  <c r="K301" i="7"/>
  <c r="L301" i="7"/>
  <c r="I301" i="7"/>
  <c r="J301" i="7"/>
  <c r="H301" i="7"/>
  <c r="O37" i="8"/>
  <c r="N37" i="8"/>
  <c r="V37" i="8"/>
  <c r="M37" i="8"/>
  <c r="U37" i="8"/>
  <c r="L37" i="8"/>
  <c r="S37" i="8"/>
  <c r="K37" i="8"/>
  <c r="R37" i="8"/>
  <c r="J37" i="8"/>
  <c r="Q37" i="8"/>
  <c r="I37" i="8"/>
  <c r="P37" i="8"/>
  <c r="H37" i="8"/>
  <c r="V37" i="7"/>
  <c r="Q37" i="7"/>
  <c r="U37" i="7"/>
  <c r="R37" i="7"/>
  <c r="P37" i="7"/>
  <c r="S37" i="7"/>
  <c r="O37" i="7"/>
  <c r="M37" i="7"/>
  <c r="N37" i="7"/>
  <c r="J37" i="7"/>
  <c r="K37" i="7"/>
  <c r="L37" i="7"/>
  <c r="I37" i="7"/>
  <c r="H37" i="7"/>
  <c r="V40" i="8"/>
  <c r="M40" i="8"/>
  <c r="U40" i="8"/>
  <c r="L40" i="8"/>
  <c r="S40" i="8"/>
  <c r="K40" i="8"/>
  <c r="R40" i="8"/>
  <c r="J40" i="8"/>
  <c r="Q40" i="8"/>
  <c r="I40" i="8"/>
  <c r="P40" i="8"/>
  <c r="H40" i="8"/>
  <c r="O40" i="8"/>
  <c r="N40" i="8"/>
  <c r="V40" i="7"/>
  <c r="S40" i="7"/>
  <c r="Q40" i="7"/>
  <c r="U40" i="7"/>
  <c r="R40" i="7"/>
  <c r="P40" i="7"/>
  <c r="O40" i="7"/>
  <c r="M40" i="7"/>
  <c r="N40" i="7"/>
  <c r="L40" i="7"/>
  <c r="J40" i="7"/>
  <c r="K40" i="7"/>
  <c r="H40" i="7"/>
  <c r="I40" i="7"/>
  <c r="S230" i="8"/>
  <c r="K230" i="8"/>
  <c r="R230" i="8"/>
  <c r="J230" i="8"/>
  <c r="Q230" i="8"/>
  <c r="I230" i="8"/>
  <c r="P230" i="8"/>
  <c r="H230" i="8"/>
  <c r="O230" i="8"/>
  <c r="N230" i="8"/>
  <c r="V230" i="8"/>
  <c r="M230" i="8"/>
  <c r="U230" i="8"/>
  <c r="L230" i="8"/>
  <c r="V230" i="7"/>
  <c r="S230" i="7"/>
  <c r="Q230" i="7"/>
  <c r="U230" i="7"/>
  <c r="R230" i="7"/>
  <c r="O230" i="7"/>
  <c r="M230" i="7"/>
  <c r="P230" i="7"/>
  <c r="N230" i="7"/>
  <c r="L230" i="7"/>
  <c r="J230" i="7"/>
  <c r="K230" i="7"/>
  <c r="I230" i="7"/>
  <c r="H230" i="7"/>
  <c r="V271" i="8"/>
  <c r="M271" i="8"/>
  <c r="U271" i="8"/>
  <c r="L271" i="8"/>
  <c r="S271" i="8"/>
  <c r="K271" i="8"/>
  <c r="R271" i="8"/>
  <c r="J271" i="8"/>
  <c r="Q271" i="8"/>
  <c r="I271" i="8"/>
  <c r="P271" i="8"/>
  <c r="H271" i="8"/>
  <c r="O271" i="8"/>
  <c r="N271" i="8"/>
  <c r="V271" i="7"/>
  <c r="S271" i="7"/>
  <c r="Q271" i="7"/>
  <c r="U271" i="7"/>
  <c r="R271" i="7"/>
  <c r="O271" i="7"/>
  <c r="P271" i="7"/>
  <c r="M271" i="7"/>
  <c r="N271" i="7"/>
  <c r="L271" i="7"/>
  <c r="K271" i="7"/>
  <c r="H271" i="7"/>
  <c r="J271" i="7"/>
  <c r="I271" i="7"/>
  <c r="Q145" i="8"/>
  <c r="I145" i="8"/>
  <c r="P145" i="8"/>
  <c r="H145" i="8"/>
  <c r="O145" i="8"/>
  <c r="N145" i="8"/>
  <c r="V145" i="8"/>
  <c r="M145" i="8"/>
  <c r="U145" i="8"/>
  <c r="L145" i="8"/>
  <c r="S145" i="8"/>
  <c r="K145" i="8"/>
  <c r="R145" i="8"/>
  <c r="J145" i="8"/>
  <c r="V145" i="7"/>
  <c r="R145" i="7"/>
  <c r="S145" i="7"/>
  <c r="U145" i="7"/>
  <c r="N145" i="7"/>
  <c r="Q145" i="7"/>
  <c r="O145" i="7"/>
  <c r="M145" i="7"/>
  <c r="P145" i="7"/>
  <c r="K145" i="7"/>
  <c r="L145" i="7"/>
  <c r="J145" i="7"/>
  <c r="I145" i="7"/>
  <c r="H145" i="7"/>
  <c r="P108" i="8"/>
  <c r="H108" i="8"/>
  <c r="N108" i="8"/>
  <c r="V108" i="8"/>
  <c r="M108" i="8"/>
  <c r="U108" i="8"/>
  <c r="L108" i="8"/>
  <c r="R108" i="8"/>
  <c r="J108" i="8"/>
  <c r="Q108" i="8"/>
  <c r="O108" i="8"/>
  <c r="K108" i="8"/>
  <c r="I108" i="8"/>
  <c r="S108" i="8"/>
  <c r="V108" i="7"/>
  <c r="Q108" i="7"/>
  <c r="U108" i="7"/>
  <c r="R108" i="7"/>
  <c r="S108" i="7"/>
  <c r="M108" i="7"/>
  <c r="P108" i="7"/>
  <c r="N108" i="7"/>
  <c r="O108" i="7"/>
  <c r="J108" i="7"/>
  <c r="K108" i="7"/>
  <c r="L108" i="7"/>
  <c r="H108" i="7"/>
  <c r="I108" i="7"/>
  <c r="P168" i="8"/>
  <c r="H168" i="8"/>
  <c r="O168" i="8"/>
  <c r="N168" i="8"/>
  <c r="V168" i="8"/>
  <c r="M168" i="8"/>
  <c r="U168" i="8"/>
  <c r="L168" i="8"/>
  <c r="S168" i="8"/>
  <c r="K168" i="8"/>
  <c r="R168" i="8"/>
  <c r="J168" i="8"/>
  <c r="Q168" i="8"/>
  <c r="I168" i="8"/>
  <c r="V168" i="7"/>
  <c r="S168" i="7"/>
  <c r="Q168" i="7"/>
  <c r="U168" i="7"/>
  <c r="R168" i="7"/>
  <c r="O168" i="7"/>
  <c r="M168" i="7"/>
  <c r="P168" i="7"/>
  <c r="N168" i="7"/>
  <c r="L168" i="7"/>
  <c r="J168" i="7"/>
  <c r="K168" i="7"/>
  <c r="H168" i="7"/>
  <c r="I168" i="7"/>
  <c r="R326" i="8"/>
  <c r="J326" i="8"/>
  <c r="Q326" i="8"/>
  <c r="I326" i="8"/>
  <c r="P326" i="8"/>
  <c r="H326" i="8"/>
  <c r="O326" i="8"/>
  <c r="N326" i="8"/>
  <c r="V326" i="8"/>
  <c r="M326" i="8"/>
  <c r="U326" i="8"/>
  <c r="L326" i="8"/>
  <c r="S326" i="8"/>
  <c r="K326" i="8"/>
  <c r="S326" i="7"/>
  <c r="V326" i="7"/>
  <c r="U326" i="7"/>
  <c r="Q326" i="7"/>
  <c r="O326" i="7"/>
  <c r="P326" i="7"/>
  <c r="R326" i="7"/>
  <c r="N326" i="7"/>
  <c r="L326" i="7"/>
  <c r="M326" i="7"/>
  <c r="K326" i="7"/>
  <c r="J326" i="7"/>
  <c r="I326" i="7"/>
  <c r="H326" i="7"/>
  <c r="P26" i="8"/>
  <c r="H26" i="8"/>
  <c r="O26" i="8"/>
  <c r="N26" i="8"/>
  <c r="V26" i="8"/>
  <c r="M26" i="8"/>
  <c r="U26" i="8"/>
  <c r="L26" i="8"/>
  <c r="S26" i="8"/>
  <c r="K26" i="8"/>
  <c r="R26" i="8"/>
  <c r="U26" i="7"/>
  <c r="Q26" i="8"/>
  <c r="J26" i="8"/>
  <c r="I26" i="8"/>
  <c r="V26" i="7"/>
  <c r="R26" i="7"/>
  <c r="S26" i="7"/>
  <c r="Q26" i="7"/>
  <c r="N26" i="7"/>
  <c r="P26" i="7"/>
  <c r="O26" i="7"/>
  <c r="K26" i="7"/>
  <c r="L26" i="7"/>
  <c r="M26" i="7"/>
  <c r="J26" i="7"/>
  <c r="H26" i="7"/>
  <c r="I26" i="7"/>
  <c r="P116" i="8"/>
  <c r="H116" i="8"/>
  <c r="N116" i="8"/>
  <c r="V116" i="8"/>
  <c r="M116" i="8"/>
  <c r="U116" i="8"/>
  <c r="L116" i="8"/>
  <c r="S116" i="8"/>
  <c r="K116" i="8"/>
  <c r="R116" i="8"/>
  <c r="J116" i="8"/>
  <c r="Q116" i="8"/>
  <c r="I116" i="8"/>
  <c r="O116" i="8"/>
  <c r="V116" i="7"/>
  <c r="Q116" i="7"/>
  <c r="U116" i="7"/>
  <c r="R116" i="7"/>
  <c r="S116" i="7"/>
  <c r="M116" i="7"/>
  <c r="P116" i="7"/>
  <c r="N116" i="7"/>
  <c r="O116" i="7"/>
  <c r="J116" i="7"/>
  <c r="K116" i="7"/>
  <c r="L116" i="7"/>
  <c r="I116" i="7"/>
  <c r="H116" i="7"/>
  <c r="O200" i="8"/>
  <c r="N200" i="8"/>
  <c r="V200" i="8"/>
  <c r="M200" i="8"/>
  <c r="U200" i="8"/>
  <c r="L200" i="8"/>
  <c r="S200" i="8"/>
  <c r="K200" i="8"/>
  <c r="R200" i="8"/>
  <c r="J200" i="8"/>
  <c r="H200" i="8"/>
  <c r="Q200" i="8"/>
  <c r="P200" i="8"/>
  <c r="I200" i="8"/>
  <c r="V200" i="7"/>
  <c r="S200" i="7"/>
  <c r="Q200" i="7"/>
  <c r="U200" i="7"/>
  <c r="R200" i="7"/>
  <c r="O200" i="7"/>
  <c r="M200" i="7"/>
  <c r="P200" i="7"/>
  <c r="N200" i="7"/>
  <c r="L200" i="7"/>
  <c r="J200" i="7"/>
  <c r="K200" i="7"/>
  <c r="H200" i="7"/>
  <c r="I200" i="7"/>
  <c r="N127" i="8"/>
  <c r="V127" i="8"/>
  <c r="M127" i="8"/>
  <c r="U127" i="8"/>
  <c r="L127" i="8"/>
  <c r="S127" i="8"/>
  <c r="K127" i="8"/>
  <c r="R127" i="8"/>
  <c r="J127" i="8"/>
  <c r="Q127" i="8"/>
  <c r="I127" i="8"/>
  <c r="P127" i="8"/>
  <c r="H127" i="8"/>
  <c r="O127" i="8"/>
  <c r="V127" i="7"/>
  <c r="S127" i="7"/>
  <c r="Q127" i="7"/>
  <c r="U127" i="7"/>
  <c r="R127" i="7"/>
  <c r="O127" i="7"/>
  <c r="M127" i="7"/>
  <c r="P127" i="7"/>
  <c r="I127" i="7"/>
  <c r="L127" i="7"/>
  <c r="J127" i="7"/>
  <c r="N127" i="7"/>
  <c r="K127" i="7"/>
  <c r="H127" i="7"/>
  <c r="S202" i="8"/>
  <c r="K202" i="8"/>
  <c r="R202" i="8"/>
  <c r="J202" i="8"/>
  <c r="Q202" i="8"/>
  <c r="I202" i="8"/>
  <c r="P202" i="8"/>
  <c r="H202" i="8"/>
  <c r="O202" i="8"/>
  <c r="N202" i="8"/>
  <c r="V202" i="8"/>
  <c r="M202" i="8"/>
  <c r="L202" i="8"/>
  <c r="U202" i="8"/>
  <c r="V202" i="7"/>
  <c r="R202" i="7"/>
  <c r="S202" i="7"/>
  <c r="Q202" i="7"/>
  <c r="U202" i="7"/>
  <c r="P202" i="7"/>
  <c r="N202" i="7"/>
  <c r="O202" i="7"/>
  <c r="M202" i="7"/>
  <c r="K202" i="7"/>
  <c r="L202" i="7"/>
  <c r="J202" i="7"/>
  <c r="I202" i="7"/>
  <c r="H202" i="7"/>
  <c r="S246" i="8"/>
  <c r="K246" i="8"/>
  <c r="R246" i="8"/>
  <c r="J246" i="8"/>
  <c r="P246" i="8"/>
  <c r="H246" i="8"/>
  <c r="N246" i="8"/>
  <c r="V246" i="8"/>
  <c r="U246" i="8"/>
  <c r="L246" i="8"/>
  <c r="Q246" i="8"/>
  <c r="O246" i="8"/>
  <c r="M246" i="8"/>
  <c r="I246" i="8"/>
  <c r="V246" i="7"/>
  <c r="S246" i="7"/>
  <c r="Q246" i="7"/>
  <c r="U246" i="7"/>
  <c r="R246" i="7"/>
  <c r="O246" i="7"/>
  <c r="P246" i="7"/>
  <c r="N246" i="7"/>
  <c r="L246" i="7"/>
  <c r="J246" i="7"/>
  <c r="K246" i="7"/>
  <c r="M246" i="7"/>
  <c r="I246" i="7"/>
  <c r="H246" i="7"/>
  <c r="V11" i="8"/>
  <c r="M11" i="8"/>
  <c r="U11" i="8"/>
  <c r="L11" i="8"/>
  <c r="U11" i="7"/>
  <c r="S11" i="8"/>
  <c r="K11" i="8"/>
  <c r="R11" i="8"/>
  <c r="J11" i="8"/>
  <c r="Q11" i="8"/>
  <c r="I11" i="8"/>
  <c r="V11" i="7"/>
  <c r="P11" i="8"/>
  <c r="H11" i="8"/>
  <c r="O11" i="8"/>
  <c r="N11" i="8"/>
  <c r="R11" i="7"/>
  <c r="S11" i="7"/>
  <c r="Q11" i="7"/>
  <c r="P11" i="7"/>
  <c r="N11" i="7"/>
  <c r="O11" i="7"/>
  <c r="M11" i="7"/>
  <c r="K11" i="7"/>
  <c r="I11" i="7"/>
  <c r="L11" i="7"/>
  <c r="J11" i="7"/>
  <c r="H11" i="7"/>
  <c r="V267" i="8"/>
  <c r="M267" i="8"/>
  <c r="U267" i="8"/>
  <c r="L267" i="8"/>
  <c r="S267" i="8"/>
  <c r="R267" i="8"/>
  <c r="J267" i="8"/>
  <c r="Q267" i="8"/>
  <c r="I267" i="8"/>
  <c r="P267" i="8"/>
  <c r="H267" i="8"/>
  <c r="O267" i="8"/>
  <c r="N267" i="8"/>
  <c r="K267" i="8"/>
  <c r="V267" i="7"/>
  <c r="U267" i="7"/>
  <c r="R267" i="7"/>
  <c r="S267" i="7"/>
  <c r="Q267" i="7"/>
  <c r="P267" i="7"/>
  <c r="N267" i="7"/>
  <c r="O267" i="7"/>
  <c r="K267" i="7"/>
  <c r="M267" i="7"/>
  <c r="L267" i="7"/>
  <c r="I267" i="7"/>
  <c r="J267" i="7"/>
  <c r="H267" i="7"/>
  <c r="S214" i="8"/>
  <c r="K214" i="8"/>
  <c r="R214" i="8"/>
  <c r="J214" i="8"/>
  <c r="Q214" i="8"/>
  <c r="I214" i="8"/>
  <c r="P214" i="8"/>
  <c r="H214" i="8"/>
  <c r="O214" i="8"/>
  <c r="N214" i="8"/>
  <c r="V214" i="8"/>
  <c r="M214" i="8"/>
  <c r="U214" i="8"/>
  <c r="L214" i="8"/>
  <c r="V214" i="7"/>
  <c r="S214" i="7"/>
  <c r="Q214" i="7"/>
  <c r="U214" i="7"/>
  <c r="R214" i="7"/>
  <c r="O214" i="7"/>
  <c r="M214" i="7"/>
  <c r="P214" i="7"/>
  <c r="N214" i="7"/>
  <c r="L214" i="7"/>
  <c r="J214" i="7"/>
  <c r="K214" i="7"/>
  <c r="I214" i="7"/>
  <c r="H214" i="7"/>
  <c r="N59" i="8"/>
  <c r="U59" i="8"/>
  <c r="K59" i="8"/>
  <c r="S59" i="8"/>
  <c r="J59" i="8"/>
  <c r="R59" i="8"/>
  <c r="I59" i="8"/>
  <c r="Q59" i="8"/>
  <c r="H59" i="8"/>
  <c r="P59" i="8"/>
  <c r="O59" i="8"/>
  <c r="M59" i="8"/>
  <c r="V59" i="7"/>
  <c r="V59" i="8"/>
  <c r="L59" i="8"/>
  <c r="U59" i="7"/>
  <c r="R59" i="7"/>
  <c r="S59" i="7"/>
  <c r="Q59" i="7"/>
  <c r="P59" i="7"/>
  <c r="N59" i="7"/>
  <c r="O59" i="7"/>
  <c r="K59" i="7"/>
  <c r="L59" i="7"/>
  <c r="M59" i="7"/>
  <c r="J59" i="7"/>
  <c r="I59" i="7"/>
  <c r="H59" i="7"/>
  <c r="U170" i="8"/>
  <c r="L170" i="8"/>
  <c r="S170" i="8"/>
  <c r="K170" i="8"/>
  <c r="R170" i="8"/>
  <c r="J170" i="8"/>
  <c r="Q170" i="8"/>
  <c r="I170" i="8"/>
  <c r="P170" i="8"/>
  <c r="H170" i="8"/>
  <c r="O170" i="8"/>
  <c r="N170" i="8"/>
  <c r="V170" i="8"/>
  <c r="M170" i="8"/>
  <c r="V170" i="7"/>
  <c r="R170" i="7"/>
  <c r="S170" i="7"/>
  <c r="Q170" i="7"/>
  <c r="U170" i="7"/>
  <c r="P170" i="7"/>
  <c r="N170" i="7"/>
  <c r="O170" i="7"/>
  <c r="M170" i="7"/>
  <c r="K170" i="7"/>
  <c r="L170" i="7"/>
  <c r="J170" i="7"/>
  <c r="I170" i="7"/>
  <c r="H170" i="7"/>
  <c r="U307" i="8"/>
  <c r="L307" i="8"/>
  <c r="S307" i="8"/>
  <c r="K307" i="8"/>
  <c r="R307" i="8"/>
  <c r="J307" i="8"/>
  <c r="Q307" i="8"/>
  <c r="I307" i="8"/>
  <c r="P307" i="8"/>
  <c r="H307" i="8"/>
  <c r="O307" i="8"/>
  <c r="N307" i="8"/>
  <c r="V307" i="8"/>
  <c r="M307" i="8"/>
  <c r="V307" i="7"/>
  <c r="U307" i="7"/>
  <c r="R307" i="7"/>
  <c r="S307" i="7"/>
  <c r="Q307" i="7"/>
  <c r="P307" i="7"/>
  <c r="N307" i="7"/>
  <c r="O307" i="7"/>
  <c r="M307" i="7"/>
  <c r="K307" i="7"/>
  <c r="L307" i="7"/>
  <c r="J307" i="7"/>
  <c r="I307" i="7"/>
  <c r="H307" i="7"/>
  <c r="U194" i="8"/>
  <c r="L194" i="8"/>
  <c r="S194" i="8"/>
  <c r="K194" i="8"/>
  <c r="R194" i="8"/>
  <c r="J194" i="8"/>
  <c r="Q194" i="8"/>
  <c r="I194" i="8"/>
  <c r="P194" i="8"/>
  <c r="H194" i="8"/>
  <c r="O194" i="8"/>
  <c r="N194" i="8"/>
  <c r="V194" i="8"/>
  <c r="M194" i="8"/>
  <c r="V194" i="7"/>
  <c r="R194" i="7"/>
  <c r="S194" i="7"/>
  <c r="Q194" i="7"/>
  <c r="U194" i="7"/>
  <c r="P194" i="7"/>
  <c r="N194" i="7"/>
  <c r="O194" i="7"/>
  <c r="K194" i="7"/>
  <c r="L194" i="7"/>
  <c r="J194" i="7"/>
  <c r="M194" i="7"/>
  <c r="I194" i="7"/>
  <c r="H194" i="7"/>
  <c r="V71" i="8"/>
  <c r="M71" i="8"/>
  <c r="U71" i="8"/>
  <c r="L71" i="8"/>
  <c r="N71" i="8"/>
  <c r="K71" i="8"/>
  <c r="J71" i="8"/>
  <c r="I71" i="8"/>
  <c r="S71" i="8"/>
  <c r="H71" i="8"/>
  <c r="R71" i="8"/>
  <c r="Q71" i="8"/>
  <c r="P71" i="8"/>
  <c r="O71" i="8"/>
  <c r="V71" i="7"/>
  <c r="S71" i="7"/>
  <c r="Q71" i="7"/>
  <c r="U71" i="7"/>
  <c r="R71" i="7"/>
  <c r="O71" i="7"/>
  <c r="M71" i="7"/>
  <c r="P71" i="7"/>
  <c r="I71" i="7"/>
  <c r="L71" i="7"/>
  <c r="J71" i="7"/>
  <c r="K71" i="7"/>
  <c r="N71" i="7"/>
  <c r="H71" i="7"/>
  <c r="P172" i="8"/>
  <c r="H172" i="8"/>
  <c r="O172" i="8"/>
  <c r="N172" i="8"/>
  <c r="V172" i="8"/>
  <c r="M172" i="8"/>
  <c r="U172" i="8"/>
  <c r="L172" i="8"/>
  <c r="S172" i="8"/>
  <c r="K172" i="8"/>
  <c r="R172" i="8"/>
  <c r="J172" i="8"/>
  <c r="Q172" i="8"/>
  <c r="I172" i="8"/>
  <c r="V172" i="7"/>
  <c r="Q172" i="7"/>
  <c r="U172" i="7"/>
  <c r="R172" i="7"/>
  <c r="S172" i="7"/>
  <c r="M172" i="7"/>
  <c r="P172" i="7"/>
  <c r="N172" i="7"/>
  <c r="O172" i="7"/>
  <c r="J172" i="7"/>
  <c r="K172" i="7"/>
  <c r="L172" i="7"/>
  <c r="I172" i="7"/>
  <c r="H172" i="7"/>
  <c r="O136" i="8"/>
  <c r="N136" i="8"/>
  <c r="V136" i="8"/>
  <c r="M136" i="8"/>
  <c r="U136" i="8"/>
  <c r="L136" i="8"/>
  <c r="S136" i="8"/>
  <c r="K136" i="8"/>
  <c r="R136" i="8"/>
  <c r="J136" i="8"/>
  <c r="Q136" i="8"/>
  <c r="I136" i="8"/>
  <c r="P136" i="8"/>
  <c r="H136" i="8"/>
  <c r="V136" i="7"/>
  <c r="S136" i="7"/>
  <c r="Q136" i="7"/>
  <c r="U136" i="7"/>
  <c r="R136" i="7"/>
  <c r="O136" i="7"/>
  <c r="M136" i="7"/>
  <c r="P136" i="7"/>
  <c r="N136" i="7"/>
  <c r="L136" i="7"/>
  <c r="J136" i="7"/>
  <c r="K136" i="7"/>
  <c r="H136" i="7"/>
  <c r="I136" i="7"/>
  <c r="U32" i="8"/>
  <c r="L32" i="8"/>
  <c r="S32" i="8"/>
  <c r="K32" i="8"/>
  <c r="R32" i="8"/>
  <c r="J32" i="8"/>
  <c r="Q32" i="8"/>
  <c r="I32" i="8"/>
  <c r="P32" i="8"/>
  <c r="H32" i="8"/>
  <c r="O32" i="8"/>
  <c r="V32" i="7"/>
  <c r="V32" i="8"/>
  <c r="N32" i="8"/>
  <c r="M32" i="8"/>
  <c r="U32" i="7"/>
  <c r="S32" i="7"/>
  <c r="Q32" i="7"/>
  <c r="R32" i="7"/>
  <c r="P32" i="7"/>
  <c r="O32" i="7"/>
  <c r="M32" i="7"/>
  <c r="L32" i="7"/>
  <c r="J32" i="7"/>
  <c r="N32" i="7"/>
  <c r="K32" i="7"/>
  <c r="H32" i="7"/>
  <c r="I32" i="7"/>
  <c r="U110" i="8"/>
  <c r="L110" i="8"/>
  <c r="R110" i="8"/>
  <c r="J110" i="8"/>
  <c r="Q110" i="8"/>
  <c r="I110" i="8"/>
  <c r="P110" i="8"/>
  <c r="H110" i="8"/>
  <c r="O110" i="8"/>
  <c r="N110" i="8"/>
  <c r="V110" i="8"/>
  <c r="K110" i="8"/>
  <c r="S110" i="8"/>
  <c r="M110" i="8"/>
  <c r="V110" i="7"/>
  <c r="S110" i="7"/>
  <c r="Q110" i="7"/>
  <c r="U110" i="7"/>
  <c r="R110" i="7"/>
  <c r="O110" i="7"/>
  <c r="M110" i="7"/>
  <c r="P110" i="7"/>
  <c r="N110" i="7"/>
  <c r="L110" i="7"/>
  <c r="J110" i="7"/>
  <c r="K110" i="7"/>
  <c r="I110" i="7"/>
  <c r="H110" i="7"/>
  <c r="N191" i="8"/>
  <c r="V191" i="8"/>
  <c r="M191" i="8"/>
  <c r="U191" i="8"/>
  <c r="L191" i="8"/>
  <c r="S191" i="8"/>
  <c r="K191" i="8"/>
  <c r="R191" i="8"/>
  <c r="J191" i="8"/>
  <c r="Q191" i="8"/>
  <c r="I191" i="8"/>
  <c r="P191" i="8"/>
  <c r="H191" i="8"/>
  <c r="O191" i="8"/>
  <c r="V191" i="7"/>
  <c r="S191" i="7"/>
  <c r="Q191" i="7"/>
  <c r="U191" i="7"/>
  <c r="R191" i="7"/>
  <c r="O191" i="7"/>
  <c r="M191" i="7"/>
  <c r="P191" i="7"/>
  <c r="L191" i="7"/>
  <c r="J191" i="7"/>
  <c r="N191" i="7"/>
  <c r="K191" i="7"/>
  <c r="H191" i="7"/>
  <c r="I191" i="7"/>
  <c r="P289" i="8"/>
  <c r="H289" i="8"/>
  <c r="O289" i="8"/>
  <c r="N289" i="8"/>
  <c r="V289" i="8"/>
  <c r="M289" i="8"/>
  <c r="U289" i="8"/>
  <c r="L289" i="8"/>
  <c r="S289" i="8"/>
  <c r="K289" i="8"/>
  <c r="R289" i="8"/>
  <c r="J289" i="8"/>
  <c r="Q289" i="8"/>
  <c r="I289" i="8"/>
  <c r="V289" i="7"/>
  <c r="R289" i="7"/>
  <c r="S289" i="7"/>
  <c r="U289" i="7"/>
  <c r="Q289" i="7"/>
  <c r="N289" i="7"/>
  <c r="O289" i="7"/>
  <c r="P289" i="7"/>
  <c r="K289" i="7"/>
  <c r="L289" i="7"/>
  <c r="M289" i="7"/>
  <c r="I289" i="7"/>
  <c r="H289" i="7"/>
  <c r="J289" i="7"/>
  <c r="N320" i="8"/>
  <c r="V320" i="8"/>
  <c r="M320" i="8"/>
  <c r="U320" i="8"/>
  <c r="L320" i="8"/>
  <c r="S320" i="8"/>
  <c r="K320" i="8"/>
  <c r="R320" i="8"/>
  <c r="J320" i="8"/>
  <c r="Q320" i="8"/>
  <c r="I320" i="8"/>
  <c r="P320" i="8"/>
  <c r="H320" i="8"/>
  <c r="O320" i="8"/>
  <c r="V320" i="7"/>
  <c r="S320" i="7"/>
  <c r="U320" i="7"/>
  <c r="R320" i="7"/>
  <c r="O320" i="7"/>
  <c r="Q320" i="7"/>
  <c r="P320" i="7"/>
  <c r="L320" i="7"/>
  <c r="J320" i="7"/>
  <c r="M320" i="7"/>
  <c r="N320" i="7"/>
  <c r="K320" i="7"/>
  <c r="H320" i="7"/>
  <c r="I320" i="7"/>
  <c r="V15" i="8"/>
  <c r="M15" i="8"/>
  <c r="V15" i="7"/>
  <c r="U15" i="8"/>
  <c r="L15" i="8"/>
  <c r="S15" i="8"/>
  <c r="K15" i="8"/>
  <c r="R15" i="8"/>
  <c r="J15" i="8"/>
  <c r="Q15" i="8"/>
  <c r="I15" i="8"/>
  <c r="P15" i="8"/>
  <c r="H15" i="8"/>
  <c r="O15" i="8"/>
  <c r="N15" i="8"/>
  <c r="S15" i="7"/>
  <c r="U15" i="7"/>
  <c r="Q15" i="7"/>
  <c r="R15" i="7"/>
  <c r="O15" i="7"/>
  <c r="P15" i="7"/>
  <c r="M15" i="7"/>
  <c r="I15" i="7"/>
  <c r="N15" i="7"/>
  <c r="L15" i="7"/>
  <c r="J15" i="7"/>
  <c r="K15" i="7"/>
  <c r="H15" i="7"/>
  <c r="V84" i="8"/>
  <c r="M84" i="8"/>
  <c r="U84" i="8"/>
  <c r="L84" i="8"/>
  <c r="S84" i="8"/>
  <c r="K84" i="8"/>
  <c r="R84" i="8"/>
  <c r="J84" i="8"/>
  <c r="P84" i="8"/>
  <c r="H84" i="8"/>
  <c r="O84" i="8"/>
  <c r="N84" i="8"/>
  <c r="Q84" i="8"/>
  <c r="I84" i="8"/>
  <c r="V84" i="7"/>
  <c r="Q84" i="7"/>
  <c r="U84" i="7"/>
  <c r="R84" i="7"/>
  <c r="S84" i="7"/>
  <c r="M84" i="7"/>
  <c r="P84" i="7"/>
  <c r="N84" i="7"/>
  <c r="O84" i="7"/>
  <c r="J84" i="7"/>
  <c r="K84" i="7"/>
  <c r="L84" i="7"/>
  <c r="I84" i="7"/>
  <c r="H84" i="7"/>
  <c r="R103" i="8"/>
  <c r="J103" i="8"/>
  <c r="Q103" i="8"/>
  <c r="I103" i="8"/>
  <c r="P103" i="8"/>
  <c r="H103" i="8"/>
  <c r="O103" i="8"/>
  <c r="N103" i="8"/>
  <c r="V103" i="8"/>
  <c r="M103" i="8"/>
  <c r="U103" i="8"/>
  <c r="L103" i="8"/>
  <c r="S103" i="8"/>
  <c r="K103" i="8"/>
  <c r="V103" i="7"/>
  <c r="S103" i="7"/>
  <c r="Q103" i="7"/>
  <c r="U103" i="7"/>
  <c r="R103" i="7"/>
  <c r="O103" i="7"/>
  <c r="M103" i="7"/>
  <c r="P103" i="7"/>
  <c r="I103" i="7"/>
  <c r="L103" i="7"/>
  <c r="J103" i="7"/>
  <c r="K103" i="7"/>
  <c r="N103" i="7"/>
  <c r="H103" i="7"/>
  <c r="U299" i="8"/>
  <c r="L299" i="8"/>
  <c r="S299" i="8"/>
  <c r="K299" i="8"/>
  <c r="R299" i="8"/>
  <c r="J299" i="8"/>
  <c r="Q299" i="8"/>
  <c r="I299" i="8"/>
  <c r="P299" i="8"/>
  <c r="H299" i="8"/>
  <c r="O299" i="8"/>
  <c r="N299" i="8"/>
  <c r="V299" i="8"/>
  <c r="M299" i="8"/>
  <c r="V299" i="7"/>
  <c r="U299" i="7"/>
  <c r="R299" i="7"/>
  <c r="S299" i="7"/>
  <c r="Q299" i="7"/>
  <c r="P299" i="7"/>
  <c r="N299" i="7"/>
  <c r="O299" i="7"/>
  <c r="M299" i="7"/>
  <c r="K299" i="7"/>
  <c r="L299" i="7"/>
  <c r="I299" i="7"/>
  <c r="J299" i="7"/>
  <c r="H299" i="7"/>
  <c r="R161" i="8"/>
  <c r="J161" i="8"/>
  <c r="Q161" i="8"/>
  <c r="I161" i="8"/>
  <c r="P161" i="8"/>
  <c r="H161" i="8"/>
  <c r="O161" i="8"/>
  <c r="N161" i="8"/>
  <c r="V161" i="8"/>
  <c r="M161" i="8"/>
  <c r="U161" i="8"/>
  <c r="L161" i="8"/>
  <c r="S161" i="8"/>
  <c r="K161" i="8"/>
  <c r="V161" i="7"/>
  <c r="R161" i="7"/>
  <c r="S161" i="7"/>
  <c r="U161" i="7"/>
  <c r="Q161" i="7"/>
  <c r="N161" i="7"/>
  <c r="O161" i="7"/>
  <c r="M161" i="7"/>
  <c r="P161" i="7"/>
  <c r="K161" i="7"/>
  <c r="L161" i="7"/>
  <c r="J161" i="7"/>
  <c r="I161" i="7"/>
  <c r="H161" i="7"/>
  <c r="O252" i="8"/>
  <c r="N252" i="8"/>
  <c r="U252" i="8"/>
  <c r="L252" i="8"/>
  <c r="R252" i="8"/>
  <c r="J252" i="8"/>
  <c r="Q252" i="8"/>
  <c r="I252" i="8"/>
  <c r="P252" i="8"/>
  <c r="H252" i="8"/>
  <c r="V252" i="8"/>
  <c r="S252" i="8"/>
  <c r="M252" i="8"/>
  <c r="K252" i="8"/>
  <c r="V252" i="7"/>
  <c r="Q252" i="7"/>
  <c r="U252" i="7"/>
  <c r="R252" i="7"/>
  <c r="S252" i="7"/>
  <c r="P252" i="7"/>
  <c r="N252" i="7"/>
  <c r="J252" i="7"/>
  <c r="M252" i="7"/>
  <c r="O252" i="7"/>
  <c r="K252" i="7"/>
  <c r="L252" i="7"/>
  <c r="I252" i="7"/>
  <c r="H252" i="7"/>
  <c r="V63" i="8"/>
  <c r="M63" i="8"/>
  <c r="U63" i="8"/>
  <c r="L63" i="8"/>
  <c r="N63" i="8"/>
  <c r="I63" i="8"/>
  <c r="S63" i="8"/>
  <c r="H63" i="8"/>
  <c r="R63" i="8"/>
  <c r="Q63" i="8"/>
  <c r="P63" i="8"/>
  <c r="O63" i="8"/>
  <c r="K63" i="8"/>
  <c r="V63" i="7"/>
  <c r="J63" i="8"/>
  <c r="S63" i="7"/>
  <c r="Q63" i="7"/>
  <c r="U63" i="7"/>
  <c r="R63" i="7"/>
  <c r="O63" i="7"/>
  <c r="M63" i="7"/>
  <c r="P63" i="7"/>
  <c r="I63" i="7"/>
  <c r="L63" i="7"/>
  <c r="J63" i="7"/>
  <c r="N63" i="7"/>
  <c r="K63" i="7"/>
  <c r="H63" i="7"/>
  <c r="Q249" i="8"/>
  <c r="I249" i="8"/>
  <c r="P249" i="8"/>
  <c r="H249" i="8"/>
  <c r="N249" i="8"/>
  <c r="U249" i="8"/>
  <c r="L249" i="8"/>
  <c r="S249" i="8"/>
  <c r="K249" i="8"/>
  <c r="R249" i="8"/>
  <c r="J249" i="8"/>
  <c r="V249" i="8"/>
  <c r="O249" i="8"/>
  <c r="M249" i="8"/>
  <c r="V249" i="7"/>
  <c r="R249" i="7"/>
  <c r="S249" i="7"/>
  <c r="U249" i="7"/>
  <c r="Q249" i="7"/>
  <c r="N249" i="7"/>
  <c r="O249" i="7"/>
  <c r="M249" i="7"/>
  <c r="P249" i="7"/>
  <c r="K249" i="7"/>
  <c r="L249" i="7"/>
  <c r="I249" i="7"/>
  <c r="H249" i="7"/>
  <c r="J249" i="7"/>
  <c r="O244" i="8"/>
  <c r="N244" i="8"/>
  <c r="U244" i="8"/>
  <c r="L244" i="8"/>
  <c r="P244" i="8"/>
  <c r="H244" i="8"/>
  <c r="K244" i="8"/>
  <c r="J244" i="8"/>
  <c r="I244" i="8"/>
  <c r="V244" i="8"/>
  <c r="S244" i="8"/>
  <c r="R244" i="8"/>
  <c r="Q244" i="8"/>
  <c r="M244" i="8"/>
  <c r="V244" i="7"/>
  <c r="Q244" i="7"/>
  <c r="U244" i="7"/>
  <c r="R244" i="7"/>
  <c r="S244" i="7"/>
  <c r="M244" i="7"/>
  <c r="P244" i="7"/>
  <c r="N244" i="7"/>
  <c r="J244" i="7"/>
  <c r="O244" i="7"/>
  <c r="K244" i="7"/>
  <c r="L244" i="7"/>
  <c r="I244" i="7"/>
  <c r="H244" i="7"/>
  <c r="Q261" i="8"/>
  <c r="I261" i="8"/>
  <c r="P261" i="8"/>
  <c r="H261" i="8"/>
  <c r="N261" i="8"/>
  <c r="V261" i="8"/>
  <c r="M261" i="8"/>
  <c r="U261" i="8"/>
  <c r="L261" i="8"/>
  <c r="S261" i="8"/>
  <c r="K261" i="8"/>
  <c r="R261" i="8"/>
  <c r="J261" i="8"/>
  <c r="O261" i="8"/>
  <c r="V261" i="7"/>
  <c r="U261" i="7"/>
  <c r="R261" i="7"/>
  <c r="S261" i="7"/>
  <c r="P261" i="7"/>
  <c r="Q261" i="7"/>
  <c r="N261" i="7"/>
  <c r="M261" i="7"/>
  <c r="K261" i="7"/>
  <c r="O261" i="7"/>
  <c r="L261" i="7"/>
  <c r="J261" i="7"/>
  <c r="I261" i="7"/>
  <c r="H261" i="7"/>
  <c r="U186" i="8"/>
  <c r="L186" i="8"/>
  <c r="S186" i="8"/>
  <c r="K186" i="8"/>
  <c r="R186" i="8"/>
  <c r="J186" i="8"/>
  <c r="Q186" i="8"/>
  <c r="I186" i="8"/>
  <c r="P186" i="8"/>
  <c r="H186" i="8"/>
  <c r="O186" i="8"/>
  <c r="N186" i="8"/>
  <c r="V186" i="8"/>
  <c r="M186" i="8"/>
  <c r="V186" i="7"/>
  <c r="R186" i="7"/>
  <c r="S186" i="7"/>
  <c r="Q186" i="7"/>
  <c r="U186" i="7"/>
  <c r="P186" i="7"/>
  <c r="N186" i="7"/>
  <c r="O186" i="7"/>
  <c r="K186" i="7"/>
  <c r="L186" i="7"/>
  <c r="M186" i="7"/>
  <c r="J186" i="7"/>
  <c r="I186" i="7"/>
  <c r="H186" i="7"/>
  <c r="O12" i="8"/>
  <c r="N12" i="8"/>
  <c r="V12" i="8"/>
  <c r="M12" i="8"/>
  <c r="U12" i="8"/>
  <c r="L12" i="8"/>
  <c r="S12" i="8"/>
  <c r="K12" i="8"/>
  <c r="R12" i="8"/>
  <c r="J12" i="8"/>
  <c r="V12" i="7"/>
  <c r="Q12" i="8"/>
  <c r="I12" i="8"/>
  <c r="P12" i="8"/>
  <c r="H12" i="8"/>
  <c r="Q12" i="7"/>
  <c r="U12" i="7"/>
  <c r="R12" i="7"/>
  <c r="S12" i="7"/>
  <c r="P12" i="7"/>
  <c r="M12" i="7"/>
  <c r="N12" i="7"/>
  <c r="O12" i="7"/>
  <c r="J12" i="7"/>
  <c r="K12" i="7"/>
  <c r="L12" i="7"/>
  <c r="H12" i="7"/>
  <c r="I12" i="7"/>
  <c r="Q209" i="8"/>
  <c r="I209" i="8"/>
  <c r="P209" i="8"/>
  <c r="H209" i="8"/>
  <c r="O209" i="8"/>
  <c r="N209" i="8"/>
  <c r="V209" i="8"/>
  <c r="M209" i="8"/>
  <c r="U209" i="8"/>
  <c r="L209" i="8"/>
  <c r="S209" i="8"/>
  <c r="K209" i="8"/>
  <c r="R209" i="8"/>
  <c r="J209" i="8"/>
  <c r="V209" i="7"/>
  <c r="R209" i="7"/>
  <c r="S209" i="7"/>
  <c r="U209" i="7"/>
  <c r="N209" i="7"/>
  <c r="Q209" i="7"/>
  <c r="O209" i="7"/>
  <c r="M209" i="7"/>
  <c r="P209" i="7"/>
  <c r="K209" i="7"/>
  <c r="L209" i="7"/>
  <c r="J209" i="7"/>
  <c r="I209" i="7"/>
  <c r="H209" i="7"/>
  <c r="R23" i="8"/>
  <c r="J23" i="8"/>
  <c r="V23" i="8"/>
  <c r="M23" i="8"/>
  <c r="Q23" i="8"/>
  <c r="V23" i="7"/>
  <c r="P23" i="8"/>
  <c r="O23" i="8"/>
  <c r="N23" i="8"/>
  <c r="L23" i="8"/>
  <c r="K23" i="8"/>
  <c r="U23" i="8"/>
  <c r="I23" i="8"/>
  <c r="S23" i="8"/>
  <c r="H23" i="8"/>
  <c r="U23" i="7"/>
  <c r="S23" i="7"/>
  <c r="Q23" i="7"/>
  <c r="R23" i="7"/>
  <c r="P23" i="7"/>
  <c r="O23" i="7"/>
  <c r="M23" i="7"/>
  <c r="I23" i="7"/>
  <c r="L23" i="7"/>
  <c r="N23" i="7"/>
  <c r="J23" i="7"/>
  <c r="K23" i="7"/>
  <c r="H23" i="7"/>
  <c r="Q213" i="8"/>
  <c r="I213" i="8"/>
  <c r="P213" i="8"/>
  <c r="H213" i="8"/>
  <c r="O213" i="8"/>
  <c r="N213" i="8"/>
  <c r="V213" i="8"/>
  <c r="M213" i="8"/>
  <c r="U213" i="8"/>
  <c r="L213" i="8"/>
  <c r="S213" i="8"/>
  <c r="K213" i="8"/>
  <c r="R213" i="8"/>
  <c r="J213" i="8"/>
  <c r="V213" i="7"/>
  <c r="U213" i="7"/>
  <c r="R213" i="7"/>
  <c r="S213" i="7"/>
  <c r="M213" i="7"/>
  <c r="P213" i="7"/>
  <c r="Q213" i="7"/>
  <c r="N213" i="7"/>
  <c r="O213" i="7"/>
  <c r="K213" i="7"/>
  <c r="L213" i="7"/>
  <c r="J213" i="7"/>
  <c r="I213" i="7"/>
  <c r="H213" i="7"/>
  <c r="R173" i="8"/>
  <c r="J173" i="8"/>
  <c r="Q173" i="8"/>
  <c r="I173" i="8"/>
  <c r="P173" i="8"/>
  <c r="H173" i="8"/>
  <c r="O173" i="8"/>
  <c r="N173" i="8"/>
  <c r="V173" i="8"/>
  <c r="M173" i="8"/>
  <c r="U173" i="8"/>
  <c r="L173" i="8"/>
  <c r="S173" i="8"/>
  <c r="K173" i="8"/>
  <c r="V173" i="7"/>
  <c r="U173" i="7"/>
  <c r="R173" i="7"/>
  <c r="S173" i="7"/>
  <c r="M173" i="7"/>
  <c r="Q173" i="7"/>
  <c r="P173" i="7"/>
  <c r="N173" i="7"/>
  <c r="O173" i="7"/>
  <c r="K173" i="7"/>
  <c r="L173" i="7"/>
  <c r="I173" i="7"/>
  <c r="H173" i="7"/>
  <c r="J173" i="7"/>
  <c r="S95" i="8"/>
  <c r="K95" i="8"/>
  <c r="R95" i="8"/>
  <c r="J95" i="8"/>
  <c r="Q95" i="8"/>
  <c r="I95" i="8"/>
  <c r="P95" i="8"/>
  <c r="H95" i="8"/>
  <c r="O95" i="8"/>
  <c r="N95" i="8"/>
  <c r="V95" i="8"/>
  <c r="M95" i="8"/>
  <c r="U95" i="8"/>
  <c r="L95" i="8"/>
  <c r="V95" i="7"/>
  <c r="S95" i="7"/>
  <c r="Q95" i="7"/>
  <c r="U95" i="7"/>
  <c r="R95" i="7"/>
  <c r="O95" i="7"/>
  <c r="M95" i="7"/>
  <c r="P95" i="7"/>
  <c r="I95" i="7"/>
  <c r="L95" i="7"/>
  <c r="J95" i="7"/>
  <c r="N95" i="7"/>
  <c r="K95" i="7"/>
  <c r="H95" i="7"/>
  <c r="N25" i="8"/>
  <c r="V25" i="8"/>
  <c r="U25" i="8"/>
  <c r="L25" i="8"/>
  <c r="S25" i="8"/>
  <c r="K25" i="8"/>
  <c r="R25" i="8"/>
  <c r="J25" i="8"/>
  <c r="Q25" i="8"/>
  <c r="I25" i="8"/>
  <c r="V25" i="7"/>
  <c r="P25" i="8"/>
  <c r="O25" i="8"/>
  <c r="M25" i="8"/>
  <c r="H25" i="8"/>
  <c r="R25" i="7"/>
  <c r="U25" i="7"/>
  <c r="S25" i="7"/>
  <c r="Q25" i="7"/>
  <c r="N25" i="7"/>
  <c r="P25" i="7"/>
  <c r="O25" i="7"/>
  <c r="M25" i="7"/>
  <c r="K25" i="7"/>
  <c r="L25" i="7"/>
  <c r="J25" i="7"/>
  <c r="H25" i="7"/>
  <c r="I25" i="7"/>
  <c r="P297" i="8"/>
  <c r="H297" i="8"/>
  <c r="O297" i="8"/>
  <c r="N297" i="8"/>
  <c r="V297" i="8"/>
  <c r="M297" i="8"/>
  <c r="U297" i="8"/>
  <c r="L297" i="8"/>
  <c r="S297" i="8"/>
  <c r="K297" i="8"/>
  <c r="R297" i="8"/>
  <c r="J297" i="8"/>
  <c r="Q297" i="8"/>
  <c r="I297" i="8"/>
  <c r="V297" i="7"/>
  <c r="R297" i="7"/>
  <c r="S297" i="7"/>
  <c r="U297" i="7"/>
  <c r="N297" i="7"/>
  <c r="Q297" i="7"/>
  <c r="O297" i="7"/>
  <c r="P297" i="7"/>
  <c r="K297" i="7"/>
  <c r="L297" i="7"/>
  <c r="M297" i="7"/>
  <c r="I297" i="7"/>
  <c r="H297" i="7"/>
  <c r="J297" i="7"/>
  <c r="N131" i="8"/>
  <c r="V131" i="8"/>
  <c r="M131" i="8"/>
  <c r="U131" i="8"/>
  <c r="L131" i="8"/>
  <c r="S131" i="8"/>
  <c r="K131" i="8"/>
  <c r="R131" i="8"/>
  <c r="J131" i="8"/>
  <c r="Q131" i="8"/>
  <c r="I131" i="8"/>
  <c r="P131" i="8"/>
  <c r="H131" i="8"/>
  <c r="O131" i="8"/>
  <c r="V131" i="7"/>
  <c r="U131" i="7"/>
  <c r="R131" i="7"/>
  <c r="S131" i="7"/>
  <c r="Q131" i="7"/>
  <c r="P131" i="7"/>
  <c r="N131" i="7"/>
  <c r="O131" i="7"/>
  <c r="M131" i="7"/>
  <c r="K131" i="7"/>
  <c r="L131" i="7"/>
  <c r="J131" i="7"/>
  <c r="I131" i="7"/>
  <c r="H131" i="7"/>
  <c r="R113" i="8"/>
  <c r="J113" i="8"/>
  <c r="P113" i="8"/>
  <c r="H113" i="8"/>
  <c r="O113" i="8"/>
  <c r="N113" i="8"/>
  <c r="V113" i="8"/>
  <c r="M113" i="8"/>
  <c r="U113" i="8"/>
  <c r="L113" i="8"/>
  <c r="S113" i="8"/>
  <c r="K113" i="8"/>
  <c r="Q113" i="8"/>
  <c r="I113" i="8"/>
  <c r="V113" i="7"/>
  <c r="R113" i="7"/>
  <c r="S113" i="7"/>
  <c r="U113" i="7"/>
  <c r="N113" i="7"/>
  <c r="Q113" i="7"/>
  <c r="O113" i="7"/>
  <c r="M113" i="7"/>
  <c r="P113" i="7"/>
  <c r="K113" i="7"/>
  <c r="L113" i="7"/>
  <c r="J113" i="7"/>
  <c r="I113" i="7"/>
  <c r="H113" i="7"/>
  <c r="K7" i="7"/>
  <c r="R7" i="7"/>
  <c r="J7" i="8"/>
  <c r="P293" i="8"/>
  <c r="H293" i="8"/>
  <c r="O293" i="8"/>
  <c r="N293" i="8"/>
  <c r="V293" i="8"/>
  <c r="M293" i="8"/>
  <c r="U293" i="8"/>
  <c r="L293" i="8"/>
  <c r="S293" i="8"/>
  <c r="K293" i="8"/>
  <c r="R293" i="8"/>
  <c r="J293" i="8"/>
  <c r="Q293" i="8"/>
  <c r="I293" i="8"/>
  <c r="U293" i="7"/>
  <c r="R293" i="7"/>
  <c r="V293" i="7"/>
  <c r="S293" i="7"/>
  <c r="Q293" i="7"/>
  <c r="P293" i="7"/>
  <c r="N293" i="7"/>
  <c r="M293" i="7"/>
  <c r="K293" i="7"/>
  <c r="O293" i="7"/>
  <c r="L293" i="7"/>
  <c r="J293" i="7"/>
  <c r="I293" i="7"/>
  <c r="H293" i="7"/>
  <c r="V255" i="8"/>
  <c r="M255" i="8"/>
  <c r="U255" i="8"/>
  <c r="L255" i="8"/>
  <c r="R255" i="8"/>
  <c r="J255" i="8"/>
  <c r="P255" i="8"/>
  <c r="H255" i="8"/>
  <c r="O255" i="8"/>
  <c r="N255" i="8"/>
  <c r="S255" i="8"/>
  <c r="Q255" i="8"/>
  <c r="K255" i="8"/>
  <c r="I255" i="8"/>
  <c r="V255" i="7"/>
  <c r="S255" i="7"/>
  <c r="Q255" i="7"/>
  <c r="U255" i="7"/>
  <c r="R255" i="7"/>
  <c r="O255" i="7"/>
  <c r="M255" i="7"/>
  <c r="P255" i="7"/>
  <c r="L255" i="7"/>
  <c r="N255" i="7"/>
  <c r="K255" i="7"/>
  <c r="H255" i="7"/>
  <c r="I255" i="7"/>
  <c r="J255" i="7"/>
  <c r="S262" i="8"/>
  <c r="K262" i="8"/>
  <c r="R262" i="8"/>
  <c r="J262" i="8"/>
  <c r="P262" i="8"/>
  <c r="H262" i="8"/>
  <c r="O262" i="8"/>
  <c r="N262" i="8"/>
  <c r="V262" i="8"/>
  <c r="M262" i="8"/>
  <c r="U262" i="8"/>
  <c r="L262" i="8"/>
  <c r="Q262" i="8"/>
  <c r="I262" i="8"/>
  <c r="V262" i="7"/>
  <c r="S262" i="7"/>
  <c r="Q262" i="7"/>
  <c r="U262" i="7"/>
  <c r="R262" i="7"/>
  <c r="O262" i="7"/>
  <c r="P262" i="7"/>
  <c r="N262" i="7"/>
  <c r="L262" i="7"/>
  <c r="M262" i="7"/>
  <c r="J262" i="7"/>
  <c r="K262" i="7"/>
  <c r="I262" i="7"/>
  <c r="H262" i="7"/>
  <c r="V100" i="8"/>
  <c r="M100" i="8"/>
  <c r="U100" i="8"/>
  <c r="L100" i="8"/>
  <c r="S100" i="8"/>
  <c r="K100" i="8"/>
  <c r="R100" i="8"/>
  <c r="J100" i="8"/>
  <c r="Q100" i="8"/>
  <c r="I100" i="8"/>
  <c r="P100" i="8"/>
  <c r="H100" i="8"/>
  <c r="O100" i="8"/>
  <c r="N100" i="8"/>
  <c r="V100" i="7"/>
  <c r="Q100" i="7"/>
  <c r="U100" i="7"/>
  <c r="R100" i="7"/>
  <c r="S100" i="7"/>
  <c r="M100" i="7"/>
  <c r="P100" i="7"/>
  <c r="N100" i="7"/>
  <c r="O100" i="7"/>
  <c r="J100" i="7"/>
  <c r="K100" i="7"/>
  <c r="L100" i="7"/>
  <c r="H100" i="7"/>
  <c r="I100" i="7"/>
  <c r="Q141" i="8"/>
  <c r="I141" i="8"/>
  <c r="P141" i="8"/>
  <c r="H141" i="8"/>
  <c r="O141" i="8"/>
  <c r="N141" i="8"/>
  <c r="V141" i="8"/>
  <c r="M141" i="8"/>
  <c r="U141" i="8"/>
  <c r="L141" i="8"/>
  <c r="S141" i="8"/>
  <c r="K141" i="8"/>
  <c r="R141" i="8"/>
  <c r="J141" i="8"/>
  <c r="V141" i="7"/>
  <c r="U141" i="7"/>
  <c r="R141" i="7"/>
  <c r="S141" i="7"/>
  <c r="M141" i="7"/>
  <c r="Q141" i="7"/>
  <c r="P141" i="7"/>
  <c r="N141" i="7"/>
  <c r="O141" i="7"/>
  <c r="J141" i="7"/>
  <c r="K141" i="7"/>
  <c r="L141" i="7"/>
  <c r="I141" i="7"/>
  <c r="H141" i="7"/>
  <c r="U284" i="8"/>
  <c r="L284" i="8"/>
  <c r="R284" i="8"/>
  <c r="J284" i="8"/>
  <c r="P284" i="8"/>
  <c r="K284" i="8"/>
  <c r="I284" i="8"/>
  <c r="V284" i="8"/>
  <c r="H284" i="8"/>
  <c r="S284" i="8"/>
  <c r="Q284" i="8"/>
  <c r="O284" i="8"/>
  <c r="N284" i="8"/>
  <c r="M284" i="8"/>
  <c r="Q284" i="7"/>
  <c r="U284" i="7"/>
  <c r="R284" i="7"/>
  <c r="V284" i="7"/>
  <c r="S284" i="7"/>
  <c r="P284" i="7"/>
  <c r="N284" i="7"/>
  <c r="J284" i="7"/>
  <c r="O284" i="7"/>
  <c r="M284" i="7"/>
  <c r="K284" i="7"/>
  <c r="L284" i="7"/>
  <c r="H284" i="7"/>
  <c r="I284" i="7"/>
  <c r="S274" i="8"/>
  <c r="K274" i="8"/>
  <c r="R274" i="8"/>
  <c r="J274" i="8"/>
  <c r="Q274" i="8"/>
  <c r="I274" i="8"/>
  <c r="P274" i="8"/>
  <c r="H274" i="8"/>
  <c r="O274" i="8"/>
  <c r="N274" i="8"/>
  <c r="V274" i="8"/>
  <c r="M274" i="8"/>
  <c r="U274" i="8"/>
  <c r="L274" i="8"/>
  <c r="V274" i="7"/>
  <c r="R274" i="7"/>
  <c r="S274" i="7"/>
  <c r="Q274" i="7"/>
  <c r="U274" i="7"/>
  <c r="P274" i="7"/>
  <c r="N274" i="7"/>
  <c r="O274" i="7"/>
  <c r="K274" i="7"/>
  <c r="M274" i="7"/>
  <c r="L274" i="7"/>
  <c r="J274" i="7"/>
  <c r="I274" i="7"/>
  <c r="H274" i="7"/>
  <c r="V143" i="8"/>
  <c r="M143" i="8"/>
  <c r="U143" i="8"/>
  <c r="L143" i="8"/>
  <c r="S143" i="8"/>
  <c r="K143" i="8"/>
  <c r="R143" i="8"/>
  <c r="J143" i="8"/>
  <c r="Q143" i="8"/>
  <c r="I143" i="8"/>
  <c r="P143" i="8"/>
  <c r="H143" i="8"/>
  <c r="O143" i="8"/>
  <c r="N143" i="8"/>
  <c r="V143" i="7"/>
  <c r="S143" i="7"/>
  <c r="Q143" i="7"/>
  <c r="U143" i="7"/>
  <c r="R143" i="7"/>
  <c r="O143" i="7"/>
  <c r="M143" i="7"/>
  <c r="P143" i="7"/>
  <c r="N143" i="7"/>
  <c r="L143" i="7"/>
  <c r="J143" i="7"/>
  <c r="K143" i="7"/>
  <c r="H143" i="7"/>
  <c r="I143" i="7"/>
  <c r="Q9" i="8"/>
  <c r="I9" i="8"/>
  <c r="P9" i="8"/>
  <c r="H9" i="8"/>
  <c r="O9" i="8"/>
  <c r="V9" i="7"/>
  <c r="N9" i="8"/>
  <c r="V9" i="8"/>
  <c r="M9" i="8"/>
  <c r="U9" i="8"/>
  <c r="L9" i="8"/>
  <c r="S9" i="8"/>
  <c r="K9" i="8"/>
  <c r="R9" i="8"/>
  <c r="J9" i="8"/>
  <c r="U9" i="7"/>
  <c r="R9" i="7"/>
  <c r="S9" i="7"/>
  <c r="N9" i="7"/>
  <c r="O9" i="7"/>
  <c r="Q9" i="7"/>
  <c r="M9" i="7"/>
  <c r="P9" i="7"/>
  <c r="K9" i="7"/>
  <c r="L9" i="7"/>
  <c r="J9" i="7"/>
  <c r="I9" i="7"/>
  <c r="H9" i="7"/>
  <c r="Q205" i="8"/>
  <c r="I205" i="8"/>
  <c r="P205" i="8"/>
  <c r="H205" i="8"/>
  <c r="O205" i="8"/>
  <c r="N205" i="8"/>
  <c r="V205" i="8"/>
  <c r="M205" i="8"/>
  <c r="U205" i="8"/>
  <c r="L205" i="8"/>
  <c r="S205" i="8"/>
  <c r="K205" i="8"/>
  <c r="R205" i="8"/>
  <c r="J205" i="8"/>
  <c r="V205" i="7"/>
  <c r="U205" i="7"/>
  <c r="R205" i="7"/>
  <c r="S205" i="7"/>
  <c r="M205" i="7"/>
  <c r="Q205" i="7"/>
  <c r="P205" i="7"/>
  <c r="N205" i="7"/>
  <c r="O205" i="7"/>
  <c r="K205" i="7"/>
  <c r="L205" i="7"/>
  <c r="J205" i="7"/>
  <c r="I205" i="7"/>
  <c r="H205" i="7"/>
  <c r="N304" i="8"/>
  <c r="V304" i="8"/>
  <c r="M304" i="8"/>
  <c r="U304" i="8"/>
  <c r="L304" i="8"/>
  <c r="S304" i="8"/>
  <c r="K304" i="8"/>
  <c r="R304" i="8"/>
  <c r="J304" i="8"/>
  <c r="Q304" i="8"/>
  <c r="I304" i="8"/>
  <c r="P304" i="8"/>
  <c r="H304" i="8"/>
  <c r="O304" i="8"/>
  <c r="V304" i="7"/>
  <c r="S304" i="7"/>
  <c r="U304" i="7"/>
  <c r="R304" i="7"/>
  <c r="O304" i="7"/>
  <c r="Q304" i="7"/>
  <c r="P304" i="7"/>
  <c r="N304" i="7"/>
  <c r="L304" i="7"/>
  <c r="J304" i="7"/>
  <c r="M304" i="7"/>
  <c r="K304" i="7"/>
  <c r="H304" i="7"/>
  <c r="I304" i="7"/>
  <c r="P153" i="8"/>
  <c r="N153" i="8"/>
  <c r="V153" i="8"/>
  <c r="K153" i="8"/>
  <c r="U153" i="8"/>
  <c r="J153" i="8"/>
  <c r="S153" i="8"/>
  <c r="I153" i="8"/>
  <c r="R153" i="8"/>
  <c r="H153" i="8"/>
  <c r="Q153" i="8"/>
  <c r="O153" i="8"/>
  <c r="M153" i="8"/>
  <c r="L153" i="8"/>
  <c r="V153" i="7"/>
  <c r="R153" i="7"/>
  <c r="S153" i="7"/>
  <c r="U153" i="7"/>
  <c r="N153" i="7"/>
  <c r="O153" i="7"/>
  <c r="Q153" i="7"/>
  <c r="M153" i="7"/>
  <c r="P153" i="7"/>
  <c r="K153" i="7"/>
  <c r="L153" i="7"/>
  <c r="J153" i="7"/>
  <c r="I153" i="7"/>
  <c r="H153" i="7"/>
  <c r="N296" i="8"/>
  <c r="V296" i="8"/>
  <c r="M296" i="8"/>
  <c r="U296" i="8"/>
  <c r="L296" i="8"/>
  <c r="S296" i="8"/>
  <c r="K296" i="8"/>
  <c r="R296" i="8"/>
  <c r="J296" i="8"/>
  <c r="Q296" i="8"/>
  <c r="I296" i="8"/>
  <c r="P296" i="8"/>
  <c r="H296" i="8"/>
  <c r="O296" i="8"/>
  <c r="V296" i="7"/>
  <c r="S296" i="7"/>
  <c r="U296" i="7"/>
  <c r="R296" i="7"/>
  <c r="Q296" i="7"/>
  <c r="O296" i="7"/>
  <c r="M296" i="7"/>
  <c r="P296" i="7"/>
  <c r="N296" i="7"/>
  <c r="L296" i="7"/>
  <c r="J296" i="7"/>
  <c r="K296" i="7"/>
  <c r="H296" i="7"/>
  <c r="I296" i="7"/>
  <c r="Q217" i="8"/>
  <c r="I217" i="8"/>
  <c r="P217" i="8"/>
  <c r="H217" i="8"/>
  <c r="O217" i="8"/>
  <c r="N217" i="8"/>
  <c r="V217" i="8"/>
  <c r="M217" i="8"/>
  <c r="U217" i="8"/>
  <c r="L217" i="8"/>
  <c r="S217" i="8"/>
  <c r="K217" i="8"/>
  <c r="R217" i="8"/>
  <c r="J217" i="8"/>
  <c r="V217" i="7"/>
  <c r="R217" i="7"/>
  <c r="S217" i="7"/>
  <c r="U217" i="7"/>
  <c r="N217" i="7"/>
  <c r="O217" i="7"/>
  <c r="Q217" i="7"/>
  <c r="M217" i="7"/>
  <c r="P217" i="7"/>
  <c r="K217" i="7"/>
  <c r="L217" i="7"/>
  <c r="J217" i="7"/>
  <c r="I217" i="7"/>
  <c r="H217" i="7"/>
  <c r="P160" i="8"/>
  <c r="H160" i="8"/>
  <c r="O160" i="8"/>
  <c r="N160" i="8"/>
  <c r="V160" i="8"/>
  <c r="M160" i="8"/>
  <c r="U160" i="8"/>
  <c r="L160" i="8"/>
  <c r="S160" i="8"/>
  <c r="K160" i="8"/>
  <c r="R160" i="8"/>
  <c r="J160" i="8"/>
  <c r="Q160" i="8"/>
  <c r="I160" i="8"/>
  <c r="V160" i="7"/>
  <c r="S160" i="7"/>
  <c r="Q160" i="7"/>
  <c r="U160" i="7"/>
  <c r="R160" i="7"/>
  <c r="O160" i="7"/>
  <c r="M160" i="7"/>
  <c r="P160" i="7"/>
  <c r="L160" i="7"/>
  <c r="J160" i="7"/>
  <c r="N160" i="7"/>
  <c r="K160" i="7"/>
  <c r="H160" i="7"/>
  <c r="I160" i="7"/>
  <c r="Q221" i="8"/>
  <c r="I221" i="8"/>
  <c r="P221" i="8"/>
  <c r="H221" i="8"/>
  <c r="O221" i="8"/>
  <c r="N221" i="8"/>
  <c r="V221" i="8"/>
  <c r="M221" i="8"/>
  <c r="U221" i="8"/>
  <c r="L221" i="8"/>
  <c r="S221" i="8"/>
  <c r="K221" i="8"/>
  <c r="R221" i="8"/>
  <c r="J221" i="8"/>
  <c r="V221" i="7"/>
  <c r="U221" i="7"/>
  <c r="R221" i="7"/>
  <c r="S221" i="7"/>
  <c r="M221" i="7"/>
  <c r="P221" i="7"/>
  <c r="N221" i="7"/>
  <c r="Q221" i="7"/>
  <c r="O221" i="7"/>
  <c r="K221" i="7"/>
  <c r="L221" i="7"/>
  <c r="I221" i="7"/>
  <c r="J221" i="7"/>
  <c r="H221" i="7"/>
  <c r="R283" i="8"/>
  <c r="P283" i="8"/>
  <c r="H283" i="8"/>
  <c r="N283" i="8"/>
  <c r="M283" i="8"/>
  <c r="L283" i="8"/>
  <c r="V283" i="8"/>
  <c r="K283" i="8"/>
  <c r="U283" i="8"/>
  <c r="J283" i="8"/>
  <c r="S283" i="8"/>
  <c r="I283" i="8"/>
  <c r="Q283" i="8"/>
  <c r="O283" i="8"/>
  <c r="V283" i="7"/>
  <c r="U283" i="7"/>
  <c r="R283" i="7"/>
  <c r="S283" i="7"/>
  <c r="Q283" i="7"/>
  <c r="P283" i="7"/>
  <c r="N283" i="7"/>
  <c r="O283" i="7"/>
  <c r="M283" i="7"/>
  <c r="K283" i="7"/>
  <c r="L283" i="7"/>
  <c r="I283" i="7"/>
  <c r="J283" i="7"/>
  <c r="H283" i="7"/>
  <c r="Q257" i="8"/>
  <c r="I257" i="8"/>
  <c r="P257" i="8"/>
  <c r="H257" i="8"/>
  <c r="N257" i="8"/>
  <c r="V257" i="8"/>
  <c r="U257" i="8"/>
  <c r="L257" i="8"/>
  <c r="S257" i="8"/>
  <c r="K257" i="8"/>
  <c r="R257" i="8"/>
  <c r="J257" i="8"/>
  <c r="O257" i="8"/>
  <c r="M257" i="8"/>
  <c r="V257" i="7"/>
  <c r="R257" i="7"/>
  <c r="S257" i="7"/>
  <c r="U257" i="7"/>
  <c r="N257" i="7"/>
  <c r="Q257" i="7"/>
  <c r="O257" i="7"/>
  <c r="M257" i="7"/>
  <c r="P257" i="7"/>
  <c r="K257" i="7"/>
  <c r="L257" i="7"/>
  <c r="J257" i="7"/>
  <c r="I257" i="7"/>
  <c r="H257" i="7"/>
  <c r="V211" i="8"/>
  <c r="M211" i="8"/>
  <c r="U211" i="8"/>
  <c r="L211" i="8"/>
  <c r="S211" i="8"/>
  <c r="K211" i="8"/>
  <c r="R211" i="8"/>
  <c r="J211" i="8"/>
  <c r="Q211" i="8"/>
  <c r="I211" i="8"/>
  <c r="P211" i="8"/>
  <c r="H211" i="8"/>
  <c r="O211" i="8"/>
  <c r="N211" i="8"/>
  <c r="V211" i="7"/>
  <c r="U211" i="7"/>
  <c r="R211" i="7"/>
  <c r="S211" i="7"/>
  <c r="Q211" i="7"/>
  <c r="P211" i="7"/>
  <c r="N211" i="7"/>
  <c r="O211" i="7"/>
  <c r="K211" i="7"/>
  <c r="M211" i="7"/>
  <c r="L211" i="7"/>
  <c r="J211" i="7"/>
  <c r="I211" i="7"/>
  <c r="H211" i="7"/>
  <c r="N159" i="8"/>
  <c r="V159" i="8"/>
  <c r="M159" i="8"/>
  <c r="U159" i="8"/>
  <c r="L159" i="8"/>
  <c r="S159" i="8"/>
  <c r="K159" i="8"/>
  <c r="R159" i="8"/>
  <c r="J159" i="8"/>
  <c r="Q159" i="8"/>
  <c r="I159" i="8"/>
  <c r="P159" i="8"/>
  <c r="H159" i="8"/>
  <c r="O159" i="8"/>
  <c r="V159" i="7"/>
  <c r="S159" i="7"/>
  <c r="Q159" i="7"/>
  <c r="U159" i="7"/>
  <c r="R159" i="7"/>
  <c r="O159" i="7"/>
  <c r="M159" i="7"/>
  <c r="P159" i="7"/>
  <c r="L159" i="7"/>
  <c r="J159" i="7"/>
  <c r="N159" i="7"/>
  <c r="K159" i="7"/>
  <c r="H159" i="7"/>
  <c r="I159" i="7"/>
  <c r="S226" i="8"/>
  <c r="K226" i="8"/>
  <c r="R226" i="8"/>
  <c r="J226" i="8"/>
  <c r="Q226" i="8"/>
  <c r="I226" i="8"/>
  <c r="P226" i="8"/>
  <c r="H226" i="8"/>
  <c r="O226" i="8"/>
  <c r="N226" i="8"/>
  <c r="V226" i="8"/>
  <c r="M226" i="8"/>
  <c r="U226" i="8"/>
  <c r="L226" i="8"/>
  <c r="V226" i="7"/>
  <c r="R226" i="7"/>
  <c r="S226" i="7"/>
  <c r="Q226" i="7"/>
  <c r="U226" i="7"/>
  <c r="P226" i="7"/>
  <c r="N226" i="7"/>
  <c r="O226" i="7"/>
  <c r="K226" i="7"/>
  <c r="L226" i="7"/>
  <c r="J226" i="7"/>
  <c r="M226" i="7"/>
  <c r="I226" i="7"/>
  <c r="H226" i="7"/>
  <c r="V139" i="8"/>
  <c r="M139" i="8"/>
  <c r="U139" i="8"/>
  <c r="L139" i="8"/>
  <c r="S139" i="8"/>
  <c r="K139" i="8"/>
  <c r="R139" i="8"/>
  <c r="J139" i="8"/>
  <c r="Q139" i="8"/>
  <c r="I139" i="8"/>
  <c r="P139" i="8"/>
  <c r="H139" i="8"/>
  <c r="O139" i="8"/>
  <c r="N139" i="8"/>
  <c r="V139" i="7"/>
  <c r="U139" i="7"/>
  <c r="R139" i="7"/>
  <c r="S139" i="7"/>
  <c r="Q139" i="7"/>
  <c r="P139" i="7"/>
  <c r="N139" i="7"/>
  <c r="O139" i="7"/>
  <c r="M139" i="7"/>
  <c r="K139" i="7"/>
  <c r="L139" i="7"/>
  <c r="J139" i="7"/>
  <c r="I139" i="7"/>
  <c r="H139" i="7"/>
  <c r="R117" i="8"/>
  <c r="J117" i="8"/>
  <c r="P117" i="8"/>
  <c r="H117" i="8"/>
  <c r="O117" i="8"/>
  <c r="N117" i="8"/>
  <c r="V117" i="8"/>
  <c r="M117" i="8"/>
  <c r="U117" i="8"/>
  <c r="L117" i="8"/>
  <c r="S117" i="8"/>
  <c r="K117" i="8"/>
  <c r="Q117" i="8"/>
  <c r="I117" i="8"/>
  <c r="V117" i="7"/>
  <c r="U117" i="7"/>
  <c r="R117" i="7"/>
  <c r="S117" i="7"/>
  <c r="M117" i="7"/>
  <c r="P117" i="7"/>
  <c r="Q117" i="7"/>
  <c r="N117" i="7"/>
  <c r="J117" i="7"/>
  <c r="K117" i="7"/>
  <c r="O117" i="7"/>
  <c r="L117" i="7"/>
  <c r="I117" i="7"/>
  <c r="H117" i="7"/>
  <c r="Q42" i="8"/>
  <c r="I42" i="8"/>
  <c r="P42" i="8"/>
  <c r="H42" i="8"/>
  <c r="O42" i="8"/>
  <c r="N42" i="8"/>
  <c r="V42" i="8"/>
  <c r="M42" i="8"/>
  <c r="U42" i="8"/>
  <c r="L42" i="8"/>
  <c r="S42" i="8"/>
  <c r="K42" i="8"/>
  <c r="U42" i="7"/>
  <c r="V42" i="7"/>
  <c r="R42" i="8"/>
  <c r="J42" i="8"/>
  <c r="R42" i="7"/>
  <c r="S42" i="7"/>
  <c r="Q42" i="7"/>
  <c r="P42" i="7"/>
  <c r="N42" i="7"/>
  <c r="O42" i="7"/>
  <c r="M42" i="7"/>
  <c r="K42" i="7"/>
  <c r="L42" i="7"/>
  <c r="J42" i="7"/>
  <c r="H42" i="7"/>
  <c r="I42" i="7"/>
  <c r="V199" i="8"/>
  <c r="U199" i="8"/>
  <c r="L199" i="8"/>
  <c r="R199" i="8"/>
  <c r="J199" i="8"/>
  <c r="Q199" i="8"/>
  <c r="I199" i="8"/>
  <c r="P199" i="8"/>
  <c r="H199" i="8"/>
  <c r="S199" i="8"/>
  <c r="O199" i="8"/>
  <c r="N199" i="8"/>
  <c r="M199" i="8"/>
  <c r="K199" i="8"/>
  <c r="V199" i="7"/>
  <c r="S199" i="7"/>
  <c r="Q199" i="7"/>
  <c r="U199" i="7"/>
  <c r="R199" i="7"/>
  <c r="O199" i="7"/>
  <c r="M199" i="7"/>
  <c r="P199" i="7"/>
  <c r="L199" i="7"/>
  <c r="J199" i="7"/>
  <c r="K199" i="7"/>
  <c r="N199" i="7"/>
  <c r="H199" i="7"/>
  <c r="I199" i="7"/>
  <c r="O248" i="8"/>
  <c r="N248" i="8"/>
  <c r="U248" i="8"/>
  <c r="L248" i="8"/>
  <c r="R248" i="8"/>
  <c r="J248" i="8"/>
  <c r="Q248" i="8"/>
  <c r="I248" i="8"/>
  <c r="P248" i="8"/>
  <c r="H248" i="8"/>
  <c r="V248" i="8"/>
  <c r="S248" i="8"/>
  <c r="M248" i="8"/>
  <c r="K248" i="8"/>
  <c r="V248" i="7"/>
  <c r="S248" i="7"/>
  <c r="U248" i="7"/>
  <c r="R248" i="7"/>
  <c r="Q248" i="7"/>
  <c r="O248" i="7"/>
  <c r="M248" i="7"/>
  <c r="P248" i="7"/>
  <c r="L248" i="7"/>
  <c r="N248" i="7"/>
  <c r="J248" i="7"/>
  <c r="K248" i="7"/>
  <c r="H248" i="7"/>
  <c r="I248" i="7"/>
  <c r="U295" i="8"/>
  <c r="L295" i="8"/>
  <c r="S295" i="8"/>
  <c r="K295" i="8"/>
  <c r="R295" i="8"/>
  <c r="J295" i="8"/>
  <c r="Q295" i="8"/>
  <c r="I295" i="8"/>
  <c r="P295" i="8"/>
  <c r="H295" i="8"/>
  <c r="O295" i="8"/>
  <c r="N295" i="8"/>
  <c r="V295" i="8"/>
  <c r="M295" i="8"/>
  <c r="V295" i="7"/>
  <c r="S295" i="7"/>
  <c r="Q295" i="7"/>
  <c r="U295" i="7"/>
  <c r="R295" i="7"/>
  <c r="O295" i="7"/>
  <c r="P295" i="7"/>
  <c r="L295" i="7"/>
  <c r="M295" i="7"/>
  <c r="K295" i="7"/>
  <c r="N295" i="7"/>
  <c r="H295" i="7"/>
  <c r="J295" i="7"/>
  <c r="I295" i="7"/>
  <c r="N308" i="8"/>
  <c r="V308" i="8"/>
  <c r="M308" i="8"/>
  <c r="U308" i="8"/>
  <c r="L308" i="8"/>
  <c r="S308" i="8"/>
  <c r="K308" i="8"/>
  <c r="R308" i="8"/>
  <c r="J308" i="8"/>
  <c r="Q308" i="8"/>
  <c r="I308" i="8"/>
  <c r="P308" i="8"/>
  <c r="H308" i="8"/>
  <c r="O308" i="8"/>
  <c r="U308" i="7"/>
  <c r="V308" i="7"/>
  <c r="R308" i="7"/>
  <c r="S308" i="7"/>
  <c r="P308" i="7"/>
  <c r="N308" i="7"/>
  <c r="Q308" i="7"/>
  <c r="J308" i="7"/>
  <c r="O308" i="7"/>
  <c r="M308" i="7"/>
  <c r="K308" i="7"/>
  <c r="L308" i="7"/>
  <c r="I308" i="7"/>
  <c r="H308" i="7"/>
  <c r="P34" i="8"/>
  <c r="H34" i="8"/>
  <c r="O34" i="8"/>
  <c r="N34" i="8"/>
  <c r="V34" i="8"/>
  <c r="M34" i="8"/>
  <c r="U34" i="8"/>
  <c r="L34" i="8"/>
  <c r="S34" i="8"/>
  <c r="K34" i="8"/>
  <c r="U34" i="7"/>
  <c r="V34" i="7"/>
  <c r="R34" i="8"/>
  <c r="Q34" i="8"/>
  <c r="J34" i="8"/>
  <c r="I34" i="8"/>
  <c r="R34" i="7"/>
  <c r="S34" i="7"/>
  <c r="Q34" i="7"/>
  <c r="N34" i="7"/>
  <c r="P34" i="7"/>
  <c r="O34" i="7"/>
  <c r="K34" i="7"/>
  <c r="L34" i="7"/>
  <c r="J34" i="7"/>
  <c r="M34" i="7"/>
  <c r="H34" i="7"/>
  <c r="I34" i="7"/>
  <c r="M7" i="7"/>
  <c r="U7" i="7"/>
  <c r="R7" i="8"/>
  <c r="R330" i="8"/>
  <c r="J330" i="8"/>
  <c r="Q330" i="8"/>
  <c r="I330" i="8"/>
  <c r="P330" i="8"/>
  <c r="H330" i="8"/>
  <c r="O330" i="8"/>
  <c r="N330" i="8"/>
  <c r="V330" i="8"/>
  <c r="M330" i="8"/>
  <c r="U330" i="8"/>
  <c r="L330" i="8"/>
  <c r="S330" i="8"/>
  <c r="K330" i="8"/>
  <c r="V330" i="7"/>
  <c r="R330" i="7"/>
  <c r="S330" i="7"/>
  <c r="Q330" i="7"/>
  <c r="U330" i="7"/>
  <c r="P330" i="7"/>
  <c r="N330" i="7"/>
  <c r="O330" i="7"/>
  <c r="K330" i="7"/>
  <c r="L330" i="7"/>
  <c r="M330" i="7"/>
  <c r="I330" i="7"/>
  <c r="H330" i="7"/>
  <c r="J330" i="7"/>
  <c r="O268" i="8"/>
  <c r="N268" i="8"/>
  <c r="V268" i="8"/>
  <c r="M268" i="8"/>
  <c r="U268" i="8"/>
  <c r="L268" i="8"/>
  <c r="S268" i="8"/>
  <c r="K268" i="8"/>
  <c r="R268" i="8"/>
  <c r="J268" i="8"/>
  <c r="Q268" i="8"/>
  <c r="I268" i="8"/>
  <c r="P268" i="8"/>
  <c r="H268" i="8"/>
  <c r="V268" i="7"/>
  <c r="Q268" i="7"/>
  <c r="U268" i="7"/>
  <c r="R268" i="7"/>
  <c r="S268" i="7"/>
  <c r="P268" i="7"/>
  <c r="N268" i="7"/>
  <c r="J268" i="7"/>
  <c r="K268" i="7"/>
  <c r="M268" i="7"/>
  <c r="L268" i="7"/>
  <c r="O268" i="7"/>
  <c r="H268" i="7"/>
  <c r="I268" i="7"/>
  <c r="U319" i="8"/>
  <c r="L319" i="8"/>
  <c r="S319" i="8"/>
  <c r="K319" i="8"/>
  <c r="R319" i="8"/>
  <c r="J319" i="8"/>
  <c r="Q319" i="8"/>
  <c r="I319" i="8"/>
  <c r="P319" i="8"/>
  <c r="H319" i="8"/>
  <c r="O319" i="8"/>
  <c r="N319" i="8"/>
  <c r="V319" i="8"/>
  <c r="M319" i="8"/>
  <c r="V319" i="7"/>
  <c r="S319" i="7"/>
  <c r="Q319" i="7"/>
  <c r="U319" i="7"/>
  <c r="R319" i="7"/>
  <c r="O319" i="7"/>
  <c r="P319" i="7"/>
  <c r="L319" i="7"/>
  <c r="M319" i="7"/>
  <c r="N319" i="7"/>
  <c r="K319" i="7"/>
  <c r="H319" i="7"/>
  <c r="I319" i="7"/>
  <c r="J319" i="7"/>
  <c r="R78" i="8"/>
  <c r="J78" i="8"/>
  <c r="Q78" i="8"/>
  <c r="I78" i="8"/>
  <c r="O78" i="8"/>
  <c r="V78" i="8"/>
  <c r="U78" i="8"/>
  <c r="S78" i="8"/>
  <c r="K78" i="8"/>
  <c r="P78" i="8"/>
  <c r="N78" i="8"/>
  <c r="M78" i="8"/>
  <c r="L78" i="8"/>
  <c r="H78" i="8"/>
  <c r="V78" i="7"/>
  <c r="S78" i="7"/>
  <c r="Q78" i="7"/>
  <c r="U78" i="7"/>
  <c r="R78" i="7"/>
  <c r="O78" i="7"/>
  <c r="M78" i="7"/>
  <c r="P78" i="7"/>
  <c r="N78" i="7"/>
  <c r="L78" i="7"/>
  <c r="J78" i="7"/>
  <c r="K78" i="7"/>
  <c r="I78" i="7"/>
  <c r="H78" i="7"/>
  <c r="Q73" i="8"/>
  <c r="I73" i="8"/>
  <c r="P73" i="8"/>
  <c r="H73" i="8"/>
  <c r="N73" i="8"/>
  <c r="R73" i="8"/>
  <c r="J73" i="8"/>
  <c r="L73" i="8"/>
  <c r="K73" i="8"/>
  <c r="V73" i="8"/>
  <c r="U73" i="8"/>
  <c r="S73" i="8"/>
  <c r="O73" i="8"/>
  <c r="M73" i="8"/>
  <c r="V73" i="7"/>
  <c r="R73" i="7"/>
  <c r="S73" i="7"/>
  <c r="U73" i="7"/>
  <c r="N73" i="7"/>
  <c r="Q73" i="7"/>
  <c r="O73" i="7"/>
  <c r="M73" i="7"/>
  <c r="P73" i="7"/>
  <c r="K73" i="7"/>
  <c r="L73" i="7"/>
  <c r="J73" i="7"/>
  <c r="H73" i="7"/>
  <c r="I73" i="7"/>
  <c r="P164" i="8"/>
  <c r="H164" i="8"/>
  <c r="O164" i="8"/>
  <c r="N164" i="8"/>
  <c r="V164" i="8"/>
  <c r="M164" i="8"/>
  <c r="U164" i="8"/>
  <c r="L164" i="8"/>
  <c r="S164" i="8"/>
  <c r="K164" i="8"/>
  <c r="R164" i="8"/>
  <c r="J164" i="8"/>
  <c r="Q164" i="8"/>
  <c r="I164" i="8"/>
  <c r="V164" i="7"/>
  <c r="Q164" i="7"/>
  <c r="U164" i="7"/>
  <c r="R164" i="7"/>
  <c r="S164" i="7"/>
  <c r="M164" i="7"/>
  <c r="P164" i="7"/>
  <c r="N164" i="7"/>
  <c r="O164" i="7"/>
  <c r="J164" i="7"/>
  <c r="K164" i="7"/>
  <c r="L164" i="7"/>
  <c r="I164" i="7"/>
  <c r="H164" i="7"/>
  <c r="O276" i="8"/>
  <c r="N276" i="8"/>
  <c r="V276" i="8"/>
  <c r="M276" i="8"/>
  <c r="U276" i="8"/>
  <c r="L276" i="8"/>
  <c r="S276" i="8"/>
  <c r="K276" i="8"/>
  <c r="R276" i="8"/>
  <c r="J276" i="8"/>
  <c r="Q276" i="8"/>
  <c r="I276" i="8"/>
  <c r="P276" i="8"/>
  <c r="H276" i="8"/>
  <c r="Q276" i="7"/>
  <c r="U276" i="7"/>
  <c r="R276" i="7"/>
  <c r="V276" i="7"/>
  <c r="S276" i="7"/>
  <c r="P276" i="7"/>
  <c r="N276" i="7"/>
  <c r="J276" i="7"/>
  <c r="O276" i="7"/>
  <c r="K276" i="7"/>
  <c r="M276" i="7"/>
  <c r="L276" i="7"/>
  <c r="H276" i="7"/>
  <c r="I276" i="7"/>
  <c r="V263" i="8"/>
  <c r="M263" i="8"/>
  <c r="U263" i="8"/>
  <c r="L263" i="8"/>
  <c r="R263" i="8"/>
  <c r="J263" i="8"/>
  <c r="Q263" i="8"/>
  <c r="I263" i="8"/>
  <c r="P263" i="8"/>
  <c r="H263" i="8"/>
  <c r="O263" i="8"/>
  <c r="N263" i="8"/>
  <c r="K263" i="8"/>
  <c r="S263" i="8"/>
  <c r="V263" i="7"/>
  <c r="S263" i="7"/>
  <c r="Q263" i="7"/>
  <c r="U263" i="7"/>
  <c r="R263" i="7"/>
  <c r="O263" i="7"/>
  <c r="M263" i="7"/>
  <c r="P263" i="7"/>
  <c r="L263" i="7"/>
  <c r="K263" i="7"/>
  <c r="N263" i="7"/>
  <c r="H263" i="7"/>
  <c r="J263" i="7"/>
  <c r="I263" i="7"/>
  <c r="R298" i="8"/>
  <c r="J298" i="8"/>
  <c r="Q298" i="8"/>
  <c r="I298" i="8"/>
  <c r="P298" i="8"/>
  <c r="H298" i="8"/>
  <c r="O298" i="8"/>
  <c r="N298" i="8"/>
  <c r="V298" i="8"/>
  <c r="M298" i="8"/>
  <c r="U298" i="8"/>
  <c r="L298" i="8"/>
  <c r="S298" i="8"/>
  <c r="K298" i="8"/>
  <c r="V298" i="7"/>
  <c r="R298" i="7"/>
  <c r="S298" i="7"/>
  <c r="Q298" i="7"/>
  <c r="U298" i="7"/>
  <c r="P298" i="7"/>
  <c r="N298" i="7"/>
  <c r="O298" i="7"/>
  <c r="K298" i="7"/>
  <c r="L298" i="7"/>
  <c r="J298" i="7"/>
  <c r="M298" i="7"/>
  <c r="I298" i="7"/>
  <c r="H298" i="7"/>
  <c r="O256" i="8"/>
  <c r="N256" i="8"/>
  <c r="U256" i="8"/>
  <c r="L256" i="8"/>
  <c r="R256" i="8"/>
  <c r="J256" i="8"/>
  <c r="Q256" i="8"/>
  <c r="I256" i="8"/>
  <c r="P256" i="8"/>
  <c r="H256" i="8"/>
  <c r="V256" i="8"/>
  <c r="S256" i="8"/>
  <c r="M256" i="8"/>
  <c r="K256" i="8"/>
  <c r="V256" i="7"/>
  <c r="S256" i="7"/>
  <c r="U256" i="7"/>
  <c r="R256" i="7"/>
  <c r="Q256" i="7"/>
  <c r="O256" i="7"/>
  <c r="M256" i="7"/>
  <c r="P256" i="7"/>
  <c r="L256" i="7"/>
  <c r="J256" i="7"/>
  <c r="N256" i="7"/>
  <c r="K256" i="7"/>
  <c r="H256" i="7"/>
  <c r="I256" i="7"/>
  <c r="P77" i="8"/>
  <c r="H77" i="8"/>
  <c r="O77" i="8"/>
  <c r="V77" i="8"/>
  <c r="M77" i="8"/>
  <c r="Q77" i="8"/>
  <c r="I77" i="8"/>
  <c r="S77" i="8"/>
  <c r="R77" i="8"/>
  <c r="N77" i="8"/>
  <c r="L77" i="8"/>
  <c r="K77" i="8"/>
  <c r="J77" i="8"/>
  <c r="U77" i="8"/>
  <c r="V77" i="7"/>
  <c r="U77" i="7"/>
  <c r="R77" i="7"/>
  <c r="S77" i="7"/>
  <c r="O77" i="7"/>
  <c r="M77" i="7"/>
  <c r="Q77" i="7"/>
  <c r="P77" i="7"/>
  <c r="N77" i="7"/>
  <c r="J77" i="7"/>
  <c r="K77" i="7"/>
  <c r="L77" i="7"/>
  <c r="I77" i="7"/>
  <c r="H77" i="7"/>
  <c r="O89" i="8"/>
  <c r="N89" i="8"/>
  <c r="V89" i="8"/>
  <c r="M89" i="8"/>
  <c r="U89" i="8"/>
  <c r="L89" i="8"/>
  <c r="S89" i="8"/>
  <c r="K89" i="8"/>
  <c r="R89" i="8"/>
  <c r="J89" i="8"/>
  <c r="Q89" i="8"/>
  <c r="I89" i="8"/>
  <c r="P89" i="8"/>
  <c r="H89" i="8"/>
  <c r="V89" i="7"/>
  <c r="R89" i="7"/>
  <c r="S89" i="7"/>
  <c r="U89" i="7"/>
  <c r="N89" i="7"/>
  <c r="O89" i="7"/>
  <c r="Q89" i="7"/>
  <c r="M89" i="7"/>
  <c r="P89" i="7"/>
  <c r="K89" i="7"/>
  <c r="L89" i="7"/>
  <c r="J89" i="7"/>
  <c r="H89" i="7"/>
  <c r="I89" i="7"/>
  <c r="O148" i="8"/>
  <c r="N148" i="8"/>
  <c r="V148" i="8"/>
  <c r="M148" i="8"/>
  <c r="U148" i="8"/>
  <c r="L148" i="8"/>
  <c r="S148" i="8"/>
  <c r="K148" i="8"/>
  <c r="R148" i="8"/>
  <c r="J148" i="8"/>
  <c r="Q148" i="8"/>
  <c r="I148" i="8"/>
  <c r="P148" i="8"/>
  <c r="H148" i="8"/>
  <c r="V148" i="7"/>
  <c r="Q148" i="7"/>
  <c r="U148" i="7"/>
  <c r="R148" i="7"/>
  <c r="S148" i="7"/>
  <c r="M148" i="7"/>
  <c r="P148" i="7"/>
  <c r="N148" i="7"/>
  <c r="O148" i="7"/>
  <c r="J148" i="7"/>
  <c r="K148" i="7"/>
  <c r="L148" i="7"/>
  <c r="I148" i="7"/>
  <c r="H148" i="7"/>
  <c r="Q269" i="8"/>
  <c r="I269" i="8"/>
  <c r="P269" i="8"/>
  <c r="H269" i="8"/>
  <c r="O269" i="8"/>
  <c r="N269" i="8"/>
  <c r="V269" i="8"/>
  <c r="M269" i="8"/>
  <c r="U269" i="8"/>
  <c r="L269" i="8"/>
  <c r="S269" i="8"/>
  <c r="K269" i="8"/>
  <c r="R269" i="8"/>
  <c r="J269" i="8"/>
  <c r="V269" i="7"/>
  <c r="U269" i="7"/>
  <c r="R269" i="7"/>
  <c r="S269" i="7"/>
  <c r="Q269" i="7"/>
  <c r="P269" i="7"/>
  <c r="N269" i="7"/>
  <c r="O269" i="7"/>
  <c r="K269" i="7"/>
  <c r="M269" i="7"/>
  <c r="L269" i="7"/>
  <c r="I269" i="7"/>
  <c r="J269" i="7"/>
  <c r="H269" i="7"/>
  <c r="V36" i="8"/>
  <c r="M36" i="8"/>
  <c r="U36" i="8"/>
  <c r="L36" i="8"/>
  <c r="S36" i="8"/>
  <c r="K36" i="8"/>
  <c r="R36" i="8"/>
  <c r="J36" i="8"/>
  <c r="Q36" i="8"/>
  <c r="I36" i="8"/>
  <c r="P36" i="8"/>
  <c r="H36" i="8"/>
  <c r="O36" i="8"/>
  <c r="V36" i="7"/>
  <c r="N36" i="8"/>
  <c r="Q36" i="7"/>
  <c r="U36" i="7"/>
  <c r="R36" i="7"/>
  <c r="S36" i="7"/>
  <c r="M36" i="7"/>
  <c r="N36" i="7"/>
  <c r="P36" i="7"/>
  <c r="O36" i="7"/>
  <c r="J36" i="7"/>
  <c r="K36" i="7"/>
  <c r="L36" i="7"/>
  <c r="H36" i="7"/>
  <c r="I36" i="7"/>
  <c r="P180" i="8"/>
  <c r="H180" i="8"/>
  <c r="O180" i="8"/>
  <c r="N180" i="8"/>
  <c r="V180" i="8"/>
  <c r="M180" i="8"/>
  <c r="U180" i="8"/>
  <c r="L180" i="8"/>
  <c r="S180" i="8"/>
  <c r="K180" i="8"/>
  <c r="R180" i="8"/>
  <c r="J180" i="8"/>
  <c r="Q180" i="8"/>
  <c r="I180" i="8"/>
  <c r="V180" i="7"/>
  <c r="Q180" i="7"/>
  <c r="U180" i="7"/>
  <c r="R180" i="7"/>
  <c r="S180" i="7"/>
  <c r="M180" i="7"/>
  <c r="P180" i="7"/>
  <c r="N180" i="7"/>
  <c r="O180" i="7"/>
  <c r="J180" i="7"/>
  <c r="K180" i="7"/>
  <c r="L180" i="7"/>
  <c r="I180" i="7"/>
  <c r="H180" i="7"/>
  <c r="N328" i="8"/>
  <c r="V328" i="8"/>
  <c r="M328" i="8"/>
  <c r="U328" i="8"/>
  <c r="L328" i="8"/>
  <c r="S328" i="8"/>
  <c r="K328" i="8"/>
  <c r="R328" i="8"/>
  <c r="J328" i="8"/>
  <c r="Q328" i="8"/>
  <c r="I328" i="8"/>
  <c r="P328" i="8"/>
  <c r="H328" i="8"/>
  <c r="O328" i="8"/>
  <c r="V328" i="7"/>
  <c r="S328" i="7"/>
  <c r="U328" i="7"/>
  <c r="R328" i="7"/>
  <c r="Q328" i="7"/>
  <c r="O328" i="7"/>
  <c r="P328" i="7"/>
  <c r="N328" i="7"/>
  <c r="L328" i="7"/>
  <c r="J328" i="7"/>
  <c r="M328" i="7"/>
  <c r="K328" i="7"/>
  <c r="H328" i="7"/>
  <c r="I328" i="7"/>
  <c r="N167" i="8"/>
  <c r="V167" i="8"/>
  <c r="M167" i="8"/>
  <c r="U167" i="8"/>
  <c r="L167" i="8"/>
  <c r="S167" i="8"/>
  <c r="K167" i="8"/>
  <c r="R167" i="8"/>
  <c r="J167" i="8"/>
  <c r="Q167" i="8"/>
  <c r="I167" i="8"/>
  <c r="P167" i="8"/>
  <c r="H167" i="8"/>
  <c r="O167" i="8"/>
  <c r="V167" i="7"/>
  <c r="S167" i="7"/>
  <c r="Q167" i="7"/>
  <c r="U167" i="7"/>
  <c r="R167" i="7"/>
  <c r="O167" i="7"/>
  <c r="M167" i="7"/>
  <c r="P167" i="7"/>
  <c r="L167" i="7"/>
  <c r="J167" i="7"/>
  <c r="K167" i="7"/>
  <c r="N167" i="7"/>
  <c r="H167" i="7"/>
  <c r="I167" i="7"/>
  <c r="V259" i="8"/>
  <c r="M259" i="8"/>
  <c r="U259" i="8"/>
  <c r="L259" i="8"/>
  <c r="R259" i="8"/>
  <c r="J259" i="8"/>
  <c r="Q259" i="8"/>
  <c r="I259" i="8"/>
  <c r="P259" i="8"/>
  <c r="H259" i="8"/>
  <c r="O259" i="8"/>
  <c r="N259" i="8"/>
  <c r="S259" i="8"/>
  <c r="K259" i="8"/>
  <c r="V259" i="7"/>
  <c r="U259" i="7"/>
  <c r="R259" i="7"/>
  <c r="S259" i="7"/>
  <c r="Q259" i="7"/>
  <c r="P259" i="7"/>
  <c r="N259" i="7"/>
  <c r="O259" i="7"/>
  <c r="K259" i="7"/>
  <c r="L259" i="7"/>
  <c r="M259" i="7"/>
  <c r="J259" i="7"/>
  <c r="I259" i="7"/>
  <c r="H259" i="7"/>
  <c r="S74" i="8"/>
  <c r="K74" i="8"/>
  <c r="R74" i="8"/>
  <c r="J74" i="8"/>
  <c r="P74" i="8"/>
  <c r="H74" i="8"/>
  <c r="U74" i="8"/>
  <c r="L74" i="8"/>
  <c r="N74" i="8"/>
  <c r="M74" i="8"/>
  <c r="I74" i="8"/>
  <c r="V74" i="8"/>
  <c r="Q74" i="8"/>
  <c r="O74" i="8"/>
  <c r="V74" i="7"/>
  <c r="R74" i="7"/>
  <c r="S74" i="7"/>
  <c r="Q74" i="7"/>
  <c r="U74" i="7"/>
  <c r="P74" i="7"/>
  <c r="N74" i="7"/>
  <c r="O74" i="7"/>
  <c r="M74" i="7"/>
  <c r="K74" i="7"/>
  <c r="L74" i="7"/>
  <c r="J74" i="7"/>
  <c r="I74" i="7"/>
  <c r="H74" i="7"/>
  <c r="Q21" i="8"/>
  <c r="I21" i="8"/>
  <c r="P21" i="8"/>
  <c r="H21" i="8"/>
  <c r="O21" i="8"/>
  <c r="N21" i="8"/>
  <c r="V21" i="8"/>
  <c r="M21" i="8"/>
  <c r="U21" i="8"/>
  <c r="L21" i="8"/>
  <c r="S21" i="8"/>
  <c r="K21" i="8"/>
  <c r="V21" i="7"/>
  <c r="R21" i="8"/>
  <c r="J21" i="8"/>
  <c r="Q21" i="7"/>
  <c r="R21" i="7"/>
  <c r="P21" i="7"/>
  <c r="U21" i="7"/>
  <c r="S21" i="7"/>
  <c r="O21" i="7"/>
  <c r="M21" i="7"/>
  <c r="N21" i="7"/>
  <c r="J21" i="7"/>
  <c r="K21" i="7"/>
  <c r="L21" i="7"/>
  <c r="I21" i="7"/>
  <c r="H21" i="7"/>
  <c r="P132" i="8"/>
  <c r="H132" i="8"/>
  <c r="O132" i="8"/>
  <c r="N132" i="8"/>
  <c r="V132" i="8"/>
  <c r="M132" i="8"/>
  <c r="U132" i="8"/>
  <c r="L132" i="8"/>
  <c r="S132" i="8"/>
  <c r="K132" i="8"/>
  <c r="R132" i="8"/>
  <c r="J132" i="8"/>
  <c r="Q132" i="8"/>
  <c r="I132" i="8"/>
  <c r="V132" i="7"/>
  <c r="Q132" i="7"/>
  <c r="U132" i="7"/>
  <c r="R132" i="7"/>
  <c r="S132" i="7"/>
  <c r="M132" i="7"/>
  <c r="P132" i="7"/>
  <c r="N132" i="7"/>
  <c r="O132" i="7"/>
  <c r="J132" i="7"/>
  <c r="K132" i="7"/>
  <c r="L132" i="7"/>
  <c r="I132" i="7"/>
  <c r="H132" i="7"/>
  <c r="V88" i="8"/>
  <c r="M88" i="8"/>
  <c r="U88" i="8"/>
  <c r="L88" i="8"/>
  <c r="S88" i="8"/>
  <c r="K88" i="8"/>
  <c r="R88" i="8"/>
  <c r="J88" i="8"/>
  <c r="Q88" i="8"/>
  <c r="I88" i="8"/>
  <c r="P88" i="8"/>
  <c r="H88" i="8"/>
  <c r="O88" i="8"/>
  <c r="N88" i="8"/>
  <c r="V88" i="7"/>
  <c r="S88" i="7"/>
  <c r="Q88" i="7"/>
  <c r="U88" i="7"/>
  <c r="R88" i="7"/>
  <c r="O88" i="7"/>
  <c r="M88" i="7"/>
  <c r="P88" i="7"/>
  <c r="L88" i="7"/>
  <c r="N88" i="7"/>
  <c r="J88" i="7"/>
  <c r="K88" i="7"/>
  <c r="H88" i="7"/>
  <c r="I88" i="7"/>
  <c r="N183" i="8"/>
  <c r="V183" i="8"/>
  <c r="M183" i="8"/>
  <c r="U183" i="8"/>
  <c r="L183" i="8"/>
  <c r="S183" i="8"/>
  <c r="K183" i="8"/>
  <c r="R183" i="8"/>
  <c r="J183" i="8"/>
  <c r="Q183" i="8"/>
  <c r="I183" i="8"/>
  <c r="P183" i="8"/>
  <c r="H183" i="8"/>
  <c r="O183" i="8"/>
  <c r="V183" i="7"/>
  <c r="S183" i="7"/>
  <c r="Q183" i="7"/>
  <c r="U183" i="7"/>
  <c r="R183" i="7"/>
  <c r="O183" i="7"/>
  <c r="M183" i="7"/>
  <c r="P183" i="7"/>
  <c r="L183" i="7"/>
  <c r="N183" i="7"/>
  <c r="J183" i="7"/>
  <c r="K183" i="7"/>
  <c r="H183" i="7"/>
  <c r="I183" i="7"/>
  <c r="N107" i="8"/>
  <c r="U107" i="8"/>
  <c r="L107" i="8"/>
  <c r="S107" i="8"/>
  <c r="K107" i="8"/>
  <c r="R107" i="8"/>
  <c r="J107" i="8"/>
  <c r="P107" i="8"/>
  <c r="H107" i="8"/>
  <c r="I107" i="8"/>
  <c r="V107" i="8"/>
  <c r="Q107" i="8"/>
  <c r="O107" i="8"/>
  <c r="M107" i="8"/>
  <c r="V107" i="7"/>
  <c r="U107" i="7"/>
  <c r="R107" i="7"/>
  <c r="S107" i="7"/>
  <c r="Q107" i="7"/>
  <c r="P107" i="7"/>
  <c r="N107" i="7"/>
  <c r="O107" i="7"/>
  <c r="M107" i="7"/>
  <c r="K107" i="7"/>
  <c r="L107" i="7"/>
  <c r="J107" i="7"/>
  <c r="H107" i="7"/>
  <c r="I107" i="7"/>
  <c r="U158" i="8"/>
  <c r="L158" i="8"/>
  <c r="S158" i="8"/>
  <c r="K158" i="8"/>
  <c r="R158" i="8"/>
  <c r="J158" i="8"/>
  <c r="Q158" i="8"/>
  <c r="I158" i="8"/>
  <c r="P158" i="8"/>
  <c r="H158" i="8"/>
  <c r="O158" i="8"/>
  <c r="N158" i="8"/>
  <c r="V158" i="8"/>
  <c r="M158" i="8"/>
  <c r="V158" i="7"/>
  <c r="S158" i="7"/>
  <c r="Q158" i="7"/>
  <c r="U158" i="7"/>
  <c r="R158" i="7"/>
  <c r="O158" i="7"/>
  <c r="M158" i="7"/>
  <c r="P158" i="7"/>
  <c r="N158" i="7"/>
  <c r="L158" i="7"/>
  <c r="J158" i="7"/>
  <c r="K158" i="7"/>
  <c r="I158" i="7"/>
  <c r="H158" i="7"/>
  <c r="R314" i="8"/>
  <c r="J314" i="8"/>
  <c r="Q314" i="8"/>
  <c r="I314" i="8"/>
  <c r="P314" i="8"/>
  <c r="H314" i="8"/>
  <c r="O314" i="8"/>
  <c r="N314" i="8"/>
  <c r="V314" i="8"/>
  <c r="M314" i="8"/>
  <c r="U314" i="8"/>
  <c r="L314" i="8"/>
  <c r="S314" i="8"/>
  <c r="K314" i="8"/>
  <c r="V314" i="7"/>
  <c r="R314" i="7"/>
  <c r="S314" i="7"/>
  <c r="Q314" i="7"/>
  <c r="U314" i="7"/>
  <c r="P314" i="7"/>
  <c r="N314" i="7"/>
  <c r="O314" i="7"/>
  <c r="K314" i="7"/>
  <c r="L314" i="7"/>
  <c r="J314" i="7"/>
  <c r="M314" i="7"/>
  <c r="I314" i="7"/>
  <c r="H314" i="7"/>
  <c r="Q69" i="8"/>
  <c r="I69" i="8"/>
  <c r="P69" i="8"/>
  <c r="H69" i="8"/>
  <c r="R69" i="8"/>
  <c r="J69" i="8"/>
  <c r="N69" i="8"/>
  <c r="M69" i="8"/>
  <c r="L69" i="8"/>
  <c r="K69" i="8"/>
  <c r="V69" i="8"/>
  <c r="U69" i="8"/>
  <c r="S69" i="8"/>
  <c r="O69" i="8"/>
  <c r="V69" i="7"/>
  <c r="U69" i="7"/>
  <c r="R69" i="7"/>
  <c r="S69" i="7"/>
  <c r="O69" i="7"/>
  <c r="Q69" i="7"/>
  <c r="M69" i="7"/>
  <c r="P69" i="7"/>
  <c r="N69" i="7"/>
  <c r="J69" i="7"/>
  <c r="K69" i="7"/>
  <c r="L69" i="7"/>
  <c r="I69" i="7"/>
  <c r="H69" i="7"/>
  <c r="S266" i="8"/>
  <c r="K266" i="8"/>
  <c r="R266" i="8"/>
  <c r="J266" i="8"/>
  <c r="P266" i="8"/>
  <c r="H266" i="8"/>
  <c r="O266" i="8"/>
  <c r="N266" i="8"/>
  <c r="V266" i="8"/>
  <c r="M266" i="8"/>
  <c r="U266" i="8"/>
  <c r="L266" i="8"/>
  <c r="Q266" i="8"/>
  <c r="I266" i="8"/>
  <c r="V266" i="7"/>
  <c r="R266" i="7"/>
  <c r="S266" i="7"/>
  <c r="Q266" i="7"/>
  <c r="U266" i="7"/>
  <c r="P266" i="7"/>
  <c r="N266" i="7"/>
  <c r="O266" i="7"/>
  <c r="K266" i="7"/>
  <c r="M266" i="7"/>
  <c r="L266" i="7"/>
  <c r="J266" i="7"/>
  <c r="I266" i="7"/>
  <c r="H266" i="7"/>
  <c r="O280" i="8"/>
  <c r="N280" i="8"/>
  <c r="V280" i="8"/>
  <c r="M280" i="8"/>
  <c r="U280" i="8"/>
  <c r="L280" i="8"/>
  <c r="S280" i="8"/>
  <c r="K280" i="8"/>
  <c r="R280" i="8"/>
  <c r="J280" i="8"/>
  <c r="Q280" i="8"/>
  <c r="I280" i="8"/>
  <c r="P280" i="8"/>
  <c r="H280" i="8"/>
  <c r="V280" i="7"/>
  <c r="S280" i="7"/>
  <c r="U280" i="7"/>
  <c r="R280" i="7"/>
  <c r="O280" i="7"/>
  <c r="Q280" i="7"/>
  <c r="M280" i="7"/>
  <c r="P280" i="7"/>
  <c r="L280" i="7"/>
  <c r="N280" i="7"/>
  <c r="J280" i="7"/>
  <c r="K280" i="7"/>
  <c r="H280" i="7"/>
  <c r="I280" i="7"/>
  <c r="V75" i="8"/>
  <c r="M75" i="8"/>
  <c r="U75" i="8"/>
  <c r="L75" i="8"/>
  <c r="R75" i="8"/>
  <c r="J75" i="8"/>
  <c r="N75" i="8"/>
  <c r="P75" i="8"/>
  <c r="O75" i="8"/>
  <c r="K75" i="8"/>
  <c r="I75" i="8"/>
  <c r="H75" i="8"/>
  <c r="S75" i="8"/>
  <c r="Q75" i="8"/>
  <c r="V75" i="7"/>
  <c r="U75" i="7"/>
  <c r="R75" i="7"/>
  <c r="S75" i="7"/>
  <c r="Q75" i="7"/>
  <c r="P75" i="7"/>
  <c r="N75" i="7"/>
  <c r="O75" i="7"/>
  <c r="M75" i="7"/>
  <c r="K75" i="7"/>
  <c r="L75" i="7"/>
  <c r="J75" i="7"/>
  <c r="I75" i="7"/>
  <c r="H75" i="7"/>
  <c r="Q281" i="8"/>
  <c r="I281" i="8"/>
  <c r="P281" i="8"/>
  <c r="H281" i="8"/>
  <c r="O281" i="8"/>
  <c r="N281" i="8"/>
  <c r="V281" i="8"/>
  <c r="M281" i="8"/>
  <c r="U281" i="8"/>
  <c r="L281" i="8"/>
  <c r="S281" i="8"/>
  <c r="K281" i="8"/>
  <c r="R281" i="8"/>
  <c r="J281" i="8"/>
  <c r="V281" i="7"/>
  <c r="R281" i="7"/>
  <c r="S281" i="7"/>
  <c r="U281" i="7"/>
  <c r="N281" i="7"/>
  <c r="O281" i="7"/>
  <c r="Q281" i="7"/>
  <c r="P281" i="7"/>
  <c r="M281" i="7"/>
  <c r="K281" i="7"/>
  <c r="L281" i="7"/>
  <c r="I281" i="7"/>
  <c r="H281" i="7"/>
  <c r="J281" i="7"/>
  <c r="N300" i="8"/>
  <c r="V300" i="8"/>
  <c r="M300" i="8"/>
  <c r="U300" i="8"/>
  <c r="L300" i="8"/>
  <c r="S300" i="8"/>
  <c r="K300" i="8"/>
  <c r="R300" i="8"/>
  <c r="J300" i="8"/>
  <c r="Q300" i="8"/>
  <c r="I300" i="8"/>
  <c r="P300" i="8"/>
  <c r="H300" i="8"/>
  <c r="O300" i="8"/>
  <c r="V300" i="7"/>
  <c r="Q300" i="7"/>
  <c r="U300" i="7"/>
  <c r="R300" i="7"/>
  <c r="S300" i="7"/>
  <c r="P300" i="7"/>
  <c r="N300" i="7"/>
  <c r="J300" i="7"/>
  <c r="M300" i="7"/>
  <c r="K300" i="7"/>
  <c r="L300" i="7"/>
  <c r="O300" i="7"/>
  <c r="I300" i="7"/>
  <c r="H300" i="7"/>
  <c r="P124" i="8"/>
  <c r="H124" i="8"/>
  <c r="O124" i="8"/>
  <c r="N124" i="8"/>
  <c r="V124" i="8"/>
  <c r="M124" i="8"/>
  <c r="U124" i="8"/>
  <c r="L124" i="8"/>
  <c r="S124" i="8"/>
  <c r="K124" i="8"/>
  <c r="R124" i="8"/>
  <c r="J124" i="8"/>
  <c r="Q124" i="8"/>
  <c r="I124" i="8"/>
  <c r="V124" i="7"/>
  <c r="Q124" i="7"/>
  <c r="U124" i="7"/>
  <c r="R124" i="7"/>
  <c r="S124" i="7"/>
  <c r="M124" i="7"/>
  <c r="P124" i="7"/>
  <c r="N124" i="7"/>
  <c r="O124" i="7"/>
  <c r="J124" i="7"/>
  <c r="K124" i="7"/>
  <c r="L124" i="7"/>
  <c r="I124" i="7"/>
  <c r="H124" i="7"/>
  <c r="O240" i="8"/>
  <c r="U240" i="8"/>
  <c r="P240" i="8"/>
  <c r="H240" i="8"/>
  <c r="V240" i="8"/>
  <c r="J240" i="8"/>
  <c r="S240" i="8"/>
  <c r="I240" i="8"/>
  <c r="R240" i="8"/>
  <c r="Q240" i="8"/>
  <c r="N240" i="8"/>
  <c r="M240" i="8"/>
  <c r="L240" i="8"/>
  <c r="K240" i="8"/>
  <c r="V240" i="7"/>
  <c r="S240" i="7"/>
  <c r="U240" i="7"/>
  <c r="R240" i="7"/>
  <c r="O240" i="7"/>
  <c r="Q240" i="7"/>
  <c r="M240" i="7"/>
  <c r="P240" i="7"/>
  <c r="N240" i="7"/>
  <c r="L240" i="7"/>
  <c r="J240" i="7"/>
  <c r="K240" i="7"/>
  <c r="H240" i="7"/>
  <c r="I240" i="7"/>
  <c r="U311" i="8"/>
  <c r="L311" i="8"/>
  <c r="S311" i="8"/>
  <c r="K311" i="8"/>
  <c r="R311" i="8"/>
  <c r="J311" i="8"/>
  <c r="Q311" i="8"/>
  <c r="I311" i="8"/>
  <c r="P311" i="8"/>
  <c r="H311" i="8"/>
  <c r="O311" i="8"/>
  <c r="N311" i="8"/>
  <c r="V311" i="8"/>
  <c r="M311" i="8"/>
  <c r="V311" i="7"/>
  <c r="S311" i="7"/>
  <c r="Q311" i="7"/>
  <c r="U311" i="7"/>
  <c r="R311" i="7"/>
  <c r="O311" i="7"/>
  <c r="P311" i="7"/>
  <c r="L311" i="7"/>
  <c r="N311" i="7"/>
  <c r="M311" i="7"/>
  <c r="K311" i="7"/>
  <c r="H311" i="7"/>
  <c r="J311" i="7"/>
  <c r="I311" i="7"/>
  <c r="N324" i="8"/>
  <c r="V324" i="8"/>
  <c r="M324" i="8"/>
  <c r="U324" i="8"/>
  <c r="L324" i="8"/>
  <c r="S324" i="8"/>
  <c r="K324" i="8"/>
  <c r="R324" i="8"/>
  <c r="J324" i="8"/>
  <c r="Q324" i="8"/>
  <c r="I324" i="8"/>
  <c r="P324" i="8"/>
  <c r="H324" i="8"/>
  <c r="O324" i="8"/>
  <c r="V324" i="7"/>
  <c r="U324" i="7"/>
  <c r="R324" i="7"/>
  <c r="S324" i="7"/>
  <c r="P324" i="7"/>
  <c r="N324" i="7"/>
  <c r="Q324" i="7"/>
  <c r="J324" i="7"/>
  <c r="M324" i="7"/>
  <c r="K324" i="7"/>
  <c r="O324" i="7"/>
  <c r="L324" i="7"/>
  <c r="H324" i="7"/>
  <c r="I324" i="7"/>
  <c r="R109" i="8"/>
  <c r="J109" i="8"/>
  <c r="P109" i="8"/>
  <c r="H109" i="8"/>
  <c r="O109" i="8"/>
  <c r="N109" i="8"/>
  <c r="U109" i="8"/>
  <c r="L109" i="8"/>
  <c r="V109" i="8"/>
  <c r="S109" i="8"/>
  <c r="Q109" i="8"/>
  <c r="M109" i="8"/>
  <c r="K109" i="8"/>
  <c r="I109" i="8"/>
  <c r="V109" i="7"/>
  <c r="U109" i="7"/>
  <c r="R109" i="7"/>
  <c r="S109" i="7"/>
  <c r="M109" i="7"/>
  <c r="Q109" i="7"/>
  <c r="P109" i="7"/>
  <c r="N109" i="7"/>
  <c r="J109" i="7"/>
  <c r="O109" i="7"/>
  <c r="K109" i="7"/>
  <c r="L109" i="7"/>
  <c r="H109" i="7"/>
  <c r="I109" i="7"/>
  <c r="U166" i="8"/>
  <c r="L166" i="8"/>
  <c r="S166" i="8"/>
  <c r="K166" i="8"/>
  <c r="R166" i="8"/>
  <c r="J166" i="8"/>
  <c r="Q166" i="8"/>
  <c r="I166" i="8"/>
  <c r="P166" i="8"/>
  <c r="H166" i="8"/>
  <c r="O166" i="8"/>
  <c r="N166" i="8"/>
  <c r="V166" i="8"/>
  <c r="M166" i="8"/>
  <c r="V166" i="7"/>
  <c r="S166" i="7"/>
  <c r="Q166" i="7"/>
  <c r="U166" i="7"/>
  <c r="R166" i="7"/>
  <c r="O166" i="7"/>
  <c r="M166" i="7"/>
  <c r="P166" i="7"/>
  <c r="N166" i="7"/>
  <c r="L166" i="7"/>
  <c r="J166" i="7"/>
  <c r="K166" i="7"/>
  <c r="I166" i="7"/>
  <c r="H166" i="7"/>
  <c r="P321" i="8"/>
  <c r="H321" i="8"/>
  <c r="O321" i="8"/>
  <c r="N321" i="8"/>
  <c r="V321" i="8"/>
  <c r="M321" i="8"/>
  <c r="U321" i="8"/>
  <c r="L321" i="8"/>
  <c r="S321" i="8"/>
  <c r="K321" i="8"/>
  <c r="R321" i="8"/>
  <c r="J321" i="8"/>
  <c r="Q321" i="8"/>
  <c r="I321" i="8"/>
  <c r="R321" i="7"/>
  <c r="S321" i="7"/>
  <c r="U321" i="7"/>
  <c r="V321" i="7"/>
  <c r="N321" i="7"/>
  <c r="O321" i="7"/>
  <c r="Q321" i="7"/>
  <c r="P321" i="7"/>
  <c r="K321" i="7"/>
  <c r="L321" i="7"/>
  <c r="M321" i="7"/>
  <c r="J321" i="7"/>
  <c r="I321" i="7"/>
  <c r="H321" i="7"/>
  <c r="S242" i="8"/>
  <c r="K242" i="8"/>
  <c r="R242" i="8"/>
  <c r="J242" i="8"/>
  <c r="P242" i="8"/>
  <c r="H242" i="8"/>
  <c r="U242" i="8"/>
  <c r="L242" i="8"/>
  <c r="V242" i="8"/>
  <c r="Q242" i="8"/>
  <c r="O242" i="8"/>
  <c r="N242" i="8"/>
  <c r="M242" i="8"/>
  <c r="I242" i="8"/>
  <c r="V242" i="7"/>
  <c r="R242" i="7"/>
  <c r="S242" i="7"/>
  <c r="Q242" i="7"/>
  <c r="U242" i="7"/>
  <c r="P242" i="7"/>
  <c r="N242" i="7"/>
  <c r="O242" i="7"/>
  <c r="K242" i="7"/>
  <c r="M242" i="7"/>
  <c r="L242" i="7"/>
  <c r="J242" i="7"/>
  <c r="I242" i="7"/>
  <c r="H242" i="7"/>
  <c r="N111" i="8"/>
  <c r="U111" i="8"/>
  <c r="L111" i="8"/>
  <c r="S111" i="8"/>
  <c r="K111" i="8"/>
  <c r="R111" i="8"/>
  <c r="J111" i="8"/>
  <c r="Q111" i="8"/>
  <c r="I111" i="8"/>
  <c r="P111" i="8"/>
  <c r="H111" i="8"/>
  <c r="O111" i="8"/>
  <c r="V111" i="8"/>
  <c r="M111" i="8"/>
  <c r="V111" i="7"/>
  <c r="S111" i="7"/>
  <c r="Q111" i="7"/>
  <c r="U111" i="7"/>
  <c r="R111" i="7"/>
  <c r="O111" i="7"/>
  <c r="M111" i="7"/>
  <c r="P111" i="7"/>
  <c r="I111" i="7"/>
  <c r="N111" i="7"/>
  <c r="L111" i="7"/>
  <c r="J111" i="7"/>
  <c r="K111" i="7"/>
  <c r="H111" i="7"/>
  <c r="N288" i="8"/>
  <c r="V288" i="8"/>
  <c r="M288" i="8"/>
  <c r="U288" i="8"/>
  <c r="L288" i="8"/>
  <c r="R288" i="8"/>
  <c r="J288" i="8"/>
  <c r="Q288" i="8"/>
  <c r="P288" i="8"/>
  <c r="H288" i="8"/>
  <c r="O288" i="8"/>
  <c r="S288" i="8"/>
  <c r="K288" i="8"/>
  <c r="I288" i="8"/>
  <c r="V288" i="7"/>
  <c r="S288" i="7"/>
  <c r="U288" i="7"/>
  <c r="R288" i="7"/>
  <c r="O288" i="7"/>
  <c r="M288" i="7"/>
  <c r="P288" i="7"/>
  <c r="Q288" i="7"/>
  <c r="L288" i="7"/>
  <c r="J288" i="7"/>
  <c r="N288" i="7"/>
  <c r="K288" i="7"/>
  <c r="H288" i="7"/>
  <c r="I288" i="7"/>
  <c r="S270" i="8"/>
  <c r="K270" i="8"/>
  <c r="R270" i="8"/>
  <c r="J270" i="8"/>
  <c r="Q270" i="8"/>
  <c r="I270" i="8"/>
  <c r="P270" i="8"/>
  <c r="H270" i="8"/>
  <c r="O270" i="8"/>
  <c r="N270" i="8"/>
  <c r="V270" i="8"/>
  <c r="M270" i="8"/>
  <c r="U270" i="8"/>
  <c r="L270" i="8"/>
  <c r="V270" i="7"/>
  <c r="S270" i="7"/>
  <c r="Q270" i="7"/>
  <c r="U270" i="7"/>
  <c r="R270" i="7"/>
  <c r="O270" i="7"/>
  <c r="P270" i="7"/>
  <c r="N270" i="7"/>
  <c r="L270" i="7"/>
  <c r="J270" i="7"/>
  <c r="K270" i="7"/>
  <c r="M270" i="7"/>
  <c r="I270" i="7"/>
  <c r="H270" i="7"/>
  <c r="P54" i="8"/>
  <c r="H54" i="8"/>
  <c r="O54" i="8"/>
  <c r="N54" i="8"/>
  <c r="V54" i="8"/>
  <c r="M54" i="8"/>
  <c r="U54" i="8"/>
  <c r="L54" i="8"/>
  <c r="S54" i="8"/>
  <c r="K54" i="8"/>
  <c r="R54" i="8"/>
  <c r="J54" i="8"/>
  <c r="I54" i="8"/>
  <c r="Q54" i="8"/>
  <c r="V54" i="7"/>
  <c r="S54" i="7"/>
  <c r="Q54" i="7"/>
  <c r="U54" i="7"/>
  <c r="R54" i="7"/>
  <c r="O54" i="7"/>
  <c r="M54" i="7"/>
  <c r="P54" i="7"/>
  <c r="N54" i="7"/>
  <c r="L54" i="7"/>
  <c r="J54" i="7"/>
  <c r="K54" i="7"/>
  <c r="I54" i="7"/>
  <c r="H54" i="7"/>
  <c r="V235" i="8"/>
  <c r="M235" i="8"/>
  <c r="U235" i="8"/>
  <c r="L235" i="8"/>
  <c r="S235" i="8"/>
  <c r="K235" i="8"/>
  <c r="R235" i="8"/>
  <c r="J235" i="8"/>
  <c r="Q235" i="8"/>
  <c r="I235" i="8"/>
  <c r="P235" i="8"/>
  <c r="H235" i="8"/>
  <c r="O235" i="8"/>
  <c r="N235" i="8"/>
  <c r="V235" i="7"/>
  <c r="U235" i="7"/>
  <c r="R235" i="7"/>
  <c r="S235" i="7"/>
  <c r="Q235" i="7"/>
  <c r="P235" i="7"/>
  <c r="N235" i="7"/>
  <c r="O235" i="7"/>
  <c r="M235" i="7"/>
  <c r="K235" i="7"/>
  <c r="L235" i="7"/>
  <c r="J235" i="7"/>
  <c r="I235" i="7"/>
  <c r="H235" i="7"/>
  <c r="N316" i="8"/>
  <c r="V316" i="8"/>
  <c r="M316" i="8"/>
  <c r="U316" i="8"/>
  <c r="L316" i="8"/>
  <c r="S316" i="8"/>
  <c r="K316" i="8"/>
  <c r="R316" i="8"/>
  <c r="J316" i="8"/>
  <c r="Q316" i="8"/>
  <c r="I316" i="8"/>
  <c r="P316" i="8"/>
  <c r="H316" i="8"/>
  <c r="O316" i="8"/>
  <c r="U316" i="7"/>
  <c r="R316" i="7"/>
  <c r="V316" i="7"/>
  <c r="S316" i="7"/>
  <c r="P316" i="7"/>
  <c r="Q316" i="7"/>
  <c r="N316" i="7"/>
  <c r="J316" i="7"/>
  <c r="M316" i="7"/>
  <c r="O316" i="7"/>
  <c r="K316" i="7"/>
  <c r="L316" i="7"/>
  <c r="I316" i="7"/>
  <c r="H316" i="7"/>
  <c r="V243" i="8"/>
  <c r="M243" i="8"/>
  <c r="U243" i="8"/>
  <c r="L243" i="8"/>
  <c r="R243" i="8"/>
  <c r="J243" i="8"/>
  <c r="N243" i="8"/>
  <c r="I243" i="8"/>
  <c r="H243" i="8"/>
  <c r="S243" i="8"/>
  <c r="Q243" i="8"/>
  <c r="P243" i="8"/>
  <c r="O243" i="8"/>
  <c r="K243" i="8"/>
  <c r="V243" i="7"/>
  <c r="U243" i="7"/>
  <c r="R243" i="7"/>
  <c r="S243" i="7"/>
  <c r="Q243" i="7"/>
  <c r="P243" i="7"/>
  <c r="N243" i="7"/>
  <c r="O243" i="7"/>
  <c r="K243" i="7"/>
  <c r="M243" i="7"/>
  <c r="L243" i="7"/>
  <c r="J243" i="7"/>
  <c r="I243" i="7"/>
  <c r="H243" i="7"/>
  <c r="S43" i="8"/>
  <c r="K43" i="8"/>
  <c r="R43" i="8"/>
  <c r="J43" i="8"/>
  <c r="Q43" i="8"/>
  <c r="I43" i="8"/>
  <c r="P43" i="8"/>
  <c r="H43" i="8"/>
  <c r="O43" i="8"/>
  <c r="N43" i="8"/>
  <c r="V43" i="8"/>
  <c r="M43" i="8"/>
  <c r="U43" i="8"/>
  <c r="L43" i="8"/>
  <c r="V43" i="7"/>
  <c r="U43" i="7"/>
  <c r="R43" i="7"/>
  <c r="S43" i="7"/>
  <c r="Q43" i="7"/>
  <c r="P43" i="7"/>
  <c r="N43" i="7"/>
  <c r="O43" i="7"/>
  <c r="M43" i="7"/>
  <c r="K43" i="7"/>
  <c r="L43" i="7"/>
  <c r="J43" i="7"/>
  <c r="H43" i="7"/>
  <c r="I43" i="7"/>
  <c r="U327" i="8"/>
  <c r="L327" i="8"/>
  <c r="S327" i="8"/>
  <c r="K327" i="8"/>
  <c r="R327" i="8"/>
  <c r="J327" i="8"/>
  <c r="Q327" i="8"/>
  <c r="I327" i="8"/>
  <c r="P327" i="8"/>
  <c r="H327" i="8"/>
  <c r="O327" i="8"/>
  <c r="N327" i="8"/>
  <c r="V327" i="8"/>
  <c r="M327" i="8"/>
  <c r="V327" i="7"/>
  <c r="S327" i="7"/>
  <c r="Q327" i="7"/>
  <c r="U327" i="7"/>
  <c r="R327" i="7"/>
  <c r="O327" i="7"/>
  <c r="P327" i="7"/>
  <c r="L327" i="7"/>
  <c r="M327" i="7"/>
  <c r="K327" i="7"/>
  <c r="N327" i="7"/>
  <c r="H327" i="7"/>
  <c r="J327" i="7"/>
  <c r="I327" i="7"/>
  <c r="N33" i="8"/>
  <c r="V33" i="8"/>
  <c r="M33" i="8"/>
  <c r="U33" i="8"/>
  <c r="L33" i="8"/>
  <c r="S33" i="8"/>
  <c r="K33" i="8"/>
  <c r="R33" i="8"/>
  <c r="J33" i="8"/>
  <c r="Q33" i="8"/>
  <c r="I33" i="8"/>
  <c r="P33" i="8"/>
  <c r="O33" i="8"/>
  <c r="H33" i="8"/>
  <c r="V33" i="7"/>
  <c r="R33" i="7"/>
  <c r="U33" i="7"/>
  <c r="S33" i="7"/>
  <c r="Q33" i="7"/>
  <c r="N33" i="7"/>
  <c r="P33" i="7"/>
  <c r="O33" i="7"/>
  <c r="M33" i="7"/>
  <c r="K33" i="7"/>
  <c r="L33" i="7"/>
  <c r="J33" i="7"/>
  <c r="H33" i="7"/>
  <c r="I33" i="7"/>
  <c r="R218" i="8"/>
  <c r="J218" i="8"/>
  <c r="Q218" i="8"/>
  <c r="I218" i="8"/>
  <c r="P218" i="8"/>
  <c r="H218" i="8"/>
  <c r="O218" i="8"/>
  <c r="N218" i="8"/>
  <c r="V218" i="8"/>
  <c r="M218" i="8"/>
  <c r="U218" i="8"/>
  <c r="L218" i="8"/>
  <c r="S218" i="8"/>
  <c r="K218" i="8"/>
  <c r="V218" i="7"/>
  <c r="R218" i="7"/>
  <c r="S218" i="7"/>
  <c r="Q218" i="7"/>
  <c r="U218" i="7"/>
  <c r="P218" i="7"/>
  <c r="N218" i="7"/>
  <c r="O218" i="7"/>
  <c r="K218" i="7"/>
  <c r="L218" i="7"/>
  <c r="M218" i="7"/>
  <c r="J218" i="7"/>
  <c r="I218" i="7"/>
  <c r="H218" i="7"/>
  <c r="R294" i="8"/>
  <c r="J294" i="8"/>
  <c r="Q294" i="8"/>
  <c r="I294" i="8"/>
  <c r="P294" i="8"/>
  <c r="H294" i="8"/>
  <c r="O294" i="8"/>
  <c r="N294" i="8"/>
  <c r="V294" i="8"/>
  <c r="M294" i="8"/>
  <c r="U294" i="8"/>
  <c r="L294" i="8"/>
  <c r="S294" i="8"/>
  <c r="K294" i="8"/>
  <c r="V294" i="7"/>
  <c r="S294" i="7"/>
  <c r="Q294" i="7"/>
  <c r="U294" i="7"/>
  <c r="R294" i="7"/>
  <c r="O294" i="7"/>
  <c r="P294" i="7"/>
  <c r="N294" i="7"/>
  <c r="L294" i="7"/>
  <c r="J294" i="7"/>
  <c r="M294" i="7"/>
  <c r="K294" i="7"/>
  <c r="I294" i="7"/>
  <c r="H294" i="7"/>
  <c r="N105" i="8"/>
  <c r="V105" i="8"/>
  <c r="M105" i="8"/>
  <c r="U105" i="8"/>
  <c r="L105" i="8"/>
  <c r="S105" i="8"/>
  <c r="K105" i="8"/>
  <c r="R105" i="8"/>
  <c r="J105" i="8"/>
  <c r="Q105" i="8"/>
  <c r="I105" i="8"/>
  <c r="P105" i="8"/>
  <c r="H105" i="8"/>
  <c r="O105" i="8"/>
  <c r="V105" i="7"/>
  <c r="R105" i="7"/>
  <c r="S105" i="7"/>
  <c r="U105" i="7"/>
  <c r="N105" i="7"/>
  <c r="Q105" i="7"/>
  <c r="O105" i="7"/>
  <c r="M105" i="7"/>
  <c r="P105" i="7"/>
  <c r="K105" i="7"/>
  <c r="L105" i="7"/>
  <c r="J105" i="7"/>
  <c r="H105" i="7"/>
  <c r="I105" i="7"/>
  <c r="R177" i="8"/>
  <c r="J177" i="8"/>
  <c r="Q177" i="8"/>
  <c r="I177" i="8"/>
  <c r="P177" i="8"/>
  <c r="H177" i="8"/>
  <c r="O177" i="8"/>
  <c r="N177" i="8"/>
  <c r="V177" i="8"/>
  <c r="M177" i="8"/>
  <c r="U177" i="8"/>
  <c r="L177" i="8"/>
  <c r="S177" i="8"/>
  <c r="K177" i="8"/>
  <c r="V177" i="7"/>
  <c r="R177" i="7"/>
  <c r="S177" i="7"/>
  <c r="U177" i="7"/>
  <c r="N177" i="7"/>
  <c r="Q177" i="7"/>
  <c r="O177" i="7"/>
  <c r="M177" i="7"/>
  <c r="P177" i="7"/>
  <c r="K177" i="7"/>
  <c r="L177" i="7"/>
  <c r="J177" i="7"/>
  <c r="I177" i="7"/>
  <c r="H177" i="7"/>
  <c r="U174" i="8"/>
  <c r="L174" i="8"/>
  <c r="S174" i="8"/>
  <c r="K174" i="8"/>
  <c r="R174" i="8"/>
  <c r="J174" i="8"/>
  <c r="Q174" i="8"/>
  <c r="I174" i="8"/>
  <c r="P174" i="8"/>
  <c r="H174" i="8"/>
  <c r="O174" i="8"/>
  <c r="N174" i="8"/>
  <c r="V174" i="8"/>
  <c r="M174" i="8"/>
  <c r="V174" i="7"/>
  <c r="S174" i="7"/>
  <c r="Q174" i="7"/>
  <c r="U174" i="7"/>
  <c r="R174" i="7"/>
  <c r="O174" i="7"/>
  <c r="M174" i="7"/>
  <c r="P174" i="7"/>
  <c r="N174" i="7"/>
  <c r="L174" i="7"/>
  <c r="J174" i="7"/>
  <c r="K174" i="7"/>
  <c r="I174" i="7"/>
  <c r="H174" i="7"/>
  <c r="U56" i="8"/>
  <c r="L56" i="8"/>
  <c r="S56" i="8"/>
  <c r="K56" i="8"/>
  <c r="R56" i="8"/>
  <c r="J56" i="8"/>
  <c r="Q56" i="8"/>
  <c r="I56" i="8"/>
  <c r="P56" i="8"/>
  <c r="H56" i="8"/>
  <c r="O56" i="8"/>
  <c r="N56" i="8"/>
  <c r="V56" i="7"/>
  <c r="V56" i="8"/>
  <c r="M56" i="8"/>
  <c r="S56" i="7"/>
  <c r="Q56" i="7"/>
  <c r="U56" i="7"/>
  <c r="R56" i="7"/>
  <c r="O56" i="7"/>
  <c r="M56" i="7"/>
  <c r="P56" i="7"/>
  <c r="L56" i="7"/>
  <c r="N56" i="7"/>
  <c r="J56" i="7"/>
  <c r="K56" i="7"/>
  <c r="I56" i="7"/>
  <c r="H56" i="7"/>
  <c r="V239" i="8"/>
  <c r="M239" i="8"/>
  <c r="N239" i="8"/>
  <c r="L239" i="8"/>
  <c r="K239" i="8"/>
  <c r="U239" i="8"/>
  <c r="J239" i="8"/>
  <c r="S239" i="8"/>
  <c r="I239" i="8"/>
  <c r="R239" i="8"/>
  <c r="H239" i="8"/>
  <c r="Q239" i="8"/>
  <c r="P239" i="8"/>
  <c r="O239" i="8"/>
  <c r="V239" i="7"/>
  <c r="S239" i="7"/>
  <c r="Q239" i="7"/>
  <c r="U239" i="7"/>
  <c r="R239" i="7"/>
  <c r="O239" i="7"/>
  <c r="M239" i="7"/>
  <c r="P239" i="7"/>
  <c r="N239" i="7"/>
  <c r="L239" i="7"/>
  <c r="K239" i="7"/>
  <c r="H239" i="7"/>
  <c r="J239" i="7"/>
  <c r="I239" i="7"/>
  <c r="P60" i="8"/>
  <c r="H60" i="8"/>
  <c r="O60" i="8"/>
  <c r="N60" i="8"/>
  <c r="M60" i="8"/>
  <c r="V60" i="8"/>
  <c r="L60" i="8"/>
  <c r="U60" i="8"/>
  <c r="K60" i="8"/>
  <c r="S60" i="8"/>
  <c r="J60" i="8"/>
  <c r="R60" i="8"/>
  <c r="I60" i="8"/>
  <c r="Q60" i="8"/>
  <c r="V60" i="7"/>
  <c r="Q60" i="7"/>
  <c r="U60" i="7"/>
  <c r="R60" i="7"/>
  <c r="S60" i="7"/>
  <c r="M60" i="7"/>
  <c r="P60" i="7"/>
  <c r="N60" i="7"/>
  <c r="O60" i="7"/>
  <c r="J60" i="7"/>
  <c r="K60" i="7"/>
  <c r="L60" i="7"/>
  <c r="I60" i="7"/>
  <c r="H60" i="7"/>
  <c r="Q90" i="8"/>
  <c r="I90" i="8"/>
  <c r="P90" i="8"/>
  <c r="H90" i="8"/>
  <c r="O90" i="8"/>
  <c r="N90" i="8"/>
  <c r="V90" i="8"/>
  <c r="M90" i="8"/>
  <c r="U90" i="8"/>
  <c r="L90" i="8"/>
  <c r="S90" i="8"/>
  <c r="K90" i="8"/>
  <c r="R90" i="8"/>
  <c r="J90" i="8"/>
  <c r="V90" i="7"/>
  <c r="R90" i="7"/>
  <c r="S90" i="7"/>
  <c r="Q90" i="7"/>
  <c r="U90" i="7"/>
  <c r="P90" i="7"/>
  <c r="N90" i="7"/>
  <c r="O90" i="7"/>
  <c r="K90" i="7"/>
  <c r="L90" i="7"/>
  <c r="M90" i="7"/>
  <c r="J90" i="7"/>
  <c r="H90" i="7"/>
  <c r="I90" i="7"/>
  <c r="O93" i="8"/>
  <c r="N93" i="8"/>
  <c r="V93" i="8"/>
  <c r="M93" i="8"/>
  <c r="U93" i="8"/>
  <c r="L93" i="8"/>
  <c r="S93" i="8"/>
  <c r="K93" i="8"/>
  <c r="R93" i="8"/>
  <c r="J93" i="8"/>
  <c r="Q93" i="8"/>
  <c r="I93" i="8"/>
  <c r="P93" i="8"/>
  <c r="H93" i="8"/>
  <c r="V93" i="7"/>
  <c r="U93" i="7"/>
  <c r="R93" i="7"/>
  <c r="S93" i="7"/>
  <c r="O93" i="7"/>
  <c r="M93" i="7"/>
  <c r="P93" i="7"/>
  <c r="N93" i="7"/>
  <c r="Q93" i="7"/>
  <c r="J93" i="7"/>
  <c r="K93" i="7"/>
  <c r="L93" i="7"/>
  <c r="I93" i="7"/>
  <c r="H93" i="7"/>
  <c r="N80" i="8"/>
  <c r="V80" i="8"/>
  <c r="M80" i="8"/>
  <c r="S80" i="8"/>
  <c r="K80" i="8"/>
  <c r="Q80" i="8"/>
  <c r="I80" i="8"/>
  <c r="P80" i="8"/>
  <c r="H80" i="8"/>
  <c r="O80" i="8"/>
  <c r="U80" i="8"/>
  <c r="R80" i="8"/>
  <c r="L80" i="8"/>
  <c r="J80" i="8"/>
  <c r="V80" i="7"/>
  <c r="S80" i="7"/>
  <c r="Q80" i="7"/>
  <c r="U80" i="7"/>
  <c r="R80" i="7"/>
  <c r="O80" i="7"/>
  <c r="M80" i="7"/>
  <c r="P80" i="7"/>
  <c r="N80" i="7"/>
  <c r="L80" i="7"/>
  <c r="J80" i="7"/>
  <c r="K80" i="7"/>
  <c r="H80" i="7"/>
  <c r="I80" i="7"/>
  <c r="Q13" i="8"/>
  <c r="I13" i="8"/>
  <c r="P13" i="8"/>
  <c r="H13" i="8"/>
  <c r="O13" i="8"/>
  <c r="N13" i="8"/>
  <c r="U13" i="7"/>
  <c r="V13" i="8"/>
  <c r="M13" i="8"/>
  <c r="U13" i="8"/>
  <c r="L13" i="8"/>
  <c r="S13" i="8"/>
  <c r="K13" i="8"/>
  <c r="V13" i="7"/>
  <c r="R13" i="8"/>
  <c r="J13" i="8"/>
  <c r="Q13" i="7"/>
  <c r="R13" i="7"/>
  <c r="P13" i="7"/>
  <c r="S13" i="7"/>
  <c r="O13" i="7"/>
  <c r="M13" i="7"/>
  <c r="N13" i="7"/>
  <c r="J13" i="7"/>
  <c r="K13" i="7"/>
  <c r="L13" i="7"/>
  <c r="H13" i="7"/>
  <c r="I13" i="7"/>
  <c r="U52" i="8"/>
  <c r="L52" i="8"/>
  <c r="S52" i="8"/>
  <c r="K52" i="8"/>
  <c r="R52" i="8"/>
  <c r="J52" i="8"/>
  <c r="Q52" i="8"/>
  <c r="I52" i="8"/>
  <c r="P52" i="8"/>
  <c r="H52" i="8"/>
  <c r="O52" i="8"/>
  <c r="N52" i="8"/>
  <c r="V52" i="8"/>
  <c r="M52" i="8"/>
  <c r="V52" i="7"/>
  <c r="Q52" i="7"/>
  <c r="U52" i="7"/>
  <c r="R52" i="7"/>
  <c r="S52" i="7"/>
  <c r="M52" i="7"/>
  <c r="P52" i="7"/>
  <c r="N52" i="7"/>
  <c r="O52" i="7"/>
  <c r="J52" i="7"/>
  <c r="K52" i="7"/>
  <c r="L52" i="7"/>
  <c r="I52" i="7"/>
  <c r="H52" i="7"/>
  <c r="P192" i="8"/>
  <c r="H192" i="8"/>
  <c r="O192" i="8"/>
  <c r="N192" i="8"/>
  <c r="V192" i="8"/>
  <c r="M192" i="8"/>
  <c r="U192" i="8"/>
  <c r="L192" i="8"/>
  <c r="S192" i="8"/>
  <c r="K192" i="8"/>
  <c r="R192" i="8"/>
  <c r="J192" i="8"/>
  <c r="Q192" i="8"/>
  <c r="I192" i="8"/>
  <c r="V192" i="7"/>
  <c r="S192" i="7"/>
  <c r="Q192" i="7"/>
  <c r="U192" i="7"/>
  <c r="R192" i="7"/>
  <c r="O192" i="7"/>
  <c r="M192" i="7"/>
  <c r="P192" i="7"/>
  <c r="L192" i="7"/>
  <c r="J192" i="7"/>
  <c r="N192" i="7"/>
  <c r="K192" i="7"/>
  <c r="H192" i="7"/>
  <c r="I192" i="7"/>
  <c r="O45" i="8"/>
  <c r="N45" i="8"/>
  <c r="V45" i="8"/>
  <c r="M45" i="8"/>
  <c r="U45" i="8"/>
  <c r="L45" i="8"/>
  <c r="S45" i="8"/>
  <c r="K45" i="8"/>
  <c r="R45" i="8"/>
  <c r="J45" i="8"/>
  <c r="Q45" i="8"/>
  <c r="I45" i="8"/>
  <c r="H45" i="8"/>
  <c r="V45" i="7"/>
  <c r="P45" i="8"/>
  <c r="U45" i="7"/>
  <c r="R45" i="7"/>
  <c r="P45" i="7"/>
  <c r="S45" i="7"/>
  <c r="O45" i="7"/>
  <c r="M45" i="7"/>
  <c r="Q45" i="7"/>
  <c r="N45" i="7"/>
  <c r="J45" i="7"/>
  <c r="K45" i="7"/>
  <c r="L45" i="7"/>
  <c r="H45" i="7"/>
  <c r="I45" i="7"/>
  <c r="J7" i="7"/>
  <c r="N7" i="8"/>
  <c r="K7" i="8"/>
  <c r="R169" i="8"/>
  <c r="J169" i="8"/>
  <c r="Q169" i="8"/>
  <c r="I169" i="8"/>
  <c r="P169" i="8"/>
  <c r="H169" i="8"/>
  <c r="O169" i="8"/>
  <c r="N169" i="8"/>
  <c r="V169" i="8"/>
  <c r="M169" i="8"/>
  <c r="U169" i="8"/>
  <c r="L169" i="8"/>
  <c r="S169" i="8"/>
  <c r="K169" i="8"/>
  <c r="V169" i="7"/>
  <c r="R169" i="7"/>
  <c r="S169" i="7"/>
  <c r="U169" i="7"/>
  <c r="N169" i="7"/>
  <c r="Q169" i="7"/>
  <c r="O169" i="7"/>
  <c r="M169" i="7"/>
  <c r="P169" i="7"/>
  <c r="K169" i="7"/>
  <c r="L169" i="7"/>
  <c r="J169" i="7"/>
  <c r="I169" i="7"/>
  <c r="H169" i="7"/>
  <c r="P156" i="8"/>
  <c r="H156" i="8"/>
  <c r="O156" i="8"/>
  <c r="N156" i="8"/>
  <c r="V156" i="8"/>
  <c r="M156" i="8"/>
  <c r="U156" i="8"/>
  <c r="L156" i="8"/>
  <c r="S156" i="8"/>
  <c r="K156" i="8"/>
  <c r="R156" i="8"/>
  <c r="J156" i="8"/>
  <c r="Q156" i="8"/>
  <c r="I156" i="8"/>
  <c r="V156" i="7"/>
  <c r="Q156" i="7"/>
  <c r="U156" i="7"/>
  <c r="R156" i="7"/>
  <c r="S156" i="7"/>
  <c r="M156" i="7"/>
  <c r="P156" i="7"/>
  <c r="N156" i="7"/>
  <c r="O156" i="7"/>
  <c r="J156" i="7"/>
  <c r="K156" i="7"/>
  <c r="L156" i="7"/>
  <c r="I156" i="7"/>
  <c r="H156" i="7"/>
  <c r="Q149" i="8"/>
  <c r="I149" i="8"/>
  <c r="P149" i="8"/>
  <c r="H149" i="8"/>
  <c r="O149" i="8"/>
  <c r="N149" i="8"/>
  <c r="V149" i="8"/>
  <c r="M149" i="8"/>
  <c r="U149" i="8"/>
  <c r="L149" i="8"/>
  <c r="S149" i="8"/>
  <c r="K149" i="8"/>
  <c r="R149" i="8"/>
  <c r="J149" i="8"/>
  <c r="V149" i="7"/>
  <c r="U149" i="7"/>
  <c r="R149" i="7"/>
  <c r="S149" i="7"/>
  <c r="M149" i="7"/>
  <c r="P149" i="7"/>
  <c r="Q149" i="7"/>
  <c r="N149" i="7"/>
  <c r="O149" i="7"/>
  <c r="K149" i="7"/>
  <c r="L149" i="7"/>
  <c r="J149" i="7"/>
  <c r="I149" i="7"/>
  <c r="H149" i="7"/>
  <c r="Q237" i="8"/>
  <c r="I237" i="8"/>
  <c r="R237" i="8"/>
  <c r="J237" i="8"/>
  <c r="U237" i="8"/>
  <c r="H237" i="8"/>
  <c r="S237" i="8"/>
  <c r="P237" i="8"/>
  <c r="O237" i="8"/>
  <c r="N237" i="8"/>
  <c r="M237" i="8"/>
  <c r="L237" i="8"/>
  <c r="V237" i="8"/>
  <c r="K237" i="8"/>
  <c r="V237" i="7"/>
  <c r="U237" i="7"/>
  <c r="R237" i="7"/>
  <c r="S237" i="7"/>
  <c r="M237" i="7"/>
  <c r="P237" i="7"/>
  <c r="Q237" i="7"/>
  <c r="N237" i="7"/>
  <c r="O237" i="7"/>
  <c r="K237" i="7"/>
  <c r="L237" i="7"/>
  <c r="J237" i="7"/>
  <c r="I237" i="7"/>
  <c r="H237" i="7"/>
  <c r="R157" i="8"/>
  <c r="J157" i="8"/>
  <c r="Q157" i="8"/>
  <c r="I157" i="8"/>
  <c r="P157" i="8"/>
  <c r="H157" i="8"/>
  <c r="O157" i="8"/>
  <c r="N157" i="8"/>
  <c r="V157" i="8"/>
  <c r="M157" i="8"/>
  <c r="U157" i="8"/>
  <c r="L157" i="8"/>
  <c r="S157" i="8"/>
  <c r="K157" i="8"/>
  <c r="V157" i="7"/>
  <c r="U157" i="7"/>
  <c r="R157" i="7"/>
  <c r="S157" i="7"/>
  <c r="M157" i="7"/>
  <c r="P157" i="7"/>
  <c r="N157" i="7"/>
  <c r="Q157" i="7"/>
  <c r="O157" i="7"/>
  <c r="K157" i="7"/>
  <c r="L157" i="7"/>
  <c r="I157" i="7"/>
  <c r="J157" i="7"/>
  <c r="H157" i="7"/>
  <c r="U106" i="8"/>
  <c r="L106" i="8"/>
  <c r="R106" i="8"/>
  <c r="Q106" i="8"/>
  <c r="P106" i="8"/>
  <c r="N106" i="8"/>
  <c r="H106" i="8"/>
  <c r="V106" i="8"/>
  <c r="S106" i="8"/>
  <c r="O106" i="8"/>
  <c r="M106" i="8"/>
  <c r="K106" i="8"/>
  <c r="J106" i="8"/>
  <c r="I106" i="8"/>
  <c r="V106" i="7"/>
  <c r="R106" i="7"/>
  <c r="S106" i="7"/>
  <c r="Q106" i="7"/>
  <c r="U106" i="7"/>
  <c r="P106" i="7"/>
  <c r="N106" i="7"/>
  <c r="O106" i="7"/>
  <c r="M106" i="7"/>
  <c r="K106" i="7"/>
  <c r="L106" i="7"/>
  <c r="J106" i="7"/>
  <c r="H106" i="7"/>
  <c r="I106" i="7"/>
  <c r="Q137" i="8"/>
  <c r="I137" i="8"/>
  <c r="P137" i="8"/>
  <c r="H137" i="8"/>
  <c r="O137" i="8"/>
  <c r="N137" i="8"/>
  <c r="V137" i="8"/>
  <c r="M137" i="8"/>
  <c r="U137" i="8"/>
  <c r="L137" i="8"/>
  <c r="S137" i="8"/>
  <c r="K137" i="8"/>
  <c r="R137" i="8"/>
  <c r="J137" i="8"/>
  <c r="V137" i="7"/>
  <c r="R137" i="7"/>
  <c r="S137" i="7"/>
  <c r="U137" i="7"/>
  <c r="N137" i="7"/>
  <c r="Q137" i="7"/>
  <c r="O137" i="7"/>
  <c r="M137" i="7"/>
  <c r="P137" i="7"/>
  <c r="K137" i="7"/>
  <c r="L137" i="7"/>
  <c r="J137" i="7"/>
  <c r="I137" i="7"/>
  <c r="H137" i="7"/>
  <c r="N175" i="8"/>
  <c r="V175" i="8"/>
  <c r="M175" i="8"/>
  <c r="U175" i="8"/>
  <c r="L175" i="8"/>
  <c r="S175" i="8"/>
  <c r="K175" i="8"/>
  <c r="R175" i="8"/>
  <c r="J175" i="8"/>
  <c r="Q175" i="8"/>
  <c r="I175" i="8"/>
  <c r="P175" i="8"/>
  <c r="H175" i="8"/>
  <c r="O175" i="8"/>
  <c r="V175" i="7"/>
  <c r="S175" i="7"/>
  <c r="Q175" i="7"/>
  <c r="U175" i="7"/>
  <c r="R175" i="7"/>
  <c r="O175" i="7"/>
  <c r="M175" i="7"/>
  <c r="P175" i="7"/>
  <c r="N175" i="7"/>
  <c r="L175" i="7"/>
  <c r="J175" i="7"/>
  <c r="K175" i="7"/>
  <c r="H175" i="7"/>
  <c r="I175" i="7"/>
  <c r="O8" i="8"/>
  <c r="N8" i="8"/>
  <c r="V8" i="7"/>
  <c r="V8" i="8"/>
  <c r="M8" i="8"/>
  <c r="U8" i="8"/>
  <c r="L8" i="8"/>
  <c r="S8" i="8"/>
  <c r="K8" i="8"/>
  <c r="R8" i="8"/>
  <c r="J8" i="8"/>
  <c r="Q8" i="8"/>
  <c r="I8" i="8"/>
  <c r="P8" i="8"/>
  <c r="H8" i="8"/>
  <c r="S8" i="7"/>
  <c r="Q8" i="7"/>
  <c r="U8" i="7"/>
  <c r="R8" i="7"/>
  <c r="O8" i="7"/>
  <c r="M8" i="7"/>
  <c r="P8" i="7"/>
  <c r="N8" i="7"/>
  <c r="L8" i="7"/>
  <c r="J8" i="7"/>
  <c r="K8" i="7"/>
  <c r="I8" i="7"/>
  <c r="H8" i="7"/>
  <c r="Q253" i="8"/>
  <c r="I253" i="8"/>
  <c r="P253" i="8"/>
  <c r="H253" i="8"/>
  <c r="N253" i="8"/>
  <c r="U253" i="8"/>
  <c r="L253" i="8"/>
  <c r="S253" i="8"/>
  <c r="K253" i="8"/>
  <c r="R253" i="8"/>
  <c r="J253" i="8"/>
  <c r="O253" i="8"/>
  <c r="M253" i="8"/>
  <c r="V253" i="8"/>
  <c r="V253" i="7"/>
  <c r="U253" i="7"/>
  <c r="R253" i="7"/>
  <c r="S253" i="7"/>
  <c r="Q253" i="7"/>
  <c r="P253" i="7"/>
  <c r="N253" i="7"/>
  <c r="M253" i="7"/>
  <c r="O253" i="7"/>
  <c r="K253" i="7"/>
  <c r="L253" i="7"/>
  <c r="I253" i="7"/>
  <c r="J253" i="7"/>
  <c r="H253" i="7"/>
  <c r="U323" i="8"/>
  <c r="L323" i="8"/>
  <c r="S323" i="8"/>
  <c r="K323" i="8"/>
  <c r="R323" i="8"/>
  <c r="J323" i="8"/>
  <c r="Q323" i="8"/>
  <c r="I323" i="8"/>
  <c r="P323" i="8"/>
  <c r="H323" i="8"/>
  <c r="O323" i="8"/>
  <c r="N323" i="8"/>
  <c r="V323" i="8"/>
  <c r="M323" i="8"/>
  <c r="V323" i="7"/>
  <c r="U323" i="7"/>
  <c r="R323" i="7"/>
  <c r="S323" i="7"/>
  <c r="Q323" i="7"/>
  <c r="P323" i="7"/>
  <c r="N323" i="7"/>
  <c r="O323" i="7"/>
  <c r="M323" i="7"/>
  <c r="K323" i="7"/>
  <c r="L323" i="7"/>
  <c r="J323" i="7"/>
  <c r="I323" i="7"/>
  <c r="H323" i="7"/>
  <c r="R290" i="8"/>
  <c r="J290" i="8"/>
  <c r="Q290" i="8"/>
  <c r="I290" i="8"/>
  <c r="P290" i="8"/>
  <c r="H290" i="8"/>
  <c r="O290" i="8"/>
  <c r="N290" i="8"/>
  <c r="V290" i="8"/>
  <c r="M290" i="8"/>
  <c r="U290" i="8"/>
  <c r="L290" i="8"/>
  <c r="S290" i="8"/>
  <c r="K290" i="8"/>
  <c r="V290" i="7"/>
  <c r="R290" i="7"/>
  <c r="S290" i="7"/>
  <c r="Q290" i="7"/>
  <c r="U290" i="7"/>
  <c r="P290" i="7"/>
  <c r="N290" i="7"/>
  <c r="O290" i="7"/>
  <c r="M290" i="7"/>
  <c r="K290" i="7"/>
  <c r="L290" i="7"/>
  <c r="J290" i="7"/>
  <c r="I290" i="7"/>
  <c r="H290" i="7"/>
  <c r="S250" i="8"/>
  <c r="K250" i="8"/>
  <c r="R250" i="8"/>
  <c r="J250" i="8"/>
  <c r="P250" i="8"/>
  <c r="H250" i="8"/>
  <c r="N250" i="8"/>
  <c r="V250" i="8"/>
  <c r="M250" i="8"/>
  <c r="U250" i="8"/>
  <c r="L250" i="8"/>
  <c r="Q250" i="8"/>
  <c r="O250" i="8"/>
  <c r="I250" i="8"/>
  <c r="V250" i="7"/>
  <c r="R250" i="7"/>
  <c r="S250" i="7"/>
  <c r="Q250" i="7"/>
  <c r="U250" i="7"/>
  <c r="P250" i="7"/>
  <c r="N250" i="7"/>
  <c r="O250" i="7"/>
  <c r="M250" i="7"/>
  <c r="K250" i="7"/>
  <c r="L250" i="7"/>
  <c r="J250" i="7"/>
  <c r="I250" i="7"/>
  <c r="H250" i="7"/>
  <c r="Q241" i="8"/>
  <c r="I241" i="8"/>
  <c r="P241" i="8"/>
  <c r="N241" i="8"/>
  <c r="R241" i="8"/>
  <c r="J241" i="8"/>
  <c r="V241" i="8"/>
  <c r="U241" i="8"/>
  <c r="S241" i="8"/>
  <c r="O241" i="8"/>
  <c r="M241" i="8"/>
  <c r="L241" i="8"/>
  <c r="K241" i="8"/>
  <c r="H241" i="8"/>
  <c r="V241" i="7"/>
  <c r="R241" i="7"/>
  <c r="S241" i="7"/>
  <c r="U241" i="7"/>
  <c r="N241" i="7"/>
  <c r="O241" i="7"/>
  <c r="Q241" i="7"/>
  <c r="M241" i="7"/>
  <c r="P241" i="7"/>
  <c r="K241" i="7"/>
  <c r="L241" i="7"/>
  <c r="I241" i="7"/>
  <c r="J241" i="7"/>
  <c r="H241" i="7"/>
  <c r="R125" i="8"/>
  <c r="J125" i="8"/>
  <c r="Q125" i="8"/>
  <c r="I125" i="8"/>
  <c r="P125" i="8"/>
  <c r="H125" i="8"/>
  <c r="O125" i="8"/>
  <c r="N125" i="8"/>
  <c r="V125" i="8"/>
  <c r="M125" i="8"/>
  <c r="U125" i="8"/>
  <c r="L125" i="8"/>
  <c r="S125" i="8"/>
  <c r="K125" i="8"/>
  <c r="V125" i="7"/>
  <c r="U125" i="7"/>
  <c r="R125" i="7"/>
  <c r="S125" i="7"/>
  <c r="M125" i="7"/>
  <c r="P125" i="7"/>
  <c r="N125" i="7"/>
  <c r="Q125" i="7"/>
  <c r="J125" i="7"/>
  <c r="K125" i="7"/>
  <c r="O125" i="7"/>
  <c r="L125" i="7"/>
  <c r="I125" i="7"/>
  <c r="H125" i="7"/>
  <c r="P184" i="8"/>
  <c r="H184" i="8"/>
  <c r="O184" i="8"/>
  <c r="N184" i="8"/>
  <c r="V184" i="8"/>
  <c r="M184" i="8"/>
  <c r="U184" i="8"/>
  <c r="L184" i="8"/>
  <c r="S184" i="8"/>
  <c r="K184" i="8"/>
  <c r="R184" i="8"/>
  <c r="J184" i="8"/>
  <c r="Q184" i="8"/>
  <c r="I184" i="8"/>
  <c r="V184" i="7"/>
  <c r="S184" i="7"/>
  <c r="Q184" i="7"/>
  <c r="U184" i="7"/>
  <c r="R184" i="7"/>
  <c r="O184" i="7"/>
  <c r="M184" i="7"/>
  <c r="P184" i="7"/>
  <c r="L184" i="7"/>
  <c r="N184" i="7"/>
  <c r="J184" i="7"/>
  <c r="K184" i="7"/>
  <c r="H184" i="7"/>
  <c r="I184" i="7"/>
  <c r="Q229" i="8"/>
  <c r="I229" i="8"/>
  <c r="P229" i="8"/>
  <c r="H229" i="8"/>
  <c r="O229" i="8"/>
  <c r="N229" i="8"/>
  <c r="V229" i="8"/>
  <c r="M229" i="8"/>
  <c r="U229" i="8"/>
  <c r="L229" i="8"/>
  <c r="S229" i="8"/>
  <c r="K229" i="8"/>
  <c r="R229" i="8"/>
  <c r="J229" i="8"/>
  <c r="V229" i="7"/>
  <c r="U229" i="7"/>
  <c r="R229" i="7"/>
  <c r="S229" i="7"/>
  <c r="Q229" i="7"/>
  <c r="M229" i="7"/>
  <c r="P229" i="7"/>
  <c r="N229" i="7"/>
  <c r="K229" i="7"/>
  <c r="O229" i="7"/>
  <c r="L229" i="7"/>
  <c r="I229" i="7"/>
  <c r="J229" i="7"/>
  <c r="H229" i="7"/>
  <c r="Q61" i="8"/>
  <c r="I61" i="8"/>
  <c r="P61" i="8"/>
  <c r="R61" i="8"/>
  <c r="J61" i="8"/>
  <c r="L61" i="8"/>
  <c r="K61" i="8"/>
  <c r="V61" i="8"/>
  <c r="H61" i="8"/>
  <c r="U61" i="8"/>
  <c r="S61" i="8"/>
  <c r="O61" i="8"/>
  <c r="N61" i="8"/>
  <c r="M61" i="8"/>
  <c r="V61" i="7"/>
  <c r="U61" i="7"/>
  <c r="R61" i="7"/>
  <c r="S61" i="7"/>
  <c r="O61" i="7"/>
  <c r="M61" i="7"/>
  <c r="P61" i="7"/>
  <c r="N61" i="7"/>
  <c r="Q61" i="7"/>
  <c r="J61" i="7"/>
  <c r="K61" i="7"/>
  <c r="L61" i="7"/>
  <c r="I61" i="7"/>
  <c r="H61" i="7"/>
  <c r="S234" i="8"/>
  <c r="K234" i="8"/>
  <c r="R234" i="8"/>
  <c r="J234" i="8"/>
  <c r="Q234" i="8"/>
  <c r="I234" i="8"/>
  <c r="P234" i="8"/>
  <c r="H234" i="8"/>
  <c r="O234" i="8"/>
  <c r="N234" i="8"/>
  <c r="V234" i="8"/>
  <c r="M234" i="8"/>
  <c r="U234" i="8"/>
  <c r="L234" i="8"/>
  <c r="V234" i="7"/>
  <c r="R234" i="7"/>
  <c r="S234" i="7"/>
  <c r="Q234" i="7"/>
  <c r="U234" i="7"/>
  <c r="P234" i="7"/>
  <c r="N234" i="7"/>
  <c r="O234" i="7"/>
  <c r="M234" i="7"/>
  <c r="K234" i="7"/>
  <c r="L234" i="7"/>
  <c r="J234" i="7"/>
  <c r="I234" i="7"/>
  <c r="H234" i="7"/>
  <c r="S51" i="8"/>
  <c r="K51" i="8"/>
  <c r="R51" i="8"/>
  <c r="J51" i="8"/>
  <c r="Q51" i="8"/>
  <c r="I51" i="8"/>
  <c r="P51" i="8"/>
  <c r="H51" i="8"/>
  <c r="O51" i="8"/>
  <c r="N51" i="8"/>
  <c r="V51" i="8"/>
  <c r="M51" i="8"/>
  <c r="U51" i="8"/>
  <c r="V51" i="7"/>
  <c r="L51" i="8"/>
  <c r="U51" i="7"/>
  <c r="R51" i="7"/>
  <c r="S51" i="7"/>
  <c r="Q51" i="7"/>
  <c r="P51" i="7"/>
  <c r="N51" i="7"/>
  <c r="O51" i="7"/>
  <c r="K51" i="7"/>
  <c r="M51" i="7"/>
  <c r="L51" i="7"/>
  <c r="J51" i="7"/>
  <c r="I51" i="7"/>
  <c r="H51" i="7"/>
  <c r="O212" i="8"/>
  <c r="N212" i="8"/>
  <c r="V212" i="8"/>
  <c r="M212" i="8"/>
  <c r="U212" i="8"/>
  <c r="L212" i="8"/>
  <c r="S212" i="8"/>
  <c r="K212" i="8"/>
  <c r="R212" i="8"/>
  <c r="J212" i="8"/>
  <c r="Q212" i="8"/>
  <c r="I212" i="8"/>
  <c r="P212" i="8"/>
  <c r="H212" i="8"/>
  <c r="V212" i="7"/>
  <c r="Q212" i="7"/>
  <c r="U212" i="7"/>
  <c r="R212" i="7"/>
  <c r="S212" i="7"/>
  <c r="M212" i="7"/>
  <c r="P212" i="7"/>
  <c r="N212" i="7"/>
  <c r="J212" i="7"/>
  <c r="O212" i="7"/>
  <c r="K212" i="7"/>
  <c r="L212" i="7"/>
  <c r="I212" i="7"/>
  <c r="H212" i="7"/>
  <c r="N123" i="8"/>
  <c r="V123" i="8"/>
  <c r="M123" i="8"/>
  <c r="U123" i="8"/>
  <c r="L123" i="8"/>
  <c r="S123" i="8"/>
  <c r="K123" i="8"/>
  <c r="R123" i="8"/>
  <c r="J123" i="8"/>
  <c r="Q123" i="8"/>
  <c r="I123" i="8"/>
  <c r="P123" i="8"/>
  <c r="H123" i="8"/>
  <c r="O123" i="8"/>
  <c r="V123" i="7"/>
  <c r="U123" i="7"/>
  <c r="R123" i="7"/>
  <c r="S123" i="7"/>
  <c r="Q123" i="7"/>
  <c r="P123" i="7"/>
  <c r="N123" i="7"/>
  <c r="O123" i="7"/>
  <c r="K123" i="7"/>
  <c r="L123" i="7"/>
  <c r="M123" i="7"/>
  <c r="J123" i="7"/>
  <c r="I123" i="7"/>
  <c r="H123" i="7"/>
  <c r="Q233" i="8"/>
  <c r="I233" i="8"/>
  <c r="P233" i="8"/>
  <c r="H233" i="8"/>
  <c r="O233" i="8"/>
  <c r="N233" i="8"/>
  <c r="V233" i="8"/>
  <c r="M233" i="8"/>
  <c r="U233" i="8"/>
  <c r="L233" i="8"/>
  <c r="S233" i="8"/>
  <c r="K233" i="8"/>
  <c r="R233" i="8"/>
  <c r="J233" i="8"/>
  <c r="V233" i="7"/>
  <c r="R233" i="7"/>
  <c r="S233" i="7"/>
  <c r="U233" i="7"/>
  <c r="N233" i="7"/>
  <c r="Q233" i="7"/>
  <c r="O233" i="7"/>
  <c r="M233" i="7"/>
  <c r="P233" i="7"/>
  <c r="K233" i="7"/>
  <c r="L233" i="7"/>
  <c r="I233" i="7"/>
  <c r="H233" i="7"/>
  <c r="J233" i="7"/>
  <c r="N76" i="8"/>
  <c r="V76" i="8"/>
  <c r="M76" i="8"/>
  <c r="S76" i="8"/>
  <c r="K76" i="8"/>
  <c r="O76" i="8"/>
  <c r="Q76" i="8"/>
  <c r="P76" i="8"/>
  <c r="L76" i="8"/>
  <c r="J76" i="8"/>
  <c r="I76" i="8"/>
  <c r="H76" i="8"/>
  <c r="U76" i="8"/>
  <c r="R76" i="8"/>
  <c r="V76" i="7"/>
  <c r="Q76" i="7"/>
  <c r="U76" i="7"/>
  <c r="R76" i="7"/>
  <c r="S76" i="7"/>
  <c r="M76" i="7"/>
  <c r="P76" i="7"/>
  <c r="N76" i="7"/>
  <c r="O76" i="7"/>
  <c r="J76" i="7"/>
  <c r="K76" i="7"/>
  <c r="L76" i="7"/>
  <c r="I76" i="7"/>
  <c r="H76" i="7"/>
  <c r="P329" i="8"/>
  <c r="H329" i="8"/>
  <c r="O329" i="8"/>
  <c r="N329" i="8"/>
  <c r="V329" i="8"/>
  <c r="M329" i="8"/>
  <c r="U329" i="8"/>
  <c r="L329" i="8"/>
  <c r="S329" i="8"/>
  <c r="K329" i="8"/>
  <c r="R329" i="8"/>
  <c r="J329" i="8"/>
  <c r="Q329" i="8"/>
  <c r="I329" i="8"/>
  <c r="R329" i="7"/>
  <c r="S329" i="7"/>
  <c r="V329" i="7"/>
  <c r="U329" i="7"/>
  <c r="N329" i="7"/>
  <c r="Q329" i="7"/>
  <c r="O329" i="7"/>
  <c r="P329" i="7"/>
  <c r="K329" i="7"/>
  <c r="L329" i="7"/>
  <c r="M329" i="7"/>
  <c r="I329" i="7"/>
  <c r="H329" i="7"/>
  <c r="J329" i="7"/>
  <c r="V44" i="8"/>
  <c r="M44" i="8"/>
  <c r="U44" i="8"/>
  <c r="L44" i="8"/>
  <c r="S44" i="8"/>
  <c r="K44" i="8"/>
  <c r="R44" i="8"/>
  <c r="J44" i="8"/>
  <c r="Q44" i="8"/>
  <c r="I44" i="8"/>
  <c r="P44" i="8"/>
  <c r="H44" i="8"/>
  <c r="O44" i="8"/>
  <c r="N44" i="8"/>
  <c r="V44" i="7"/>
  <c r="Q44" i="7"/>
  <c r="U44" i="7"/>
  <c r="R44" i="7"/>
  <c r="S44" i="7"/>
  <c r="M44" i="7"/>
  <c r="P44" i="7"/>
  <c r="N44" i="7"/>
  <c r="O44" i="7"/>
  <c r="J44" i="7"/>
  <c r="K44" i="7"/>
  <c r="L44" i="7"/>
  <c r="H44" i="7"/>
  <c r="I44" i="7"/>
  <c r="P112" i="8"/>
  <c r="H112" i="8"/>
  <c r="N112" i="8"/>
  <c r="V112" i="8"/>
  <c r="M112" i="8"/>
  <c r="U112" i="8"/>
  <c r="L112" i="8"/>
  <c r="S112" i="8"/>
  <c r="K112" i="8"/>
  <c r="R112" i="8"/>
  <c r="J112" i="8"/>
  <c r="Q112" i="8"/>
  <c r="I112" i="8"/>
  <c r="O112" i="8"/>
  <c r="V112" i="7"/>
  <c r="S112" i="7"/>
  <c r="Q112" i="7"/>
  <c r="U112" i="7"/>
  <c r="R112" i="7"/>
  <c r="O112" i="7"/>
  <c r="M112" i="7"/>
  <c r="P112" i="7"/>
  <c r="N112" i="7"/>
  <c r="L112" i="7"/>
  <c r="J112" i="7"/>
  <c r="K112" i="7"/>
  <c r="I112" i="7"/>
  <c r="H112" i="7"/>
  <c r="U83" i="8"/>
  <c r="L83" i="8"/>
  <c r="S83" i="8"/>
  <c r="K83" i="8"/>
  <c r="R83" i="8"/>
  <c r="J83" i="8"/>
  <c r="Q83" i="8"/>
  <c r="I83" i="8"/>
  <c r="O83" i="8"/>
  <c r="N83" i="8"/>
  <c r="V83" i="8"/>
  <c r="M83" i="8"/>
  <c r="P83" i="8"/>
  <c r="H83" i="8"/>
  <c r="V83" i="7"/>
  <c r="U83" i="7"/>
  <c r="R83" i="7"/>
  <c r="S83" i="7"/>
  <c r="Q83" i="7"/>
  <c r="P83" i="7"/>
  <c r="N83" i="7"/>
  <c r="O83" i="7"/>
  <c r="K83" i="7"/>
  <c r="M83" i="7"/>
  <c r="L83" i="7"/>
  <c r="J83" i="7"/>
  <c r="I83" i="7"/>
  <c r="H83" i="7"/>
  <c r="U303" i="8"/>
  <c r="L303" i="8"/>
  <c r="S303" i="8"/>
  <c r="K303" i="8"/>
  <c r="R303" i="8"/>
  <c r="J303" i="8"/>
  <c r="Q303" i="8"/>
  <c r="I303" i="8"/>
  <c r="P303" i="8"/>
  <c r="H303" i="8"/>
  <c r="O303" i="8"/>
  <c r="N303" i="8"/>
  <c r="V303" i="8"/>
  <c r="M303" i="8"/>
  <c r="V303" i="7"/>
  <c r="S303" i="7"/>
  <c r="Q303" i="7"/>
  <c r="U303" i="7"/>
  <c r="R303" i="7"/>
  <c r="O303" i="7"/>
  <c r="P303" i="7"/>
  <c r="N303" i="7"/>
  <c r="L303" i="7"/>
  <c r="M303" i="7"/>
  <c r="K303" i="7"/>
  <c r="H303" i="7"/>
  <c r="J303" i="7"/>
  <c r="I303" i="7"/>
  <c r="U219" i="8"/>
  <c r="L219" i="8"/>
  <c r="S219" i="8"/>
  <c r="K219" i="8"/>
  <c r="R219" i="8"/>
  <c r="J219" i="8"/>
  <c r="Q219" i="8"/>
  <c r="I219" i="8"/>
  <c r="P219" i="8"/>
  <c r="H219" i="8"/>
  <c r="O219" i="8"/>
  <c r="N219" i="8"/>
  <c r="V219" i="8"/>
  <c r="M219" i="8"/>
  <c r="V219" i="7"/>
  <c r="U219" i="7"/>
  <c r="R219" i="7"/>
  <c r="S219" i="7"/>
  <c r="Q219" i="7"/>
  <c r="P219" i="7"/>
  <c r="N219" i="7"/>
  <c r="O219" i="7"/>
  <c r="K219" i="7"/>
  <c r="L219" i="7"/>
  <c r="M219" i="7"/>
  <c r="J219" i="7"/>
  <c r="I219" i="7"/>
  <c r="H219" i="7"/>
  <c r="P128" i="8"/>
  <c r="H128" i="8"/>
  <c r="O128" i="8"/>
  <c r="N128" i="8"/>
  <c r="V128" i="8"/>
  <c r="M128" i="8"/>
  <c r="U128" i="8"/>
  <c r="L128" i="8"/>
  <c r="S128" i="8"/>
  <c r="K128" i="8"/>
  <c r="R128" i="8"/>
  <c r="J128" i="8"/>
  <c r="Q128" i="8"/>
  <c r="I128" i="8"/>
  <c r="V128" i="7"/>
  <c r="S128" i="7"/>
  <c r="Q128" i="7"/>
  <c r="U128" i="7"/>
  <c r="R128" i="7"/>
  <c r="O128" i="7"/>
  <c r="M128" i="7"/>
  <c r="P128" i="7"/>
  <c r="L128" i="7"/>
  <c r="J128" i="7"/>
  <c r="N128" i="7"/>
  <c r="K128" i="7"/>
  <c r="H128" i="7"/>
  <c r="I128" i="7"/>
  <c r="Q86" i="8"/>
  <c r="I86" i="8"/>
  <c r="P86" i="8"/>
  <c r="H86" i="8"/>
  <c r="O86" i="8"/>
  <c r="N86" i="8"/>
  <c r="V86" i="8"/>
  <c r="M86" i="8"/>
  <c r="U86" i="8"/>
  <c r="L86" i="8"/>
  <c r="S86" i="8"/>
  <c r="K86" i="8"/>
  <c r="R86" i="8"/>
  <c r="J86" i="8"/>
  <c r="V86" i="7"/>
  <c r="S86" i="7"/>
  <c r="Q86" i="7"/>
  <c r="U86" i="7"/>
  <c r="R86" i="7"/>
  <c r="O86" i="7"/>
  <c r="M86" i="7"/>
  <c r="P86" i="7"/>
  <c r="N86" i="7"/>
  <c r="L86" i="7"/>
  <c r="J86" i="7"/>
  <c r="K86" i="7"/>
  <c r="I86" i="7"/>
  <c r="H86" i="7"/>
  <c r="Q273" i="8"/>
  <c r="I273" i="8"/>
  <c r="P273" i="8"/>
  <c r="H273" i="8"/>
  <c r="O273" i="8"/>
  <c r="N273" i="8"/>
  <c r="V273" i="8"/>
  <c r="M273" i="8"/>
  <c r="U273" i="8"/>
  <c r="L273" i="8"/>
  <c r="S273" i="8"/>
  <c r="K273" i="8"/>
  <c r="R273" i="8"/>
  <c r="J273" i="8"/>
  <c r="V273" i="7"/>
  <c r="R273" i="7"/>
  <c r="S273" i="7"/>
  <c r="U273" i="7"/>
  <c r="N273" i="7"/>
  <c r="Q273" i="7"/>
  <c r="O273" i="7"/>
  <c r="P273" i="7"/>
  <c r="K273" i="7"/>
  <c r="M273" i="7"/>
  <c r="L273" i="7"/>
  <c r="I273" i="7"/>
  <c r="H273" i="7"/>
  <c r="J273" i="7"/>
  <c r="O64" i="8"/>
  <c r="N64" i="8"/>
  <c r="P64" i="8"/>
  <c r="H64" i="8"/>
  <c r="U64" i="8"/>
  <c r="I64" i="8"/>
  <c r="S64" i="8"/>
  <c r="R64" i="8"/>
  <c r="Q64" i="8"/>
  <c r="M64" i="8"/>
  <c r="L64" i="8"/>
  <c r="K64" i="8"/>
  <c r="V64" i="8"/>
  <c r="J64" i="8"/>
  <c r="V64" i="7"/>
  <c r="S64" i="7"/>
  <c r="Q64" i="7"/>
  <c r="U64" i="7"/>
  <c r="R64" i="7"/>
  <c r="O64" i="7"/>
  <c r="M64" i="7"/>
  <c r="P64" i="7"/>
  <c r="L64" i="7"/>
  <c r="J64" i="7"/>
  <c r="N64" i="7"/>
  <c r="K64" i="7"/>
  <c r="H64" i="7"/>
  <c r="I64" i="7"/>
  <c r="S210" i="8"/>
  <c r="K210" i="8"/>
  <c r="R210" i="8"/>
  <c r="J210" i="8"/>
  <c r="Q210" i="8"/>
  <c r="I210" i="8"/>
  <c r="P210" i="8"/>
  <c r="H210" i="8"/>
  <c r="O210" i="8"/>
  <c r="N210" i="8"/>
  <c r="V210" i="8"/>
  <c r="M210" i="8"/>
  <c r="U210" i="8"/>
  <c r="L210" i="8"/>
  <c r="V210" i="7"/>
  <c r="R210" i="7"/>
  <c r="S210" i="7"/>
  <c r="Q210" i="7"/>
  <c r="U210" i="7"/>
  <c r="P210" i="7"/>
  <c r="N210" i="7"/>
  <c r="O210" i="7"/>
  <c r="K210" i="7"/>
  <c r="M210" i="7"/>
  <c r="L210" i="7"/>
  <c r="J210" i="7"/>
  <c r="I210" i="7"/>
  <c r="H210" i="7"/>
  <c r="S142" i="8"/>
  <c r="K142" i="8"/>
  <c r="R142" i="8"/>
  <c r="J142" i="8"/>
  <c r="Q142" i="8"/>
  <c r="I142" i="8"/>
  <c r="P142" i="8"/>
  <c r="H142" i="8"/>
  <c r="O142" i="8"/>
  <c r="N142" i="8"/>
  <c r="V142" i="8"/>
  <c r="M142" i="8"/>
  <c r="U142" i="8"/>
  <c r="L142" i="8"/>
  <c r="V142" i="7"/>
  <c r="S142" i="7"/>
  <c r="Q142" i="7"/>
  <c r="U142" i="7"/>
  <c r="R142" i="7"/>
  <c r="O142" i="7"/>
  <c r="M142" i="7"/>
  <c r="P142" i="7"/>
  <c r="N142" i="7"/>
  <c r="L142" i="7"/>
  <c r="J142" i="7"/>
  <c r="K142" i="7"/>
  <c r="I142" i="7"/>
  <c r="H142" i="7"/>
  <c r="O72" i="8"/>
  <c r="N72" i="8"/>
  <c r="U72" i="8"/>
  <c r="P72" i="8"/>
  <c r="H72" i="8"/>
  <c r="K72" i="8"/>
  <c r="J72" i="8"/>
  <c r="V72" i="8"/>
  <c r="I72" i="8"/>
  <c r="S72" i="8"/>
  <c r="R72" i="8"/>
  <c r="Q72" i="8"/>
  <c r="M72" i="8"/>
  <c r="L72" i="8"/>
  <c r="V72" i="7"/>
  <c r="S72" i="7"/>
  <c r="Q72" i="7"/>
  <c r="U72" i="7"/>
  <c r="R72" i="7"/>
  <c r="O72" i="7"/>
  <c r="M72" i="7"/>
  <c r="P72" i="7"/>
  <c r="N72" i="7"/>
  <c r="L72" i="7"/>
  <c r="J72" i="7"/>
  <c r="K72" i="7"/>
  <c r="H72" i="7"/>
  <c r="I72" i="7"/>
  <c r="S18" i="8"/>
  <c r="K18" i="8"/>
  <c r="U18" i="7"/>
  <c r="R18" i="8"/>
  <c r="J18" i="8"/>
  <c r="Q18" i="8"/>
  <c r="I18" i="8"/>
  <c r="P18" i="8"/>
  <c r="H18" i="8"/>
  <c r="V18" i="7"/>
  <c r="O18" i="8"/>
  <c r="N18" i="8"/>
  <c r="V18" i="8"/>
  <c r="M18" i="8"/>
  <c r="U18" i="8"/>
  <c r="L18" i="8"/>
  <c r="R18" i="7"/>
  <c r="P18" i="7"/>
  <c r="S18" i="7"/>
  <c r="Q18" i="7"/>
  <c r="N18" i="7"/>
  <c r="O18" i="7"/>
  <c r="K18" i="7"/>
  <c r="M18" i="7"/>
  <c r="L18" i="7"/>
  <c r="J18" i="7"/>
  <c r="I18" i="7"/>
  <c r="H18" i="7"/>
  <c r="S282" i="8"/>
  <c r="K282" i="8"/>
  <c r="R282" i="8"/>
  <c r="J282" i="8"/>
  <c r="Q282" i="8"/>
  <c r="I282" i="8"/>
  <c r="P282" i="8"/>
  <c r="H282" i="8"/>
  <c r="O282" i="8"/>
  <c r="N282" i="8"/>
  <c r="V282" i="8"/>
  <c r="M282" i="8"/>
  <c r="U282" i="8"/>
  <c r="L282" i="8"/>
  <c r="V282" i="7"/>
  <c r="R282" i="7"/>
  <c r="S282" i="7"/>
  <c r="Q282" i="7"/>
  <c r="U282" i="7"/>
  <c r="P282" i="7"/>
  <c r="N282" i="7"/>
  <c r="O282" i="7"/>
  <c r="M282" i="7"/>
  <c r="K282" i="7"/>
  <c r="L282" i="7"/>
  <c r="J282" i="7"/>
  <c r="I282" i="7"/>
  <c r="H282" i="7"/>
  <c r="P102" i="8"/>
  <c r="H102" i="8"/>
  <c r="O102" i="8"/>
  <c r="N102" i="8"/>
  <c r="V102" i="8"/>
  <c r="M102" i="8"/>
  <c r="U102" i="8"/>
  <c r="L102" i="8"/>
  <c r="S102" i="8"/>
  <c r="K102" i="8"/>
  <c r="R102" i="8"/>
  <c r="J102" i="8"/>
  <c r="Q102" i="8"/>
  <c r="I102" i="8"/>
  <c r="V102" i="7"/>
  <c r="S102" i="7"/>
  <c r="Q102" i="7"/>
  <c r="U102" i="7"/>
  <c r="R102" i="7"/>
  <c r="O102" i="7"/>
  <c r="M102" i="7"/>
  <c r="P102" i="7"/>
  <c r="N102" i="7"/>
  <c r="L102" i="7"/>
  <c r="J102" i="7"/>
  <c r="K102" i="7"/>
  <c r="I102" i="7"/>
  <c r="H102" i="7"/>
  <c r="V251" i="8"/>
  <c r="M251" i="8"/>
  <c r="U251" i="8"/>
  <c r="L251" i="8"/>
  <c r="R251" i="8"/>
  <c r="J251" i="8"/>
  <c r="P251" i="8"/>
  <c r="H251" i="8"/>
  <c r="O251" i="8"/>
  <c r="N251" i="8"/>
  <c r="K251" i="8"/>
  <c r="I251" i="8"/>
  <c r="S251" i="8"/>
  <c r="Q251" i="8"/>
  <c r="V251" i="7"/>
  <c r="U251" i="7"/>
  <c r="R251" i="7"/>
  <c r="S251" i="7"/>
  <c r="Q251" i="7"/>
  <c r="P251" i="7"/>
  <c r="N251" i="7"/>
  <c r="O251" i="7"/>
  <c r="M251" i="7"/>
  <c r="K251" i="7"/>
  <c r="L251" i="7"/>
  <c r="J251" i="7"/>
  <c r="I251" i="7"/>
  <c r="H251" i="7"/>
  <c r="U122" i="8"/>
  <c r="L122" i="8"/>
  <c r="R122" i="8"/>
  <c r="J122" i="8"/>
  <c r="Q122" i="8"/>
  <c r="I122" i="8"/>
  <c r="P122" i="8"/>
  <c r="H122" i="8"/>
  <c r="O122" i="8"/>
  <c r="N122" i="8"/>
  <c r="V122" i="8"/>
  <c r="M122" i="8"/>
  <c r="S122" i="8"/>
  <c r="K122" i="8"/>
  <c r="V122" i="7"/>
  <c r="R122" i="7"/>
  <c r="S122" i="7"/>
  <c r="Q122" i="7"/>
  <c r="U122" i="7"/>
  <c r="P122" i="7"/>
  <c r="N122" i="7"/>
  <c r="O122" i="7"/>
  <c r="K122" i="7"/>
  <c r="L122" i="7"/>
  <c r="M122" i="7"/>
  <c r="J122" i="7"/>
  <c r="I122" i="7"/>
  <c r="H122" i="7"/>
  <c r="Q38" i="8"/>
  <c r="I38" i="8"/>
  <c r="P38" i="8"/>
  <c r="H38" i="8"/>
  <c r="O38" i="8"/>
  <c r="N38" i="8"/>
  <c r="V38" i="8"/>
  <c r="M38" i="8"/>
  <c r="U38" i="8"/>
  <c r="L38" i="8"/>
  <c r="S38" i="8"/>
  <c r="K38" i="8"/>
  <c r="R38" i="8"/>
  <c r="J38" i="8"/>
  <c r="V38" i="7"/>
  <c r="S38" i="7"/>
  <c r="Q38" i="7"/>
  <c r="U38" i="7"/>
  <c r="R38" i="7"/>
  <c r="O38" i="7"/>
  <c r="M38" i="7"/>
  <c r="P38" i="7"/>
  <c r="N38" i="7"/>
  <c r="L38" i="7"/>
  <c r="J38" i="7"/>
  <c r="K38" i="7"/>
  <c r="I38" i="7"/>
  <c r="H38" i="7"/>
  <c r="O272" i="8"/>
  <c r="N272" i="8"/>
  <c r="V272" i="8"/>
  <c r="M272" i="8"/>
  <c r="U272" i="8"/>
  <c r="L272" i="8"/>
  <c r="S272" i="8"/>
  <c r="K272" i="8"/>
  <c r="R272" i="8"/>
  <c r="J272" i="8"/>
  <c r="Q272" i="8"/>
  <c r="I272" i="8"/>
  <c r="P272" i="8"/>
  <c r="H272" i="8"/>
  <c r="V272" i="7"/>
  <c r="S272" i="7"/>
  <c r="U272" i="7"/>
  <c r="R272" i="7"/>
  <c r="Q272" i="7"/>
  <c r="O272" i="7"/>
  <c r="M272" i="7"/>
  <c r="P272" i="7"/>
  <c r="N272" i="7"/>
  <c r="L272" i="7"/>
  <c r="J272" i="7"/>
  <c r="K272" i="7"/>
  <c r="H272" i="7"/>
  <c r="I272" i="7"/>
  <c r="R302" i="8"/>
  <c r="J302" i="8"/>
  <c r="Q302" i="8"/>
  <c r="I302" i="8"/>
  <c r="P302" i="8"/>
  <c r="H302" i="8"/>
  <c r="O302" i="8"/>
  <c r="N302" i="8"/>
  <c r="V302" i="8"/>
  <c r="M302" i="8"/>
  <c r="U302" i="8"/>
  <c r="L302" i="8"/>
  <c r="S302" i="8"/>
  <c r="K302" i="8"/>
  <c r="V302" i="7"/>
  <c r="S302" i="7"/>
  <c r="Q302" i="7"/>
  <c r="U302" i="7"/>
  <c r="R302" i="7"/>
  <c r="O302" i="7"/>
  <c r="P302" i="7"/>
  <c r="N302" i="7"/>
  <c r="L302" i="7"/>
  <c r="J302" i="7"/>
  <c r="M302" i="7"/>
  <c r="K302" i="7"/>
  <c r="I302" i="7"/>
  <c r="H302" i="7"/>
  <c r="S254" i="8"/>
  <c r="K254" i="8"/>
  <c r="R254" i="8"/>
  <c r="J254" i="8"/>
  <c r="P254" i="8"/>
  <c r="H254" i="8"/>
  <c r="N254" i="8"/>
  <c r="V254" i="8"/>
  <c r="M254" i="8"/>
  <c r="U254" i="8"/>
  <c r="L254" i="8"/>
  <c r="Q254" i="8"/>
  <c r="O254" i="8"/>
  <c r="I254" i="8"/>
  <c r="V254" i="7"/>
  <c r="S254" i="7"/>
  <c r="Q254" i="7"/>
  <c r="U254" i="7"/>
  <c r="R254" i="7"/>
  <c r="O254" i="7"/>
  <c r="P254" i="7"/>
  <c r="N254" i="7"/>
  <c r="L254" i="7"/>
  <c r="J254" i="7"/>
  <c r="M254" i="7"/>
  <c r="K254" i="7"/>
  <c r="I254" i="7"/>
  <c r="H254" i="7"/>
  <c r="S146" i="8"/>
  <c r="K146" i="8"/>
  <c r="R146" i="8"/>
  <c r="J146" i="8"/>
  <c r="Q146" i="8"/>
  <c r="I146" i="8"/>
  <c r="P146" i="8"/>
  <c r="H146" i="8"/>
  <c r="O146" i="8"/>
  <c r="N146" i="8"/>
  <c r="V146" i="8"/>
  <c r="M146" i="8"/>
  <c r="U146" i="8"/>
  <c r="L146" i="8"/>
  <c r="V146" i="7"/>
  <c r="R146" i="7"/>
  <c r="S146" i="7"/>
  <c r="Q146" i="7"/>
  <c r="U146" i="7"/>
  <c r="P146" i="7"/>
  <c r="N146" i="7"/>
  <c r="O146" i="7"/>
  <c r="K146" i="7"/>
  <c r="M146" i="7"/>
  <c r="L146" i="7"/>
  <c r="J146" i="7"/>
  <c r="I146" i="7"/>
  <c r="H146" i="7"/>
  <c r="N195" i="8"/>
  <c r="V195" i="8"/>
  <c r="M195" i="8"/>
  <c r="U195" i="8"/>
  <c r="L195" i="8"/>
  <c r="S195" i="8"/>
  <c r="K195" i="8"/>
  <c r="R195" i="8"/>
  <c r="J195" i="8"/>
  <c r="Q195" i="8"/>
  <c r="I195" i="8"/>
  <c r="P195" i="8"/>
  <c r="H195" i="8"/>
  <c r="O195" i="8"/>
  <c r="V195" i="7"/>
  <c r="U195" i="7"/>
  <c r="R195" i="7"/>
  <c r="S195" i="7"/>
  <c r="Q195" i="7"/>
  <c r="P195" i="7"/>
  <c r="N195" i="7"/>
  <c r="O195" i="7"/>
  <c r="M195" i="7"/>
  <c r="K195" i="7"/>
  <c r="L195" i="7"/>
  <c r="J195" i="7"/>
  <c r="I195" i="7"/>
  <c r="H195" i="7"/>
  <c r="V227" i="8"/>
  <c r="M227" i="8"/>
  <c r="U227" i="8"/>
  <c r="L227" i="8"/>
  <c r="S227" i="8"/>
  <c r="K227" i="8"/>
  <c r="R227" i="8"/>
  <c r="J227" i="8"/>
  <c r="Q227" i="8"/>
  <c r="I227" i="8"/>
  <c r="P227" i="8"/>
  <c r="H227" i="8"/>
  <c r="O227" i="8"/>
  <c r="N227" i="8"/>
  <c r="V227" i="7"/>
  <c r="U227" i="7"/>
  <c r="R227" i="7"/>
  <c r="S227" i="7"/>
  <c r="Q227" i="7"/>
  <c r="P227" i="7"/>
  <c r="N227" i="7"/>
  <c r="O227" i="7"/>
  <c r="M227" i="7"/>
  <c r="K227" i="7"/>
  <c r="L227" i="7"/>
  <c r="J227" i="7"/>
  <c r="I227" i="7"/>
  <c r="H227" i="7"/>
  <c r="Q7" i="7"/>
  <c r="O7" i="8"/>
  <c r="S7" i="8"/>
  <c r="R318" i="8"/>
  <c r="J318" i="8"/>
  <c r="Q318" i="8"/>
  <c r="I318" i="8"/>
  <c r="P318" i="8"/>
  <c r="H318" i="8"/>
  <c r="O318" i="8"/>
  <c r="N318" i="8"/>
  <c r="V318" i="8"/>
  <c r="M318" i="8"/>
  <c r="U318" i="8"/>
  <c r="L318" i="8"/>
  <c r="S318" i="8"/>
  <c r="K318" i="8"/>
  <c r="V318" i="7"/>
  <c r="S318" i="7"/>
  <c r="Q318" i="7"/>
  <c r="U318" i="7"/>
  <c r="O318" i="7"/>
  <c r="R318" i="7"/>
  <c r="P318" i="7"/>
  <c r="N318" i="7"/>
  <c r="L318" i="7"/>
  <c r="M318" i="7"/>
  <c r="K318" i="7"/>
  <c r="I318" i="7"/>
  <c r="J318" i="7"/>
  <c r="H318" i="7"/>
  <c r="R121" i="8"/>
  <c r="J121" i="8"/>
  <c r="P121" i="8"/>
  <c r="H121" i="8"/>
  <c r="O121" i="8"/>
  <c r="N121" i="8"/>
  <c r="V121" i="8"/>
  <c r="M121" i="8"/>
  <c r="U121" i="8"/>
  <c r="L121" i="8"/>
  <c r="S121" i="8"/>
  <c r="K121" i="8"/>
  <c r="Q121" i="8"/>
  <c r="I121" i="8"/>
  <c r="V121" i="7"/>
  <c r="R121" i="7"/>
  <c r="S121" i="7"/>
  <c r="U121" i="7"/>
  <c r="N121" i="7"/>
  <c r="O121" i="7"/>
  <c r="Q121" i="7"/>
  <c r="M121" i="7"/>
  <c r="P121" i="7"/>
  <c r="K121" i="7"/>
  <c r="L121" i="7"/>
  <c r="J121" i="7"/>
  <c r="I121" i="7"/>
  <c r="H121" i="7"/>
  <c r="N179" i="8"/>
  <c r="V179" i="8"/>
  <c r="M179" i="8"/>
  <c r="U179" i="8"/>
  <c r="L179" i="8"/>
  <c r="S179" i="8"/>
  <c r="K179" i="8"/>
  <c r="R179" i="8"/>
  <c r="J179" i="8"/>
  <c r="Q179" i="8"/>
  <c r="I179" i="8"/>
  <c r="P179" i="8"/>
  <c r="H179" i="8"/>
  <c r="O179" i="8"/>
  <c r="V179" i="7"/>
  <c r="U179" i="7"/>
  <c r="R179" i="7"/>
  <c r="S179" i="7"/>
  <c r="Q179" i="7"/>
  <c r="P179" i="7"/>
  <c r="N179" i="7"/>
  <c r="O179" i="7"/>
  <c r="K179" i="7"/>
  <c r="M179" i="7"/>
  <c r="L179" i="7"/>
  <c r="J179" i="7"/>
  <c r="I179" i="7"/>
  <c r="H179" i="7"/>
  <c r="R306" i="8"/>
  <c r="J306" i="8"/>
  <c r="Q306" i="8"/>
  <c r="I306" i="8"/>
  <c r="P306" i="8"/>
  <c r="H306" i="8"/>
  <c r="O306" i="8"/>
  <c r="N306" i="8"/>
  <c r="V306" i="8"/>
  <c r="M306" i="8"/>
  <c r="U306" i="8"/>
  <c r="L306" i="8"/>
  <c r="S306" i="8"/>
  <c r="K306" i="8"/>
  <c r="V306" i="7"/>
  <c r="R306" i="7"/>
  <c r="S306" i="7"/>
  <c r="Q306" i="7"/>
  <c r="U306" i="7"/>
  <c r="P306" i="7"/>
  <c r="N306" i="7"/>
  <c r="O306" i="7"/>
  <c r="K306" i="7"/>
  <c r="L306" i="7"/>
  <c r="J306" i="7"/>
  <c r="M306" i="7"/>
  <c r="I306" i="7"/>
  <c r="H306" i="7"/>
  <c r="V231" i="8"/>
  <c r="M231" i="8"/>
  <c r="U231" i="8"/>
  <c r="L231" i="8"/>
  <c r="S231" i="8"/>
  <c r="K231" i="8"/>
  <c r="R231" i="8"/>
  <c r="J231" i="8"/>
  <c r="Q231" i="8"/>
  <c r="I231" i="8"/>
  <c r="P231" i="8"/>
  <c r="H231" i="8"/>
  <c r="O231" i="8"/>
  <c r="N231" i="8"/>
  <c r="V231" i="7"/>
  <c r="S231" i="7"/>
  <c r="Q231" i="7"/>
  <c r="U231" i="7"/>
  <c r="R231" i="7"/>
  <c r="O231" i="7"/>
  <c r="M231" i="7"/>
  <c r="P231" i="7"/>
  <c r="L231" i="7"/>
  <c r="J231" i="7"/>
  <c r="K231" i="7"/>
  <c r="N231" i="7"/>
  <c r="H231" i="7"/>
  <c r="I231" i="7"/>
  <c r="U287" i="8"/>
  <c r="L287" i="8"/>
  <c r="S287" i="8"/>
  <c r="K287" i="8"/>
  <c r="R287" i="8"/>
  <c r="J287" i="8"/>
  <c r="P287" i="8"/>
  <c r="H287" i="8"/>
  <c r="N287" i="8"/>
  <c r="V287" i="8"/>
  <c r="M287" i="8"/>
  <c r="Q287" i="8"/>
  <c r="O287" i="8"/>
  <c r="I287" i="8"/>
  <c r="V287" i="7"/>
  <c r="S287" i="7"/>
  <c r="Q287" i="7"/>
  <c r="U287" i="7"/>
  <c r="R287" i="7"/>
  <c r="O287" i="7"/>
  <c r="P287" i="7"/>
  <c r="L287" i="7"/>
  <c r="N287" i="7"/>
  <c r="M287" i="7"/>
  <c r="K287" i="7"/>
  <c r="H287" i="7"/>
  <c r="J287" i="7"/>
  <c r="I287" i="7"/>
  <c r="S62" i="8"/>
  <c r="K62" i="8"/>
  <c r="R62" i="8"/>
  <c r="J62" i="8"/>
  <c r="U62" i="8"/>
  <c r="L62" i="8"/>
  <c r="I62" i="8"/>
  <c r="H62" i="8"/>
  <c r="V62" i="8"/>
  <c r="Q62" i="8"/>
  <c r="P62" i="8"/>
  <c r="O62" i="8"/>
  <c r="N62" i="8"/>
  <c r="M62" i="8"/>
  <c r="V62" i="7"/>
  <c r="S62" i="7"/>
  <c r="Q62" i="7"/>
  <c r="U62" i="7"/>
  <c r="R62" i="7"/>
  <c r="O62" i="7"/>
  <c r="M62" i="7"/>
  <c r="P62" i="7"/>
  <c r="N62" i="7"/>
  <c r="L62" i="7"/>
  <c r="J62" i="7"/>
  <c r="K62" i="7"/>
  <c r="I62" i="7"/>
  <c r="H62" i="7"/>
  <c r="S99" i="8"/>
  <c r="K99" i="8"/>
  <c r="R99" i="8"/>
  <c r="J99" i="8"/>
  <c r="Q99" i="8"/>
  <c r="I99" i="8"/>
  <c r="P99" i="8"/>
  <c r="H99" i="8"/>
  <c r="O99" i="8"/>
  <c r="N99" i="8"/>
  <c r="V99" i="8"/>
  <c r="M99" i="8"/>
  <c r="U99" i="8"/>
  <c r="L99" i="8"/>
  <c r="V99" i="7"/>
  <c r="U99" i="7"/>
  <c r="R99" i="7"/>
  <c r="S99" i="7"/>
  <c r="Q99" i="7"/>
  <c r="P99" i="7"/>
  <c r="N99" i="7"/>
  <c r="O99" i="7"/>
  <c r="M99" i="7"/>
  <c r="K99" i="7"/>
  <c r="L99" i="7"/>
  <c r="J99" i="7"/>
  <c r="H99" i="7"/>
  <c r="I99" i="7"/>
  <c r="V96" i="8"/>
  <c r="M96" i="8"/>
  <c r="U96" i="8"/>
  <c r="L96" i="8"/>
  <c r="S96" i="8"/>
  <c r="K96" i="8"/>
  <c r="R96" i="8"/>
  <c r="J96" i="8"/>
  <c r="Q96" i="8"/>
  <c r="I96" i="8"/>
  <c r="P96" i="8"/>
  <c r="H96" i="8"/>
  <c r="O96" i="8"/>
  <c r="N96" i="8"/>
  <c r="V96" i="7"/>
  <c r="S96" i="7"/>
  <c r="Q96" i="7"/>
  <c r="U96" i="7"/>
  <c r="R96" i="7"/>
  <c r="O96" i="7"/>
  <c r="M96" i="7"/>
  <c r="P96" i="7"/>
  <c r="L96" i="7"/>
  <c r="J96" i="7"/>
  <c r="N96" i="7"/>
  <c r="K96" i="7"/>
  <c r="H96" i="7"/>
  <c r="I96" i="7"/>
  <c r="R286" i="8"/>
  <c r="J286" i="8"/>
  <c r="Q286" i="8"/>
  <c r="I286" i="8"/>
  <c r="P286" i="8"/>
  <c r="H286" i="8"/>
  <c r="N286" i="8"/>
  <c r="U286" i="8"/>
  <c r="L286" i="8"/>
  <c r="S286" i="8"/>
  <c r="O286" i="8"/>
  <c r="M286" i="8"/>
  <c r="K286" i="8"/>
  <c r="V286" i="8"/>
  <c r="V286" i="7"/>
  <c r="S286" i="7"/>
  <c r="Q286" i="7"/>
  <c r="U286" i="7"/>
  <c r="R286" i="7"/>
  <c r="O286" i="7"/>
  <c r="P286" i="7"/>
  <c r="N286" i="7"/>
  <c r="L286" i="7"/>
  <c r="J286" i="7"/>
  <c r="M286" i="7"/>
  <c r="K286" i="7"/>
  <c r="I286" i="7"/>
  <c r="H286" i="7"/>
  <c r="U79" i="8"/>
  <c r="L79" i="8"/>
  <c r="S79" i="8"/>
  <c r="K79" i="8"/>
  <c r="Q79" i="8"/>
  <c r="I79" i="8"/>
  <c r="O79" i="8"/>
  <c r="N79" i="8"/>
  <c r="V79" i="8"/>
  <c r="M79" i="8"/>
  <c r="J79" i="8"/>
  <c r="H79" i="8"/>
  <c r="R79" i="8"/>
  <c r="P79" i="8"/>
  <c r="V79" i="7"/>
  <c r="S79" i="7"/>
  <c r="Q79" i="7"/>
  <c r="U79" i="7"/>
  <c r="R79" i="7"/>
  <c r="O79" i="7"/>
  <c r="M79" i="7"/>
  <c r="P79" i="7"/>
  <c r="I79" i="7"/>
  <c r="N79" i="7"/>
  <c r="L79" i="7"/>
  <c r="J79" i="7"/>
  <c r="K79" i="7"/>
  <c r="H79" i="7"/>
  <c r="N292" i="8"/>
  <c r="V292" i="8"/>
  <c r="M292" i="8"/>
  <c r="U292" i="8"/>
  <c r="L292" i="8"/>
  <c r="S292" i="8"/>
  <c r="K292" i="8"/>
  <c r="R292" i="8"/>
  <c r="J292" i="8"/>
  <c r="Q292" i="8"/>
  <c r="I292" i="8"/>
  <c r="P292" i="8"/>
  <c r="H292" i="8"/>
  <c r="O292" i="8"/>
  <c r="Q292" i="7"/>
  <c r="U292" i="7"/>
  <c r="R292" i="7"/>
  <c r="V292" i="7"/>
  <c r="S292" i="7"/>
  <c r="P292" i="7"/>
  <c r="N292" i="7"/>
  <c r="J292" i="7"/>
  <c r="M292" i="7"/>
  <c r="K292" i="7"/>
  <c r="O292" i="7"/>
  <c r="L292" i="7"/>
  <c r="I292" i="7"/>
  <c r="H292" i="7"/>
  <c r="R31" i="8"/>
  <c r="J31" i="8"/>
  <c r="Q31" i="8"/>
  <c r="I31" i="8"/>
  <c r="P31" i="8"/>
  <c r="H31" i="8"/>
  <c r="O31" i="8"/>
  <c r="N31" i="8"/>
  <c r="V31" i="8"/>
  <c r="M31" i="8"/>
  <c r="L31" i="8"/>
  <c r="V31" i="7"/>
  <c r="K31" i="8"/>
  <c r="U31" i="8"/>
  <c r="S31" i="8"/>
  <c r="S31" i="7"/>
  <c r="Q31" i="7"/>
  <c r="R31" i="7"/>
  <c r="U31" i="7"/>
  <c r="P31" i="7"/>
  <c r="O31" i="7"/>
  <c r="M31" i="7"/>
  <c r="I31" i="7"/>
  <c r="L31" i="7"/>
  <c r="J31" i="7"/>
  <c r="N31" i="7"/>
  <c r="K31" i="7"/>
  <c r="H31" i="7"/>
  <c r="V92" i="8"/>
  <c r="M92" i="8"/>
  <c r="U92" i="8"/>
  <c r="L92" i="8"/>
  <c r="S92" i="8"/>
  <c r="K92" i="8"/>
  <c r="R92" i="8"/>
  <c r="J92" i="8"/>
  <c r="Q92" i="8"/>
  <c r="I92" i="8"/>
  <c r="P92" i="8"/>
  <c r="H92" i="8"/>
  <c r="O92" i="8"/>
  <c r="N92" i="8"/>
  <c r="V92" i="7"/>
  <c r="Q92" i="7"/>
  <c r="U92" i="7"/>
  <c r="R92" i="7"/>
  <c r="S92" i="7"/>
  <c r="M92" i="7"/>
  <c r="P92" i="7"/>
  <c r="N92" i="7"/>
  <c r="O92" i="7"/>
  <c r="J92" i="7"/>
  <c r="K92" i="7"/>
  <c r="L92" i="7"/>
  <c r="I92" i="7"/>
  <c r="H92" i="7"/>
  <c r="V19" i="8"/>
  <c r="M19" i="8"/>
  <c r="U19" i="8"/>
  <c r="L19" i="8"/>
  <c r="U19" i="7"/>
  <c r="S19" i="8"/>
  <c r="K19" i="8"/>
  <c r="R19" i="8"/>
  <c r="J19" i="8"/>
  <c r="Q19" i="8"/>
  <c r="I19" i="8"/>
  <c r="V19" i="7"/>
  <c r="P19" i="8"/>
  <c r="H19" i="8"/>
  <c r="O19" i="8"/>
  <c r="N19" i="8"/>
  <c r="R19" i="7"/>
  <c r="S19" i="7"/>
  <c r="Q19" i="7"/>
  <c r="N19" i="7"/>
  <c r="P19" i="7"/>
  <c r="O19" i="7"/>
  <c r="K19" i="7"/>
  <c r="M19" i="7"/>
  <c r="I19" i="7"/>
  <c r="L19" i="7"/>
  <c r="J19" i="7"/>
  <c r="H19" i="7"/>
  <c r="O260" i="8"/>
  <c r="N260" i="8"/>
  <c r="U260" i="8"/>
  <c r="L260" i="8"/>
  <c r="S260" i="8"/>
  <c r="K260" i="8"/>
  <c r="R260" i="8"/>
  <c r="J260" i="8"/>
  <c r="Q260" i="8"/>
  <c r="I260" i="8"/>
  <c r="P260" i="8"/>
  <c r="H260" i="8"/>
  <c r="V260" i="8"/>
  <c r="M260" i="8"/>
  <c r="V260" i="7"/>
  <c r="Q260" i="7"/>
  <c r="U260" i="7"/>
  <c r="R260" i="7"/>
  <c r="S260" i="7"/>
  <c r="P260" i="7"/>
  <c r="N260" i="7"/>
  <c r="J260" i="7"/>
  <c r="K260" i="7"/>
  <c r="O260" i="7"/>
  <c r="L260" i="7"/>
  <c r="M260" i="7"/>
  <c r="I260" i="7"/>
  <c r="H260" i="7"/>
  <c r="O216" i="8"/>
  <c r="N216" i="8"/>
  <c r="V216" i="8"/>
  <c r="M216" i="8"/>
  <c r="U216" i="8"/>
  <c r="L216" i="8"/>
  <c r="S216" i="8"/>
  <c r="K216" i="8"/>
  <c r="R216" i="8"/>
  <c r="J216" i="8"/>
  <c r="Q216" i="8"/>
  <c r="I216" i="8"/>
  <c r="H216" i="8"/>
  <c r="P216" i="8"/>
  <c r="V216" i="7"/>
  <c r="S216" i="7"/>
  <c r="Q216" i="7"/>
  <c r="U216" i="7"/>
  <c r="R216" i="7"/>
  <c r="O216" i="7"/>
  <c r="M216" i="7"/>
  <c r="P216" i="7"/>
  <c r="L216" i="7"/>
  <c r="N216" i="7"/>
  <c r="J216" i="7"/>
  <c r="K216" i="7"/>
  <c r="H216" i="7"/>
  <c r="I216" i="7"/>
  <c r="U190" i="8"/>
  <c r="L190" i="8"/>
  <c r="S190" i="8"/>
  <c r="K190" i="8"/>
  <c r="R190" i="8"/>
  <c r="J190" i="8"/>
  <c r="Q190" i="8"/>
  <c r="I190" i="8"/>
  <c r="P190" i="8"/>
  <c r="H190" i="8"/>
  <c r="O190" i="8"/>
  <c r="N190" i="8"/>
  <c r="V190" i="8"/>
  <c r="M190" i="8"/>
  <c r="V190" i="7"/>
  <c r="S190" i="7"/>
  <c r="Q190" i="7"/>
  <c r="U190" i="7"/>
  <c r="R190" i="7"/>
  <c r="O190" i="7"/>
  <c r="M190" i="7"/>
  <c r="P190" i="7"/>
  <c r="N190" i="7"/>
  <c r="L190" i="7"/>
  <c r="J190" i="7"/>
  <c r="K190" i="7"/>
  <c r="I190" i="7"/>
  <c r="H190" i="7"/>
  <c r="N163" i="8"/>
  <c r="V163" i="8"/>
  <c r="M163" i="8"/>
  <c r="U163" i="8"/>
  <c r="L163" i="8"/>
  <c r="S163" i="8"/>
  <c r="K163" i="8"/>
  <c r="R163" i="8"/>
  <c r="J163" i="8"/>
  <c r="Q163" i="8"/>
  <c r="I163" i="8"/>
  <c r="P163" i="8"/>
  <c r="H163" i="8"/>
  <c r="O163" i="8"/>
  <c r="V163" i="7"/>
  <c r="U163" i="7"/>
  <c r="R163" i="7"/>
  <c r="S163" i="7"/>
  <c r="Q163" i="7"/>
  <c r="P163" i="7"/>
  <c r="N163" i="7"/>
  <c r="O163" i="7"/>
  <c r="M163" i="7"/>
  <c r="K163" i="7"/>
  <c r="L163" i="7"/>
  <c r="J163" i="7"/>
  <c r="I163" i="7"/>
  <c r="H163" i="7"/>
  <c r="Q245" i="8"/>
  <c r="I245" i="8"/>
  <c r="P245" i="8"/>
  <c r="H245" i="8"/>
  <c r="N245" i="8"/>
  <c r="R245" i="8"/>
  <c r="J245" i="8"/>
  <c r="M245" i="8"/>
  <c r="L245" i="8"/>
  <c r="K245" i="8"/>
  <c r="V245" i="8"/>
  <c r="U245" i="8"/>
  <c r="S245" i="8"/>
  <c r="O245" i="8"/>
  <c r="V245" i="7"/>
  <c r="U245" i="7"/>
  <c r="R245" i="7"/>
  <c r="S245" i="7"/>
  <c r="P245" i="7"/>
  <c r="N245" i="7"/>
  <c r="Q245" i="7"/>
  <c r="O245" i="7"/>
  <c r="K245" i="7"/>
  <c r="M245" i="7"/>
  <c r="L245" i="7"/>
  <c r="J245" i="7"/>
  <c r="I245" i="7"/>
  <c r="H245" i="7"/>
  <c r="N155" i="8"/>
  <c r="V155" i="8"/>
  <c r="M155" i="8"/>
  <c r="U155" i="8"/>
  <c r="L155" i="8"/>
  <c r="S155" i="8"/>
  <c r="R155" i="8"/>
  <c r="J155" i="8"/>
  <c r="P155" i="8"/>
  <c r="Q155" i="8"/>
  <c r="O155" i="8"/>
  <c r="K155" i="8"/>
  <c r="I155" i="8"/>
  <c r="H155" i="8"/>
  <c r="V155" i="7"/>
  <c r="U155" i="7"/>
  <c r="R155" i="7"/>
  <c r="S155" i="7"/>
  <c r="Q155" i="7"/>
  <c r="P155" i="7"/>
  <c r="N155" i="7"/>
  <c r="O155" i="7"/>
  <c r="K155" i="7"/>
  <c r="L155" i="7"/>
  <c r="M155" i="7"/>
  <c r="J155" i="7"/>
  <c r="I155" i="7"/>
  <c r="H155" i="7"/>
  <c r="Q277" i="8"/>
  <c r="I277" i="8"/>
  <c r="P277" i="8"/>
  <c r="H277" i="8"/>
  <c r="O277" i="8"/>
  <c r="N277" i="8"/>
  <c r="V277" i="8"/>
  <c r="M277" i="8"/>
  <c r="U277" i="8"/>
  <c r="L277" i="8"/>
  <c r="S277" i="8"/>
  <c r="K277" i="8"/>
  <c r="R277" i="8"/>
  <c r="J277" i="8"/>
  <c r="V277" i="7"/>
  <c r="U277" i="7"/>
  <c r="R277" i="7"/>
  <c r="S277" i="7"/>
  <c r="Q277" i="7"/>
  <c r="P277" i="7"/>
  <c r="N277" i="7"/>
  <c r="O277" i="7"/>
  <c r="K277" i="7"/>
  <c r="M277" i="7"/>
  <c r="L277" i="7"/>
  <c r="J277" i="7"/>
  <c r="I277" i="7"/>
  <c r="H277" i="7"/>
  <c r="S238" i="8"/>
  <c r="K238" i="8"/>
  <c r="U238" i="8"/>
  <c r="L238" i="8"/>
  <c r="P238" i="8"/>
  <c r="O238" i="8"/>
  <c r="N238" i="8"/>
  <c r="M238" i="8"/>
  <c r="J238" i="8"/>
  <c r="V238" i="8"/>
  <c r="I238" i="8"/>
  <c r="R238" i="8"/>
  <c r="H238" i="8"/>
  <c r="Q238" i="8"/>
  <c r="V238" i="7"/>
  <c r="S238" i="7"/>
  <c r="Q238" i="7"/>
  <c r="U238" i="7"/>
  <c r="R238" i="7"/>
  <c r="O238" i="7"/>
  <c r="P238" i="7"/>
  <c r="N238" i="7"/>
  <c r="L238" i="7"/>
  <c r="J238" i="7"/>
  <c r="M238" i="7"/>
  <c r="K238" i="7"/>
  <c r="I238" i="7"/>
  <c r="H238" i="7"/>
  <c r="V275" i="8"/>
  <c r="M275" i="8"/>
  <c r="U275" i="8"/>
  <c r="L275" i="8"/>
  <c r="S275" i="8"/>
  <c r="K275" i="8"/>
  <c r="R275" i="8"/>
  <c r="J275" i="8"/>
  <c r="Q275" i="8"/>
  <c r="I275" i="8"/>
  <c r="P275" i="8"/>
  <c r="H275" i="8"/>
  <c r="O275" i="8"/>
  <c r="N275" i="8"/>
  <c r="V275" i="7"/>
  <c r="U275" i="7"/>
  <c r="R275" i="7"/>
  <c r="S275" i="7"/>
  <c r="Q275" i="7"/>
  <c r="P275" i="7"/>
  <c r="N275" i="7"/>
  <c r="O275" i="7"/>
  <c r="K275" i="7"/>
  <c r="M275" i="7"/>
  <c r="L275" i="7"/>
  <c r="J275" i="7"/>
  <c r="I275" i="7"/>
  <c r="H275" i="7"/>
  <c r="S14" i="8"/>
  <c r="K14" i="8"/>
  <c r="R14" i="8"/>
  <c r="J14" i="8"/>
  <c r="Q14" i="8"/>
  <c r="I14" i="8"/>
  <c r="P14" i="8"/>
  <c r="H14" i="8"/>
  <c r="O14" i="8"/>
  <c r="N14" i="8"/>
  <c r="V14" i="8"/>
  <c r="M14" i="8"/>
  <c r="U14" i="8"/>
  <c r="L14" i="8"/>
  <c r="V14" i="7"/>
  <c r="S14" i="7"/>
  <c r="U14" i="7"/>
  <c r="Q14" i="7"/>
  <c r="R14" i="7"/>
  <c r="O14" i="7"/>
  <c r="P14" i="7"/>
  <c r="M14" i="7"/>
  <c r="N14" i="7"/>
  <c r="L14" i="7"/>
  <c r="J14" i="7"/>
  <c r="K14" i="7"/>
  <c r="H14" i="7"/>
  <c r="I14" i="7"/>
  <c r="O16" i="8"/>
  <c r="N16" i="8"/>
  <c r="V16" i="7"/>
  <c r="V16" i="8"/>
  <c r="M16" i="8"/>
  <c r="U16" i="8"/>
  <c r="L16" i="8"/>
  <c r="S16" i="8"/>
  <c r="K16" i="8"/>
  <c r="R16" i="8"/>
  <c r="J16" i="8"/>
  <c r="Q16" i="8"/>
  <c r="I16" i="8"/>
  <c r="P16" i="8"/>
  <c r="H16" i="8"/>
  <c r="S16" i="7"/>
  <c r="U16" i="7"/>
  <c r="Q16" i="7"/>
  <c r="R16" i="7"/>
  <c r="O16" i="7"/>
  <c r="P16" i="7"/>
  <c r="M16" i="7"/>
  <c r="N16" i="7"/>
  <c r="L16" i="7"/>
  <c r="J16" i="7"/>
  <c r="K16" i="7"/>
  <c r="H16" i="7"/>
  <c r="I16" i="7"/>
  <c r="U118" i="8"/>
  <c r="L118" i="8"/>
  <c r="R118" i="8"/>
  <c r="J118" i="8"/>
  <c r="Q118" i="8"/>
  <c r="I118" i="8"/>
  <c r="P118" i="8"/>
  <c r="H118" i="8"/>
  <c r="O118" i="8"/>
  <c r="N118" i="8"/>
  <c r="V118" i="8"/>
  <c r="M118" i="8"/>
  <c r="S118" i="8"/>
  <c r="K118" i="8"/>
  <c r="V118" i="7"/>
  <c r="S118" i="7"/>
  <c r="Q118" i="7"/>
  <c r="U118" i="7"/>
  <c r="R118" i="7"/>
  <c r="O118" i="7"/>
  <c r="M118" i="7"/>
  <c r="P118" i="7"/>
  <c r="N118" i="7"/>
  <c r="L118" i="7"/>
  <c r="J118" i="7"/>
  <c r="K118" i="7"/>
  <c r="I118" i="7"/>
  <c r="H118" i="7"/>
  <c r="U152" i="8"/>
  <c r="L152" i="8"/>
  <c r="P152" i="8"/>
  <c r="O152" i="8"/>
  <c r="N152" i="8"/>
  <c r="M152" i="8"/>
  <c r="V152" i="8"/>
  <c r="K152" i="8"/>
  <c r="S152" i="8"/>
  <c r="J152" i="8"/>
  <c r="R152" i="8"/>
  <c r="I152" i="8"/>
  <c r="Q152" i="8"/>
  <c r="H152" i="8"/>
  <c r="V152" i="7"/>
  <c r="S152" i="7"/>
  <c r="Q152" i="7"/>
  <c r="U152" i="7"/>
  <c r="R152" i="7"/>
  <c r="O152" i="7"/>
  <c r="M152" i="7"/>
  <c r="P152" i="7"/>
  <c r="L152" i="7"/>
  <c r="N152" i="7"/>
  <c r="J152" i="7"/>
  <c r="K152" i="7"/>
  <c r="H152" i="7"/>
  <c r="I152" i="7"/>
  <c r="O20" i="8"/>
  <c r="N20" i="8"/>
  <c r="V20" i="8"/>
  <c r="M20" i="8"/>
  <c r="U20" i="8"/>
  <c r="L20" i="8"/>
  <c r="S20" i="8"/>
  <c r="K20" i="8"/>
  <c r="R20" i="8"/>
  <c r="J20" i="8"/>
  <c r="V20" i="7"/>
  <c r="Q20" i="8"/>
  <c r="I20" i="8"/>
  <c r="P20" i="8"/>
  <c r="H20" i="8"/>
  <c r="Q20" i="7"/>
  <c r="R20" i="7"/>
  <c r="U20" i="7"/>
  <c r="S20" i="7"/>
  <c r="M20" i="7"/>
  <c r="N20" i="7"/>
  <c r="P20" i="7"/>
  <c r="O20" i="7"/>
  <c r="J20" i="7"/>
  <c r="K20" i="7"/>
  <c r="L20" i="7"/>
  <c r="I20" i="7"/>
  <c r="H20" i="7"/>
  <c r="O97" i="8"/>
  <c r="N97" i="8"/>
  <c r="V97" i="8"/>
  <c r="M97" i="8"/>
  <c r="U97" i="8"/>
  <c r="L97" i="8"/>
  <c r="S97" i="8"/>
  <c r="K97" i="8"/>
  <c r="R97" i="8"/>
  <c r="J97" i="8"/>
  <c r="Q97" i="8"/>
  <c r="I97" i="8"/>
  <c r="P97" i="8"/>
  <c r="H97" i="8"/>
  <c r="V97" i="7"/>
  <c r="R97" i="7"/>
  <c r="S97" i="7"/>
  <c r="U97" i="7"/>
  <c r="Q97" i="7"/>
  <c r="N97" i="7"/>
  <c r="O97" i="7"/>
  <c r="M97" i="7"/>
  <c r="P97" i="7"/>
  <c r="K97" i="7"/>
  <c r="L97" i="7"/>
  <c r="J97" i="7"/>
  <c r="H97" i="7"/>
  <c r="I97" i="7"/>
  <c r="U114" i="8"/>
  <c r="L114" i="8"/>
  <c r="R114" i="8"/>
  <c r="J114" i="8"/>
  <c r="Q114" i="8"/>
  <c r="I114" i="8"/>
  <c r="P114" i="8"/>
  <c r="H114" i="8"/>
  <c r="O114" i="8"/>
  <c r="N114" i="8"/>
  <c r="V114" i="8"/>
  <c r="M114" i="8"/>
  <c r="K114" i="8"/>
  <c r="S114" i="8"/>
  <c r="V114" i="7"/>
  <c r="R114" i="7"/>
  <c r="S114" i="7"/>
  <c r="Q114" i="7"/>
  <c r="U114" i="7"/>
  <c r="P114" i="7"/>
  <c r="N114" i="7"/>
  <c r="O114" i="7"/>
  <c r="K114" i="7"/>
  <c r="M114" i="7"/>
  <c r="L114" i="7"/>
  <c r="J114" i="7"/>
  <c r="I114" i="7"/>
  <c r="H114" i="7"/>
  <c r="U130" i="8"/>
  <c r="L130" i="8"/>
  <c r="S130" i="8"/>
  <c r="K130" i="8"/>
  <c r="R130" i="8"/>
  <c r="J130" i="8"/>
  <c r="Q130" i="8"/>
  <c r="I130" i="8"/>
  <c r="P130" i="8"/>
  <c r="H130" i="8"/>
  <c r="O130" i="8"/>
  <c r="N130" i="8"/>
  <c r="V130" i="8"/>
  <c r="M130" i="8"/>
  <c r="V130" i="7"/>
  <c r="R130" i="7"/>
  <c r="S130" i="7"/>
  <c r="Q130" i="7"/>
  <c r="U130" i="7"/>
  <c r="P130" i="7"/>
  <c r="N130" i="7"/>
  <c r="O130" i="7"/>
  <c r="K130" i="7"/>
  <c r="L130" i="7"/>
  <c r="J130" i="7"/>
  <c r="M130" i="7"/>
  <c r="I130" i="7"/>
  <c r="H130" i="7"/>
  <c r="N187" i="8"/>
  <c r="V187" i="8"/>
  <c r="M187" i="8"/>
  <c r="U187" i="8"/>
  <c r="L187" i="8"/>
  <c r="S187" i="8"/>
  <c r="K187" i="8"/>
  <c r="R187" i="8"/>
  <c r="J187" i="8"/>
  <c r="Q187" i="8"/>
  <c r="I187" i="8"/>
  <c r="P187" i="8"/>
  <c r="H187" i="8"/>
  <c r="O187" i="8"/>
  <c r="V187" i="7"/>
  <c r="U187" i="7"/>
  <c r="R187" i="7"/>
  <c r="S187" i="7"/>
  <c r="Q187" i="7"/>
  <c r="P187" i="7"/>
  <c r="N187" i="7"/>
  <c r="O187" i="7"/>
  <c r="K187" i="7"/>
  <c r="L187" i="7"/>
  <c r="M187" i="7"/>
  <c r="J187" i="7"/>
  <c r="I187" i="7"/>
  <c r="H187" i="7"/>
  <c r="V151" i="8"/>
  <c r="M151" i="8"/>
  <c r="U151" i="8"/>
  <c r="L151" i="8"/>
  <c r="S151" i="8"/>
  <c r="K151" i="8"/>
  <c r="R151" i="8"/>
  <c r="J151" i="8"/>
  <c r="Q151" i="8"/>
  <c r="I151" i="8"/>
  <c r="P151" i="8"/>
  <c r="H151" i="8"/>
  <c r="O151" i="8"/>
  <c r="N151" i="8"/>
  <c r="V151" i="7"/>
  <c r="S151" i="7"/>
  <c r="Q151" i="7"/>
  <c r="U151" i="7"/>
  <c r="R151" i="7"/>
  <c r="O151" i="7"/>
  <c r="M151" i="7"/>
  <c r="P151" i="7"/>
  <c r="L151" i="7"/>
  <c r="N151" i="7"/>
  <c r="J151" i="7"/>
  <c r="K151" i="7"/>
  <c r="H151" i="7"/>
  <c r="I151" i="7"/>
  <c r="P188" i="8"/>
  <c r="H188" i="8"/>
  <c r="O188" i="8"/>
  <c r="N188" i="8"/>
  <c r="V188" i="8"/>
  <c r="M188" i="8"/>
  <c r="U188" i="8"/>
  <c r="L188" i="8"/>
  <c r="S188" i="8"/>
  <c r="K188" i="8"/>
  <c r="R188" i="8"/>
  <c r="J188" i="8"/>
  <c r="Q188" i="8"/>
  <c r="I188" i="8"/>
  <c r="V188" i="7"/>
  <c r="Q188" i="7"/>
  <c r="U188" i="7"/>
  <c r="R188" i="7"/>
  <c r="S188" i="7"/>
  <c r="M188" i="7"/>
  <c r="P188" i="7"/>
  <c r="N188" i="7"/>
  <c r="O188" i="7"/>
  <c r="J188" i="7"/>
  <c r="K188" i="7"/>
  <c r="L188" i="7"/>
  <c r="I188" i="7"/>
  <c r="H188" i="7"/>
  <c r="P176" i="8"/>
  <c r="H176" i="8"/>
  <c r="O176" i="8"/>
  <c r="N176" i="8"/>
  <c r="V176" i="8"/>
  <c r="M176" i="8"/>
  <c r="U176" i="8"/>
  <c r="L176" i="8"/>
  <c r="S176" i="8"/>
  <c r="K176" i="8"/>
  <c r="R176" i="8"/>
  <c r="J176" i="8"/>
  <c r="Q176" i="8"/>
  <c r="I176" i="8"/>
  <c r="V176" i="7"/>
  <c r="S176" i="7"/>
  <c r="Q176" i="7"/>
  <c r="U176" i="7"/>
  <c r="R176" i="7"/>
  <c r="O176" i="7"/>
  <c r="M176" i="7"/>
  <c r="P176" i="7"/>
  <c r="N176" i="7"/>
  <c r="L176" i="7"/>
  <c r="J176" i="7"/>
  <c r="K176" i="7"/>
  <c r="H176" i="7"/>
  <c r="I176" i="7"/>
  <c r="N57" i="8"/>
  <c r="V57" i="8"/>
  <c r="M57" i="8"/>
  <c r="U57" i="8"/>
  <c r="L57" i="8"/>
  <c r="S57" i="8"/>
  <c r="K57" i="8"/>
  <c r="R57" i="8"/>
  <c r="J57" i="8"/>
  <c r="Q57" i="8"/>
  <c r="I57" i="8"/>
  <c r="P57" i="8"/>
  <c r="H57" i="8"/>
  <c r="O57" i="8"/>
  <c r="V57" i="7"/>
  <c r="R57" i="7"/>
  <c r="S57" i="7"/>
  <c r="U57" i="7"/>
  <c r="N57" i="7"/>
  <c r="O57" i="7"/>
  <c r="Q57" i="7"/>
  <c r="M57" i="7"/>
  <c r="P57" i="7"/>
  <c r="K57" i="7"/>
  <c r="L57" i="7"/>
  <c r="J57" i="7"/>
  <c r="I57" i="7"/>
  <c r="H57" i="7"/>
  <c r="S138" i="8"/>
  <c r="K138" i="8"/>
  <c r="R138" i="8"/>
  <c r="J138" i="8"/>
  <c r="Q138" i="8"/>
  <c r="I138" i="8"/>
  <c r="P138" i="8"/>
  <c r="H138" i="8"/>
  <c r="O138" i="8"/>
  <c r="N138" i="8"/>
  <c r="V138" i="8"/>
  <c r="M138" i="8"/>
  <c r="U138" i="8"/>
  <c r="L138" i="8"/>
  <c r="V138" i="7"/>
  <c r="R138" i="7"/>
  <c r="S138" i="7"/>
  <c r="Q138" i="7"/>
  <c r="U138" i="7"/>
  <c r="P138" i="7"/>
  <c r="N138" i="7"/>
  <c r="O138" i="7"/>
  <c r="M138" i="7"/>
  <c r="K138" i="7"/>
  <c r="L138" i="7"/>
  <c r="J138" i="7"/>
  <c r="I138" i="7"/>
  <c r="H138" i="7"/>
  <c r="Q98" i="8"/>
  <c r="I98" i="8"/>
  <c r="P98" i="8"/>
  <c r="H98" i="8"/>
  <c r="O98" i="8"/>
  <c r="N98" i="8"/>
  <c r="V98" i="8"/>
  <c r="M98" i="8"/>
  <c r="U98" i="8"/>
  <c r="L98" i="8"/>
  <c r="S98" i="8"/>
  <c r="K98" i="8"/>
  <c r="R98" i="8"/>
  <c r="J98" i="8"/>
  <c r="V98" i="7"/>
  <c r="R98" i="7"/>
  <c r="S98" i="7"/>
  <c r="Q98" i="7"/>
  <c r="U98" i="7"/>
  <c r="P98" i="7"/>
  <c r="N98" i="7"/>
  <c r="O98" i="7"/>
  <c r="K98" i="7"/>
  <c r="L98" i="7"/>
  <c r="J98" i="7"/>
  <c r="M98" i="7"/>
  <c r="H98" i="7"/>
  <c r="I98" i="7"/>
  <c r="S222" i="8"/>
  <c r="K222" i="8"/>
  <c r="R222" i="8"/>
  <c r="J222" i="8"/>
  <c r="Q222" i="8"/>
  <c r="I222" i="8"/>
  <c r="P222" i="8"/>
  <c r="H222" i="8"/>
  <c r="O222" i="8"/>
  <c r="N222" i="8"/>
  <c r="V222" i="8"/>
  <c r="M222" i="8"/>
  <c r="U222" i="8"/>
  <c r="L222" i="8"/>
  <c r="V222" i="7"/>
  <c r="S222" i="7"/>
  <c r="Q222" i="7"/>
  <c r="U222" i="7"/>
  <c r="R222" i="7"/>
  <c r="O222" i="7"/>
  <c r="M222" i="7"/>
  <c r="P222" i="7"/>
  <c r="N222" i="7"/>
  <c r="L222" i="7"/>
  <c r="J222" i="7"/>
  <c r="K222" i="7"/>
  <c r="I222" i="7"/>
  <c r="H222" i="7"/>
  <c r="N115" i="8"/>
  <c r="U115" i="8"/>
  <c r="L115" i="8"/>
  <c r="S115" i="8"/>
  <c r="K115" i="8"/>
  <c r="R115" i="8"/>
  <c r="J115" i="8"/>
  <c r="Q115" i="8"/>
  <c r="I115" i="8"/>
  <c r="P115" i="8"/>
  <c r="H115" i="8"/>
  <c r="O115" i="8"/>
  <c r="V115" i="8"/>
  <c r="M115" i="8"/>
  <c r="V115" i="7"/>
  <c r="U115" i="7"/>
  <c r="R115" i="7"/>
  <c r="S115" i="7"/>
  <c r="Q115" i="7"/>
  <c r="P115" i="7"/>
  <c r="N115" i="7"/>
  <c r="O115" i="7"/>
  <c r="K115" i="7"/>
  <c r="M115" i="7"/>
  <c r="L115" i="7"/>
  <c r="J115" i="7"/>
  <c r="I115" i="7"/>
  <c r="H115" i="7"/>
  <c r="S10" i="8"/>
  <c r="K10" i="8"/>
  <c r="U10" i="7"/>
  <c r="R10" i="8"/>
  <c r="J10" i="8"/>
  <c r="Q10" i="8"/>
  <c r="I10" i="8"/>
  <c r="P10" i="8"/>
  <c r="H10" i="8"/>
  <c r="V10" i="7"/>
  <c r="O10" i="8"/>
  <c r="N10" i="8"/>
  <c r="V10" i="8"/>
  <c r="M10" i="8"/>
  <c r="U10" i="8"/>
  <c r="L10" i="8"/>
  <c r="R10" i="7"/>
  <c r="P10" i="7"/>
  <c r="S10" i="7"/>
  <c r="Q10" i="7"/>
  <c r="N10" i="7"/>
  <c r="O10" i="7"/>
  <c r="M10" i="7"/>
  <c r="K10" i="7"/>
  <c r="L10" i="7"/>
  <c r="J10" i="7"/>
  <c r="I10" i="7"/>
  <c r="H10" i="7"/>
  <c r="O68" i="8"/>
  <c r="N68" i="8"/>
  <c r="P68" i="8"/>
  <c r="H68" i="8"/>
  <c r="Q68" i="8"/>
  <c r="M68" i="8"/>
  <c r="L68" i="8"/>
  <c r="K68" i="8"/>
  <c r="V68" i="8"/>
  <c r="J68" i="8"/>
  <c r="U68" i="8"/>
  <c r="I68" i="8"/>
  <c r="S68" i="8"/>
  <c r="R68" i="8"/>
  <c r="V68" i="7"/>
  <c r="Q68" i="7"/>
  <c r="U68" i="7"/>
  <c r="R68" i="7"/>
  <c r="S68" i="7"/>
  <c r="M68" i="7"/>
  <c r="P68" i="7"/>
  <c r="N68" i="7"/>
  <c r="O68" i="7"/>
  <c r="J68" i="7"/>
  <c r="K68" i="7"/>
  <c r="L68" i="7"/>
  <c r="I68" i="7"/>
  <c r="H68" i="7"/>
  <c r="P120" i="8"/>
  <c r="H120" i="8"/>
  <c r="N120" i="8"/>
  <c r="V120" i="8"/>
  <c r="M120" i="8"/>
  <c r="U120" i="8"/>
  <c r="L120" i="8"/>
  <c r="S120" i="8"/>
  <c r="K120" i="8"/>
  <c r="R120" i="8"/>
  <c r="J120" i="8"/>
  <c r="Q120" i="8"/>
  <c r="I120" i="8"/>
  <c r="O120" i="8"/>
  <c r="V120" i="7"/>
  <c r="S120" i="7"/>
  <c r="Q120" i="7"/>
  <c r="U120" i="7"/>
  <c r="R120" i="7"/>
  <c r="O120" i="7"/>
  <c r="M120" i="7"/>
  <c r="P120" i="7"/>
  <c r="L120" i="7"/>
  <c r="N120" i="7"/>
  <c r="J120" i="7"/>
  <c r="K120" i="7"/>
  <c r="I120" i="7"/>
  <c r="H120" i="7"/>
  <c r="U24" i="8"/>
  <c r="L24" i="8"/>
  <c r="R24" i="8"/>
  <c r="J24" i="8"/>
  <c r="Q24" i="8"/>
  <c r="I24" i="8"/>
  <c r="P24" i="8"/>
  <c r="O24" i="8"/>
  <c r="V24" i="8"/>
  <c r="S24" i="8"/>
  <c r="V24" i="7"/>
  <c r="N24" i="8"/>
  <c r="M24" i="8"/>
  <c r="K24" i="8"/>
  <c r="H24" i="8"/>
  <c r="U24" i="7"/>
  <c r="S24" i="7"/>
  <c r="Q24" i="7"/>
  <c r="R24" i="7"/>
  <c r="P24" i="7"/>
  <c r="O24" i="7"/>
  <c r="M24" i="7"/>
  <c r="L24" i="7"/>
  <c r="N24" i="7"/>
  <c r="J24" i="7"/>
  <c r="K24" i="7"/>
  <c r="H24" i="7"/>
  <c r="I24" i="7"/>
  <c r="N119" i="8"/>
  <c r="U119" i="8"/>
  <c r="L119" i="8"/>
  <c r="S119" i="8"/>
  <c r="K119" i="8"/>
  <c r="R119" i="8"/>
  <c r="J119" i="8"/>
  <c r="Q119" i="8"/>
  <c r="I119" i="8"/>
  <c r="P119" i="8"/>
  <c r="H119" i="8"/>
  <c r="O119" i="8"/>
  <c r="V119" i="8"/>
  <c r="M119" i="8"/>
  <c r="V119" i="7"/>
  <c r="S119" i="7"/>
  <c r="Q119" i="7"/>
  <c r="U119" i="7"/>
  <c r="R119" i="7"/>
  <c r="O119" i="7"/>
  <c r="M119" i="7"/>
  <c r="P119" i="7"/>
  <c r="I119" i="7"/>
  <c r="L119" i="7"/>
  <c r="N119" i="7"/>
  <c r="J119" i="7"/>
  <c r="K119" i="7"/>
  <c r="H119" i="7"/>
  <c r="R129" i="8"/>
  <c r="J129" i="8"/>
  <c r="Q129" i="8"/>
  <c r="I129" i="8"/>
  <c r="P129" i="8"/>
  <c r="H129" i="8"/>
  <c r="O129" i="8"/>
  <c r="N129" i="8"/>
  <c r="V129" i="8"/>
  <c r="M129" i="8"/>
  <c r="U129" i="8"/>
  <c r="L129" i="8"/>
  <c r="S129" i="8"/>
  <c r="K129" i="8"/>
  <c r="V129" i="7"/>
  <c r="R129" i="7"/>
  <c r="S129" i="7"/>
  <c r="U129" i="7"/>
  <c r="Q129" i="7"/>
  <c r="N129" i="7"/>
  <c r="O129" i="7"/>
  <c r="M129" i="7"/>
  <c r="P129" i="7"/>
  <c r="K129" i="7"/>
  <c r="L129" i="7"/>
  <c r="J129" i="7"/>
  <c r="I129" i="7"/>
  <c r="H129" i="7"/>
  <c r="R35" i="8"/>
  <c r="J35" i="8"/>
  <c r="Q35" i="8"/>
  <c r="I35" i="8"/>
  <c r="P35" i="8"/>
  <c r="H35" i="8"/>
  <c r="O35" i="8"/>
  <c r="N35" i="8"/>
  <c r="V35" i="8"/>
  <c r="M35" i="8"/>
  <c r="U35" i="8"/>
  <c r="S35" i="8"/>
  <c r="U35" i="7"/>
  <c r="L35" i="8"/>
  <c r="K35" i="8"/>
  <c r="V35" i="7"/>
  <c r="R35" i="7"/>
  <c r="S35" i="7"/>
  <c r="Q35" i="7"/>
  <c r="N35" i="7"/>
  <c r="P35" i="7"/>
  <c r="O35" i="7"/>
  <c r="M35" i="7"/>
  <c r="K35" i="7"/>
  <c r="L35" i="7"/>
  <c r="J35" i="7"/>
  <c r="H35" i="7"/>
  <c r="I35" i="7"/>
  <c r="V215" i="8"/>
  <c r="M215" i="8"/>
  <c r="U215" i="8"/>
  <c r="L215" i="8"/>
  <c r="S215" i="8"/>
  <c r="K215" i="8"/>
  <c r="R215" i="8"/>
  <c r="J215" i="8"/>
  <c r="Q215" i="8"/>
  <c r="I215" i="8"/>
  <c r="P215" i="8"/>
  <c r="H215" i="8"/>
  <c r="O215" i="8"/>
  <c r="N215" i="8"/>
  <c r="V215" i="7"/>
  <c r="S215" i="7"/>
  <c r="Q215" i="7"/>
  <c r="U215" i="7"/>
  <c r="R215" i="7"/>
  <c r="O215" i="7"/>
  <c r="M215" i="7"/>
  <c r="P215" i="7"/>
  <c r="L215" i="7"/>
  <c r="N215" i="7"/>
  <c r="J215" i="7"/>
  <c r="K215" i="7"/>
  <c r="H215" i="7"/>
  <c r="I215" i="7"/>
  <c r="R154" i="8"/>
  <c r="J154" i="8"/>
  <c r="P154" i="8"/>
  <c r="H154" i="8"/>
  <c r="S154" i="8"/>
  <c r="Q154" i="8"/>
  <c r="O154" i="8"/>
  <c r="N154" i="8"/>
  <c r="M154" i="8"/>
  <c r="L154" i="8"/>
  <c r="V154" i="8"/>
  <c r="K154" i="8"/>
  <c r="U154" i="8"/>
  <c r="I154" i="8"/>
  <c r="V154" i="7"/>
  <c r="R154" i="7"/>
  <c r="S154" i="7"/>
  <c r="Q154" i="7"/>
  <c r="U154" i="7"/>
  <c r="P154" i="7"/>
  <c r="N154" i="7"/>
  <c r="O154" i="7"/>
  <c r="K154" i="7"/>
  <c r="L154" i="7"/>
  <c r="M154" i="7"/>
  <c r="J154" i="7"/>
  <c r="I154" i="7"/>
  <c r="H154" i="7"/>
  <c r="V247" i="8"/>
  <c r="M247" i="8"/>
  <c r="U247" i="8"/>
  <c r="L247" i="8"/>
  <c r="R247" i="8"/>
  <c r="J247" i="8"/>
  <c r="P247" i="8"/>
  <c r="H247" i="8"/>
  <c r="O247" i="8"/>
  <c r="N247" i="8"/>
  <c r="S247" i="8"/>
  <c r="Q247" i="8"/>
  <c r="K247" i="8"/>
  <c r="I247" i="8"/>
  <c r="V247" i="7"/>
  <c r="S247" i="7"/>
  <c r="Q247" i="7"/>
  <c r="U247" i="7"/>
  <c r="R247" i="7"/>
  <c r="O247" i="7"/>
  <c r="M247" i="7"/>
  <c r="P247" i="7"/>
  <c r="L247" i="7"/>
  <c r="N247" i="7"/>
  <c r="K247" i="7"/>
  <c r="H247" i="7"/>
  <c r="J247" i="7"/>
  <c r="I247" i="7"/>
  <c r="Q50" i="8"/>
  <c r="I50" i="8"/>
  <c r="P50" i="8"/>
  <c r="H50" i="8"/>
  <c r="O50" i="8"/>
  <c r="N50" i="8"/>
  <c r="V50" i="8"/>
  <c r="M50" i="8"/>
  <c r="U50" i="8"/>
  <c r="L50" i="8"/>
  <c r="S50" i="8"/>
  <c r="K50" i="8"/>
  <c r="V50" i="7"/>
  <c r="R50" i="8"/>
  <c r="J50" i="8"/>
  <c r="R50" i="7"/>
  <c r="S50" i="7"/>
  <c r="Q50" i="7"/>
  <c r="U50" i="7"/>
  <c r="P50" i="7"/>
  <c r="N50" i="7"/>
  <c r="O50" i="7"/>
  <c r="K50" i="7"/>
  <c r="M50" i="7"/>
  <c r="L50" i="7"/>
  <c r="J50" i="7"/>
  <c r="I50" i="7"/>
  <c r="H50" i="7"/>
  <c r="O144" i="8"/>
  <c r="N144" i="8"/>
  <c r="V144" i="8"/>
  <c r="M144" i="8"/>
  <c r="U144" i="8"/>
  <c r="L144" i="8"/>
  <c r="S144" i="8"/>
  <c r="K144" i="8"/>
  <c r="R144" i="8"/>
  <c r="J144" i="8"/>
  <c r="Q144" i="8"/>
  <c r="I144" i="8"/>
  <c r="P144" i="8"/>
  <c r="H144" i="8"/>
  <c r="V144" i="7"/>
  <c r="S144" i="7"/>
  <c r="Q144" i="7"/>
  <c r="U144" i="7"/>
  <c r="R144" i="7"/>
  <c r="O144" i="7"/>
  <c r="M144" i="7"/>
  <c r="P144" i="7"/>
  <c r="N144" i="7"/>
  <c r="L144" i="7"/>
  <c r="J144" i="7"/>
  <c r="K144" i="7"/>
  <c r="H144" i="7"/>
  <c r="I144" i="7"/>
  <c r="N53" i="8"/>
  <c r="V53" i="8"/>
  <c r="M53" i="8"/>
  <c r="U53" i="8"/>
  <c r="L53" i="8"/>
  <c r="S53" i="8"/>
  <c r="K53" i="8"/>
  <c r="R53" i="8"/>
  <c r="J53" i="8"/>
  <c r="Q53" i="8"/>
  <c r="I53" i="8"/>
  <c r="P53" i="8"/>
  <c r="H53" i="8"/>
  <c r="O53" i="8"/>
  <c r="V53" i="7"/>
  <c r="U53" i="7"/>
  <c r="R53" i="7"/>
  <c r="P53" i="7"/>
  <c r="S53" i="7"/>
  <c r="O53" i="7"/>
  <c r="M53" i="7"/>
  <c r="Q53" i="7"/>
  <c r="N53" i="7"/>
  <c r="J53" i="7"/>
  <c r="K53" i="7"/>
  <c r="L53" i="7"/>
  <c r="I53" i="7"/>
  <c r="H53" i="7"/>
  <c r="R82" i="8"/>
  <c r="J82" i="8"/>
  <c r="Q82" i="8"/>
  <c r="I82" i="8"/>
  <c r="P82" i="8"/>
  <c r="O82" i="8"/>
  <c r="V82" i="8"/>
  <c r="M82" i="8"/>
  <c r="U82" i="8"/>
  <c r="L82" i="8"/>
  <c r="S82" i="8"/>
  <c r="K82" i="8"/>
  <c r="N82" i="8"/>
  <c r="H82" i="8"/>
  <c r="V82" i="7"/>
  <c r="R82" i="7"/>
  <c r="S82" i="7"/>
  <c r="Q82" i="7"/>
  <c r="U82" i="7"/>
  <c r="P82" i="7"/>
  <c r="N82" i="7"/>
  <c r="O82" i="7"/>
  <c r="K82" i="7"/>
  <c r="M82" i="7"/>
  <c r="L82" i="7"/>
  <c r="J82" i="7"/>
  <c r="H82" i="7"/>
  <c r="I82" i="7"/>
  <c r="U104" i="8"/>
  <c r="L104" i="8"/>
  <c r="S104" i="8"/>
  <c r="K104" i="8"/>
  <c r="R104" i="8"/>
  <c r="J104" i="8"/>
  <c r="Q104" i="8"/>
  <c r="I104" i="8"/>
  <c r="P104" i="8"/>
  <c r="H104" i="8"/>
  <c r="O104" i="8"/>
  <c r="N104" i="8"/>
  <c r="V104" i="8"/>
  <c r="M104" i="8"/>
  <c r="V104" i="7"/>
  <c r="S104" i="7"/>
  <c r="Q104" i="7"/>
  <c r="U104" i="7"/>
  <c r="R104" i="7"/>
  <c r="O104" i="7"/>
  <c r="M104" i="7"/>
  <c r="P104" i="7"/>
  <c r="N104" i="7"/>
  <c r="L104" i="7"/>
  <c r="J104" i="7"/>
  <c r="K104" i="7"/>
  <c r="H104" i="7"/>
  <c r="I104" i="7"/>
  <c r="I7" i="7"/>
  <c r="N7" i="7"/>
  <c r="H7" i="8"/>
  <c r="L7" i="8"/>
  <c r="O220" i="8"/>
  <c r="N220" i="8"/>
  <c r="V220" i="8"/>
  <c r="M220" i="8"/>
  <c r="U220" i="8"/>
  <c r="L220" i="8"/>
  <c r="S220" i="8"/>
  <c r="K220" i="8"/>
  <c r="R220" i="8"/>
  <c r="J220" i="8"/>
  <c r="Q220" i="8"/>
  <c r="I220" i="8"/>
  <c r="P220" i="8"/>
  <c r="H220" i="8"/>
  <c r="V220" i="7"/>
  <c r="Q220" i="7"/>
  <c r="U220" i="7"/>
  <c r="R220" i="7"/>
  <c r="S220" i="7"/>
  <c r="M220" i="7"/>
  <c r="P220" i="7"/>
  <c r="N220" i="7"/>
  <c r="J220" i="7"/>
  <c r="O220" i="7"/>
  <c r="K220" i="7"/>
  <c r="L220" i="7"/>
  <c r="I220" i="7"/>
  <c r="H220" i="7"/>
  <c r="P22" i="8"/>
  <c r="S22" i="8"/>
  <c r="V22" i="8"/>
  <c r="K22" i="8"/>
  <c r="U22" i="8"/>
  <c r="J22" i="8"/>
  <c r="R22" i="8"/>
  <c r="I22" i="8"/>
  <c r="Q22" i="8"/>
  <c r="H22" i="8"/>
  <c r="O22" i="8"/>
  <c r="N22" i="8"/>
  <c r="M22" i="8"/>
  <c r="L22" i="8"/>
  <c r="V22" i="7"/>
  <c r="U22" i="7"/>
  <c r="S22" i="7"/>
  <c r="Q22" i="7"/>
  <c r="R22" i="7"/>
  <c r="P22" i="7"/>
  <c r="O22" i="7"/>
  <c r="M22" i="7"/>
  <c r="N22" i="7"/>
  <c r="L22" i="7"/>
  <c r="J22" i="7"/>
  <c r="K22" i="7"/>
  <c r="I22" i="7"/>
  <c r="H22" i="7"/>
  <c r="R189" i="8"/>
  <c r="J189" i="8"/>
  <c r="Q189" i="8"/>
  <c r="I189" i="8"/>
  <c r="P189" i="8"/>
  <c r="H189" i="8"/>
  <c r="O189" i="8"/>
  <c r="N189" i="8"/>
  <c r="V189" i="8"/>
  <c r="M189" i="8"/>
  <c r="U189" i="8"/>
  <c r="L189" i="8"/>
  <c r="S189" i="8"/>
  <c r="K189" i="8"/>
  <c r="V189" i="7"/>
  <c r="U189" i="7"/>
  <c r="R189" i="7"/>
  <c r="S189" i="7"/>
  <c r="M189" i="7"/>
  <c r="P189" i="7"/>
  <c r="N189" i="7"/>
  <c r="Q189" i="7"/>
  <c r="K189" i="7"/>
  <c r="O189" i="7"/>
  <c r="L189" i="7"/>
  <c r="J189" i="7"/>
  <c r="I189" i="7"/>
  <c r="H189" i="7"/>
  <c r="O41" i="8"/>
  <c r="N41" i="8"/>
  <c r="V41" i="8"/>
  <c r="M41" i="8"/>
  <c r="U41" i="8"/>
  <c r="L41" i="8"/>
  <c r="S41" i="8"/>
  <c r="K41" i="8"/>
  <c r="R41" i="8"/>
  <c r="J41" i="8"/>
  <c r="Q41" i="8"/>
  <c r="I41" i="8"/>
  <c r="V41" i="7"/>
  <c r="P41" i="8"/>
  <c r="H41" i="8"/>
  <c r="R41" i="7"/>
  <c r="S41" i="7"/>
  <c r="U41" i="7"/>
  <c r="P41" i="7"/>
  <c r="N41" i="7"/>
  <c r="Q41" i="7"/>
  <c r="O41" i="7"/>
  <c r="M41" i="7"/>
  <c r="K41" i="7"/>
  <c r="L41" i="7"/>
  <c r="J41" i="7"/>
  <c r="H41" i="7"/>
  <c r="I41" i="7"/>
  <c r="V48" i="8"/>
  <c r="M48" i="8"/>
  <c r="U48" i="8"/>
  <c r="L48" i="8"/>
  <c r="S48" i="8"/>
  <c r="K48" i="8"/>
  <c r="R48" i="8"/>
  <c r="J48" i="8"/>
  <c r="Q48" i="8"/>
  <c r="I48" i="8"/>
  <c r="P48" i="8"/>
  <c r="H48" i="8"/>
  <c r="O48" i="8"/>
  <c r="V48" i="7"/>
  <c r="N48" i="8"/>
  <c r="S48" i="7"/>
  <c r="Q48" i="7"/>
  <c r="U48" i="7"/>
  <c r="R48" i="7"/>
  <c r="O48" i="7"/>
  <c r="M48" i="7"/>
  <c r="P48" i="7"/>
  <c r="N48" i="7"/>
  <c r="L48" i="7"/>
  <c r="J48" i="7"/>
  <c r="K48" i="7"/>
  <c r="I48" i="7"/>
  <c r="H48" i="7"/>
  <c r="S39" i="8"/>
  <c r="K39" i="8"/>
  <c r="R39" i="8"/>
  <c r="J39" i="8"/>
  <c r="Q39" i="8"/>
  <c r="I39" i="8"/>
  <c r="P39" i="8"/>
  <c r="H39" i="8"/>
  <c r="O39" i="8"/>
  <c r="N39" i="8"/>
  <c r="V39" i="8"/>
  <c r="M39" i="8"/>
  <c r="V39" i="7"/>
  <c r="U39" i="8"/>
  <c r="L39" i="8"/>
  <c r="S39" i="7"/>
  <c r="Q39" i="7"/>
  <c r="U39" i="7"/>
  <c r="R39" i="7"/>
  <c r="O39" i="7"/>
  <c r="M39" i="7"/>
  <c r="P39" i="7"/>
  <c r="I39" i="7"/>
  <c r="L39" i="7"/>
  <c r="J39" i="7"/>
  <c r="K39" i="7"/>
  <c r="N39" i="7"/>
  <c r="H39" i="7"/>
  <c r="P81" i="8"/>
  <c r="H81" i="8"/>
  <c r="O81" i="8"/>
  <c r="V81" i="8"/>
  <c r="M81" i="8"/>
  <c r="S81" i="8"/>
  <c r="K81" i="8"/>
  <c r="R81" i="8"/>
  <c r="J81" i="8"/>
  <c r="Q81" i="8"/>
  <c r="I81" i="8"/>
  <c r="N81" i="8"/>
  <c r="L81" i="8"/>
  <c r="U81" i="8"/>
  <c r="V81" i="7"/>
  <c r="R81" i="7"/>
  <c r="S81" i="7"/>
  <c r="U81" i="7"/>
  <c r="N81" i="7"/>
  <c r="Q81" i="7"/>
  <c r="O81" i="7"/>
  <c r="M81" i="7"/>
  <c r="P81" i="7"/>
  <c r="K81" i="7"/>
  <c r="L81" i="7"/>
  <c r="J81" i="7"/>
  <c r="H81" i="7"/>
  <c r="I81" i="7"/>
  <c r="S91" i="8"/>
  <c r="K91" i="8"/>
  <c r="R91" i="8"/>
  <c r="J91" i="8"/>
  <c r="Q91" i="8"/>
  <c r="I91" i="8"/>
  <c r="P91" i="8"/>
  <c r="H91" i="8"/>
  <c r="O91" i="8"/>
  <c r="N91" i="8"/>
  <c r="V91" i="8"/>
  <c r="M91" i="8"/>
  <c r="U91" i="8"/>
  <c r="L91" i="8"/>
  <c r="V91" i="7"/>
  <c r="U91" i="7"/>
  <c r="R91" i="7"/>
  <c r="S91" i="7"/>
  <c r="Q91" i="7"/>
  <c r="P91" i="7"/>
  <c r="N91" i="7"/>
  <c r="O91" i="7"/>
  <c r="K91" i="7"/>
  <c r="L91" i="7"/>
  <c r="M91" i="7"/>
  <c r="J91" i="7"/>
  <c r="H91" i="7"/>
  <c r="I91" i="7"/>
  <c r="P30" i="8"/>
  <c r="H30" i="8"/>
  <c r="O30" i="8"/>
  <c r="N30" i="8"/>
  <c r="V30" i="8"/>
  <c r="M30" i="8"/>
  <c r="U30" i="8"/>
  <c r="L30" i="8"/>
  <c r="S30" i="8"/>
  <c r="K30" i="8"/>
  <c r="R30" i="8"/>
  <c r="Q30" i="8"/>
  <c r="J30" i="8"/>
  <c r="I30" i="8"/>
  <c r="V30" i="7"/>
  <c r="S30" i="7"/>
  <c r="Q30" i="7"/>
  <c r="R30" i="7"/>
  <c r="U30" i="7"/>
  <c r="O30" i="7"/>
  <c r="M30" i="7"/>
  <c r="N30" i="7"/>
  <c r="P30" i="7"/>
  <c r="L30" i="7"/>
  <c r="J30" i="7"/>
  <c r="K30" i="7"/>
  <c r="I30" i="7"/>
  <c r="H30" i="7"/>
  <c r="Q65" i="8"/>
  <c r="I65" i="8"/>
  <c r="P65" i="8"/>
  <c r="H65" i="8"/>
  <c r="R65" i="8"/>
  <c r="J65" i="8"/>
  <c r="U65" i="8"/>
  <c r="S65" i="8"/>
  <c r="O65" i="8"/>
  <c r="N65" i="8"/>
  <c r="M65" i="8"/>
  <c r="L65" i="8"/>
  <c r="K65" i="8"/>
  <c r="V65" i="8"/>
  <c r="V65" i="7"/>
  <c r="R65" i="7"/>
  <c r="S65" i="7"/>
  <c r="U65" i="7"/>
  <c r="Q65" i="7"/>
  <c r="N65" i="7"/>
  <c r="O65" i="7"/>
  <c r="M65" i="7"/>
  <c r="P65" i="7"/>
  <c r="K65" i="7"/>
  <c r="L65" i="7"/>
  <c r="J65" i="7"/>
  <c r="I65" i="7"/>
  <c r="H65" i="7"/>
  <c r="O85" i="8"/>
  <c r="N85" i="8"/>
  <c r="V85" i="8"/>
  <c r="M85" i="8"/>
  <c r="U85" i="8"/>
  <c r="L85" i="8"/>
  <c r="S85" i="8"/>
  <c r="K85" i="8"/>
  <c r="R85" i="8"/>
  <c r="J85" i="8"/>
  <c r="Q85" i="8"/>
  <c r="I85" i="8"/>
  <c r="P85" i="8"/>
  <c r="H85" i="8"/>
  <c r="V85" i="7"/>
  <c r="U85" i="7"/>
  <c r="R85" i="7"/>
  <c r="S85" i="7"/>
  <c r="O85" i="7"/>
  <c r="M85" i="7"/>
  <c r="P85" i="7"/>
  <c r="Q85" i="7"/>
  <c r="N85" i="7"/>
  <c r="J85" i="7"/>
  <c r="K85" i="7"/>
  <c r="L85" i="7"/>
  <c r="I85" i="7"/>
  <c r="H85" i="7"/>
  <c r="N101" i="8"/>
  <c r="V101" i="8"/>
  <c r="M101" i="8"/>
  <c r="U101" i="8"/>
  <c r="L101" i="8"/>
  <c r="S101" i="8"/>
  <c r="K101" i="8"/>
  <c r="R101" i="8"/>
  <c r="J101" i="8"/>
  <c r="Q101" i="8"/>
  <c r="I101" i="8"/>
  <c r="P101" i="8"/>
  <c r="H101" i="8"/>
  <c r="O101" i="8"/>
  <c r="V101" i="7"/>
  <c r="U101" i="7"/>
  <c r="R101" i="7"/>
  <c r="S101" i="7"/>
  <c r="O101" i="7"/>
  <c r="Q101" i="7"/>
  <c r="M101" i="7"/>
  <c r="P101" i="7"/>
  <c r="N101" i="7"/>
  <c r="J101" i="7"/>
  <c r="K101" i="7"/>
  <c r="L101" i="7"/>
  <c r="I101" i="7"/>
  <c r="H101" i="7"/>
  <c r="R181" i="8"/>
  <c r="J181" i="8"/>
  <c r="Q181" i="8"/>
  <c r="I181" i="8"/>
  <c r="P181" i="8"/>
  <c r="H181" i="8"/>
  <c r="O181" i="8"/>
  <c r="N181" i="8"/>
  <c r="V181" i="8"/>
  <c r="M181" i="8"/>
  <c r="U181" i="8"/>
  <c r="L181" i="8"/>
  <c r="S181" i="8"/>
  <c r="K181" i="8"/>
  <c r="V181" i="7"/>
  <c r="U181" i="7"/>
  <c r="R181" i="7"/>
  <c r="S181" i="7"/>
  <c r="M181" i="7"/>
  <c r="P181" i="7"/>
  <c r="Q181" i="7"/>
  <c r="N181" i="7"/>
  <c r="K181" i="7"/>
  <c r="O181" i="7"/>
  <c r="L181" i="7"/>
  <c r="J181" i="7"/>
  <c r="I181" i="7"/>
  <c r="H181" i="7"/>
  <c r="N171" i="8"/>
  <c r="V171" i="8"/>
  <c r="M171" i="8"/>
  <c r="U171" i="8"/>
  <c r="L171" i="8"/>
  <c r="S171" i="8"/>
  <c r="K171" i="8"/>
  <c r="R171" i="8"/>
  <c r="J171" i="8"/>
  <c r="Q171" i="8"/>
  <c r="I171" i="8"/>
  <c r="P171" i="8"/>
  <c r="H171" i="8"/>
  <c r="O171" i="8"/>
  <c r="V171" i="7"/>
  <c r="U171" i="7"/>
  <c r="R171" i="7"/>
  <c r="S171" i="7"/>
  <c r="Q171" i="7"/>
  <c r="P171" i="7"/>
  <c r="N171" i="7"/>
  <c r="O171" i="7"/>
  <c r="M171" i="7"/>
  <c r="K171" i="7"/>
  <c r="L171" i="7"/>
  <c r="J171" i="7"/>
  <c r="I171" i="7"/>
  <c r="H171" i="7"/>
  <c r="S150" i="8"/>
  <c r="K150" i="8"/>
  <c r="R150" i="8"/>
  <c r="J150" i="8"/>
  <c r="Q150" i="8"/>
  <c r="I150" i="8"/>
  <c r="P150" i="8"/>
  <c r="H150" i="8"/>
  <c r="O150" i="8"/>
  <c r="N150" i="8"/>
  <c r="V150" i="8"/>
  <c r="M150" i="8"/>
  <c r="U150" i="8"/>
  <c r="L150" i="8"/>
  <c r="V150" i="7"/>
  <c r="S150" i="7"/>
  <c r="Q150" i="7"/>
  <c r="U150" i="7"/>
  <c r="R150" i="7"/>
  <c r="O150" i="7"/>
  <c r="M150" i="7"/>
  <c r="P150" i="7"/>
  <c r="N150" i="7"/>
  <c r="L150" i="7"/>
  <c r="J150" i="7"/>
  <c r="K150" i="7"/>
  <c r="I150" i="7"/>
  <c r="H150" i="7"/>
  <c r="R198" i="8"/>
  <c r="P198" i="8"/>
  <c r="H198" i="8"/>
  <c r="O198" i="8"/>
  <c r="N198" i="8"/>
  <c r="S198" i="8"/>
  <c r="Q198" i="8"/>
  <c r="M198" i="8"/>
  <c r="L198" i="8"/>
  <c r="K198" i="8"/>
  <c r="J198" i="8"/>
  <c r="V198" i="8"/>
  <c r="I198" i="8"/>
  <c r="U198" i="8"/>
  <c r="V198" i="7"/>
  <c r="S198" i="7"/>
  <c r="Q198" i="7"/>
  <c r="U198" i="7"/>
  <c r="R198" i="7"/>
  <c r="O198" i="7"/>
  <c r="M198" i="7"/>
  <c r="P198" i="7"/>
  <c r="N198" i="7"/>
  <c r="L198" i="7"/>
  <c r="J198" i="7"/>
  <c r="K198" i="7"/>
  <c r="I198" i="7"/>
  <c r="H198" i="7"/>
  <c r="U58" i="8"/>
  <c r="P58" i="8"/>
  <c r="H58" i="8"/>
  <c r="O58" i="8"/>
  <c r="N58" i="8"/>
  <c r="M58" i="8"/>
  <c r="V58" i="8"/>
  <c r="L58" i="8"/>
  <c r="S58" i="8"/>
  <c r="K58" i="8"/>
  <c r="R58" i="8"/>
  <c r="J58" i="8"/>
  <c r="Q58" i="8"/>
  <c r="I58" i="8"/>
  <c r="V58" i="7"/>
  <c r="R58" i="7"/>
  <c r="S58" i="7"/>
  <c r="Q58" i="7"/>
  <c r="U58" i="7"/>
  <c r="P58" i="7"/>
  <c r="N58" i="7"/>
  <c r="O58" i="7"/>
  <c r="K58" i="7"/>
  <c r="L58" i="7"/>
  <c r="M58" i="7"/>
  <c r="J58" i="7"/>
  <c r="I58" i="7"/>
  <c r="H58" i="7"/>
  <c r="U28" i="8"/>
  <c r="L28" i="8"/>
  <c r="S28" i="8"/>
  <c r="K28" i="8"/>
  <c r="R28" i="8"/>
  <c r="J28" i="8"/>
  <c r="Q28" i="8"/>
  <c r="I28" i="8"/>
  <c r="P28" i="8"/>
  <c r="H28" i="8"/>
  <c r="O28" i="8"/>
  <c r="V28" i="8"/>
  <c r="N28" i="8"/>
  <c r="M28" i="8"/>
  <c r="V28" i="7"/>
  <c r="Q28" i="7"/>
  <c r="R28" i="7"/>
  <c r="U28" i="7"/>
  <c r="S28" i="7"/>
  <c r="M28" i="7"/>
  <c r="N28" i="7"/>
  <c r="P28" i="7"/>
  <c r="O28" i="7"/>
  <c r="J28" i="7"/>
  <c r="K28" i="7"/>
  <c r="L28" i="7"/>
  <c r="I28" i="7"/>
  <c r="H28" i="7"/>
  <c r="S206" i="8"/>
  <c r="K206" i="8"/>
  <c r="R206" i="8"/>
  <c r="J206" i="8"/>
  <c r="Q206" i="8"/>
  <c r="I206" i="8"/>
  <c r="P206" i="8"/>
  <c r="H206" i="8"/>
  <c r="O206" i="8"/>
  <c r="N206" i="8"/>
  <c r="V206" i="8"/>
  <c r="M206" i="8"/>
  <c r="U206" i="8"/>
  <c r="L206" i="8"/>
  <c r="V206" i="7"/>
  <c r="S206" i="7"/>
  <c r="Q206" i="7"/>
  <c r="U206" i="7"/>
  <c r="R206" i="7"/>
  <c r="O206" i="7"/>
  <c r="M206" i="7"/>
  <c r="P206" i="7"/>
  <c r="N206" i="7"/>
  <c r="L206" i="7"/>
  <c r="J206" i="7"/>
  <c r="K206" i="7"/>
  <c r="I206" i="7"/>
  <c r="H206" i="7"/>
  <c r="S66" i="8"/>
  <c r="K66" i="8"/>
  <c r="R66" i="8"/>
  <c r="J66" i="8"/>
  <c r="U66" i="8"/>
  <c r="L66" i="8"/>
  <c r="Q66" i="8"/>
  <c r="P66" i="8"/>
  <c r="O66" i="8"/>
  <c r="N66" i="8"/>
  <c r="M66" i="8"/>
  <c r="I66" i="8"/>
  <c r="H66" i="8"/>
  <c r="V66" i="8"/>
  <c r="V66" i="7"/>
  <c r="R66" i="7"/>
  <c r="S66" i="7"/>
  <c r="Q66" i="7"/>
  <c r="U66" i="7"/>
  <c r="P66" i="7"/>
  <c r="N66" i="7"/>
  <c r="O66" i="7"/>
  <c r="K66" i="7"/>
  <c r="L66" i="7"/>
  <c r="J66" i="7"/>
  <c r="M66" i="7"/>
  <c r="I66" i="7"/>
  <c r="H66" i="7"/>
  <c r="U196" i="8"/>
  <c r="P196" i="8"/>
  <c r="H196" i="8"/>
  <c r="O196" i="8"/>
  <c r="N196" i="8"/>
  <c r="M196" i="8"/>
  <c r="V196" i="8"/>
  <c r="L196" i="8"/>
  <c r="S196" i="8"/>
  <c r="K196" i="8"/>
  <c r="R196" i="8"/>
  <c r="J196" i="8"/>
  <c r="Q196" i="8"/>
  <c r="I196" i="8"/>
  <c r="V196" i="7"/>
  <c r="Q196" i="7"/>
  <c r="U196" i="7"/>
  <c r="R196" i="7"/>
  <c r="S196" i="7"/>
  <c r="M196" i="7"/>
  <c r="P196" i="7"/>
  <c r="N196" i="7"/>
  <c r="O196" i="7"/>
  <c r="J196" i="7"/>
  <c r="K196" i="7"/>
  <c r="L196" i="7"/>
  <c r="I196" i="7"/>
  <c r="H196" i="7"/>
  <c r="O232" i="8"/>
  <c r="N232" i="8"/>
  <c r="V232" i="8"/>
  <c r="M232" i="8"/>
  <c r="U232" i="8"/>
  <c r="L232" i="8"/>
  <c r="S232" i="8"/>
  <c r="K232" i="8"/>
  <c r="R232" i="8"/>
  <c r="J232" i="8"/>
  <c r="Q232" i="8"/>
  <c r="I232" i="8"/>
  <c r="P232" i="8"/>
  <c r="H232" i="8"/>
  <c r="V232" i="7"/>
  <c r="S232" i="7"/>
  <c r="U232" i="7"/>
  <c r="R232" i="7"/>
  <c r="Q232" i="7"/>
  <c r="O232" i="7"/>
  <c r="M232" i="7"/>
  <c r="P232" i="7"/>
  <c r="N232" i="7"/>
  <c r="L232" i="7"/>
  <c r="J232" i="7"/>
  <c r="K232" i="7"/>
  <c r="H232" i="7"/>
  <c r="I232" i="7"/>
  <c r="O204" i="8"/>
  <c r="N204" i="8"/>
  <c r="V204" i="8"/>
  <c r="M204" i="8"/>
  <c r="U204" i="8"/>
  <c r="L204" i="8"/>
  <c r="S204" i="8"/>
  <c r="K204" i="8"/>
  <c r="R204" i="8"/>
  <c r="J204" i="8"/>
  <c r="Q204" i="8"/>
  <c r="I204" i="8"/>
  <c r="P204" i="8"/>
  <c r="H204" i="8"/>
  <c r="V204" i="7"/>
  <c r="Q204" i="7"/>
  <c r="U204" i="7"/>
  <c r="R204" i="7"/>
  <c r="S204" i="7"/>
  <c r="M204" i="7"/>
  <c r="P204" i="7"/>
  <c r="N204" i="7"/>
  <c r="O204" i="7"/>
  <c r="J204" i="7"/>
  <c r="K204" i="7"/>
  <c r="L204" i="7"/>
  <c r="I204" i="7"/>
  <c r="H204" i="7"/>
  <c r="O228" i="8"/>
  <c r="N228" i="8"/>
  <c r="V228" i="8"/>
  <c r="M228" i="8"/>
  <c r="U228" i="8"/>
  <c r="L228" i="8"/>
  <c r="S228" i="8"/>
  <c r="K228" i="8"/>
  <c r="R228" i="8"/>
  <c r="J228" i="8"/>
  <c r="Q228" i="8"/>
  <c r="I228" i="8"/>
  <c r="P228" i="8"/>
  <c r="H228" i="8"/>
  <c r="V228" i="7"/>
  <c r="Q228" i="7"/>
  <c r="U228" i="7"/>
  <c r="R228" i="7"/>
  <c r="S228" i="7"/>
  <c r="M228" i="7"/>
  <c r="P228" i="7"/>
  <c r="N228" i="7"/>
  <c r="J228" i="7"/>
  <c r="K228" i="7"/>
  <c r="O228" i="7"/>
  <c r="L228" i="7"/>
  <c r="H228" i="7"/>
  <c r="I228" i="7"/>
  <c r="P305" i="8"/>
  <c r="H305" i="8"/>
  <c r="O305" i="8"/>
  <c r="N305" i="8"/>
  <c r="V305" i="8"/>
  <c r="M305" i="8"/>
  <c r="U305" i="8"/>
  <c r="L305" i="8"/>
  <c r="S305" i="8"/>
  <c r="K305" i="8"/>
  <c r="R305" i="8"/>
  <c r="J305" i="8"/>
  <c r="Q305" i="8"/>
  <c r="I305" i="8"/>
  <c r="V305" i="7"/>
  <c r="R305" i="7"/>
  <c r="S305" i="7"/>
  <c r="U305" i="7"/>
  <c r="N305" i="7"/>
  <c r="O305" i="7"/>
  <c r="Q305" i="7"/>
  <c r="P305" i="7"/>
  <c r="K305" i="7"/>
  <c r="L305" i="7"/>
  <c r="M305" i="7"/>
  <c r="I305" i="7"/>
  <c r="H305" i="7"/>
  <c r="J305" i="7"/>
  <c r="Q46" i="8"/>
  <c r="I46" i="8"/>
  <c r="P46" i="8"/>
  <c r="H46" i="8"/>
  <c r="O46" i="8"/>
  <c r="N46" i="8"/>
  <c r="V46" i="8"/>
  <c r="M46" i="8"/>
  <c r="U46" i="8"/>
  <c r="L46" i="8"/>
  <c r="S46" i="8"/>
  <c r="K46" i="8"/>
  <c r="R46" i="8"/>
  <c r="J46" i="8"/>
  <c r="V46" i="7"/>
  <c r="S46" i="7"/>
  <c r="Q46" i="7"/>
  <c r="U46" i="7"/>
  <c r="R46" i="7"/>
  <c r="O46" i="7"/>
  <c r="M46" i="7"/>
  <c r="P46" i="7"/>
  <c r="N46" i="7"/>
  <c r="L46" i="7"/>
  <c r="J46" i="7"/>
  <c r="K46" i="7"/>
  <c r="I46" i="7"/>
  <c r="H46" i="7"/>
  <c r="Q225" i="8"/>
  <c r="I225" i="8"/>
  <c r="P225" i="8"/>
  <c r="H225" i="8"/>
  <c r="O225" i="8"/>
  <c r="N225" i="8"/>
  <c r="V225" i="8"/>
  <c r="M225" i="8"/>
  <c r="U225" i="8"/>
  <c r="L225" i="8"/>
  <c r="S225" i="8"/>
  <c r="K225" i="8"/>
  <c r="R225" i="8"/>
  <c r="J225" i="8"/>
  <c r="V225" i="7"/>
  <c r="R225" i="7"/>
  <c r="S225" i="7"/>
  <c r="U225" i="7"/>
  <c r="Q225" i="7"/>
  <c r="N225" i="7"/>
  <c r="O225" i="7"/>
  <c r="M225" i="7"/>
  <c r="P225" i="7"/>
  <c r="K225" i="7"/>
  <c r="L225" i="7"/>
  <c r="J225" i="7"/>
  <c r="I225" i="7"/>
  <c r="H225" i="7"/>
  <c r="P317" i="8"/>
  <c r="H317" i="8"/>
  <c r="O317" i="8"/>
  <c r="N317" i="8"/>
  <c r="V317" i="8"/>
  <c r="M317" i="8"/>
  <c r="U317" i="8"/>
  <c r="L317" i="8"/>
  <c r="S317" i="8"/>
  <c r="K317" i="8"/>
  <c r="R317" i="8"/>
  <c r="J317" i="8"/>
  <c r="Q317" i="8"/>
  <c r="I317" i="8"/>
  <c r="U317" i="7"/>
  <c r="R317" i="7"/>
  <c r="V317" i="7"/>
  <c r="S317" i="7"/>
  <c r="P317" i="7"/>
  <c r="Q317" i="7"/>
  <c r="N317" i="7"/>
  <c r="M317" i="7"/>
  <c r="O317" i="7"/>
  <c r="K317" i="7"/>
  <c r="L317" i="7"/>
  <c r="I317" i="7"/>
  <c r="J317" i="7"/>
  <c r="H317" i="7"/>
  <c r="P309" i="8"/>
  <c r="H309" i="8"/>
  <c r="O309" i="8"/>
  <c r="N309" i="8"/>
  <c r="V309" i="8"/>
  <c r="M309" i="8"/>
  <c r="U309" i="8"/>
  <c r="L309" i="8"/>
  <c r="S309" i="8"/>
  <c r="K309" i="8"/>
  <c r="R309" i="8"/>
  <c r="J309" i="8"/>
  <c r="Q309" i="8"/>
  <c r="I309" i="8"/>
  <c r="U309" i="7"/>
  <c r="V309" i="7"/>
  <c r="R309" i="7"/>
  <c r="S309" i="7"/>
  <c r="Q309" i="7"/>
  <c r="P309" i="7"/>
  <c r="N309" i="7"/>
  <c r="O309" i="7"/>
  <c r="M309" i="7"/>
  <c r="K309" i="7"/>
  <c r="L309" i="7"/>
  <c r="J309" i="7"/>
  <c r="H309" i="7"/>
  <c r="I309" i="7"/>
  <c r="R193" i="8"/>
  <c r="J193" i="8"/>
  <c r="Q193" i="8"/>
  <c r="I193" i="8"/>
  <c r="P193" i="8"/>
  <c r="H193" i="8"/>
  <c r="O193" i="8"/>
  <c r="N193" i="8"/>
  <c r="V193" i="8"/>
  <c r="M193" i="8"/>
  <c r="U193" i="8"/>
  <c r="L193" i="8"/>
  <c r="S193" i="8"/>
  <c r="K193" i="8"/>
  <c r="V193" i="7"/>
  <c r="R193" i="7"/>
  <c r="S193" i="7"/>
  <c r="U193" i="7"/>
  <c r="Q193" i="7"/>
  <c r="N193" i="7"/>
  <c r="O193" i="7"/>
  <c r="M193" i="7"/>
  <c r="P193" i="7"/>
  <c r="K193" i="7"/>
  <c r="L193" i="7"/>
  <c r="J193" i="7"/>
  <c r="I193" i="7"/>
  <c r="H193" i="7"/>
  <c r="V135" i="8"/>
  <c r="M135" i="8"/>
  <c r="U135" i="8"/>
  <c r="L135" i="8"/>
  <c r="S135" i="8"/>
  <c r="K135" i="8"/>
  <c r="R135" i="8"/>
  <c r="J135" i="8"/>
  <c r="Q135" i="8"/>
  <c r="I135" i="8"/>
  <c r="P135" i="8"/>
  <c r="H135" i="8"/>
  <c r="O135" i="8"/>
  <c r="N135" i="8"/>
  <c r="V135" i="7"/>
  <c r="S135" i="7"/>
  <c r="Q135" i="7"/>
  <c r="U135" i="7"/>
  <c r="R135" i="7"/>
  <c r="O135" i="7"/>
  <c r="M135" i="7"/>
  <c r="P135" i="7"/>
  <c r="L135" i="7"/>
  <c r="J135" i="7"/>
  <c r="K135" i="7"/>
  <c r="N135" i="7"/>
  <c r="H135" i="7"/>
  <c r="I135" i="7"/>
  <c r="R55" i="8"/>
  <c r="J55" i="8"/>
  <c r="Q55" i="8"/>
  <c r="I55" i="8"/>
  <c r="P55" i="8"/>
  <c r="H55" i="8"/>
  <c r="O55" i="8"/>
  <c r="N55" i="8"/>
  <c r="V55" i="8"/>
  <c r="M55" i="8"/>
  <c r="U55" i="8"/>
  <c r="L55" i="8"/>
  <c r="V55" i="7"/>
  <c r="S55" i="8"/>
  <c r="K55" i="8"/>
  <c r="S55" i="7"/>
  <c r="Q55" i="7"/>
  <c r="U55" i="7"/>
  <c r="R55" i="7"/>
  <c r="O55" i="7"/>
  <c r="M55" i="7"/>
  <c r="P55" i="7"/>
  <c r="I55" i="7"/>
  <c r="L55" i="7"/>
  <c r="N55" i="7"/>
  <c r="J55" i="7"/>
  <c r="K55" i="7"/>
  <c r="H55" i="7"/>
  <c r="O208" i="8"/>
  <c r="N208" i="8"/>
  <c r="V208" i="8"/>
  <c r="M208" i="8"/>
  <c r="U208" i="8"/>
  <c r="L208" i="8"/>
  <c r="S208" i="8"/>
  <c r="K208" i="8"/>
  <c r="R208" i="8"/>
  <c r="J208" i="8"/>
  <c r="Q208" i="8"/>
  <c r="I208" i="8"/>
  <c r="P208" i="8"/>
  <c r="H208" i="8"/>
  <c r="V208" i="7"/>
  <c r="S208" i="7"/>
  <c r="Q208" i="7"/>
  <c r="U208" i="7"/>
  <c r="R208" i="7"/>
  <c r="O208" i="7"/>
  <c r="M208" i="7"/>
  <c r="P208" i="7"/>
  <c r="N208" i="7"/>
  <c r="L208" i="7"/>
  <c r="J208" i="7"/>
  <c r="K208" i="7"/>
  <c r="H208" i="7"/>
  <c r="I208" i="7"/>
  <c r="U182" i="8"/>
  <c r="L182" i="8"/>
  <c r="S182" i="8"/>
  <c r="K182" i="8"/>
  <c r="R182" i="8"/>
  <c r="J182" i="8"/>
  <c r="Q182" i="8"/>
  <c r="I182" i="8"/>
  <c r="P182" i="8"/>
  <c r="H182" i="8"/>
  <c r="O182" i="8"/>
  <c r="N182" i="8"/>
  <c r="V182" i="8"/>
  <c r="M182" i="8"/>
  <c r="V182" i="7"/>
  <c r="S182" i="7"/>
  <c r="Q182" i="7"/>
  <c r="U182" i="7"/>
  <c r="R182" i="7"/>
  <c r="O182" i="7"/>
  <c r="M182" i="7"/>
  <c r="P182" i="7"/>
  <c r="N182" i="7"/>
  <c r="L182" i="7"/>
  <c r="J182" i="7"/>
  <c r="K182" i="7"/>
  <c r="I182" i="7"/>
  <c r="H182" i="7"/>
  <c r="O49" i="8"/>
  <c r="N49" i="8"/>
  <c r="V49" i="8"/>
  <c r="M49" i="8"/>
  <c r="U49" i="8"/>
  <c r="L49" i="8"/>
  <c r="S49" i="8"/>
  <c r="K49" i="8"/>
  <c r="R49" i="8"/>
  <c r="J49" i="8"/>
  <c r="Q49" i="8"/>
  <c r="I49" i="8"/>
  <c r="P49" i="8"/>
  <c r="H49" i="8"/>
  <c r="V49" i="7"/>
  <c r="R49" i="7"/>
  <c r="S49" i="7"/>
  <c r="U49" i="7"/>
  <c r="P49" i="7"/>
  <c r="N49" i="7"/>
  <c r="Q49" i="7"/>
  <c r="O49" i="7"/>
  <c r="M49" i="7"/>
  <c r="K49" i="7"/>
  <c r="L49" i="7"/>
  <c r="J49" i="7"/>
  <c r="I49" i="7"/>
  <c r="H49" i="7"/>
  <c r="V223" i="8"/>
  <c r="M223" i="8"/>
  <c r="U223" i="8"/>
  <c r="L223" i="8"/>
  <c r="S223" i="8"/>
  <c r="K223" i="8"/>
  <c r="R223" i="8"/>
  <c r="J223" i="8"/>
  <c r="Q223" i="8"/>
  <c r="I223" i="8"/>
  <c r="P223" i="8"/>
  <c r="H223" i="8"/>
  <c r="O223" i="8"/>
  <c r="N223" i="8"/>
  <c r="V223" i="7"/>
  <c r="S223" i="7"/>
  <c r="Q223" i="7"/>
  <c r="U223" i="7"/>
  <c r="R223" i="7"/>
  <c r="O223" i="7"/>
  <c r="M223" i="7"/>
  <c r="P223" i="7"/>
  <c r="L223" i="7"/>
  <c r="J223" i="7"/>
  <c r="N223" i="7"/>
  <c r="K223" i="7"/>
  <c r="H223" i="7"/>
  <c r="I223" i="7"/>
  <c r="Q331" i="8"/>
  <c r="J331" i="8"/>
  <c r="I331" i="8"/>
  <c r="H331" i="8"/>
  <c r="U331" i="7"/>
  <c r="R331" i="7"/>
  <c r="V331" i="7"/>
  <c r="S331" i="7"/>
  <c r="P331" i="7"/>
  <c r="N331" i="7"/>
  <c r="Q331" i="7"/>
  <c r="O331" i="7"/>
  <c r="M331" i="7"/>
  <c r="K331" i="7"/>
  <c r="L331" i="7"/>
  <c r="I331" i="7"/>
  <c r="H331" i="7"/>
  <c r="J331" i="7"/>
  <c r="P331" i="8"/>
  <c r="M331" i="8"/>
  <c r="O331" i="8"/>
  <c r="L331" i="8"/>
  <c r="V331" i="8"/>
  <c r="R331" i="8"/>
  <c r="U331" i="8"/>
  <c r="K331" i="8"/>
  <c r="S331" i="8"/>
  <c r="N331" i="8"/>
  <c r="Q265" i="8"/>
  <c r="I265" i="8"/>
  <c r="P265" i="8"/>
  <c r="H265" i="8"/>
  <c r="N265" i="8"/>
  <c r="V265" i="8"/>
  <c r="M265" i="8"/>
  <c r="U265" i="8"/>
  <c r="L265" i="8"/>
  <c r="S265" i="8"/>
  <c r="K265" i="8"/>
  <c r="R265" i="8"/>
  <c r="J265" i="8"/>
  <c r="O265" i="8"/>
  <c r="V265" i="7"/>
  <c r="R265" i="7"/>
  <c r="S265" i="7"/>
  <c r="U265" i="7"/>
  <c r="N265" i="7"/>
  <c r="O265" i="7"/>
  <c r="Q265" i="7"/>
  <c r="P265" i="7"/>
  <c r="K265" i="7"/>
  <c r="M265" i="7"/>
  <c r="L265" i="7"/>
  <c r="I265" i="7"/>
  <c r="H265" i="7"/>
  <c r="J265" i="7"/>
  <c r="R27" i="8"/>
  <c r="J27" i="8"/>
  <c r="Q27" i="8"/>
  <c r="I27" i="8"/>
  <c r="P27" i="8"/>
  <c r="H27" i="8"/>
  <c r="O27" i="8"/>
  <c r="N27" i="8"/>
  <c r="V27" i="8"/>
  <c r="M27" i="8"/>
  <c r="U27" i="7"/>
  <c r="U27" i="8"/>
  <c r="V27" i="7"/>
  <c r="S27" i="8"/>
  <c r="L27" i="8"/>
  <c r="K27" i="8"/>
  <c r="R27" i="7"/>
  <c r="S27" i="7"/>
  <c r="Q27" i="7"/>
  <c r="N27" i="7"/>
  <c r="P27" i="7"/>
  <c r="O27" i="7"/>
  <c r="K27" i="7"/>
  <c r="L27" i="7"/>
  <c r="M27" i="7"/>
  <c r="J27" i="7"/>
  <c r="H27" i="7"/>
  <c r="I27" i="7"/>
  <c r="V207" i="8"/>
  <c r="M207" i="8"/>
  <c r="U207" i="8"/>
  <c r="L207" i="8"/>
  <c r="S207" i="8"/>
  <c r="K207" i="8"/>
  <c r="R207" i="8"/>
  <c r="J207" i="8"/>
  <c r="Q207" i="8"/>
  <c r="I207" i="8"/>
  <c r="P207" i="8"/>
  <c r="H207" i="8"/>
  <c r="O207" i="8"/>
  <c r="N207" i="8"/>
  <c r="V207" i="7"/>
  <c r="S207" i="7"/>
  <c r="Q207" i="7"/>
  <c r="U207" i="7"/>
  <c r="R207" i="7"/>
  <c r="O207" i="7"/>
  <c r="M207" i="7"/>
  <c r="P207" i="7"/>
  <c r="N207" i="7"/>
  <c r="L207" i="7"/>
  <c r="J207" i="7"/>
  <c r="K207" i="7"/>
  <c r="H207" i="7"/>
  <c r="I207" i="7"/>
  <c r="R185" i="8"/>
  <c r="J185" i="8"/>
  <c r="Q185" i="8"/>
  <c r="I185" i="8"/>
  <c r="P185" i="8"/>
  <c r="H185" i="8"/>
  <c r="O185" i="8"/>
  <c r="N185" i="8"/>
  <c r="V185" i="8"/>
  <c r="M185" i="8"/>
  <c r="U185" i="8"/>
  <c r="L185" i="8"/>
  <c r="S185" i="8"/>
  <c r="K185" i="8"/>
  <c r="V185" i="7"/>
  <c r="R185" i="7"/>
  <c r="S185" i="7"/>
  <c r="U185" i="7"/>
  <c r="N185" i="7"/>
  <c r="O185" i="7"/>
  <c r="Q185" i="7"/>
  <c r="M185" i="7"/>
  <c r="P185" i="7"/>
  <c r="K185" i="7"/>
  <c r="L185" i="7"/>
  <c r="J185" i="7"/>
  <c r="I185" i="7"/>
  <c r="H185" i="7"/>
  <c r="Q17" i="8"/>
  <c r="I17" i="8"/>
  <c r="P17" i="8"/>
  <c r="H17" i="8"/>
  <c r="O17" i="8"/>
  <c r="V17" i="7"/>
  <c r="N17" i="8"/>
  <c r="V17" i="8"/>
  <c r="M17" i="8"/>
  <c r="U17" i="8"/>
  <c r="L17" i="8"/>
  <c r="S17" i="8"/>
  <c r="K17" i="8"/>
  <c r="R17" i="8"/>
  <c r="J17" i="8"/>
  <c r="R17" i="7"/>
  <c r="S17" i="7"/>
  <c r="U17" i="7"/>
  <c r="N17" i="7"/>
  <c r="O17" i="7"/>
  <c r="P17" i="7"/>
  <c r="M17" i="7"/>
  <c r="Q17" i="7"/>
  <c r="K17" i="7"/>
  <c r="L17" i="7"/>
  <c r="J17" i="7"/>
  <c r="H17" i="7"/>
  <c r="I17" i="7"/>
  <c r="P7" i="7"/>
  <c r="P7" i="8"/>
  <c r="U7" i="8"/>
  <c r="P285" i="8"/>
  <c r="H285" i="8"/>
  <c r="N285" i="8"/>
  <c r="U285" i="8"/>
  <c r="L285" i="8"/>
  <c r="R285" i="8"/>
  <c r="J285" i="8"/>
  <c r="K285" i="8"/>
  <c r="I285" i="8"/>
  <c r="V285" i="8"/>
  <c r="S285" i="8"/>
  <c r="Q285" i="8"/>
  <c r="O285" i="8"/>
  <c r="M285" i="8"/>
  <c r="V285" i="7"/>
  <c r="U285" i="7"/>
  <c r="R285" i="7"/>
  <c r="S285" i="7"/>
  <c r="P285" i="7"/>
  <c r="N285" i="7"/>
  <c r="Q285" i="7"/>
  <c r="O285" i="7"/>
  <c r="M285" i="7"/>
  <c r="K285" i="7"/>
  <c r="L285" i="7"/>
  <c r="I285" i="7"/>
  <c r="J285" i="7"/>
  <c r="H285" i="7"/>
  <c r="P325" i="8"/>
  <c r="H325" i="8"/>
  <c r="O325" i="8"/>
  <c r="N325" i="8"/>
  <c r="V325" i="8"/>
  <c r="M325" i="8"/>
  <c r="U325" i="8"/>
  <c r="L325" i="8"/>
  <c r="S325" i="8"/>
  <c r="K325" i="8"/>
  <c r="R325" i="8"/>
  <c r="J325" i="8"/>
  <c r="Q325" i="8"/>
  <c r="I325" i="8"/>
  <c r="V325" i="7"/>
  <c r="U325" i="7"/>
  <c r="R325" i="7"/>
  <c r="S325" i="7"/>
  <c r="Q325" i="7"/>
  <c r="P325" i="7"/>
  <c r="N325" i="7"/>
  <c r="M325" i="7"/>
  <c r="K325" i="7"/>
  <c r="O325" i="7"/>
  <c r="L325" i="7"/>
  <c r="J325" i="7"/>
  <c r="I325" i="7"/>
  <c r="H325" i="7"/>
  <c r="S47" i="8"/>
  <c r="K47" i="8"/>
  <c r="R47" i="8"/>
  <c r="J47" i="8"/>
  <c r="Q47" i="8"/>
  <c r="I47" i="8"/>
  <c r="P47" i="8"/>
  <c r="H47" i="8"/>
  <c r="O47" i="8"/>
  <c r="N47" i="8"/>
  <c r="V47" i="8"/>
  <c r="M47" i="8"/>
  <c r="V47" i="7"/>
  <c r="U47" i="8"/>
  <c r="L47" i="8"/>
  <c r="S47" i="7"/>
  <c r="Q47" i="7"/>
  <c r="U47" i="7"/>
  <c r="R47" i="7"/>
  <c r="O47" i="7"/>
  <c r="M47" i="7"/>
  <c r="P47" i="7"/>
  <c r="I47" i="7"/>
  <c r="N47" i="7"/>
  <c r="L47" i="7"/>
  <c r="J47" i="7"/>
  <c r="K47" i="7"/>
  <c r="H47" i="7"/>
  <c r="S134" i="8"/>
  <c r="K134" i="8"/>
  <c r="R134" i="8"/>
  <c r="J134" i="8"/>
  <c r="Q134" i="8"/>
  <c r="I134" i="8"/>
  <c r="P134" i="8"/>
  <c r="H134" i="8"/>
  <c r="O134" i="8"/>
  <c r="N134" i="8"/>
  <c r="V134" i="8"/>
  <c r="M134" i="8"/>
  <c r="U134" i="8"/>
  <c r="L134" i="8"/>
  <c r="V134" i="7"/>
  <c r="S134" i="7"/>
  <c r="Q134" i="7"/>
  <c r="U134" i="7"/>
  <c r="R134" i="7"/>
  <c r="O134" i="7"/>
  <c r="M134" i="7"/>
  <c r="P134" i="7"/>
  <c r="N134" i="7"/>
  <c r="L134" i="7"/>
  <c r="J134" i="7"/>
  <c r="K134" i="7"/>
  <c r="I134" i="7"/>
  <c r="H134" i="7"/>
  <c r="N197" i="8"/>
  <c r="U197" i="8"/>
  <c r="K197" i="8"/>
  <c r="S197" i="8"/>
  <c r="J197" i="8"/>
  <c r="R197" i="8"/>
  <c r="I197" i="8"/>
  <c r="Q197" i="8"/>
  <c r="H197" i="8"/>
  <c r="P197" i="8"/>
  <c r="O197" i="8"/>
  <c r="M197" i="8"/>
  <c r="V197" i="8"/>
  <c r="L197" i="8"/>
  <c r="V197" i="7"/>
  <c r="U197" i="7"/>
  <c r="R197" i="7"/>
  <c r="S197" i="7"/>
  <c r="Q197" i="7"/>
  <c r="M197" i="7"/>
  <c r="P197" i="7"/>
  <c r="N197" i="7"/>
  <c r="K197" i="7"/>
  <c r="O197" i="7"/>
  <c r="L197" i="7"/>
  <c r="J197" i="7"/>
  <c r="I197" i="7"/>
  <c r="H197" i="7"/>
  <c r="N29" i="8"/>
  <c r="V29" i="8"/>
  <c r="M29" i="8"/>
  <c r="U29" i="8"/>
  <c r="L29" i="8"/>
  <c r="S29" i="8"/>
  <c r="K29" i="8"/>
  <c r="R29" i="8"/>
  <c r="J29" i="8"/>
  <c r="Q29" i="8"/>
  <c r="I29" i="8"/>
  <c r="H29" i="8"/>
  <c r="P29" i="8"/>
  <c r="V29" i="7"/>
  <c r="O29" i="8"/>
  <c r="Q29" i="7"/>
  <c r="R29" i="7"/>
  <c r="U29" i="7"/>
  <c r="P29" i="7"/>
  <c r="S29" i="7"/>
  <c r="O29" i="7"/>
  <c r="M29" i="7"/>
  <c r="N29" i="7"/>
  <c r="J29" i="7"/>
  <c r="K29" i="7"/>
  <c r="L29" i="7"/>
  <c r="I29" i="7"/>
  <c r="H29" i="7"/>
  <c r="R310" i="8"/>
  <c r="J310" i="8"/>
  <c r="Q310" i="8"/>
  <c r="I310" i="8"/>
  <c r="P310" i="8"/>
  <c r="H310" i="8"/>
  <c r="O310" i="8"/>
  <c r="N310" i="8"/>
  <c r="V310" i="8"/>
  <c r="M310" i="8"/>
  <c r="U310" i="8"/>
  <c r="L310" i="8"/>
  <c r="S310" i="8"/>
  <c r="K310" i="8"/>
  <c r="V310" i="7"/>
  <c r="S310" i="7"/>
  <c r="Q310" i="7"/>
  <c r="U310" i="7"/>
  <c r="R310" i="7"/>
  <c r="O310" i="7"/>
  <c r="P310" i="7"/>
  <c r="N310" i="7"/>
  <c r="L310" i="7"/>
  <c r="J310" i="7"/>
  <c r="M310" i="7"/>
  <c r="K310" i="7"/>
  <c r="I310" i="7"/>
  <c r="H310" i="7"/>
  <c r="U315" i="8"/>
  <c r="L315" i="8"/>
  <c r="S315" i="8"/>
  <c r="K315" i="8"/>
  <c r="R315" i="8"/>
  <c r="J315" i="8"/>
  <c r="Q315" i="8"/>
  <c r="I315" i="8"/>
  <c r="P315" i="8"/>
  <c r="H315" i="8"/>
  <c r="O315" i="8"/>
  <c r="N315" i="8"/>
  <c r="V315" i="8"/>
  <c r="M315" i="8"/>
  <c r="U315" i="7"/>
  <c r="R315" i="7"/>
  <c r="V315" i="7"/>
  <c r="S315" i="7"/>
  <c r="Q315" i="7"/>
  <c r="P315" i="7"/>
  <c r="N315" i="7"/>
  <c r="O315" i="7"/>
  <c r="M315" i="7"/>
  <c r="K315" i="7"/>
  <c r="L315" i="7"/>
  <c r="I315" i="7"/>
  <c r="J315" i="7"/>
  <c r="H315" i="7"/>
  <c r="S258" i="8"/>
  <c r="K258" i="8"/>
  <c r="R258" i="8"/>
  <c r="J258" i="8"/>
  <c r="P258" i="8"/>
  <c r="H258" i="8"/>
  <c r="O258" i="8"/>
  <c r="N258" i="8"/>
  <c r="V258" i="8"/>
  <c r="M258" i="8"/>
  <c r="U258" i="8"/>
  <c r="L258" i="8"/>
  <c r="Q258" i="8"/>
  <c r="I258" i="8"/>
  <c r="V258" i="7"/>
  <c r="R258" i="7"/>
  <c r="S258" i="7"/>
  <c r="Q258" i="7"/>
  <c r="U258" i="7"/>
  <c r="P258" i="7"/>
  <c r="N258" i="7"/>
  <c r="O258" i="7"/>
  <c r="K258" i="7"/>
  <c r="L258" i="7"/>
  <c r="M258" i="7"/>
  <c r="J258" i="7"/>
  <c r="I258" i="7"/>
  <c r="H258" i="7"/>
  <c r="Q94" i="8"/>
  <c r="I94" i="8"/>
  <c r="P94" i="8"/>
  <c r="H94" i="8"/>
  <c r="O94" i="8"/>
  <c r="N94" i="8"/>
  <c r="V94" i="8"/>
  <c r="M94" i="8"/>
  <c r="U94" i="8"/>
  <c r="L94" i="8"/>
  <c r="S94" i="8"/>
  <c r="K94" i="8"/>
  <c r="R94" i="8"/>
  <c r="J94" i="8"/>
  <c r="V94" i="7"/>
  <c r="S94" i="7"/>
  <c r="Q94" i="7"/>
  <c r="U94" i="7"/>
  <c r="R94" i="7"/>
  <c r="O94" i="7"/>
  <c r="M94" i="7"/>
  <c r="P94" i="7"/>
  <c r="N94" i="7"/>
  <c r="L94" i="7"/>
  <c r="J94" i="7"/>
  <c r="K94" i="7"/>
  <c r="I94" i="7"/>
  <c r="H94" i="7"/>
  <c r="P313" i="8"/>
  <c r="H313" i="8"/>
  <c r="O313" i="8"/>
  <c r="N313" i="8"/>
  <c r="V313" i="8"/>
  <c r="M313" i="8"/>
  <c r="U313" i="8"/>
  <c r="L313" i="8"/>
  <c r="S313" i="8"/>
  <c r="K313" i="8"/>
  <c r="R313" i="8"/>
  <c r="J313" i="8"/>
  <c r="Q313" i="8"/>
  <c r="I313" i="8"/>
  <c r="V313" i="7"/>
  <c r="R313" i="7"/>
  <c r="S313" i="7"/>
  <c r="U313" i="7"/>
  <c r="N313" i="7"/>
  <c r="Q313" i="7"/>
  <c r="O313" i="7"/>
  <c r="P313" i="7"/>
  <c r="K313" i="7"/>
  <c r="L313" i="7"/>
  <c r="M313" i="7"/>
  <c r="I313" i="7"/>
  <c r="H313" i="7"/>
  <c r="J313" i="7"/>
  <c r="S70" i="8"/>
  <c r="K70" i="8"/>
  <c r="R70" i="8"/>
  <c r="J70" i="8"/>
  <c r="U70" i="8"/>
  <c r="L70" i="8"/>
  <c r="N70" i="8"/>
  <c r="M70" i="8"/>
  <c r="I70" i="8"/>
  <c r="H70" i="8"/>
  <c r="V70" i="8"/>
  <c r="Q70" i="8"/>
  <c r="P70" i="8"/>
  <c r="O70" i="8"/>
  <c r="V70" i="7"/>
  <c r="S70" i="7"/>
  <c r="Q70" i="7"/>
  <c r="U70" i="7"/>
  <c r="R70" i="7"/>
  <c r="O70" i="7"/>
  <c r="M70" i="7"/>
  <c r="P70" i="7"/>
  <c r="N70" i="7"/>
  <c r="L70" i="7"/>
  <c r="J70" i="7"/>
  <c r="K70" i="7"/>
  <c r="I70" i="7"/>
  <c r="H70" i="7"/>
  <c r="R322" i="8"/>
  <c r="J322" i="8"/>
  <c r="Q322" i="8"/>
  <c r="I322" i="8"/>
  <c r="P322" i="8"/>
  <c r="H322" i="8"/>
  <c r="O322" i="8"/>
  <c r="N322" i="8"/>
  <c r="V322" i="8"/>
  <c r="M322" i="8"/>
  <c r="U322" i="8"/>
  <c r="L322" i="8"/>
  <c r="S322" i="8"/>
  <c r="K322" i="8"/>
  <c r="V322" i="7"/>
  <c r="R322" i="7"/>
  <c r="S322" i="7"/>
  <c r="Q322" i="7"/>
  <c r="U322" i="7"/>
  <c r="P322" i="7"/>
  <c r="N322" i="7"/>
  <c r="O322" i="7"/>
  <c r="K322" i="7"/>
  <c r="L322" i="7"/>
  <c r="J322" i="7"/>
  <c r="M322" i="7"/>
  <c r="I322" i="7"/>
  <c r="H322" i="7"/>
  <c r="V67" i="8"/>
  <c r="M67" i="8"/>
  <c r="U67" i="8"/>
  <c r="L67" i="8"/>
  <c r="N67" i="8"/>
  <c r="Q67" i="8"/>
  <c r="P67" i="8"/>
  <c r="O67" i="8"/>
  <c r="K67" i="8"/>
  <c r="J67" i="8"/>
  <c r="I67" i="8"/>
  <c r="S67" i="8"/>
  <c r="H67" i="8"/>
  <c r="R67" i="8"/>
  <c r="V67" i="7"/>
  <c r="U67" i="7"/>
  <c r="R67" i="7"/>
  <c r="S67" i="7"/>
  <c r="Q67" i="7"/>
  <c r="P67" i="7"/>
  <c r="N67" i="7"/>
  <c r="O67" i="7"/>
  <c r="M67" i="7"/>
  <c r="K67" i="7"/>
  <c r="L67" i="7"/>
  <c r="J67" i="7"/>
  <c r="I67" i="7"/>
  <c r="H67" i="7"/>
  <c r="U178" i="8"/>
  <c r="L178" i="8"/>
  <c r="S178" i="8"/>
  <c r="K178" i="8"/>
  <c r="R178" i="8"/>
  <c r="J178" i="8"/>
  <c r="Q178" i="8"/>
  <c r="I178" i="8"/>
  <c r="P178" i="8"/>
  <c r="H178" i="8"/>
  <c r="O178" i="8"/>
  <c r="N178" i="8"/>
  <c r="V178" i="8"/>
  <c r="M178" i="8"/>
  <c r="V178" i="7"/>
  <c r="R178" i="7"/>
  <c r="S178" i="7"/>
  <c r="Q178" i="7"/>
  <c r="U178" i="7"/>
  <c r="P178" i="7"/>
  <c r="N178" i="7"/>
  <c r="O178" i="7"/>
  <c r="K178" i="7"/>
  <c r="M178" i="7"/>
  <c r="L178" i="7"/>
  <c r="J178" i="7"/>
  <c r="I178" i="7"/>
  <c r="H178" i="7"/>
  <c r="U126" i="8"/>
  <c r="L126" i="8"/>
  <c r="S126" i="8"/>
  <c r="K126" i="8"/>
  <c r="R126" i="8"/>
  <c r="J126" i="8"/>
  <c r="Q126" i="8"/>
  <c r="I126" i="8"/>
  <c r="P126" i="8"/>
  <c r="H126" i="8"/>
  <c r="O126" i="8"/>
  <c r="N126" i="8"/>
  <c r="V126" i="8"/>
  <c r="M126" i="8"/>
  <c r="V126" i="7"/>
  <c r="S126" i="7"/>
  <c r="Q126" i="7"/>
  <c r="U126" i="7"/>
  <c r="R126" i="7"/>
  <c r="O126" i="7"/>
  <c r="M126" i="7"/>
  <c r="P126" i="7"/>
  <c r="N126" i="7"/>
  <c r="L126" i="7"/>
  <c r="J126" i="7"/>
  <c r="K126" i="7"/>
  <c r="I126" i="7"/>
  <c r="H126" i="7"/>
  <c r="O264" i="8"/>
  <c r="N264" i="8"/>
  <c r="U264" i="8"/>
  <c r="L264" i="8"/>
  <c r="S264" i="8"/>
  <c r="K264" i="8"/>
  <c r="R264" i="8"/>
  <c r="J264" i="8"/>
  <c r="Q264" i="8"/>
  <c r="I264" i="8"/>
  <c r="P264" i="8"/>
  <c r="H264" i="8"/>
  <c r="V264" i="8"/>
  <c r="M264" i="8"/>
  <c r="V264" i="7"/>
  <c r="S264" i="7"/>
  <c r="U264" i="7"/>
  <c r="R264" i="7"/>
  <c r="O264" i="7"/>
  <c r="M264" i="7"/>
  <c r="Q264" i="7"/>
  <c r="P264" i="7"/>
  <c r="N264" i="7"/>
  <c r="L264" i="7"/>
  <c r="J264" i="7"/>
  <c r="K264" i="7"/>
  <c r="H264" i="7"/>
  <c r="I264" i="7"/>
  <c r="N312" i="8"/>
  <c r="V312" i="8"/>
  <c r="M312" i="8"/>
  <c r="U312" i="8"/>
  <c r="L312" i="8"/>
  <c r="S312" i="8"/>
  <c r="K312" i="8"/>
  <c r="R312" i="8"/>
  <c r="J312" i="8"/>
  <c r="Q312" i="8"/>
  <c r="I312" i="8"/>
  <c r="P312" i="8"/>
  <c r="H312" i="8"/>
  <c r="O312" i="8"/>
  <c r="V312" i="7"/>
  <c r="S312" i="7"/>
  <c r="U312" i="7"/>
  <c r="R312" i="7"/>
  <c r="Q312" i="7"/>
  <c r="O312" i="7"/>
  <c r="P312" i="7"/>
  <c r="L312" i="7"/>
  <c r="N312" i="7"/>
  <c r="J312" i="7"/>
  <c r="M312" i="7"/>
  <c r="K312" i="7"/>
  <c r="H312" i="7"/>
  <c r="I312" i="7"/>
  <c r="V203" i="8"/>
  <c r="M203" i="8"/>
  <c r="U203" i="8"/>
  <c r="L203" i="8"/>
  <c r="S203" i="8"/>
  <c r="K203" i="8"/>
  <c r="R203" i="8"/>
  <c r="J203" i="8"/>
  <c r="Q203" i="8"/>
  <c r="I203" i="8"/>
  <c r="P203" i="8"/>
  <c r="H203" i="8"/>
  <c r="O203" i="8"/>
  <c r="N203" i="8"/>
  <c r="V203" i="7"/>
  <c r="U203" i="7"/>
  <c r="R203" i="7"/>
  <c r="S203" i="7"/>
  <c r="Q203" i="7"/>
  <c r="P203" i="7"/>
  <c r="N203" i="7"/>
  <c r="O203" i="7"/>
  <c r="M203" i="7"/>
  <c r="K203" i="7"/>
  <c r="L203" i="7"/>
  <c r="J203" i="7"/>
  <c r="I203" i="7"/>
  <c r="H203" i="7"/>
  <c r="U162" i="8"/>
  <c r="L162" i="8"/>
  <c r="S162" i="8"/>
  <c r="K162" i="8"/>
  <c r="R162" i="8"/>
  <c r="J162" i="8"/>
  <c r="Q162" i="8"/>
  <c r="I162" i="8"/>
  <c r="P162" i="8"/>
  <c r="H162" i="8"/>
  <c r="O162" i="8"/>
  <c r="N162" i="8"/>
  <c r="V162" i="8"/>
  <c r="M162" i="8"/>
  <c r="V162" i="7"/>
  <c r="R162" i="7"/>
  <c r="S162" i="7"/>
  <c r="Q162" i="7"/>
  <c r="U162" i="7"/>
  <c r="P162" i="7"/>
  <c r="N162" i="7"/>
  <c r="O162" i="7"/>
  <c r="K162" i="7"/>
  <c r="L162" i="7"/>
  <c r="J162" i="7"/>
  <c r="M162" i="7"/>
  <c r="I162" i="7"/>
  <c r="H162" i="7"/>
  <c r="S278" i="8"/>
  <c r="K278" i="8"/>
  <c r="R278" i="8"/>
  <c r="J278" i="8"/>
  <c r="Q278" i="8"/>
  <c r="I278" i="8"/>
  <c r="P278" i="8"/>
  <c r="H278" i="8"/>
  <c r="O278" i="8"/>
  <c r="N278" i="8"/>
  <c r="V278" i="8"/>
  <c r="M278" i="8"/>
  <c r="U278" i="8"/>
  <c r="L278" i="8"/>
  <c r="V278" i="7"/>
  <c r="S278" i="7"/>
  <c r="Q278" i="7"/>
  <c r="U278" i="7"/>
  <c r="R278" i="7"/>
  <c r="O278" i="7"/>
  <c r="P278" i="7"/>
  <c r="N278" i="7"/>
  <c r="L278" i="7"/>
  <c r="J278" i="7"/>
  <c r="K278" i="7"/>
  <c r="M278" i="7"/>
  <c r="I278" i="7"/>
  <c r="H278" i="7"/>
  <c r="Q201" i="8"/>
  <c r="I201" i="8"/>
  <c r="P201" i="8"/>
  <c r="H201" i="8"/>
  <c r="O201" i="8"/>
  <c r="N201" i="8"/>
  <c r="V201" i="8"/>
  <c r="M201" i="8"/>
  <c r="U201" i="8"/>
  <c r="L201" i="8"/>
  <c r="S201" i="8"/>
  <c r="R201" i="8"/>
  <c r="K201" i="8"/>
  <c r="J201" i="8"/>
  <c r="V201" i="7"/>
  <c r="R201" i="7"/>
  <c r="S201" i="7"/>
  <c r="U201" i="7"/>
  <c r="N201" i="7"/>
  <c r="Q201" i="7"/>
  <c r="O201" i="7"/>
  <c r="M201" i="7"/>
  <c r="P201" i="7"/>
  <c r="K201" i="7"/>
  <c r="L201" i="7"/>
  <c r="J201" i="7"/>
  <c r="I201" i="7"/>
  <c r="H201" i="7"/>
  <c r="Q133" i="8"/>
  <c r="I133" i="8"/>
  <c r="P133" i="8"/>
  <c r="H133" i="8"/>
  <c r="O133" i="8"/>
  <c r="N133" i="8"/>
  <c r="V133" i="8"/>
  <c r="M133" i="8"/>
  <c r="U133" i="8"/>
  <c r="L133" i="8"/>
  <c r="S133" i="8"/>
  <c r="K133" i="8"/>
  <c r="R133" i="8"/>
  <c r="J133" i="8"/>
  <c r="V133" i="7"/>
  <c r="U133" i="7"/>
  <c r="R133" i="7"/>
  <c r="S133" i="7"/>
  <c r="Q133" i="7"/>
  <c r="M133" i="7"/>
  <c r="P133" i="7"/>
  <c r="N133" i="7"/>
  <c r="J133" i="7"/>
  <c r="K133" i="7"/>
  <c r="O133" i="7"/>
  <c r="L133" i="7"/>
  <c r="I133" i="7"/>
  <c r="H133" i="7"/>
  <c r="N236" i="8"/>
  <c r="V236" i="8"/>
  <c r="M236" i="8"/>
  <c r="U236" i="8"/>
  <c r="L236" i="8"/>
  <c r="S236" i="8"/>
  <c r="K236" i="8"/>
  <c r="R236" i="8"/>
  <c r="J236" i="8"/>
  <c r="Q236" i="8"/>
  <c r="I236" i="8"/>
  <c r="P236" i="8"/>
  <c r="H236" i="8"/>
  <c r="O236" i="8"/>
  <c r="V236" i="7"/>
  <c r="Q236" i="7"/>
  <c r="U236" i="7"/>
  <c r="R236" i="7"/>
  <c r="S236" i="7"/>
  <c r="M236" i="7"/>
  <c r="P236" i="7"/>
  <c r="N236" i="7"/>
  <c r="J236" i="7"/>
  <c r="K236" i="7"/>
  <c r="L236" i="7"/>
  <c r="O236" i="7"/>
  <c r="I236" i="7"/>
  <c r="H236" i="7"/>
  <c r="V279" i="8"/>
  <c r="M279" i="8"/>
  <c r="U279" i="8"/>
  <c r="L279" i="8"/>
  <c r="S279" i="8"/>
  <c r="K279" i="8"/>
  <c r="R279" i="8"/>
  <c r="J279" i="8"/>
  <c r="Q279" i="8"/>
  <c r="I279" i="8"/>
  <c r="P279" i="8"/>
  <c r="H279" i="8"/>
  <c r="O279" i="8"/>
  <c r="N279" i="8"/>
  <c r="V279" i="7"/>
  <c r="S279" i="7"/>
  <c r="Q279" i="7"/>
  <c r="U279" i="7"/>
  <c r="R279" i="7"/>
  <c r="O279" i="7"/>
  <c r="P279" i="7"/>
  <c r="L279" i="7"/>
  <c r="N279" i="7"/>
  <c r="K279" i="7"/>
  <c r="M279" i="7"/>
  <c r="H279" i="7"/>
  <c r="J279" i="7"/>
  <c r="I279" i="7"/>
  <c r="O224" i="8"/>
  <c r="N224" i="8"/>
  <c r="V224" i="8"/>
  <c r="M224" i="8"/>
  <c r="U224" i="8"/>
  <c r="L224" i="8"/>
  <c r="S224" i="8"/>
  <c r="K224" i="8"/>
  <c r="R224" i="8"/>
  <c r="J224" i="8"/>
  <c r="Q224" i="8"/>
  <c r="I224" i="8"/>
  <c r="P224" i="8"/>
  <c r="H224" i="8"/>
  <c r="V224" i="7"/>
  <c r="S224" i="7"/>
  <c r="Q224" i="7"/>
  <c r="U224" i="7"/>
  <c r="R224" i="7"/>
  <c r="O224" i="7"/>
  <c r="M224" i="7"/>
  <c r="P224" i="7"/>
  <c r="L224" i="7"/>
  <c r="J224" i="7"/>
  <c r="N224" i="7"/>
  <c r="K224" i="7"/>
  <c r="H224" i="7"/>
  <c r="I224" i="7"/>
  <c r="U291" i="8"/>
  <c r="L291" i="8"/>
  <c r="S291" i="8"/>
  <c r="K291" i="8"/>
  <c r="R291" i="8"/>
  <c r="J291" i="8"/>
  <c r="Q291" i="8"/>
  <c r="I291" i="8"/>
  <c r="P291" i="8"/>
  <c r="H291" i="8"/>
  <c r="O291" i="8"/>
  <c r="N291" i="8"/>
  <c r="V291" i="8"/>
  <c r="M291" i="8"/>
  <c r="V291" i="7"/>
  <c r="U291" i="7"/>
  <c r="R291" i="7"/>
  <c r="S291" i="7"/>
  <c r="Q291" i="7"/>
  <c r="P291" i="7"/>
  <c r="N291" i="7"/>
  <c r="O291" i="7"/>
  <c r="M291" i="7"/>
  <c r="K291" i="7"/>
  <c r="L291" i="7"/>
  <c r="J291" i="7"/>
  <c r="I291" i="7"/>
  <c r="H291" i="7"/>
  <c r="R165" i="8"/>
  <c r="J165" i="8"/>
  <c r="Q165" i="8"/>
  <c r="I165" i="8"/>
  <c r="P165" i="8"/>
  <c r="H165" i="8"/>
  <c r="O165" i="8"/>
  <c r="N165" i="8"/>
  <c r="V165" i="8"/>
  <c r="M165" i="8"/>
  <c r="U165" i="8"/>
  <c r="L165" i="8"/>
  <c r="S165" i="8"/>
  <c r="K165" i="8"/>
  <c r="V165" i="7"/>
  <c r="U165" i="7"/>
  <c r="R165" i="7"/>
  <c r="S165" i="7"/>
  <c r="Q165" i="7"/>
  <c r="M165" i="7"/>
  <c r="P165" i="7"/>
  <c r="N165" i="7"/>
  <c r="O165" i="7"/>
  <c r="K165" i="7"/>
  <c r="L165" i="7"/>
  <c r="I165" i="7"/>
  <c r="J165" i="7"/>
  <c r="H165" i="7"/>
  <c r="V147" i="8"/>
  <c r="M147" i="8"/>
  <c r="U147" i="8"/>
  <c r="L147" i="8"/>
  <c r="S147" i="8"/>
  <c r="K147" i="8"/>
  <c r="R147" i="8"/>
  <c r="J147" i="8"/>
  <c r="Q147" i="8"/>
  <c r="I147" i="8"/>
  <c r="P147" i="8"/>
  <c r="H147" i="8"/>
  <c r="O147" i="8"/>
  <c r="N147" i="8"/>
  <c r="V147" i="7"/>
  <c r="U147" i="7"/>
  <c r="R147" i="7"/>
  <c r="S147" i="7"/>
  <c r="Q147" i="7"/>
  <c r="P147" i="7"/>
  <c r="N147" i="7"/>
  <c r="O147" i="7"/>
  <c r="K147" i="7"/>
  <c r="M147" i="7"/>
  <c r="L147" i="7"/>
  <c r="J147" i="7"/>
  <c r="I147" i="7"/>
  <c r="H147" i="7"/>
  <c r="S87" i="8"/>
  <c r="K87" i="8"/>
  <c r="R87" i="8"/>
  <c r="J87" i="8"/>
  <c r="Q87" i="8"/>
  <c r="I87" i="8"/>
  <c r="P87" i="8"/>
  <c r="H87" i="8"/>
  <c r="O87" i="8"/>
  <c r="N87" i="8"/>
  <c r="V87" i="8"/>
  <c r="M87" i="8"/>
  <c r="U87" i="8"/>
  <c r="L87" i="8"/>
  <c r="V87" i="7"/>
  <c r="S87" i="7"/>
  <c r="Q87" i="7"/>
  <c r="U87" i="7"/>
  <c r="R87" i="7"/>
  <c r="O87" i="7"/>
  <c r="M87" i="7"/>
  <c r="P87" i="7"/>
  <c r="I87" i="7"/>
  <c r="L87" i="7"/>
  <c r="N87" i="7"/>
  <c r="J87" i="7"/>
  <c r="K87" i="7"/>
  <c r="H87" i="7"/>
  <c r="O7" i="7"/>
  <c r="S7" i="7"/>
  <c r="I7" i="8"/>
  <c r="M7" i="8"/>
  <c r="O140" i="8"/>
  <c r="N140" i="8"/>
  <c r="V140" i="8"/>
  <c r="M140" i="8"/>
  <c r="U140" i="8"/>
  <c r="L140" i="8"/>
  <c r="S140" i="8"/>
  <c r="K140" i="8"/>
  <c r="R140" i="8"/>
  <c r="J140" i="8"/>
  <c r="Q140" i="8"/>
  <c r="I140" i="8"/>
  <c r="P140" i="8"/>
  <c r="H140" i="8"/>
  <c r="V140" i="7"/>
  <c r="Q140" i="7"/>
  <c r="U140" i="7"/>
  <c r="R140" i="7"/>
  <c r="S140" i="7"/>
  <c r="M140" i="7"/>
  <c r="P140" i="7"/>
  <c r="N140" i="7"/>
  <c r="O140" i="7"/>
  <c r="J140" i="7"/>
  <c r="K140" i="7"/>
  <c r="L140" i="7"/>
  <c r="I140" i="7"/>
  <c r="H140" i="7"/>
  <c r="L7" i="7"/>
  <c r="V7" i="7"/>
  <c r="Q7" i="8"/>
  <c r="T337" i="4"/>
  <c r="K337" i="4"/>
  <c r="R336" i="4"/>
  <c r="J336" i="4"/>
  <c r="Q335" i="4"/>
  <c r="I335" i="4"/>
  <c r="P334" i="4"/>
  <c r="H334" i="4"/>
  <c r="O333" i="4"/>
  <c r="G333" i="4"/>
  <c r="N332" i="4"/>
  <c r="M331" i="4"/>
  <c r="U330" i="4"/>
  <c r="L330" i="4"/>
  <c r="T329" i="4"/>
  <c r="K329" i="4"/>
  <c r="R328" i="4"/>
  <c r="J328" i="4"/>
  <c r="Q327" i="4"/>
  <c r="I327" i="4"/>
  <c r="P326" i="4"/>
  <c r="H326" i="4"/>
  <c r="O325" i="4"/>
  <c r="G325" i="4"/>
  <c r="N324" i="4"/>
  <c r="M323" i="4"/>
  <c r="U322" i="4"/>
  <c r="L322" i="4"/>
  <c r="T321" i="4"/>
  <c r="K321" i="4"/>
  <c r="R320" i="4"/>
  <c r="J320" i="4"/>
  <c r="Q319" i="4"/>
  <c r="I319" i="4"/>
  <c r="P318" i="4"/>
  <c r="H318" i="4"/>
  <c r="O317" i="4"/>
  <c r="G317" i="4"/>
  <c r="N316" i="4"/>
  <c r="M315" i="4"/>
  <c r="U314" i="4"/>
  <c r="L314" i="4"/>
  <c r="T313" i="4"/>
  <c r="K313" i="4"/>
  <c r="R312" i="4"/>
  <c r="J312" i="4"/>
  <c r="Q311" i="4"/>
  <c r="I311" i="4"/>
  <c r="P310" i="4"/>
  <c r="H310" i="4"/>
  <c r="O309" i="4"/>
  <c r="G309" i="4"/>
  <c r="N308" i="4"/>
  <c r="M307" i="4"/>
  <c r="U306" i="4"/>
  <c r="L306" i="4"/>
  <c r="T305" i="4"/>
  <c r="R337" i="4"/>
  <c r="J337" i="4"/>
  <c r="Q336" i="4"/>
  <c r="I336" i="4"/>
  <c r="P335" i="4"/>
  <c r="H335" i="4"/>
  <c r="O334" i="4"/>
  <c r="G334" i="4"/>
  <c r="N333" i="4"/>
  <c r="M332" i="4"/>
  <c r="U331" i="4"/>
  <c r="L331" i="4"/>
  <c r="T330" i="4"/>
  <c r="K330" i="4"/>
  <c r="R329" i="4"/>
  <c r="J329" i="4"/>
  <c r="Q328" i="4"/>
  <c r="I328" i="4"/>
  <c r="P327" i="4"/>
  <c r="H327" i="4"/>
  <c r="O326" i="4"/>
  <c r="G326" i="4"/>
  <c r="N325" i="4"/>
  <c r="M324" i="4"/>
  <c r="U323" i="4"/>
  <c r="L323" i="4"/>
  <c r="T322" i="4"/>
  <c r="K322" i="4"/>
  <c r="R321" i="4"/>
  <c r="J321" i="4"/>
  <c r="Q320" i="4"/>
  <c r="I320" i="4"/>
  <c r="P319" i="4"/>
  <c r="H319" i="4"/>
  <c r="O318" i="4"/>
  <c r="G318" i="4"/>
  <c r="N317" i="4"/>
  <c r="M316" i="4"/>
  <c r="U315" i="4"/>
  <c r="L315" i="4"/>
  <c r="T314" i="4"/>
  <c r="K314" i="4"/>
  <c r="R313" i="4"/>
  <c r="J313" i="4"/>
  <c r="Q312" i="4"/>
  <c r="I312" i="4"/>
  <c r="P311" i="4"/>
  <c r="H311" i="4"/>
  <c r="O310" i="4"/>
  <c r="G310" i="4"/>
  <c r="N309" i="4"/>
  <c r="M308" i="4"/>
  <c r="U307" i="4"/>
  <c r="L307" i="4"/>
  <c r="T306" i="4"/>
  <c r="K306" i="4"/>
  <c r="R305" i="4"/>
  <c r="J305" i="4"/>
  <c r="Q304" i="4"/>
  <c r="I304" i="4"/>
  <c r="P303" i="4"/>
  <c r="H303" i="4"/>
  <c r="O302" i="4"/>
  <c r="G302" i="4"/>
  <c r="N301" i="4"/>
  <c r="M300" i="4"/>
  <c r="U299" i="4"/>
  <c r="L299" i="4"/>
  <c r="T298" i="4"/>
  <c r="K298" i="4"/>
  <c r="R297" i="4"/>
  <c r="J297" i="4"/>
  <c r="Q296" i="4"/>
  <c r="I296" i="4"/>
  <c r="P295" i="4"/>
  <c r="H295" i="4"/>
  <c r="O294" i="4"/>
  <c r="G294" i="4"/>
  <c r="N293" i="4"/>
  <c r="M292" i="4"/>
  <c r="U291" i="4"/>
  <c r="L291" i="4"/>
  <c r="T290" i="4"/>
  <c r="K290" i="4"/>
  <c r="R289" i="4"/>
  <c r="J289" i="4"/>
  <c r="Q288" i="4"/>
  <c r="I288" i="4"/>
  <c r="P287" i="4"/>
  <c r="H287" i="4"/>
  <c r="O286" i="4"/>
  <c r="G286" i="4"/>
  <c r="N285" i="4"/>
  <c r="M284" i="4"/>
  <c r="Q337" i="4"/>
  <c r="I337" i="4"/>
  <c r="P336" i="4"/>
  <c r="H336" i="4"/>
  <c r="O335" i="4"/>
  <c r="G335" i="4"/>
  <c r="N334" i="4"/>
  <c r="M333" i="4"/>
  <c r="U332" i="4"/>
  <c r="L332" i="4"/>
  <c r="T331" i="4"/>
  <c r="K331" i="4"/>
  <c r="R330" i="4"/>
  <c r="J330" i="4"/>
  <c r="Q329" i="4"/>
  <c r="I329" i="4"/>
  <c r="P328" i="4"/>
  <c r="H328" i="4"/>
  <c r="O327" i="4"/>
  <c r="G327" i="4"/>
  <c r="N326" i="4"/>
  <c r="M325" i="4"/>
  <c r="U324" i="4"/>
  <c r="L324" i="4"/>
  <c r="T323" i="4"/>
  <c r="K323" i="4"/>
  <c r="R322" i="4"/>
  <c r="J322" i="4"/>
  <c r="Q321" i="4"/>
  <c r="I321" i="4"/>
  <c r="P320" i="4"/>
  <c r="H320" i="4"/>
  <c r="O319" i="4"/>
  <c r="G319" i="4"/>
  <c r="N318" i="4"/>
  <c r="M317" i="4"/>
  <c r="U316" i="4"/>
  <c r="L316" i="4"/>
  <c r="T315" i="4"/>
  <c r="K315" i="4"/>
  <c r="R314" i="4"/>
  <c r="J314" i="4"/>
  <c r="Q313" i="4"/>
  <c r="I313" i="4"/>
  <c r="P312" i="4"/>
  <c r="H312" i="4"/>
  <c r="O311" i="4"/>
  <c r="G311" i="4"/>
  <c r="N310" i="4"/>
  <c r="M309" i="4"/>
  <c r="U308" i="4"/>
  <c r="L308" i="4"/>
  <c r="T307" i="4"/>
  <c r="K307" i="4"/>
  <c r="R306" i="4"/>
  <c r="J306" i="4"/>
  <c r="Q305" i="4"/>
  <c r="I305" i="4"/>
  <c r="P304" i="4"/>
  <c r="H304" i="4"/>
  <c r="O303" i="4"/>
  <c r="G303" i="4"/>
  <c r="N302" i="4"/>
  <c r="M301" i="4"/>
  <c r="U300" i="4"/>
  <c r="L300" i="4"/>
  <c r="T299" i="4"/>
  <c r="K299" i="4"/>
  <c r="R298" i="4"/>
  <c r="J298" i="4"/>
  <c r="Q297" i="4"/>
  <c r="I297" i="4"/>
  <c r="P296" i="4"/>
  <c r="H296" i="4"/>
  <c r="O295" i="4"/>
  <c r="G295" i="4"/>
  <c r="N294" i="4"/>
  <c r="M293" i="4"/>
  <c r="U292" i="4"/>
  <c r="L292" i="4"/>
  <c r="T291" i="4"/>
  <c r="K291" i="4"/>
  <c r="R290" i="4"/>
  <c r="J290" i="4"/>
  <c r="Q289" i="4"/>
  <c r="I289" i="4"/>
  <c r="P288" i="4"/>
  <c r="H288" i="4"/>
  <c r="O287" i="4"/>
  <c r="G287" i="4"/>
  <c r="N286" i="4"/>
  <c r="M285" i="4"/>
  <c r="U284" i="4"/>
  <c r="L284" i="4"/>
  <c r="T283" i="4"/>
  <c r="K283" i="4"/>
  <c r="R282" i="4"/>
  <c r="J282" i="4"/>
  <c r="Q281" i="4"/>
  <c r="I281" i="4"/>
  <c r="P280" i="4"/>
  <c r="H280" i="4"/>
  <c r="O279" i="4"/>
  <c r="G279" i="4"/>
  <c r="N278" i="4"/>
  <c r="M277" i="4"/>
  <c r="U276" i="4"/>
  <c r="L276" i="4"/>
  <c r="T275" i="4"/>
  <c r="K275" i="4"/>
  <c r="R274" i="4"/>
  <c r="P337" i="4"/>
  <c r="H337" i="4"/>
  <c r="O336" i="4"/>
  <c r="G336" i="4"/>
  <c r="N335" i="4"/>
  <c r="M334" i="4"/>
  <c r="U333" i="4"/>
  <c r="L333" i="4"/>
  <c r="T332" i="4"/>
  <c r="K332" i="4"/>
  <c r="R331" i="4"/>
  <c r="J331" i="4"/>
  <c r="Q330" i="4"/>
  <c r="I330" i="4"/>
  <c r="O337" i="4"/>
  <c r="G337" i="4"/>
  <c r="N336" i="4"/>
  <c r="M335" i="4"/>
  <c r="U334" i="4"/>
  <c r="L334" i="4"/>
  <c r="T333" i="4"/>
  <c r="K333" i="4"/>
  <c r="R332" i="4"/>
  <c r="J332" i="4"/>
  <c r="Q331" i="4"/>
  <c r="I331" i="4"/>
  <c r="P330" i="4"/>
  <c r="H330" i="4"/>
  <c r="O329" i="4"/>
  <c r="G329" i="4"/>
  <c r="N328" i="4"/>
  <c r="M327" i="4"/>
  <c r="U326" i="4"/>
  <c r="L326" i="4"/>
  <c r="T325" i="4"/>
  <c r="K325" i="4"/>
  <c r="R324" i="4"/>
  <c r="J324" i="4"/>
  <c r="Q323" i="4"/>
  <c r="I323" i="4"/>
  <c r="P322" i="4"/>
  <c r="H322" i="4"/>
  <c r="O321" i="4"/>
  <c r="G321" i="4"/>
  <c r="N320" i="4"/>
  <c r="M319" i="4"/>
  <c r="U318" i="4"/>
  <c r="L318" i="4"/>
  <c r="T317" i="4"/>
  <c r="K317" i="4"/>
  <c r="R316" i="4"/>
  <c r="J316" i="4"/>
  <c r="Q315" i="4"/>
  <c r="I315" i="4"/>
  <c r="P314" i="4"/>
  <c r="H314" i="4"/>
  <c r="O313" i="4"/>
  <c r="G313" i="4"/>
  <c r="N312" i="4"/>
  <c r="M311" i="4"/>
  <c r="U310" i="4"/>
  <c r="L310" i="4"/>
  <c r="T309" i="4"/>
  <c r="K309" i="4"/>
  <c r="R308" i="4"/>
  <c r="J308" i="4"/>
  <c r="Q307" i="4"/>
  <c r="I307" i="4"/>
  <c r="P306" i="4"/>
  <c r="H306" i="4"/>
  <c r="O305" i="4"/>
  <c r="G305" i="4"/>
  <c r="N304" i="4"/>
  <c r="M303" i="4"/>
  <c r="U302" i="4"/>
  <c r="L302" i="4"/>
  <c r="T301" i="4"/>
  <c r="K301" i="4"/>
  <c r="R300" i="4"/>
  <c r="J300" i="4"/>
  <c r="Q299" i="4"/>
  <c r="I299" i="4"/>
  <c r="P298" i="4"/>
  <c r="H298" i="4"/>
  <c r="O297" i="4"/>
  <c r="G297" i="4"/>
  <c r="N296" i="4"/>
  <c r="M295" i="4"/>
  <c r="U294" i="4"/>
  <c r="L294" i="4"/>
  <c r="T293" i="4"/>
  <c r="K293" i="4"/>
  <c r="R292" i="4"/>
  <c r="J292" i="4"/>
  <c r="Q291" i="4"/>
  <c r="I291" i="4"/>
  <c r="P290" i="4"/>
  <c r="H290" i="4"/>
  <c r="O289" i="4"/>
  <c r="G289" i="4"/>
  <c r="N288" i="4"/>
  <c r="M287" i="4"/>
  <c r="U286" i="4"/>
  <c r="L286" i="4"/>
  <c r="T285" i="4"/>
  <c r="K285" i="4"/>
  <c r="R284" i="4"/>
  <c r="J284" i="4"/>
  <c r="Q283" i="4"/>
  <c r="I283" i="4"/>
  <c r="P282" i="4"/>
  <c r="H282" i="4"/>
  <c r="O281" i="4"/>
  <c r="G281" i="4"/>
  <c r="N280" i="4"/>
  <c r="M279" i="4"/>
  <c r="U278" i="4"/>
  <c r="L278" i="4"/>
  <c r="T277" i="4"/>
  <c r="K277" i="4"/>
  <c r="R276" i="4"/>
  <c r="J276" i="4"/>
  <c r="Q275" i="4"/>
  <c r="I275" i="4"/>
  <c r="P274" i="4"/>
  <c r="N337" i="4"/>
  <c r="M336" i="4"/>
  <c r="U335" i="4"/>
  <c r="L335" i="4"/>
  <c r="T334" i="4"/>
  <c r="K334" i="4"/>
  <c r="R333" i="4"/>
  <c r="J333" i="4"/>
  <c r="Q332" i="4"/>
  <c r="I332" i="4"/>
  <c r="P331" i="4"/>
  <c r="H331" i="4"/>
  <c r="O330" i="4"/>
  <c r="G330" i="4"/>
  <c r="N329" i="4"/>
  <c r="M328" i="4"/>
  <c r="U327" i="4"/>
  <c r="L327" i="4"/>
  <c r="T326" i="4"/>
  <c r="K326" i="4"/>
  <c r="R325" i="4"/>
  <c r="J325" i="4"/>
  <c r="Q324" i="4"/>
  <c r="I324" i="4"/>
  <c r="P323" i="4"/>
  <c r="H323" i="4"/>
  <c r="O322" i="4"/>
  <c r="G322" i="4"/>
  <c r="N321" i="4"/>
  <c r="M320" i="4"/>
  <c r="U319" i="4"/>
  <c r="L319" i="4"/>
  <c r="T318" i="4"/>
  <c r="K318" i="4"/>
  <c r="R317" i="4"/>
  <c r="J317" i="4"/>
  <c r="Q316" i="4"/>
  <c r="I316" i="4"/>
  <c r="P315" i="4"/>
  <c r="H315" i="4"/>
  <c r="O314" i="4"/>
  <c r="G314" i="4"/>
  <c r="N313" i="4"/>
  <c r="M312" i="4"/>
  <c r="U311" i="4"/>
  <c r="L311" i="4"/>
  <c r="T310" i="4"/>
  <c r="K310" i="4"/>
  <c r="R309" i="4"/>
  <c r="J309" i="4"/>
  <c r="Q308" i="4"/>
  <c r="I308" i="4"/>
  <c r="P307" i="4"/>
  <c r="H307" i="4"/>
  <c r="O306" i="4"/>
  <c r="G306" i="4"/>
  <c r="N305" i="4"/>
  <c r="M304" i="4"/>
  <c r="U303" i="4"/>
  <c r="L303" i="4"/>
  <c r="T302" i="4"/>
  <c r="K302" i="4"/>
  <c r="R301" i="4"/>
  <c r="J301" i="4"/>
  <c r="Q300" i="4"/>
  <c r="I300" i="4"/>
  <c r="P299" i="4"/>
  <c r="H299" i="4"/>
  <c r="O298" i="4"/>
  <c r="G298" i="4"/>
  <c r="N297" i="4"/>
  <c r="M296" i="4"/>
  <c r="U295" i="4"/>
  <c r="L295" i="4"/>
  <c r="T294" i="4"/>
  <c r="K294" i="4"/>
  <c r="R293" i="4"/>
  <c r="J293" i="4"/>
  <c r="Q292" i="4"/>
  <c r="I292" i="4"/>
  <c r="P291" i="4"/>
  <c r="H291" i="4"/>
  <c r="O290" i="4"/>
  <c r="G290" i="4"/>
  <c r="N289" i="4"/>
  <c r="M288" i="4"/>
  <c r="U287" i="4"/>
  <c r="L287" i="4"/>
  <c r="T286" i="4"/>
  <c r="K286" i="4"/>
  <c r="R285" i="4"/>
  <c r="J285" i="4"/>
  <c r="Q284" i="4"/>
  <c r="I284" i="4"/>
  <c r="P283" i="4"/>
  <c r="H283" i="4"/>
  <c r="O282" i="4"/>
  <c r="G282" i="4"/>
  <c r="N281" i="4"/>
  <c r="M337" i="4"/>
  <c r="U336" i="4"/>
  <c r="L336" i="4"/>
  <c r="T335" i="4"/>
  <c r="K335" i="4"/>
  <c r="R334" i="4"/>
  <c r="J334" i="4"/>
  <c r="Q333" i="4"/>
  <c r="I333" i="4"/>
  <c r="P332" i="4"/>
  <c r="H332" i="4"/>
  <c r="O331" i="4"/>
  <c r="G331" i="4"/>
  <c r="N330" i="4"/>
  <c r="M329" i="4"/>
  <c r="U328" i="4"/>
  <c r="L328" i="4"/>
  <c r="T327" i="4"/>
  <c r="K327" i="4"/>
  <c r="R326" i="4"/>
  <c r="J326" i="4"/>
  <c r="Q325" i="4"/>
  <c r="I325" i="4"/>
  <c r="P324" i="4"/>
  <c r="H324" i="4"/>
  <c r="O323" i="4"/>
  <c r="G323" i="4"/>
  <c r="N322" i="4"/>
  <c r="M321" i="4"/>
  <c r="U320" i="4"/>
  <c r="L320" i="4"/>
  <c r="T319" i="4"/>
  <c r="K319" i="4"/>
  <c r="R318" i="4"/>
  <c r="J318" i="4"/>
  <c r="Q317" i="4"/>
  <c r="I317" i="4"/>
  <c r="P316" i="4"/>
  <c r="H316" i="4"/>
  <c r="O315" i="4"/>
  <c r="G315" i="4"/>
  <c r="N314" i="4"/>
  <c r="M313" i="4"/>
  <c r="U312" i="4"/>
  <c r="L312" i="4"/>
  <c r="T311" i="4"/>
  <c r="K311" i="4"/>
  <c r="R310" i="4"/>
  <c r="J310" i="4"/>
  <c r="Q309" i="4"/>
  <c r="I309" i="4"/>
  <c r="P308" i="4"/>
  <c r="H308" i="4"/>
  <c r="O307" i="4"/>
  <c r="G307" i="4"/>
  <c r="N306" i="4"/>
  <c r="M305" i="4"/>
  <c r="U304" i="4"/>
  <c r="L304" i="4"/>
  <c r="T303" i="4"/>
  <c r="K303" i="4"/>
  <c r="R302" i="4"/>
  <c r="J302" i="4"/>
  <c r="Q301" i="4"/>
  <c r="I301" i="4"/>
  <c r="P300" i="4"/>
  <c r="H300" i="4"/>
  <c r="O299" i="4"/>
  <c r="G299" i="4"/>
  <c r="N298" i="4"/>
  <c r="M297" i="4"/>
  <c r="U296" i="4"/>
  <c r="L296" i="4"/>
  <c r="T295" i="4"/>
  <c r="K295" i="4"/>
  <c r="R294" i="4"/>
  <c r="J294" i="4"/>
  <c r="Q293" i="4"/>
  <c r="I293" i="4"/>
  <c r="P292" i="4"/>
  <c r="H292" i="4"/>
  <c r="O291" i="4"/>
  <c r="G291" i="4"/>
  <c r="N290" i="4"/>
  <c r="M289" i="4"/>
  <c r="U288" i="4"/>
  <c r="L288" i="4"/>
  <c r="T287" i="4"/>
  <c r="K287" i="4"/>
  <c r="R286" i="4"/>
  <c r="J286" i="4"/>
  <c r="Q285" i="4"/>
  <c r="I285" i="4"/>
  <c r="P284" i="4"/>
  <c r="H284" i="4"/>
  <c r="O283" i="4"/>
  <c r="G283" i="4"/>
  <c r="N282" i="4"/>
  <c r="M281" i="4"/>
  <c r="U280" i="4"/>
  <c r="L280" i="4"/>
  <c r="T279" i="4"/>
  <c r="K279" i="4"/>
  <c r="R278" i="4"/>
  <c r="J278" i="4"/>
  <c r="Q277" i="4"/>
  <c r="I277" i="4"/>
  <c r="U337" i="4"/>
  <c r="L337" i="4"/>
  <c r="T336" i="4"/>
  <c r="K336" i="4"/>
  <c r="R335" i="4"/>
  <c r="J335" i="4"/>
  <c r="Q334" i="4"/>
  <c r="I334" i="4"/>
  <c r="P333" i="4"/>
  <c r="H333" i="4"/>
  <c r="O332" i="4"/>
  <c r="G332" i="4"/>
  <c r="N331" i="4"/>
  <c r="M330" i="4"/>
  <c r="U329" i="4"/>
  <c r="L329" i="4"/>
  <c r="T328" i="4"/>
  <c r="K328" i="4"/>
  <c r="R327" i="4"/>
  <c r="J327" i="4"/>
  <c r="Q326" i="4"/>
  <c r="I326" i="4"/>
  <c r="P325" i="4"/>
  <c r="H325" i="4"/>
  <c r="O324" i="4"/>
  <c r="G324" i="4"/>
  <c r="N323" i="4"/>
  <c r="M322" i="4"/>
  <c r="U321" i="4"/>
  <c r="L321" i="4"/>
  <c r="T320" i="4"/>
  <c r="K320" i="4"/>
  <c r="R319" i="4"/>
  <c r="J319" i="4"/>
  <c r="Q318" i="4"/>
  <c r="I318" i="4"/>
  <c r="P317" i="4"/>
  <c r="H317" i="4"/>
  <c r="O316" i="4"/>
  <c r="G316" i="4"/>
  <c r="N315" i="4"/>
  <c r="M314" i="4"/>
  <c r="U313" i="4"/>
  <c r="L313" i="4"/>
  <c r="T312" i="4"/>
  <c r="K312" i="4"/>
  <c r="R311" i="4"/>
  <c r="J311" i="4"/>
  <c r="Q310" i="4"/>
  <c r="I310" i="4"/>
  <c r="P309" i="4"/>
  <c r="H309" i="4"/>
  <c r="O308" i="4"/>
  <c r="G308" i="4"/>
  <c r="N307" i="4"/>
  <c r="M306" i="4"/>
  <c r="U305" i="4"/>
  <c r="L305" i="4"/>
  <c r="T304" i="4"/>
  <c r="K304" i="4"/>
  <c r="R303" i="4"/>
  <c r="J303" i="4"/>
  <c r="Q302" i="4"/>
  <c r="I302" i="4"/>
  <c r="P301" i="4"/>
  <c r="H301" i="4"/>
  <c r="O300" i="4"/>
  <c r="G300" i="4"/>
  <c r="N299" i="4"/>
  <c r="M298" i="4"/>
  <c r="U297" i="4"/>
  <c r="L297" i="4"/>
  <c r="T296" i="4"/>
  <c r="K296" i="4"/>
  <c r="R295" i="4"/>
  <c r="J295" i="4"/>
  <c r="Q294" i="4"/>
  <c r="I294" i="4"/>
  <c r="P293" i="4"/>
  <c r="H293" i="4"/>
  <c r="O292" i="4"/>
  <c r="G292" i="4"/>
  <c r="N291" i="4"/>
  <c r="M290" i="4"/>
  <c r="U289" i="4"/>
  <c r="L289" i="4"/>
  <c r="T288" i="4"/>
  <c r="K288" i="4"/>
  <c r="R287" i="4"/>
  <c r="J287" i="4"/>
  <c r="Q286" i="4"/>
  <c r="I286" i="4"/>
  <c r="P285" i="4"/>
  <c r="H285" i="4"/>
  <c r="O284" i="4"/>
  <c r="G284" i="4"/>
  <c r="N283" i="4"/>
  <c r="M282" i="4"/>
  <c r="U281" i="4"/>
  <c r="L281" i="4"/>
  <c r="T280" i="4"/>
  <c r="K280" i="4"/>
  <c r="R279" i="4"/>
  <c r="J279" i="4"/>
  <c r="Q278" i="4"/>
  <c r="H321" i="4"/>
  <c r="J315" i="4"/>
  <c r="O312" i="4"/>
  <c r="L309" i="4"/>
  <c r="Q306" i="4"/>
  <c r="O304" i="4"/>
  <c r="P302" i="4"/>
  <c r="K297" i="4"/>
  <c r="Q295" i="4"/>
  <c r="U293" i="4"/>
  <c r="I290" i="4"/>
  <c r="O288" i="4"/>
  <c r="P286" i="4"/>
  <c r="L283" i="4"/>
  <c r="I282" i="4"/>
  <c r="G278" i="4"/>
  <c r="J277" i="4"/>
  <c r="N276" i="4"/>
  <c r="R275" i="4"/>
  <c r="G275" i="4"/>
  <c r="L274" i="4"/>
  <c r="T273" i="4"/>
  <c r="K273" i="4"/>
  <c r="R272" i="4"/>
  <c r="J272" i="4"/>
  <c r="Q271" i="4"/>
  <c r="I271" i="4"/>
  <c r="P270" i="4"/>
  <c r="H270" i="4"/>
  <c r="O269" i="4"/>
  <c r="G269" i="4"/>
  <c r="N268" i="4"/>
  <c r="M267" i="4"/>
  <c r="U266" i="4"/>
  <c r="L266" i="4"/>
  <c r="T265" i="4"/>
  <c r="K265" i="4"/>
  <c r="R264" i="4"/>
  <c r="J264" i="4"/>
  <c r="Q263" i="4"/>
  <c r="I263" i="4"/>
  <c r="P262" i="4"/>
  <c r="H262" i="4"/>
  <c r="O261" i="4"/>
  <c r="G261" i="4"/>
  <c r="N260" i="4"/>
  <c r="M259" i="4"/>
  <c r="U258" i="4"/>
  <c r="L258" i="4"/>
  <c r="T257" i="4"/>
  <c r="K257" i="4"/>
  <c r="R256" i="4"/>
  <c r="J256" i="4"/>
  <c r="Q255" i="4"/>
  <c r="I255" i="4"/>
  <c r="P254" i="4"/>
  <c r="H254" i="4"/>
  <c r="O253" i="4"/>
  <c r="G253" i="4"/>
  <c r="N252" i="4"/>
  <c r="M251" i="4"/>
  <c r="U250" i="4"/>
  <c r="L250" i="4"/>
  <c r="T249" i="4"/>
  <c r="K249" i="4"/>
  <c r="R248" i="4"/>
  <c r="J248" i="4"/>
  <c r="Q247" i="4"/>
  <c r="I247" i="4"/>
  <c r="P246" i="4"/>
  <c r="H246" i="4"/>
  <c r="O245" i="4"/>
  <c r="G245" i="4"/>
  <c r="N244" i="4"/>
  <c r="M243" i="4"/>
  <c r="U242" i="4"/>
  <c r="L242" i="4"/>
  <c r="T241" i="4"/>
  <c r="K241" i="4"/>
  <c r="R240" i="4"/>
  <c r="J240" i="4"/>
  <c r="Q239" i="4"/>
  <c r="I239" i="4"/>
  <c r="P238" i="4"/>
  <c r="H238" i="4"/>
  <c r="O237" i="4"/>
  <c r="G237" i="4"/>
  <c r="N236" i="4"/>
  <c r="M235" i="4"/>
  <c r="U234" i="4"/>
  <c r="L234" i="4"/>
  <c r="T233" i="4"/>
  <c r="K233" i="4"/>
  <c r="R232" i="4"/>
  <c r="J232" i="4"/>
  <c r="Q231" i="4"/>
  <c r="I231" i="4"/>
  <c r="P230" i="4"/>
  <c r="H230" i="4"/>
  <c r="O229" i="4"/>
  <c r="G229" i="4"/>
  <c r="N228" i="4"/>
  <c r="M227" i="4"/>
  <c r="U226" i="4"/>
  <c r="L226" i="4"/>
  <c r="T225" i="4"/>
  <c r="K225" i="4"/>
  <c r="R224" i="4"/>
  <c r="J224" i="4"/>
  <c r="Q223" i="4"/>
  <c r="I223" i="4"/>
  <c r="P222" i="4"/>
  <c r="H222" i="4"/>
  <c r="O221" i="4"/>
  <c r="G221" i="4"/>
  <c r="N220" i="4"/>
  <c r="M219" i="4"/>
  <c r="U218" i="4"/>
  <c r="L218" i="4"/>
  <c r="T217" i="4"/>
  <c r="K217" i="4"/>
  <c r="R216" i="4"/>
  <c r="J216" i="4"/>
  <c r="Q215" i="4"/>
  <c r="I215" i="4"/>
  <c r="P214" i="4"/>
  <c r="H214" i="4"/>
  <c r="O213" i="4"/>
  <c r="G213" i="4"/>
  <c r="N212" i="4"/>
  <c r="M211" i="4"/>
  <c r="U210" i="4"/>
  <c r="L210" i="4"/>
  <c r="T209" i="4"/>
  <c r="K209" i="4"/>
  <c r="R208" i="4"/>
  <c r="J208" i="4"/>
  <c r="Q207" i="4"/>
  <c r="I207" i="4"/>
  <c r="P206" i="4"/>
  <c r="H206" i="4"/>
  <c r="O205" i="4"/>
  <c r="G205" i="4"/>
  <c r="N204" i="4"/>
  <c r="M203" i="4"/>
  <c r="U202" i="4"/>
  <c r="L202" i="4"/>
  <c r="T201" i="4"/>
  <c r="K201" i="4"/>
  <c r="R200" i="4"/>
  <c r="J200" i="4"/>
  <c r="Q199" i="4"/>
  <c r="I199" i="4"/>
  <c r="P198" i="4"/>
  <c r="H198" i="4"/>
  <c r="O197" i="4"/>
  <c r="G197" i="4"/>
  <c r="N196" i="4"/>
  <c r="M195" i="4"/>
  <c r="U194" i="4"/>
  <c r="L194" i="4"/>
  <c r="T193" i="4"/>
  <c r="K193" i="4"/>
  <c r="R192" i="4"/>
  <c r="J192" i="4"/>
  <c r="Q191" i="4"/>
  <c r="I191" i="4"/>
  <c r="P190" i="4"/>
  <c r="H190" i="4"/>
  <c r="O189" i="4"/>
  <c r="P329" i="4"/>
  <c r="M326" i="4"/>
  <c r="R323" i="4"/>
  <c r="U317" i="4"/>
  <c r="G312" i="4"/>
  <c r="I306" i="4"/>
  <c r="J304" i="4"/>
  <c r="M302" i="4"/>
  <c r="T300" i="4"/>
  <c r="U298" i="4"/>
  <c r="H297" i="4"/>
  <c r="N295" i="4"/>
  <c r="O293" i="4"/>
  <c r="R291" i="4"/>
  <c r="J288" i="4"/>
  <c r="M286" i="4"/>
  <c r="T284" i="4"/>
  <c r="J283" i="4"/>
  <c r="R280" i="4"/>
  <c r="U279" i="4"/>
  <c r="T278" i="4"/>
  <c r="H277" i="4"/>
  <c r="M276" i="4"/>
  <c r="P275" i="4"/>
  <c r="K274" i="4"/>
  <c r="R273" i="4"/>
  <c r="J273" i="4"/>
  <c r="Q272" i="4"/>
  <c r="I272" i="4"/>
  <c r="P271" i="4"/>
  <c r="H271" i="4"/>
  <c r="O270" i="4"/>
  <c r="G270" i="4"/>
  <c r="N269" i="4"/>
  <c r="M268" i="4"/>
  <c r="U267" i="4"/>
  <c r="L267" i="4"/>
  <c r="T266" i="4"/>
  <c r="K266" i="4"/>
  <c r="R265" i="4"/>
  <c r="J265" i="4"/>
  <c r="Q264" i="4"/>
  <c r="I264" i="4"/>
  <c r="P263" i="4"/>
  <c r="H263" i="4"/>
  <c r="O262" i="4"/>
  <c r="G262" i="4"/>
  <c r="N261" i="4"/>
  <c r="M260" i="4"/>
  <c r="U259" i="4"/>
  <c r="L259" i="4"/>
  <c r="T258" i="4"/>
  <c r="K258" i="4"/>
  <c r="R257" i="4"/>
  <c r="J257" i="4"/>
  <c r="Q256" i="4"/>
  <c r="I256" i="4"/>
  <c r="P255" i="4"/>
  <c r="H255" i="4"/>
  <c r="O254" i="4"/>
  <c r="G254" i="4"/>
  <c r="N253" i="4"/>
  <c r="M252" i="4"/>
  <c r="U251" i="4"/>
  <c r="L251" i="4"/>
  <c r="T250" i="4"/>
  <c r="K250" i="4"/>
  <c r="R249" i="4"/>
  <c r="J249" i="4"/>
  <c r="Q248" i="4"/>
  <c r="I248" i="4"/>
  <c r="P247" i="4"/>
  <c r="H247" i="4"/>
  <c r="O246" i="4"/>
  <c r="G246" i="4"/>
  <c r="N245" i="4"/>
  <c r="M244" i="4"/>
  <c r="U243" i="4"/>
  <c r="L243" i="4"/>
  <c r="T242" i="4"/>
  <c r="K242" i="4"/>
  <c r="R241" i="4"/>
  <c r="J241" i="4"/>
  <c r="Q240" i="4"/>
  <c r="I240" i="4"/>
  <c r="P239" i="4"/>
  <c r="H239" i="4"/>
  <c r="O238" i="4"/>
  <c r="G238" i="4"/>
  <c r="N237" i="4"/>
  <c r="M236" i="4"/>
  <c r="U235" i="4"/>
  <c r="L235" i="4"/>
  <c r="T234" i="4"/>
  <c r="K234" i="4"/>
  <c r="R233" i="4"/>
  <c r="J233" i="4"/>
  <c r="Q232" i="4"/>
  <c r="I232" i="4"/>
  <c r="P231" i="4"/>
  <c r="H231" i="4"/>
  <c r="O230" i="4"/>
  <c r="G230" i="4"/>
  <c r="N229" i="4"/>
  <c r="M228" i="4"/>
  <c r="U227" i="4"/>
  <c r="L227" i="4"/>
  <c r="T226" i="4"/>
  <c r="K226" i="4"/>
  <c r="R225" i="4"/>
  <c r="J225" i="4"/>
  <c r="Q224" i="4"/>
  <c r="I224" i="4"/>
  <c r="P223" i="4"/>
  <c r="H223" i="4"/>
  <c r="O222" i="4"/>
  <c r="G222" i="4"/>
  <c r="N221" i="4"/>
  <c r="M220" i="4"/>
  <c r="U219" i="4"/>
  <c r="L219" i="4"/>
  <c r="T218" i="4"/>
  <c r="K218" i="4"/>
  <c r="R217" i="4"/>
  <c r="J217" i="4"/>
  <c r="Q216" i="4"/>
  <c r="I216" i="4"/>
  <c r="P215" i="4"/>
  <c r="H215" i="4"/>
  <c r="O214" i="4"/>
  <c r="G214" i="4"/>
  <c r="N213" i="4"/>
  <c r="M212" i="4"/>
  <c r="U211" i="4"/>
  <c r="L211" i="4"/>
  <c r="T210" i="4"/>
  <c r="K210" i="4"/>
  <c r="R209" i="4"/>
  <c r="J209" i="4"/>
  <c r="Q208" i="4"/>
  <c r="I208" i="4"/>
  <c r="P207" i="4"/>
  <c r="H207" i="4"/>
  <c r="O206" i="4"/>
  <c r="G206" i="4"/>
  <c r="N205" i="4"/>
  <c r="M204" i="4"/>
  <c r="U203" i="4"/>
  <c r="L203" i="4"/>
  <c r="T202" i="4"/>
  <c r="K202" i="4"/>
  <c r="R201" i="4"/>
  <c r="J201" i="4"/>
  <c r="Q200" i="4"/>
  <c r="I200" i="4"/>
  <c r="P199" i="4"/>
  <c r="H199" i="4"/>
  <c r="O198" i="4"/>
  <c r="G198" i="4"/>
  <c r="N197" i="4"/>
  <c r="M196" i="4"/>
  <c r="U195" i="4"/>
  <c r="L195" i="4"/>
  <c r="T194" i="4"/>
  <c r="K194" i="4"/>
  <c r="R193" i="4"/>
  <c r="J193" i="4"/>
  <c r="Q192" i="4"/>
  <c r="I192" i="4"/>
  <c r="P191" i="4"/>
  <c r="H191" i="4"/>
  <c r="O190" i="4"/>
  <c r="G190" i="4"/>
  <c r="N189" i="4"/>
  <c r="M188" i="4"/>
  <c r="U187" i="4"/>
  <c r="L187" i="4"/>
  <c r="T186" i="4"/>
  <c r="K186" i="4"/>
  <c r="R185" i="4"/>
  <c r="J185" i="4"/>
  <c r="Q184" i="4"/>
  <c r="I184" i="4"/>
  <c r="P183" i="4"/>
  <c r="H183" i="4"/>
  <c r="O182" i="4"/>
  <c r="G182" i="4"/>
  <c r="N181" i="4"/>
  <c r="M180" i="4"/>
  <c r="U179" i="4"/>
  <c r="L179" i="4"/>
  <c r="T178" i="4"/>
  <c r="K178" i="4"/>
  <c r="R177" i="4"/>
  <c r="J177" i="4"/>
  <c r="Q176" i="4"/>
  <c r="I176" i="4"/>
  <c r="P175" i="4"/>
  <c r="H175" i="4"/>
  <c r="O174" i="4"/>
  <c r="G174" i="4"/>
  <c r="N173" i="4"/>
  <c r="H329" i="4"/>
  <c r="J323" i="4"/>
  <c r="O320" i="4"/>
  <c r="L317" i="4"/>
  <c r="Q314" i="4"/>
  <c r="T308" i="4"/>
  <c r="G304" i="4"/>
  <c r="H302" i="4"/>
  <c r="N300" i="4"/>
  <c r="Q298" i="4"/>
  <c r="I295" i="4"/>
  <c r="L293" i="4"/>
  <c r="M291" i="4"/>
  <c r="T289" i="4"/>
  <c r="G288" i="4"/>
  <c r="H286" i="4"/>
  <c r="N284" i="4"/>
  <c r="T281" i="4"/>
  <c r="Q280" i="4"/>
  <c r="Q279" i="4"/>
  <c r="P278" i="4"/>
  <c r="U277" i="4"/>
  <c r="G277" i="4"/>
  <c r="K276" i="4"/>
  <c r="O275" i="4"/>
  <c r="U274" i="4"/>
  <c r="J274" i="4"/>
  <c r="Q273" i="4"/>
  <c r="I273" i="4"/>
  <c r="P272" i="4"/>
  <c r="H272" i="4"/>
  <c r="O271" i="4"/>
  <c r="G271" i="4"/>
  <c r="N270" i="4"/>
  <c r="M269" i="4"/>
  <c r="U268" i="4"/>
  <c r="L268" i="4"/>
  <c r="T267" i="4"/>
  <c r="K267" i="4"/>
  <c r="R266" i="4"/>
  <c r="J266" i="4"/>
  <c r="Q265" i="4"/>
  <c r="I265" i="4"/>
  <c r="P264" i="4"/>
  <c r="H264" i="4"/>
  <c r="O263" i="4"/>
  <c r="G263" i="4"/>
  <c r="N262" i="4"/>
  <c r="M261" i="4"/>
  <c r="U260" i="4"/>
  <c r="L260" i="4"/>
  <c r="T259" i="4"/>
  <c r="K259" i="4"/>
  <c r="R258" i="4"/>
  <c r="J258" i="4"/>
  <c r="Q257" i="4"/>
  <c r="I257" i="4"/>
  <c r="P256" i="4"/>
  <c r="H256" i="4"/>
  <c r="O255" i="4"/>
  <c r="G255" i="4"/>
  <c r="N254" i="4"/>
  <c r="M253" i="4"/>
  <c r="U252" i="4"/>
  <c r="L252" i="4"/>
  <c r="T251" i="4"/>
  <c r="K251" i="4"/>
  <c r="R250" i="4"/>
  <c r="J250" i="4"/>
  <c r="Q249" i="4"/>
  <c r="I249" i="4"/>
  <c r="P248" i="4"/>
  <c r="H248" i="4"/>
  <c r="O247" i="4"/>
  <c r="G247" i="4"/>
  <c r="N246" i="4"/>
  <c r="M245" i="4"/>
  <c r="U244" i="4"/>
  <c r="L244" i="4"/>
  <c r="T243" i="4"/>
  <c r="K243" i="4"/>
  <c r="R242" i="4"/>
  <c r="J242" i="4"/>
  <c r="Q241" i="4"/>
  <c r="I241" i="4"/>
  <c r="P240" i="4"/>
  <c r="H240" i="4"/>
  <c r="O239" i="4"/>
  <c r="G239" i="4"/>
  <c r="N238" i="4"/>
  <c r="M237" i="4"/>
  <c r="U236" i="4"/>
  <c r="L236" i="4"/>
  <c r="T235" i="4"/>
  <c r="K235" i="4"/>
  <c r="R234" i="4"/>
  <c r="J234" i="4"/>
  <c r="Q233" i="4"/>
  <c r="I233" i="4"/>
  <c r="P232" i="4"/>
  <c r="H232" i="4"/>
  <c r="O231" i="4"/>
  <c r="G231" i="4"/>
  <c r="N230" i="4"/>
  <c r="M229" i="4"/>
  <c r="U228" i="4"/>
  <c r="L228" i="4"/>
  <c r="T227" i="4"/>
  <c r="K227" i="4"/>
  <c r="R226" i="4"/>
  <c r="J226" i="4"/>
  <c r="Q225" i="4"/>
  <c r="I225" i="4"/>
  <c r="P224" i="4"/>
  <c r="H224" i="4"/>
  <c r="O223" i="4"/>
  <c r="G223" i="4"/>
  <c r="N222" i="4"/>
  <c r="M221" i="4"/>
  <c r="U220" i="4"/>
  <c r="L220" i="4"/>
  <c r="T219" i="4"/>
  <c r="K219" i="4"/>
  <c r="R218" i="4"/>
  <c r="J218" i="4"/>
  <c r="Q217" i="4"/>
  <c r="I217" i="4"/>
  <c r="P216" i="4"/>
  <c r="H216" i="4"/>
  <c r="O215" i="4"/>
  <c r="G215" i="4"/>
  <c r="N214" i="4"/>
  <c r="M213" i="4"/>
  <c r="U212" i="4"/>
  <c r="L212" i="4"/>
  <c r="T211" i="4"/>
  <c r="K211" i="4"/>
  <c r="R210" i="4"/>
  <c r="J210" i="4"/>
  <c r="Q209" i="4"/>
  <c r="I209" i="4"/>
  <c r="P208" i="4"/>
  <c r="H208" i="4"/>
  <c r="O207" i="4"/>
  <c r="G207" i="4"/>
  <c r="N206" i="4"/>
  <c r="M205" i="4"/>
  <c r="U204" i="4"/>
  <c r="L204" i="4"/>
  <c r="T203" i="4"/>
  <c r="K203" i="4"/>
  <c r="R202" i="4"/>
  <c r="J202" i="4"/>
  <c r="Q201" i="4"/>
  <c r="I201" i="4"/>
  <c r="P200" i="4"/>
  <c r="U325" i="4"/>
  <c r="G320" i="4"/>
  <c r="I314" i="4"/>
  <c r="N311" i="4"/>
  <c r="K308" i="4"/>
  <c r="P305" i="4"/>
  <c r="K300" i="4"/>
  <c r="L298" i="4"/>
  <c r="R296" i="4"/>
  <c r="G293" i="4"/>
  <c r="J291" i="4"/>
  <c r="P289" i="4"/>
  <c r="K284" i="4"/>
  <c r="U282" i="4"/>
  <c r="R281" i="4"/>
  <c r="O280" i="4"/>
  <c r="P279" i="4"/>
  <c r="O278" i="4"/>
  <c r="R277" i="4"/>
  <c r="I276" i="4"/>
  <c r="N275" i="4"/>
  <c r="T274" i="4"/>
  <c r="V274" i="4" s="1"/>
  <c r="I274" i="4"/>
  <c r="P273" i="4"/>
  <c r="H273" i="4"/>
  <c r="O272" i="4"/>
  <c r="G272" i="4"/>
  <c r="N271" i="4"/>
  <c r="M270" i="4"/>
  <c r="U269" i="4"/>
  <c r="L269" i="4"/>
  <c r="T268" i="4"/>
  <c r="V268" i="4" s="1"/>
  <c r="K268" i="4"/>
  <c r="R267" i="4"/>
  <c r="J267" i="4"/>
  <c r="Q266" i="4"/>
  <c r="I266" i="4"/>
  <c r="P265" i="4"/>
  <c r="H265" i="4"/>
  <c r="O264" i="4"/>
  <c r="G264" i="4"/>
  <c r="N263" i="4"/>
  <c r="M262" i="4"/>
  <c r="U261" i="4"/>
  <c r="L261" i="4"/>
  <c r="T260" i="4"/>
  <c r="V260" i="4" s="1"/>
  <c r="K260" i="4"/>
  <c r="R259" i="4"/>
  <c r="J259" i="4"/>
  <c r="Q258" i="4"/>
  <c r="I258" i="4"/>
  <c r="P257" i="4"/>
  <c r="H257" i="4"/>
  <c r="O256" i="4"/>
  <c r="G256" i="4"/>
  <c r="N255" i="4"/>
  <c r="M254" i="4"/>
  <c r="U253" i="4"/>
  <c r="L253" i="4"/>
  <c r="T252" i="4"/>
  <c r="V252" i="4" s="1"/>
  <c r="K252" i="4"/>
  <c r="R251" i="4"/>
  <c r="J251" i="4"/>
  <c r="Q250" i="4"/>
  <c r="I250" i="4"/>
  <c r="P249" i="4"/>
  <c r="H249" i="4"/>
  <c r="O248" i="4"/>
  <c r="G248" i="4"/>
  <c r="N247" i="4"/>
  <c r="M246" i="4"/>
  <c r="U245" i="4"/>
  <c r="L245" i="4"/>
  <c r="T244" i="4"/>
  <c r="V244" i="4" s="1"/>
  <c r="K244" i="4"/>
  <c r="R243" i="4"/>
  <c r="J243" i="4"/>
  <c r="Q242" i="4"/>
  <c r="I242" i="4"/>
  <c r="P241" i="4"/>
  <c r="H241" i="4"/>
  <c r="O240" i="4"/>
  <c r="G240" i="4"/>
  <c r="N239" i="4"/>
  <c r="M238" i="4"/>
  <c r="U237" i="4"/>
  <c r="L237" i="4"/>
  <c r="T236" i="4"/>
  <c r="V236" i="4" s="1"/>
  <c r="K236" i="4"/>
  <c r="R235" i="4"/>
  <c r="J235" i="4"/>
  <c r="Q234" i="4"/>
  <c r="I234" i="4"/>
  <c r="P233" i="4"/>
  <c r="H233" i="4"/>
  <c r="O232" i="4"/>
  <c r="G232" i="4"/>
  <c r="N231" i="4"/>
  <c r="M230" i="4"/>
  <c r="U229" i="4"/>
  <c r="L229" i="4"/>
  <c r="T228" i="4"/>
  <c r="K228" i="4"/>
  <c r="R227" i="4"/>
  <c r="J227" i="4"/>
  <c r="Q226" i="4"/>
  <c r="I226" i="4"/>
  <c r="P225" i="4"/>
  <c r="H225" i="4"/>
  <c r="O224" i="4"/>
  <c r="G224" i="4"/>
  <c r="N223" i="4"/>
  <c r="M222" i="4"/>
  <c r="U221" i="4"/>
  <c r="L221" i="4"/>
  <c r="T220" i="4"/>
  <c r="V220" i="4" s="1"/>
  <c r="K220" i="4"/>
  <c r="R219" i="4"/>
  <c r="J219" i="4"/>
  <c r="Q218" i="4"/>
  <c r="I218" i="4"/>
  <c r="P217" i="4"/>
  <c r="H217" i="4"/>
  <c r="O216" i="4"/>
  <c r="G216" i="4"/>
  <c r="N215" i="4"/>
  <c r="M214" i="4"/>
  <c r="U213" i="4"/>
  <c r="L213" i="4"/>
  <c r="T212" i="4"/>
  <c r="V212" i="4" s="1"/>
  <c r="K212" i="4"/>
  <c r="R211" i="4"/>
  <c r="J211" i="4"/>
  <c r="Q210" i="4"/>
  <c r="I210" i="4"/>
  <c r="P209" i="4"/>
  <c r="O328" i="4"/>
  <c r="L325" i="4"/>
  <c r="Q322" i="4"/>
  <c r="T316" i="4"/>
  <c r="K305" i="4"/>
  <c r="Q303" i="4"/>
  <c r="U301" i="4"/>
  <c r="I298" i="4"/>
  <c r="O296" i="4"/>
  <c r="P294" i="4"/>
  <c r="K289" i="4"/>
  <c r="Q287" i="4"/>
  <c r="U285" i="4"/>
  <c r="T282" i="4"/>
  <c r="V282" i="4" s="1"/>
  <c r="P281" i="4"/>
  <c r="M280" i="4"/>
  <c r="N279" i="4"/>
  <c r="M278" i="4"/>
  <c r="P277" i="4"/>
  <c r="T276" i="4"/>
  <c r="H276" i="4"/>
  <c r="M275" i="4"/>
  <c r="Q274" i="4"/>
  <c r="H274" i="4"/>
  <c r="O273" i="4"/>
  <c r="G273" i="4"/>
  <c r="N272" i="4"/>
  <c r="M271" i="4"/>
  <c r="U270" i="4"/>
  <c r="L270" i="4"/>
  <c r="T269" i="4"/>
  <c r="K269" i="4"/>
  <c r="R268" i="4"/>
  <c r="J268" i="4"/>
  <c r="Q267" i="4"/>
  <c r="I267" i="4"/>
  <c r="P266" i="4"/>
  <c r="H266" i="4"/>
  <c r="O265" i="4"/>
  <c r="G265" i="4"/>
  <c r="N264" i="4"/>
  <c r="M263" i="4"/>
  <c r="U262" i="4"/>
  <c r="L262" i="4"/>
  <c r="T261" i="4"/>
  <c r="K261" i="4"/>
  <c r="R260" i="4"/>
  <c r="J260" i="4"/>
  <c r="Q259" i="4"/>
  <c r="I259" i="4"/>
  <c r="P258" i="4"/>
  <c r="H258" i="4"/>
  <c r="O257" i="4"/>
  <c r="G257" i="4"/>
  <c r="N256" i="4"/>
  <c r="M255" i="4"/>
  <c r="U254" i="4"/>
  <c r="L254" i="4"/>
  <c r="T253" i="4"/>
  <c r="K253" i="4"/>
  <c r="R252" i="4"/>
  <c r="J252" i="4"/>
  <c r="Q251" i="4"/>
  <c r="I251" i="4"/>
  <c r="P250" i="4"/>
  <c r="H250" i="4"/>
  <c r="O249" i="4"/>
  <c r="G249" i="4"/>
  <c r="N248" i="4"/>
  <c r="M247" i="4"/>
  <c r="U246" i="4"/>
  <c r="L246" i="4"/>
  <c r="T245" i="4"/>
  <c r="K245" i="4"/>
  <c r="R244" i="4"/>
  <c r="J244" i="4"/>
  <c r="Q243" i="4"/>
  <c r="I243" i="4"/>
  <c r="P242" i="4"/>
  <c r="H242" i="4"/>
  <c r="O241" i="4"/>
  <c r="G241" i="4"/>
  <c r="N240" i="4"/>
  <c r="M239" i="4"/>
  <c r="U238" i="4"/>
  <c r="L238" i="4"/>
  <c r="T237" i="4"/>
  <c r="K237" i="4"/>
  <c r="R236" i="4"/>
  <c r="J236" i="4"/>
  <c r="Q235" i="4"/>
  <c r="I235" i="4"/>
  <c r="P234" i="4"/>
  <c r="H234" i="4"/>
  <c r="O233" i="4"/>
  <c r="G233" i="4"/>
  <c r="N232" i="4"/>
  <c r="M231" i="4"/>
  <c r="U230" i="4"/>
  <c r="L230" i="4"/>
  <c r="T229" i="4"/>
  <c r="K229" i="4"/>
  <c r="R228" i="4"/>
  <c r="J228" i="4"/>
  <c r="Q227" i="4"/>
  <c r="I227" i="4"/>
  <c r="P226" i="4"/>
  <c r="H226" i="4"/>
  <c r="O225" i="4"/>
  <c r="G225" i="4"/>
  <c r="N224" i="4"/>
  <c r="M223" i="4"/>
  <c r="U222" i="4"/>
  <c r="L222" i="4"/>
  <c r="T221" i="4"/>
  <c r="K221" i="4"/>
  <c r="R220" i="4"/>
  <c r="J220" i="4"/>
  <c r="Q219" i="4"/>
  <c r="I219" i="4"/>
  <c r="P218" i="4"/>
  <c r="H218" i="4"/>
  <c r="O217" i="4"/>
  <c r="G217" i="4"/>
  <c r="N216" i="4"/>
  <c r="M215" i="4"/>
  <c r="U214" i="4"/>
  <c r="L214" i="4"/>
  <c r="T213" i="4"/>
  <c r="K213" i="4"/>
  <c r="R212" i="4"/>
  <c r="J212" i="4"/>
  <c r="Q211" i="4"/>
  <c r="I211" i="4"/>
  <c r="P210" i="4"/>
  <c r="H210" i="4"/>
  <c r="O209" i="4"/>
  <c r="G209" i="4"/>
  <c r="N208" i="4"/>
  <c r="M207" i="4"/>
  <c r="U206" i="4"/>
  <c r="L206" i="4"/>
  <c r="T205" i="4"/>
  <c r="K205" i="4"/>
  <c r="R204" i="4"/>
  <c r="J204" i="4"/>
  <c r="Q203" i="4"/>
  <c r="I203" i="4"/>
  <c r="P202" i="4"/>
  <c r="H202" i="4"/>
  <c r="O201" i="4"/>
  <c r="G201" i="4"/>
  <c r="N200" i="4"/>
  <c r="M199" i="4"/>
  <c r="U198" i="4"/>
  <c r="L198" i="4"/>
  <c r="T197" i="4"/>
  <c r="K197" i="4"/>
  <c r="R196" i="4"/>
  <c r="J196" i="4"/>
  <c r="Q195" i="4"/>
  <c r="I195" i="4"/>
  <c r="P194" i="4"/>
  <c r="H194" i="4"/>
  <c r="O193" i="4"/>
  <c r="G193" i="4"/>
  <c r="N192" i="4"/>
  <c r="M191" i="4"/>
  <c r="U190" i="4"/>
  <c r="L190" i="4"/>
  <c r="T189" i="4"/>
  <c r="K189" i="4"/>
  <c r="R188" i="4"/>
  <c r="J188" i="4"/>
  <c r="Q187" i="4"/>
  <c r="I187" i="4"/>
  <c r="P186" i="4"/>
  <c r="H186" i="4"/>
  <c r="O185" i="4"/>
  <c r="G185" i="4"/>
  <c r="N184" i="4"/>
  <c r="M183" i="4"/>
  <c r="U182" i="4"/>
  <c r="L182" i="4"/>
  <c r="T181" i="4"/>
  <c r="K181" i="4"/>
  <c r="R180" i="4"/>
  <c r="G328" i="4"/>
  <c r="I322" i="4"/>
  <c r="N319" i="4"/>
  <c r="K316" i="4"/>
  <c r="P313" i="4"/>
  <c r="M310" i="4"/>
  <c r="R307" i="4"/>
  <c r="H305" i="4"/>
  <c r="N303" i="4"/>
  <c r="O301" i="4"/>
  <c r="R299" i="4"/>
  <c r="J296" i="4"/>
  <c r="M294" i="4"/>
  <c r="T292" i="4"/>
  <c r="U290" i="4"/>
  <c r="H289" i="4"/>
  <c r="N287" i="4"/>
  <c r="O285" i="4"/>
  <c r="U283" i="4"/>
  <c r="Q282" i="4"/>
  <c r="K281" i="4"/>
  <c r="J280" i="4"/>
  <c r="L279" i="4"/>
  <c r="K278" i="4"/>
  <c r="O277" i="4"/>
  <c r="Q276" i="4"/>
  <c r="G276" i="4"/>
  <c r="L275" i="4"/>
  <c r="O274" i="4"/>
  <c r="G274" i="4"/>
  <c r="N273" i="4"/>
  <c r="M272" i="4"/>
  <c r="U271" i="4"/>
  <c r="L271" i="4"/>
  <c r="T270" i="4"/>
  <c r="K270" i="4"/>
  <c r="R269" i="4"/>
  <c r="J269" i="4"/>
  <c r="Q268" i="4"/>
  <c r="I268" i="4"/>
  <c r="P267" i="4"/>
  <c r="H267" i="4"/>
  <c r="O266" i="4"/>
  <c r="G266" i="4"/>
  <c r="N265" i="4"/>
  <c r="M264" i="4"/>
  <c r="U263" i="4"/>
  <c r="L263" i="4"/>
  <c r="T262" i="4"/>
  <c r="K262" i="4"/>
  <c r="R261" i="4"/>
  <c r="J261" i="4"/>
  <c r="Q260" i="4"/>
  <c r="I260" i="4"/>
  <c r="P259" i="4"/>
  <c r="H259" i="4"/>
  <c r="O258" i="4"/>
  <c r="G258" i="4"/>
  <c r="N257" i="4"/>
  <c r="M256" i="4"/>
  <c r="U255" i="4"/>
  <c r="L255" i="4"/>
  <c r="T254" i="4"/>
  <c r="K254" i="4"/>
  <c r="R253" i="4"/>
  <c r="J253" i="4"/>
  <c r="Q252" i="4"/>
  <c r="I252" i="4"/>
  <c r="P251" i="4"/>
  <c r="H251" i="4"/>
  <c r="O250" i="4"/>
  <c r="G250" i="4"/>
  <c r="N249" i="4"/>
  <c r="M248" i="4"/>
  <c r="U247" i="4"/>
  <c r="L247" i="4"/>
  <c r="T246" i="4"/>
  <c r="K246" i="4"/>
  <c r="R245" i="4"/>
  <c r="J245" i="4"/>
  <c r="Q244" i="4"/>
  <c r="I244" i="4"/>
  <c r="P243" i="4"/>
  <c r="H243" i="4"/>
  <c r="O242" i="4"/>
  <c r="G242" i="4"/>
  <c r="N241" i="4"/>
  <c r="M240" i="4"/>
  <c r="U239" i="4"/>
  <c r="L239" i="4"/>
  <c r="T238" i="4"/>
  <c r="K238" i="4"/>
  <c r="R237" i="4"/>
  <c r="J237" i="4"/>
  <c r="Q236" i="4"/>
  <c r="I236" i="4"/>
  <c r="P235" i="4"/>
  <c r="H235" i="4"/>
  <c r="O234" i="4"/>
  <c r="G234" i="4"/>
  <c r="N233" i="4"/>
  <c r="M232" i="4"/>
  <c r="U231" i="4"/>
  <c r="L231" i="4"/>
  <c r="T230" i="4"/>
  <c r="K230" i="4"/>
  <c r="R229" i="4"/>
  <c r="J229" i="4"/>
  <c r="Q228" i="4"/>
  <c r="I228" i="4"/>
  <c r="P227" i="4"/>
  <c r="H227" i="4"/>
  <c r="O226" i="4"/>
  <c r="G226" i="4"/>
  <c r="N225" i="4"/>
  <c r="M224" i="4"/>
  <c r="U223" i="4"/>
  <c r="L223" i="4"/>
  <c r="T222" i="4"/>
  <c r="K222" i="4"/>
  <c r="R221" i="4"/>
  <c r="J221" i="4"/>
  <c r="Q220" i="4"/>
  <c r="I220" i="4"/>
  <c r="P219" i="4"/>
  <c r="H219" i="4"/>
  <c r="O218" i="4"/>
  <c r="G218" i="4"/>
  <c r="N217" i="4"/>
  <c r="M216" i="4"/>
  <c r="U215" i="4"/>
  <c r="L215" i="4"/>
  <c r="T214" i="4"/>
  <c r="K214" i="4"/>
  <c r="R213" i="4"/>
  <c r="J213" i="4"/>
  <c r="Q212" i="4"/>
  <c r="I212" i="4"/>
  <c r="P211" i="4"/>
  <c r="H211" i="4"/>
  <c r="O210" i="4"/>
  <c r="G210" i="4"/>
  <c r="N209" i="4"/>
  <c r="M208" i="4"/>
  <c r="U207" i="4"/>
  <c r="L207" i="4"/>
  <c r="T206" i="4"/>
  <c r="K206" i="4"/>
  <c r="R205" i="4"/>
  <c r="J205" i="4"/>
  <c r="Q204" i="4"/>
  <c r="I204" i="4"/>
  <c r="P203" i="4"/>
  <c r="H203" i="4"/>
  <c r="O202" i="4"/>
  <c r="G202" i="4"/>
  <c r="N201" i="4"/>
  <c r="M200" i="4"/>
  <c r="U199" i="4"/>
  <c r="L199" i="4"/>
  <c r="T198" i="4"/>
  <c r="K198" i="4"/>
  <c r="R197" i="4"/>
  <c r="J197" i="4"/>
  <c r="Q196" i="4"/>
  <c r="I196" i="4"/>
  <c r="P195" i="4"/>
  <c r="H195" i="4"/>
  <c r="O194" i="4"/>
  <c r="G194" i="4"/>
  <c r="N193" i="4"/>
  <c r="M192" i="4"/>
  <c r="U191" i="4"/>
  <c r="L191" i="4"/>
  <c r="T190" i="4"/>
  <c r="K190" i="4"/>
  <c r="R189" i="4"/>
  <c r="J189" i="4"/>
  <c r="Q188" i="4"/>
  <c r="I188" i="4"/>
  <c r="P187" i="4"/>
  <c r="H187" i="4"/>
  <c r="O186" i="4"/>
  <c r="G186" i="4"/>
  <c r="N185" i="4"/>
  <c r="M184" i="4"/>
  <c r="U183" i="4"/>
  <c r="L183" i="4"/>
  <c r="T182" i="4"/>
  <c r="K182" i="4"/>
  <c r="R181" i="4"/>
  <c r="J181" i="4"/>
  <c r="Q180" i="4"/>
  <c r="I180" i="4"/>
  <c r="P179" i="4"/>
  <c r="H179" i="4"/>
  <c r="O178" i="4"/>
  <c r="G178" i="4"/>
  <c r="N177" i="4"/>
  <c r="M176" i="4"/>
  <c r="U175" i="4"/>
  <c r="L175" i="4"/>
  <c r="T174" i="4"/>
  <c r="K174" i="4"/>
  <c r="R173" i="4"/>
  <c r="J173" i="4"/>
  <c r="N327" i="4"/>
  <c r="K324" i="4"/>
  <c r="P321" i="4"/>
  <c r="M318" i="4"/>
  <c r="R315" i="4"/>
  <c r="U309" i="4"/>
  <c r="R304" i="4"/>
  <c r="G301" i="4"/>
  <c r="J299" i="4"/>
  <c r="P297" i="4"/>
  <c r="K292" i="4"/>
  <c r="L290" i="4"/>
  <c r="R288" i="4"/>
  <c r="G285" i="4"/>
  <c r="M283" i="4"/>
  <c r="K282" i="4"/>
  <c r="H281" i="4"/>
  <c r="G280" i="4"/>
  <c r="H279" i="4"/>
  <c r="H278" i="4"/>
  <c r="L277" i="4"/>
  <c r="O276" i="4"/>
  <c r="U275" i="4"/>
  <c r="H275" i="4"/>
  <c r="M274" i="4"/>
  <c r="U273" i="4"/>
  <c r="L273" i="4"/>
  <c r="T272" i="4"/>
  <c r="K272" i="4"/>
  <c r="R271" i="4"/>
  <c r="J271" i="4"/>
  <c r="Q270" i="4"/>
  <c r="I270" i="4"/>
  <c r="P269" i="4"/>
  <c r="H269" i="4"/>
  <c r="O268" i="4"/>
  <c r="G268" i="4"/>
  <c r="N267" i="4"/>
  <c r="M266" i="4"/>
  <c r="U265" i="4"/>
  <c r="L265" i="4"/>
  <c r="T264" i="4"/>
  <c r="K264" i="4"/>
  <c r="R263" i="4"/>
  <c r="J263" i="4"/>
  <c r="Q262" i="4"/>
  <c r="I262" i="4"/>
  <c r="P261" i="4"/>
  <c r="H261" i="4"/>
  <c r="O260" i="4"/>
  <c r="G260" i="4"/>
  <c r="N259" i="4"/>
  <c r="M258" i="4"/>
  <c r="U257" i="4"/>
  <c r="L257" i="4"/>
  <c r="T256" i="4"/>
  <c r="K256" i="4"/>
  <c r="R255" i="4"/>
  <c r="J255" i="4"/>
  <c r="Q254" i="4"/>
  <c r="I254" i="4"/>
  <c r="P253" i="4"/>
  <c r="H253" i="4"/>
  <c r="O252" i="4"/>
  <c r="G252" i="4"/>
  <c r="N251" i="4"/>
  <c r="M250" i="4"/>
  <c r="U249" i="4"/>
  <c r="L249" i="4"/>
  <c r="T248" i="4"/>
  <c r="K248" i="4"/>
  <c r="R247" i="4"/>
  <c r="J247" i="4"/>
  <c r="Q246" i="4"/>
  <c r="I246" i="4"/>
  <c r="P245" i="4"/>
  <c r="H245" i="4"/>
  <c r="O244" i="4"/>
  <c r="G244" i="4"/>
  <c r="N243" i="4"/>
  <c r="M242" i="4"/>
  <c r="U241" i="4"/>
  <c r="L241" i="4"/>
  <c r="T240" i="4"/>
  <c r="K240" i="4"/>
  <c r="R239" i="4"/>
  <c r="J239" i="4"/>
  <c r="Q238" i="4"/>
  <c r="I238" i="4"/>
  <c r="P237" i="4"/>
  <c r="H237" i="4"/>
  <c r="O236" i="4"/>
  <c r="G236" i="4"/>
  <c r="N235" i="4"/>
  <c r="M234" i="4"/>
  <c r="U233" i="4"/>
  <c r="L233" i="4"/>
  <c r="T232" i="4"/>
  <c r="K232" i="4"/>
  <c r="R231" i="4"/>
  <c r="J231" i="4"/>
  <c r="Q230" i="4"/>
  <c r="I230" i="4"/>
  <c r="P229" i="4"/>
  <c r="H229" i="4"/>
  <c r="O228" i="4"/>
  <c r="G228" i="4"/>
  <c r="N227" i="4"/>
  <c r="M226" i="4"/>
  <c r="U225" i="4"/>
  <c r="L225" i="4"/>
  <c r="T224" i="4"/>
  <c r="K224" i="4"/>
  <c r="R223" i="4"/>
  <c r="J223" i="4"/>
  <c r="Q222" i="4"/>
  <c r="I222" i="4"/>
  <c r="P221" i="4"/>
  <c r="H221" i="4"/>
  <c r="O220" i="4"/>
  <c r="G220" i="4"/>
  <c r="N219" i="4"/>
  <c r="M218" i="4"/>
  <c r="U217" i="4"/>
  <c r="L217" i="4"/>
  <c r="T216" i="4"/>
  <c r="K216" i="4"/>
  <c r="R215" i="4"/>
  <c r="J215" i="4"/>
  <c r="Q214" i="4"/>
  <c r="I214" i="4"/>
  <c r="P213" i="4"/>
  <c r="H213" i="4"/>
  <c r="O212" i="4"/>
  <c r="G212" i="4"/>
  <c r="N211" i="4"/>
  <c r="M210" i="4"/>
  <c r="U209" i="4"/>
  <c r="L209" i="4"/>
  <c r="T208" i="4"/>
  <c r="K208" i="4"/>
  <c r="R207" i="4"/>
  <c r="J207" i="4"/>
  <c r="Q206" i="4"/>
  <c r="I206" i="4"/>
  <c r="P205" i="4"/>
  <c r="H205" i="4"/>
  <c r="O204" i="4"/>
  <c r="G204" i="4"/>
  <c r="N203" i="4"/>
  <c r="M202" i="4"/>
  <c r="U201" i="4"/>
  <c r="L201" i="4"/>
  <c r="T200" i="4"/>
  <c r="K200" i="4"/>
  <c r="R199" i="4"/>
  <c r="J199" i="4"/>
  <c r="Q198" i="4"/>
  <c r="I198" i="4"/>
  <c r="P197" i="4"/>
  <c r="H197" i="4"/>
  <c r="O196" i="4"/>
  <c r="G196" i="4"/>
  <c r="N195" i="4"/>
  <c r="M194" i="4"/>
  <c r="U193" i="4"/>
  <c r="L193" i="4"/>
  <c r="T192" i="4"/>
  <c r="K192" i="4"/>
  <c r="R191" i="4"/>
  <c r="J191" i="4"/>
  <c r="Q190" i="4"/>
  <c r="I190" i="4"/>
  <c r="P189" i="4"/>
  <c r="H189" i="4"/>
  <c r="O188" i="4"/>
  <c r="G188" i="4"/>
  <c r="N187" i="4"/>
  <c r="M186" i="4"/>
  <c r="U185" i="4"/>
  <c r="L185" i="4"/>
  <c r="T184" i="4"/>
  <c r="K184" i="4"/>
  <c r="R183" i="4"/>
  <c r="J183" i="4"/>
  <c r="Q182" i="4"/>
  <c r="I182" i="4"/>
  <c r="P181" i="4"/>
  <c r="H181" i="4"/>
  <c r="O180" i="4"/>
  <c r="G180" i="4"/>
  <c r="N179" i="4"/>
  <c r="M178" i="4"/>
  <c r="U177" i="4"/>
  <c r="L177" i="4"/>
  <c r="T176" i="4"/>
  <c r="K176" i="4"/>
  <c r="R175" i="4"/>
  <c r="J175" i="4"/>
  <c r="Q174" i="4"/>
  <c r="I174" i="4"/>
  <c r="P173" i="4"/>
  <c r="H173" i="4"/>
  <c r="O172" i="4"/>
  <c r="G172" i="4"/>
  <c r="N171" i="4"/>
  <c r="J281" i="4"/>
  <c r="N277" i="4"/>
  <c r="M273" i="4"/>
  <c r="R270" i="4"/>
  <c r="U264" i="4"/>
  <c r="G259" i="4"/>
  <c r="I253" i="4"/>
  <c r="N250" i="4"/>
  <c r="K247" i="4"/>
  <c r="P244" i="4"/>
  <c r="M241" i="4"/>
  <c r="R238" i="4"/>
  <c r="U232" i="4"/>
  <c r="G227" i="4"/>
  <c r="I221" i="4"/>
  <c r="N218" i="4"/>
  <c r="K215" i="4"/>
  <c r="P212" i="4"/>
  <c r="M209" i="4"/>
  <c r="T207" i="4"/>
  <c r="U205" i="4"/>
  <c r="H204" i="4"/>
  <c r="N202" i="4"/>
  <c r="O200" i="4"/>
  <c r="K199" i="4"/>
  <c r="U197" i="4"/>
  <c r="P196" i="4"/>
  <c r="K195" i="4"/>
  <c r="I194" i="4"/>
  <c r="U192" i="4"/>
  <c r="O191" i="4"/>
  <c r="J190" i="4"/>
  <c r="G184" i="4"/>
  <c r="G183" i="4"/>
  <c r="H180" i="4"/>
  <c r="J179" i="4"/>
  <c r="N178" i="4"/>
  <c r="P177" i="4"/>
  <c r="U176" i="4"/>
  <c r="G176" i="4"/>
  <c r="I175" i="4"/>
  <c r="L174" i="4"/>
  <c r="M173" i="4"/>
  <c r="R172" i="4"/>
  <c r="I172" i="4"/>
  <c r="O171" i="4"/>
  <c r="M170" i="4"/>
  <c r="U169" i="4"/>
  <c r="L169" i="4"/>
  <c r="T168" i="4"/>
  <c r="K168" i="4"/>
  <c r="R167" i="4"/>
  <c r="J167" i="4"/>
  <c r="Q166" i="4"/>
  <c r="I166" i="4"/>
  <c r="P165" i="4"/>
  <c r="H165" i="4"/>
  <c r="O164" i="4"/>
  <c r="G164" i="4"/>
  <c r="N163" i="4"/>
  <c r="M162" i="4"/>
  <c r="U161" i="4"/>
  <c r="L161" i="4"/>
  <c r="T160" i="4"/>
  <c r="K160" i="4"/>
  <c r="R159" i="4"/>
  <c r="J159" i="4"/>
  <c r="Q158" i="4"/>
  <c r="I158" i="4"/>
  <c r="P157" i="4"/>
  <c r="H157" i="4"/>
  <c r="O156" i="4"/>
  <c r="G156" i="4"/>
  <c r="N155" i="4"/>
  <c r="M154" i="4"/>
  <c r="U153" i="4"/>
  <c r="L153" i="4"/>
  <c r="T152" i="4"/>
  <c r="K152" i="4"/>
  <c r="R151" i="4"/>
  <c r="J151" i="4"/>
  <c r="Q150" i="4"/>
  <c r="I150" i="4"/>
  <c r="P149" i="4"/>
  <c r="H149" i="4"/>
  <c r="O148" i="4"/>
  <c r="G148" i="4"/>
  <c r="N147" i="4"/>
  <c r="M146" i="4"/>
  <c r="U145" i="4"/>
  <c r="L145" i="4"/>
  <c r="T144" i="4"/>
  <c r="K144" i="4"/>
  <c r="R143" i="4"/>
  <c r="J143" i="4"/>
  <c r="Q142" i="4"/>
  <c r="I142" i="4"/>
  <c r="P141" i="4"/>
  <c r="H141" i="4"/>
  <c r="O140" i="4"/>
  <c r="G140" i="4"/>
  <c r="N139" i="4"/>
  <c r="M138" i="4"/>
  <c r="U137" i="4"/>
  <c r="L137" i="4"/>
  <c r="T136" i="4"/>
  <c r="K136" i="4"/>
  <c r="R135" i="4"/>
  <c r="J135" i="4"/>
  <c r="Q134" i="4"/>
  <c r="I134" i="4"/>
  <c r="P133" i="4"/>
  <c r="H133" i="4"/>
  <c r="O132" i="4"/>
  <c r="G132" i="4"/>
  <c r="N131" i="4"/>
  <c r="M130" i="4"/>
  <c r="U129" i="4"/>
  <c r="L129" i="4"/>
  <c r="T128" i="4"/>
  <c r="K128" i="4"/>
  <c r="R127" i="4"/>
  <c r="J127" i="4"/>
  <c r="Q126" i="4"/>
  <c r="I126" i="4"/>
  <c r="P125" i="4"/>
  <c r="H125" i="4"/>
  <c r="O124" i="4"/>
  <c r="G124" i="4"/>
  <c r="N123" i="4"/>
  <c r="M122" i="4"/>
  <c r="U121" i="4"/>
  <c r="L121" i="4"/>
  <c r="T120" i="4"/>
  <c r="K120" i="4"/>
  <c r="R119" i="4"/>
  <c r="J119" i="4"/>
  <c r="Q118" i="4"/>
  <c r="I118" i="4"/>
  <c r="P117" i="4"/>
  <c r="H117" i="4"/>
  <c r="O116" i="4"/>
  <c r="G116" i="4"/>
  <c r="N115" i="4"/>
  <c r="M114" i="4"/>
  <c r="U113" i="4"/>
  <c r="L113" i="4"/>
  <c r="T112" i="4"/>
  <c r="K112" i="4"/>
  <c r="R111" i="4"/>
  <c r="J111" i="4"/>
  <c r="Q110" i="4"/>
  <c r="I110" i="4"/>
  <c r="P109" i="4"/>
  <c r="H109" i="4"/>
  <c r="O108" i="4"/>
  <c r="G108" i="4"/>
  <c r="N107" i="4"/>
  <c r="M106" i="4"/>
  <c r="U105" i="4"/>
  <c r="L105" i="4"/>
  <c r="T104" i="4"/>
  <c r="K104" i="4"/>
  <c r="R103" i="4"/>
  <c r="J103" i="4"/>
  <c r="Q102" i="4"/>
  <c r="I102" i="4"/>
  <c r="P101" i="4"/>
  <c r="H101" i="4"/>
  <c r="O100" i="4"/>
  <c r="G100" i="4"/>
  <c r="N99" i="4"/>
  <c r="M98" i="4"/>
  <c r="U97" i="4"/>
  <c r="L97" i="4"/>
  <c r="U96" i="4"/>
  <c r="L96" i="4"/>
  <c r="T95" i="4"/>
  <c r="K95" i="4"/>
  <c r="R94" i="4"/>
  <c r="J94" i="4"/>
  <c r="Q93" i="4"/>
  <c r="I93" i="4"/>
  <c r="P92" i="4"/>
  <c r="H92" i="4"/>
  <c r="O91" i="4"/>
  <c r="G91" i="4"/>
  <c r="N90" i="4"/>
  <c r="M89" i="4"/>
  <c r="U88" i="4"/>
  <c r="L88" i="4"/>
  <c r="T87" i="4"/>
  <c r="K87" i="4"/>
  <c r="R86" i="4"/>
  <c r="J86" i="4"/>
  <c r="Q85" i="4"/>
  <c r="I85" i="4"/>
  <c r="P84" i="4"/>
  <c r="H84" i="4"/>
  <c r="O83" i="4"/>
  <c r="G83" i="4"/>
  <c r="N82" i="4"/>
  <c r="M81" i="4"/>
  <c r="U80" i="4"/>
  <c r="L80" i="4"/>
  <c r="T79" i="4"/>
  <c r="K79" i="4"/>
  <c r="R78" i="4"/>
  <c r="J78" i="4"/>
  <c r="Q77" i="4"/>
  <c r="I77" i="4"/>
  <c r="P76" i="4"/>
  <c r="H76" i="4"/>
  <c r="O75" i="4"/>
  <c r="G75" i="4"/>
  <c r="N74" i="4"/>
  <c r="M73" i="4"/>
  <c r="U72" i="4"/>
  <c r="L72" i="4"/>
  <c r="T71" i="4"/>
  <c r="K71" i="4"/>
  <c r="R70" i="4"/>
  <c r="J70" i="4"/>
  <c r="Q69" i="4"/>
  <c r="I69" i="4"/>
  <c r="P68" i="4"/>
  <c r="H68" i="4"/>
  <c r="O67" i="4"/>
  <c r="G67" i="4"/>
  <c r="N66" i="4"/>
  <c r="M65" i="4"/>
  <c r="M64" i="4"/>
  <c r="U63" i="4"/>
  <c r="L63" i="4"/>
  <c r="T62" i="4"/>
  <c r="K62" i="4"/>
  <c r="R61" i="4"/>
  <c r="J61" i="4"/>
  <c r="Q60" i="4"/>
  <c r="I60" i="4"/>
  <c r="P59" i="4"/>
  <c r="H59" i="4"/>
  <c r="O58" i="4"/>
  <c r="G58" i="4"/>
  <c r="N57" i="4"/>
  <c r="M56" i="4"/>
  <c r="M55" i="4"/>
  <c r="U54" i="4"/>
  <c r="L54" i="4"/>
  <c r="T53" i="4"/>
  <c r="K53" i="4"/>
  <c r="R52" i="4"/>
  <c r="J52" i="4"/>
  <c r="Q51" i="4"/>
  <c r="I51" i="4"/>
  <c r="P50" i="4"/>
  <c r="H50" i="4"/>
  <c r="O49" i="4"/>
  <c r="G49" i="4"/>
  <c r="N48" i="4"/>
  <c r="M47" i="4"/>
  <c r="M46" i="4"/>
  <c r="U45" i="4"/>
  <c r="L45" i="4"/>
  <c r="T44" i="4"/>
  <c r="K44" i="4"/>
  <c r="R43" i="4"/>
  <c r="J43" i="4"/>
  <c r="Q42" i="4"/>
  <c r="I42" i="4"/>
  <c r="P41" i="4"/>
  <c r="H41" i="4"/>
  <c r="O40" i="4"/>
  <c r="G40" i="4"/>
  <c r="N39" i="4"/>
  <c r="M38" i="4"/>
  <c r="M37" i="4"/>
  <c r="U36" i="4"/>
  <c r="L36" i="4"/>
  <c r="T35" i="4"/>
  <c r="K35" i="4"/>
  <c r="R34" i="4"/>
  <c r="J34" i="4"/>
  <c r="Q33" i="4"/>
  <c r="I33" i="4"/>
  <c r="P32" i="4"/>
  <c r="H32" i="4"/>
  <c r="O31" i="4"/>
  <c r="G31" i="4"/>
  <c r="N30" i="4"/>
  <c r="M29" i="4"/>
  <c r="M28" i="4"/>
  <c r="U27" i="4"/>
  <c r="L27" i="4"/>
  <c r="T26" i="4"/>
  <c r="K26" i="4"/>
  <c r="R25" i="4"/>
  <c r="J25" i="4"/>
  <c r="Q24" i="4"/>
  <c r="I24" i="4"/>
  <c r="P23" i="4"/>
  <c r="H23" i="4"/>
  <c r="O22" i="4"/>
  <c r="G22" i="4"/>
  <c r="N21" i="4"/>
  <c r="M20" i="4"/>
  <c r="M19" i="4"/>
  <c r="U18" i="4"/>
  <c r="L18" i="4"/>
  <c r="T17" i="4"/>
  <c r="K17" i="4"/>
  <c r="R16" i="4"/>
  <c r="J16" i="4"/>
  <c r="Q15" i="4"/>
  <c r="I15" i="4"/>
  <c r="P14" i="4"/>
  <c r="H14" i="4"/>
  <c r="O13" i="4"/>
  <c r="G13" i="4"/>
  <c r="N12" i="4"/>
  <c r="M11" i="4"/>
  <c r="J307" i="4"/>
  <c r="L301" i="4"/>
  <c r="G296" i="4"/>
  <c r="L285" i="4"/>
  <c r="J270" i="4"/>
  <c r="O267" i="4"/>
  <c r="L264" i="4"/>
  <c r="Q261" i="4"/>
  <c r="T255" i="4"/>
  <c r="H244" i="4"/>
  <c r="J238" i="4"/>
  <c r="O235" i="4"/>
  <c r="L232" i="4"/>
  <c r="Q229" i="4"/>
  <c r="T223" i="4"/>
  <c r="H212" i="4"/>
  <c r="H209" i="4"/>
  <c r="N207" i="4"/>
  <c r="Q205" i="4"/>
  <c r="I202" i="4"/>
  <c r="L200" i="4"/>
  <c r="G199" i="4"/>
  <c r="Q197" i="4"/>
  <c r="L196" i="4"/>
  <c r="J195" i="4"/>
  <c r="P192" i="4"/>
  <c r="N191" i="4"/>
  <c r="U188" i="4"/>
  <c r="T187" i="4"/>
  <c r="U186" i="4"/>
  <c r="T185" i="4"/>
  <c r="U184" i="4"/>
  <c r="U181" i="4"/>
  <c r="U180" i="4"/>
  <c r="I179" i="4"/>
  <c r="L178" i="4"/>
  <c r="O177" i="4"/>
  <c r="R176" i="4"/>
  <c r="G175" i="4"/>
  <c r="J174" i="4"/>
  <c r="L173" i="4"/>
  <c r="Q172" i="4"/>
  <c r="H172" i="4"/>
  <c r="M171" i="4"/>
  <c r="U170" i="4"/>
  <c r="L170" i="4"/>
  <c r="T169" i="4"/>
  <c r="V169" i="4" s="1"/>
  <c r="K169" i="4"/>
  <c r="R168" i="4"/>
  <c r="J168" i="4"/>
  <c r="Q167" i="4"/>
  <c r="I167" i="4"/>
  <c r="P166" i="4"/>
  <c r="H166" i="4"/>
  <c r="O165" i="4"/>
  <c r="G165" i="4"/>
  <c r="N164" i="4"/>
  <c r="M163" i="4"/>
  <c r="U162" i="4"/>
  <c r="L162" i="4"/>
  <c r="T161" i="4"/>
  <c r="V161" i="4" s="1"/>
  <c r="K161" i="4"/>
  <c r="R160" i="4"/>
  <c r="J160" i="4"/>
  <c r="Q159" i="4"/>
  <c r="I159" i="4"/>
  <c r="P158" i="4"/>
  <c r="H158" i="4"/>
  <c r="O157" i="4"/>
  <c r="G157" i="4"/>
  <c r="N156" i="4"/>
  <c r="M155" i="4"/>
  <c r="U154" i="4"/>
  <c r="L154" i="4"/>
  <c r="T153" i="4"/>
  <c r="V153" i="4" s="1"/>
  <c r="K153" i="4"/>
  <c r="R152" i="4"/>
  <c r="J152" i="4"/>
  <c r="Q151" i="4"/>
  <c r="I151" i="4"/>
  <c r="P150" i="4"/>
  <c r="H150" i="4"/>
  <c r="O149" i="4"/>
  <c r="G149" i="4"/>
  <c r="N148" i="4"/>
  <c r="M147" i="4"/>
  <c r="U146" i="4"/>
  <c r="L146" i="4"/>
  <c r="T145" i="4"/>
  <c r="V145" i="4" s="1"/>
  <c r="K145" i="4"/>
  <c r="R144" i="4"/>
  <c r="J144" i="4"/>
  <c r="Q143" i="4"/>
  <c r="I143" i="4"/>
  <c r="P142" i="4"/>
  <c r="H142" i="4"/>
  <c r="O141" i="4"/>
  <c r="G141" i="4"/>
  <c r="N140" i="4"/>
  <c r="M139" i="4"/>
  <c r="U138" i="4"/>
  <c r="L138" i="4"/>
  <c r="T137" i="4"/>
  <c r="V137" i="4" s="1"/>
  <c r="K137" i="4"/>
  <c r="R136" i="4"/>
  <c r="J136" i="4"/>
  <c r="Q135" i="4"/>
  <c r="I135" i="4"/>
  <c r="P134" i="4"/>
  <c r="H134" i="4"/>
  <c r="O133" i="4"/>
  <c r="G133" i="4"/>
  <c r="N132" i="4"/>
  <c r="M131" i="4"/>
  <c r="U130" i="4"/>
  <c r="L130" i="4"/>
  <c r="T129" i="4"/>
  <c r="V129" i="4" s="1"/>
  <c r="K129" i="4"/>
  <c r="R128" i="4"/>
  <c r="J128" i="4"/>
  <c r="Q127" i="4"/>
  <c r="I127" i="4"/>
  <c r="P126" i="4"/>
  <c r="H126" i="4"/>
  <c r="O125" i="4"/>
  <c r="G125" i="4"/>
  <c r="N124" i="4"/>
  <c r="M123" i="4"/>
  <c r="U122" i="4"/>
  <c r="L122" i="4"/>
  <c r="T121" i="4"/>
  <c r="V121" i="4" s="1"/>
  <c r="K121" i="4"/>
  <c r="R120" i="4"/>
  <c r="J120" i="4"/>
  <c r="Q119" i="4"/>
  <c r="I119" i="4"/>
  <c r="P118" i="4"/>
  <c r="H118" i="4"/>
  <c r="O117" i="4"/>
  <c r="G117" i="4"/>
  <c r="N116" i="4"/>
  <c r="M115" i="4"/>
  <c r="U114" i="4"/>
  <c r="L114" i="4"/>
  <c r="T113" i="4"/>
  <c r="V113" i="4" s="1"/>
  <c r="K113" i="4"/>
  <c r="R112" i="4"/>
  <c r="J112" i="4"/>
  <c r="Q111" i="4"/>
  <c r="I111" i="4"/>
  <c r="P110" i="4"/>
  <c r="H110" i="4"/>
  <c r="O109" i="4"/>
  <c r="G109" i="4"/>
  <c r="N108" i="4"/>
  <c r="M107" i="4"/>
  <c r="U106" i="4"/>
  <c r="L106" i="4"/>
  <c r="T105" i="4"/>
  <c r="V105" i="4" s="1"/>
  <c r="K105" i="4"/>
  <c r="R104" i="4"/>
  <c r="J104" i="4"/>
  <c r="Q103" i="4"/>
  <c r="I103" i="4"/>
  <c r="P102" i="4"/>
  <c r="H102" i="4"/>
  <c r="O101" i="4"/>
  <c r="G101" i="4"/>
  <c r="N100" i="4"/>
  <c r="M99" i="4"/>
  <c r="U98" i="4"/>
  <c r="L98" i="4"/>
  <c r="T97" i="4"/>
  <c r="V97" i="4" s="1"/>
  <c r="K97" i="4"/>
  <c r="T96" i="4"/>
  <c r="V96" i="4" s="1"/>
  <c r="K96" i="4"/>
  <c r="R95" i="4"/>
  <c r="J95" i="4"/>
  <c r="Q94" i="4"/>
  <c r="I94" i="4"/>
  <c r="P93" i="4"/>
  <c r="H93" i="4"/>
  <c r="O92" i="4"/>
  <c r="G92" i="4"/>
  <c r="N91" i="4"/>
  <c r="M90" i="4"/>
  <c r="U89" i="4"/>
  <c r="L89" i="4"/>
  <c r="T88" i="4"/>
  <c r="V88" i="4" s="1"/>
  <c r="K88" i="4"/>
  <c r="R87" i="4"/>
  <c r="J87" i="4"/>
  <c r="Q86" i="4"/>
  <c r="I86" i="4"/>
  <c r="P85" i="4"/>
  <c r="H85" i="4"/>
  <c r="O84" i="4"/>
  <c r="G84" i="4"/>
  <c r="N83" i="4"/>
  <c r="M82" i="4"/>
  <c r="U81" i="4"/>
  <c r="L81" i="4"/>
  <c r="T80" i="4"/>
  <c r="V80" i="4" s="1"/>
  <c r="K80" i="4"/>
  <c r="R79" i="4"/>
  <c r="J79" i="4"/>
  <c r="Q78" i="4"/>
  <c r="I78" i="4"/>
  <c r="P77" i="4"/>
  <c r="H77" i="4"/>
  <c r="O76" i="4"/>
  <c r="G76" i="4"/>
  <c r="N75" i="4"/>
  <c r="M74" i="4"/>
  <c r="U73" i="4"/>
  <c r="L73" i="4"/>
  <c r="T72" i="4"/>
  <c r="V72" i="4" s="1"/>
  <c r="K72" i="4"/>
  <c r="R71" i="4"/>
  <c r="J71" i="4"/>
  <c r="Q70" i="4"/>
  <c r="I70" i="4"/>
  <c r="P69" i="4"/>
  <c r="H69" i="4"/>
  <c r="O68" i="4"/>
  <c r="G68" i="4"/>
  <c r="N67" i="4"/>
  <c r="M66" i="4"/>
  <c r="U65" i="4"/>
  <c r="L65" i="4"/>
  <c r="U64" i="4"/>
  <c r="L64" i="4"/>
  <c r="T63" i="4"/>
  <c r="K63" i="4"/>
  <c r="R62" i="4"/>
  <c r="J62" i="4"/>
  <c r="Q61" i="4"/>
  <c r="I61" i="4"/>
  <c r="P60" i="4"/>
  <c r="H60" i="4"/>
  <c r="O59" i="4"/>
  <c r="G59" i="4"/>
  <c r="N58" i="4"/>
  <c r="M57" i="4"/>
  <c r="U56" i="4"/>
  <c r="L56" i="4"/>
  <c r="U55" i="4"/>
  <c r="L55" i="4"/>
  <c r="T54" i="4"/>
  <c r="V54" i="4" s="1"/>
  <c r="K54" i="4"/>
  <c r="R53" i="4"/>
  <c r="J53" i="4"/>
  <c r="Q52" i="4"/>
  <c r="I52" i="4"/>
  <c r="P51" i="4"/>
  <c r="H51" i="4"/>
  <c r="O50" i="4"/>
  <c r="G50" i="4"/>
  <c r="N49" i="4"/>
  <c r="M48" i="4"/>
  <c r="U47" i="4"/>
  <c r="L47" i="4"/>
  <c r="U46" i="4"/>
  <c r="L46" i="4"/>
  <c r="T45" i="4"/>
  <c r="K45" i="4"/>
  <c r="R44" i="4"/>
  <c r="J44" i="4"/>
  <c r="Q43" i="4"/>
  <c r="I43" i="4"/>
  <c r="P42" i="4"/>
  <c r="H42" i="4"/>
  <c r="O41" i="4"/>
  <c r="G41" i="4"/>
  <c r="N40" i="4"/>
  <c r="M39" i="4"/>
  <c r="U38" i="4"/>
  <c r="L38" i="4"/>
  <c r="U37" i="4"/>
  <c r="L37" i="4"/>
  <c r="T36" i="4"/>
  <c r="K36" i="4"/>
  <c r="R35" i="4"/>
  <c r="J35" i="4"/>
  <c r="Q34" i="4"/>
  <c r="I34" i="4"/>
  <c r="P33" i="4"/>
  <c r="H33" i="4"/>
  <c r="O32" i="4"/>
  <c r="G32" i="4"/>
  <c r="N31" i="4"/>
  <c r="M30" i="4"/>
  <c r="U29" i="4"/>
  <c r="L29" i="4"/>
  <c r="U28" i="4"/>
  <c r="L28" i="4"/>
  <c r="T27" i="4"/>
  <c r="K27" i="4"/>
  <c r="R26" i="4"/>
  <c r="J26" i="4"/>
  <c r="Q25" i="4"/>
  <c r="H313" i="4"/>
  <c r="Q290" i="4"/>
  <c r="I280" i="4"/>
  <c r="P276" i="4"/>
  <c r="U272" i="4"/>
  <c r="G267" i="4"/>
  <c r="I261" i="4"/>
  <c r="N258" i="4"/>
  <c r="K255" i="4"/>
  <c r="P252" i="4"/>
  <c r="M249" i="4"/>
  <c r="R246" i="4"/>
  <c r="U240" i="4"/>
  <c r="G235" i="4"/>
  <c r="I229" i="4"/>
  <c r="N226" i="4"/>
  <c r="K223" i="4"/>
  <c r="P220" i="4"/>
  <c r="M217" i="4"/>
  <c r="R214" i="4"/>
  <c r="K207" i="4"/>
  <c r="L205" i="4"/>
  <c r="R203" i="4"/>
  <c r="H200" i="4"/>
  <c r="M197" i="4"/>
  <c r="K196" i="4"/>
  <c r="G195" i="4"/>
  <c r="Q193" i="4"/>
  <c r="O192" i="4"/>
  <c r="K191" i="4"/>
  <c r="U189" i="4"/>
  <c r="T188" i="4"/>
  <c r="R187" i="4"/>
  <c r="R186" i="4"/>
  <c r="Q185" i="4"/>
  <c r="R184" i="4"/>
  <c r="T183" i="4"/>
  <c r="R182" i="4"/>
  <c r="Q181" i="4"/>
  <c r="T180" i="4"/>
  <c r="T179" i="4"/>
  <c r="G179" i="4"/>
  <c r="J178" i="4"/>
  <c r="M177" i="4"/>
  <c r="P176" i="4"/>
  <c r="T175" i="4"/>
  <c r="H174" i="4"/>
  <c r="K173" i="4"/>
  <c r="P172" i="4"/>
  <c r="L171" i="4"/>
  <c r="T170" i="4"/>
  <c r="K170" i="4"/>
  <c r="R169" i="4"/>
  <c r="J169" i="4"/>
  <c r="Q168" i="4"/>
  <c r="I168" i="4"/>
  <c r="P167" i="4"/>
  <c r="H167" i="4"/>
  <c r="O166" i="4"/>
  <c r="G166" i="4"/>
  <c r="N165" i="4"/>
  <c r="M164" i="4"/>
  <c r="U163" i="4"/>
  <c r="L163" i="4"/>
  <c r="T162" i="4"/>
  <c r="K162" i="4"/>
  <c r="R161" i="4"/>
  <c r="J161" i="4"/>
  <c r="Q160" i="4"/>
  <c r="I160" i="4"/>
  <c r="P159" i="4"/>
  <c r="H159" i="4"/>
  <c r="O158" i="4"/>
  <c r="G158" i="4"/>
  <c r="N157" i="4"/>
  <c r="M156" i="4"/>
  <c r="U155" i="4"/>
  <c r="L155" i="4"/>
  <c r="T154" i="4"/>
  <c r="K154" i="4"/>
  <c r="R153" i="4"/>
  <c r="J153" i="4"/>
  <c r="Q152" i="4"/>
  <c r="I152" i="4"/>
  <c r="P151" i="4"/>
  <c r="H151" i="4"/>
  <c r="O150" i="4"/>
  <c r="G150" i="4"/>
  <c r="N149" i="4"/>
  <c r="M148" i="4"/>
  <c r="U147" i="4"/>
  <c r="L147" i="4"/>
  <c r="T146" i="4"/>
  <c r="K146" i="4"/>
  <c r="R145" i="4"/>
  <c r="J145" i="4"/>
  <c r="Q144" i="4"/>
  <c r="I144" i="4"/>
  <c r="P143" i="4"/>
  <c r="H143" i="4"/>
  <c r="O142" i="4"/>
  <c r="G142" i="4"/>
  <c r="N141" i="4"/>
  <c r="M140" i="4"/>
  <c r="U139" i="4"/>
  <c r="L139" i="4"/>
  <c r="T138" i="4"/>
  <c r="K138" i="4"/>
  <c r="R137" i="4"/>
  <c r="J137" i="4"/>
  <c r="Q136" i="4"/>
  <c r="I136" i="4"/>
  <c r="P135" i="4"/>
  <c r="H135" i="4"/>
  <c r="O134" i="4"/>
  <c r="G134" i="4"/>
  <c r="N133" i="4"/>
  <c r="M132" i="4"/>
  <c r="U131" i="4"/>
  <c r="L131" i="4"/>
  <c r="T130" i="4"/>
  <c r="K130" i="4"/>
  <c r="R129" i="4"/>
  <c r="J129" i="4"/>
  <c r="Q128" i="4"/>
  <c r="I128" i="4"/>
  <c r="P127" i="4"/>
  <c r="H127" i="4"/>
  <c r="O126" i="4"/>
  <c r="G126" i="4"/>
  <c r="N125" i="4"/>
  <c r="M124" i="4"/>
  <c r="U123" i="4"/>
  <c r="L123" i="4"/>
  <c r="T122" i="4"/>
  <c r="K122" i="4"/>
  <c r="R121" i="4"/>
  <c r="J121" i="4"/>
  <c r="Q120" i="4"/>
  <c r="I120" i="4"/>
  <c r="P119" i="4"/>
  <c r="H119" i="4"/>
  <c r="O118" i="4"/>
  <c r="G118" i="4"/>
  <c r="N117" i="4"/>
  <c r="M116" i="4"/>
  <c r="U115" i="4"/>
  <c r="L115" i="4"/>
  <c r="T114" i="4"/>
  <c r="K114" i="4"/>
  <c r="R113" i="4"/>
  <c r="J113" i="4"/>
  <c r="Q112" i="4"/>
  <c r="I112" i="4"/>
  <c r="P111" i="4"/>
  <c r="H111" i="4"/>
  <c r="O110" i="4"/>
  <c r="G110" i="4"/>
  <c r="N109" i="4"/>
  <c r="M108" i="4"/>
  <c r="U107" i="4"/>
  <c r="L107" i="4"/>
  <c r="T106" i="4"/>
  <c r="K106" i="4"/>
  <c r="R105" i="4"/>
  <c r="J105" i="4"/>
  <c r="Q104" i="4"/>
  <c r="I104" i="4"/>
  <c r="P103" i="4"/>
  <c r="H103" i="4"/>
  <c r="O102" i="4"/>
  <c r="G102" i="4"/>
  <c r="N101" i="4"/>
  <c r="M100" i="4"/>
  <c r="U99" i="4"/>
  <c r="L99" i="4"/>
  <c r="T98" i="4"/>
  <c r="K98" i="4"/>
  <c r="R97" i="4"/>
  <c r="J97" i="4"/>
  <c r="R96" i="4"/>
  <c r="J96" i="4"/>
  <c r="Q95" i="4"/>
  <c r="I95" i="4"/>
  <c r="P94" i="4"/>
  <c r="H94" i="4"/>
  <c r="O93" i="4"/>
  <c r="G93" i="4"/>
  <c r="N92" i="4"/>
  <c r="M91" i="4"/>
  <c r="U90" i="4"/>
  <c r="L90" i="4"/>
  <c r="T89" i="4"/>
  <c r="K89" i="4"/>
  <c r="R88" i="4"/>
  <c r="J88" i="4"/>
  <c r="Q87" i="4"/>
  <c r="I87" i="4"/>
  <c r="P86" i="4"/>
  <c r="H86" i="4"/>
  <c r="O85" i="4"/>
  <c r="G85" i="4"/>
  <c r="N84" i="4"/>
  <c r="M83" i="4"/>
  <c r="U82" i="4"/>
  <c r="L82" i="4"/>
  <c r="T81" i="4"/>
  <c r="K81" i="4"/>
  <c r="R80" i="4"/>
  <c r="J80" i="4"/>
  <c r="Q79" i="4"/>
  <c r="I79" i="4"/>
  <c r="P78" i="4"/>
  <c r="H78" i="4"/>
  <c r="O77" i="4"/>
  <c r="G77" i="4"/>
  <c r="N76" i="4"/>
  <c r="M75" i="4"/>
  <c r="U74" i="4"/>
  <c r="L272" i="4"/>
  <c r="Q269" i="4"/>
  <c r="T263" i="4"/>
  <c r="H252" i="4"/>
  <c r="J246" i="4"/>
  <c r="O243" i="4"/>
  <c r="L240" i="4"/>
  <c r="Q237" i="4"/>
  <c r="T231" i="4"/>
  <c r="H220" i="4"/>
  <c r="J214" i="4"/>
  <c r="O211" i="4"/>
  <c r="U208" i="4"/>
  <c r="I205" i="4"/>
  <c r="O203" i="4"/>
  <c r="P201" i="4"/>
  <c r="G200" i="4"/>
  <c r="R198" i="4"/>
  <c r="L197" i="4"/>
  <c r="H196" i="4"/>
  <c r="P193" i="4"/>
  <c r="L192" i="4"/>
  <c r="G191" i="4"/>
  <c r="Q189" i="4"/>
  <c r="P188" i="4"/>
  <c r="O187" i="4"/>
  <c r="Q186" i="4"/>
  <c r="P185" i="4"/>
  <c r="P184" i="4"/>
  <c r="Q183" i="4"/>
  <c r="P182" i="4"/>
  <c r="O181" i="4"/>
  <c r="P180" i="4"/>
  <c r="R179" i="4"/>
  <c r="I178" i="4"/>
  <c r="K177" i="4"/>
  <c r="O176" i="4"/>
  <c r="Q175" i="4"/>
  <c r="U174" i="4"/>
  <c r="I173" i="4"/>
  <c r="N172" i="4"/>
  <c r="U171" i="4"/>
  <c r="K171" i="4"/>
  <c r="R170" i="4"/>
  <c r="J170" i="4"/>
  <c r="Q169" i="4"/>
  <c r="I169" i="4"/>
  <c r="P168" i="4"/>
  <c r="H168" i="4"/>
  <c r="O167" i="4"/>
  <c r="G167" i="4"/>
  <c r="N166" i="4"/>
  <c r="M165" i="4"/>
  <c r="U164" i="4"/>
  <c r="L164" i="4"/>
  <c r="T163" i="4"/>
  <c r="K163" i="4"/>
  <c r="R162" i="4"/>
  <c r="J162" i="4"/>
  <c r="Q161" i="4"/>
  <c r="I161" i="4"/>
  <c r="P160" i="4"/>
  <c r="H160" i="4"/>
  <c r="O159" i="4"/>
  <c r="G159" i="4"/>
  <c r="N158" i="4"/>
  <c r="M157" i="4"/>
  <c r="U156" i="4"/>
  <c r="L156" i="4"/>
  <c r="T155" i="4"/>
  <c r="K155" i="4"/>
  <c r="R154" i="4"/>
  <c r="J154" i="4"/>
  <c r="Q153" i="4"/>
  <c r="I153" i="4"/>
  <c r="P152" i="4"/>
  <c r="H152" i="4"/>
  <c r="O151" i="4"/>
  <c r="G151" i="4"/>
  <c r="N150" i="4"/>
  <c r="M149" i="4"/>
  <c r="U148" i="4"/>
  <c r="L148" i="4"/>
  <c r="T147" i="4"/>
  <c r="K147" i="4"/>
  <c r="R146" i="4"/>
  <c r="J146" i="4"/>
  <c r="Q145" i="4"/>
  <c r="I145" i="4"/>
  <c r="P144" i="4"/>
  <c r="H144" i="4"/>
  <c r="O143" i="4"/>
  <c r="G143" i="4"/>
  <c r="N142" i="4"/>
  <c r="M141" i="4"/>
  <c r="U140" i="4"/>
  <c r="L140" i="4"/>
  <c r="T139" i="4"/>
  <c r="K139" i="4"/>
  <c r="R138" i="4"/>
  <c r="J138" i="4"/>
  <c r="Q137" i="4"/>
  <c r="I137" i="4"/>
  <c r="P136" i="4"/>
  <c r="H136" i="4"/>
  <c r="O135" i="4"/>
  <c r="G135" i="4"/>
  <c r="N134" i="4"/>
  <c r="M133" i="4"/>
  <c r="U132" i="4"/>
  <c r="L132" i="4"/>
  <c r="T131" i="4"/>
  <c r="K131" i="4"/>
  <c r="R130" i="4"/>
  <c r="J130" i="4"/>
  <c r="Q129" i="4"/>
  <c r="I129" i="4"/>
  <c r="P128" i="4"/>
  <c r="H128" i="4"/>
  <c r="O127" i="4"/>
  <c r="G127" i="4"/>
  <c r="N126" i="4"/>
  <c r="M125" i="4"/>
  <c r="U124" i="4"/>
  <c r="L124" i="4"/>
  <c r="T123" i="4"/>
  <c r="K123" i="4"/>
  <c r="R122" i="4"/>
  <c r="J122" i="4"/>
  <c r="Q121" i="4"/>
  <c r="I121" i="4"/>
  <c r="P120" i="4"/>
  <c r="H120" i="4"/>
  <c r="O119" i="4"/>
  <c r="G119" i="4"/>
  <c r="N118" i="4"/>
  <c r="M117" i="4"/>
  <c r="U116" i="4"/>
  <c r="L116" i="4"/>
  <c r="T115" i="4"/>
  <c r="K115" i="4"/>
  <c r="R114" i="4"/>
  <c r="J114" i="4"/>
  <c r="Q113" i="4"/>
  <c r="I113" i="4"/>
  <c r="P112" i="4"/>
  <c r="H112" i="4"/>
  <c r="O111" i="4"/>
  <c r="G111" i="4"/>
  <c r="N110" i="4"/>
  <c r="M109" i="4"/>
  <c r="U108" i="4"/>
  <c r="L108" i="4"/>
  <c r="T107" i="4"/>
  <c r="K107" i="4"/>
  <c r="R106" i="4"/>
  <c r="J106" i="4"/>
  <c r="Q105" i="4"/>
  <c r="I105" i="4"/>
  <c r="P104" i="4"/>
  <c r="H104" i="4"/>
  <c r="O103" i="4"/>
  <c r="G103" i="4"/>
  <c r="N102" i="4"/>
  <c r="M101" i="4"/>
  <c r="U100" i="4"/>
  <c r="L100" i="4"/>
  <c r="T99" i="4"/>
  <c r="K99" i="4"/>
  <c r="R98" i="4"/>
  <c r="M299" i="4"/>
  <c r="H294" i="4"/>
  <c r="R283" i="4"/>
  <c r="I279" i="4"/>
  <c r="J275" i="4"/>
  <c r="I269" i="4"/>
  <c r="N266" i="4"/>
  <c r="K263" i="4"/>
  <c r="P260" i="4"/>
  <c r="M257" i="4"/>
  <c r="R254" i="4"/>
  <c r="U248" i="4"/>
  <c r="G243" i="4"/>
  <c r="I237" i="4"/>
  <c r="N234" i="4"/>
  <c r="K231" i="4"/>
  <c r="P228" i="4"/>
  <c r="M225" i="4"/>
  <c r="R222" i="4"/>
  <c r="U216" i="4"/>
  <c r="V216" i="4" s="1"/>
  <c r="G211" i="4"/>
  <c r="O208" i="4"/>
  <c r="R206" i="4"/>
  <c r="J203" i="4"/>
  <c r="M201" i="4"/>
  <c r="N198" i="4"/>
  <c r="I197" i="4"/>
  <c r="R194" i="4"/>
  <c r="M193" i="4"/>
  <c r="H192" i="4"/>
  <c r="M189" i="4"/>
  <c r="N188" i="4"/>
  <c r="M187" i="4"/>
  <c r="N186" i="4"/>
  <c r="M185" i="4"/>
  <c r="O184" i="4"/>
  <c r="O183" i="4"/>
  <c r="N182" i="4"/>
  <c r="M181" i="4"/>
  <c r="N180" i="4"/>
  <c r="Q179" i="4"/>
  <c r="U178" i="4"/>
  <c r="H178" i="4"/>
  <c r="I177" i="4"/>
  <c r="N176" i="4"/>
  <c r="O175" i="4"/>
  <c r="R174" i="4"/>
  <c r="U173" i="4"/>
  <c r="G173" i="4"/>
  <c r="M172" i="4"/>
  <c r="T171" i="4"/>
  <c r="J171" i="4"/>
  <c r="Q170" i="4"/>
  <c r="I170" i="4"/>
  <c r="P169" i="4"/>
  <c r="H169" i="4"/>
  <c r="O168" i="4"/>
  <c r="G168" i="4"/>
  <c r="N167" i="4"/>
  <c r="M166" i="4"/>
  <c r="U165" i="4"/>
  <c r="L165" i="4"/>
  <c r="T164" i="4"/>
  <c r="K164" i="4"/>
  <c r="R163" i="4"/>
  <c r="J163" i="4"/>
  <c r="Q162" i="4"/>
  <c r="I162" i="4"/>
  <c r="P161" i="4"/>
  <c r="H161" i="4"/>
  <c r="O160" i="4"/>
  <c r="G160" i="4"/>
  <c r="N159" i="4"/>
  <c r="M158" i="4"/>
  <c r="U157" i="4"/>
  <c r="L157" i="4"/>
  <c r="T156" i="4"/>
  <c r="K156" i="4"/>
  <c r="R155" i="4"/>
  <c r="J155" i="4"/>
  <c r="Q154" i="4"/>
  <c r="I154" i="4"/>
  <c r="P153" i="4"/>
  <c r="H153" i="4"/>
  <c r="O152" i="4"/>
  <c r="G152" i="4"/>
  <c r="N151" i="4"/>
  <c r="M150" i="4"/>
  <c r="U149" i="4"/>
  <c r="L149" i="4"/>
  <c r="T148" i="4"/>
  <c r="K148" i="4"/>
  <c r="R147" i="4"/>
  <c r="J147" i="4"/>
  <c r="Q146" i="4"/>
  <c r="I146" i="4"/>
  <c r="P145" i="4"/>
  <c r="H145" i="4"/>
  <c r="O144" i="4"/>
  <c r="G144" i="4"/>
  <c r="N143" i="4"/>
  <c r="M142" i="4"/>
  <c r="U141" i="4"/>
  <c r="L141" i="4"/>
  <c r="T140" i="4"/>
  <c r="K140" i="4"/>
  <c r="R139" i="4"/>
  <c r="J139" i="4"/>
  <c r="Q138" i="4"/>
  <c r="I138" i="4"/>
  <c r="P137" i="4"/>
  <c r="H137" i="4"/>
  <c r="O136" i="4"/>
  <c r="G136" i="4"/>
  <c r="N135" i="4"/>
  <c r="M134" i="4"/>
  <c r="U133" i="4"/>
  <c r="L133" i="4"/>
  <c r="T132" i="4"/>
  <c r="K132" i="4"/>
  <c r="R131" i="4"/>
  <c r="J131" i="4"/>
  <c r="Q130" i="4"/>
  <c r="I130" i="4"/>
  <c r="P129" i="4"/>
  <c r="H129" i="4"/>
  <c r="O128" i="4"/>
  <c r="G128" i="4"/>
  <c r="N127" i="4"/>
  <c r="M126" i="4"/>
  <c r="U125" i="4"/>
  <c r="L125" i="4"/>
  <c r="T124" i="4"/>
  <c r="K124" i="4"/>
  <c r="R123" i="4"/>
  <c r="J123" i="4"/>
  <c r="Q122" i="4"/>
  <c r="I122" i="4"/>
  <c r="P121" i="4"/>
  <c r="H121" i="4"/>
  <c r="O120" i="4"/>
  <c r="G120" i="4"/>
  <c r="N119" i="4"/>
  <c r="M118" i="4"/>
  <c r="U117" i="4"/>
  <c r="L117" i="4"/>
  <c r="T116" i="4"/>
  <c r="K116" i="4"/>
  <c r="R115" i="4"/>
  <c r="J115" i="4"/>
  <c r="Q114" i="4"/>
  <c r="I114" i="4"/>
  <c r="P113" i="4"/>
  <c r="H113" i="4"/>
  <c r="O112" i="4"/>
  <c r="G112" i="4"/>
  <c r="N111" i="4"/>
  <c r="M110" i="4"/>
  <c r="U109" i="4"/>
  <c r="L109" i="4"/>
  <c r="T108" i="4"/>
  <c r="K108" i="4"/>
  <c r="R107" i="4"/>
  <c r="J107" i="4"/>
  <c r="Q106" i="4"/>
  <c r="I106" i="4"/>
  <c r="P105" i="4"/>
  <c r="H105" i="4"/>
  <c r="O104" i="4"/>
  <c r="G104" i="4"/>
  <c r="N103" i="4"/>
  <c r="M102" i="4"/>
  <c r="U101" i="4"/>
  <c r="L101" i="4"/>
  <c r="T100" i="4"/>
  <c r="K100" i="4"/>
  <c r="R99" i="4"/>
  <c r="J99" i="4"/>
  <c r="Q98" i="4"/>
  <c r="I98" i="4"/>
  <c r="P97" i="4"/>
  <c r="H97" i="4"/>
  <c r="P96" i="4"/>
  <c r="H96" i="4"/>
  <c r="O95" i="4"/>
  <c r="G95" i="4"/>
  <c r="N94" i="4"/>
  <c r="M93" i="4"/>
  <c r="U92" i="4"/>
  <c r="L92" i="4"/>
  <c r="T91" i="4"/>
  <c r="K91" i="4"/>
  <c r="R90" i="4"/>
  <c r="J90" i="4"/>
  <c r="Q89" i="4"/>
  <c r="I89" i="4"/>
  <c r="P88" i="4"/>
  <c r="H88" i="4"/>
  <c r="O87" i="4"/>
  <c r="G87" i="4"/>
  <c r="N86" i="4"/>
  <c r="M85" i="4"/>
  <c r="U84" i="4"/>
  <c r="L84" i="4"/>
  <c r="T83" i="4"/>
  <c r="K83" i="4"/>
  <c r="R82" i="4"/>
  <c r="J82" i="4"/>
  <c r="Q81" i="4"/>
  <c r="I81" i="4"/>
  <c r="P80" i="4"/>
  <c r="H80" i="4"/>
  <c r="O79" i="4"/>
  <c r="G79" i="4"/>
  <c r="N78" i="4"/>
  <c r="M77" i="4"/>
  <c r="U76" i="4"/>
  <c r="L76" i="4"/>
  <c r="T75" i="4"/>
  <c r="K75" i="4"/>
  <c r="R74" i="4"/>
  <c r="J74" i="4"/>
  <c r="Q73" i="4"/>
  <c r="I73" i="4"/>
  <c r="P72" i="4"/>
  <c r="H72" i="4"/>
  <c r="O71" i="4"/>
  <c r="G71" i="4"/>
  <c r="N70" i="4"/>
  <c r="M69" i="4"/>
  <c r="U68" i="4"/>
  <c r="L68" i="4"/>
  <c r="T67" i="4"/>
  <c r="K67" i="4"/>
  <c r="R66" i="4"/>
  <c r="J66" i="4"/>
  <c r="Q65" i="4"/>
  <c r="I65" i="4"/>
  <c r="Q64" i="4"/>
  <c r="I64" i="4"/>
  <c r="P63" i="4"/>
  <c r="H63" i="4"/>
  <c r="O62" i="4"/>
  <c r="G62" i="4"/>
  <c r="N61" i="4"/>
  <c r="M60" i="4"/>
  <c r="U59" i="4"/>
  <c r="L59" i="4"/>
  <c r="T58" i="4"/>
  <c r="K58" i="4"/>
  <c r="R57" i="4"/>
  <c r="J57" i="4"/>
  <c r="Q56" i="4"/>
  <c r="I56" i="4"/>
  <c r="Q55" i="4"/>
  <c r="I55" i="4"/>
  <c r="P54" i="4"/>
  <c r="H54" i="4"/>
  <c r="O53" i="4"/>
  <c r="G53" i="4"/>
  <c r="N52" i="4"/>
  <c r="M51" i="4"/>
  <c r="U50" i="4"/>
  <c r="L50" i="4"/>
  <c r="T49" i="4"/>
  <c r="K49" i="4"/>
  <c r="R48" i="4"/>
  <c r="J48" i="4"/>
  <c r="Q47" i="4"/>
  <c r="I47" i="4"/>
  <c r="Q46" i="4"/>
  <c r="I46" i="4"/>
  <c r="P45" i="4"/>
  <c r="H45" i="4"/>
  <c r="O44" i="4"/>
  <c r="G44" i="4"/>
  <c r="N43" i="4"/>
  <c r="M42" i="4"/>
  <c r="U41" i="4"/>
  <c r="L41" i="4"/>
  <c r="T40" i="4"/>
  <c r="K40" i="4"/>
  <c r="R39" i="4"/>
  <c r="J39" i="4"/>
  <c r="Q38" i="4"/>
  <c r="I38" i="4"/>
  <c r="Q37" i="4"/>
  <c r="I37" i="4"/>
  <c r="P36" i="4"/>
  <c r="H36" i="4"/>
  <c r="T271" i="4"/>
  <c r="H260" i="4"/>
  <c r="J254" i="4"/>
  <c r="O251" i="4"/>
  <c r="L248" i="4"/>
  <c r="Q245" i="4"/>
  <c r="T239" i="4"/>
  <c r="H228" i="4"/>
  <c r="J222" i="4"/>
  <c r="O219" i="4"/>
  <c r="L216" i="4"/>
  <c r="Q213" i="4"/>
  <c r="L208" i="4"/>
  <c r="M206" i="4"/>
  <c r="T204" i="4"/>
  <c r="G203" i="4"/>
  <c r="H201" i="4"/>
  <c r="T199" i="4"/>
  <c r="V199" i="4" s="1"/>
  <c r="M198" i="4"/>
  <c r="T195" i="4"/>
  <c r="Q194" i="4"/>
  <c r="I193" i="4"/>
  <c r="G192" i="4"/>
  <c r="R190" i="4"/>
  <c r="L189" i="4"/>
  <c r="L188" i="4"/>
  <c r="K187" i="4"/>
  <c r="L186" i="4"/>
  <c r="K185" i="4"/>
  <c r="L184" i="4"/>
  <c r="N183" i="4"/>
  <c r="M182" i="4"/>
  <c r="L181" i="4"/>
  <c r="L180" i="4"/>
  <c r="O179" i="4"/>
  <c r="R178" i="4"/>
  <c r="H177" i="4"/>
  <c r="L176" i="4"/>
  <c r="N175" i="4"/>
  <c r="P174" i="4"/>
  <c r="T173" i="4"/>
  <c r="L172" i="4"/>
  <c r="R171" i="4"/>
  <c r="I171" i="4"/>
  <c r="P170" i="4"/>
  <c r="H170" i="4"/>
  <c r="O169" i="4"/>
  <c r="G169" i="4"/>
  <c r="N168" i="4"/>
  <c r="M167" i="4"/>
  <c r="U166" i="4"/>
  <c r="L166" i="4"/>
  <c r="T165" i="4"/>
  <c r="K165" i="4"/>
  <c r="R164" i="4"/>
  <c r="J164" i="4"/>
  <c r="Q163" i="4"/>
  <c r="I163" i="4"/>
  <c r="P162" i="4"/>
  <c r="H162" i="4"/>
  <c r="O161" i="4"/>
  <c r="G161" i="4"/>
  <c r="N160" i="4"/>
  <c r="M159" i="4"/>
  <c r="U158" i="4"/>
  <c r="L158" i="4"/>
  <c r="T157" i="4"/>
  <c r="K157" i="4"/>
  <c r="R156" i="4"/>
  <c r="J156" i="4"/>
  <c r="Q155" i="4"/>
  <c r="I155" i="4"/>
  <c r="P154" i="4"/>
  <c r="H154" i="4"/>
  <c r="O153" i="4"/>
  <c r="G153" i="4"/>
  <c r="N152" i="4"/>
  <c r="M151" i="4"/>
  <c r="U150" i="4"/>
  <c r="L150" i="4"/>
  <c r="T149" i="4"/>
  <c r="K149" i="4"/>
  <c r="R148" i="4"/>
  <c r="J148" i="4"/>
  <c r="Q147" i="4"/>
  <c r="I147" i="4"/>
  <c r="P146" i="4"/>
  <c r="H146" i="4"/>
  <c r="O145" i="4"/>
  <c r="G145" i="4"/>
  <c r="N144" i="4"/>
  <c r="M143" i="4"/>
  <c r="U142" i="4"/>
  <c r="L142" i="4"/>
  <c r="T141" i="4"/>
  <c r="K141" i="4"/>
  <c r="R140" i="4"/>
  <c r="J140" i="4"/>
  <c r="Q139" i="4"/>
  <c r="I139" i="4"/>
  <c r="P138" i="4"/>
  <c r="H138" i="4"/>
  <c r="O137" i="4"/>
  <c r="G137" i="4"/>
  <c r="N136" i="4"/>
  <c r="M135" i="4"/>
  <c r="U134" i="4"/>
  <c r="L134" i="4"/>
  <c r="T133" i="4"/>
  <c r="K133" i="4"/>
  <c r="R132" i="4"/>
  <c r="J132" i="4"/>
  <c r="Q131" i="4"/>
  <c r="I131" i="4"/>
  <c r="P130" i="4"/>
  <c r="H130" i="4"/>
  <c r="O129" i="4"/>
  <c r="G129" i="4"/>
  <c r="N128" i="4"/>
  <c r="M127" i="4"/>
  <c r="U126" i="4"/>
  <c r="L126" i="4"/>
  <c r="T125" i="4"/>
  <c r="K125" i="4"/>
  <c r="R124" i="4"/>
  <c r="J124" i="4"/>
  <c r="Q123" i="4"/>
  <c r="I123" i="4"/>
  <c r="P122" i="4"/>
  <c r="H122" i="4"/>
  <c r="O121" i="4"/>
  <c r="G121" i="4"/>
  <c r="N120" i="4"/>
  <c r="M119" i="4"/>
  <c r="U118" i="4"/>
  <c r="L118" i="4"/>
  <c r="T117" i="4"/>
  <c r="K117" i="4"/>
  <c r="R116" i="4"/>
  <c r="J116" i="4"/>
  <c r="Q115" i="4"/>
  <c r="I115" i="4"/>
  <c r="P114" i="4"/>
  <c r="H114" i="4"/>
  <c r="O113" i="4"/>
  <c r="G113" i="4"/>
  <c r="N112" i="4"/>
  <c r="M111" i="4"/>
  <c r="U110" i="4"/>
  <c r="L110" i="4"/>
  <c r="T109" i="4"/>
  <c r="K109" i="4"/>
  <c r="R108" i="4"/>
  <c r="J108" i="4"/>
  <c r="Q107" i="4"/>
  <c r="I107" i="4"/>
  <c r="P106" i="4"/>
  <c r="H106" i="4"/>
  <c r="O105" i="4"/>
  <c r="G105" i="4"/>
  <c r="N104" i="4"/>
  <c r="M103" i="4"/>
  <c r="U102" i="4"/>
  <c r="L102" i="4"/>
  <c r="T101" i="4"/>
  <c r="K101" i="4"/>
  <c r="R100" i="4"/>
  <c r="J100" i="4"/>
  <c r="Q99" i="4"/>
  <c r="I99" i="4"/>
  <c r="P98" i="4"/>
  <c r="H98" i="4"/>
  <c r="O97" i="4"/>
  <c r="G97" i="4"/>
  <c r="O96" i="4"/>
  <c r="G96" i="4"/>
  <c r="N95" i="4"/>
  <c r="M94" i="4"/>
  <c r="U93" i="4"/>
  <c r="L93" i="4"/>
  <c r="T92" i="4"/>
  <c r="K92" i="4"/>
  <c r="R91" i="4"/>
  <c r="J91" i="4"/>
  <c r="Q90" i="4"/>
  <c r="I90" i="4"/>
  <c r="P89" i="4"/>
  <c r="H89" i="4"/>
  <c r="O88" i="4"/>
  <c r="G88" i="4"/>
  <c r="N87" i="4"/>
  <c r="M86" i="4"/>
  <c r="U85" i="4"/>
  <c r="L85" i="4"/>
  <c r="T84" i="4"/>
  <c r="K84" i="4"/>
  <c r="R83" i="4"/>
  <c r="J83" i="4"/>
  <c r="Q82" i="4"/>
  <c r="I82" i="4"/>
  <c r="P81" i="4"/>
  <c r="H81" i="4"/>
  <c r="O80" i="4"/>
  <c r="G80" i="4"/>
  <c r="N79" i="4"/>
  <c r="M78" i="4"/>
  <c r="U77" i="4"/>
  <c r="L77" i="4"/>
  <c r="T76" i="4"/>
  <c r="K76" i="4"/>
  <c r="R75" i="4"/>
  <c r="J75" i="4"/>
  <c r="Q74" i="4"/>
  <c r="I74" i="4"/>
  <c r="P73" i="4"/>
  <c r="H73" i="4"/>
  <c r="O72" i="4"/>
  <c r="G72" i="4"/>
  <c r="N71" i="4"/>
  <c r="M70" i="4"/>
  <c r="U69" i="4"/>
  <c r="L69" i="4"/>
  <c r="T68" i="4"/>
  <c r="K68" i="4"/>
  <c r="R67" i="4"/>
  <c r="J67" i="4"/>
  <c r="Q66" i="4"/>
  <c r="I66" i="4"/>
  <c r="P65" i="4"/>
  <c r="H65" i="4"/>
  <c r="P64" i="4"/>
  <c r="H64" i="4"/>
  <c r="O63" i="4"/>
  <c r="G63" i="4"/>
  <c r="N62" i="4"/>
  <c r="M61" i="4"/>
  <c r="U60" i="4"/>
  <c r="L60" i="4"/>
  <c r="T59" i="4"/>
  <c r="K59" i="4"/>
  <c r="R58" i="4"/>
  <c r="J58" i="4"/>
  <c r="Q57" i="4"/>
  <c r="I57" i="4"/>
  <c r="P56" i="4"/>
  <c r="H56" i="4"/>
  <c r="P55" i="4"/>
  <c r="H55" i="4"/>
  <c r="O54" i="4"/>
  <c r="G54" i="4"/>
  <c r="N53" i="4"/>
  <c r="M52" i="4"/>
  <c r="U51" i="4"/>
  <c r="L51" i="4"/>
  <c r="T50" i="4"/>
  <c r="K50" i="4"/>
  <c r="R49" i="4"/>
  <c r="J49" i="4"/>
  <c r="Q48" i="4"/>
  <c r="I48" i="4"/>
  <c r="P47" i="4"/>
  <c r="H47" i="4"/>
  <c r="P46" i="4"/>
  <c r="H46" i="4"/>
  <c r="O45" i="4"/>
  <c r="G45" i="4"/>
  <c r="N44" i="4"/>
  <c r="M43" i="4"/>
  <c r="U42" i="4"/>
  <c r="L42" i="4"/>
  <c r="T41" i="4"/>
  <c r="K41" i="4"/>
  <c r="R40" i="4"/>
  <c r="J40" i="4"/>
  <c r="Q39" i="4"/>
  <c r="I39" i="4"/>
  <c r="P38" i="4"/>
  <c r="H38" i="4"/>
  <c r="P37" i="4"/>
  <c r="H37" i="4"/>
  <c r="O36" i="4"/>
  <c r="G36" i="4"/>
  <c r="N35" i="4"/>
  <c r="M34" i="4"/>
  <c r="U33" i="4"/>
  <c r="L33" i="4"/>
  <c r="T32" i="4"/>
  <c r="K32" i="4"/>
  <c r="R31" i="4"/>
  <c r="J31" i="4"/>
  <c r="Q30" i="4"/>
  <c r="I30" i="4"/>
  <c r="P29" i="4"/>
  <c r="H29" i="4"/>
  <c r="P28" i="4"/>
  <c r="H28" i="4"/>
  <c r="O27" i="4"/>
  <c r="G27" i="4"/>
  <c r="N26" i="4"/>
  <c r="M25" i="4"/>
  <c r="U24" i="4"/>
  <c r="L24" i="4"/>
  <c r="T23" i="4"/>
  <c r="K23" i="4"/>
  <c r="R22" i="4"/>
  <c r="J22" i="4"/>
  <c r="Q21" i="4"/>
  <c r="I21" i="4"/>
  <c r="P20" i="4"/>
  <c r="H20" i="4"/>
  <c r="P19" i="4"/>
  <c r="H19" i="4"/>
  <c r="O18" i="4"/>
  <c r="G18" i="4"/>
  <c r="N17" i="4"/>
  <c r="M16" i="4"/>
  <c r="U15" i="4"/>
  <c r="L15" i="4"/>
  <c r="T14" i="4"/>
  <c r="K14" i="4"/>
  <c r="R13" i="4"/>
  <c r="J13" i="4"/>
  <c r="Q12" i="4"/>
  <c r="I12" i="4"/>
  <c r="P11" i="4"/>
  <c r="H11" i="4"/>
  <c r="T324" i="4"/>
  <c r="I303" i="4"/>
  <c r="I287" i="4"/>
  <c r="L282" i="4"/>
  <c r="I278" i="4"/>
  <c r="N274" i="4"/>
  <c r="K271" i="4"/>
  <c r="P268" i="4"/>
  <c r="M265" i="4"/>
  <c r="R262" i="4"/>
  <c r="U256" i="4"/>
  <c r="G251" i="4"/>
  <c r="I245" i="4"/>
  <c r="N242" i="4"/>
  <c r="K239" i="4"/>
  <c r="P236" i="4"/>
  <c r="M233" i="4"/>
  <c r="R230" i="4"/>
  <c r="U224" i="4"/>
  <c r="G219" i="4"/>
  <c r="I213" i="4"/>
  <c r="N210" i="4"/>
  <c r="G208" i="4"/>
  <c r="J206" i="4"/>
  <c r="P204" i="4"/>
  <c r="O199" i="4"/>
  <c r="J198" i="4"/>
  <c r="U196" i="4"/>
  <c r="R195" i="4"/>
  <c r="N194" i="4"/>
  <c r="H193" i="4"/>
  <c r="N190" i="4"/>
  <c r="I189" i="4"/>
  <c r="K188" i="4"/>
  <c r="T297" i="4"/>
  <c r="N292" i="4"/>
  <c r="H268" i="4"/>
  <c r="J262" i="4"/>
  <c r="O259" i="4"/>
  <c r="L256" i="4"/>
  <c r="Q253" i="4"/>
  <c r="T247" i="4"/>
  <c r="H236" i="4"/>
  <c r="J230" i="4"/>
  <c r="O227" i="4"/>
  <c r="L224" i="4"/>
  <c r="Q221" i="4"/>
  <c r="T215" i="4"/>
  <c r="K204" i="4"/>
  <c r="Q202" i="4"/>
  <c r="U200" i="4"/>
  <c r="N199" i="4"/>
  <c r="T196" i="4"/>
  <c r="O195" i="4"/>
  <c r="J194" i="4"/>
  <c r="T191" i="4"/>
  <c r="M190" i="4"/>
  <c r="G189" i="4"/>
  <c r="H188" i="4"/>
  <c r="G187" i="4"/>
  <c r="I186" i="4"/>
  <c r="H185" i="4"/>
  <c r="H184" i="4"/>
  <c r="I183" i="4"/>
  <c r="H182" i="4"/>
  <c r="G181" i="4"/>
  <c r="J180" i="4"/>
  <c r="K179" i="4"/>
  <c r="P178" i="4"/>
  <c r="Q177" i="4"/>
  <c r="H176" i="4"/>
  <c r="K175" i="4"/>
  <c r="M174" i="4"/>
  <c r="O173" i="4"/>
  <c r="T172" i="4"/>
  <c r="J172" i="4"/>
  <c r="P171" i="4"/>
  <c r="G171" i="4"/>
  <c r="N170" i="4"/>
  <c r="M169" i="4"/>
  <c r="U168" i="4"/>
  <c r="L168" i="4"/>
  <c r="T167" i="4"/>
  <c r="K167" i="4"/>
  <c r="R166" i="4"/>
  <c r="J166" i="4"/>
  <c r="Q165" i="4"/>
  <c r="I165" i="4"/>
  <c r="P164" i="4"/>
  <c r="H164" i="4"/>
  <c r="O163" i="4"/>
  <c r="G163" i="4"/>
  <c r="N162" i="4"/>
  <c r="M161" i="4"/>
  <c r="U160" i="4"/>
  <c r="L160" i="4"/>
  <c r="T159" i="4"/>
  <c r="K159" i="4"/>
  <c r="R158" i="4"/>
  <c r="J158" i="4"/>
  <c r="Q157" i="4"/>
  <c r="I157" i="4"/>
  <c r="P156" i="4"/>
  <c r="H156" i="4"/>
  <c r="O155" i="4"/>
  <c r="G155" i="4"/>
  <c r="N154" i="4"/>
  <c r="M153" i="4"/>
  <c r="U152" i="4"/>
  <c r="L152" i="4"/>
  <c r="T151" i="4"/>
  <c r="K151" i="4"/>
  <c r="R150" i="4"/>
  <c r="J150" i="4"/>
  <c r="Q149" i="4"/>
  <c r="I149" i="4"/>
  <c r="P148" i="4"/>
  <c r="H148" i="4"/>
  <c r="O147" i="4"/>
  <c r="G147" i="4"/>
  <c r="N146" i="4"/>
  <c r="M145" i="4"/>
  <c r="U144" i="4"/>
  <c r="L144" i="4"/>
  <c r="T143" i="4"/>
  <c r="K143" i="4"/>
  <c r="R142" i="4"/>
  <c r="J142" i="4"/>
  <c r="Q141" i="4"/>
  <c r="I141" i="4"/>
  <c r="P140" i="4"/>
  <c r="H140" i="4"/>
  <c r="O139" i="4"/>
  <c r="G139" i="4"/>
  <c r="N138" i="4"/>
  <c r="M137" i="4"/>
  <c r="U136" i="4"/>
  <c r="L136" i="4"/>
  <c r="T135" i="4"/>
  <c r="K135" i="4"/>
  <c r="R134" i="4"/>
  <c r="J134" i="4"/>
  <c r="Q133" i="4"/>
  <c r="I133" i="4"/>
  <c r="P132" i="4"/>
  <c r="H132" i="4"/>
  <c r="O131" i="4"/>
  <c r="G131" i="4"/>
  <c r="M175" i="4"/>
  <c r="H163" i="4"/>
  <c r="J157" i="4"/>
  <c r="O154" i="4"/>
  <c r="L151" i="4"/>
  <c r="Q148" i="4"/>
  <c r="T142" i="4"/>
  <c r="H131" i="4"/>
  <c r="K127" i="4"/>
  <c r="Q125" i="4"/>
  <c r="G122" i="4"/>
  <c r="K118" i="4"/>
  <c r="Q116" i="4"/>
  <c r="G115" i="4"/>
  <c r="K111" i="4"/>
  <c r="Q109" i="4"/>
  <c r="G106" i="4"/>
  <c r="K102" i="4"/>
  <c r="Q100" i="4"/>
  <c r="G99" i="4"/>
  <c r="N97" i="4"/>
  <c r="I96" i="4"/>
  <c r="U94" i="4"/>
  <c r="R93" i="4"/>
  <c r="J92" i="4"/>
  <c r="H91" i="4"/>
  <c r="N88" i="4"/>
  <c r="H87" i="4"/>
  <c r="Q84" i="4"/>
  <c r="L83" i="4"/>
  <c r="H82" i="4"/>
  <c r="M79" i="4"/>
  <c r="K78" i="4"/>
  <c r="Q75" i="4"/>
  <c r="O74" i="4"/>
  <c r="O73" i="4"/>
  <c r="N72" i="4"/>
  <c r="M71" i="4"/>
  <c r="O70" i="4"/>
  <c r="O69" i="4"/>
  <c r="N68" i="4"/>
  <c r="M67" i="4"/>
  <c r="O66" i="4"/>
  <c r="O65" i="4"/>
  <c r="O64" i="4"/>
  <c r="N63" i="4"/>
  <c r="M62" i="4"/>
  <c r="O61" i="4"/>
  <c r="O60" i="4"/>
  <c r="N59" i="4"/>
  <c r="M58" i="4"/>
  <c r="O57" i="4"/>
  <c r="O56" i="4"/>
  <c r="O55" i="4"/>
  <c r="N54" i="4"/>
  <c r="M53" i="4"/>
  <c r="O52" i="4"/>
  <c r="O51" i="4"/>
  <c r="N50" i="4"/>
  <c r="M49" i="4"/>
  <c r="O48" i="4"/>
  <c r="O47" i="4"/>
  <c r="O46" i="4"/>
  <c r="N45" i="4"/>
  <c r="M44" i="4"/>
  <c r="O43" i="4"/>
  <c r="O42" i="4"/>
  <c r="N41" i="4"/>
  <c r="M40" i="4"/>
  <c r="O39" i="4"/>
  <c r="O38" i="4"/>
  <c r="O37" i="4"/>
  <c r="N36" i="4"/>
  <c r="O35" i="4"/>
  <c r="T34" i="4"/>
  <c r="G33" i="4"/>
  <c r="J32" i="4"/>
  <c r="L31" i="4"/>
  <c r="P30" i="4"/>
  <c r="T29" i="4"/>
  <c r="G29" i="4"/>
  <c r="J28" i="4"/>
  <c r="M27" i="4"/>
  <c r="O26" i="4"/>
  <c r="T25" i="4"/>
  <c r="G25" i="4"/>
  <c r="K24" i="4"/>
  <c r="O23" i="4"/>
  <c r="U22" i="4"/>
  <c r="I22" i="4"/>
  <c r="M21" i="4"/>
  <c r="T20" i="4"/>
  <c r="I20" i="4"/>
  <c r="N19" i="4"/>
  <c r="R18" i="4"/>
  <c r="H18" i="4"/>
  <c r="L17" i="4"/>
  <c r="Q16" i="4"/>
  <c r="G16" i="4"/>
  <c r="K15" i="4"/>
  <c r="O14" i="4"/>
  <c r="U13" i="4"/>
  <c r="I13" i="4"/>
  <c r="M12" i="4"/>
  <c r="T11" i="4"/>
  <c r="I11" i="4"/>
  <c r="O10" i="4"/>
  <c r="G10" i="4"/>
  <c r="N9" i="4"/>
  <c r="M8" i="4"/>
  <c r="U7" i="4"/>
  <c r="L7" i="4"/>
  <c r="U8" i="3"/>
  <c r="U16" i="3"/>
  <c r="U24" i="3"/>
  <c r="U32" i="3"/>
  <c r="U40" i="3"/>
  <c r="U48" i="3"/>
  <c r="U56" i="3"/>
  <c r="U64" i="3"/>
  <c r="U72" i="3"/>
  <c r="U80" i="3"/>
  <c r="U88" i="3"/>
  <c r="U96" i="3"/>
  <c r="U104" i="3"/>
  <c r="U112" i="3"/>
  <c r="U120" i="3"/>
  <c r="U128" i="3"/>
  <c r="U136" i="3"/>
  <c r="U144" i="3"/>
  <c r="U152" i="3"/>
  <c r="U160" i="3"/>
  <c r="U168" i="3"/>
  <c r="U176" i="3"/>
  <c r="U184" i="3"/>
  <c r="U192" i="3"/>
  <c r="U200" i="3"/>
  <c r="U208" i="3"/>
  <c r="U216" i="3"/>
  <c r="U224" i="3"/>
  <c r="U232" i="3"/>
  <c r="U240" i="3"/>
  <c r="U248" i="3"/>
  <c r="U256" i="3"/>
  <c r="U264" i="3"/>
  <c r="U272" i="3"/>
  <c r="U280" i="3"/>
  <c r="U288" i="3"/>
  <c r="U296" i="3"/>
  <c r="U304" i="3"/>
  <c r="U312" i="3"/>
  <c r="U320" i="3"/>
  <c r="U328" i="3"/>
  <c r="U336" i="3"/>
  <c r="T8" i="3"/>
  <c r="T16" i="3"/>
  <c r="T24" i="3"/>
  <c r="T32" i="3"/>
  <c r="T40" i="3"/>
  <c r="T48" i="3"/>
  <c r="T56" i="3"/>
  <c r="T64" i="3"/>
  <c r="T72" i="3"/>
  <c r="T80" i="3"/>
  <c r="T88" i="3"/>
  <c r="T96" i="3"/>
  <c r="T104" i="3"/>
  <c r="T112" i="3"/>
  <c r="T120" i="3"/>
  <c r="T128" i="3"/>
  <c r="T136" i="3"/>
  <c r="T144" i="3"/>
  <c r="T152" i="3"/>
  <c r="T160" i="3"/>
  <c r="T168" i="3"/>
  <c r="T176" i="3"/>
  <c r="T184" i="3"/>
  <c r="T192" i="3"/>
  <c r="T200" i="3"/>
  <c r="T208" i="3"/>
  <c r="T216" i="3"/>
  <c r="T224" i="3"/>
  <c r="T232" i="3"/>
  <c r="T240" i="3"/>
  <c r="T248" i="3"/>
  <c r="T256" i="3"/>
  <c r="J186" i="4"/>
  <c r="J182" i="4"/>
  <c r="Q178" i="4"/>
  <c r="Q171" i="4"/>
  <c r="M168" i="4"/>
  <c r="R165" i="4"/>
  <c r="U159" i="4"/>
  <c r="G154" i="4"/>
  <c r="I148" i="4"/>
  <c r="N145" i="4"/>
  <c r="K142" i="4"/>
  <c r="P139" i="4"/>
  <c r="M136" i="4"/>
  <c r="R133" i="4"/>
  <c r="U128" i="4"/>
  <c r="J125" i="4"/>
  <c r="P123" i="4"/>
  <c r="U119" i="4"/>
  <c r="J118" i="4"/>
  <c r="P116" i="4"/>
  <c r="U112" i="4"/>
  <c r="J109" i="4"/>
  <c r="P107" i="4"/>
  <c r="U103" i="4"/>
  <c r="J102" i="4"/>
  <c r="P100" i="4"/>
  <c r="M97" i="4"/>
  <c r="T94" i="4"/>
  <c r="N93" i="4"/>
  <c r="I92" i="4"/>
  <c r="R89" i="4"/>
  <c r="M88" i="4"/>
  <c r="T85" i="4"/>
  <c r="M84" i="4"/>
  <c r="I83" i="4"/>
  <c r="G82" i="4"/>
  <c r="Q80" i="4"/>
  <c r="L79" i="4"/>
  <c r="G78" i="4"/>
  <c r="R76" i="4"/>
  <c r="P75" i="4"/>
  <c r="L74" i="4"/>
  <c r="N73" i="4"/>
  <c r="M72" i="4"/>
  <c r="L71" i="4"/>
  <c r="L70" i="4"/>
  <c r="N69" i="4"/>
  <c r="M68" i="4"/>
  <c r="L67" i="4"/>
  <c r="L66" i="4"/>
  <c r="N65" i="4"/>
  <c r="N64" i="4"/>
  <c r="M63" i="4"/>
  <c r="L62" i="4"/>
  <c r="L61" i="4"/>
  <c r="N60" i="4"/>
  <c r="M59" i="4"/>
  <c r="L58" i="4"/>
  <c r="L57" i="4"/>
  <c r="N56" i="4"/>
  <c r="N55" i="4"/>
  <c r="M54" i="4"/>
  <c r="L53" i="4"/>
  <c r="L52" i="4"/>
  <c r="N51" i="4"/>
  <c r="M50" i="4"/>
  <c r="L49" i="4"/>
  <c r="L48" i="4"/>
  <c r="N47" i="4"/>
  <c r="N46" i="4"/>
  <c r="M45" i="4"/>
  <c r="L44" i="4"/>
  <c r="L43" i="4"/>
  <c r="N42" i="4"/>
  <c r="M41" i="4"/>
  <c r="L40" i="4"/>
  <c r="L39" i="4"/>
  <c r="N38" i="4"/>
  <c r="N37" i="4"/>
  <c r="M36" i="4"/>
  <c r="M35" i="4"/>
  <c r="P34" i="4"/>
  <c r="T33" i="4"/>
  <c r="I32" i="4"/>
  <c r="K31" i="4"/>
  <c r="O30" i="4"/>
  <c r="R29" i="4"/>
  <c r="I28" i="4"/>
  <c r="J27" i="4"/>
  <c r="M26" i="4"/>
  <c r="P25" i="4"/>
  <c r="J24" i="4"/>
  <c r="N23" i="4"/>
  <c r="T22" i="4"/>
  <c r="H22" i="4"/>
  <c r="L21" i="4"/>
  <c r="R20" i="4"/>
  <c r="G20" i="4"/>
  <c r="L19" i="4"/>
  <c r="Q18" i="4"/>
  <c r="J17" i="4"/>
  <c r="P16" i="4"/>
  <c r="J15" i="4"/>
  <c r="N14" i="4"/>
  <c r="T13" i="4"/>
  <c r="H13" i="4"/>
  <c r="L12" i="4"/>
  <c r="R11" i="4"/>
  <c r="G11" i="4"/>
  <c r="N10" i="4"/>
  <c r="M9" i="4"/>
  <c r="U8" i="4"/>
  <c r="L8" i="4"/>
  <c r="T7" i="4"/>
  <c r="K7" i="4"/>
  <c r="U9" i="3"/>
  <c r="U17" i="3"/>
  <c r="U25" i="3"/>
  <c r="U33" i="3"/>
  <c r="U41" i="3"/>
  <c r="U49" i="3"/>
  <c r="U57" i="3"/>
  <c r="U65" i="3"/>
  <c r="U73" i="3"/>
  <c r="U81" i="3"/>
  <c r="U89" i="3"/>
  <c r="U97" i="3"/>
  <c r="U105" i="3"/>
  <c r="U113" i="3"/>
  <c r="U121" i="3"/>
  <c r="U129" i="3"/>
  <c r="U137" i="3"/>
  <c r="U145" i="3"/>
  <c r="U153" i="3"/>
  <c r="U161" i="3"/>
  <c r="U169" i="3"/>
  <c r="U177" i="3"/>
  <c r="U185" i="3"/>
  <c r="U193" i="3"/>
  <c r="U201" i="3"/>
  <c r="U209" i="3"/>
  <c r="U217" i="3"/>
  <c r="U225" i="3"/>
  <c r="U233" i="3"/>
  <c r="U241" i="3"/>
  <c r="U249" i="3"/>
  <c r="U257" i="3"/>
  <c r="U265" i="3"/>
  <c r="U273" i="3"/>
  <c r="U281" i="3"/>
  <c r="U289" i="3"/>
  <c r="U297" i="3"/>
  <c r="U305" i="3"/>
  <c r="U313" i="3"/>
  <c r="U321" i="3"/>
  <c r="U329" i="3"/>
  <c r="U337" i="3"/>
  <c r="T9" i="3"/>
  <c r="T17" i="3"/>
  <c r="T25" i="3"/>
  <c r="T33" i="3"/>
  <c r="T41" i="3"/>
  <c r="T49" i="3"/>
  <c r="T57" i="3"/>
  <c r="T65" i="3"/>
  <c r="T73" i="3"/>
  <c r="T81" i="3"/>
  <c r="T89" i="3"/>
  <c r="T97" i="3"/>
  <c r="T105" i="3"/>
  <c r="T113" i="3"/>
  <c r="T121" i="3"/>
  <c r="T129" i="3"/>
  <c r="T137" i="3"/>
  <c r="T145" i="3"/>
  <c r="T153" i="3"/>
  <c r="T161" i="3"/>
  <c r="T169" i="3"/>
  <c r="T177" i="3"/>
  <c r="T185" i="3"/>
  <c r="T193" i="3"/>
  <c r="T201" i="3"/>
  <c r="T209" i="3"/>
  <c r="T217" i="3"/>
  <c r="T225" i="3"/>
  <c r="T233" i="3"/>
  <c r="T241" i="3"/>
  <c r="T249" i="3"/>
  <c r="T257" i="3"/>
  <c r="T265" i="3"/>
  <c r="T273" i="3"/>
  <c r="T281" i="3"/>
  <c r="T289" i="3"/>
  <c r="T297" i="3"/>
  <c r="T305" i="3"/>
  <c r="T313" i="3"/>
  <c r="T321" i="3"/>
  <c r="T329" i="3"/>
  <c r="T337" i="3"/>
  <c r="R9" i="3"/>
  <c r="R17" i="3"/>
  <c r="R25" i="3"/>
  <c r="R33" i="3"/>
  <c r="R41" i="3"/>
  <c r="R49" i="3"/>
  <c r="R57" i="3"/>
  <c r="R65" i="3"/>
  <c r="R73" i="3"/>
  <c r="R81" i="3"/>
  <c r="R89" i="3"/>
  <c r="R97" i="3"/>
  <c r="R105" i="3"/>
  <c r="R113" i="3"/>
  <c r="R121" i="3"/>
  <c r="R129" i="3"/>
  <c r="R137" i="3"/>
  <c r="R145" i="3"/>
  <c r="R153" i="3"/>
  <c r="R161" i="3"/>
  <c r="R169" i="3"/>
  <c r="R177" i="3"/>
  <c r="R185" i="3"/>
  <c r="R193" i="3"/>
  <c r="R201" i="3"/>
  <c r="R209" i="3"/>
  <c r="R217" i="3"/>
  <c r="R225" i="3"/>
  <c r="R233" i="3"/>
  <c r="R241" i="3"/>
  <c r="R249" i="3"/>
  <c r="R257" i="3"/>
  <c r="R265" i="3"/>
  <c r="R273" i="3"/>
  <c r="R281" i="3"/>
  <c r="R289" i="3"/>
  <c r="R297" i="3"/>
  <c r="R305" i="3"/>
  <c r="R313" i="3"/>
  <c r="R321" i="3"/>
  <c r="R329" i="3"/>
  <c r="R337" i="3"/>
  <c r="Q9" i="3"/>
  <c r="Q17" i="3"/>
  <c r="N174" i="4"/>
  <c r="H171" i="4"/>
  <c r="J165" i="4"/>
  <c r="O162" i="4"/>
  <c r="L159" i="4"/>
  <c r="Q156" i="4"/>
  <c r="T150" i="4"/>
  <c r="H139" i="4"/>
  <c r="J133" i="4"/>
  <c r="O130" i="4"/>
  <c r="M128" i="4"/>
  <c r="T126" i="4"/>
  <c r="I125" i="4"/>
  <c r="O123" i="4"/>
  <c r="N121" i="4"/>
  <c r="T119" i="4"/>
  <c r="I116" i="4"/>
  <c r="O114" i="4"/>
  <c r="M112" i="4"/>
  <c r="T110" i="4"/>
  <c r="I109" i="4"/>
  <c r="O107" i="4"/>
  <c r="N105" i="4"/>
  <c r="T103" i="4"/>
  <c r="I100" i="4"/>
  <c r="O98" i="4"/>
  <c r="I97" i="4"/>
  <c r="U95" i="4"/>
  <c r="O94" i="4"/>
  <c r="K93" i="4"/>
  <c r="T90" i="4"/>
  <c r="O89" i="4"/>
  <c r="I88" i="4"/>
  <c r="U86" i="4"/>
  <c r="R85" i="4"/>
  <c r="J84" i="4"/>
  <c r="H83" i="4"/>
  <c r="N80" i="4"/>
  <c r="H79" i="4"/>
  <c r="Q76" i="4"/>
  <c r="L75" i="4"/>
  <c r="K74" i="4"/>
  <c r="K73" i="4"/>
  <c r="J72" i="4"/>
  <c r="I71" i="4"/>
  <c r="K70" i="4"/>
  <c r="K69" i="4"/>
  <c r="J68" i="4"/>
  <c r="I67" i="4"/>
  <c r="K66" i="4"/>
  <c r="K65" i="4"/>
  <c r="K64" i="4"/>
  <c r="J63" i="4"/>
  <c r="I62" i="4"/>
  <c r="K61" i="4"/>
  <c r="K60" i="4"/>
  <c r="J59" i="4"/>
  <c r="I58" i="4"/>
  <c r="K57" i="4"/>
  <c r="K56" i="4"/>
  <c r="K55" i="4"/>
  <c r="J54" i="4"/>
  <c r="I53" i="4"/>
  <c r="K52" i="4"/>
  <c r="K51" i="4"/>
  <c r="J50" i="4"/>
  <c r="I49" i="4"/>
  <c r="K48" i="4"/>
  <c r="K47" i="4"/>
  <c r="K46" i="4"/>
  <c r="J45" i="4"/>
  <c r="I44" i="4"/>
  <c r="K43" i="4"/>
  <c r="K42" i="4"/>
  <c r="J41" i="4"/>
  <c r="I40" i="4"/>
  <c r="K39" i="4"/>
  <c r="K38" i="4"/>
  <c r="K37" i="4"/>
  <c r="J36" i="4"/>
  <c r="L35" i="4"/>
  <c r="O34" i="4"/>
  <c r="R33" i="4"/>
  <c r="U32" i="4"/>
  <c r="I31" i="4"/>
  <c r="L30" i="4"/>
  <c r="Q29" i="4"/>
  <c r="T28" i="4"/>
  <c r="V28" i="4" s="1"/>
  <c r="G28" i="4"/>
  <c r="I27" i="4"/>
  <c r="L26" i="4"/>
  <c r="O25" i="4"/>
  <c r="T24" i="4"/>
  <c r="H24" i="4"/>
  <c r="M23" i="4"/>
  <c r="Q22" i="4"/>
  <c r="K21" i="4"/>
  <c r="Q20" i="4"/>
  <c r="K19" i="4"/>
  <c r="P18" i="4"/>
  <c r="U17" i="4"/>
  <c r="I17" i="4"/>
  <c r="O16" i="4"/>
  <c r="T15" i="4"/>
  <c r="H15" i="4"/>
  <c r="M14" i="4"/>
  <c r="Q13" i="4"/>
  <c r="K12" i="4"/>
  <c r="Q11" i="4"/>
  <c r="M10" i="4"/>
  <c r="U9" i="4"/>
  <c r="L9" i="4"/>
  <c r="T8" i="4"/>
  <c r="K8" i="4"/>
  <c r="R7" i="4"/>
  <c r="J7" i="4"/>
  <c r="U10" i="3"/>
  <c r="U18" i="3"/>
  <c r="U26" i="3"/>
  <c r="U34" i="3"/>
  <c r="U42" i="3"/>
  <c r="U50" i="3"/>
  <c r="U58" i="3"/>
  <c r="U66" i="3"/>
  <c r="U74" i="3"/>
  <c r="U82" i="3"/>
  <c r="U90" i="3"/>
  <c r="U98" i="3"/>
  <c r="U106" i="3"/>
  <c r="U114" i="3"/>
  <c r="U122" i="3"/>
  <c r="U130" i="3"/>
  <c r="U138" i="3"/>
  <c r="U146" i="3"/>
  <c r="U154" i="3"/>
  <c r="U162" i="3"/>
  <c r="U170" i="3"/>
  <c r="U178" i="3"/>
  <c r="U186" i="3"/>
  <c r="U194" i="3"/>
  <c r="U202" i="3"/>
  <c r="U210" i="3"/>
  <c r="U218" i="3"/>
  <c r="U226" i="3"/>
  <c r="U234" i="3"/>
  <c r="U242" i="3"/>
  <c r="U250" i="3"/>
  <c r="U258" i="3"/>
  <c r="U266" i="3"/>
  <c r="U274" i="3"/>
  <c r="U282" i="3"/>
  <c r="U290" i="3"/>
  <c r="U298" i="3"/>
  <c r="U306" i="3"/>
  <c r="U314" i="3"/>
  <c r="U322" i="3"/>
  <c r="U330" i="3"/>
  <c r="T10" i="3"/>
  <c r="T18" i="3"/>
  <c r="T26" i="3"/>
  <c r="T34" i="3"/>
  <c r="T42" i="3"/>
  <c r="T50" i="3"/>
  <c r="T58" i="3"/>
  <c r="T66" i="3"/>
  <c r="T74" i="3"/>
  <c r="T82" i="3"/>
  <c r="T90" i="3"/>
  <c r="T98" i="3"/>
  <c r="T106" i="3"/>
  <c r="T114" i="3"/>
  <c r="T122" i="3"/>
  <c r="T130" i="3"/>
  <c r="T138" i="3"/>
  <c r="T146" i="3"/>
  <c r="T154" i="3"/>
  <c r="T162" i="3"/>
  <c r="T170" i="3"/>
  <c r="T178" i="3"/>
  <c r="T186" i="3"/>
  <c r="T194" i="3"/>
  <c r="T202" i="3"/>
  <c r="T210" i="3"/>
  <c r="T218" i="3"/>
  <c r="T226" i="3"/>
  <c r="T234" i="3"/>
  <c r="T242" i="3"/>
  <c r="T250" i="3"/>
  <c r="T258" i="3"/>
  <c r="T266" i="3"/>
  <c r="T274" i="3"/>
  <c r="T282" i="3"/>
  <c r="T290" i="3"/>
  <c r="T298" i="3"/>
  <c r="T306" i="3"/>
  <c r="T314" i="3"/>
  <c r="T322" i="3"/>
  <c r="T330" i="3"/>
  <c r="R10" i="3"/>
  <c r="R18" i="3"/>
  <c r="R26" i="3"/>
  <c r="R34" i="3"/>
  <c r="R42" i="3"/>
  <c r="R50" i="3"/>
  <c r="R58" i="3"/>
  <c r="R66" i="3"/>
  <c r="R74" i="3"/>
  <c r="R82" i="3"/>
  <c r="R90" i="3"/>
  <c r="R98" i="3"/>
  <c r="R106" i="3"/>
  <c r="R114" i="3"/>
  <c r="R122" i="3"/>
  <c r="R130" i="3"/>
  <c r="R138" i="3"/>
  <c r="R146" i="3"/>
  <c r="R154" i="3"/>
  <c r="R162" i="3"/>
  <c r="R170" i="3"/>
  <c r="R178" i="3"/>
  <c r="R186" i="3"/>
  <c r="R194" i="3"/>
  <c r="R202" i="3"/>
  <c r="R210" i="3"/>
  <c r="R218" i="3"/>
  <c r="R226" i="3"/>
  <c r="R234" i="3"/>
  <c r="R242" i="3"/>
  <c r="R250" i="3"/>
  <c r="R258" i="3"/>
  <c r="R266" i="3"/>
  <c r="R274" i="3"/>
  <c r="R282" i="3"/>
  <c r="R290" i="3"/>
  <c r="R298" i="3"/>
  <c r="R306" i="3"/>
  <c r="R314" i="3"/>
  <c r="R322" i="3"/>
  <c r="R330" i="3"/>
  <c r="Q10" i="3"/>
  <c r="Q18" i="3"/>
  <c r="Q26" i="3"/>
  <c r="Q34" i="3"/>
  <c r="Q42" i="3"/>
  <c r="Q50" i="3"/>
  <c r="Q58" i="3"/>
  <c r="Q66" i="3"/>
  <c r="Q74" i="3"/>
  <c r="Q82" i="3"/>
  <c r="Q90" i="3"/>
  <c r="Q98" i="3"/>
  <c r="Q106" i="3"/>
  <c r="Q114" i="3"/>
  <c r="Q122" i="3"/>
  <c r="Q130" i="3"/>
  <c r="Q138" i="3"/>
  <c r="Q146" i="3"/>
  <c r="Q154" i="3"/>
  <c r="Q162" i="3"/>
  <c r="Q170" i="3"/>
  <c r="Q178" i="3"/>
  <c r="Q186" i="3"/>
  <c r="Q194" i="3"/>
  <c r="Q202" i="3"/>
  <c r="Q210" i="3"/>
  <c r="Q218" i="3"/>
  <c r="Q226" i="3"/>
  <c r="Q234" i="3"/>
  <c r="Q242" i="3"/>
  <c r="Q250" i="3"/>
  <c r="Q258" i="3"/>
  <c r="Q266" i="3"/>
  <c r="Q274" i="3"/>
  <c r="Q282" i="3"/>
  <c r="Q290" i="3"/>
  <c r="Q298" i="3"/>
  <c r="Q306" i="3"/>
  <c r="Q314" i="3"/>
  <c r="Q322" i="3"/>
  <c r="Q330" i="3"/>
  <c r="P10" i="3"/>
  <c r="P18" i="3"/>
  <c r="P26" i="3"/>
  <c r="P34" i="3"/>
  <c r="P42" i="3"/>
  <c r="P50" i="3"/>
  <c r="P58" i="3"/>
  <c r="P66" i="3"/>
  <c r="P74" i="3"/>
  <c r="P82" i="3"/>
  <c r="P90" i="3"/>
  <c r="I185" i="4"/>
  <c r="I181" i="4"/>
  <c r="T177" i="4"/>
  <c r="U167" i="4"/>
  <c r="G162" i="4"/>
  <c r="I156" i="4"/>
  <c r="N153" i="4"/>
  <c r="K150" i="4"/>
  <c r="P147" i="4"/>
  <c r="M144" i="4"/>
  <c r="R141" i="4"/>
  <c r="U135" i="4"/>
  <c r="N130" i="4"/>
  <c r="L128" i="4"/>
  <c r="R126" i="4"/>
  <c r="H123" i="4"/>
  <c r="M121" i="4"/>
  <c r="L119" i="4"/>
  <c r="R117" i="4"/>
  <c r="H116" i="4"/>
  <c r="N114" i="4"/>
  <c r="L112" i="4"/>
  <c r="R110" i="4"/>
  <c r="H107" i="4"/>
  <c r="M105" i="4"/>
  <c r="L103" i="4"/>
  <c r="R101" i="4"/>
  <c r="H100" i="4"/>
  <c r="N98" i="4"/>
  <c r="P95" i="4"/>
  <c r="L94" i="4"/>
  <c r="J93" i="4"/>
  <c r="U91" i="4"/>
  <c r="P90" i="4"/>
  <c r="N89" i="4"/>
  <c r="T86" i="4"/>
  <c r="N85" i="4"/>
  <c r="I84" i="4"/>
  <c r="R81" i="4"/>
  <c r="M80" i="4"/>
  <c r="T77" i="4"/>
  <c r="M76" i="4"/>
  <c r="I75" i="4"/>
  <c r="H74" i="4"/>
  <c r="J73" i="4"/>
  <c r="I72" i="4"/>
  <c r="H71" i="4"/>
  <c r="H70" i="4"/>
  <c r="J69" i="4"/>
  <c r="I68" i="4"/>
  <c r="H67" i="4"/>
  <c r="H66" i="4"/>
  <c r="J65" i="4"/>
  <c r="J64" i="4"/>
  <c r="I63" i="4"/>
  <c r="H62" i="4"/>
  <c r="H61" i="4"/>
  <c r="J60" i="4"/>
  <c r="I59" i="4"/>
  <c r="H58" i="4"/>
  <c r="H57" i="4"/>
  <c r="J56" i="4"/>
  <c r="J55" i="4"/>
  <c r="I54" i="4"/>
  <c r="H53" i="4"/>
  <c r="H52" i="4"/>
  <c r="J51" i="4"/>
  <c r="I50" i="4"/>
  <c r="H49" i="4"/>
  <c r="H48" i="4"/>
  <c r="J47" i="4"/>
  <c r="J46" i="4"/>
  <c r="I45" i="4"/>
  <c r="H44" i="4"/>
  <c r="H43" i="4"/>
  <c r="J42" i="4"/>
  <c r="I41" i="4"/>
  <c r="H40" i="4"/>
  <c r="H39" i="4"/>
  <c r="J38" i="4"/>
  <c r="J37" i="4"/>
  <c r="I36" i="4"/>
  <c r="I35" i="4"/>
  <c r="N34" i="4"/>
  <c r="O33" i="4"/>
  <c r="R32" i="4"/>
  <c r="U31" i="4"/>
  <c r="H31" i="4"/>
  <c r="K30" i="4"/>
  <c r="O29" i="4"/>
  <c r="R28" i="4"/>
  <c r="H27" i="4"/>
  <c r="I26" i="4"/>
  <c r="N25" i="4"/>
  <c r="R24" i="4"/>
  <c r="G24" i="4"/>
  <c r="L23" i="4"/>
  <c r="P22" i="4"/>
  <c r="U21" i="4"/>
  <c r="J21" i="4"/>
  <c r="O20" i="4"/>
  <c r="U19" i="4"/>
  <c r="J19" i="4"/>
  <c r="N18" i="4"/>
  <c r="R17" i="4"/>
  <c r="H17" i="4"/>
  <c r="N16" i="4"/>
  <c r="R15" i="4"/>
  <c r="G15" i="4"/>
  <c r="L14" i="4"/>
  <c r="P13" i="4"/>
  <c r="U12" i="4"/>
  <c r="J12" i="4"/>
  <c r="O11" i="4"/>
  <c r="U10" i="4"/>
  <c r="L10" i="4"/>
  <c r="T9" i="4"/>
  <c r="K9" i="4"/>
  <c r="R8" i="4"/>
  <c r="J8" i="4"/>
  <c r="Q7" i="4"/>
  <c r="I7" i="4"/>
  <c r="U11" i="3"/>
  <c r="U19" i="3"/>
  <c r="U27" i="3"/>
  <c r="U35" i="3"/>
  <c r="U43" i="3"/>
  <c r="U51" i="3"/>
  <c r="U59" i="3"/>
  <c r="U67" i="3"/>
  <c r="U75" i="3"/>
  <c r="U83" i="3"/>
  <c r="U91" i="3"/>
  <c r="U99" i="3"/>
  <c r="U107" i="3"/>
  <c r="U115" i="3"/>
  <c r="U123" i="3"/>
  <c r="U131" i="3"/>
  <c r="U139" i="3"/>
  <c r="U147" i="3"/>
  <c r="U155" i="3"/>
  <c r="U163" i="3"/>
  <c r="U171" i="3"/>
  <c r="U179" i="3"/>
  <c r="U187" i="3"/>
  <c r="U195" i="3"/>
  <c r="U203" i="3"/>
  <c r="U211" i="3"/>
  <c r="U219" i="3"/>
  <c r="U227" i="3"/>
  <c r="U235" i="3"/>
  <c r="U243" i="3"/>
  <c r="U251" i="3"/>
  <c r="U259" i="3"/>
  <c r="U267" i="3"/>
  <c r="U275" i="3"/>
  <c r="U283" i="3"/>
  <c r="U291" i="3"/>
  <c r="U299" i="3"/>
  <c r="U307" i="3"/>
  <c r="U315" i="3"/>
  <c r="U323" i="3"/>
  <c r="U331" i="3"/>
  <c r="T11" i="3"/>
  <c r="T19" i="3"/>
  <c r="T27" i="3"/>
  <c r="T35" i="3"/>
  <c r="T43" i="3"/>
  <c r="T51" i="3"/>
  <c r="T59" i="3"/>
  <c r="T67" i="3"/>
  <c r="T75" i="3"/>
  <c r="T83" i="3"/>
  <c r="T91" i="3"/>
  <c r="T99" i="3"/>
  <c r="T107" i="3"/>
  <c r="T115" i="3"/>
  <c r="T123" i="3"/>
  <c r="T131" i="3"/>
  <c r="T139" i="3"/>
  <c r="T147" i="3"/>
  <c r="T155" i="3"/>
  <c r="T163" i="3"/>
  <c r="T171" i="3"/>
  <c r="T179" i="3"/>
  <c r="T187" i="3"/>
  <c r="T195" i="3"/>
  <c r="T203" i="3"/>
  <c r="T211" i="3"/>
  <c r="T219" i="3"/>
  <c r="T227" i="3"/>
  <c r="T235" i="3"/>
  <c r="T243" i="3"/>
  <c r="T251" i="3"/>
  <c r="T259" i="3"/>
  <c r="T267" i="3"/>
  <c r="T275" i="3"/>
  <c r="T283" i="3"/>
  <c r="T291" i="3"/>
  <c r="T299" i="3"/>
  <c r="T307" i="3"/>
  <c r="T315" i="3"/>
  <c r="T323" i="3"/>
  <c r="T331" i="3"/>
  <c r="R11" i="3"/>
  <c r="R19" i="3"/>
  <c r="R27" i="3"/>
  <c r="R35" i="3"/>
  <c r="R43" i="3"/>
  <c r="R51" i="3"/>
  <c r="R59" i="3"/>
  <c r="R67" i="3"/>
  <c r="R75" i="3"/>
  <c r="R83" i="3"/>
  <c r="R91" i="3"/>
  <c r="R99" i="3"/>
  <c r="R107" i="3"/>
  <c r="R115" i="3"/>
  <c r="R123" i="3"/>
  <c r="R131" i="3"/>
  <c r="R139" i="3"/>
  <c r="R147" i="3"/>
  <c r="R155" i="3"/>
  <c r="R163" i="3"/>
  <c r="R171" i="3"/>
  <c r="R179" i="3"/>
  <c r="R187" i="3"/>
  <c r="R195" i="3"/>
  <c r="R203" i="3"/>
  <c r="R211" i="3"/>
  <c r="R219" i="3"/>
  <c r="R227" i="3"/>
  <c r="R235" i="3"/>
  <c r="R243" i="3"/>
  <c r="R251" i="3"/>
  <c r="R259" i="3"/>
  <c r="R267" i="3"/>
  <c r="R275" i="3"/>
  <c r="R283" i="3"/>
  <c r="R291" i="3"/>
  <c r="R299" i="3"/>
  <c r="R307" i="3"/>
  <c r="R315" i="3"/>
  <c r="R323" i="3"/>
  <c r="R331" i="3"/>
  <c r="Q11" i="3"/>
  <c r="Q19" i="3"/>
  <c r="Q27" i="3"/>
  <c r="Q35" i="3"/>
  <c r="Q43" i="3"/>
  <c r="Q51" i="3"/>
  <c r="Q59" i="3"/>
  <c r="Q67" i="3"/>
  <c r="Q75" i="3"/>
  <c r="Q83" i="3"/>
  <c r="Q91" i="3"/>
  <c r="Q99" i="3"/>
  <c r="Q107" i="3"/>
  <c r="Q115" i="3"/>
  <c r="Q123" i="3"/>
  <c r="Q131" i="3"/>
  <c r="Q139" i="3"/>
  <c r="Q147" i="3"/>
  <c r="Q155" i="3"/>
  <c r="Q163" i="3"/>
  <c r="Q171" i="3"/>
  <c r="Q179" i="3"/>
  <c r="Q187" i="3"/>
  <c r="Q195" i="3"/>
  <c r="Q203" i="3"/>
  <c r="Q211" i="3"/>
  <c r="Q219" i="3"/>
  <c r="Q227" i="3"/>
  <c r="Q235" i="3"/>
  <c r="Q243" i="3"/>
  <c r="Q251" i="3"/>
  <c r="Q259" i="3"/>
  <c r="Q267" i="3"/>
  <c r="Q275" i="3"/>
  <c r="Q283" i="3"/>
  <c r="Q291" i="3"/>
  <c r="Q299" i="3"/>
  <c r="Q307" i="3"/>
  <c r="Q315" i="3"/>
  <c r="Q323" i="3"/>
  <c r="Q331" i="3"/>
  <c r="P11" i="3"/>
  <c r="P19" i="3"/>
  <c r="P27" i="3"/>
  <c r="P35" i="3"/>
  <c r="P43" i="3"/>
  <c r="P51" i="3"/>
  <c r="P59" i="3"/>
  <c r="G177" i="4"/>
  <c r="Q173" i="4"/>
  <c r="O170" i="4"/>
  <c r="L167" i="4"/>
  <c r="Q164" i="4"/>
  <c r="T158" i="4"/>
  <c r="H147" i="4"/>
  <c r="J141" i="4"/>
  <c r="O138" i="4"/>
  <c r="L135" i="4"/>
  <c r="Q132" i="4"/>
  <c r="G130" i="4"/>
  <c r="K126" i="4"/>
  <c r="Q124" i="4"/>
  <c r="G123" i="4"/>
  <c r="K119" i="4"/>
  <c r="Q117" i="4"/>
  <c r="G114" i="4"/>
  <c r="K110" i="4"/>
  <c r="Q108" i="4"/>
  <c r="G107" i="4"/>
  <c r="K103" i="4"/>
  <c r="Q101" i="4"/>
  <c r="J98" i="4"/>
  <c r="M95" i="4"/>
  <c r="K94" i="4"/>
  <c r="Q91" i="4"/>
  <c r="O90" i="4"/>
  <c r="J89" i="4"/>
  <c r="U87" i="4"/>
  <c r="O86" i="4"/>
  <c r="K85" i="4"/>
  <c r="T82" i="4"/>
  <c r="O81" i="4"/>
  <c r="I80" i="4"/>
  <c r="U78" i="4"/>
  <c r="R77" i="4"/>
  <c r="J76" i="4"/>
  <c r="H75" i="4"/>
  <c r="G74" i="4"/>
  <c r="G73" i="4"/>
  <c r="G70" i="4"/>
  <c r="G69" i="4"/>
  <c r="G66" i="4"/>
  <c r="G65" i="4"/>
  <c r="G64" i="4"/>
  <c r="G61" i="4"/>
  <c r="G60" i="4"/>
  <c r="G57" i="4"/>
  <c r="G56" i="4"/>
  <c r="G55" i="4"/>
  <c r="G52" i="4"/>
  <c r="G51" i="4"/>
  <c r="G48" i="4"/>
  <c r="G47" i="4"/>
  <c r="G46" i="4"/>
  <c r="G43" i="4"/>
  <c r="G42" i="4"/>
  <c r="G39" i="4"/>
  <c r="G38" i="4"/>
  <c r="G37" i="4"/>
  <c r="H35" i="4"/>
  <c r="L34" i="4"/>
  <c r="N33" i="4"/>
  <c r="Q32" i="4"/>
  <c r="T31" i="4"/>
  <c r="J30" i="4"/>
  <c r="N29" i="4"/>
  <c r="Q28" i="4"/>
  <c r="R27" i="4"/>
  <c r="H26" i="4"/>
  <c r="L25" i="4"/>
  <c r="P24" i="4"/>
  <c r="J23" i="4"/>
  <c r="N22" i="4"/>
  <c r="T21" i="4"/>
  <c r="H21" i="4"/>
  <c r="N20" i="4"/>
  <c r="T19" i="4"/>
  <c r="I19" i="4"/>
  <c r="M18" i="4"/>
  <c r="Q17" i="4"/>
  <c r="G17" i="4"/>
  <c r="L16" i="4"/>
  <c r="P15" i="4"/>
  <c r="J14" i="4"/>
  <c r="N13" i="4"/>
  <c r="T12" i="4"/>
  <c r="H12" i="4"/>
  <c r="N11" i="4"/>
  <c r="T10" i="4"/>
  <c r="K10" i="4"/>
  <c r="R9" i="4"/>
  <c r="J9" i="4"/>
  <c r="Q8" i="4"/>
  <c r="I8" i="4"/>
  <c r="P7" i="4"/>
  <c r="H7" i="4"/>
  <c r="U12" i="3"/>
  <c r="U20" i="3"/>
  <c r="U28" i="3"/>
  <c r="U36" i="3"/>
  <c r="U44" i="3"/>
  <c r="U52" i="3"/>
  <c r="U60" i="3"/>
  <c r="U68" i="3"/>
  <c r="U76" i="3"/>
  <c r="U84" i="3"/>
  <c r="U92" i="3"/>
  <c r="U100" i="3"/>
  <c r="U108" i="3"/>
  <c r="U116" i="3"/>
  <c r="U124" i="3"/>
  <c r="U132" i="3"/>
  <c r="U140" i="3"/>
  <c r="U148" i="3"/>
  <c r="U156" i="3"/>
  <c r="U164" i="3"/>
  <c r="U172" i="3"/>
  <c r="U180" i="3"/>
  <c r="U188" i="3"/>
  <c r="U196" i="3"/>
  <c r="U204" i="3"/>
  <c r="U212" i="3"/>
  <c r="U220" i="3"/>
  <c r="U228" i="3"/>
  <c r="U236" i="3"/>
  <c r="U244" i="3"/>
  <c r="U252" i="3"/>
  <c r="U260" i="3"/>
  <c r="U268" i="3"/>
  <c r="U276" i="3"/>
  <c r="U284" i="3"/>
  <c r="U292" i="3"/>
  <c r="U300" i="3"/>
  <c r="U308" i="3"/>
  <c r="U316" i="3"/>
  <c r="U324" i="3"/>
  <c r="U332" i="3"/>
  <c r="T12" i="3"/>
  <c r="T20" i="3"/>
  <c r="T28" i="3"/>
  <c r="T36" i="3"/>
  <c r="T44" i="3"/>
  <c r="T52" i="3"/>
  <c r="T60" i="3"/>
  <c r="T68" i="3"/>
  <c r="T76" i="3"/>
  <c r="T84" i="3"/>
  <c r="T92" i="3"/>
  <c r="T100" i="3"/>
  <c r="T108" i="3"/>
  <c r="T116" i="3"/>
  <c r="T124" i="3"/>
  <c r="T132" i="3"/>
  <c r="T140" i="3"/>
  <c r="T148" i="3"/>
  <c r="T156" i="3"/>
  <c r="T164" i="3"/>
  <c r="T172" i="3"/>
  <c r="T180" i="3"/>
  <c r="T188" i="3"/>
  <c r="T196" i="3"/>
  <c r="T204" i="3"/>
  <c r="T212" i="3"/>
  <c r="T220" i="3"/>
  <c r="T228" i="3"/>
  <c r="T236" i="3"/>
  <c r="T244" i="3"/>
  <c r="T252" i="3"/>
  <c r="T260" i="3"/>
  <c r="T268" i="3"/>
  <c r="T276" i="3"/>
  <c r="T284" i="3"/>
  <c r="T292" i="3"/>
  <c r="T300" i="3"/>
  <c r="T308" i="3"/>
  <c r="T316" i="3"/>
  <c r="T324" i="3"/>
  <c r="T332" i="3"/>
  <c r="R12" i="3"/>
  <c r="R20" i="3"/>
  <c r="R28" i="3"/>
  <c r="R36" i="3"/>
  <c r="R44" i="3"/>
  <c r="R52" i="3"/>
  <c r="R60" i="3"/>
  <c r="R68" i="3"/>
  <c r="R76" i="3"/>
  <c r="R84" i="3"/>
  <c r="R92" i="3"/>
  <c r="R100" i="3"/>
  <c r="R108" i="3"/>
  <c r="R116" i="3"/>
  <c r="R124" i="3"/>
  <c r="J184" i="4"/>
  <c r="K180" i="4"/>
  <c r="G170" i="4"/>
  <c r="I164" i="4"/>
  <c r="N161" i="4"/>
  <c r="K158" i="4"/>
  <c r="P155" i="4"/>
  <c r="M152" i="4"/>
  <c r="R149" i="4"/>
  <c r="U143" i="4"/>
  <c r="G138" i="4"/>
  <c r="I132" i="4"/>
  <c r="U127" i="4"/>
  <c r="J126" i="4"/>
  <c r="P124" i="4"/>
  <c r="U120" i="4"/>
  <c r="J117" i="4"/>
  <c r="P115" i="4"/>
  <c r="U111" i="4"/>
  <c r="J110" i="4"/>
  <c r="P108" i="4"/>
  <c r="U104" i="4"/>
  <c r="J101" i="4"/>
  <c r="P99" i="4"/>
  <c r="G98" i="4"/>
  <c r="Q96" i="4"/>
  <c r="L95" i="4"/>
  <c r="G94" i="4"/>
  <c r="R92" i="4"/>
  <c r="P91" i="4"/>
  <c r="K90" i="4"/>
  <c r="G89" i="4"/>
  <c r="P87" i="4"/>
  <c r="L86" i="4"/>
  <c r="J85" i="4"/>
  <c r="U83" i="4"/>
  <c r="P82" i="4"/>
  <c r="N81" i="4"/>
  <c r="T78" i="4"/>
  <c r="N77" i="4"/>
  <c r="I76" i="4"/>
  <c r="U71" i="4"/>
  <c r="U70" i="4"/>
  <c r="U67" i="4"/>
  <c r="U66" i="4"/>
  <c r="U62" i="4"/>
  <c r="U61" i="4"/>
  <c r="U58" i="4"/>
  <c r="U57" i="4"/>
  <c r="U53" i="4"/>
  <c r="U52" i="4"/>
  <c r="U49" i="4"/>
  <c r="U48" i="4"/>
  <c r="U44" i="4"/>
  <c r="U43" i="4"/>
  <c r="U40" i="4"/>
  <c r="U39" i="4"/>
  <c r="U35" i="4"/>
  <c r="G35" i="4"/>
  <c r="K34" i="4"/>
  <c r="M33" i="4"/>
  <c r="N32" i="4"/>
  <c r="Q31" i="4"/>
  <c r="U30" i="4"/>
  <c r="H30" i="4"/>
  <c r="K29" i="4"/>
  <c r="O28" i="4"/>
  <c r="Q27" i="4"/>
  <c r="U26" i="4"/>
  <c r="G26" i="4"/>
  <c r="K25" i="4"/>
  <c r="O24" i="4"/>
  <c r="U23" i="4"/>
  <c r="I23" i="4"/>
  <c r="M22" i="4"/>
  <c r="R21" i="4"/>
  <c r="G21" i="4"/>
  <c r="L20" i="4"/>
  <c r="R19" i="4"/>
  <c r="G19" i="4"/>
  <c r="K18" i="4"/>
  <c r="P17" i="4"/>
  <c r="K16" i="4"/>
  <c r="O15" i="4"/>
  <c r="U14" i="4"/>
  <c r="I14" i="4"/>
  <c r="M13" i="4"/>
  <c r="R12" i="4"/>
  <c r="G12" i="4"/>
  <c r="L11" i="4"/>
  <c r="R10" i="4"/>
  <c r="J10" i="4"/>
  <c r="Q9" i="4"/>
  <c r="I9" i="4"/>
  <c r="P8" i="4"/>
  <c r="H8" i="4"/>
  <c r="O7" i="4"/>
  <c r="G7" i="4"/>
  <c r="U13" i="3"/>
  <c r="U21" i="3"/>
  <c r="U29" i="3"/>
  <c r="U37" i="3"/>
  <c r="U45" i="3"/>
  <c r="U53" i="3"/>
  <c r="U61" i="3"/>
  <c r="U69" i="3"/>
  <c r="U77" i="3"/>
  <c r="U85" i="3"/>
  <c r="U93" i="3"/>
  <c r="U101" i="3"/>
  <c r="U109" i="3"/>
  <c r="U117" i="3"/>
  <c r="U125" i="3"/>
  <c r="U133" i="3"/>
  <c r="U141" i="3"/>
  <c r="U149" i="3"/>
  <c r="U157" i="3"/>
  <c r="U165" i="3"/>
  <c r="U173" i="3"/>
  <c r="U181" i="3"/>
  <c r="U189" i="3"/>
  <c r="U197" i="3"/>
  <c r="U205" i="3"/>
  <c r="U213" i="3"/>
  <c r="U221" i="3"/>
  <c r="U229" i="3"/>
  <c r="U237" i="3"/>
  <c r="U245" i="3"/>
  <c r="U253" i="3"/>
  <c r="U261" i="3"/>
  <c r="U269" i="3"/>
  <c r="U277" i="3"/>
  <c r="U285" i="3"/>
  <c r="U293" i="3"/>
  <c r="U301" i="3"/>
  <c r="U309" i="3"/>
  <c r="U317" i="3"/>
  <c r="U325" i="3"/>
  <c r="U333" i="3"/>
  <c r="T13" i="3"/>
  <c r="T21" i="3"/>
  <c r="T29" i="3"/>
  <c r="T37" i="3"/>
  <c r="T45" i="3"/>
  <c r="T53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65" i="3"/>
  <c r="T173" i="3"/>
  <c r="T181" i="3"/>
  <c r="T189" i="3"/>
  <c r="T197" i="3"/>
  <c r="T205" i="3"/>
  <c r="T213" i="3"/>
  <c r="T221" i="3"/>
  <c r="T229" i="3"/>
  <c r="T237" i="3"/>
  <c r="T245" i="3"/>
  <c r="T253" i="3"/>
  <c r="T261" i="3"/>
  <c r="T269" i="3"/>
  <c r="T277" i="3"/>
  <c r="T285" i="3"/>
  <c r="T293" i="3"/>
  <c r="T301" i="3"/>
  <c r="T309" i="3"/>
  <c r="T317" i="3"/>
  <c r="T325" i="3"/>
  <c r="T333" i="3"/>
  <c r="R13" i="3"/>
  <c r="R21" i="3"/>
  <c r="R29" i="3"/>
  <c r="R37" i="3"/>
  <c r="R45" i="3"/>
  <c r="R53" i="3"/>
  <c r="R61" i="3"/>
  <c r="R69" i="3"/>
  <c r="R77" i="3"/>
  <c r="R85" i="3"/>
  <c r="R93" i="3"/>
  <c r="R101" i="3"/>
  <c r="R109" i="3"/>
  <c r="R117" i="3"/>
  <c r="R125" i="3"/>
  <c r="R133" i="3"/>
  <c r="R141" i="3"/>
  <c r="R149" i="3"/>
  <c r="R157" i="3"/>
  <c r="R165" i="3"/>
  <c r="R173" i="3"/>
  <c r="R181" i="3"/>
  <c r="R189" i="3"/>
  <c r="R197" i="3"/>
  <c r="R205" i="3"/>
  <c r="R213" i="3"/>
  <c r="R221" i="3"/>
  <c r="R229" i="3"/>
  <c r="R237" i="3"/>
  <c r="R245" i="3"/>
  <c r="R253" i="3"/>
  <c r="R261" i="3"/>
  <c r="R269" i="3"/>
  <c r="R277" i="3"/>
  <c r="R285" i="3"/>
  <c r="R293" i="3"/>
  <c r="R301" i="3"/>
  <c r="R309" i="3"/>
  <c r="R317" i="3"/>
  <c r="R325" i="3"/>
  <c r="R333" i="3"/>
  <c r="Q13" i="3"/>
  <c r="Q21" i="3"/>
  <c r="Q29" i="3"/>
  <c r="Q37" i="3"/>
  <c r="Q45" i="3"/>
  <c r="Q53" i="3"/>
  <c r="Q61" i="3"/>
  <c r="Q69" i="3"/>
  <c r="Q77" i="3"/>
  <c r="Q85" i="3"/>
  <c r="Q93" i="3"/>
  <c r="Q101" i="3"/>
  <c r="Q109" i="3"/>
  <c r="Q117" i="3"/>
  <c r="Q125" i="3"/>
  <c r="Q133" i="3"/>
  <c r="Q141" i="3"/>
  <c r="Q149" i="3"/>
  <c r="Q157" i="3"/>
  <c r="Q165" i="3"/>
  <c r="Q173" i="3"/>
  <c r="Q181" i="3"/>
  <c r="Q189" i="3"/>
  <c r="Q197" i="3"/>
  <c r="Q205" i="3"/>
  <c r="Q213" i="3"/>
  <c r="Q221" i="3"/>
  <c r="Q229" i="3"/>
  <c r="Q237" i="3"/>
  <c r="Q245" i="3"/>
  <c r="Q253" i="3"/>
  <c r="Q261" i="3"/>
  <c r="Q269" i="3"/>
  <c r="Q277" i="3"/>
  <c r="Q285" i="3"/>
  <c r="Q293" i="3"/>
  <c r="Q301" i="3"/>
  <c r="Q309" i="3"/>
  <c r="Q317" i="3"/>
  <c r="Q325" i="3"/>
  <c r="Q333" i="3"/>
  <c r="P13" i="3"/>
  <c r="P21" i="3"/>
  <c r="P29" i="3"/>
  <c r="P37" i="3"/>
  <c r="P45" i="3"/>
  <c r="P53" i="3"/>
  <c r="P61" i="3"/>
  <c r="P69" i="3"/>
  <c r="P77" i="3"/>
  <c r="P85" i="3"/>
  <c r="P93" i="3"/>
  <c r="J176" i="4"/>
  <c r="U172" i="4"/>
  <c r="T166" i="4"/>
  <c r="V166" i="4" s="1"/>
  <c r="H155" i="4"/>
  <c r="J149" i="4"/>
  <c r="O146" i="4"/>
  <c r="L143" i="4"/>
  <c r="Q140" i="4"/>
  <c r="T134" i="4"/>
  <c r="V134" i="4" s="1"/>
  <c r="N129" i="4"/>
  <c r="T127" i="4"/>
  <c r="I124" i="4"/>
  <c r="O122" i="4"/>
  <c r="M120" i="4"/>
  <c r="T118" i="4"/>
  <c r="I117" i="4"/>
  <c r="O115" i="4"/>
  <c r="N113" i="4"/>
  <c r="T111" i="4"/>
  <c r="I108" i="4"/>
  <c r="O106" i="4"/>
  <c r="M104" i="4"/>
  <c r="T102" i="4"/>
  <c r="V102" i="4" s="1"/>
  <c r="I101" i="4"/>
  <c r="O99" i="4"/>
  <c r="N96" i="4"/>
  <c r="H95" i="4"/>
  <c r="Q92" i="4"/>
  <c r="L91" i="4"/>
  <c r="H90" i="4"/>
  <c r="M87" i="4"/>
  <c r="K86" i="4"/>
  <c r="Q83" i="4"/>
  <c r="O82" i="4"/>
  <c r="J81" i="4"/>
  <c r="U79" i="4"/>
  <c r="O78" i="4"/>
  <c r="K77" i="4"/>
  <c r="T74" i="4"/>
  <c r="T73" i="4"/>
  <c r="V73" i="4" s="1"/>
  <c r="R72" i="4"/>
  <c r="Q71" i="4"/>
  <c r="T70" i="4"/>
  <c r="T69" i="4"/>
  <c r="R68" i="4"/>
  <c r="Q67" i="4"/>
  <c r="T66" i="4"/>
  <c r="T65" i="4"/>
  <c r="T64" i="4"/>
  <c r="V64" i="4" s="1"/>
  <c r="R63" i="4"/>
  <c r="Q62" i="4"/>
  <c r="T61" i="4"/>
  <c r="T60" i="4"/>
  <c r="R59" i="4"/>
  <c r="Q58" i="4"/>
  <c r="T57" i="4"/>
  <c r="V57" i="4" s="1"/>
  <c r="T56" i="4"/>
  <c r="T55" i="4"/>
  <c r="V55" i="4" s="1"/>
  <c r="R54" i="4"/>
  <c r="Q53" i="4"/>
  <c r="T52" i="4"/>
  <c r="T51" i="4"/>
  <c r="V51" i="4" s="1"/>
  <c r="R50" i="4"/>
  <c r="Q49" i="4"/>
  <c r="T48" i="4"/>
  <c r="T47" i="4"/>
  <c r="T46" i="4"/>
  <c r="V46" i="4" s="1"/>
  <c r="R45" i="4"/>
  <c r="Q44" i="4"/>
  <c r="T43" i="4"/>
  <c r="T42" i="4"/>
  <c r="R41" i="4"/>
  <c r="Q40" i="4"/>
  <c r="T39" i="4"/>
  <c r="T38" i="4"/>
  <c r="T37" i="4"/>
  <c r="V37" i="4" s="1"/>
  <c r="R36" i="4"/>
  <c r="Q35" i="4"/>
  <c r="H34" i="4"/>
  <c r="K33" i="4"/>
  <c r="M32" i="4"/>
  <c r="P31" i="4"/>
  <c r="T30" i="4"/>
  <c r="G30" i="4"/>
  <c r="J29" i="4"/>
  <c r="N28" i="4"/>
  <c r="P27" i="4"/>
  <c r="Q26" i="4"/>
  <c r="I25" i="4"/>
  <c r="N24" i="4"/>
  <c r="R23" i="4"/>
  <c r="G23" i="4"/>
  <c r="L22" i="4"/>
  <c r="P21" i="4"/>
  <c r="K20" i="4"/>
  <c r="Q19" i="4"/>
  <c r="J18" i="4"/>
  <c r="O17" i="4"/>
  <c r="U16" i="4"/>
  <c r="I16" i="4"/>
  <c r="N15" i="4"/>
  <c r="R14" i="4"/>
  <c r="G14" i="4"/>
  <c r="L13" i="4"/>
  <c r="P12" i="4"/>
  <c r="K11" i="4"/>
  <c r="Q10" i="4"/>
  <c r="I10" i="4"/>
  <c r="P9" i="4"/>
  <c r="H9" i="4"/>
  <c r="O8" i="4"/>
  <c r="G8" i="4"/>
  <c r="N7" i="4"/>
  <c r="U14" i="3"/>
  <c r="U22" i="3"/>
  <c r="U30" i="3"/>
  <c r="U38" i="3"/>
  <c r="U46" i="3"/>
  <c r="U54" i="3"/>
  <c r="U62" i="3"/>
  <c r="U70" i="3"/>
  <c r="U78" i="3"/>
  <c r="U86" i="3"/>
  <c r="U94" i="3"/>
  <c r="U102" i="3"/>
  <c r="U110" i="3"/>
  <c r="U118" i="3"/>
  <c r="U126" i="3"/>
  <c r="U134" i="3"/>
  <c r="U142" i="3"/>
  <c r="U150" i="3"/>
  <c r="U158" i="3"/>
  <c r="U166" i="3"/>
  <c r="U174" i="3"/>
  <c r="U182" i="3"/>
  <c r="U190" i="3"/>
  <c r="U198" i="3"/>
  <c r="U206" i="3"/>
  <c r="U214" i="3"/>
  <c r="U222" i="3"/>
  <c r="U230" i="3"/>
  <c r="U238" i="3"/>
  <c r="U246" i="3"/>
  <c r="U254" i="3"/>
  <c r="U262" i="3"/>
  <c r="U270" i="3"/>
  <c r="U278" i="3"/>
  <c r="U286" i="3"/>
  <c r="U294" i="3"/>
  <c r="U302" i="3"/>
  <c r="U310" i="3"/>
  <c r="U318" i="3"/>
  <c r="U326" i="3"/>
  <c r="U334" i="3"/>
  <c r="T14" i="3"/>
  <c r="T22" i="3"/>
  <c r="T30" i="3"/>
  <c r="T38" i="3"/>
  <c r="T46" i="3"/>
  <c r="T54" i="3"/>
  <c r="T62" i="3"/>
  <c r="T70" i="3"/>
  <c r="T78" i="3"/>
  <c r="T86" i="3"/>
  <c r="T94" i="3"/>
  <c r="T102" i="3"/>
  <c r="T110" i="3"/>
  <c r="T118" i="3"/>
  <c r="T126" i="3"/>
  <c r="T134" i="3"/>
  <c r="T142" i="3"/>
  <c r="T150" i="3"/>
  <c r="T158" i="3"/>
  <c r="T166" i="3"/>
  <c r="T174" i="3"/>
  <c r="T182" i="3"/>
  <c r="T190" i="3"/>
  <c r="T198" i="3"/>
  <c r="T206" i="3"/>
  <c r="T214" i="3"/>
  <c r="T222" i="3"/>
  <c r="T230" i="3"/>
  <c r="T238" i="3"/>
  <c r="T246" i="3"/>
  <c r="T254" i="3"/>
  <c r="T262" i="3"/>
  <c r="T270" i="3"/>
  <c r="T278" i="3"/>
  <c r="T286" i="3"/>
  <c r="T294" i="3"/>
  <c r="T302" i="3"/>
  <c r="T310" i="3"/>
  <c r="T318" i="3"/>
  <c r="T326" i="3"/>
  <c r="T334" i="3"/>
  <c r="R14" i="3"/>
  <c r="R22" i="3"/>
  <c r="R30" i="3"/>
  <c r="R38" i="3"/>
  <c r="R46" i="3"/>
  <c r="R54" i="3"/>
  <c r="R62" i="3"/>
  <c r="R70" i="3"/>
  <c r="R78" i="3"/>
  <c r="R86" i="3"/>
  <c r="R94" i="3"/>
  <c r="R102" i="3"/>
  <c r="R110" i="3"/>
  <c r="R118" i="3"/>
  <c r="R126" i="3"/>
  <c r="R134" i="3"/>
  <c r="R142" i="3"/>
  <c r="R150" i="3"/>
  <c r="R158" i="3"/>
  <c r="R166" i="3"/>
  <c r="R174" i="3"/>
  <c r="R182" i="3"/>
  <c r="R190" i="3"/>
  <c r="R198" i="3"/>
  <c r="R206" i="3"/>
  <c r="R214" i="3"/>
  <c r="R222" i="3"/>
  <c r="R230" i="3"/>
  <c r="R238" i="3"/>
  <c r="R246" i="3"/>
  <c r="R254" i="3"/>
  <c r="R262" i="3"/>
  <c r="R270" i="3"/>
  <c r="R278" i="3"/>
  <c r="R286" i="3"/>
  <c r="R294" i="3"/>
  <c r="R302" i="3"/>
  <c r="R310" i="3"/>
  <c r="R318" i="3"/>
  <c r="R326" i="3"/>
  <c r="R334" i="3"/>
  <c r="Q14" i="3"/>
  <c r="Q22" i="3"/>
  <c r="Q30" i="3"/>
  <c r="Q38" i="3"/>
  <c r="Q46" i="3"/>
  <c r="Q54" i="3"/>
  <c r="Q62" i="3"/>
  <c r="Q70" i="3"/>
  <c r="Q78" i="3"/>
  <c r="Q86" i="3"/>
  <c r="Q94" i="3"/>
  <c r="J187" i="4"/>
  <c r="K183" i="4"/>
  <c r="M179" i="4"/>
  <c r="K172" i="4"/>
  <c r="N169" i="4"/>
  <c r="K166" i="4"/>
  <c r="P163" i="4"/>
  <c r="M160" i="4"/>
  <c r="R157" i="4"/>
  <c r="U151" i="4"/>
  <c r="G146" i="4"/>
  <c r="I140" i="4"/>
  <c r="N137" i="4"/>
  <c r="K134" i="4"/>
  <c r="P131" i="4"/>
  <c r="M129" i="4"/>
  <c r="L127" i="4"/>
  <c r="R125" i="4"/>
  <c r="H124" i="4"/>
  <c r="N122" i="4"/>
  <c r="L120" i="4"/>
  <c r="R118" i="4"/>
  <c r="H115" i="4"/>
  <c r="M113" i="4"/>
  <c r="L111" i="4"/>
  <c r="R109" i="4"/>
  <c r="H108" i="4"/>
  <c r="N106" i="4"/>
  <c r="L104" i="4"/>
  <c r="R102" i="4"/>
  <c r="H99" i="4"/>
  <c r="Q97" i="4"/>
  <c r="M96" i="4"/>
  <c r="T93" i="4"/>
  <c r="V93" i="4" s="1"/>
  <c r="M92" i="4"/>
  <c r="I91" i="4"/>
  <c r="G90" i="4"/>
  <c r="Q88" i="4"/>
  <c r="L87" i="4"/>
  <c r="G86" i="4"/>
  <c r="R84" i="4"/>
  <c r="P83" i="4"/>
  <c r="K82" i="4"/>
  <c r="G81" i="4"/>
  <c r="P79" i="4"/>
  <c r="L78" i="4"/>
  <c r="J77" i="4"/>
  <c r="U75" i="4"/>
  <c r="P74" i="4"/>
  <c r="R73" i="4"/>
  <c r="Q72" i="4"/>
  <c r="P71" i="4"/>
  <c r="P70" i="4"/>
  <c r="R69" i="4"/>
  <c r="Q68" i="4"/>
  <c r="P67" i="4"/>
  <c r="P66" i="4"/>
  <c r="R65" i="4"/>
  <c r="R64" i="4"/>
  <c r="Q63" i="4"/>
  <c r="P62" i="4"/>
  <c r="P61" i="4"/>
  <c r="R60" i="4"/>
  <c r="Q59" i="4"/>
  <c r="P58" i="4"/>
  <c r="P57" i="4"/>
  <c r="R56" i="4"/>
  <c r="R55" i="4"/>
  <c r="Q54" i="4"/>
  <c r="P53" i="4"/>
  <c r="P52" i="4"/>
  <c r="R51" i="4"/>
  <c r="Q50" i="4"/>
  <c r="P49" i="4"/>
  <c r="P48" i="4"/>
  <c r="R47" i="4"/>
  <c r="R46" i="4"/>
  <c r="Q45" i="4"/>
  <c r="P44" i="4"/>
  <c r="P43" i="4"/>
  <c r="R42" i="4"/>
  <c r="Q41" i="4"/>
  <c r="P40" i="4"/>
  <c r="P39" i="4"/>
  <c r="R38" i="4"/>
  <c r="R37" i="4"/>
  <c r="Q36" i="4"/>
  <c r="P35" i="4"/>
  <c r="U34" i="4"/>
  <c r="G34" i="4"/>
  <c r="J33" i="4"/>
  <c r="L32" i="4"/>
  <c r="M31" i="4"/>
  <c r="R30" i="4"/>
  <c r="I29" i="4"/>
  <c r="K28" i="4"/>
  <c r="N27" i="4"/>
  <c r="P26" i="4"/>
  <c r="U25" i="4"/>
  <c r="H25" i="4"/>
  <c r="M24" i="4"/>
  <c r="Q23" i="4"/>
  <c r="K22" i="4"/>
  <c r="O21" i="4"/>
  <c r="U20" i="4"/>
  <c r="J20" i="4"/>
  <c r="O19" i="4"/>
  <c r="T18" i="4"/>
  <c r="I18" i="4"/>
  <c r="M17" i="4"/>
  <c r="T16" i="4"/>
  <c r="H16" i="4"/>
  <c r="M15" i="4"/>
  <c r="Q14" i="4"/>
  <c r="K13" i="4"/>
  <c r="O12" i="4"/>
  <c r="U11" i="4"/>
  <c r="V11" i="4" s="1"/>
  <c r="J11" i="4"/>
  <c r="P10" i="4"/>
  <c r="H10" i="4"/>
  <c r="O9" i="4"/>
  <c r="G9" i="4"/>
  <c r="N8" i="4"/>
  <c r="M7" i="4"/>
  <c r="U15" i="3"/>
  <c r="U23" i="3"/>
  <c r="U31" i="3"/>
  <c r="U39" i="3"/>
  <c r="U47" i="3"/>
  <c r="U55" i="3"/>
  <c r="U63" i="3"/>
  <c r="U71" i="3"/>
  <c r="U79" i="3"/>
  <c r="U87" i="3"/>
  <c r="U95" i="3"/>
  <c r="U103" i="3"/>
  <c r="U111" i="3"/>
  <c r="U119" i="3"/>
  <c r="U127" i="3"/>
  <c r="U135" i="3"/>
  <c r="U143" i="3"/>
  <c r="U151" i="3"/>
  <c r="U159" i="3"/>
  <c r="U167" i="3"/>
  <c r="U175" i="3"/>
  <c r="U183" i="3"/>
  <c r="U191" i="3"/>
  <c r="U199" i="3"/>
  <c r="U207" i="3"/>
  <c r="U215" i="3"/>
  <c r="U223" i="3"/>
  <c r="U231" i="3"/>
  <c r="U239" i="3"/>
  <c r="U247" i="3"/>
  <c r="U255" i="3"/>
  <c r="U263" i="3"/>
  <c r="U271" i="3"/>
  <c r="U279" i="3"/>
  <c r="U287" i="3"/>
  <c r="U295" i="3"/>
  <c r="U303" i="3"/>
  <c r="U311" i="3"/>
  <c r="U319" i="3"/>
  <c r="U327" i="3"/>
  <c r="U335" i="3"/>
  <c r="U7" i="3"/>
  <c r="T15" i="3"/>
  <c r="T23" i="3"/>
  <c r="T31" i="3"/>
  <c r="T39" i="3"/>
  <c r="T47" i="3"/>
  <c r="T55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67" i="3"/>
  <c r="T175" i="3"/>
  <c r="T183" i="3"/>
  <c r="T191" i="3"/>
  <c r="T199" i="3"/>
  <c r="T207" i="3"/>
  <c r="T215" i="3"/>
  <c r="T223" i="3"/>
  <c r="T231" i="3"/>
  <c r="T239" i="3"/>
  <c r="T247" i="3"/>
  <c r="T255" i="3"/>
  <c r="T263" i="3"/>
  <c r="T271" i="3"/>
  <c r="T279" i="3"/>
  <c r="T280" i="3"/>
  <c r="T312" i="3"/>
  <c r="V312" i="3" s="1"/>
  <c r="R8" i="3"/>
  <c r="R40" i="3"/>
  <c r="R72" i="3"/>
  <c r="R104" i="3"/>
  <c r="R135" i="3"/>
  <c r="R156" i="3"/>
  <c r="R176" i="3"/>
  <c r="R199" i="3"/>
  <c r="R220" i="3"/>
  <c r="R240" i="3"/>
  <c r="R263" i="3"/>
  <c r="R284" i="3"/>
  <c r="R304" i="3"/>
  <c r="R327" i="3"/>
  <c r="Q12" i="3"/>
  <c r="Q31" i="3"/>
  <c r="Q47" i="3"/>
  <c r="Q63" i="3"/>
  <c r="Q79" i="3"/>
  <c r="Q95" i="3"/>
  <c r="Q108" i="3"/>
  <c r="Q120" i="3"/>
  <c r="Q134" i="3"/>
  <c r="Q145" i="3"/>
  <c r="Q159" i="3"/>
  <c r="Q172" i="3"/>
  <c r="Q184" i="3"/>
  <c r="Q198" i="3"/>
  <c r="Q209" i="3"/>
  <c r="Q223" i="3"/>
  <c r="Q236" i="3"/>
  <c r="Q248" i="3"/>
  <c r="Q262" i="3"/>
  <c r="Q273" i="3"/>
  <c r="Q287" i="3"/>
  <c r="Q300" i="3"/>
  <c r="Q312" i="3"/>
  <c r="Q326" i="3"/>
  <c r="Q337" i="3"/>
  <c r="P15" i="3"/>
  <c r="P28" i="3"/>
  <c r="P40" i="3"/>
  <c r="P54" i="3"/>
  <c r="P65" i="3"/>
  <c r="P76" i="3"/>
  <c r="P87" i="3"/>
  <c r="P97" i="3"/>
  <c r="P105" i="3"/>
  <c r="P113" i="3"/>
  <c r="P121" i="3"/>
  <c r="P129" i="3"/>
  <c r="P137" i="3"/>
  <c r="P145" i="3"/>
  <c r="P153" i="3"/>
  <c r="P161" i="3"/>
  <c r="P169" i="3"/>
  <c r="P177" i="3"/>
  <c r="P185" i="3"/>
  <c r="P193" i="3"/>
  <c r="P201" i="3"/>
  <c r="P209" i="3"/>
  <c r="P217" i="3"/>
  <c r="P225" i="3"/>
  <c r="P233" i="3"/>
  <c r="P241" i="3"/>
  <c r="P249" i="3"/>
  <c r="P257" i="3"/>
  <c r="P265" i="3"/>
  <c r="P273" i="3"/>
  <c r="P281" i="3"/>
  <c r="P289" i="3"/>
  <c r="P297" i="3"/>
  <c r="P305" i="3"/>
  <c r="P313" i="3"/>
  <c r="P321" i="3"/>
  <c r="P329" i="3"/>
  <c r="P337" i="3"/>
  <c r="O9" i="3"/>
  <c r="O17" i="3"/>
  <c r="O25" i="3"/>
  <c r="O33" i="3"/>
  <c r="O41" i="3"/>
  <c r="O49" i="3"/>
  <c r="O57" i="3"/>
  <c r="O65" i="3"/>
  <c r="O73" i="3"/>
  <c r="O81" i="3"/>
  <c r="O89" i="3"/>
  <c r="O97" i="3"/>
  <c r="O105" i="3"/>
  <c r="O113" i="3"/>
  <c r="O121" i="3"/>
  <c r="O129" i="3"/>
  <c r="O137" i="3"/>
  <c r="O145" i="3"/>
  <c r="O153" i="3"/>
  <c r="O161" i="3"/>
  <c r="O169" i="3"/>
  <c r="O177" i="3"/>
  <c r="O185" i="3"/>
  <c r="O193" i="3"/>
  <c r="O201" i="3"/>
  <c r="O209" i="3"/>
  <c r="O217" i="3"/>
  <c r="O225" i="3"/>
  <c r="O233" i="3"/>
  <c r="O241" i="3"/>
  <c r="O249" i="3"/>
  <c r="O257" i="3"/>
  <c r="O265" i="3"/>
  <c r="O273" i="3"/>
  <c r="O281" i="3"/>
  <c r="O289" i="3"/>
  <c r="O297" i="3"/>
  <c r="O305" i="3"/>
  <c r="O313" i="3"/>
  <c r="O321" i="3"/>
  <c r="O329" i="3"/>
  <c r="O337" i="3"/>
  <c r="N9" i="3"/>
  <c r="N17" i="3"/>
  <c r="N25" i="3"/>
  <c r="N33" i="3"/>
  <c r="N41" i="3"/>
  <c r="N49" i="3"/>
  <c r="N57" i="3"/>
  <c r="N65" i="3"/>
  <c r="N73" i="3"/>
  <c r="N81" i="3"/>
  <c r="N89" i="3"/>
  <c r="N97" i="3"/>
  <c r="N105" i="3"/>
  <c r="N113" i="3"/>
  <c r="N121" i="3"/>
  <c r="N129" i="3"/>
  <c r="N137" i="3"/>
  <c r="N145" i="3"/>
  <c r="N153" i="3"/>
  <c r="N161" i="3"/>
  <c r="N169" i="3"/>
  <c r="N177" i="3"/>
  <c r="N185" i="3"/>
  <c r="N193" i="3"/>
  <c r="N201" i="3"/>
  <c r="N209" i="3"/>
  <c r="N217" i="3"/>
  <c r="N225" i="3"/>
  <c r="N233" i="3"/>
  <c r="N241" i="3"/>
  <c r="N249" i="3"/>
  <c r="N257" i="3"/>
  <c r="N265" i="3"/>
  <c r="N273" i="3"/>
  <c r="N281" i="3"/>
  <c r="N289" i="3"/>
  <c r="N297" i="3"/>
  <c r="N305" i="3"/>
  <c r="N313" i="3"/>
  <c r="N321" i="3"/>
  <c r="N329" i="3"/>
  <c r="N337" i="3"/>
  <c r="M9" i="3"/>
  <c r="M17" i="3"/>
  <c r="M25" i="3"/>
  <c r="M33" i="3"/>
  <c r="M41" i="3"/>
  <c r="M49" i="3"/>
  <c r="M57" i="3"/>
  <c r="M65" i="3"/>
  <c r="M73" i="3"/>
  <c r="M81" i="3"/>
  <c r="M89" i="3"/>
  <c r="M97" i="3"/>
  <c r="M105" i="3"/>
  <c r="M113" i="3"/>
  <c r="M121" i="3"/>
  <c r="M129" i="3"/>
  <c r="M137" i="3"/>
  <c r="M145" i="3"/>
  <c r="M153" i="3"/>
  <c r="M161" i="3"/>
  <c r="M169" i="3"/>
  <c r="M177" i="3"/>
  <c r="M185" i="3"/>
  <c r="M193" i="3"/>
  <c r="M201" i="3"/>
  <c r="M209" i="3"/>
  <c r="M217" i="3"/>
  <c r="M225" i="3"/>
  <c r="M233" i="3"/>
  <c r="M241" i="3"/>
  <c r="M249" i="3"/>
  <c r="M257" i="3"/>
  <c r="M265" i="3"/>
  <c r="M273" i="3"/>
  <c r="M281" i="3"/>
  <c r="M289" i="3"/>
  <c r="M297" i="3"/>
  <c r="M305" i="3"/>
  <c r="M313" i="3"/>
  <c r="M321" i="3"/>
  <c r="M329" i="3"/>
  <c r="M337" i="3"/>
  <c r="L9" i="3"/>
  <c r="L17" i="3"/>
  <c r="L25" i="3"/>
  <c r="L33" i="3"/>
  <c r="L41" i="3"/>
  <c r="L49" i="3"/>
  <c r="L57" i="3"/>
  <c r="L65" i="3"/>
  <c r="L73" i="3"/>
  <c r="L81" i="3"/>
  <c r="L89" i="3"/>
  <c r="L97" i="3"/>
  <c r="L105" i="3"/>
  <c r="L113" i="3"/>
  <c r="L121" i="3"/>
  <c r="L129" i="3"/>
  <c r="L137" i="3"/>
  <c r="L145" i="3"/>
  <c r="L153" i="3"/>
  <c r="L161" i="3"/>
  <c r="L169" i="3"/>
  <c r="L177" i="3"/>
  <c r="L185" i="3"/>
  <c r="L193" i="3"/>
  <c r="L201" i="3"/>
  <c r="L209" i="3"/>
  <c r="L217" i="3"/>
  <c r="L225" i="3"/>
  <c r="L233" i="3"/>
  <c r="L241" i="3"/>
  <c r="L249" i="3"/>
  <c r="L257" i="3"/>
  <c r="L265" i="3"/>
  <c r="L273" i="3"/>
  <c r="L281" i="3"/>
  <c r="L289" i="3"/>
  <c r="L297" i="3"/>
  <c r="L305" i="3"/>
  <c r="L313" i="3"/>
  <c r="L321" i="3"/>
  <c r="L329" i="3"/>
  <c r="L337" i="3"/>
  <c r="K9" i="3"/>
  <c r="K17" i="3"/>
  <c r="K25" i="3"/>
  <c r="K33" i="3"/>
  <c r="K41" i="3"/>
  <c r="K49" i="3"/>
  <c r="K57" i="3"/>
  <c r="K65" i="3"/>
  <c r="K73" i="3"/>
  <c r="K81" i="3"/>
  <c r="K89" i="3"/>
  <c r="K97" i="3"/>
  <c r="K105" i="3"/>
  <c r="K113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T287" i="3"/>
  <c r="T319" i="3"/>
  <c r="V319" i="3" s="1"/>
  <c r="R15" i="3"/>
  <c r="R47" i="3"/>
  <c r="R79" i="3"/>
  <c r="R111" i="3"/>
  <c r="R136" i="3"/>
  <c r="R159" i="3"/>
  <c r="R180" i="3"/>
  <c r="R200" i="3"/>
  <c r="R223" i="3"/>
  <c r="R244" i="3"/>
  <c r="R264" i="3"/>
  <c r="R287" i="3"/>
  <c r="R308" i="3"/>
  <c r="R328" i="3"/>
  <c r="Q15" i="3"/>
  <c r="Q32" i="3"/>
  <c r="Q48" i="3"/>
  <c r="Q64" i="3"/>
  <c r="Q80" i="3"/>
  <c r="Q96" i="3"/>
  <c r="Q110" i="3"/>
  <c r="Q121" i="3"/>
  <c r="Q135" i="3"/>
  <c r="Q148" i="3"/>
  <c r="Q160" i="3"/>
  <c r="Q174" i="3"/>
  <c r="Q185" i="3"/>
  <c r="Q199" i="3"/>
  <c r="Q212" i="3"/>
  <c r="Q224" i="3"/>
  <c r="Q238" i="3"/>
  <c r="Q249" i="3"/>
  <c r="Q263" i="3"/>
  <c r="Q276" i="3"/>
  <c r="Q288" i="3"/>
  <c r="Q302" i="3"/>
  <c r="Q313" i="3"/>
  <c r="Q327" i="3"/>
  <c r="P16" i="3"/>
  <c r="P30" i="3"/>
  <c r="P41" i="3"/>
  <c r="P55" i="3"/>
  <c r="P67" i="3"/>
  <c r="P78" i="3"/>
  <c r="P88" i="3"/>
  <c r="P98" i="3"/>
  <c r="P106" i="3"/>
  <c r="P114" i="3"/>
  <c r="P122" i="3"/>
  <c r="P130" i="3"/>
  <c r="P138" i="3"/>
  <c r="P146" i="3"/>
  <c r="P154" i="3"/>
  <c r="P162" i="3"/>
  <c r="P170" i="3"/>
  <c r="P178" i="3"/>
  <c r="P186" i="3"/>
  <c r="P194" i="3"/>
  <c r="P202" i="3"/>
  <c r="P210" i="3"/>
  <c r="P218" i="3"/>
  <c r="P226" i="3"/>
  <c r="P234" i="3"/>
  <c r="P242" i="3"/>
  <c r="P250" i="3"/>
  <c r="P258" i="3"/>
  <c r="P266" i="3"/>
  <c r="P274" i="3"/>
  <c r="P282" i="3"/>
  <c r="P290" i="3"/>
  <c r="P298" i="3"/>
  <c r="P306" i="3"/>
  <c r="P314" i="3"/>
  <c r="P322" i="3"/>
  <c r="P330" i="3"/>
  <c r="O10" i="3"/>
  <c r="O18" i="3"/>
  <c r="O26" i="3"/>
  <c r="O34" i="3"/>
  <c r="O42" i="3"/>
  <c r="O50" i="3"/>
  <c r="O58" i="3"/>
  <c r="O66" i="3"/>
  <c r="O74" i="3"/>
  <c r="O82" i="3"/>
  <c r="O90" i="3"/>
  <c r="O98" i="3"/>
  <c r="O106" i="3"/>
  <c r="O114" i="3"/>
  <c r="O122" i="3"/>
  <c r="O130" i="3"/>
  <c r="O138" i="3"/>
  <c r="O146" i="3"/>
  <c r="O154" i="3"/>
  <c r="O162" i="3"/>
  <c r="O170" i="3"/>
  <c r="O178" i="3"/>
  <c r="O186" i="3"/>
  <c r="O194" i="3"/>
  <c r="O202" i="3"/>
  <c r="O210" i="3"/>
  <c r="O218" i="3"/>
  <c r="O226" i="3"/>
  <c r="O234" i="3"/>
  <c r="O242" i="3"/>
  <c r="O250" i="3"/>
  <c r="O258" i="3"/>
  <c r="O266" i="3"/>
  <c r="O274" i="3"/>
  <c r="O282" i="3"/>
  <c r="O290" i="3"/>
  <c r="O298" i="3"/>
  <c r="O306" i="3"/>
  <c r="O314" i="3"/>
  <c r="O322" i="3"/>
  <c r="O330" i="3"/>
  <c r="N10" i="3"/>
  <c r="N18" i="3"/>
  <c r="N26" i="3"/>
  <c r="N34" i="3"/>
  <c r="N42" i="3"/>
  <c r="N50" i="3"/>
  <c r="N58" i="3"/>
  <c r="N66" i="3"/>
  <c r="N74" i="3"/>
  <c r="N82" i="3"/>
  <c r="N90" i="3"/>
  <c r="N98" i="3"/>
  <c r="N106" i="3"/>
  <c r="N114" i="3"/>
  <c r="N122" i="3"/>
  <c r="N130" i="3"/>
  <c r="N138" i="3"/>
  <c r="N146" i="3"/>
  <c r="N154" i="3"/>
  <c r="N162" i="3"/>
  <c r="N170" i="3"/>
  <c r="N178" i="3"/>
  <c r="N186" i="3"/>
  <c r="N194" i="3"/>
  <c r="N202" i="3"/>
  <c r="N210" i="3"/>
  <c r="N218" i="3"/>
  <c r="N226" i="3"/>
  <c r="N234" i="3"/>
  <c r="N242" i="3"/>
  <c r="N250" i="3"/>
  <c r="N258" i="3"/>
  <c r="N266" i="3"/>
  <c r="N274" i="3"/>
  <c r="N282" i="3"/>
  <c r="N290" i="3"/>
  <c r="N298" i="3"/>
  <c r="N306" i="3"/>
  <c r="N314" i="3"/>
  <c r="N322" i="3"/>
  <c r="N330" i="3"/>
  <c r="M10" i="3"/>
  <c r="M18" i="3"/>
  <c r="M26" i="3"/>
  <c r="M34" i="3"/>
  <c r="M42" i="3"/>
  <c r="M50" i="3"/>
  <c r="M58" i="3"/>
  <c r="M66" i="3"/>
  <c r="M74" i="3"/>
  <c r="M82" i="3"/>
  <c r="M90" i="3"/>
  <c r="M98" i="3"/>
  <c r="M106" i="3"/>
  <c r="M114" i="3"/>
  <c r="M122" i="3"/>
  <c r="M130" i="3"/>
  <c r="M138" i="3"/>
  <c r="M146" i="3"/>
  <c r="M154" i="3"/>
  <c r="M162" i="3"/>
  <c r="M170" i="3"/>
  <c r="M178" i="3"/>
  <c r="M186" i="3"/>
  <c r="M194" i="3"/>
  <c r="M202" i="3"/>
  <c r="M210" i="3"/>
  <c r="M218" i="3"/>
  <c r="M226" i="3"/>
  <c r="M234" i="3"/>
  <c r="M242" i="3"/>
  <c r="M250" i="3"/>
  <c r="M258" i="3"/>
  <c r="M266" i="3"/>
  <c r="M274" i="3"/>
  <c r="M282" i="3"/>
  <c r="M290" i="3"/>
  <c r="M298" i="3"/>
  <c r="M306" i="3"/>
  <c r="M314" i="3"/>
  <c r="M322" i="3"/>
  <c r="M330" i="3"/>
  <c r="L10" i="3"/>
  <c r="L18" i="3"/>
  <c r="L26" i="3"/>
  <c r="L34" i="3"/>
  <c r="L42" i="3"/>
  <c r="L50" i="3"/>
  <c r="L58" i="3"/>
  <c r="L66" i="3"/>
  <c r="L74" i="3"/>
  <c r="L82" i="3"/>
  <c r="L90" i="3"/>
  <c r="L98" i="3"/>
  <c r="L106" i="3"/>
  <c r="L114" i="3"/>
  <c r="L122" i="3"/>
  <c r="L130" i="3"/>
  <c r="L138" i="3"/>
  <c r="L146" i="3"/>
  <c r="L154" i="3"/>
  <c r="L162" i="3"/>
  <c r="L170" i="3"/>
  <c r="L178" i="3"/>
  <c r="L186" i="3"/>
  <c r="L194" i="3"/>
  <c r="L202" i="3"/>
  <c r="L210" i="3"/>
  <c r="L218" i="3"/>
  <c r="L226" i="3"/>
  <c r="L234" i="3"/>
  <c r="L242" i="3"/>
  <c r="L250" i="3"/>
  <c r="L258" i="3"/>
  <c r="L266" i="3"/>
  <c r="L274" i="3"/>
  <c r="L282" i="3"/>
  <c r="L290" i="3"/>
  <c r="L298" i="3"/>
  <c r="L306" i="3"/>
  <c r="L314" i="3"/>
  <c r="L322" i="3"/>
  <c r="L330" i="3"/>
  <c r="K10" i="3"/>
  <c r="K18" i="3"/>
  <c r="K26" i="3"/>
  <c r="K34" i="3"/>
  <c r="K42" i="3"/>
  <c r="K50" i="3"/>
  <c r="K58" i="3"/>
  <c r="K66" i="3"/>
  <c r="K74" i="3"/>
  <c r="K82" i="3"/>
  <c r="K90" i="3"/>
  <c r="K98" i="3"/>
  <c r="K106" i="3"/>
  <c r="K114" i="3"/>
  <c r="K122" i="3"/>
  <c r="K130" i="3"/>
  <c r="K138" i="3"/>
  <c r="K146" i="3"/>
  <c r="K154" i="3"/>
  <c r="K162" i="3"/>
  <c r="K170" i="3"/>
  <c r="K178" i="3"/>
  <c r="K186" i="3"/>
  <c r="K194" i="3"/>
  <c r="K202" i="3"/>
  <c r="K210" i="3"/>
  <c r="K218" i="3"/>
  <c r="K226" i="3"/>
  <c r="K234" i="3"/>
  <c r="K242" i="3"/>
  <c r="K250" i="3"/>
  <c r="K258" i="3"/>
  <c r="K266" i="3"/>
  <c r="K274" i="3"/>
  <c r="K282" i="3"/>
  <c r="K290" i="3"/>
  <c r="K298" i="3"/>
  <c r="K306" i="3"/>
  <c r="K314" i="3"/>
  <c r="K322" i="3"/>
  <c r="K330" i="3"/>
  <c r="J10" i="3"/>
  <c r="J18" i="3"/>
  <c r="J26" i="3"/>
  <c r="J34" i="3"/>
  <c r="J42" i="3"/>
  <c r="J50" i="3"/>
  <c r="J58" i="3"/>
  <c r="J66" i="3"/>
  <c r="J74" i="3"/>
  <c r="J82" i="3"/>
  <c r="J90" i="3"/>
  <c r="J98" i="3"/>
  <c r="J106" i="3"/>
  <c r="J114" i="3"/>
  <c r="J122" i="3"/>
  <c r="J130" i="3"/>
  <c r="J138" i="3"/>
  <c r="J146" i="3"/>
  <c r="J154" i="3"/>
  <c r="J162" i="3"/>
  <c r="J170" i="3"/>
  <c r="J178" i="3"/>
  <c r="J186" i="3"/>
  <c r="J194" i="3"/>
  <c r="J202" i="3"/>
  <c r="J210" i="3"/>
  <c r="J218" i="3"/>
  <c r="J226" i="3"/>
  <c r="J234" i="3"/>
  <c r="J242" i="3"/>
  <c r="J250" i="3"/>
  <c r="J258" i="3"/>
  <c r="J266" i="3"/>
  <c r="J274" i="3"/>
  <c r="J282" i="3"/>
  <c r="J290" i="3"/>
  <c r="J298" i="3"/>
  <c r="J306" i="3"/>
  <c r="J314" i="3"/>
  <c r="J322" i="3"/>
  <c r="J330" i="3"/>
  <c r="I10" i="3"/>
  <c r="I18" i="3"/>
  <c r="I26" i="3"/>
  <c r="I34" i="3"/>
  <c r="I42" i="3"/>
  <c r="I50" i="3"/>
  <c r="I58" i="3"/>
  <c r="I66" i="3"/>
  <c r="I74" i="3"/>
  <c r="I82" i="3"/>
  <c r="T288" i="3"/>
  <c r="V288" i="3" s="1"/>
  <c r="T320" i="3"/>
  <c r="V320" i="3" s="1"/>
  <c r="R16" i="3"/>
  <c r="R48" i="3"/>
  <c r="R80" i="3"/>
  <c r="R112" i="3"/>
  <c r="R140" i="3"/>
  <c r="R160" i="3"/>
  <c r="R183" i="3"/>
  <c r="R204" i="3"/>
  <c r="R224" i="3"/>
  <c r="R247" i="3"/>
  <c r="R268" i="3"/>
  <c r="R288" i="3"/>
  <c r="R311" i="3"/>
  <c r="R332" i="3"/>
  <c r="Q16" i="3"/>
  <c r="Q33" i="3"/>
  <c r="Q49" i="3"/>
  <c r="Q65" i="3"/>
  <c r="Q81" i="3"/>
  <c r="Q97" i="3"/>
  <c r="Q111" i="3"/>
  <c r="Q124" i="3"/>
  <c r="Q136" i="3"/>
  <c r="Q150" i="3"/>
  <c r="Q161" i="3"/>
  <c r="Q175" i="3"/>
  <c r="Q188" i="3"/>
  <c r="Q200" i="3"/>
  <c r="Q214" i="3"/>
  <c r="Q225" i="3"/>
  <c r="Q239" i="3"/>
  <c r="Q252" i="3"/>
  <c r="Q264" i="3"/>
  <c r="Q278" i="3"/>
  <c r="Q289" i="3"/>
  <c r="Q303" i="3"/>
  <c r="Q316" i="3"/>
  <c r="Q328" i="3"/>
  <c r="P17" i="3"/>
  <c r="P31" i="3"/>
  <c r="P44" i="3"/>
  <c r="P56" i="3"/>
  <c r="P68" i="3"/>
  <c r="P79" i="3"/>
  <c r="P89" i="3"/>
  <c r="P99" i="3"/>
  <c r="P107" i="3"/>
  <c r="P115" i="3"/>
  <c r="P123" i="3"/>
  <c r="P131" i="3"/>
  <c r="P139" i="3"/>
  <c r="P147" i="3"/>
  <c r="P155" i="3"/>
  <c r="P163" i="3"/>
  <c r="P171" i="3"/>
  <c r="P179" i="3"/>
  <c r="P187" i="3"/>
  <c r="P195" i="3"/>
  <c r="P203" i="3"/>
  <c r="P211" i="3"/>
  <c r="P219" i="3"/>
  <c r="P227" i="3"/>
  <c r="P235" i="3"/>
  <c r="P243" i="3"/>
  <c r="P251" i="3"/>
  <c r="P259" i="3"/>
  <c r="P267" i="3"/>
  <c r="P275" i="3"/>
  <c r="P283" i="3"/>
  <c r="P291" i="3"/>
  <c r="P299" i="3"/>
  <c r="P307" i="3"/>
  <c r="P315" i="3"/>
  <c r="P323" i="3"/>
  <c r="P331" i="3"/>
  <c r="O11" i="3"/>
  <c r="O19" i="3"/>
  <c r="O27" i="3"/>
  <c r="O35" i="3"/>
  <c r="O43" i="3"/>
  <c r="O51" i="3"/>
  <c r="O59" i="3"/>
  <c r="O67" i="3"/>
  <c r="O75" i="3"/>
  <c r="O83" i="3"/>
  <c r="O91" i="3"/>
  <c r="O99" i="3"/>
  <c r="O107" i="3"/>
  <c r="O115" i="3"/>
  <c r="O123" i="3"/>
  <c r="O131" i="3"/>
  <c r="O139" i="3"/>
  <c r="O147" i="3"/>
  <c r="O155" i="3"/>
  <c r="O163" i="3"/>
  <c r="O171" i="3"/>
  <c r="O179" i="3"/>
  <c r="O187" i="3"/>
  <c r="O195" i="3"/>
  <c r="O203" i="3"/>
  <c r="O211" i="3"/>
  <c r="O219" i="3"/>
  <c r="O227" i="3"/>
  <c r="O235" i="3"/>
  <c r="O243" i="3"/>
  <c r="O251" i="3"/>
  <c r="O259" i="3"/>
  <c r="O267" i="3"/>
  <c r="O275" i="3"/>
  <c r="O283" i="3"/>
  <c r="O291" i="3"/>
  <c r="O299" i="3"/>
  <c r="O307" i="3"/>
  <c r="O315" i="3"/>
  <c r="O323" i="3"/>
  <c r="O331" i="3"/>
  <c r="N11" i="3"/>
  <c r="N19" i="3"/>
  <c r="N27" i="3"/>
  <c r="N35" i="3"/>
  <c r="N43" i="3"/>
  <c r="N51" i="3"/>
  <c r="N59" i="3"/>
  <c r="N67" i="3"/>
  <c r="N75" i="3"/>
  <c r="N83" i="3"/>
  <c r="N91" i="3"/>
  <c r="N99" i="3"/>
  <c r="N107" i="3"/>
  <c r="N115" i="3"/>
  <c r="N123" i="3"/>
  <c r="N131" i="3"/>
  <c r="N139" i="3"/>
  <c r="N147" i="3"/>
  <c r="N155" i="3"/>
  <c r="N163" i="3"/>
  <c r="N171" i="3"/>
  <c r="N179" i="3"/>
  <c r="N187" i="3"/>
  <c r="N195" i="3"/>
  <c r="N203" i="3"/>
  <c r="N211" i="3"/>
  <c r="N219" i="3"/>
  <c r="N227" i="3"/>
  <c r="N235" i="3"/>
  <c r="N243" i="3"/>
  <c r="N251" i="3"/>
  <c r="N259" i="3"/>
  <c r="N267" i="3"/>
  <c r="N275" i="3"/>
  <c r="N283" i="3"/>
  <c r="N291" i="3"/>
  <c r="N299" i="3"/>
  <c r="N307" i="3"/>
  <c r="N315" i="3"/>
  <c r="N323" i="3"/>
  <c r="N331" i="3"/>
  <c r="M11" i="3"/>
  <c r="M19" i="3"/>
  <c r="M27" i="3"/>
  <c r="M35" i="3"/>
  <c r="M43" i="3"/>
  <c r="M51" i="3"/>
  <c r="M59" i="3"/>
  <c r="M67" i="3"/>
  <c r="M75" i="3"/>
  <c r="M83" i="3"/>
  <c r="M91" i="3"/>
  <c r="M99" i="3"/>
  <c r="M107" i="3"/>
  <c r="M115" i="3"/>
  <c r="M123" i="3"/>
  <c r="M131" i="3"/>
  <c r="M139" i="3"/>
  <c r="M147" i="3"/>
  <c r="M155" i="3"/>
  <c r="M163" i="3"/>
  <c r="M171" i="3"/>
  <c r="M179" i="3"/>
  <c r="M187" i="3"/>
  <c r="M195" i="3"/>
  <c r="M203" i="3"/>
  <c r="M211" i="3"/>
  <c r="M219" i="3"/>
  <c r="M227" i="3"/>
  <c r="M235" i="3"/>
  <c r="M243" i="3"/>
  <c r="M251" i="3"/>
  <c r="M259" i="3"/>
  <c r="M267" i="3"/>
  <c r="M275" i="3"/>
  <c r="M283" i="3"/>
  <c r="M291" i="3"/>
  <c r="M299" i="3"/>
  <c r="M307" i="3"/>
  <c r="M315" i="3"/>
  <c r="M323" i="3"/>
  <c r="M331" i="3"/>
  <c r="L11" i="3"/>
  <c r="L19" i="3"/>
  <c r="L27" i="3"/>
  <c r="L35" i="3"/>
  <c r="L43" i="3"/>
  <c r="L51" i="3"/>
  <c r="L59" i="3"/>
  <c r="L67" i="3"/>
  <c r="L75" i="3"/>
  <c r="L83" i="3"/>
  <c r="L91" i="3"/>
  <c r="L99" i="3"/>
  <c r="L107" i="3"/>
  <c r="L115" i="3"/>
  <c r="L123" i="3"/>
  <c r="L131" i="3"/>
  <c r="L139" i="3"/>
  <c r="L147" i="3"/>
  <c r="L155" i="3"/>
  <c r="L163" i="3"/>
  <c r="L171" i="3"/>
  <c r="L179" i="3"/>
  <c r="L187" i="3"/>
  <c r="L195" i="3"/>
  <c r="L203" i="3"/>
  <c r="L211" i="3"/>
  <c r="L219" i="3"/>
  <c r="L227" i="3"/>
  <c r="L235" i="3"/>
  <c r="L243" i="3"/>
  <c r="L251" i="3"/>
  <c r="L259" i="3"/>
  <c r="L267" i="3"/>
  <c r="L275" i="3"/>
  <c r="L283" i="3"/>
  <c r="L291" i="3"/>
  <c r="L299" i="3"/>
  <c r="L307" i="3"/>
  <c r="L315" i="3"/>
  <c r="L323" i="3"/>
  <c r="L331" i="3"/>
  <c r="K11" i="3"/>
  <c r="K19" i="3"/>
  <c r="K27" i="3"/>
  <c r="K35" i="3"/>
  <c r="K43" i="3"/>
  <c r="K51" i="3"/>
  <c r="K59" i="3"/>
  <c r="K67" i="3"/>
  <c r="K75" i="3"/>
  <c r="K83" i="3"/>
  <c r="K91" i="3"/>
  <c r="K99" i="3"/>
  <c r="K107" i="3"/>
  <c r="K115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J11" i="3"/>
  <c r="J19" i="3"/>
  <c r="J27" i="3"/>
  <c r="J35" i="3"/>
  <c r="J43" i="3"/>
  <c r="J51" i="3"/>
  <c r="J59" i="3"/>
  <c r="J67" i="3"/>
  <c r="J75" i="3"/>
  <c r="J83" i="3"/>
  <c r="J91" i="3"/>
  <c r="J99" i="3"/>
  <c r="J107" i="3"/>
  <c r="J115" i="3"/>
  <c r="J123" i="3"/>
  <c r="J131" i="3"/>
  <c r="J139" i="3"/>
  <c r="J147" i="3"/>
  <c r="J155" i="3"/>
  <c r="J163" i="3"/>
  <c r="J171" i="3"/>
  <c r="J179" i="3"/>
  <c r="J187" i="3"/>
  <c r="J195" i="3"/>
  <c r="J203" i="3"/>
  <c r="J211" i="3"/>
  <c r="J219" i="3"/>
  <c r="J227" i="3"/>
  <c r="J235" i="3"/>
  <c r="J243" i="3"/>
  <c r="J251" i="3"/>
  <c r="J259" i="3"/>
  <c r="J267" i="3"/>
  <c r="J275" i="3"/>
  <c r="J283" i="3"/>
  <c r="J291" i="3"/>
  <c r="J299" i="3"/>
  <c r="J307" i="3"/>
  <c r="J315" i="3"/>
  <c r="J323" i="3"/>
  <c r="J331" i="3"/>
  <c r="I11" i="3"/>
  <c r="I19" i="3"/>
  <c r="I27" i="3"/>
  <c r="I35" i="3"/>
  <c r="I43" i="3"/>
  <c r="I51" i="3"/>
  <c r="I59" i="3"/>
  <c r="I67" i="3"/>
  <c r="I75" i="3"/>
  <c r="I83" i="3"/>
  <c r="T295" i="3"/>
  <c r="T327" i="3"/>
  <c r="R23" i="3"/>
  <c r="R55" i="3"/>
  <c r="R87" i="3"/>
  <c r="R119" i="3"/>
  <c r="R143" i="3"/>
  <c r="R164" i="3"/>
  <c r="R184" i="3"/>
  <c r="R207" i="3"/>
  <c r="R228" i="3"/>
  <c r="R248" i="3"/>
  <c r="R271" i="3"/>
  <c r="R292" i="3"/>
  <c r="R312" i="3"/>
  <c r="R335" i="3"/>
  <c r="Q20" i="3"/>
  <c r="Q36" i="3"/>
  <c r="Q52" i="3"/>
  <c r="Q68" i="3"/>
  <c r="Q84" i="3"/>
  <c r="Q100" i="3"/>
  <c r="Q112" i="3"/>
  <c r="Q126" i="3"/>
  <c r="Q137" i="3"/>
  <c r="Q151" i="3"/>
  <c r="Q164" i="3"/>
  <c r="Q176" i="3"/>
  <c r="Q190" i="3"/>
  <c r="Q201" i="3"/>
  <c r="Q215" i="3"/>
  <c r="Q228" i="3"/>
  <c r="Q240" i="3"/>
  <c r="Q254" i="3"/>
  <c r="Q265" i="3"/>
  <c r="Q279" i="3"/>
  <c r="Q292" i="3"/>
  <c r="Q304" i="3"/>
  <c r="Q318" i="3"/>
  <c r="Q329" i="3"/>
  <c r="Q7" i="3"/>
  <c r="P20" i="3"/>
  <c r="P32" i="3"/>
  <c r="P46" i="3"/>
  <c r="P57" i="3"/>
  <c r="P70" i="3"/>
  <c r="P80" i="3"/>
  <c r="P91" i="3"/>
  <c r="P100" i="3"/>
  <c r="P108" i="3"/>
  <c r="P116" i="3"/>
  <c r="P124" i="3"/>
  <c r="P132" i="3"/>
  <c r="P140" i="3"/>
  <c r="P148" i="3"/>
  <c r="P156" i="3"/>
  <c r="P164" i="3"/>
  <c r="P172" i="3"/>
  <c r="P180" i="3"/>
  <c r="P188" i="3"/>
  <c r="P196" i="3"/>
  <c r="P204" i="3"/>
  <c r="P212" i="3"/>
  <c r="P220" i="3"/>
  <c r="P228" i="3"/>
  <c r="P236" i="3"/>
  <c r="P244" i="3"/>
  <c r="P252" i="3"/>
  <c r="P260" i="3"/>
  <c r="P268" i="3"/>
  <c r="P276" i="3"/>
  <c r="P284" i="3"/>
  <c r="P292" i="3"/>
  <c r="P300" i="3"/>
  <c r="P308" i="3"/>
  <c r="P316" i="3"/>
  <c r="P324" i="3"/>
  <c r="P332" i="3"/>
  <c r="O12" i="3"/>
  <c r="O20" i="3"/>
  <c r="O28" i="3"/>
  <c r="O36" i="3"/>
  <c r="O44" i="3"/>
  <c r="O52" i="3"/>
  <c r="O60" i="3"/>
  <c r="O68" i="3"/>
  <c r="O76" i="3"/>
  <c r="O84" i="3"/>
  <c r="O92" i="3"/>
  <c r="O100" i="3"/>
  <c r="O108" i="3"/>
  <c r="O116" i="3"/>
  <c r="O124" i="3"/>
  <c r="O132" i="3"/>
  <c r="O140" i="3"/>
  <c r="O148" i="3"/>
  <c r="O156" i="3"/>
  <c r="O164" i="3"/>
  <c r="O172" i="3"/>
  <c r="O180" i="3"/>
  <c r="O188" i="3"/>
  <c r="O196" i="3"/>
  <c r="O204" i="3"/>
  <c r="O212" i="3"/>
  <c r="O220" i="3"/>
  <c r="O228" i="3"/>
  <c r="O236" i="3"/>
  <c r="O244" i="3"/>
  <c r="O252" i="3"/>
  <c r="O260" i="3"/>
  <c r="O268" i="3"/>
  <c r="O276" i="3"/>
  <c r="O284" i="3"/>
  <c r="O292" i="3"/>
  <c r="O300" i="3"/>
  <c r="O308" i="3"/>
  <c r="O316" i="3"/>
  <c r="O324" i="3"/>
  <c r="O332" i="3"/>
  <c r="N12" i="3"/>
  <c r="N20" i="3"/>
  <c r="N28" i="3"/>
  <c r="N36" i="3"/>
  <c r="N44" i="3"/>
  <c r="N52" i="3"/>
  <c r="N60" i="3"/>
  <c r="N68" i="3"/>
  <c r="N76" i="3"/>
  <c r="N84" i="3"/>
  <c r="N92" i="3"/>
  <c r="N100" i="3"/>
  <c r="N108" i="3"/>
  <c r="N116" i="3"/>
  <c r="N124" i="3"/>
  <c r="N132" i="3"/>
  <c r="N140" i="3"/>
  <c r="N148" i="3"/>
  <c r="N156" i="3"/>
  <c r="N164" i="3"/>
  <c r="N172" i="3"/>
  <c r="N180" i="3"/>
  <c r="N188" i="3"/>
  <c r="N196" i="3"/>
  <c r="N204" i="3"/>
  <c r="N212" i="3"/>
  <c r="N220" i="3"/>
  <c r="N228" i="3"/>
  <c r="N236" i="3"/>
  <c r="N244" i="3"/>
  <c r="N252" i="3"/>
  <c r="N260" i="3"/>
  <c r="N268" i="3"/>
  <c r="N276" i="3"/>
  <c r="N284" i="3"/>
  <c r="N292" i="3"/>
  <c r="N300" i="3"/>
  <c r="N308" i="3"/>
  <c r="N316" i="3"/>
  <c r="N324" i="3"/>
  <c r="N332" i="3"/>
  <c r="M12" i="3"/>
  <c r="M20" i="3"/>
  <c r="M28" i="3"/>
  <c r="M36" i="3"/>
  <c r="M44" i="3"/>
  <c r="M52" i="3"/>
  <c r="M60" i="3"/>
  <c r="M68" i="3"/>
  <c r="M76" i="3"/>
  <c r="M84" i="3"/>
  <c r="M92" i="3"/>
  <c r="M100" i="3"/>
  <c r="M108" i="3"/>
  <c r="M116" i="3"/>
  <c r="M124" i="3"/>
  <c r="M132" i="3"/>
  <c r="M140" i="3"/>
  <c r="M148" i="3"/>
  <c r="M156" i="3"/>
  <c r="M164" i="3"/>
  <c r="M172" i="3"/>
  <c r="M180" i="3"/>
  <c r="M188" i="3"/>
  <c r="M196" i="3"/>
  <c r="M204" i="3"/>
  <c r="M212" i="3"/>
  <c r="M220" i="3"/>
  <c r="M228" i="3"/>
  <c r="M236" i="3"/>
  <c r="M244" i="3"/>
  <c r="M252" i="3"/>
  <c r="M260" i="3"/>
  <c r="M268" i="3"/>
  <c r="M276" i="3"/>
  <c r="M284" i="3"/>
  <c r="M292" i="3"/>
  <c r="M300" i="3"/>
  <c r="M308" i="3"/>
  <c r="M316" i="3"/>
  <c r="M324" i="3"/>
  <c r="M332" i="3"/>
  <c r="L12" i="3"/>
  <c r="L20" i="3"/>
  <c r="L28" i="3"/>
  <c r="L36" i="3"/>
  <c r="L44" i="3"/>
  <c r="L52" i="3"/>
  <c r="L60" i="3"/>
  <c r="L68" i="3"/>
  <c r="L76" i="3"/>
  <c r="L84" i="3"/>
  <c r="L92" i="3"/>
  <c r="L100" i="3"/>
  <c r="L108" i="3"/>
  <c r="L116" i="3"/>
  <c r="L124" i="3"/>
  <c r="L132" i="3"/>
  <c r="L140" i="3"/>
  <c r="L148" i="3"/>
  <c r="L156" i="3"/>
  <c r="L164" i="3"/>
  <c r="L172" i="3"/>
  <c r="L180" i="3"/>
  <c r="L188" i="3"/>
  <c r="L196" i="3"/>
  <c r="L204" i="3"/>
  <c r="L212" i="3"/>
  <c r="L220" i="3"/>
  <c r="L228" i="3"/>
  <c r="L236" i="3"/>
  <c r="L244" i="3"/>
  <c r="L252" i="3"/>
  <c r="L260" i="3"/>
  <c r="L268" i="3"/>
  <c r="L276" i="3"/>
  <c r="L284" i="3"/>
  <c r="L292" i="3"/>
  <c r="L300" i="3"/>
  <c r="L308" i="3"/>
  <c r="L316" i="3"/>
  <c r="L324" i="3"/>
  <c r="L332" i="3"/>
  <c r="K12" i="3"/>
  <c r="K20" i="3"/>
  <c r="K28" i="3"/>
  <c r="K36" i="3"/>
  <c r="K44" i="3"/>
  <c r="K52" i="3"/>
  <c r="K60" i="3"/>
  <c r="K68" i="3"/>
  <c r="K76" i="3"/>
  <c r="K84" i="3"/>
  <c r="K92" i="3"/>
  <c r="K100" i="3"/>
  <c r="K108" i="3"/>
  <c r="K116" i="3"/>
  <c r="K124" i="3"/>
  <c r="K132" i="3"/>
  <c r="K140" i="3"/>
  <c r="K148" i="3"/>
  <c r="K156" i="3"/>
  <c r="K164" i="3"/>
  <c r="K172" i="3"/>
  <c r="K180" i="3"/>
  <c r="K188" i="3"/>
  <c r="K196" i="3"/>
  <c r="K204" i="3"/>
  <c r="K212" i="3"/>
  <c r="K220" i="3"/>
  <c r="K228" i="3"/>
  <c r="K236" i="3"/>
  <c r="K244" i="3"/>
  <c r="K252" i="3"/>
  <c r="K260" i="3"/>
  <c r="K268" i="3"/>
  <c r="K276" i="3"/>
  <c r="K284" i="3"/>
  <c r="K292" i="3"/>
  <c r="K300" i="3"/>
  <c r="K308" i="3"/>
  <c r="K316" i="3"/>
  <c r="K324" i="3"/>
  <c r="K332" i="3"/>
  <c r="J12" i="3"/>
  <c r="J20" i="3"/>
  <c r="J28" i="3"/>
  <c r="J36" i="3"/>
  <c r="J44" i="3"/>
  <c r="J52" i="3"/>
  <c r="J60" i="3"/>
  <c r="J68" i="3"/>
  <c r="J76" i="3"/>
  <c r="J84" i="3"/>
  <c r="J92" i="3"/>
  <c r="J100" i="3"/>
  <c r="J108" i="3"/>
  <c r="J116" i="3"/>
  <c r="J124" i="3"/>
  <c r="J132" i="3"/>
  <c r="J140" i="3"/>
  <c r="J148" i="3"/>
  <c r="J156" i="3"/>
  <c r="J164" i="3"/>
  <c r="J172" i="3"/>
  <c r="J180" i="3"/>
  <c r="J188" i="3"/>
  <c r="J196" i="3"/>
  <c r="J204" i="3"/>
  <c r="J212" i="3"/>
  <c r="J220" i="3"/>
  <c r="J228" i="3"/>
  <c r="J236" i="3"/>
  <c r="J244" i="3"/>
  <c r="J252" i="3"/>
  <c r="J260" i="3"/>
  <c r="J268" i="3"/>
  <c r="J276" i="3"/>
  <c r="J284" i="3"/>
  <c r="J292" i="3"/>
  <c r="J300" i="3"/>
  <c r="J308" i="3"/>
  <c r="J316" i="3"/>
  <c r="J324" i="3"/>
  <c r="J332" i="3"/>
  <c r="I12" i="3"/>
  <c r="I20" i="3"/>
  <c r="I28" i="3"/>
  <c r="I36" i="3"/>
  <c r="I44" i="3"/>
  <c r="I52" i="3"/>
  <c r="I60" i="3"/>
  <c r="I68" i="3"/>
  <c r="T296" i="3"/>
  <c r="T328" i="3"/>
  <c r="V328" i="3" s="1"/>
  <c r="R24" i="3"/>
  <c r="R56" i="3"/>
  <c r="R88" i="3"/>
  <c r="R120" i="3"/>
  <c r="R144" i="3"/>
  <c r="R167" i="3"/>
  <c r="R188" i="3"/>
  <c r="R208" i="3"/>
  <c r="R231" i="3"/>
  <c r="R252" i="3"/>
  <c r="R272" i="3"/>
  <c r="R295" i="3"/>
  <c r="R316" i="3"/>
  <c r="R336" i="3"/>
  <c r="Q23" i="3"/>
  <c r="Q39" i="3"/>
  <c r="Q55" i="3"/>
  <c r="Q71" i="3"/>
  <c r="Q87" i="3"/>
  <c r="Q102" i="3"/>
  <c r="Q113" i="3"/>
  <c r="Q127" i="3"/>
  <c r="Q140" i="3"/>
  <c r="Q152" i="3"/>
  <c r="Q166" i="3"/>
  <c r="Q177" i="3"/>
  <c r="Q191" i="3"/>
  <c r="Q204" i="3"/>
  <c r="Q216" i="3"/>
  <c r="Q230" i="3"/>
  <c r="Q241" i="3"/>
  <c r="Q255" i="3"/>
  <c r="Q268" i="3"/>
  <c r="Q280" i="3"/>
  <c r="Q294" i="3"/>
  <c r="Q305" i="3"/>
  <c r="Q319" i="3"/>
  <c r="Q332" i="3"/>
  <c r="P8" i="3"/>
  <c r="P22" i="3"/>
  <c r="P33" i="3"/>
  <c r="P47" i="3"/>
  <c r="P60" i="3"/>
  <c r="P71" i="3"/>
  <c r="P81" i="3"/>
  <c r="P92" i="3"/>
  <c r="P101" i="3"/>
  <c r="P109" i="3"/>
  <c r="P117" i="3"/>
  <c r="P125" i="3"/>
  <c r="P133" i="3"/>
  <c r="P141" i="3"/>
  <c r="P149" i="3"/>
  <c r="P157" i="3"/>
  <c r="P165" i="3"/>
  <c r="P173" i="3"/>
  <c r="P181" i="3"/>
  <c r="P189" i="3"/>
  <c r="P197" i="3"/>
  <c r="P205" i="3"/>
  <c r="P213" i="3"/>
  <c r="P221" i="3"/>
  <c r="P229" i="3"/>
  <c r="P237" i="3"/>
  <c r="P245" i="3"/>
  <c r="P253" i="3"/>
  <c r="P261" i="3"/>
  <c r="P269" i="3"/>
  <c r="P277" i="3"/>
  <c r="P285" i="3"/>
  <c r="P293" i="3"/>
  <c r="P301" i="3"/>
  <c r="P309" i="3"/>
  <c r="P317" i="3"/>
  <c r="P325" i="3"/>
  <c r="P333" i="3"/>
  <c r="O13" i="3"/>
  <c r="O21" i="3"/>
  <c r="O29" i="3"/>
  <c r="O37" i="3"/>
  <c r="O45" i="3"/>
  <c r="O53" i="3"/>
  <c r="O61" i="3"/>
  <c r="O69" i="3"/>
  <c r="O77" i="3"/>
  <c r="O85" i="3"/>
  <c r="O93" i="3"/>
  <c r="O101" i="3"/>
  <c r="O109" i="3"/>
  <c r="O117" i="3"/>
  <c r="O125" i="3"/>
  <c r="O133" i="3"/>
  <c r="O141" i="3"/>
  <c r="O149" i="3"/>
  <c r="O157" i="3"/>
  <c r="O165" i="3"/>
  <c r="O173" i="3"/>
  <c r="O181" i="3"/>
  <c r="O189" i="3"/>
  <c r="O197" i="3"/>
  <c r="O205" i="3"/>
  <c r="O213" i="3"/>
  <c r="O221" i="3"/>
  <c r="O229" i="3"/>
  <c r="O237" i="3"/>
  <c r="O245" i="3"/>
  <c r="O253" i="3"/>
  <c r="O261" i="3"/>
  <c r="O269" i="3"/>
  <c r="O277" i="3"/>
  <c r="O285" i="3"/>
  <c r="O293" i="3"/>
  <c r="O301" i="3"/>
  <c r="O309" i="3"/>
  <c r="O317" i="3"/>
  <c r="O325" i="3"/>
  <c r="O333" i="3"/>
  <c r="N13" i="3"/>
  <c r="N21" i="3"/>
  <c r="N29" i="3"/>
  <c r="N37" i="3"/>
  <c r="N45" i="3"/>
  <c r="N53" i="3"/>
  <c r="N61" i="3"/>
  <c r="N69" i="3"/>
  <c r="N77" i="3"/>
  <c r="N85" i="3"/>
  <c r="N93" i="3"/>
  <c r="N101" i="3"/>
  <c r="N109" i="3"/>
  <c r="N117" i="3"/>
  <c r="N125" i="3"/>
  <c r="N133" i="3"/>
  <c r="N141" i="3"/>
  <c r="N149" i="3"/>
  <c r="N157" i="3"/>
  <c r="N165" i="3"/>
  <c r="N173" i="3"/>
  <c r="N181" i="3"/>
  <c r="N189" i="3"/>
  <c r="N197" i="3"/>
  <c r="N205" i="3"/>
  <c r="N213" i="3"/>
  <c r="N221" i="3"/>
  <c r="N229" i="3"/>
  <c r="N237" i="3"/>
  <c r="N245" i="3"/>
  <c r="N253" i="3"/>
  <c r="N261" i="3"/>
  <c r="N269" i="3"/>
  <c r="N277" i="3"/>
  <c r="N285" i="3"/>
  <c r="N293" i="3"/>
  <c r="N301" i="3"/>
  <c r="N309" i="3"/>
  <c r="N317" i="3"/>
  <c r="N325" i="3"/>
  <c r="N333" i="3"/>
  <c r="M13" i="3"/>
  <c r="M21" i="3"/>
  <c r="M29" i="3"/>
  <c r="M37" i="3"/>
  <c r="M45" i="3"/>
  <c r="M53" i="3"/>
  <c r="M61" i="3"/>
  <c r="M69" i="3"/>
  <c r="M77" i="3"/>
  <c r="M85" i="3"/>
  <c r="M93" i="3"/>
  <c r="M101" i="3"/>
  <c r="M109" i="3"/>
  <c r="M117" i="3"/>
  <c r="M125" i="3"/>
  <c r="M133" i="3"/>
  <c r="M141" i="3"/>
  <c r="M149" i="3"/>
  <c r="M157" i="3"/>
  <c r="M165" i="3"/>
  <c r="M173" i="3"/>
  <c r="M181" i="3"/>
  <c r="M189" i="3"/>
  <c r="M197" i="3"/>
  <c r="M205" i="3"/>
  <c r="M213" i="3"/>
  <c r="M221" i="3"/>
  <c r="M229" i="3"/>
  <c r="M237" i="3"/>
  <c r="M245" i="3"/>
  <c r="M253" i="3"/>
  <c r="M261" i="3"/>
  <c r="M269" i="3"/>
  <c r="M277" i="3"/>
  <c r="M285" i="3"/>
  <c r="M293" i="3"/>
  <c r="M301" i="3"/>
  <c r="M309" i="3"/>
  <c r="M317" i="3"/>
  <c r="M325" i="3"/>
  <c r="M333" i="3"/>
  <c r="L13" i="3"/>
  <c r="L21" i="3"/>
  <c r="L29" i="3"/>
  <c r="L37" i="3"/>
  <c r="L45" i="3"/>
  <c r="L53" i="3"/>
  <c r="L61" i="3"/>
  <c r="L69" i="3"/>
  <c r="L77" i="3"/>
  <c r="L85" i="3"/>
  <c r="L93" i="3"/>
  <c r="L101" i="3"/>
  <c r="L109" i="3"/>
  <c r="L117" i="3"/>
  <c r="L125" i="3"/>
  <c r="L133" i="3"/>
  <c r="L141" i="3"/>
  <c r="L149" i="3"/>
  <c r="L157" i="3"/>
  <c r="L165" i="3"/>
  <c r="L173" i="3"/>
  <c r="L181" i="3"/>
  <c r="L189" i="3"/>
  <c r="L197" i="3"/>
  <c r="L205" i="3"/>
  <c r="L213" i="3"/>
  <c r="L221" i="3"/>
  <c r="L229" i="3"/>
  <c r="L237" i="3"/>
  <c r="L245" i="3"/>
  <c r="L253" i="3"/>
  <c r="L261" i="3"/>
  <c r="L269" i="3"/>
  <c r="L277" i="3"/>
  <c r="L285" i="3"/>
  <c r="L293" i="3"/>
  <c r="L301" i="3"/>
  <c r="L309" i="3"/>
  <c r="L317" i="3"/>
  <c r="L325" i="3"/>
  <c r="L333" i="3"/>
  <c r="K13" i="3"/>
  <c r="K21" i="3"/>
  <c r="K29" i="3"/>
  <c r="K37" i="3"/>
  <c r="K45" i="3"/>
  <c r="K53" i="3"/>
  <c r="K61" i="3"/>
  <c r="K69" i="3"/>
  <c r="K77" i="3"/>
  <c r="K85" i="3"/>
  <c r="K93" i="3"/>
  <c r="K101" i="3"/>
  <c r="K109" i="3"/>
  <c r="K117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T303" i="3"/>
  <c r="T335" i="3"/>
  <c r="R31" i="3"/>
  <c r="R63" i="3"/>
  <c r="R95" i="3"/>
  <c r="R127" i="3"/>
  <c r="R148" i="3"/>
  <c r="R168" i="3"/>
  <c r="R191" i="3"/>
  <c r="R212" i="3"/>
  <c r="R232" i="3"/>
  <c r="R255" i="3"/>
  <c r="R276" i="3"/>
  <c r="R296" i="3"/>
  <c r="R319" i="3"/>
  <c r="Q24" i="3"/>
  <c r="Q40" i="3"/>
  <c r="Q56" i="3"/>
  <c r="Q72" i="3"/>
  <c r="Q88" i="3"/>
  <c r="Q103" i="3"/>
  <c r="Q116" i="3"/>
  <c r="Q128" i="3"/>
  <c r="Q142" i="3"/>
  <c r="Q153" i="3"/>
  <c r="Q167" i="3"/>
  <c r="Q180" i="3"/>
  <c r="Q192" i="3"/>
  <c r="Q206" i="3"/>
  <c r="Q217" i="3"/>
  <c r="Q231" i="3"/>
  <c r="Q244" i="3"/>
  <c r="Q256" i="3"/>
  <c r="Q270" i="3"/>
  <c r="Q281" i="3"/>
  <c r="Q295" i="3"/>
  <c r="Q308" i="3"/>
  <c r="Q320" i="3"/>
  <c r="Q334" i="3"/>
  <c r="P9" i="3"/>
  <c r="P23" i="3"/>
  <c r="P36" i="3"/>
  <c r="P48" i="3"/>
  <c r="P62" i="3"/>
  <c r="P72" i="3"/>
  <c r="P83" i="3"/>
  <c r="P94" i="3"/>
  <c r="P102" i="3"/>
  <c r="P110" i="3"/>
  <c r="P118" i="3"/>
  <c r="P126" i="3"/>
  <c r="P134" i="3"/>
  <c r="P142" i="3"/>
  <c r="P150" i="3"/>
  <c r="P158" i="3"/>
  <c r="P166" i="3"/>
  <c r="P174" i="3"/>
  <c r="P182" i="3"/>
  <c r="P190" i="3"/>
  <c r="P198" i="3"/>
  <c r="P206" i="3"/>
  <c r="P214" i="3"/>
  <c r="P222" i="3"/>
  <c r="P230" i="3"/>
  <c r="P238" i="3"/>
  <c r="P246" i="3"/>
  <c r="P254" i="3"/>
  <c r="P262" i="3"/>
  <c r="P270" i="3"/>
  <c r="P278" i="3"/>
  <c r="P286" i="3"/>
  <c r="P294" i="3"/>
  <c r="P302" i="3"/>
  <c r="P310" i="3"/>
  <c r="P318" i="3"/>
  <c r="P326" i="3"/>
  <c r="P334" i="3"/>
  <c r="O14" i="3"/>
  <c r="O22" i="3"/>
  <c r="O30" i="3"/>
  <c r="O38" i="3"/>
  <c r="O46" i="3"/>
  <c r="O54" i="3"/>
  <c r="O62" i="3"/>
  <c r="O70" i="3"/>
  <c r="O78" i="3"/>
  <c r="O86" i="3"/>
  <c r="O94" i="3"/>
  <c r="O102" i="3"/>
  <c r="O110" i="3"/>
  <c r="O118" i="3"/>
  <c r="O126" i="3"/>
  <c r="O134" i="3"/>
  <c r="O142" i="3"/>
  <c r="O150" i="3"/>
  <c r="O158" i="3"/>
  <c r="O166" i="3"/>
  <c r="O174" i="3"/>
  <c r="O182" i="3"/>
  <c r="O190" i="3"/>
  <c r="O198" i="3"/>
  <c r="O206" i="3"/>
  <c r="O214" i="3"/>
  <c r="O222" i="3"/>
  <c r="O230" i="3"/>
  <c r="O238" i="3"/>
  <c r="O246" i="3"/>
  <c r="O254" i="3"/>
  <c r="O262" i="3"/>
  <c r="O270" i="3"/>
  <c r="O278" i="3"/>
  <c r="O286" i="3"/>
  <c r="O294" i="3"/>
  <c r="O302" i="3"/>
  <c r="O310" i="3"/>
  <c r="O318" i="3"/>
  <c r="O326" i="3"/>
  <c r="O334" i="3"/>
  <c r="N14" i="3"/>
  <c r="N22" i="3"/>
  <c r="N30" i="3"/>
  <c r="N38" i="3"/>
  <c r="N46" i="3"/>
  <c r="N54" i="3"/>
  <c r="N62" i="3"/>
  <c r="N70" i="3"/>
  <c r="N78" i="3"/>
  <c r="N86" i="3"/>
  <c r="N94" i="3"/>
  <c r="N102" i="3"/>
  <c r="N110" i="3"/>
  <c r="N118" i="3"/>
  <c r="N126" i="3"/>
  <c r="N134" i="3"/>
  <c r="N142" i="3"/>
  <c r="N150" i="3"/>
  <c r="N158" i="3"/>
  <c r="N166" i="3"/>
  <c r="N174" i="3"/>
  <c r="N182" i="3"/>
  <c r="N190" i="3"/>
  <c r="N198" i="3"/>
  <c r="N206" i="3"/>
  <c r="N214" i="3"/>
  <c r="N222" i="3"/>
  <c r="N230" i="3"/>
  <c r="N238" i="3"/>
  <c r="N246" i="3"/>
  <c r="N254" i="3"/>
  <c r="N262" i="3"/>
  <c r="N270" i="3"/>
  <c r="N278" i="3"/>
  <c r="N286" i="3"/>
  <c r="N294" i="3"/>
  <c r="N302" i="3"/>
  <c r="N310" i="3"/>
  <c r="N318" i="3"/>
  <c r="N326" i="3"/>
  <c r="N334" i="3"/>
  <c r="M14" i="3"/>
  <c r="M22" i="3"/>
  <c r="M30" i="3"/>
  <c r="M38" i="3"/>
  <c r="M46" i="3"/>
  <c r="M54" i="3"/>
  <c r="M62" i="3"/>
  <c r="M70" i="3"/>
  <c r="M78" i="3"/>
  <c r="M86" i="3"/>
  <c r="M94" i="3"/>
  <c r="M102" i="3"/>
  <c r="M110" i="3"/>
  <c r="M118" i="3"/>
  <c r="M126" i="3"/>
  <c r="M134" i="3"/>
  <c r="M142" i="3"/>
  <c r="M150" i="3"/>
  <c r="M158" i="3"/>
  <c r="M166" i="3"/>
  <c r="M174" i="3"/>
  <c r="M182" i="3"/>
  <c r="M190" i="3"/>
  <c r="M198" i="3"/>
  <c r="M206" i="3"/>
  <c r="M214" i="3"/>
  <c r="M222" i="3"/>
  <c r="M230" i="3"/>
  <c r="M238" i="3"/>
  <c r="M246" i="3"/>
  <c r="M254" i="3"/>
  <c r="M262" i="3"/>
  <c r="M270" i="3"/>
  <c r="M278" i="3"/>
  <c r="M286" i="3"/>
  <c r="M294" i="3"/>
  <c r="M302" i="3"/>
  <c r="M310" i="3"/>
  <c r="M318" i="3"/>
  <c r="M326" i="3"/>
  <c r="M334" i="3"/>
  <c r="L14" i="3"/>
  <c r="L22" i="3"/>
  <c r="L30" i="3"/>
  <c r="L38" i="3"/>
  <c r="L46" i="3"/>
  <c r="L54" i="3"/>
  <c r="L62" i="3"/>
  <c r="L70" i="3"/>
  <c r="L78" i="3"/>
  <c r="L86" i="3"/>
  <c r="L94" i="3"/>
  <c r="L102" i="3"/>
  <c r="L110" i="3"/>
  <c r="L118" i="3"/>
  <c r="L126" i="3"/>
  <c r="L134" i="3"/>
  <c r="L142" i="3"/>
  <c r="L150" i="3"/>
  <c r="L158" i="3"/>
  <c r="L166" i="3"/>
  <c r="L174" i="3"/>
  <c r="L182" i="3"/>
  <c r="L190" i="3"/>
  <c r="L198" i="3"/>
  <c r="L206" i="3"/>
  <c r="L214" i="3"/>
  <c r="L222" i="3"/>
  <c r="L230" i="3"/>
  <c r="L238" i="3"/>
  <c r="L246" i="3"/>
  <c r="L254" i="3"/>
  <c r="L262" i="3"/>
  <c r="L270" i="3"/>
  <c r="L278" i="3"/>
  <c r="L286" i="3"/>
  <c r="L294" i="3"/>
  <c r="L302" i="3"/>
  <c r="L310" i="3"/>
  <c r="L318" i="3"/>
  <c r="L326" i="3"/>
  <c r="L334" i="3"/>
  <c r="K14" i="3"/>
  <c r="K22" i="3"/>
  <c r="K30" i="3"/>
  <c r="K38" i="3"/>
  <c r="K46" i="3"/>
  <c r="K54" i="3"/>
  <c r="K62" i="3"/>
  <c r="K70" i="3"/>
  <c r="K78" i="3"/>
  <c r="K86" i="3"/>
  <c r="K94" i="3"/>
  <c r="K102" i="3"/>
  <c r="K110" i="3"/>
  <c r="K118" i="3"/>
  <c r="K126" i="3"/>
  <c r="K134" i="3"/>
  <c r="K142" i="3"/>
  <c r="K150" i="3"/>
  <c r="K158" i="3"/>
  <c r="K166" i="3"/>
  <c r="K174" i="3"/>
  <c r="K182" i="3"/>
  <c r="K190" i="3"/>
  <c r="K198" i="3"/>
  <c r="K206" i="3"/>
  <c r="K214" i="3"/>
  <c r="K222" i="3"/>
  <c r="K230" i="3"/>
  <c r="K238" i="3"/>
  <c r="K246" i="3"/>
  <c r="K254" i="3"/>
  <c r="K262" i="3"/>
  <c r="K270" i="3"/>
  <c r="K278" i="3"/>
  <c r="K286" i="3"/>
  <c r="K294" i="3"/>
  <c r="K302" i="3"/>
  <c r="K310" i="3"/>
  <c r="K318" i="3"/>
  <c r="K326" i="3"/>
  <c r="K334" i="3"/>
  <c r="J14" i="3"/>
  <c r="J22" i="3"/>
  <c r="J30" i="3"/>
  <c r="J38" i="3"/>
  <c r="J46" i="3"/>
  <c r="J54" i="3"/>
  <c r="J62" i="3"/>
  <c r="J70" i="3"/>
  <c r="J78" i="3"/>
  <c r="J86" i="3"/>
  <c r="J94" i="3"/>
  <c r="J102" i="3"/>
  <c r="J110" i="3"/>
  <c r="J118" i="3"/>
  <c r="J126" i="3"/>
  <c r="J134" i="3"/>
  <c r="J142" i="3"/>
  <c r="J150" i="3"/>
  <c r="J158" i="3"/>
  <c r="J166" i="3"/>
  <c r="J174" i="3"/>
  <c r="J182" i="3"/>
  <c r="J190" i="3"/>
  <c r="J198" i="3"/>
  <c r="J206" i="3"/>
  <c r="J214" i="3"/>
  <c r="J222" i="3"/>
  <c r="J230" i="3"/>
  <c r="J238" i="3"/>
  <c r="J246" i="3"/>
  <c r="J254" i="3"/>
  <c r="J262" i="3"/>
  <c r="J270" i="3"/>
  <c r="J278" i="3"/>
  <c r="J286" i="3"/>
  <c r="J294" i="3"/>
  <c r="J302" i="3"/>
  <c r="J310" i="3"/>
  <c r="J318" i="3"/>
  <c r="J326" i="3"/>
  <c r="J334" i="3"/>
  <c r="I14" i="3"/>
  <c r="I22" i="3"/>
  <c r="I30" i="3"/>
  <c r="I38" i="3"/>
  <c r="I46" i="3"/>
  <c r="I54" i="3"/>
  <c r="I62" i="3"/>
  <c r="I70" i="3"/>
  <c r="I78" i="3"/>
  <c r="T264" i="3"/>
  <c r="V264" i="3" s="1"/>
  <c r="T304" i="3"/>
  <c r="T336" i="3"/>
  <c r="R32" i="3"/>
  <c r="R64" i="3"/>
  <c r="R96" i="3"/>
  <c r="R128" i="3"/>
  <c r="R151" i="3"/>
  <c r="R172" i="3"/>
  <c r="R192" i="3"/>
  <c r="R215" i="3"/>
  <c r="R236" i="3"/>
  <c r="R256" i="3"/>
  <c r="R279" i="3"/>
  <c r="R300" i="3"/>
  <c r="R320" i="3"/>
  <c r="R7" i="3"/>
  <c r="Q25" i="3"/>
  <c r="Q41" i="3"/>
  <c r="Q57" i="3"/>
  <c r="Q73" i="3"/>
  <c r="Q89" i="3"/>
  <c r="Q104" i="3"/>
  <c r="Q118" i="3"/>
  <c r="Q129" i="3"/>
  <c r="Q143" i="3"/>
  <c r="Q156" i="3"/>
  <c r="Q168" i="3"/>
  <c r="Q182" i="3"/>
  <c r="Q193" i="3"/>
  <c r="Q207" i="3"/>
  <c r="Q220" i="3"/>
  <c r="Q232" i="3"/>
  <c r="Q246" i="3"/>
  <c r="Q257" i="3"/>
  <c r="Q271" i="3"/>
  <c r="Q284" i="3"/>
  <c r="Q296" i="3"/>
  <c r="Q310" i="3"/>
  <c r="Q321" i="3"/>
  <c r="Q335" i="3"/>
  <c r="P12" i="3"/>
  <c r="P24" i="3"/>
  <c r="P38" i="3"/>
  <c r="P49" i="3"/>
  <c r="P63" i="3"/>
  <c r="P73" i="3"/>
  <c r="P84" i="3"/>
  <c r="P95" i="3"/>
  <c r="P103" i="3"/>
  <c r="P111" i="3"/>
  <c r="P119" i="3"/>
  <c r="P127" i="3"/>
  <c r="P135" i="3"/>
  <c r="P143" i="3"/>
  <c r="P151" i="3"/>
  <c r="P159" i="3"/>
  <c r="P167" i="3"/>
  <c r="P175" i="3"/>
  <c r="P183" i="3"/>
  <c r="P191" i="3"/>
  <c r="P199" i="3"/>
  <c r="P207" i="3"/>
  <c r="P215" i="3"/>
  <c r="P223" i="3"/>
  <c r="P231" i="3"/>
  <c r="P239" i="3"/>
  <c r="P247" i="3"/>
  <c r="P255" i="3"/>
  <c r="P263" i="3"/>
  <c r="P271" i="3"/>
  <c r="P279" i="3"/>
  <c r="P287" i="3"/>
  <c r="P295" i="3"/>
  <c r="P303" i="3"/>
  <c r="P311" i="3"/>
  <c r="P319" i="3"/>
  <c r="P327" i="3"/>
  <c r="P335" i="3"/>
  <c r="P7" i="3"/>
  <c r="O15" i="3"/>
  <c r="O23" i="3"/>
  <c r="O31" i="3"/>
  <c r="O39" i="3"/>
  <c r="O47" i="3"/>
  <c r="O55" i="3"/>
  <c r="O63" i="3"/>
  <c r="O71" i="3"/>
  <c r="O79" i="3"/>
  <c r="O87" i="3"/>
  <c r="O95" i="3"/>
  <c r="O103" i="3"/>
  <c r="O111" i="3"/>
  <c r="O119" i="3"/>
  <c r="O127" i="3"/>
  <c r="O135" i="3"/>
  <c r="O143" i="3"/>
  <c r="O151" i="3"/>
  <c r="O159" i="3"/>
  <c r="O167" i="3"/>
  <c r="O175" i="3"/>
  <c r="O183" i="3"/>
  <c r="O191" i="3"/>
  <c r="O199" i="3"/>
  <c r="O207" i="3"/>
  <c r="O215" i="3"/>
  <c r="O223" i="3"/>
  <c r="O231" i="3"/>
  <c r="O239" i="3"/>
  <c r="O247" i="3"/>
  <c r="O255" i="3"/>
  <c r="O263" i="3"/>
  <c r="O271" i="3"/>
  <c r="O279" i="3"/>
  <c r="O287" i="3"/>
  <c r="O295" i="3"/>
  <c r="O303" i="3"/>
  <c r="O311" i="3"/>
  <c r="O319" i="3"/>
  <c r="O327" i="3"/>
  <c r="O335" i="3"/>
  <c r="O7" i="3"/>
  <c r="N15" i="3"/>
  <c r="N23" i="3"/>
  <c r="N31" i="3"/>
  <c r="N39" i="3"/>
  <c r="N47" i="3"/>
  <c r="N55" i="3"/>
  <c r="N63" i="3"/>
  <c r="N71" i="3"/>
  <c r="N79" i="3"/>
  <c r="N87" i="3"/>
  <c r="N95" i="3"/>
  <c r="N103" i="3"/>
  <c r="N111" i="3"/>
  <c r="N119" i="3"/>
  <c r="N127" i="3"/>
  <c r="N135" i="3"/>
  <c r="N143" i="3"/>
  <c r="N151" i="3"/>
  <c r="N159" i="3"/>
  <c r="N167" i="3"/>
  <c r="N175" i="3"/>
  <c r="N183" i="3"/>
  <c r="N191" i="3"/>
  <c r="N199" i="3"/>
  <c r="N207" i="3"/>
  <c r="N215" i="3"/>
  <c r="N223" i="3"/>
  <c r="N231" i="3"/>
  <c r="N239" i="3"/>
  <c r="N247" i="3"/>
  <c r="N255" i="3"/>
  <c r="N263" i="3"/>
  <c r="N271" i="3"/>
  <c r="N279" i="3"/>
  <c r="N287" i="3"/>
  <c r="N295" i="3"/>
  <c r="N303" i="3"/>
  <c r="N311" i="3"/>
  <c r="N319" i="3"/>
  <c r="N327" i="3"/>
  <c r="N335" i="3"/>
  <c r="N7" i="3"/>
  <c r="M15" i="3"/>
  <c r="M23" i="3"/>
  <c r="M31" i="3"/>
  <c r="M39" i="3"/>
  <c r="M47" i="3"/>
  <c r="M55" i="3"/>
  <c r="M63" i="3"/>
  <c r="M71" i="3"/>
  <c r="M79" i="3"/>
  <c r="M87" i="3"/>
  <c r="M95" i="3"/>
  <c r="M103" i="3"/>
  <c r="M111" i="3"/>
  <c r="M119" i="3"/>
  <c r="M127" i="3"/>
  <c r="M135" i="3"/>
  <c r="M143" i="3"/>
  <c r="M151" i="3"/>
  <c r="M159" i="3"/>
  <c r="M167" i="3"/>
  <c r="M175" i="3"/>
  <c r="M183" i="3"/>
  <c r="M191" i="3"/>
  <c r="M199" i="3"/>
  <c r="M207" i="3"/>
  <c r="M215" i="3"/>
  <c r="M223" i="3"/>
  <c r="M231" i="3"/>
  <c r="M239" i="3"/>
  <c r="M247" i="3"/>
  <c r="M255" i="3"/>
  <c r="M263" i="3"/>
  <c r="M271" i="3"/>
  <c r="M279" i="3"/>
  <c r="M287" i="3"/>
  <c r="M295" i="3"/>
  <c r="M303" i="3"/>
  <c r="M311" i="3"/>
  <c r="M319" i="3"/>
  <c r="M327" i="3"/>
  <c r="M335" i="3"/>
  <c r="M7" i="3"/>
  <c r="L15" i="3"/>
  <c r="L23" i="3"/>
  <c r="L31" i="3"/>
  <c r="L39" i="3"/>
  <c r="L47" i="3"/>
  <c r="L55" i="3"/>
  <c r="L63" i="3"/>
  <c r="L71" i="3"/>
  <c r="L79" i="3"/>
  <c r="L87" i="3"/>
  <c r="L95" i="3"/>
  <c r="L103" i="3"/>
  <c r="L111" i="3"/>
  <c r="L119" i="3"/>
  <c r="L127" i="3"/>
  <c r="L135" i="3"/>
  <c r="L143" i="3"/>
  <c r="L151" i="3"/>
  <c r="L159" i="3"/>
  <c r="L167" i="3"/>
  <c r="L175" i="3"/>
  <c r="L183" i="3"/>
  <c r="L191" i="3"/>
  <c r="L199" i="3"/>
  <c r="L207" i="3"/>
  <c r="L215" i="3"/>
  <c r="L223" i="3"/>
  <c r="L231" i="3"/>
  <c r="L239" i="3"/>
  <c r="L247" i="3"/>
  <c r="L255" i="3"/>
  <c r="L263" i="3"/>
  <c r="L271" i="3"/>
  <c r="L279" i="3"/>
  <c r="L287" i="3"/>
  <c r="L295" i="3"/>
  <c r="L303" i="3"/>
  <c r="L311" i="3"/>
  <c r="L319" i="3"/>
  <c r="L327" i="3"/>
  <c r="L335" i="3"/>
  <c r="L7" i="3"/>
  <c r="K15" i="3"/>
  <c r="K23" i="3"/>
  <c r="K31" i="3"/>
  <c r="K39" i="3"/>
  <c r="K47" i="3"/>
  <c r="K55" i="3"/>
  <c r="K63" i="3"/>
  <c r="K71" i="3"/>
  <c r="K79" i="3"/>
  <c r="K87" i="3"/>
  <c r="K95" i="3"/>
  <c r="K103" i="3"/>
  <c r="K111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7" i="3"/>
  <c r="J15" i="3"/>
  <c r="J23" i="3"/>
  <c r="J31" i="3"/>
  <c r="J39" i="3"/>
  <c r="J47" i="3"/>
  <c r="J55" i="3"/>
  <c r="J63" i="3"/>
  <c r="J71" i="3"/>
  <c r="J79" i="3"/>
  <c r="J87" i="3"/>
  <c r="J95" i="3"/>
  <c r="J103" i="3"/>
  <c r="J111" i="3"/>
  <c r="J119" i="3"/>
  <c r="J127" i="3"/>
  <c r="J135" i="3"/>
  <c r="J143" i="3"/>
  <c r="J151" i="3"/>
  <c r="J159" i="3"/>
  <c r="J167" i="3"/>
  <c r="J175" i="3"/>
  <c r="J183" i="3"/>
  <c r="J191" i="3"/>
  <c r="J199" i="3"/>
  <c r="J207" i="3"/>
  <c r="J215" i="3"/>
  <c r="J223" i="3"/>
  <c r="J231" i="3"/>
  <c r="J239" i="3"/>
  <c r="J247" i="3"/>
  <c r="J255" i="3"/>
  <c r="J263" i="3"/>
  <c r="J271" i="3"/>
  <c r="J279" i="3"/>
  <c r="J287" i="3"/>
  <c r="J295" i="3"/>
  <c r="J303" i="3"/>
  <c r="J311" i="3"/>
  <c r="J319" i="3"/>
  <c r="J327" i="3"/>
  <c r="J335" i="3"/>
  <c r="J7" i="3"/>
  <c r="I15" i="3"/>
  <c r="I23" i="3"/>
  <c r="I31" i="3"/>
  <c r="I39" i="3"/>
  <c r="I47" i="3"/>
  <c r="I55" i="3"/>
  <c r="I63" i="3"/>
  <c r="I71" i="3"/>
  <c r="I79" i="3"/>
  <c r="T272" i="3"/>
  <c r="T311" i="3"/>
  <c r="T7" i="3"/>
  <c r="V7" i="3" s="1"/>
  <c r="R39" i="3"/>
  <c r="R71" i="3"/>
  <c r="R103" i="3"/>
  <c r="R132" i="3"/>
  <c r="R152" i="3"/>
  <c r="R175" i="3"/>
  <c r="R196" i="3"/>
  <c r="R216" i="3"/>
  <c r="R239" i="3"/>
  <c r="R260" i="3"/>
  <c r="R280" i="3"/>
  <c r="R303" i="3"/>
  <c r="R324" i="3"/>
  <c r="Q8" i="3"/>
  <c r="Q28" i="3"/>
  <c r="Q44" i="3"/>
  <c r="Q60" i="3"/>
  <c r="Q76" i="3"/>
  <c r="Q92" i="3"/>
  <c r="Q105" i="3"/>
  <c r="Q119" i="3"/>
  <c r="Q132" i="3"/>
  <c r="Q144" i="3"/>
  <c r="Q158" i="3"/>
  <c r="Q169" i="3"/>
  <c r="Q183" i="3"/>
  <c r="Q196" i="3"/>
  <c r="Q208" i="3"/>
  <c r="Q222" i="3"/>
  <c r="Q233" i="3"/>
  <c r="Q247" i="3"/>
  <c r="Q260" i="3"/>
  <c r="Q272" i="3"/>
  <c r="Q286" i="3"/>
  <c r="Q297" i="3"/>
  <c r="Q311" i="3"/>
  <c r="Q324" i="3"/>
  <c r="Q336" i="3"/>
  <c r="P14" i="3"/>
  <c r="P25" i="3"/>
  <c r="P39" i="3"/>
  <c r="P52" i="3"/>
  <c r="P64" i="3"/>
  <c r="P75" i="3"/>
  <c r="P86" i="3"/>
  <c r="P96" i="3"/>
  <c r="P104" i="3"/>
  <c r="P112" i="3"/>
  <c r="P120" i="3"/>
  <c r="P128" i="3"/>
  <c r="P136" i="3"/>
  <c r="P144" i="3"/>
  <c r="P152" i="3"/>
  <c r="P160" i="3"/>
  <c r="P168" i="3"/>
  <c r="P176" i="3"/>
  <c r="P184" i="3"/>
  <c r="P192" i="3"/>
  <c r="P200" i="3"/>
  <c r="P208" i="3"/>
  <c r="P216" i="3"/>
  <c r="P224" i="3"/>
  <c r="P232" i="3"/>
  <c r="P240" i="3"/>
  <c r="P248" i="3"/>
  <c r="P256" i="3"/>
  <c r="P264" i="3"/>
  <c r="P272" i="3"/>
  <c r="P280" i="3"/>
  <c r="P288" i="3"/>
  <c r="P296" i="3"/>
  <c r="P304" i="3"/>
  <c r="P312" i="3"/>
  <c r="P320" i="3"/>
  <c r="P328" i="3"/>
  <c r="P336" i="3"/>
  <c r="O8" i="3"/>
  <c r="O16" i="3"/>
  <c r="O24" i="3"/>
  <c r="O32" i="3"/>
  <c r="O40" i="3"/>
  <c r="O48" i="3"/>
  <c r="O56" i="3"/>
  <c r="O64" i="3"/>
  <c r="O72" i="3"/>
  <c r="O80" i="3"/>
  <c r="O88" i="3"/>
  <c r="O96" i="3"/>
  <c r="O104" i="3"/>
  <c r="O112" i="3"/>
  <c r="O120" i="3"/>
  <c r="O128" i="3"/>
  <c r="O136" i="3"/>
  <c r="O144" i="3"/>
  <c r="O152" i="3"/>
  <c r="O160" i="3"/>
  <c r="O168" i="3"/>
  <c r="O176" i="3"/>
  <c r="O184" i="3"/>
  <c r="O192" i="3"/>
  <c r="O200" i="3"/>
  <c r="O208" i="3"/>
  <c r="O216" i="3"/>
  <c r="O224" i="3"/>
  <c r="O232" i="3"/>
  <c r="O240" i="3"/>
  <c r="O248" i="3"/>
  <c r="O256" i="3"/>
  <c r="O264" i="3"/>
  <c r="O272" i="3"/>
  <c r="O280" i="3"/>
  <c r="O288" i="3"/>
  <c r="O296" i="3"/>
  <c r="O304" i="3"/>
  <c r="O312" i="3"/>
  <c r="O320" i="3"/>
  <c r="O328" i="3"/>
  <c r="O336" i="3"/>
  <c r="N8" i="3"/>
  <c r="N16" i="3"/>
  <c r="N24" i="3"/>
  <c r="N32" i="3"/>
  <c r="N40" i="3"/>
  <c r="N48" i="3"/>
  <c r="N56" i="3"/>
  <c r="N64" i="3"/>
  <c r="N72" i="3"/>
  <c r="N80" i="3"/>
  <c r="N88" i="3"/>
  <c r="N96" i="3"/>
  <c r="N104" i="3"/>
  <c r="N112" i="3"/>
  <c r="N120" i="3"/>
  <c r="N128" i="3"/>
  <c r="N136" i="3"/>
  <c r="N144" i="3"/>
  <c r="N152" i="3"/>
  <c r="N160" i="3"/>
  <c r="N168" i="3"/>
  <c r="N176" i="3"/>
  <c r="N184" i="3"/>
  <c r="N192" i="3"/>
  <c r="N200" i="3"/>
  <c r="N208" i="3"/>
  <c r="N216" i="3"/>
  <c r="N224" i="3"/>
  <c r="N232" i="3"/>
  <c r="N240" i="3"/>
  <c r="N248" i="3"/>
  <c r="N256" i="3"/>
  <c r="N264" i="3"/>
  <c r="N272" i="3"/>
  <c r="N280" i="3"/>
  <c r="N288" i="3"/>
  <c r="N296" i="3"/>
  <c r="N304" i="3"/>
  <c r="N312" i="3"/>
  <c r="N320" i="3"/>
  <c r="N328" i="3"/>
  <c r="N336" i="3"/>
  <c r="M8" i="3"/>
  <c r="M16" i="3"/>
  <c r="M24" i="3"/>
  <c r="M32" i="3"/>
  <c r="M40" i="3"/>
  <c r="M48" i="3"/>
  <c r="M56" i="3"/>
  <c r="M64" i="3"/>
  <c r="M72" i="3"/>
  <c r="M80" i="3"/>
  <c r="M88" i="3"/>
  <c r="M96" i="3"/>
  <c r="M104" i="3"/>
  <c r="M112" i="3"/>
  <c r="M120" i="3"/>
  <c r="M128" i="3"/>
  <c r="M136" i="3"/>
  <c r="M144" i="3"/>
  <c r="M152" i="3"/>
  <c r="M160" i="3"/>
  <c r="M168" i="3"/>
  <c r="M176" i="3"/>
  <c r="M184" i="3"/>
  <c r="M192" i="3"/>
  <c r="M200" i="3"/>
  <c r="M208" i="3"/>
  <c r="M216" i="3"/>
  <c r="M224" i="3"/>
  <c r="M232" i="3"/>
  <c r="M240" i="3"/>
  <c r="M248" i="3"/>
  <c r="M256" i="3"/>
  <c r="M264" i="3"/>
  <c r="M272" i="3"/>
  <c r="M280" i="3"/>
  <c r="M288" i="3"/>
  <c r="M296" i="3"/>
  <c r="M304" i="3"/>
  <c r="M312" i="3"/>
  <c r="M320" i="3"/>
  <c r="M328" i="3"/>
  <c r="M336" i="3"/>
  <c r="L8" i="3"/>
  <c r="L16" i="3"/>
  <c r="L24" i="3"/>
  <c r="L32" i="3"/>
  <c r="L40" i="3"/>
  <c r="L48" i="3"/>
  <c r="L56" i="3"/>
  <c r="L64" i="3"/>
  <c r="L72" i="3"/>
  <c r="L80" i="3"/>
  <c r="L88" i="3"/>
  <c r="L96" i="3"/>
  <c r="L104" i="3"/>
  <c r="L112" i="3"/>
  <c r="L120" i="3"/>
  <c r="L128" i="3"/>
  <c r="L136" i="3"/>
  <c r="L144" i="3"/>
  <c r="L152" i="3"/>
  <c r="L160" i="3"/>
  <c r="L168" i="3"/>
  <c r="L176" i="3"/>
  <c r="L184" i="3"/>
  <c r="L192" i="3"/>
  <c r="L200" i="3"/>
  <c r="L208" i="3"/>
  <c r="L216" i="3"/>
  <c r="L224" i="3"/>
  <c r="L232" i="3"/>
  <c r="L240" i="3"/>
  <c r="L248" i="3"/>
  <c r="L256" i="3"/>
  <c r="L264" i="3"/>
  <c r="L272" i="3"/>
  <c r="L280" i="3"/>
  <c r="L288" i="3"/>
  <c r="L296" i="3"/>
  <c r="L304" i="3"/>
  <c r="L312" i="3"/>
  <c r="L320" i="3"/>
  <c r="L328" i="3"/>
  <c r="L336" i="3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K112" i="3"/>
  <c r="K120" i="3"/>
  <c r="K128" i="3"/>
  <c r="K136" i="3"/>
  <c r="K144" i="3"/>
  <c r="K152" i="3"/>
  <c r="K160" i="3"/>
  <c r="K168" i="3"/>
  <c r="K176" i="3"/>
  <c r="K184" i="3"/>
  <c r="K192" i="3"/>
  <c r="K200" i="3"/>
  <c r="K208" i="3"/>
  <c r="K216" i="3"/>
  <c r="K224" i="3"/>
  <c r="K232" i="3"/>
  <c r="K240" i="3"/>
  <c r="K248" i="3"/>
  <c r="K256" i="3"/>
  <c r="K264" i="3"/>
  <c r="K272" i="3"/>
  <c r="K280" i="3"/>
  <c r="K288" i="3"/>
  <c r="K296" i="3"/>
  <c r="K304" i="3"/>
  <c r="K312" i="3"/>
  <c r="K320" i="3"/>
  <c r="K328" i="3"/>
  <c r="K336" i="3"/>
  <c r="J8" i="3"/>
  <c r="J16" i="3"/>
  <c r="J24" i="3"/>
  <c r="J32" i="3"/>
  <c r="J40" i="3"/>
  <c r="J48" i="3"/>
  <c r="J56" i="3"/>
  <c r="J64" i="3"/>
  <c r="J72" i="3"/>
  <c r="J80" i="3"/>
  <c r="J88" i="3"/>
  <c r="J96" i="3"/>
  <c r="J104" i="3"/>
  <c r="J112" i="3"/>
  <c r="J120" i="3"/>
  <c r="J128" i="3"/>
  <c r="J136" i="3"/>
  <c r="J144" i="3"/>
  <c r="J152" i="3"/>
  <c r="J160" i="3"/>
  <c r="J168" i="3"/>
  <c r="J176" i="3"/>
  <c r="J184" i="3"/>
  <c r="J192" i="3"/>
  <c r="J200" i="3"/>
  <c r="J208" i="3"/>
  <c r="J216" i="3"/>
  <c r="J224" i="3"/>
  <c r="J232" i="3"/>
  <c r="J240" i="3"/>
  <c r="J248" i="3"/>
  <c r="J256" i="3"/>
  <c r="J264" i="3"/>
  <c r="J272" i="3"/>
  <c r="J280" i="3"/>
  <c r="J288" i="3"/>
  <c r="J296" i="3"/>
  <c r="J304" i="3"/>
  <c r="J312" i="3"/>
  <c r="J320" i="3"/>
  <c r="J328" i="3"/>
  <c r="J336" i="3"/>
  <c r="I8" i="3"/>
  <c r="I16" i="3"/>
  <c r="I24" i="3"/>
  <c r="I32" i="3"/>
  <c r="I40" i="3"/>
  <c r="I48" i="3"/>
  <c r="I56" i="3"/>
  <c r="I64" i="3"/>
  <c r="I72" i="3"/>
  <c r="I80" i="3"/>
  <c r="J17" i="3"/>
  <c r="J49" i="3"/>
  <c r="J81" i="3"/>
  <c r="J113" i="3"/>
  <c r="J145" i="3"/>
  <c r="J177" i="3"/>
  <c r="J209" i="3"/>
  <c r="J241" i="3"/>
  <c r="J273" i="3"/>
  <c r="J305" i="3"/>
  <c r="J337" i="3"/>
  <c r="I33" i="3"/>
  <c r="I65" i="3"/>
  <c r="I86" i="3"/>
  <c r="I94" i="3"/>
  <c r="I102" i="3"/>
  <c r="I110" i="3"/>
  <c r="I118" i="3"/>
  <c r="I126" i="3"/>
  <c r="I134" i="3"/>
  <c r="I142" i="3"/>
  <c r="I150" i="3"/>
  <c r="I158" i="3"/>
  <c r="I166" i="3"/>
  <c r="I174" i="3"/>
  <c r="I182" i="3"/>
  <c r="I190" i="3"/>
  <c r="I198" i="3"/>
  <c r="I206" i="3"/>
  <c r="I214" i="3"/>
  <c r="I222" i="3"/>
  <c r="I230" i="3"/>
  <c r="I238" i="3"/>
  <c r="I246" i="3"/>
  <c r="I254" i="3"/>
  <c r="I262" i="3"/>
  <c r="I270" i="3"/>
  <c r="I278" i="3"/>
  <c r="I286" i="3"/>
  <c r="I294" i="3"/>
  <c r="I302" i="3"/>
  <c r="I310" i="3"/>
  <c r="I318" i="3"/>
  <c r="I326" i="3"/>
  <c r="I334" i="3"/>
  <c r="H14" i="3"/>
  <c r="H22" i="3"/>
  <c r="H30" i="3"/>
  <c r="H38" i="3"/>
  <c r="H46" i="3"/>
  <c r="H54" i="3"/>
  <c r="H62" i="3"/>
  <c r="H70" i="3"/>
  <c r="H78" i="3"/>
  <c r="H86" i="3"/>
  <c r="H94" i="3"/>
  <c r="H102" i="3"/>
  <c r="H110" i="3"/>
  <c r="H118" i="3"/>
  <c r="H126" i="3"/>
  <c r="H134" i="3"/>
  <c r="H142" i="3"/>
  <c r="H150" i="3"/>
  <c r="H158" i="3"/>
  <c r="H166" i="3"/>
  <c r="H174" i="3"/>
  <c r="H182" i="3"/>
  <c r="H190" i="3"/>
  <c r="H198" i="3"/>
  <c r="H206" i="3"/>
  <c r="H214" i="3"/>
  <c r="H222" i="3"/>
  <c r="H230" i="3"/>
  <c r="H238" i="3"/>
  <c r="H246" i="3"/>
  <c r="H254" i="3"/>
  <c r="H262" i="3"/>
  <c r="H270" i="3"/>
  <c r="H278" i="3"/>
  <c r="H286" i="3"/>
  <c r="H294" i="3"/>
  <c r="H302" i="3"/>
  <c r="H310" i="3"/>
  <c r="H318" i="3"/>
  <c r="H326" i="3"/>
  <c r="H334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302" i="3"/>
  <c r="G310" i="3"/>
  <c r="G318" i="3"/>
  <c r="G326" i="3"/>
  <c r="G334" i="3"/>
  <c r="H69" i="3"/>
  <c r="H293" i="3"/>
  <c r="G45" i="3"/>
  <c r="G85" i="3"/>
  <c r="G157" i="3"/>
  <c r="G221" i="3"/>
  <c r="G277" i="3"/>
  <c r="J21" i="3"/>
  <c r="J53" i="3"/>
  <c r="J85" i="3"/>
  <c r="J117" i="3"/>
  <c r="J149" i="3"/>
  <c r="J181" i="3"/>
  <c r="J213" i="3"/>
  <c r="J245" i="3"/>
  <c r="J277" i="3"/>
  <c r="J309" i="3"/>
  <c r="I37" i="3"/>
  <c r="I69" i="3"/>
  <c r="I87" i="3"/>
  <c r="I95" i="3"/>
  <c r="I103" i="3"/>
  <c r="I111" i="3"/>
  <c r="I119" i="3"/>
  <c r="I127" i="3"/>
  <c r="I135" i="3"/>
  <c r="I143" i="3"/>
  <c r="I151" i="3"/>
  <c r="I159" i="3"/>
  <c r="I167" i="3"/>
  <c r="I175" i="3"/>
  <c r="I183" i="3"/>
  <c r="I191" i="3"/>
  <c r="I199" i="3"/>
  <c r="I207" i="3"/>
  <c r="I215" i="3"/>
  <c r="I223" i="3"/>
  <c r="I231" i="3"/>
  <c r="I239" i="3"/>
  <c r="I247" i="3"/>
  <c r="I255" i="3"/>
  <c r="I263" i="3"/>
  <c r="I271" i="3"/>
  <c r="I279" i="3"/>
  <c r="I287" i="3"/>
  <c r="I295" i="3"/>
  <c r="I303" i="3"/>
  <c r="I311" i="3"/>
  <c r="I319" i="3"/>
  <c r="I327" i="3"/>
  <c r="I335" i="3"/>
  <c r="I7" i="3"/>
  <c r="H15" i="3"/>
  <c r="H23" i="3"/>
  <c r="H31" i="3"/>
  <c r="H39" i="3"/>
  <c r="H47" i="3"/>
  <c r="H55" i="3"/>
  <c r="H63" i="3"/>
  <c r="H71" i="3"/>
  <c r="H79" i="3"/>
  <c r="H87" i="3"/>
  <c r="H95" i="3"/>
  <c r="H103" i="3"/>
  <c r="H111" i="3"/>
  <c r="H119" i="3"/>
  <c r="H127" i="3"/>
  <c r="H135" i="3"/>
  <c r="H143" i="3"/>
  <c r="H151" i="3"/>
  <c r="H159" i="3"/>
  <c r="H167" i="3"/>
  <c r="H175" i="3"/>
  <c r="H183" i="3"/>
  <c r="H191" i="3"/>
  <c r="H199" i="3"/>
  <c r="H207" i="3"/>
  <c r="H215" i="3"/>
  <c r="H223" i="3"/>
  <c r="H231" i="3"/>
  <c r="H239" i="3"/>
  <c r="H247" i="3"/>
  <c r="H255" i="3"/>
  <c r="H263" i="3"/>
  <c r="H271" i="3"/>
  <c r="H279" i="3"/>
  <c r="H287" i="3"/>
  <c r="H295" i="3"/>
  <c r="H303" i="3"/>
  <c r="H311" i="3"/>
  <c r="H319" i="3"/>
  <c r="H327" i="3"/>
  <c r="H335" i="3"/>
  <c r="H7" i="3"/>
  <c r="G15" i="3"/>
  <c r="G23" i="3"/>
  <c r="G31" i="3"/>
  <c r="G39" i="3"/>
  <c r="G47" i="3"/>
  <c r="G55" i="3"/>
  <c r="G63" i="3"/>
  <c r="G71" i="3"/>
  <c r="G79" i="3"/>
  <c r="G87" i="3"/>
  <c r="G95" i="3"/>
  <c r="G103" i="3"/>
  <c r="G111" i="3"/>
  <c r="G119" i="3"/>
  <c r="G127" i="3"/>
  <c r="G135" i="3"/>
  <c r="G143" i="3"/>
  <c r="G151" i="3"/>
  <c r="G159" i="3"/>
  <c r="G167" i="3"/>
  <c r="G175" i="3"/>
  <c r="G183" i="3"/>
  <c r="G191" i="3"/>
  <c r="G199" i="3"/>
  <c r="G207" i="3"/>
  <c r="G215" i="3"/>
  <c r="G223" i="3"/>
  <c r="G231" i="3"/>
  <c r="G239" i="3"/>
  <c r="G247" i="3"/>
  <c r="G255" i="3"/>
  <c r="G263" i="3"/>
  <c r="G271" i="3"/>
  <c r="G279" i="3"/>
  <c r="G287" i="3"/>
  <c r="G295" i="3"/>
  <c r="G303" i="3"/>
  <c r="G311" i="3"/>
  <c r="G319" i="3"/>
  <c r="G327" i="3"/>
  <c r="G335" i="3"/>
  <c r="H77" i="3"/>
  <c r="H301" i="3"/>
  <c r="G29" i="3"/>
  <c r="G93" i="3"/>
  <c r="G165" i="3"/>
  <c r="G229" i="3"/>
  <c r="G293" i="3"/>
  <c r="J25" i="3"/>
  <c r="J57" i="3"/>
  <c r="J89" i="3"/>
  <c r="J121" i="3"/>
  <c r="J153" i="3"/>
  <c r="J185" i="3"/>
  <c r="J217" i="3"/>
  <c r="J249" i="3"/>
  <c r="J281" i="3"/>
  <c r="J313" i="3"/>
  <c r="I9" i="3"/>
  <c r="I41" i="3"/>
  <c r="I73" i="3"/>
  <c r="I88" i="3"/>
  <c r="I96" i="3"/>
  <c r="I104" i="3"/>
  <c r="I112" i="3"/>
  <c r="I120" i="3"/>
  <c r="I128" i="3"/>
  <c r="I136" i="3"/>
  <c r="I144" i="3"/>
  <c r="I152" i="3"/>
  <c r="I160" i="3"/>
  <c r="I168" i="3"/>
  <c r="I176" i="3"/>
  <c r="I184" i="3"/>
  <c r="I192" i="3"/>
  <c r="I200" i="3"/>
  <c r="I208" i="3"/>
  <c r="I216" i="3"/>
  <c r="I224" i="3"/>
  <c r="I232" i="3"/>
  <c r="I240" i="3"/>
  <c r="I248" i="3"/>
  <c r="I256" i="3"/>
  <c r="I264" i="3"/>
  <c r="I272" i="3"/>
  <c r="I280" i="3"/>
  <c r="I288" i="3"/>
  <c r="I296" i="3"/>
  <c r="I304" i="3"/>
  <c r="I312" i="3"/>
  <c r="I320" i="3"/>
  <c r="I328" i="3"/>
  <c r="I336" i="3"/>
  <c r="H8" i="3"/>
  <c r="H16" i="3"/>
  <c r="H24" i="3"/>
  <c r="H32" i="3"/>
  <c r="H40" i="3"/>
  <c r="H48" i="3"/>
  <c r="H56" i="3"/>
  <c r="H64" i="3"/>
  <c r="H72" i="3"/>
  <c r="H80" i="3"/>
  <c r="H88" i="3"/>
  <c r="H96" i="3"/>
  <c r="H104" i="3"/>
  <c r="H112" i="3"/>
  <c r="H120" i="3"/>
  <c r="H128" i="3"/>
  <c r="H136" i="3"/>
  <c r="H144" i="3"/>
  <c r="H152" i="3"/>
  <c r="H160" i="3"/>
  <c r="H168" i="3"/>
  <c r="H176" i="3"/>
  <c r="H184" i="3"/>
  <c r="H192" i="3"/>
  <c r="H200" i="3"/>
  <c r="H208" i="3"/>
  <c r="H216" i="3"/>
  <c r="H224" i="3"/>
  <c r="H232" i="3"/>
  <c r="H240" i="3"/>
  <c r="H248" i="3"/>
  <c r="H256" i="3"/>
  <c r="H264" i="3"/>
  <c r="H272" i="3"/>
  <c r="H280" i="3"/>
  <c r="H288" i="3"/>
  <c r="H296" i="3"/>
  <c r="H304" i="3"/>
  <c r="H312" i="3"/>
  <c r="H320" i="3"/>
  <c r="H328" i="3"/>
  <c r="H336" i="3"/>
  <c r="G8" i="3"/>
  <c r="G16" i="3"/>
  <c r="G24" i="3"/>
  <c r="G32" i="3"/>
  <c r="G40" i="3"/>
  <c r="G48" i="3"/>
  <c r="G56" i="3"/>
  <c r="G64" i="3"/>
  <c r="G72" i="3"/>
  <c r="G80" i="3"/>
  <c r="G88" i="3"/>
  <c r="G96" i="3"/>
  <c r="G104" i="3"/>
  <c r="G112" i="3"/>
  <c r="G120" i="3"/>
  <c r="G128" i="3"/>
  <c r="G136" i="3"/>
  <c r="G144" i="3"/>
  <c r="G152" i="3"/>
  <c r="G160" i="3"/>
  <c r="G168" i="3"/>
  <c r="G176" i="3"/>
  <c r="G184" i="3"/>
  <c r="G192" i="3"/>
  <c r="G200" i="3"/>
  <c r="G208" i="3"/>
  <c r="G216" i="3"/>
  <c r="G224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7" i="3"/>
  <c r="G337" i="3"/>
  <c r="I277" i="3"/>
  <c r="H37" i="3"/>
  <c r="H93" i="3"/>
  <c r="H125" i="3"/>
  <c r="H157" i="3"/>
  <c r="H189" i="3"/>
  <c r="H221" i="3"/>
  <c r="H253" i="3"/>
  <c r="H285" i="3"/>
  <c r="H333" i="3"/>
  <c r="G37" i="3"/>
  <c r="G77" i="3"/>
  <c r="G125" i="3"/>
  <c r="G173" i="3"/>
  <c r="G205" i="3"/>
  <c r="G261" i="3"/>
  <c r="G301" i="3"/>
  <c r="J29" i="3"/>
  <c r="J61" i="3"/>
  <c r="J93" i="3"/>
  <c r="J125" i="3"/>
  <c r="J157" i="3"/>
  <c r="J189" i="3"/>
  <c r="J221" i="3"/>
  <c r="J253" i="3"/>
  <c r="J285" i="3"/>
  <c r="J317" i="3"/>
  <c r="I13" i="3"/>
  <c r="I45" i="3"/>
  <c r="I76" i="3"/>
  <c r="I89" i="3"/>
  <c r="I97" i="3"/>
  <c r="I105" i="3"/>
  <c r="I113" i="3"/>
  <c r="I121" i="3"/>
  <c r="I129" i="3"/>
  <c r="I137" i="3"/>
  <c r="I145" i="3"/>
  <c r="I153" i="3"/>
  <c r="I161" i="3"/>
  <c r="I169" i="3"/>
  <c r="I177" i="3"/>
  <c r="I185" i="3"/>
  <c r="I193" i="3"/>
  <c r="I201" i="3"/>
  <c r="I209" i="3"/>
  <c r="I217" i="3"/>
  <c r="I225" i="3"/>
  <c r="I233" i="3"/>
  <c r="I241" i="3"/>
  <c r="I249" i="3"/>
  <c r="I257" i="3"/>
  <c r="I265" i="3"/>
  <c r="I273" i="3"/>
  <c r="I281" i="3"/>
  <c r="I289" i="3"/>
  <c r="I297" i="3"/>
  <c r="I305" i="3"/>
  <c r="I313" i="3"/>
  <c r="I321" i="3"/>
  <c r="I329" i="3"/>
  <c r="I337" i="3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113" i="3"/>
  <c r="H121" i="3"/>
  <c r="H129" i="3"/>
  <c r="H137" i="3"/>
  <c r="H145" i="3"/>
  <c r="H153" i="3"/>
  <c r="H161" i="3"/>
  <c r="H169" i="3"/>
  <c r="H177" i="3"/>
  <c r="H185" i="3"/>
  <c r="H193" i="3"/>
  <c r="H201" i="3"/>
  <c r="H209" i="3"/>
  <c r="H217" i="3"/>
  <c r="H225" i="3"/>
  <c r="H233" i="3"/>
  <c r="H241" i="3"/>
  <c r="H249" i="3"/>
  <c r="H257" i="3"/>
  <c r="H265" i="3"/>
  <c r="H273" i="3"/>
  <c r="H281" i="3"/>
  <c r="H289" i="3"/>
  <c r="H297" i="3"/>
  <c r="H305" i="3"/>
  <c r="H313" i="3"/>
  <c r="H321" i="3"/>
  <c r="H329" i="3"/>
  <c r="H337" i="3"/>
  <c r="G9" i="3"/>
  <c r="G17" i="3"/>
  <c r="G25" i="3"/>
  <c r="G33" i="3"/>
  <c r="G41" i="3"/>
  <c r="G49" i="3"/>
  <c r="G57" i="3"/>
  <c r="G65" i="3"/>
  <c r="G73" i="3"/>
  <c r="G81" i="3"/>
  <c r="G89" i="3"/>
  <c r="G97" i="3"/>
  <c r="G105" i="3"/>
  <c r="G113" i="3"/>
  <c r="G121" i="3"/>
  <c r="G129" i="3"/>
  <c r="G137" i="3"/>
  <c r="G145" i="3"/>
  <c r="G153" i="3"/>
  <c r="G161" i="3"/>
  <c r="G169" i="3"/>
  <c r="G177" i="3"/>
  <c r="G185" i="3"/>
  <c r="G193" i="3"/>
  <c r="G201" i="3"/>
  <c r="G209" i="3"/>
  <c r="G217" i="3"/>
  <c r="G225" i="3"/>
  <c r="G233" i="3"/>
  <c r="G241" i="3"/>
  <c r="G249" i="3"/>
  <c r="G257" i="3"/>
  <c r="G265" i="3"/>
  <c r="G273" i="3"/>
  <c r="G281" i="3"/>
  <c r="G289" i="3"/>
  <c r="G297" i="3"/>
  <c r="G305" i="3"/>
  <c r="G313" i="3"/>
  <c r="G321" i="3"/>
  <c r="G329" i="3"/>
  <c r="I269" i="3"/>
  <c r="H45" i="3"/>
  <c r="H117" i="3"/>
  <c r="H149" i="3"/>
  <c r="H181" i="3"/>
  <c r="H213" i="3"/>
  <c r="H245" i="3"/>
  <c r="H277" i="3"/>
  <c r="H317" i="3"/>
  <c r="G21" i="3"/>
  <c r="G53" i="3"/>
  <c r="G109" i="3"/>
  <c r="G149" i="3"/>
  <c r="G189" i="3"/>
  <c r="G245" i="3"/>
  <c r="G317" i="3"/>
  <c r="J33" i="3"/>
  <c r="J65" i="3"/>
  <c r="J97" i="3"/>
  <c r="J129" i="3"/>
  <c r="J161" i="3"/>
  <c r="J193" i="3"/>
  <c r="J225" i="3"/>
  <c r="J257" i="3"/>
  <c r="J289" i="3"/>
  <c r="J321" i="3"/>
  <c r="I17" i="3"/>
  <c r="I49" i="3"/>
  <c r="I77" i="3"/>
  <c r="I90" i="3"/>
  <c r="I98" i="3"/>
  <c r="I106" i="3"/>
  <c r="I114" i="3"/>
  <c r="I122" i="3"/>
  <c r="I130" i="3"/>
  <c r="I138" i="3"/>
  <c r="I146" i="3"/>
  <c r="I154" i="3"/>
  <c r="I162" i="3"/>
  <c r="I170" i="3"/>
  <c r="I178" i="3"/>
  <c r="I186" i="3"/>
  <c r="I194" i="3"/>
  <c r="I202" i="3"/>
  <c r="I210" i="3"/>
  <c r="I218" i="3"/>
  <c r="I226" i="3"/>
  <c r="I234" i="3"/>
  <c r="I242" i="3"/>
  <c r="I250" i="3"/>
  <c r="I258" i="3"/>
  <c r="I266" i="3"/>
  <c r="I274" i="3"/>
  <c r="I282" i="3"/>
  <c r="I290" i="3"/>
  <c r="I298" i="3"/>
  <c r="I306" i="3"/>
  <c r="I314" i="3"/>
  <c r="I322" i="3"/>
  <c r="I330" i="3"/>
  <c r="H10" i="3"/>
  <c r="H18" i="3"/>
  <c r="H26" i="3"/>
  <c r="H34" i="3"/>
  <c r="H42" i="3"/>
  <c r="H50" i="3"/>
  <c r="H58" i="3"/>
  <c r="H66" i="3"/>
  <c r="H74" i="3"/>
  <c r="H82" i="3"/>
  <c r="H90" i="3"/>
  <c r="H98" i="3"/>
  <c r="H106" i="3"/>
  <c r="H114" i="3"/>
  <c r="H122" i="3"/>
  <c r="H130" i="3"/>
  <c r="H138" i="3"/>
  <c r="H146" i="3"/>
  <c r="H154" i="3"/>
  <c r="H162" i="3"/>
  <c r="H170" i="3"/>
  <c r="H178" i="3"/>
  <c r="H186" i="3"/>
  <c r="H194" i="3"/>
  <c r="H202" i="3"/>
  <c r="H210" i="3"/>
  <c r="H218" i="3"/>
  <c r="H226" i="3"/>
  <c r="H234" i="3"/>
  <c r="H242" i="3"/>
  <c r="H250" i="3"/>
  <c r="H258" i="3"/>
  <c r="H266" i="3"/>
  <c r="H274" i="3"/>
  <c r="H282" i="3"/>
  <c r="H290" i="3"/>
  <c r="H298" i="3"/>
  <c r="H306" i="3"/>
  <c r="H314" i="3"/>
  <c r="H322" i="3"/>
  <c r="H330" i="3"/>
  <c r="G10" i="3"/>
  <c r="G18" i="3"/>
  <c r="G26" i="3"/>
  <c r="G34" i="3"/>
  <c r="G42" i="3"/>
  <c r="G50" i="3"/>
  <c r="G58" i="3"/>
  <c r="G66" i="3"/>
  <c r="G74" i="3"/>
  <c r="G82" i="3"/>
  <c r="G90" i="3"/>
  <c r="G98" i="3"/>
  <c r="G106" i="3"/>
  <c r="G114" i="3"/>
  <c r="G122" i="3"/>
  <c r="G130" i="3"/>
  <c r="G138" i="3"/>
  <c r="G146" i="3"/>
  <c r="G154" i="3"/>
  <c r="G162" i="3"/>
  <c r="G170" i="3"/>
  <c r="G178" i="3"/>
  <c r="G186" i="3"/>
  <c r="G194" i="3"/>
  <c r="G202" i="3"/>
  <c r="G210" i="3"/>
  <c r="G218" i="3"/>
  <c r="G226" i="3"/>
  <c r="G234" i="3"/>
  <c r="G242" i="3"/>
  <c r="G250" i="3"/>
  <c r="G258" i="3"/>
  <c r="G266" i="3"/>
  <c r="G274" i="3"/>
  <c r="G282" i="3"/>
  <c r="G290" i="3"/>
  <c r="G298" i="3"/>
  <c r="G306" i="3"/>
  <c r="G314" i="3"/>
  <c r="G322" i="3"/>
  <c r="G330" i="3"/>
  <c r="G101" i="3"/>
  <c r="G237" i="3"/>
  <c r="G285" i="3"/>
  <c r="G333" i="3"/>
  <c r="J37" i="3"/>
  <c r="J69" i="3"/>
  <c r="J101" i="3"/>
  <c r="J133" i="3"/>
  <c r="J165" i="3"/>
  <c r="J197" i="3"/>
  <c r="J229" i="3"/>
  <c r="J261" i="3"/>
  <c r="J293" i="3"/>
  <c r="J325" i="3"/>
  <c r="I21" i="3"/>
  <c r="I53" i="3"/>
  <c r="I81" i="3"/>
  <c r="I91" i="3"/>
  <c r="I99" i="3"/>
  <c r="I107" i="3"/>
  <c r="I115" i="3"/>
  <c r="I123" i="3"/>
  <c r="I131" i="3"/>
  <c r="I139" i="3"/>
  <c r="I147" i="3"/>
  <c r="I155" i="3"/>
  <c r="I163" i="3"/>
  <c r="I171" i="3"/>
  <c r="I179" i="3"/>
  <c r="I187" i="3"/>
  <c r="I195" i="3"/>
  <c r="I203" i="3"/>
  <c r="I211" i="3"/>
  <c r="I219" i="3"/>
  <c r="I227" i="3"/>
  <c r="I235" i="3"/>
  <c r="I243" i="3"/>
  <c r="I251" i="3"/>
  <c r="I259" i="3"/>
  <c r="I267" i="3"/>
  <c r="I275" i="3"/>
  <c r="I283" i="3"/>
  <c r="I291" i="3"/>
  <c r="I299" i="3"/>
  <c r="I307" i="3"/>
  <c r="I315" i="3"/>
  <c r="I323" i="3"/>
  <c r="I331" i="3"/>
  <c r="H11" i="3"/>
  <c r="H19" i="3"/>
  <c r="H27" i="3"/>
  <c r="H35" i="3"/>
  <c r="H43" i="3"/>
  <c r="H51" i="3"/>
  <c r="H59" i="3"/>
  <c r="H67" i="3"/>
  <c r="H75" i="3"/>
  <c r="H83" i="3"/>
  <c r="H91" i="3"/>
  <c r="H99" i="3"/>
  <c r="H107" i="3"/>
  <c r="H115" i="3"/>
  <c r="H123" i="3"/>
  <c r="H131" i="3"/>
  <c r="H139" i="3"/>
  <c r="H147" i="3"/>
  <c r="H155" i="3"/>
  <c r="H163" i="3"/>
  <c r="H171" i="3"/>
  <c r="H179" i="3"/>
  <c r="H187" i="3"/>
  <c r="H195" i="3"/>
  <c r="H203" i="3"/>
  <c r="H211" i="3"/>
  <c r="H219" i="3"/>
  <c r="H227" i="3"/>
  <c r="H235" i="3"/>
  <c r="H243" i="3"/>
  <c r="H251" i="3"/>
  <c r="H259" i="3"/>
  <c r="H267" i="3"/>
  <c r="H275" i="3"/>
  <c r="H283" i="3"/>
  <c r="H291" i="3"/>
  <c r="H299" i="3"/>
  <c r="H307" i="3"/>
  <c r="H315" i="3"/>
  <c r="H323" i="3"/>
  <c r="H331" i="3"/>
  <c r="G11" i="3"/>
  <c r="G19" i="3"/>
  <c r="G27" i="3"/>
  <c r="G35" i="3"/>
  <c r="G43" i="3"/>
  <c r="G51" i="3"/>
  <c r="G59" i="3"/>
  <c r="G67" i="3"/>
  <c r="G75" i="3"/>
  <c r="G83" i="3"/>
  <c r="G91" i="3"/>
  <c r="G99" i="3"/>
  <c r="G107" i="3"/>
  <c r="G115" i="3"/>
  <c r="G123" i="3"/>
  <c r="G131" i="3"/>
  <c r="G139" i="3"/>
  <c r="G147" i="3"/>
  <c r="G155" i="3"/>
  <c r="G163" i="3"/>
  <c r="G171" i="3"/>
  <c r="G179" i="3"/>
  <c r="G187" i="3"/>
  <c r="G195" i="3"/>
  <c r="G203" i="3"/>
  <c r="G211" i="3"/>
  <c r="G219" i="3"/>
  <c r="G227" i="3"/>
  <c r="G235" i="3"/>
  <c r="G243" i="3"/>
  <c r="G251" i="3"/>
  <c r="G259" i="3"/>
  <c r="G267" i="3"/>
  <c r="G275" i="3"/>
  <c r="G283" i="3"/>
  <c r="G291" i="3"/>
  <c r="G299" i="3"/>
  <c r="G307" i="3"/>
  <c r="G315" i="3"/>
  <c r="G323" i="3"/>
  <c r="G331" i="3"/>
  <c r="G236" i="3"/>
  <c r="G260" i="3"/>
  <c r="G268" i="3"/>
  <c r="G276" i="3"/>
  <c r="G284" i="3"/>
  <c r="G292" i="3"/>
  <c r="G300" i="3"/>
  <c r="G316" i="3"/>
  <c r="G324" i="3"/>
  <c r="I205" i="3"/>
  <c r="I285" i="3"/>
  <c r="I309" i="3"/>
  <c r="I333" i="3"/>
  <c r="H21" i="3"/>
  <c r="H61" i="3"/>
  <c r="H109" i="3"/>
  <c r="H141" i="3"/>
  <c r="H173" i="3"/>
  <c r="H205" i="3"/>
  <c r="H237" i="3"/>
  <c r="H269" i="3"/>
  <c r="H325" i="3"/>
  <c r="G13" i="3"/>
  <c r="G61" i="3"/>
  <c r="G117" i="3"/>
  <c r="G141" i="3"/>
  <c r="G197" i="3"/>
  <c r="G253" i="3"/>
  <c r="G309" i="3"/>
  <c r="J9" i="3"/>
  <c r="J41" i="3"/>
  <c r="J73" i="3"/>
  <c r="J105" i="3"/>
  <c r="J137" i="3"/>
  <c r="J169" i="3"/>
  <c r="J201" i="3"/>
  <c r="J233" i="3"/>
  <c r="J265" i="3"/>
  <c r="J297" i="3"/>
  <c r="J329" i="3"/>
  <c r="I25" i="3"/>
  <c r="I57" i="3"/>
  <c r="I84" i="3"/>
  <c r="I92" i="3"/>
  <c r="I100" i="3"/>
  <c r="I108" i="3"/>
  <c r="I116" i="3"/>
  <c r="I124" i="3"/>
  <c r="I132" i="3"/>
  <c r="I140" i="3"/>
  <c r="I148" i="3"/>
  <c r="I156" i="3"/>
  <c r="I164" i="3"/>
  <c r="I172" i="3"/>
  <c r="I180" i="3"/>
  <c r="I188" i="3"/>
  <c r="I196" i="3"/>
  <c r="I204" i="3"/>
  <c r="I212" i="3"/>
  <c r="I220" i="3"/>
  <c r="I228" i="3"/>
  <c r="I236" i="3"/>
  <c r="I244" i="3"/>
  <c r="I252" i="3"/>
  <c r="I260" i="3"/>
  <c r="I268" i="3"/>
  <c r="I276" i="3"/>
  <c r="I284" i="3"/>
  <c r="I292" i="3"/>
  <c r="I300" i="3"/>
  <c r="I308" i="3"/>
  <c r="I316" i="3"/>
  <c r="I324" i="3"/>
  <c r="I332" i="3"/>
  <c r="H12" i="3"/>
  <c r="H20" i="3"/>
  <c r="H28" i="3"/>
  <c r="H36" i="3"/>
  <c r="H44" i="3"/>
  <c r="H52" i="3"/>
  <c r="H60" i="3"/>
  <c r="H68" i="3"/>
  <c r="H76" i="3"/>
  <c r="H84" i="3"/>
  <c r="H92" i="3"/>
  <c r="H100" i="3"/>
  <c r="H108" i="3"/>
  <c r="H116" i="3"/>
  <c r="H124" i="3"/>
  <c r="H132" i="3"/>
  <c r="H140" i="3"/>
  <c r="H148" i="3"/>
  <c r="H156" i="3"/>
  <c r="H164" i="3"/>
  <c r="H172" i="3"/>
  <c r="H180" i="3"/>
  <c r="H188" i="3"/>
  <c r="H196" i="3"/>
  <c r="H204" i="3"/>
  <c r="H212" i="3"/>
  <c r="H220" i="3"/>
  <c r="H228" i="3"/>
  <c r="H236" i="3"/>
  <c r="H244" i="3"/>
  <c r="H252" i="3"/>
  <c r="H260" i="3"/>
  <c r="H268" i="3"/>
  <c r="H276" i="3"/>
  <c r="H284" i="3"/>
  <c r="H292" i="3"/>
  <c r="H300" i="3"/>
  <c r="H308" i="3"/>
  <c r="H316" i="3"/>
  <c r="H324" i="3"/>
  <c r="H332" i="3"/>
  <c r="G12" i="3"/>
  <c r="G20" i="3"/>
  <c r="G28" i="3"/>
  <c r="G36" i="3"/>
  <c r="G44" i="3"/>
  <c r="G52" i="3"/>
  <c r="G60" i="3"/>
  <c r="G68" i="3"/>
  <c r="G76" i="3"/>
  <c r="G84" i="3"/>
  <c r="G92" i="3"/>
  <c r="G100" i="3"/>
  <c r="G108" i="3"/>
  <c r="G116" i="3"/>
  <c r="G124" i="3"/>
  <c r="G132" i="3"/>
  <c r="G140" i="3"/>
  <c r="G148" i="3"/>
  <c r="G156" i="3"/>
  <c r="G164" i="3"/>
  <c r="G172" i="3"/>
  <c r="G180" i="3"/>
  <c r="G188" i="3"/>
  <c r="G196" i="3"/>
  <c r="G204" i="3"/>
  <c r="G212" i="3"/>
  <c r="G220" i="3"/>
  <c r="G228" i="3"/>
  <c r="G244" i="3"/>
  <c r="G252" i="3"/>
  <c r="G308" i="3"/>
  <c r="G332" i="3"/>
  <c r="I213" i="3"/>
  <c r="I301" i="3"/>
  <c r="I325" i="3"/>
  <c r="H29" i="3"/>
  <c r="H85" i="3"/>
  <c r="J13" i="3"/>
  <c r="J45" i="3"/>
  <c r="J77" i="3"/>
  <c r="J109" i="3"/>
  <c r="J141" i="3"/>
  <c r="J173" i="3"/>
  <c r="J205" i="3"/>
  <c r="J237" i="3"/>
  <c r="J269" i="3"/>
  <c r="J301" i="3"/>
  <c r="J333" i="3"/>
  <c r="I29" i="3"/>
  <c r="I61" i="3"/>
  <c r="I85" i="3"/>
  <c r="I93" i="3"/>
  <c r="I101" i="3"/>
  <c r="I109" i="3"/>
  <c r="I117" i="3"/>
  <c r="I125" i="3"/>
  <c r="I133" i="3"/>
  <c r="I141" i="3"/>
  <c r="I149" i="3"/>
  <c r="I157" i="3"/>
  <c r="I165" i="3"/>
  <c r="I173" i="3"/>
  <c r="I181" i="3"/>
  <c r="I189" i="3"/>
  <c r="I197" i="3"/>
  <c r="I221" i="3"/>
  <c r="I229" i="3"/>
  <c r="I237" i="3"/>
  <c r="I245" i="3"/>
  <c r="I253" i="3"/>
  <c r="I261" i="3"/>
  <c r="I293" i="3"/>
  <c r="I317" i="3"/>
  <c r="H13" i="3"/>
  <c r="H53" i="3"/>
  <c r="H101" i="3"/>
  <c r="H133" i="3"/>
  <c r="H165" i="3"/>
  <c r="H197" i="3"/>
  <c r="H229" i="3"/>
  <c r="H261" i="3"/>
  <c r="H309" i="3"/>
  <c r="G69" i="3"/>
  <c r="G133" i="3"/>
  <c r="G181" i="3"/>
  <c r="G213" i="3"/>
  <c r="G269" i="3"/>
  <c r="G325" i="3"/>
  <c r="O337" i="6"/>
  <c r="G337" i="6"/>
  <c r="N336" i="6"/>
  <c r="N335" i="6"/>
  <c r="M334" i="6"/>
  <c r="U333" i="6"/>
  <c r="L333" i="6"/>
  <c r="T332" i="6"/>
  <c r="K332" i="6"/>
  <c r="R331" i="6"/>
  <c r="J331" i="6"/>
  <c r="Q330" i="6"/>
  <c r="I330" i="6"/>
  <c r="P329" i="6"/>
  <c r="H329" i="6"/>
  <c r="O328" i="6"/>
  <c r="G328" i="6"/>
  <c r="N327" i="6"/>
  <c r="N326" i="6"/>
  <c r="M325" i="6"/>
  <c r="U324" i="6"/>
  <c r="L324" i="6"/>
  <c r="T323" i="6"/>
  <c r="K323" i="6"/>
  <c r="R322" i="6"/>
  <c r="J322" i="6"/>
  <c r="Q321" i="6"/>
  <c r="I321" i="6"/>
  <c r="P320" i="6"/>
  <c r="H320" i="6"/>
  <c r="O319" i="6"/>
  <c r="G319" i="6"/>
  <c r="N318" i="6"/>
  <c r="N317" i="6"/>
  <c r="M316" i="6"/>
  <c r="U315" i="6"/>
  <c r="L315" i="6"/>
  <c r="T314" i="6"/>
  <c r="K314" i="6"/>
  <c r="R313" i="6"/>
  <c r="J313" i="6"/>
  <c r="Q312" i="6"/>
  <c r="I312" i="6"/>
  <c r="P311" i="6"/>
  <c r="H311" i="6"/>
  <c r="O310" i="6"/>
  <c r="G310" i="6"/>
  <c r="N309" i="6"/>
  <c r="N308" i="6"/>
  <c r="M307" i="6"/>
  <c r="U306" i="6"/>
  <c r="L306" i="6"/>
  <c r="T305" i="6"/>
  <c r="K305" i="6"/>
  <c r="R304" i="6"/>
  <c r="J304" i="6"/>
  <c r="Q303" i="6"/>
  <c r="I303" i="6"/>
  <c r="P302" i="6"/>
  <c r="H302" i="6"/>
  <c r="O301" i="6"/>
  <c r="G301" i="6"/>
  <c r="N300" i="6"/>
  <c r="N299" i="6"/>
  <c r="M298" i="6"/>
  <c r="U297" i="6"/>
  <c r="N337" i="6"/>
  <c r="M336" i="6"/>
  <c r="M335" i="6"/>
  <c r="U334" i="6"/>
  <c r="L334" i="6"/>
  <c r="T333" i="6"/>
  <c r="K333" i="6"/>
  <c r="R332" i="6"/>
  <c r="J332" i="6"/>
  <c r="Q331" i="6"/>
  <c r="I331" i="6"/>
  <c r="P330" i="6"/>
  <c r="H330" i="6"/>
  <c r="O329" i="6"/>
  <c r="G329" i="6"/>
  <c r="N328" i="6"/>
  <c r="M327" i="6"/>
  <c r="M326" i="6"/>
  <c r="U325" i="6"/>
  <c r="L325" i="6"/>
  <c r="T324" i="6"/>
  <c r="K324" i="6"/>
  <c r="R323" i="6"/>
  <c r="J323" i="6"/>
  <c r="Q322" i="6"/>
  <c r="I322" i="6"/>
  <c r="P321" i="6"/>
  <c r="H321" i="6"/>
  <c r="O320" i="6"/>
  <c r="G320" i="6"/>
  <c r="N319" i="6"/>
  <c r="M318" i="6"/>
  <c r="M317" i="6"/>
  <c r="U316" i="6"/>
  <c r="L316" i="6"/>
  <c r="T315" i="6"/>
  <c r="K315" i="6"/>
  <c r="R314" i="6"/>
  <c r="J314" i="6"/>
  <c r="Q313" i="6"/>
  <c r="I313" i="6"/>
  <c r="P312" i="6"/>
  <c r="H312" i="6"/>
  <c r="O311" i="6"/>
  <c r="G311" i="6"/>
  <c r="N310" i="6"/>
  <c r="M309" i="6"/>
  <c r="M308" i="6"/>
  <c r="U307" i="6"/>
  <c r="L307" i="6"/>
  <c r="T306" i="6"/>
  <c r="K306" i="6"/>
  <c r="R305" i="6"/>
  <c r="J305" i="6"/>
  <c r="Q304" i="6"/>
  <c r="I304" i="6"/>
  <c r="P303" i="6"/>
  <c r="H303" i="6"/>
  <c r="O302" i="6"/>
  <c r="G302" i="6"/>
  <c r="N301" i="6"/>
  <c r="M300" i="6"/>
  <c r="M299" i="6"/>
  <c r="U298" i="6"/>
  <c r="L298" i="6"/>
  <c r="T297" i="6"/>
  <c r="K297" i="6"/>
  <c r="R296" i="6"/>
  <c r="J296" i="6"/>
  <c r="Q295" i="6"/>
  <c r="M337" i="6"/>
  <c r="U336" i="6"/>
  <c r="L336" i="6"/>
  <c r="U335" i="6"/>
  <c r="L335" i="6"/>
  <c r="T334" i="6"/>
  <c r="V334" i="6" s="1"/>
  <c r="K334" i="6"/>
  <c r="R333" i="6"/>
  <c r="J333" i="6"/>
  <c r="Q332" i="6"/>
  <c r="I332" i="6"/>
  <c r="P331" i="6"/>
  <c r="H331" i="6"/>
  <c r="O330" i="6"/>
  <c r="G330" i="6"/>
  <c r="N329" i="6"/>
  <c r="M328" i="6"/>
  <c r="U327" i="6"/>
  <c r="L327" i="6"/>
  <c r="U326" i="6"/>
  <c r="L326" i="6"/>
  <c r="T325" i="6"/>
  <c r="K325" i="6"/>
  <c r="R324" i="6"/>
  <c r="J324" i="6"/>
  <c r="Q323" i="6"/>
  <c r="I323" i="6"/>
  <c r="P322" i="6"/>
  <c r="H322" i="6"/>
  <c r="O321" i="6"/>
  <c r="G321" i="6"/>
  <c r="N320" i="6"/>
  <c r="M319" i="6"/>
  <c r="U318" i="6"/>
  <c r="L318" i="6"/>
  <c r="U317" i="6"/>
  <c r="L317" i="6"/>
  <c r="T316" i="6"/>
  <c r="K316" i="6"/>
  <c r="R315" i="6"/>
  <c r="J315" i="6"/>
  <c r="Q314" i="6"/>
  <c r="I314" i="6"/>
  <c r="P313" i="6"/>
  <c r="H313" i="6"/>
  <c r="O312" i="6"/>
  <c r="G312" i="6"/>
  <c r="N311" i="6"/>
  <c r="M310" i="6"/>
  <c r="U309" i="6"/>
  <c r="L309" i="6"/>
  <c r="U308" i="6"/>
  <c r="L308" i="6"/>
  <c r="T307" i="6"/>
  <c r="K307" i="6"/>
  <c r="R306" i="6"/>
  <c r="J306" i="6"/>
  <c r="Q305" i="6"/>
  <c r="I305" i="6"/>
  <c r="P304" i="6"/>
  <c r="H304" i="6"/>
  <c r="O303" i="6"/>
  <c r="G303" i="6"/>
  <c r="N302" i="6"/>
  <c r="M301" i="6"/>
  <c r="U300" i="6"/>
  <c r="L300" i="6"/>
  <c r="U299" i="6"/>
  <c r="L299" i="6"/>
  <c r="T298" i="6"/>
  <c r="K298" i="6"/>
  <c r="U337" i="6"/>
  <c r="L337" i="6"/>
  <c r="T336" i="6"/>
  <c r="K336" i="6"/>
  <c r="T335" i="6"/>
  <c r="K335" i="6"/>
  <c r="R334" i="6"/>
  <c r="J334" i="6"/>
  <c r="Q333" i="6"/>
  <c r="I333" i="6"/>
  <c r="P332" i="6"/>
  <c r="H332" i="6"/>
  <c r="O331" i="6"/>
  <c r="G331" i="6"/>
  <c r="N330" i="6"/>
  <c r="M329" i="6"/>
  <c r="U328" i="6"/>
  <c r="L328" i="6"/>
  <c r="T327" i="6"/>
  <c r="K327" i="6"/>
  <c r="T326" i="6"/>
  <c r="K326" i="6"/>
  <c r="R325" i="6"/>
  <c r="J325" i="6"/>
  <c r="Q324" i="6"/>
  <c r="I324" i="6"/>
  <c r="P323" i="6"/>
  <c r="H323" i="6"/>
  <c r="O322" i="6"/>
  <c r="G322" i="6"/>
  <c r="N321" i="6"/>
  <c r="M320" i="6"/>
  <c r="U319" i="6"/>
  <c r="L319" i="6"/>
  <c r="T318" i="6"/>
  <c r="K318" i="6"/>
  <c r="T317" i="6"/>
  <c r="K317" i="6"/>
  <c r="T337" i="6"/>
  <c r="K337" i="6"/>
  <c r="R336" i="6"/>
  <c r="J336" i="6"/>
  <c r="R335" i="6"/>
  <c r="J335" i="6"/>
  <c r="Q334" i="6"/>
  <c r="I334" i="6"/>
  <c r="P333" i="6"/>
  <c r="H333" i="6"/>
  <c r="O332" i="6"/>
  <c r="G332" i="6"/>
  <c r="N331" i="6"/>
  <c r="M330" i="6"/>
  <c r="U329" i="6"/>
  <c r="L329" i="6"/>
  <c r="T328" i="6"/>
  <c r="K328" i="6"/>
  <c r="R327" i="6"/>
  <c r="J327" i="6"/>
  <c r="R326" i="6"/>
  <c r="J326" i="6"/>
  <c r="Q325" i="6"/>
  <c r="I325" i="6"/>
  <c r="P324" i="6"/>
  <c r="H324" i="6"/>
  <c r="O323" i="6"/>
  <c r="G323" i="6"/>
  <c r="N322" i="6"/>
  <c r="M321" i="6"/>
  <c r="U320" i="6"/>
  <c r="L320" i="6"/>
  <c r="T319" i="6"/>
  <c r="K319" i="6"/>
  <c r="R318" i="6"/>
  <c r="J318" i="6"/>
  <c r="R317" i="6"/>
  <c r="J317" i="6"/>
  <c r="Q316" i="6"/>
  <c r="I316" i="6"/>
  <c r="P315" i="6"/>
  <c r="H315" i="6"/>
  <c r="O314" i="6"/>
  <c r="G314" i="6"/>
  <c r="N313" i="6"/>
  <c r="M312" i="6"/>
  <c r="U311" i="6"/>
  <c r="L311" i="6"/>
  <c r="T310" i="6"/>
  <c r="K310" i="6"/>
  <c r="R309" i="6"/>
  <c r="J309" i="6"/>
  <c r="R308" i="6"/>
  <c r="J308" i="6"/>
  <c r="Q307" i="6"/>
  <c r="I307" i="6"/>
  <c r="P306" i="6"/>
  <c r="H306" i="6"/>
  <c r="O305" i="6"/>
  <c r="G305" i="6"/>
  <c r="N304" i="6"/>
  <c r="M303" i="6"/>
  <c r="U302" i="6"/>
  <c r="L302" i="6"/>
  <c r="R337" i="6"/>
  <c r="J337" i="6"/>
  <c r="Q336" i="6"/>
  <c r="I336" i="6"/>
  <c r="Q335" i="6"/>
  <c r="I335" i="6"/>
  <c r="P334" i="6"/>
  <c r="H334" i="6"/>
  <c r="O333" i="6"/>
  <c r="G333" i="6"/>
  <c r="N332" i="6"/>
  <c r="M331" i="6"/>
  <c r="U330" i="6"/>
  <c r="L330" i="6"/>
  <c r="Q337" i="6"/>
  <c r="I337" i="6"/>
  <c r="P336" i="6"/>
  <c r="H336" i="6"/>
  <c r="P335" i="6"/>
  <c r="H335" i="6"/>
  <c r="O334" i="6"/>
  <c r="G334" i="6"/>
  <c r="N333" i="6"/>
  <c r="M332" i="6"/>
  <c r="U331" i="6"/>
  <c r="L331" i="6"/>
  <c r="T330" i="6"/>
  <c r="K330" i="6"/>
  <c r="R329" i="6"/>
  <c r="J329" i="6"/>
  <c r="Q328" i="6"/>
  <c r="I328" i="6"/>
  <c r="P327" i="6"/>
  <c r="H327" i="6"/>
  <c r="P326" i="6"/>
  <c r="H326" i="6"/>
  <c r="O325" i="6"/>
  <c r="G325" i="6"/>
  <c r="N324" i="6"/>
  <c r="M323" i="6"/>
  <c r="U322" i="6"/>
  <c r="L322" i="6"/>
  <c r="T321" i="6"/>
  <c r="K321" i="6"/>
  <c r="R320" i="6"/>
  <c r="J320" i="6"/>
  <c r="Q319" i="6"/>
  <c r="I319" i="6"/>
  <c r="P318" i="6"/>
  <c r="H318" i="6"/>
  <c r="P317" i="6"/>
  <c r="H317" i="6"/>
  <c r="O316" i="6"/>
  <c r="G316" i="6"/>
  <c r="N315" i="6"/>
  <c r="M314" i="6"/>
  <c r="U313" i="6"/>
  <c r="L313" i="6"/>
  <c r="T312" i="6"/>
  <c r="K312" i="6"/>
  <c r="R311" i="6"/>
  <c r="J311" i="6"/>
  <c r="Q310" i="6"/>
  <c r="I310" i="6"/>
  <c r="P309" i="6"/>
  <c r="H309" i="6"/>
  <c r="P308" i="6"/>
  <c r="H308" i="6"/>
  <c r="O307" i="6"/>
  <c r="G307" i="6"/>
  <c r="N306" i="6"/>
  <c r="M305" i="6"/>
  <c r="U304" i="6"/>
  <c r="L304" i="6"/>
  <c r="T303" i="6"/>
  <c r="K303" i="6"/>
  <c r="R302" i="6"/>
  <c r="J302" i="6"/>
  <c r="Q301" i="6"/>
  <c r="I301" i="6"/>
  <c r="P300" i="6"/>
  <c r="H300" i="6"/>
  <c r="P299" i="6"/>
  <c r="H299" i="6"/>
  <c r="O298" i="6"/>
  <c r="G298" i="6"/>
  <c r="N297" i="6"/>
  <c r="P337" i="6"/>
  <c r="H337" i="6"/>
  <c r="O336" i="6"/>
  <c r="G336" i="6"/>
  <c r="O335" i="6"/>
  <c r="G335" i="6"/>
  <c r="N334" i="6"/>
  <c r="M333" i="6"/>
  <c r="U332" i="6"/>
  <c r="L332" i="6"/>
  <c r="T331" i="6"/>
  <c r="K331" i="6"/>
  <c r="R330" i="6"/>
  <c r="J330" i="6"/>
  <c r="Q329" i="6"/>
  <c r="I329" i="6"/>
  <c r="P328" i="6"/>
  <c r="H328" i="6"/>
  <c r="O327" i="6"/>
  <c r="G327" i="6"/>
  <c r="O326" i="6"/>
  <c r="G326" i="6"/>
  <c r="N325" i="6"/>
  <c r="M324" i="6"/>
  <c r="U323" i="6"/>
  <c r="L323" i="6"/>
  <c r="T322" i="6"/>
  <c r="K322" i="6"/>
  <c r="R321" i="6"/>
  <c r="J321" i="6"/>
  <c r="Q320" i="6"/>
  <c r="I320" i="6"/>
  <c r="P319" i="6"/>
  <c r="H319" i="6"/>
  <c r="O318" i="6"/>
  <c r="G318" i="6"/>
  <c r="O317" i="6"/>
  <c r="G317" i="6"/>
  <c r="N316" i="6"/>
  <c r="M315" i="6"/>
  <c r="U314" i="6"/>
  <c r="L314" i="6"/>
  <c r="T313" i="6"/>
  <c r="K313" i="6"/>
  <c r="R312" i="6"/>
  <c r="J312" i="6"/>
  <c r="Q311" i="6"/>
  <c r="I311" i="6"/>
  <c r="P310" i="6"/>
  <c r="H310" i="6"/>
  <c r="O309" i="6"/>
  <c r="G309" i="6"/>
  <c r="O308" i="6"/>
  <c r="G308" i="6"/>
  <c r="N307" i="6"/>
  <c r="M306" i="6"/>
  <c r="U305" i="6"/>
  <c r="L305" i="6"/>
  <c r="T304" i="6"/>
  <c r="K304" i="6"/>
  <c r="R303" i="6"/>
  <c r="J303" i="6"/>
  <c r="Q302" i="6"/>
  <c r="I302" i="6"/>
  <c r="P301" i="6"/>
  <c r="H301" i="6"/>
  <c r="O300" i="6"/>
  <c r="G300" i="6"/>
  <c r="O299" i="6"/>
  <c r="G299" i="6"/>
  <c r="N298" i="6"/>
  <c r="M297" i="6"/>
  <c r="U296" i="6"/>
  <c r="L296" i="6"/>
  <c r="T295" i="6"/>
  <c r="R328" i="6"/>
  <c r="I317" i="6"/>
  <c r="O315" i="6"/>
  <c r="O313" i="6"/>
  <c r="T311" i="6"/>
  <c r="K308" i="6"/>
  <c r="Q306" i="6"/>
  <c r="L301" i="6"/>
  <c r="J300" i="6"/>
  <c r="I299" i="6"/>
  <c r="H297" i="6"/>
  <c r="M296" i="6"/>
  <c r="P295" i="6"/>
  <c r="H295" i="6"/>
  <c r="O294" i="6"/>
  <c r="G294" i="6"/>
  <c r="N293" i="6"/>
  <c r="M292" i="6"/>
  <c r="U291" i="6"/>
  <c r="L291" i="6"/>
  <c r="U290" i="6"/>
  <c r="L290" i="6"/>
  <c r="T289" i="6"/>
  <c r="K289" i="6"/>
  <c r="R288" i="6"/>
  <c r="J288" i="6"/>
  <c r="Q287" i="6"/>
  <c r="I287" i="6"/>
  <c r="P286" i="6"/>
  <c r="H286" i="6"/>
  <c r="O285" i="6"/>
  <c r="G285" i="6"/>
  <c r="N284" i="6"/>
  <c r="M283" i="6"/>
  <c r="U282" i="6"/>
  <c r="L282" i="6"/>
  <c r="U281" i="6"/>
  <c r="L281" i="6"/>
  <c r="T280" i="6"/>
  <c r="K280" i="6"/>
  <c r="R279" i="6"/>
  <c r="J279" i="6"/>
  <c r="Q278" i="6"/>
  <c r="I278" i="6"/>
  <c r="P277" i="6"/>
  <c r="H277" i="6"/>
  <c r="O276" i="6"/>
  <c r="G276" i="6"/>
  <c r="N275" i="6"/>
  <c r="M274" i="6"/>
  <c r="U273" i="6"/>
  <c r="L273" i="6"/>
  <c r="U272" i="6"/>
  <c r="L272" i="6"/>
  <c r="T271" i="6"/>
  <c r="K271" i="6"/>
  <c r="R270" i="6"/>
  <c r="J270" i="6"/>
  <c r="Q269" i="6"/>
  <c r="I269" i="6"/>
  <c r="P268" i="6"/>
  <c r="H268" i="6"/>
  <c r="O267" i="6"/>
  <c r="G267" i="6"/>
  <c r="N266" i="6"/>
  <c r="M265" i="6"/>
  <c r="U264" i="6"/>
  <c r="L264" i="6"/>
  <c r="U263" i="6"/>
  <c r="L263" i="6"/>
  <c r="T262" i="6"/>
  <c r="K262" i="6"/>
  <c r="R261" i="6"/>
  <c r="J261" i="6"/>
  <c r="Q260" i="6"/>
  <c r="I260" i="6"/>
  <c r="P259" i="6"/>
  <c r="H259" i="6"/>
  <c r="O258" i="6"/>
  <c r="G258" i="6"/>
  <c r="N257" i="6"/>
  <c r="M256" i="6"/>
  <c r="J328" i="6"/>
  <c r="P325" i="6"/>
  <c r="M322" i="6"/>
  <c r="R319" i="6"/>
  <c r="I315" i="6"/>
  <c r="M313" i="6"/>
  <c r="M311" i="6"/>
  <c r="T309" i="6"/>
  <c r="I308" i="6"/>
  <c r="O306" i="6"/>
  <c r="O304" i="6"/>
  <c r="T302" i="6"/>
  <c r="K301" i="6"/>
  <c r="I300" i="6"/>
  <c r="R297" i="6"/>
  <c r="G297" i="6"/>
  <c r="K296" i="6"/>
  <c r="O295" i="6"/>
  <c r="G295" i="6"/>
  <c r="N294" i="6"/>
  <c r="M293" i="6"/>
  <c r="U292" i="6"/>
  <c r="L292" i="6"/>
  <c r="T291" i="6"/>
  <c r="K291" i="6"/>
  <c r="T290" i="6"/>
  <c r="K290" i="6"/>
  <c r="R289" i="6"/>
  <c r="J289" i="6"/>
  <c r="Q288" i="6"/>
  <c r="I288" i="6"/>
  <c r="P287" i="6"/>
  <c r="H287" i="6"/>
  <c r="O286" i="6"/>
  <c r="G286" i="6"/>
  <c r="N285" i="6"/>
  <c r="M284" i="6"/>
  <c r="U283" i="6"/>
  <c r="L283" i="6"/>
  <c r="T282" i="6"/>
  <c r="K282" i="6"/>
  <c r="T281" i="6"/>
  <c r="K281" i="6"/>
  <c r="R280" i="6"/>
  <c r="J280" i="6"/>
  <c r="Q279" i="6"/>
  <c r="I279" i="6"/>
  <c r="P278" i="6"/>
  <c r="H278" i="6"/>
  <c r="O277" i="6"/>
  <c r="G277" i="6"/>
  <c r="N276" i="6"/>
  <c r="M275" i="6"/>
  <c r="U274" i="6"/>
  <c r="L274" i="6"/>
  <c r="T273" i="6"/>
  <c r="K273" i="6"/>
  <c r="T272" i="6"/>
  <c r="K272" i="6"/>
  <c r="R271" i="6"/>
  <c r="J271" i="6"/>
  <c r="Q270" i="6"/>
  <c r="I270" i="6"/>
  <c r="P269" i="6"/>
  <c r="H269" i="6"/>
  <c r="O268" i="6"/>
  <c r="G268" i="6"/>
  <c r="N267" i="6"/>
  <c r="M266" i="6"/>
  <c r="U265" i="6"/>
  <c r="L265" i="6"/>
  <c r="T264" i="6"/>
  <c r="K264" i="6"/>
  <c r="T263" i="6"/>
  <c r="K263" i="6"/>
  <c r="R262" i="6"/>
  <c r="J262" i="6"/>
  <c r="Q261" i="6"/>
  <c r="I261" i="6"/>
  <c r="P260" i="6"/>
  <c r="H260" i="6"/>
  <c r="O259" i="6"/>
  <c r="H325" i="6"/>
  <c r="J319" i="6"/>
  <c r="R316" i="6"/>
  <c r="G315" i="6"/>
  <c r="G313" i="6"/>
  <c r="K311" i="6"/>
  <c r="Q309" i="6"/>
  <c r="I306" i="6"/>
  <c r="M304" i="6"/>
  <c r="M302" i="6"/>
  <c r="J301" i="6"/>
  <c r="R298" i="6"/>
  <c r="Q297" i="6"/>
  <c r="I296" i="6"/>
  <c r="N295" i="6"/>
  <c r="M294" i="6"/>
  <c r="U293" i="6"/>
  <c r="L293" i="6"/>
  <c r="T292" i="6"/>
  <c r="K292" i="6"/>
  <c r="R291" i="6"/>
  <c r="J291" i="6"/>
  <c r="R290" i="6"/>
  <c r="J290" i="6"/>
  <c r="Q289" i="6"/>
  <c r="I289" i="6"/>
  <c r="P288" i="6"/>
  <c r="H288" i="6"/>
  <c r="O287" i="6"/>
  <c r="G287" i="6"/>
  <c r="N286" i="6"/>
  <c r="M285" i="6"/>
  <c r="U284" i="6"/>
  <c r="L284" i="6"/>
  <c r="T283" i="6"/>
  <c r="K283" i="6"/>
  <c r="R282" i="6"/>
  <c r="J282" i="6"/>
  <c r="R281" i="6"/>
  <c r="J281" i="6"/>
  <c r="Q280" i="6"/>
  <c r="I280" i="6"/>
  <c r="P279" i="6"/>
  <c r="H279" i="6"/>
  <c r="O278" i="6"/>
  <c r="G278" i="6"/>
  <c r="N277" i="6"/>
  <c r="M276" i="6"/>
  <c r="U275" i="6"/>
  <c r="L275" i="6"/>
  <c r="T274" i="6"/>
  <c r="K274" i="6"/>
  <c r="R273" i="6"/>
  <c r="J273" i="6"/>
  <c r="R272" i="6"/>
  <c r="J272" i="6"/>
  <c r="Q271" i="6"/>
  <c r="I271" i="6"/>
  <c r="P270" i="6"/>
  <c r="H270" i="6"/>
  <c r="O269" i="6"/>
  <c r="G269" i="6"/>
  <c r="N268" i="6"/>
  <c r="M267" i="6"/>
  <c r="U266" i="6"/>
  <c r="L266" i="6"/>
  <c r="T265" i="6"/>
  <c r="K265" i="6"/>
  <c r="R264" i="6"/>
  <c r="J264" i="6"/>
  <c r="Q327" i="6"/>
  <c r="U321" i="6"/>
  <c r="P316" i="6"/>
  <c r="K309" i="6"/>
  <c r="R307" i="6"/>
  <c r="G306" i="6"/>
  <c r="G304" i="6"/>
  <c r="K302" i="6"/>
  <c r="T299" i="6"/>
  <c r="Q298" i="6"/>
  <c r="P297" i="6"/>
  <c r="T296" i="6"/>
  <c r="V296" i="6" s="1"/>
  <c r="H296" i="6"/>
  <c r="M295" i="6"/>
  <c r="U294" i="6"/>
  <c r="L294" i="6"/>
  <c r="T293" i="6"/>
  <c r="K293" i="6"/>
  <c r="R292" i="6"/>
  <c r="J292" i="6"/>
  <c r="Q291" i="6"/>
  <c r="I291" i="6"/>
  <c r="Q290" i="6"/>
  <c r="I290" i="6"/>
  <c r="P289" i="6"/>
  <c r="H289" i="6"/>
  <c r="O288" i="6"/>
  <c r="G288" i="6"/>
  <c r="N287" i="6"/>
  <c r="M286" i="6"/>
  <c r="U285" i="6"/>
  <c r="L285" i="6"/>
  <c r="T284" i="6"/>
  <c r="K284" i="6"/>
  <c r="R283" i="6"/>
  <c r="J283" i="6"/>
  <c r="Q282" i="6"/>
  <c r="I282" i="6"/>
  <c r="Q281" i="6"/>
  <c r="I281" i="6"/>
  <c r="P280" i="6"/>
  <c r="H280" i="6"/>
  <c r="O279" i="6"/>
  <c r="G279" i="6"/>
  <c r="N278" i="6"/>
  <c r="M277" i="6"/>
  <c r="I327" i="6"/>
  <c r="O324" i="6"/>
  <c r="L321" i="6"/>
  <c r="Q318" i="6"/>
  <c r="J316" i="6"/>
  <c r="P314" i="6"/>
  <c r="U312" i="6"/>
  <c r="U310" i="6"/>
  <c r="I309" i="6"/>
  <c r="P307" i="6"/>
  <c r="T300" i="6"/>
  <c r="V300" i="6" s="1"/>
  <c r="R299" i="6"/>
  <c r="P298" i="6"/>
  <c r="O297" i="6"/>
  <c r="Q296" i="6"/>
  <c r="G296" i="6"/>
  <c r="L295" i="6"/>
  <c r="T294" i="6"/>
  <c r="K294" i="6"/>
  <c r="R293" i="6"/>
  <c r="J293" i="6"/>
  <c r="Q292" i="6"/>
  <c r="I292" i="6"/>
  <c r="P291" i="6"/>
  <c r="H291" i="6"/>
  <c r="P290" i="6"/>
  <c r="H290" i="6"/>
  <c r="O289" i="6"/>
  <c r="G289" i="6"/>
  <c r="N288" i="6"/>
  <c r="M287" i="6"/>
  <c r="U286" i="6"/>
  <c r="L286" i="6"/>
  <c r="T285" i="6"/>
  <c r="K285" i="6"/>
  <c r="R284" i="6"/>
  <c r="J284" i="6"/>
  <c r="Q283" i="6"/>
  <c r="I283" i="6"/>
  <c r="P282" i="6"/>
  <c r="H282" i="6"/>
  <c r="P281" i="6"/>
  <c r="H281" i="6"/>
  <c r="O280" i="6"/>
  <c r="G280" i="6"/>
  <c r="N279" i="6"/>
  <c r="M278" i="6"/>
  <c r="T329" i="6"/>
  <c r="G324" i="6"/>
  <c r="I318" i="6"/>
  <c r="H316" i="6"/>
  <c r="N314" i="6"/>
  <c r="N312" i="6"/>
  <c r="R310" i="6"/>
  <c r="J307" i="6"/>
  <c r="P305" i="6"/>
  <c r="U303" i="6"/>
  <c r="U301" i="6"/>
  <c r="R300" i="6"/>
  <c r="Q299" i="6"/>
  <c r="J298" i="6"/>
  <c r="L297" i="6"/>
  <c r="P296" i="6"/>
  <c r="K295" i="6"/>
  <c r="R294" i="6"/>
  <c r="J294" i="6"/>
  <c r="Q293" i="6"/>
  <c r="I293" i="6"/>
  <c r="P292" i="6"/>
  <c r="H292" i="6"/>
  <c r="O291" i="6"/>
  <c r="G291" i="6"/>
  <c r="O290" i="6"/>
  <c r="G290" i="6"/>
  <c r="N289" i="6"/>
  <c r="M288" i="6"/>
  <c r="U287" i="6"/>
  <c r="L287" i="6"/>
  <c r="T286" i="6"/>
  <c r="K286" i="6"/>
  <c r="R285" i="6"/>
  <c r="J285" i="6"/>
  <c r="Q284" i="6"/>
  <c r="I284" i="6"/>
  <c r="P283" i="6"/>
  <c r="H283" i="6"/>
  <c r="O282" i="6"/>
  <c r="G282" i="6"/>
  <c r="O281" i="6"/>
  <c r="G281" i="6"/>
  <c r="N280" i="6"/>
  <c r="M279" i="6"/>
  <c r="U278" i="6"/>
  <c r="L278" i="6"/>
  <c r="T277" i="6"/>
  <c r="K277" i="6"/>
  <c r="R276" i="6"/>
  <c r="J276" i="6"/>
  <c r="Q275" i="6"/>
  <c r="I275" i="6"/>
  <c r="P274" i="6"/>
  <c r="H274" i="6"/>
  <c r="O273" i="6"/>
  <c r="G273" i="6"/>
  <c r="O272" i="6"/>
  <c r="G272" i="6"/>
  <c r="N271" i="6"/>
  <c r="M270" i="6"/>
  <c r="U269" i="6"/>
  <c r="L269" i="6"/>
  <c r="T268" i="6"/>
  <c r="K268" i="6"/>
  <c r="R267" i="6"/>
  <c r="J267" i="6"/>
  <c r="Q266" i="6"/>
  <c r="I266" i="6"/>
  <c r="P265" i="6"/>
  <c r="H265" i="6"/>
  <c r="O264" i="6"/>
  <c r="G264" i="6"/>
  <c r="O263" i="6"/>
  <c r="G263" i="6"/>
  <c r="N262" i="6"/>
  <c r="M261" i="6"/>
  <c r="U260" i="6"/>
  <c r="L260" i="6"/>
  <c r="T259" i="6"/>
  <c r="K259" i="6"/>
  <c r="R258" i="6"/>
  <c r="J258" i="6"/>
  <c r="Q257" i="6"/>
  <c r="I257" i="6"/>
  <c r="K329" i="6"/>
  <c r="Q326" i="6"/>
  <c r="T320" i="6"/>
  <c r="H314" i="6"/>
  <c r="L312" i="6"/>
  <c r="L310" i="6"/>
  <c r="T308" i="6"/>
  <c r="H307" i="6"/>
  <c r="N305" i="6"/>
  <c r="N303" i="6"/>
  <c r="T301" i="6"/>
  <c r="Q300" i="6"/>
  <c r="K299" i="6"/>
  <c r="I298" i="6"/>
  <c r="J297" i="6"/>
  <c r="O296" i="6"/>
  <c r="U295" i="6"/>
  <c r="J295" i="6"/>
  <c r="Q294" i="6"/>
  <c r="I294" i="6"/>
  <c r="P293" i="6"/>
  <c r="H293" i="6"/>
  <c r="O292" i="6"/>
  <c r="G292" i="6"/>
  <c r="N291" i="6"/>
  <c r="N290" i="6"/>
  <c r="M289" i="6"/>
  <c r="U288" i="6"/>
  <c r="L288" i="6"/>
  <c r="T287" i="6"/>
  <c r="K287" i="6"/>
  <c r="R286" i="6"/>
  <c r="J286" i="6"/>
  <c r="Q285" i="6"/>
  <c r="I285" i="6"/>
  <c r="P284" i="6"/>
  <c r="H284" i="6"/>
  <c r="O283" i="6"/>
  <c r="G283" i="6"/>
  <c r="N282" i="6"/>
  <c r="N281" i="6"/>
  <c r="M280" i="6"/>
  <c r="U279" i="6"/>
  <c r="L279" i="6"/>
  <c r="I326" i="6"/>
  <c r="N323" i="6"/>
  <c r="K320" i="6"/>
  <c r="Q317" i="6"/>
  <c r="Q315" i="6"/>
  <c r="J310" i="6"/>
  <c r="Q308" i="6"/>
  <c r="H305" i="6"/>
  <c r="L303" i="6"/>
  <c r="R301" i="6"/>
  <c r="K300" i="6"/>
  <c r="J299" i="6"/>
  <c r="H298" i="6"/>
  <c r="I297" i="6"/>
  <c r="N296" i="6"/>
  <c r="R295" i="6"/>
  <c r="I295" i="6"/>
  <c r="P294" i="6"/>
  <c r="H294" i="6"/>
  <c r="O293" i="6"/>
  <c r="G293" i="6"/>
  <c r="N292" i="6"/>
  <c r="M291" i="6"/>
  <c r="M290" i="6"/>
  <c r="T288" i="6"/>
  <c r="U276" i="6"/>
  <c r="G275" i="6"/>
  <c r="G274" i="6"/>
  <c r="U268" i="6"/>
  <c r="U267" i="6"/>
  <c r="G266" i="6"/>
  <c r="G265" i="6"/>
  <c r="I263" i="6"/>
  <c r="L262" i="6"/>
  <c r="O261" i="6"/>
  <c r="R260" i="6"/>
  <c r="U259" i="6"/>
  <c r="G259" i="6"/>
  <c r="L258" i="6"/>
  <c r="P257" i="6"/>
  <c r="L256" i="6"/>
  <c r="T255" i="6"/>
  <c r="K255" i="6"/>
  <c r="T254" i="6"/>
  <c r="K254" i="6"/>
  <c r="R253" i="6"/>
  <c r="J253" i="6"/>
  <c r="Q252" i="6"/>
  <c r="I252" i="6"/>
  <c r="P251" i="6"/>
  <c r="H251" i="6"/>
  <c r="O250" i="6"/>
  <c r="G250" i="6"/>
  <c r="N249" i="6"/>
  <c r="M248" i="6"/>
  <c r="U247" i="6"/>
  <c r="L247" i="6"/>
  <c r="T246" i="6"/>
  <c r="K246" i="6"/>
  <c r="T245" i="6"/>
  <c r="K245" i="6"/>
  <c r="R244" i="6"/>
  <c r="J244" i="6"/>
  <c r="Q243" i="6"/>
  <c r="I243" i="6"/>
  <c r="P242" i="6"/>
  <c r="H242" i="6"/>
  <c r="O241" i="6"/>
  <c r="G241" i="6"/>
  <c r="N240" i="6"/>
  <c r="M239" i="6"/>
  <c r="U238" i="6"/>
  <c r="L238" i="6"/>
  <c r="T237" i="6"/>
  <c r="K237" i="6"/>
  <c r="T236" i="6"/>
  <c r="K236" i="6"/>
  <c r="R235" i="6"/>
  <c r="J235" i="6"/>
  <c r="Q234" i="6"/>
  <c r="I234" i="6"/>
  <c r="P233" i="6"/>
  <c r="H233" i="6"/>
  <c r="O232" i="6"/>
  <c r="G232" i="6"/>
  <c r="N231" i="6"/>
  <c r="M230" i="6"/>
  <c r="K288" i="6"/>
  <c r="P285" i="6"/>
  <c r="M282" i="6"/>
  <c r="T279" i="6"/>
  <c r="U277" i="6"/>
  <c r="T276" i="6"/>
  <c r="T275" i="6"/>
  <c r="U271" i="6"/>
  <c r="U270" i="6"/>
  <c r="T269" i="6"/>
  <c r="R268" i="6"/>
  <c r="T267" i="6"/>
  <c r="T266" i="6"/>
  <c r="H263" i="6"/>
  <c r="I262" i="6"/>
  <c r="N261" i="6"/>
  <c r="O260" i="6"/>
  <c r="R259" i="6"/>
  <c r="K258" i="6"/>
  <c r="O257" i="6"/>
  <c r="U256" i="6"/>
  <c r="K256" i="6"/>
  <c r="R255" i="6"/>
  <c r="J255" i="6"/>
  <c r="R254" i="6"/>
  <c r="J254" i="6"/>
  <c r="Q253" i="6"/>
  <c r="I253" i="6"/>
  <c r="P252" i="6"/>
  <c r="H252" i="6"/>
  <c r="O251" i="6"/>
  <c r="G251" i="6"/>
  <c r="N250" i="6"/>
  <c r="M249" i="6"/>
  <c r="U248" i="6"/>
  <c r="L248" i="6"/>
  <c r="T247" i="6"/>
  <c r="K247" i="6"/>
  <c r="R246" i="6"/>
  <c r="J246" i="6"/>
  <c r="R245" i="6"/>
  <c r="J245" i="6"/>
  <c r="Q244" i="6"/>
  <c r="I244" i="6"/>
  <c r="P243" i="6"/>
  <c r="H243" i="6"/>
  <c r="O242" i="6"/>
  <c r="G242" i="6"/>
  <c r="N241" i="6"/>
  <c r="M240" i="6"/>
  <c r="U239" i="6"/>
  <c r="L239" i="6"/>
  <c r="T238" i="6"/>
  <c r="K238" i="6"/>
  <c r="H285" i="6"/>
  <c r="K279" i="6"/>
  <c r="R277" i="6"/>
  <c r="Q276" i="6"/>
  <c r="R275" i="6"/>
  <c r="R274" i="6"/>
  <c r="Q273" i="6"/>
  <c r="Q272" i="6"/>
  <c r="P271" i="6"/>
  <c r="T270" i="6"/>
  <c r="R269" i="6"/>
  <c r="Q268" i="6"/>
  <c r="Q267" i="6"/>
  <c r="R266" i="6"/>
  <c r="R265" i="6"/>
  <c r="Q264" i="6"/>
  <c r="R263" i="6"/>
  <c r="H262" i="6"/>
  <c r="L261" i="6"/>
  <c r="N260" i="6"/>
  <c r="Q259" i="6"/>
  <c r="U258" i="6"/>
  <c r="I258" i="6"/>
  <c r="M257" i="6"/>
  <c r="T256" i="6"/>
  <c r="J256" i="6"/>
  <c r="Q255" i="6"/>
  <c r="I255" i="6"/>
  <c r="Q254" i="6"/>
  <c r="I254" i="6"/>
  <c r="P253" i="6"/>
  <c r="H253" i="6"/>
  <c r="O252" i="6"/>
  <c r="G252" i="6"/>
  <c r="N251" i="6"/>
  <c r="M250" i="6"/>
  <c r="U249" i="6"/>
  <c r="L249" i="6"/>
  <c r="T248" i="6"/>
  <c r="K248" i="6"/>
  <c r="R247" i="6"/>
  <c r="J247" i="6"/>
  <c r="Q246" i="6"/>
  <c r="I246" i="6"/>
  <c r="Q245" i="6"/>
  <c r="I245" i="6"/>
  <c r="P244" i="6"/>
  <c r="H244" i="6"/>
  <c r="O243" i="6"/>
  <c r="G243" i="6"/>
  <c r="N242" i="6"/>
  <c r="M241" i="6"/>
  <c r="U240" i="6"/>
  <c r="L240" i="6"/>
  <c r="T239" i="6"/>
  <c r="K239" i="6"/>
  <c r="R238" i="6"/>
  <c r="J238" i="6"/>
  <c r="Q237" i="6"/>
  <c r="I237" i="6"/>
  <c r="Q236" i="6"/>
  <c r="I236" i="6"/>
  <c r="P235" i="6"/>
  <c r="H235" i="6"/>
  <c r="O234" i="6"/>
  <c r="G234" i="6"/>
  <c r="N233" i="6"/>
  <c r="M232" i="6"/>
  <c r="U231" i="6"/>
  <c r="L231" i="6"/>
  <c r="T230" i="6"/>
  <c r="K230" i="6"/>
  <c r="R229" i="6"/>
  <c r="J229" i="6"/>
  <c r="Q228" i="6"/>
  <c r="I228" i="6"/>
  <c r="Q227" i="6"/>
  <c r="I227" i="6"/>
  <c r="P226" i="6"/>
  <c r="H226" i="6"/>
  <c r="O225" i="6"/>
  <c r="G225" i="6"/>
  <c r="N224" i="6"/>
  <c r="M223" i="6"/>
  <c r="U222" i="6"/>
  <c r="R287" i="6"/>
  <c r="Q277" i="6"/>
  <c r="P276" i="6"/>
  <c r="P275" i="6"/>
  <c r="Q274" i="6"/>
  <c r="P273" i="6"/>
  <c r="P272" i="6"/>
  <c r="O271" i="6"/>
  <c r="O270" i="6"/>
  <c r="N269" i="6"/>
  <c r="M268" i="6"/>
  <c r="P267" i="6"/>
  <c r="P266" i="6"/>
  <c r="Q265" i="6"/>
  <c r="P264" i="6"/>
  <c r="Q263" i="6"/>
  <c r="U262" i="6"/>
  <c r="G262" i="6"/>
  <c r="K261" i="6"/>
  <c r="M260" i="6"/>
  <c r="N259" i="6"/>
  <c r="T258" i="6"/>
  <c r="H258" i="6"/>
  <c r="L257" i="6"/>
  <c r="R256" i="6"/>
  <c r="I256" i="6"/>
  <c r="P255" i="6"/>
  <c r="H255" i="6"/>
  <c r="P254" i="6"/>
  <c r="H254" i="6"/>
  <c r="O253" i="6"/>
  <c r="G253" i="6"/>
  <c r="N252" i="6"/>
  <c r="M251" i="6"/>
  <c r="U250" i="6"/>
  <c r="L250" i="6"/>
  <c r="T249" i="6"/>
  <c r="K249" i="6"/>
  <c r="R248" i="6"/>
  <c r="J248" i="6"/>
  <c r="Q247" i="6"/>
  <c r="I247" i="6"/>
  <c r="P246" i="6"/>
  <c r="H246" i="6"/>
  <c r="P245" i="6"/>
  <c r="H245" i="6"/>
  <c r="O244" i="6"/>
  <c r="G244" i="6"/>
  <c r="N243" i="6"/>
  <c r="M242" i="6"/>
  <c r="U241" i="6"/>
  <c r="L241" i="6"/>
  <c r="T240" i="6"/>
  <c r="K240" i="6"/>
  <c r="R239" i="6"/>
  <c r="J239" i="6"/>
  <c r="Q238" i="6"/>
  <c r="I238" i="6"/>
  <c r="P237" i="6"/>
  <c r="H237" i="6"/>
  <c r="P236" i="6"/>
  <c r="H236" i="6"/>
  <c r="O235" i="6"/>
  <c r="G235" i="6"/>
  <c r="N234" i="6"/>
  <c r="M233" i="6"/>
  <c r="U232" i="6"/>
  <c r="L232" i="6"/>
  <c r="T231" i="6"/>
  <c r="K231" i="6"/>
  <c r="R230" i="6"/>
  <c r="J230" i="6"/>
  <c r="Q229" i="6"/>
  <c r="I229" i="6"/>
  <c r="P228" i="6"/>
  <c r="H228" i="6"/>
  <c r="P227" i="6"/>
  <c r="H227" i="6"/>
  <c r="O226" i="6"/>
  <c r="G226" i="6"/>
  <c r="N225" i="6"/>
  <c r="M224" i="6"/>
  <c r="U223" i="6"/>
  <c r="L223" i="6"/>
  <c r="J287" i="6"/>
  <c r="O284" i="6"/>
  <c r="M281" i="6"/>
  <c r="T278" i="6"/>
  <c r="L277" i="6"/>
  <c r="L276" i="6"/>
  <c r="O275" i="6"/>
  <c r="O274" i="6"/>
  <c r="N273" i="6"/>
  <c r="N272" i="6"/>
  <c r="M271" i="6"/>
  <c r="N270" i="6"/>
  <c r="M269" i="6"/>
  <c r="L268" i="6"/>
  <c r="L267" i="6"/>
  <c r="O266" i="6"/>
  <c r="O265" i="6"/>
  <c r="N264" i="6"/>
  <c r="P263" i="6"/>
  <c r="Q262" i="6"/>
  <c r="H261" i="6"/>
  <c r="K260" i="6"/>
  <c r="M259" i="6"/>
  <c r="Q258" i="6"/>
  <c r="K257" i="6"/>
  <c r="Q256" i="6"/>
  <c r="H256" i="6"/>
  <c r="O255" i="6"/>
  <c r="G255" i="6"/>
  <c r="O254" i="6"/>
  <c r="G254" i="6"/>
  <c r="N253" i="6"/>
  <c r="M252" i="6"/>
  <c r="U251" i="6"/>
  <c r="L251" i="6"/>
  <c r="T250" i="6"/>
  <c r="K250" i="6"/>
  <c r="R249" i="6"/>
  <c r="J249" i="6"/>
  <c r="Q248" i="6"/>
  <c r="I248" i="6"/>
  <c r="P247" i="6"/>
  <c r="H247" i="6"/>
  <c r="O246" i="6"/>
  <c r="G246" i="6"/>
  <c r="O245" i="6"/>
  <c r="G245" i="6"/>
  <c r="N244" i="6"/>
  <c r="M243" i="6"/>
  <c r="U242" i="6"/>
  <c r="L242" i="6"/>
  <c r="T241" i="6"/>
  <c r="K241" i="6"/>
  <c r="R240" i="6"/>
  <c r="J240" i="6"/>
  <c r="Q239" i="6"/>
  <c r="I239" i="6"/>
  <c r="P238" i="6"/>
  <c r="H238" i="6"/>
  <c r="O237" i="6"/>
  <c r="G237" i="6"/>
  <c r="O236" i="6"/>
  <c r="G236" i="6"/>
  <c r="N235" i="6"/>
  <c r="M234" i="6"/>
  <c r="U233" i="6"/>
  <c r="L233" i="6"/>
  <c r="T232" i="6"/>
  <c r="K232" i="6"/>
  <c r="R231" i="6"/>
  <c r="J231" i="6"/>
  <c r="Q230" i="6"/>
  <c r="I230" i="6"/>
  <c r="P229" i="6"/>
  <c r="H229" i="6"/>
  <c r="O228" i="6"/>
  <c r="G228" i="6"/>
  <c r="O227" i="6"/>
  <c r="G227" i="6"/>
  <c r="N226" i="6"/>
  <c r="M225" i="6"/>
  <c r="U224" i="6"/>
  <c r="L224" i="6"/>
  <c r="T223" i="6"/>
  <c r="U289" i="6"/>
  <c r="G284" i="6"/>
  <c r="R278" i="6"/>
  <c r="J277" i="6"/>
  <c r="K276" i="6"/>
  <c r="K275" i="6"/>
  <c r="N274" i="6"/>
  <c r="M273" i="6"/>
  <c r="M272" i="6"/>
  <c r="L271" i="6"/>
  <c r="L270" i="6"/>
  <c r="K269" i="6"/>
  <c r="J268" i="6"/>
  <c r="K267" i="6"/>
  <c r="K266" i="6"/>
  <c r="N265" i="6"/>
  <c r="M264" i="6"/>
  <c r="N263" i="6"/>
  <c r="P262" i="6"/>
  <c r="U261" i="6"/>
  <c r="G261" i="6"/>
  <c r="J260" i="6"/>
  <c r="L259" i="6"/>
  <c r="P258" i="6"/>
  <c r="U257" i="6"/>
  <c r="J257" i="6"/>
  <c r="P256" i="6"/>
  <c r="G256" i="6"/>
  <c r="N255" i="6"/>
  <c r="N254" i="6"/>
  <c r="M253" i="6"/>
  <c r="U252" i="6"/>
  <c r="L252" i="6"/>
  <c r="T251" i="6"/>
  <c r="K251" i="6"/>
  <c r="R250" i="6"/>
  <c r="J250" i="6"/>
  <c r="Q249" i="6"/>
  <c r="I249" i="6"/>
  <c r="P248" i="6"/>
  <c r="H248" i="6"/>
  <c r="O247" i="6"/>
  <c r="G247" i="6"/>
  <c r="N246" i="6"/>
  <c r="N245" i="6"/>
  <c r="M244" i="6"/>
  <c r="U243" i="6"/>
  <c r="L243" i="6"/>
  <c r="T242" i="6"/>
  <c r="K242" i="6"/>
  <c r="R241" i="6"/>
  <c r="J241" i="6"/>
  <c r="Q240" i="6"/>
  <c r="I240" i="6"/>
  <c r="P239" i="6"/>
  <c r="H239" i="6"/>
  <c r="O238" i="6"/>
  <c r="G238" i="6"/>
  <c r="N237" i="6"/>
  <c r="N236" i="6"/>
  <c r="M235" i="6"/>
  <c r="U234" i="6"/>
  <c r="L234" i="6"/>
  <c r="T233" i="6"/>
  <c r="K233" i="6"/>
  <c r="R232" i="6"/>
  <c r="J232" i="6"/>
  <c r="Q231" i="6"/>
  <c r="I231" i="6"/>
  <c r="P230" i="6"/>
  <c r="H230" i="6"/>
  <c r="O229" i="6"/>
  <c r="G229" i="6"/>
  <c r="N228" i="6"/>
  <c r="N227" i="6"/>
  <c r="M226" i="6"/>
  <c r="U225" i="6"/>
  <c r="L225" i="6"/>
  <c r="T224" i="6"/>
  <c r="K224" i="6"/>
  <c r="R223" i="6"/>
  <c r="J223" i="6"/>
  <c r="Q222" i="6"/>
  <c r="I286" i="6"/>
  <c r="N283" i="6"/>
  <c r="L280" i="6"/>
  <c r="J278" i="6"/>
  <c r="H276" i="6"/>
  <c r="H275" i="6"/>
  <c r="I274" i="6"/>
  <c r="H273" i="6"/>
  <c r="H272" i="6"/>
  <c r="G271" i="6"/>
  <c r="G270" i="6"/>
  <c r="H267" i="6"/>
  <c r="H266" i="6"/>
  <c r="I265" i="6"/>
  <c r="H264" i="6"/>
  <c r="J263" i="6"/>
  <c r="M262" i="6"/>
  <c r="P261" i="6"/>
  <c r="T260" i="6"/>
  <c r="I259" i="6"/>
  <c r="M258" i="6"/>
  <c r="R257" i="6"/>
  <c r="G257" i="6"/>
  <c r="N256" i="6"/>
  <c r="U255" i="6"/>
  <c r="L255" i="6"/>
  <c r="U254" i="6"/>
  <c r="L254" i="6"/>
  <c r="T253" i="6"/>
  <c r="K253" i="6"/>
  <c r="R252" i="6"/>
  <c r="J252" i="6"/>
  <c r="Q251" i="6"/>
  <c r="I251" i="6"/>
  <c r="P250" i="6"/>
  <c r="H250" i="6"/>
  <c r="O249" i="6"/>
  <c r="G249" i="6"/>
  <c r="N248" i="6"/>
  <c r="M247" i="6"/>
  <c r="U246" i="6"/>
  <c r="L246" i="6"/>
  <c r="U245" i="6"/>
  <c r="L245" i="6"/>
  <c r="T244" i="6"/>
  <c r="K244" i="6"/>
  <c r="R243" i="6"/>
  <c r="J243" i="6"/>
  <c r="Q242" i="6"/>
  <c r="I242" i="6"/>
  <c r="P241" i="6"/>
  <c r="H241" i="6"/>
  <c r="O240" i="6"/>
  <c r="G240" i="6"/>
  <c r="N239" i="6"/>
  <c r="M238" i="6"/>
  <c r="U237" i="6"/>
  <c r="L237" i="6"/>
  <c r="U236" i="6"/>
  <c r="L236" i="6"/>
  <c r="T235" i="6"/>
  <c r="K235" i="6"/>
  <c r="R234" i="6"/>
  <c r="J234" i="6"/>
  <c r="Q233" i="6"/>
  <c r="I233" i="6"/>
  <c r="P232" i="6"/>
  <c r="H232" i="6"/>
  <c r="O231" i="6"/>
  <c r="G231" i="6"/>
  <c r="N230" i="6"/>
  <c r="M229" i="6"/>
  <c r="U228" i="6"/>
  <c r="L228" i="6"/>
  <c r="U227" i="6"/>
  <c r="L227" i="6"/>
  <c r="T226" i="6"/>
  <c r="K226" i="6"/>
  <c r="R225" i="6"/>
  <c r="J225" i="6"/>
  <c r="Q224" i="6"/>
  <c r="I224" i="6"/>
  <c r="P223" i="6"/>
  <c r="H223" i="6"/>
  <c r="U280" i="6"/>
  <c r="O256" i="6"/>
  <c r="L253" i="6"/>
  <c r="Q250" i="6"/>
  <c r="U244" i="6"/>
  <c r="G239" i="6"/>
  <c r="I235" i="6"/>
  <c r="O233" i="6"/>
  <c r="P231" i="6"/>
  <c r="R228" i="6"/>
  <c r="M227" i="6"/>
  <c r="J226" i="6"/>
  <c r="H225" i="6"/>
  <c r="T222" i="6"/>
  <c r="J222" i="6"/>
  <c r="Q221" i="6"/>
  <c r="I221" i="6"/>
  <c r="P220" i="6"/>
  <c r="H220" i="6"/>
  <c r="O219" i="6"/>
  <c r="G219" i="6"/>
  <c r="O218" i="6"/>
  <c r="G218" i="6"/>
  <c r="N217" i="6"/>
  <c r="M216" i="6"/>
  <c r="U215" i="6"/>
  <c r="L215" i="6"/>
  <c r="T214" i="6"/>
  <c r="K214" i="6"/>
  <c r="R213" i="6"/>
  <c r="J213" i="6"/>
  <c r="Q212" i="6"/>
  <c r="I212" i="6"/>
  <c r="P211" i="6"/>
  <c r="H211" i="6"/>
  <c r="O210" i="6"/>
  <c r="G210" i="6"/>
  <c r="O209" i="6"/>
  <c r="G209" i="6"/>
  <c r="N208" i="6"/>
  <c r="M207" i="6"/>
  <c r="U206" i="6"/>
  <c r="L206" i="6"/>
  <c r="T205" i="6"/>
  <c r="K205" i="6"/>
  <c r="R204" i="6"/>
  <c r="J204" i="6"/>
  <c r="Q203" i="6"/>
  <c r="I203" i="6"/>
  <c r="P202" i="6"/>
  <c r="H202" i="6"/>
  <c r="O201" i="6"/>
  <c r="G201" i="6"/>
  <c r="O200" i="6"/>
  <c r="G200" i="6"/>
  <c r="N199" i="6"/>
  <c r="M198" i="6"/>
  <c r="U197" i="6"/>
  <c r="L197" i="6"/>
  <c r="T196" i="6"/>
  <c r="K196" i="6"/>
  <c r="R195" i="6"/>
  <c r="J195" i="6"/>
  <c r="Q194" i="6"/>
  <c r="I194" i="6"/>
  <c r="P193" i="6"/>
  <c r="H193" i="6"/>
  <c r="O192" i="6"/>
  <c r="G192" i="6"/>
  <c r="O191" i="6"/>
  <c r="G191" i="6"/>
  <c r="N190" i="6"/>
  <c r="M189" i="6"/>
  <c r="U188" i="6"/>
  <c r="L188" i="6"/>
  <c r="Q286" i="6"/>
  <c r="J275" i="6"/>
  <c r="H271" i="6"/>
  <c r="I267" i="6"/>
  <c r="M263" i="6"/>
  <c r="J259" i="6"/>
  <c r="I250" i="6"/>
  <c r="N247" i="6"/>
  <c r="L244" i="6"/>
  <c r="Q241" i="6"/>
  <c r="R236" i="6"/>
  <c r="J233" i="6"/>
  <c r="M231" i="6"/>
  <c r="U229" i="6"/>
  <c r="M228" i="6"/>
  <c r="K227" i="6"/>
  <c r="I226" i="6"/>
  <c r="Q223" i="6"/>
  <c r="R222" i="6"/>
  <c r="I222" i="6"/>
  <c r="P221" i="6"/>
  <c r="H221" i="6"/>
  <c r="O220" i="6"/>
  <c r="G220" i="6"/>
  <c r="N219" i="6"/>
  <c r="N218" i="6"/>
  <c r="M217" i="6"/>
  <c r="U216" i="6"/>
  <c r="L216" i="6"/>
  <c r="T215" i="6"/>
  <c r="K215" i="6"/>
  <c r="R214" i="6"/>
  <c r="J214" i="6"/>
  <c r="Q213" i="6"/>
  <c r="I213" i="6"/>
  <c r="P212" i="6"/>
  <c r="H212" i="6"/>
  <c r="O211" i="6"/>
  <c r="G211" i="6"/>
  <c r="N210" i="6"/>
  <c r="N209" i="6"/>
  <c r="M208" i="6"/>
  <c r="U207" i="6"/>
  <c r="L207" i="6"/>
  <c r="T206" i="6"/>
  <c r="K206" i="6"/>
  <c r="R205" i="6"/>
  <c r="J205" i="6"/>
  <c r="Q204" i="6"/>
  <c r="I204" i="6"/>
  <c r="P203" i="6"/>
  <c r="H203" i="6"/>
  <c r="O202" i="6"/>
  <c r="G202" i="6"/>
  <c r="N201" i="6"/>
  <c r="N200" i="6"/>
  <c r="M199" i="6"/>
  <c r="U198" i="6"/>
  <c r="L198" i="6"/>
  <c r="T197" i="6"/>
  <c r="K197" i="6"/>
  <c r="R196" i="6"/>
  <c r="J196" i="6"/>
  <c r="Q195" i="6"/>
  <c r="I195" i="6"/>
  <c r="P194" i="6"/>
  <c r="H194" i="6"/>
  <c r="O193" i="6"/>
  <c r="G193" i="6"/>
  <c r="N192" i="6"/>
  <c r="N191" i="6"/>
  <c r="M190" i="6"/>
  <c r="U189" i="6"/>
  <c r="L189" i="6"/>
  <c r="T188" i="6"/>
  <c r="K188" i="6"/>
  <c r="R187" i="6"/>
  <c r="J187" i="6"/>
  <c r="Q186" i="6"/>
  <c r="I186" i="6"/>
  <c r="P185" i="6"/>
  <c r="M255" i="6"/>
  <c r="T252" i="6"/>
  <c r="I241" i="6"/>
  <c r="N238" i="6"/>
  <c r="M236" i="6"/>
  <c r="T234" i="6"/>
  <c r="G233" i="6"/>
  <c r="H231" i="6"/>
  <c r="T229" i="6"/>
  <c r="K228" i="6"/>
  <c r="J227" i="6"/>
  <c r="R224" i="6"/>
  <c r="O223" i="6"/>
  <c r="P222" i="6"/>
  <c r="H222" i="6"/>
  <c r="O221" i="6"/>
  <c r="G221" i="6"/>
  <c r="N220" i="6"/>
  <c r="M219" i="6"/>
  <c r="M218" i="6"/>
  <c r="U217" i="6"/>
  <c r="L217" i="6"/>
  <c r="T216" i="6"/>
  <c r="K216" i="6"/>
  <c r="R215" i="6"/>
  <c r="J215" i="6"/>
  <c r="Q214" i="6"/>
  <c r="I214" i="6"/>
  <c r="P213" i="6"/>
  <c r="H213" i="6"/>
  <c r="O212" i="6"/>
  <c r="G212" i="6"/>
  <c r="N211" i="6"/>
  <c r="M210" i="6"/>
  <c r="M209" i="6"/>
  <c r="U208" i="6"/>
  <c r="L208" i="6"/>
  <c r="T207" i="6"/>
  <c r="K207" i="6"/>
  <c r="R206" i="6"/>
  <c r="J206" i="6"/>
  <c r="Q205" i="6"/>
  <c r="I205" i="6"/>
  <c r="P204" i="6"/>
  <c r="H204" i="6"/>
  <c r="O203" i="6"/>
  <c r="G203" i="6"/>
  <c r="N202" i="6"/>
  <c r="M201" i="6"/>
  <c r="M200" i="6"/>
  <c r="U199" i="6"/>
  <c r="L199" i="6"/>
  <c r="T198" i="6"/>
  <c r="K198" i="6"/>
  <c r="R197" i="6"/>
  <c r="J197" i="6"/>
  <c r="Q196" i="6"/>
  <c r="I196" i="6"/>
  <c r="P195" i="6"/>
  <c r="H195" i="6"/>
  <c r="O194" i="6"/>
  <c r="G194" i="6"/>
  <c r="N193" i="6"/>
  <c r="M192" i="6"/>
  <c r="M191" i="6"/>
  <c r="U190" i="6"/>
  <c r="L190" i="6"/>
  <c r="T189" i="6"/>
  <c r="K189" i="6"/>
  <c r="R188" i="6"/>
  <c r="J188" i="6"/>
  <c r="Q187" i="6"/>
  <c r="I187" i="6"/>
  <c r="P186" i="6"/>
  <c r="H186" i="6"/>
  <c r="O185" i="6"/>
  <c r="G185" i="6"/>
  <c r="N184" i="6"/>
  <c r="M183" i="6"/>
  <c r="M182" i="6"/>
  <c r="K278" i="6"/>
  <c r="J274" i="6"/>
  <c r="K270" i="6"/>
  <c r="J266" i="6"/>
  <c r="O262" i="6"/>
  <c r="N258" i="6"/>
  <c r="K252" i="6"/>
  <c r="P249" i="6"/>
  <c r="M246" i="6"/>
  <c r="T243" i="6"/>
  <c r="J236" i="6"/>
  <c r="P234" i="6"/>
  <c r="N229" i="6"/>
  <c r="J228" i="6"/>
  <c r="T225" i="6"/>
  <c r="P224" i="6"/>
  <c r="N223" i="6"/>
  <c r="O222" i="6"/>
  <c r="G222" i="6"/>
  <c r="N221" i="6"/>
  <c r="M220" i="6"/>
  <c r="U219" i="6"/>
  <c r="L219" i="6"/>
  <c r="U218" i="6"/>
  <c r="L218" i="6"/>
  <c r="T217" i="6"/>
  <c r="K217" i="6"/>
  <c r="R216" i="6"/>
  <c r="J216" i="6"/>
  <c r="Q215" i="6"/>
  <c r="I215" i="6"/>
  <c r="P214" i="6"/>
  <c r="H214" i="6"/>
  <c r="O213" i="6"/>
  <c r="G213" i="6"/>
  <c r="N212" i="6"/>
  <c r="M211" i="6"/>
  <c r="U210" i="6"/>
  <c r="L210" i="6"/>
  <c r="U209" i="6"/>
  <c r="L209" i="6"/>
  <c r="T208" i="6"/>
  <c r="K208" i="6"/>
  <c r="R207" i="6"/>
  <c r="J207" i="6"/>
  <c r="Q206" i="6"/>
  <c r="I206" i="6"/>
  <c r="P205" i="6"/>
  <c r="H205" i="6"/>
  <c r="O204" i="6"/>
  <c r="G204" i="6"/>
  <c r="N203" i="6"/>
  <c r="M202" i="6"/>
  <c r="U201" i="6"/>
  <c r="L201" i="6"/>
  <c r="U200" i="6"/>
  <c r="L200" i="6"/>
  <c r="T199" i="6"/>
  <c r="K199" i="6"/>
  <c r="R198" i="6"/>
  <c r="J198" i="6"/>
  <c r="Q197" i="6"/>
  <c r="I197" i="6"/>
  <c r="P196" i="6"/>
  <c r="H196" i="6"/>
  <c r="O195" i="6"/>
  <c r="G195" i="6"/>
  <c r="N194" i="6"/>
  <c r="M193" i="6"/>
  <c r="U192" i="6"/>
  <c r="L192" i="6"/>
  <c r="U191" i="6"/>
  <c r="L191" i="6"/>
  <c r="T190" i="6"/>
  <c r="V190" i="6" s="1"/>
  <c r="K190" i="6"/>
  <c r="R189" i="6"/>
  <c r="J189" i="6"/>
  <c r="Q188" i="6"/>
  <c r="H249" i="6"/>
  <c r="K243" i="6"/>
  <c r="P240" i="6"/>
  <c r="R237" i="6"/>
  <c r="K234" i="6"/>
  <c r="Q232" i="6"/>
  <c r="U230" i="6"/>
  <c r="L229" i="6"/>
  <c r="U226" i="6"/>
  <c r="Q225" i="6"/>
  <c r="O224" i="6"/>
  <c r="K223" i="6"/>
  <c r="N222" i="6"/>
  <c r="M221" i="6"/>
  <c r="U220" i="6"/>
  <c r="L220" i="6"/>
  <c r="T219" i="6"/>
  <c r="K219" i="6"/>
  <c r="T218" i="6"/>
  <c r="K218" i="6"/>
  <c r="R217" i="6"/>
  <c r="J217" i="6"/>
  <c r="Q216" i="6"/>
  <c r="I216" i="6"/>
  <c r="P215" i="6"/>
  <c r="H215" i="6"/>
  <c r="O214" i="6"/>
  <c r="G214" i="6"/>
  <c r="N213" i="6"/>
  <c r="M212" i="6"/>
  <c r="U211" i="6"/>
  <c r="L211" i="6"/>
  <c r="T210" i="6"/>
  <c r="K210" i="6"/>
  <c r="T209" i="6"/>
  <c r="K209" i="6"/>
  <c r="R208" i="6"/>
  <c r="J208" i="6"/>
  <c r="Q207" i="6"/>
  <c r="I207" i="6"/>
  <c r="P206" i="6"/>
  <c r="H206" i="6"/>
  <c r="O205" i="6"/>
  <c r="G205" i="6"/>
  <c r="N204" i="6"/>
  <c r="M203" i="6"/>
  <c r="U202" i="6"/>
  <c r="L289" i="6"/>
  <c r="I277" i="6"/>
  <c r="I273" i="6"/>
  <c r="J269" i="6"/>
  <c r="J265" i="6"/>
  <c r="T261" i="6"/>
  <c r="T257" i="6"/>
  <c r="M254" i="6"/>
  <c r="R251" i="6"/>
  <c r="H240" i="6"/>
  <c r="M237" i="6"/>
  <c r="U235" i="6"/>
  <c r="H234" i="6"/>
  <c r="N232" i="6"/>
  <c r="O230" i="6"/>
  <c r="K229" i="6"/>
  <c r="R226" i="6"/>
  <c r="P225" i="6"/>
  <c r="J224" i="6"/>
  <c r="I223" i="6"/>
  <c r="M222" i="6"/>
  <c r="U221" i="6"/>
  <c r="L221" i="6"/>
  <c r="T220" i="6"/>
  <c r="V220" i="6" s="1"/>
  <c r="K220" i="6"/>
  <c r="R219" i="6"/>
  <c r="J219" i="6"/>
  <c r="R218" i="6"/>
  <c r="J218" i="6"/>
  <c r="Q217" i="6"/>
  <c r="I217" i="6"/>
  <c r="P216" i="6"/>
  <c r="H216" i="6"/>
  <c r="O215" i="6"/>
  <c r="G215" i="6"/>
  <c r="N214" i="6"/>
  <c r="M213" i="6"/>
  <c r="U212" i="6"/>
  <c r="L212" i="6"/>
  <c r="T211" i="6"/>
  <c r="V211" i="6" s="1"/>
  <c r="K211" i="6"/>
  <c r="R210" i="6"/>
  <c r="J210" i="6"/>
  <c r="R209" i="6"/>
  <c r="J209" i="6"/>
  <c r="Q208" i="6"/>
  <c r="I208" i="6"/>
  <c r="P207" i="6"/>
  <c r="H207" i="6"/>
  <c r="O206" i="6"/>
  <c r="G206" i="6"/>
  <c r="N205" i="6"/>
  <c r="M204" i="6"/>
  <c r="U203" i="6"/>
  <c r="L203" i="6"/>
  <c r="T202" i="6"/>
  <c r="V202" i="6" s="1"/>
  <c r="K202" i="6"/>
  <c r="R201" i="6"/>
  <c r="J201" i="6"/>
  <c r="R200" i="6"/>
  <c r="J200" i="6"/>
  <c r="Q199" i="6"/>
  <c r="I199" i="6"/>
  <c r="P198" i="6"/>
  <c r="H198" i="6"/>
  <c r="O197" i="6"/>
  <c r="G197" i="6"/>
  <c r="N196" i="6"/>
  <c r="M195" i="6"/>
  <c r="U194" i="6"/>
  <c r="L194" i="6"/>
  <c r="T193" i="6"/>
  <c r="K193" i="6"/>
  <c r="R192" i="6"/>
  <c r="J192" i="6"/>
  <c r="R191" i="6"/>
  <c r="J191" i="6"/>
  <c r="Q190" i="6"/>
  <c r="I190" i="6"/>
  <c r="P189" i="6"/>
  <c r="H189" i="6"/>
  <c r="O188" i="6"/>
  <c r="G188" i="6"/>
  <c r="N187" i="6"/>
  <c r="M186" i="6"/>
  <c r="I276" i="6"/>
  <c r="I272" i="6"/>
  <c r="I268" i="6"/>
  <c r="I264" i="6"/>
  <c r="G260" i="6"/>
  <c r="U253" i="6"/>
  <c r="G248" i="6"/>
  <c r="J242" i="6"/>
  <c r="O239" i="6"/>
  <c r="L235" i="6"/>
  <c r="R233" i="6"/>
  <c r="G230" i="6"/>
  <c r="T228" i="6"/>
  <c r="R227" i="6"/>
  <c r="L226" i="6"/>
  <c r="I225" i="6"/>
  <c r="G224" i="6"/>
  <c r="K222" i="6"/>
  <c r="R221" i="6"/>
  <c r="J221" i="6"/>
  <c r="Q220" i="6"/>
  <c r="I220" i="6"/>
  <c r="P219" i="6"/>
  <c r="H219" i="6"/>
  <c r="P218" i="6"/>
  <c r="H218" i="6"/>
  <c r="O217" i="6"/>
  <c r="G217" i="6"/>
  <c r="N216" i="6"/>
  <c r="M215" i="6"/>
  <c r="U214" i="6"/>
  <c r="L214" i="6"/>
  <c r="T213" i="6"/>
  <c r="K213" i="6"/>
  <c r="R212" i="6"/>
  <c r="J212" i="6"/>
  <c r="Q211" i="6"/>
  <c r="I211" i="6"/>
  <c r="P210" i="6"/>
  <c r="H210" i="6"/>
  <c r="P209" i="6"/>
  <c r="H209" i="6"/>
  <c r="O208" i="6"/>
  <c r="G208" i="6"/>
  <c r="N207" i="6"/>
  <c r="M206" i="6"/>
  <c r="U205" i="6"/>
  <c r="L205" i="6"/>
  <c r="T204" i="6"/>
  <c r="K204" i="6"/>
  <c r="R203" i="6"/>
  <c r="J203" i="6"/>
  <c r="Q202" i="6"/>
  <c r="I202" i="6"/>
  <c r="P201" i="6"/>
  <c r="H201" i="6"/>
  <c r="P200" i="6"/>
  <c r="H200" i="6"/>
  <c r="O199" i="6"/>
  <c r="G199" i="6"/>
  <c r="N198" i="6"/>
  <c r="O248" i="6"/>
  <c r="R242" i="6"/>
  <c r="L230" i="6"/>
  <c r="K225" i="6"/>
  <c r="T221" i="6"/>
  <c r="G216" i="6"/>
  <c r="I210" i="6"/>
  <c r="O207" i="6"/>
  <c r="L204" i="6"/>
  <c r="K200" i="6"/>
  <c r="Q198" i="6"/>
  <c r="H197" i="6"/>
  <c r="U195" i="6"/>
  <c r="M194" i="6"/>
  <c r="J193" i="6"/>
  <c r="H192" i="6"/>
  <c r="Q189" i="6"/>
  <c r="M188" i="6"/>
  <c r="M187" i="6"/>
  <c r="R186" i="6"/>
  <c r="U185" i="6"/>
  <c r="J185" i="6"/>
  <c r="P184" i="6"/>
  <c r="G184" i="6"/>
  <c r="N183" i="6"/>
  <c r="U182" i="6"/>
  <c r="K182" i="6"/>
  <c r="R181" i="6"/>
  <c r="J181" i="6"/>
  <c r="Q180" i="6"/>
  <c r="I180" i="6"/>
  <c r="P179" i="6"/>
  <c r="H179" i="6"/>
  <c r="O178" i="6"/>
  <c r="G178" i="6"/>
  <c r="N177" i="6"/>
  <c r="M176" i="6"/>
  <c r="U175" i="6"/>
  <c r="L175" i="6"/>
  <c r="T174" i="6"/>
  <c r="K174" i="6"/>
  <c r="R173" i="6"/>
  <c r="J173" i="6"/>
  <c r="Q172" i="6"/>
  <c r="I172" i="6"/>
  <c r="P171" i="6"/>
  <c r="H171" i="6"/>
  <c r="O170" i="6"/>
  <c r="G170" i="6"/>
  <c r="N169" i="6"/>
  <c r="M168" i="6"/>
  <c r="U167" i="6"/>
  <c r="L167" i="6"/>
  <c r="Q235" i="6"/>
  <c r="K221" i="6"/>
  <c r="Q218" i="6"/>
  <c r="T212" i="6"/>
  <c r="G207" i="6"/>
  <c r="T201" i="6"/>
  <c r="I200" i="6"/>
  <c r="O198" i="6"/>
  <c r="T195" i="6"/>
  <c r="K194" i="6"/>
  <c r="I193" i="6"/>
  <c r="R190" i="6"/>
  <c r="O189" i="6"/>
  <c r="I188" i="6"/>
  <c r="L187" i="6"/>
  <c r="O186" i="6"/>
  <c r="T185" i="6"/>
  <c r="I185" i="6"/>
  <c r="O184" i="6"/>
  <c r="L183" i="6"/>
  <c r="T182" i="6"/>
  <c r="V182" i="6" s="1"/>
  <c r="J182" i="6"/>
  <c r="Q181" i="6"/>
  <c r="I181" i="6"/>
  <c r="P180" i="6"/>
  <c r="H180" i="6"/>
  <c r="O179" i="6"/>
  <c r="G179" i="6"/>
  <c r="N178" i="6"/>
  <c r="M177" i="6"/>
  <c r="U176" i="6"/>
  <c r="L176" i="6"/>
  <c r="T175" i="6"/>
  <c r="V175" i="6" s="1"/>
  <c r="K175" i="6"/>
  <c r="R174" i="6"/>
  <c r="J174" i="6"/>
  <c r="Q173" i="6"/>
  <c r="I173" i="6"/>
  <c r="P172" i="6"/>
  <c r="H172" i="6"/>
  <c r="O171" i="6"/>
  <c r="G171" i="6"/>
  <c r="N170" i="6"/>
  <c r="M169" i="6"/>
  <c r="U168" i="6"/>
  <c r="L168" i="6"/>
  <c r="T167" i="6"/>
  <c r="K167" i="6"/>
  <c r="R166" i="6"/>
  <c r="J166" i="6"/>
  <c r="Q165" i="6"/>
  <c r="I165" i="6"/>
  <c r="P164" i="6"/>
  <c r="H164" i="6"/>
  <c r="O163" i="6"/>
  <c r="G163" i="6"/>
  <c r="N162" i="6"/>
  <c r="M161" i="6"/>
  <c r="U160" i="6"/>
  <c r="L160" i="6"/>
  <c r="T159" i="6"/>
  <c r="K159" i="6"/>
  <c r="R158" i="6"/>
  <c r="J158" i="6"/>
  <c r="Q157" i="6"/>
  <c r="I157" i="6"/>
  <c r="P156" i="6"/>
  <c r="H156" i="6"/>
  <c r="O155" i="6"/>
  <c r="G155" i="6"/>
  <c r="N154" i="6"/>
  <c r="M153" i="6"/>
  <c r="U152" i="6"/>
  <c r="L152" i="6"/>
  <c r="T151" i="6"/>
  <c r="K151" i="6"/>
  <c r="R150" i="6"/>
  <c r="J150" i="6"/>
  <c r="Q149" i="6"/>
  <c r="I149" i="6"/>
  <c r="H224" i="6"/>
  <c r="I218" i="6"/>
  <c r="N215" i="6"/>
  <c r="K212" i="6"/>
  <c r="Q209" i="6"/>
  <c r="T203" i="6"/>
  <c r="Q201" i="6"/>
  <c r="I198" i="6"/>
  <c r="U196" i="6"/>
  <c r="N195" i="6"/>
  <c r="J194" i="6"/>
  <c r="T191" i="6"/>
  <c r="V191" i="6" s="1"/>
  <c r="P190" i="6"/>
  <c r="N189" i="6"/>
  <c r="H188" i="6"/>
  <c r="K187" i="6"/>
  <c r="N186" i="6"/>
  <c r="R185" i="6"/>
  <c r="H185" i="6"/>
  <c r="M184" i="6"/>
  <c r="U183" i="6"/>
  <c r="K183" i="6"/>
  <c r="R182" i="6"/>
  <c r="I182" i="6"/>
  <c r="P181" i="6"/>
  <c r="H181" i="6"/>
  <c r="O180" i="6"/>
  <c r="G180" i="6"/>
  <c r="N179" i="6"/>
  <c r="M178" i="6"/>
  <c r="U177" i="6"/>
  <c r="L177" i="6"/>
  <c r="T176" i="6"/>
  <c r="K176" i="6"/>
  <c r="R175" i="6"/>
  <c r="J175" i="6"/>
  <c r="Q174" i="6"/>
  <c r="I174" i="6"/>
  <c r="P173" i="6"/>
  <c r="H173" i="6"/>
  <c r="O172" i="6"/>
  <c r="G172" i="6"/>
  <c r="N171" i="6"/>
  <c r="M170" i="6"/>
  <c r="U169" i="6"/>
  <c r="L169" i="6"/>
  <c r="T168" i="6"/>
  <c r="K168" i="6"/>
  <c r="R167" i="6"/>
  <c r="J167" i="6"/>
  <c r="Q166" i="6"/>
  <c r="I166" i="6"/>
  <c r="P165" i="6"/>
  <c r="H165" i="6"/>
  <c r="O164" i="6"/>
  <c r="G164" i="6"/>
  <c r="N163" i="6"/>
  <c r="M162" i="6"/>
  <c r="U161" i="6"/>
  <c r="L161" i="6"/>
  <c r="T160" i="6"/>
  <c r="K160" i="6"/>
  <c r="R159" i="6"/>
  <c r="J159" i="6"/>
  <c r="Q158" i="6"/>
  <c r="I158" i="6"/>
  <c r="P157" i="6"/>
  <c r="H157" i="6"/>
  <c r="O156" i="6"/>
  <c r="G156" i="6"/>
  <c r="N155" i="6"/>
  <c r="M154" i="6"/>
  <c r="U153" i="6"/>
  <c r="L153" i="6"/>
  <c r="T152" i="6"/>
  <c r="K152" i="6"/>
  <c r="R151" i="6"/>
  <c r="J151" i="6"/>
  <c r="Q150" i="6"/>
  <c r="I150" i="6"/>
  <c r="P149" i="6"/>
  <c r="H149" i="6"/>
  <c r="O148" i="6"/>
  <c r="G148" i="6"/>
  <c r="N147" i="6"/>
  <c r="M146" i="6"/>
  <c r="U145" i="6"/>
  <c r="L145" i="6"/>
  <c r="T144" i="6"/>
  <c r="K144" i="6"/>
  <c r="R143" i="6"/>
  <c r="J143" i="6"/>
  <c r="Q142" i="6"/>
  <c r="I142" i="6"/>
  <c r="P141" i="6"/>
  <c r="H141" i="6"/>
  <c r="R220" i="6"/>
  <c r="I209" i="6"/>
  <c r="N206" i="6"/>
  <c r="K203" i="6"/>
  <c r="K201" i="6"/>
  <c r="R199" i="6"/>
  <c r="G198" i="6"/>
  <c r="O196" i="6"/>
  <c r="L195" i="6"/>
  <c r="T192" i="6"/>
  <c r="Q191" i="6"/>
  <c r="O190" i="6"/>
  <c r="I189" i="6"/>
  <c r="H187" i="6"/>
  <c r="L186" i="6"/>
  <c r="Q185" i="6"/>
  <c r="L184" i="6"/>
  <c r="T183" i="6"/>
  <c r="J183" i="6"/>
  <c r="Q182" i="6"/>
  <c r="H182" i="6"/>
  <c r="O181" i="6"/>
  <c r="G181" i="6"/>
  <c r="N180" i="6"/>
  <c r="M179" i="6"/>
  <c r="U178" i="6"/>
  <c r="L178" i="6"/>
  <c r="T177" i="6"/>
  <c r="K177" i="6"/>
  <c r="R176" i="6"/>
  <c r="J176" i="6"/>
  <c r="Q175" i="6"/>
  <c r="I175" i="6"/>
  <c r="P174" i="6"/>
  <c r="H174" i="6"/>
  <c r="O173" i="6"/>
  <c r="G173" i="6"/>
  <c r="N172" i="6"/>
  <c r="M171" i="6"/>
  <c r="U170" i="6"/>
  <c r="L170" i="6"/>
  <c r="T169" i="6"/>
  <c r="K169" i="6"/>
  <c r="R168" i="6"/>
  <c r="J168" i="6"/>
  <c r="Q167" i="6"/>
  <c r="I167" i="6"/>
  <c r="P166" i="6"/>
  <c r="H166" i="6"/>
  <c r="O165" i="6"/>
  <c r="G165" i="6"/>
  <c r="N164" i="6"/>
  <c r="M163" i="6"/>
  <c r="U162" i="6"/>
  <c r="L162" i="6"/>
  <c r="T161" i="6"/>
  <c r="K161" i="6"/>
  <c r="R160" i="6"/>
  <c r="J160" i="6"/>
  <c r="Q159" i="6"/>
  <c r="I159" i="6"/>
  <c r="P158" i="6"/>
  <c r="H158" i="6"/>
  <c r="O157" i="6"/>
  <c r="G157" i="6"/>
  <c r="N156" i="6"/>
  <c r="M155" i="6"/>
  <c r="U154" i="6"/>
  <c r="L154" i="6"/>
  <c r="T153" i="6"/>
  <c r="K153" i="6"/>
  <c r="R152" i="6"/>
  <c r="J152" i="6"/>
  <c r="Q151" i="6"/>
  <c r="I151" i="6"/>
  <c r="P150" i="6"/>
  <c r="H150" i="6"/>
  <c r="O149" i="6"/>
  <c r="G149" i="6"/>
  <c r="N148" i="6"/>
  <c r="M147" i="6"/>
  <c r="U146" i="6"/>
  <c r="L146" i="6"/>
  <c r="T145" i="6"/>
  <c r="J251" i="6"/>
  <c r="M245" i="6"/>
  <c r="T227" i="6"/>
  <c r="V227" i="6" s="1"/>
  <c r="G223" i="6"/>
  <c r="J220" i="6"/>
  <c r="P217" i="6"/>
  <c r="M214" i="6"/>
  <c r="R211" i="6"/>
  <c r="I201" i="6"/>
  <c r="P199" i="6"/>
  <c r="M196" i="6"/>
  <c r="K195" i="6"/>
  <c r="U193" i="6"/>
  <c r="Q192" i="6"/>
  <c r="P191" i="6"/>
  <c r="J190" i="6"/>
  <c r="G189" i="6"/>
  <c r="U187" i="6"/>
  <c r="G187" i="6"/>
  <c r="K186" i="6"/>
  <c r="N185" i="6"/>
  <c r="U184" i="6"/>
  <c r="K184" i="6"/>
  <c r="R183" i="6"/>
  <c r="I183" i="6"/>
  <c r="P182" i="6"/>
  <c r="G182" i="6"/>
  <c r="N181" i="6"/>
  <c r="M180" i="6"/>
  <c r="U179" i="6"/>
  <c r="L179" i="6"/>
  <c r="T178" i="6"/>
  <c r="K178" i="6"/>
  <c r="R177" i="6"/>
  <c r="J177" i="6"/>
  <c r="Q176" i="6"/>
  <c r="I176" i="6"/>
  <c r="P175" i="6"/>
  <c r="H175" i="6"/>
  <c r="O174" i="6"/>
  <c r="G174" i="6"/>
  <c r="N173" i="6"/>
  <c r="M172" i="6"/>
  <c r="U171" i="6"/>
  <c r="L171" i="6"/>
  <c r="T170" i="6"/>
  <c r="K170" i="6"/>
  <c r="R169" i="6"/>
  <c r="J169" i="6"/>
  <c r="Q168" i="6"/>
  <c r="I168" i="6"/>
  <c r="P167" i="6"/>
  <c r="H167" i="6"/>
  <c r="H257" i="6"/>
  <c r="I232" i="6"/>
  <c r="H217" i="6"/>
  <c r="J211" i="6"/>
  <c r="P208" i="6"/>
  <c r="M205" i="6"/>
  <c r="R202" i="6"/>
  <c r="J199" i="6"/>
  <c r="P197" i="6"/>
  <c r="L196" i="6"/>
  <c r="R193" i="6"/>
  <c r="P192" i="6"/>
  <c r="K191" i="6"/>
  <c r="H190" i="6"/>
  <c r="T187" i="6"/>
  <c r="J186" i="6"/>
  <c r="M185" i="6"/>
  <c r="T184" i="6"/>
  <c r="J184" i="6"/>
  <c r="Q183" i="6"/>
  <c r="H183" i="6"/>
  <c r="O182" i="6"/>
  <c r="M181" i="6"/>
  <c r="U180" i="6"/>
  <c r="L180" i="6"/>
  <c r="T179" i="6"/>
  <c r="K179" i="6"/>
  <c r="R178" i="6"/>
  <c r="J178" i="6"/>
  <c r="Q177" i="6"/>
  <c r="I177" i="6"/>
  <c r="P176" i="6"/>
  <c r="H176" i="6"/>
  <c r="O175" i="6"/>
  <c r="G175" i="6"/>
  <c r="N174" i="6"/>
  <c r="M173" i="6"/>
  <c r="U172" i="6"/>
  <c r="L172" i="6"/>
  <c r="T171" i="6"/>
  <c r="K171" i="6"/>
  <c r="R170" i="6"/>
  <c r="J170" i="6"/>
  <c r="Q169" i="6"/>
  <c r="I169" i="6"/>
  <c r="P168" i="6"/>
  <c r="H168" i="6"/>
  <c r="O167" i="6"/>
  <c r="G167" i="6"/>
  <c r="N166" i="6"/>
  <c r="M165" i="6"/>
  <c r="U164" i="6"/>
  <c r="L164" i="6"/>
  <c r="T163" i="6"/>
  <c r="K163" i="6"/>
  <c r="R162" i="6"/>
  <c r="J162" i="6"/>
  <c r="Q161" i="6"/>
  <c r="I161" i="6"/>
  <c r="P160" i="6"/>
  <c r="H160" i="6"/>
  <c r="O159" i="6"/>
  <c r="G159" i="6"/>
  <c r="N158" i="6"/>
  <c r="M157" i="6"/>
  <c r="U156" i="6"/>
  <c r="L156" i="6"/>
  <c r="T155" i="6"/>
  <c r="K155" i="6"/>
  <c r="R154" i="6"/>
  <c r="J154" i="6"/>
  <c r="Q153" i="6"/>
  <c r="I153" i="6"/>
  <c r="P152" i="6"/>
  <c r="H152" i="6"/>
  <c r="O151" i="6"/>
  <c r="G151" i="6"/>
  <c r="N150" i="6"/>
  <c r="M149" i="6"/>
  <c r="U148" i="6"/>
  <c r="L148" i="6"/>
  <c r="T147" i="6"/>
  <c r="K147" i="6"/>
  <c r="R146" i="6"/>
  <c r="J146" i="6"/>
  <c r="Q145" i="6"/>
  <c r="I145" i="6"/>
  <c r="P144" i="6"/>
  <c r="H144" i="6"/>
  <c r="O143" i="6"/>
  <c r="G143" i="6"/>
  <c r="N142" i="6"/>
  <c r="M141" i="6"/>
  <c r="I219" i="6"/>
  <c r="O216" i="6"/>
  <c r="L213" i="6"/>
  <c r="Q210" i="6"/>
  <c r="U204" i="6"/>
  <c r="J202" i="6"/>
  <c r="Q200" i="6"/>
  <c r="M197" i="6"/>
  <c r="R194" i="6"/>
  <c r="L193" i="6"/>
  <c r="I192" i="6"/>
  <c r="H191" i="6"/>
  <c r="N188" i="6"/>
  <c r="O187" i="6"/>
  <c r="T186" i="6"/>
  <c r="K185" i="6"/>
  <c r="Q184" i="6"/>
  <c r="H184" i="6"/>
  <c r="O183" i="6"/>
  <c r="L182" i="6"/>
  <c r="T181" i="6"/>
  <c r="K181" i="6"/>
  <c r="R180" i="6"/>
  <c r="J180" i="6"/>
  <c r="Q179" i="6"/>
  <c r="I179" i="6"/>
  <c r="P178" i="6"/>
  <c r="H178" i="6"/>
  <c r="O177" i="6"/>
  <c r="G177" i="6"/>
  <c r="N176" i="6"/>
  <c r="M175" i="6"/>
  <c r="U174" i="6"/>
  <c r="L174" i="6"/>
  <c r="T173" i="6"/>
  <c r="K173" i="6"/>
  <c r="R172" i="6"/>
  <c r="J172" i="6"/>
  <c r="Q171" i="6"/>
  <c r="I171" i="6"/>
  <c r="P170" i="6"/>
  <c r="H170" i="6"/>
  <c r="O169" i="6"/>
  <c r="G169" i="6"/>
  <c r="N168" i="6"/>
  <c r="M167" i="6"/>
  <c r="U166" i="6"/>
  <c r="L166" i="6"/>
  <c r="T165" i="6"/>
  <c r="K165" i="6"/>
  <c r="R164" i="6"/>
  <c r="J164" i="6"/>
  <c r="Q163" i="6"/>
  <c r="I163" i="6"/>
  <c r="P162" i="6"/>
  <c r="H162" i="6"/>
  <c r="O161" i="6"/>
  <c r="G161" i="6"/>
  <c r="N160" i="6"/>
  <c r="M159" i="6"/>
  <c r="U158" i="6"/>
  <c r="L158" i="6"/>
  <c r="T157" i="6"/>
  <c r="K157" i="6"/>
  <c r="R156" i="6"/>
  <c r="J156" i="6"/>
  <c r="Q155" i="6"/>
  <c r="I155" i="6"/>
  <c r="P154" i="6"/>
  <c r="H154" i="6"/>
  <c r="O153" i="6"/>
  <c r="G153" i="6"/>
  <c r="N152" i="6"/>
  <c r="M151" i="6"/>
  <c r="U150" i="6"/>
  <c r="L150" i="6"/>
  <c r="T149" i="6"/>
  <c r="K149" i="6"/>
  <c r="R148" i="6"/>
  <c r="J148" i="6"/>
  <c r="Q147" i="6"/>
  <c r="I147" i="6"/>
  <c r="P146" i="6"/>
  <c r="H146" i="6"/>
  <c r="O145" i="6"/>
  <c r="H177" i="6"/>
  <c r="J171" i="6"/>
  <c r="O168" i="6"/>
  <c r="K166" i="6"/>
  <c r="R163" i="6"/>
  <c r="O162" i="6"/>
  <c r="J161" i="6"/>
  <c r="O158" i="6"/>
  <c r="L157" i="6"/>
  <c r="T154" i="6"/>
  <c r="P153" i="6"/>
  <c r="I152" i="6"/>
  <c r="R149" i="6"/>
  <c r="M148" i="6"/>
  <c r="O147" i="6"/>
  <c r="O146" i="6"/>
  <c r="N145" i="6"/>
  <c r="R144" i="6"/>
  <c r="G144" i="6"/>
  <c r="L143" i="6"/>
  <c r="P142" i="6"/>
  <c r="K141" i="6"/>
  <c r="Q140" i="6"/>
  <c r="I140" i="6"/>
  <c r="P139" i="6"/>
  <c r="H139" i="6"/>
  <c r="O138" i="6"/>
  <c r="G138" i="6"/>
  <c r="O137" i="6"/>
  <c r="G137" i="6"/>
  <c r="N136" i="6"/>
  <c r="M135" i="6"/>
  <c r="U134" i="6"/>
  <c r="L134" i="6"/>
  <c r="T133" i="6"/>
  <c r="K133" i="6"/>
  <c r="R132" i="6"/>
  <c r="J132" i="6"/>
  <c r="Q131" i="6"/>
  <c r="I131" i="6"/>
  <c r="P130" i="6"/>
  <c r="H130" i="6"/>
  <c r="O129" i="6"/>
  <c r="G129" i="6"/>
  <c r="O128" i="6"/>
  <c r="G128" i="6"/>
  <c r="N127" i="6"/>
  <c r="M126" i="6"/>
  <c r="U125" i="6"/>
  <c r="L125" i="6"/>
  <c r="T124" i="6"/>
  <c r="K124" i="6"/>
  <c r="R123" i="6"/>
  <c r="J123" i="6"/>
  <c r="Q122" i="6"/>
  <c r="I122" i="6"/>
  <c r="P121" i="6"/>
  <c r="H121" i="6"/>
  <c r="O120" i="6"/>
  <c r="G120" i="6"/>
  <c r="J237" i="6"/>
  <c r="Q193" i="6"/>
  <c r="L185" i="6"/>
  <c r="N182" i="6"/>
  <c r="R179" i="6"/>
  <c r="U173" i="6"/>
  <c r="G168" i="6"/>
  <c r="G166" i="6"/>
  <c r="T164" i="6"/>
  <c r="P163" i="6"/>
  <c r="K162" i="6"/>
  <c r="H161" i="6"/>
  <c r="U159" i="6"/>
  <c r="M158" i="6"/>
  <c r="J157" i="6"/>
  <c r="U155" i="6"/>
  <c r="Q154" i="6"/>
  <c r="N153" i="6"/>
  <c r="G152" i="6"/>
  <c r="T150" i="6"/>
  <c r="N149" i="6"/>
  <c r="K148" i="6"/>
  <c r="L147" i="6"/>
  <c r="N146" i="6"/>
  <c r="M145" i="6"/>
  <c r="Q144" i="6"/>
  <c r="K143" i="6"/>
  <c r="O142" i="6"/>
  <c r="U141" i="6"/>
  <c r="J141" i="6"/>
  <c r="P140" i="6"/>
  <c r="H140" i="6"/>
  <c r="O139" i="6"/>
  <c r="G139" i="6"/>
  <c r="N138" i="6"/>
  <c r="N137" i="6"/>
  <c r="M136" i="6"/>
  <c r="U135" i="6"/>
  <c r="L135" i="6"/>
  <c r="T134" i="6"/>
  <c r="K134" i="6"/>
  <c r="R133" i="6"/>
  <c r="J133" i="6"/>
  <c r="Q132" i="6"/>
  <c r="I132" i="6"/>
  <c r="P131" i="6"/>
  <c r="H131" i="6"/>
  <c r="O130" i="6"/>
  <c r="G130" i="6"/>
  <c r="N129" i="6"/>
  <c r="N128" i="6"/>
  <c r="M127" i="6"/>
  <c r="U126" i="6"/>
  <c r="L126" i="6"/>
  <c r="T125" i="6"/>
  <c r="K125" i="6"/>
  <c r="R124" i="6"/>
  <c r="J124" i="6"/>
  <c r="Q123" i="6"/>
  <c r="I123" i="6"/>
  <c r="P122" i="6"/>
  <c r="H122" i="6"/>
  <c r="O121" i="6"/>
  <c r="G121" i="6"/>
  <c r="N120" i="6"/>
  <c r="N119" i="6"/>
  <c r="M118" i="6"/>
  <c r="L222" i="6"/>
  <c r="L202" i="6"/>
  <c r="N197" i="6"/>
  <c r="P188" i="6"/>
  <c r="J179" i="6"/>
  <c r="O176" i="6"/>
  <c r="L173" i="6"/>
  <c r="Q170" i="6"/>
  <c r="Q164" i="6"/>
  <c r="L163" i="6"/>
  <c r="I162" i="6"/>
  <c r="P159" i="6"/>
  <c r="K158" i="6"/>
  <c r="R155" i="6"/>
  <c r="O154" i="6"/>
  <c r="J153" i="6"/>
  <c r="O150" i="6"/>
  <c r="L149" i="6"/>
  <c r="I148" i="6"/>
  <c r="J147" i="6"/>
  <c r="K146" i="6"/>
  <c r="K145" i="6"/>
  <c r="O144" i="6"/>
  <c r="U143" i="6"/>
  <c r="I143" i="6"/>
  <c r="M142" i="6"/>
  <c r="T141" i="6"/>
  <c r="I141" i="6"/>
  <c r="O140" i="6"/>
  <c r="G140" i="6"/>
  <c r="N139" i="6"/>
  <c r="M138" i="6"/>
  <c r="M137" i="6"/>
  <c r="U136" i="6"/>
  <c r="L136" i="6"/>
  <c r="T135" i="6"/>
  <c r="K135" i="6"/>
  <c r="R134" i="6"/>
  <c r="J134" i="6"/>
  <c r="Q133" i="6"/>
  <c r="I133" i="6"/>
  <c r="P132" i="6"/>
  <c r="H132" i="6"/>
  <c r="O131" i="6"/>
  <c r="G131" i="6"/>
  <c r="N130" i="6"/>
  <c r="M129" i="6"/>
  <c r="M128" i="6"/>
  <c r="U127" i="6"/>
  <c r="L127" i="6"/>
  <c r="T126" i="6"/>
  <c r="K126" i="6"/>
  <c r="R125" i="6"/>
  <c r="J125" i="6"/>
  <c r="Q124" i="6"/>
  <c r="I124" i="6"/>
  <c r="P123" i="6"/>
  <c r="H123" i="6"/>
  <c r="O122" i="6"/>
  <c r="G122" i="6"/>
  <c r="N121" i="6"/>
  <c r="M120" i="6"/>
  <c r="M119" i="6"/>
  <c r="U118" i="6"/>
  <c r="L118" i="6"/>
  <c r="T117" i="6"/>
  <c r="K117" i="6"/>
  <c r="R116" i="6"/>
  <c r="J116" i="6"/>
  <c r="Q115" i="6"/>
  <c r="I115" i="6"/>
  <c r="P114" i="6"/>
  <c r="H114" i="6"/>
  <c r="O113" i="6"/>
  <c r="G113" i="6"/>
  <c r="N112" i="6"/>
  <c r="M111" i="6"/>
  <c r="M110" i="6"/>
  <c r="U109" i="6"/>
  <c r="L109" i="6"/>
  <c r="H208" i="6"/>
  <c r="K192" i="6"/>
  <c r="R184" i="6"/>
  <c r="U181" i="6"/>
  <c r="G176" i="6"/>
  <c r="I170" i="6"/>
  <c r="N167" i="6"/>
  <c r="U165" i="6"/>
  <c r="M164" i="6"/>
  <c r="J163" i="6"/>
  <c r="G162" i="6"/>
  <c r="Q160" i="6"/>
  <c r="N159" i="6"/>
  <c r="G158" i="6"/>
  <c r="T156" i="6"/>
  <c r="P155" i="6"/>
  <c r="K154" i="6"/>
  <c r="H153" i="6"/>
  <c r="U151" i="6"/>
  <c r="M150" i="6"/>
  <c r="J149" i="6"/>
  <c r="H148" i="6"/>
  <c r="H147" i="6"/>
  <c r="I146" i="6"/>
  <c r="J145" i="6"/>
  <c r="N144" i="6"/>
  <c r="T143" i="6"/>
  <c r="H143" i="6"/>
  <c r="L142" i="6"/>
  <c r="R141" i="6"/>
  <c r="G141" i="6"/>
  <c r="N140" i="6"/>
  <c r="M139" i="6"/>
  <c r="U138" i="6"/>
  <c r="L138" i="6"/>
  <c r="U137" i="6"/>
  <c r="L137" i="6"/>
  <c r="T136" i="6"/>
  <c r="K136" i="6"/>
  <c r="R135" i="6"/>
  <c r="J135" i="6"/>
  <c r="Q134" i="6"/>
  <c r="I134" i="6"/>
  <c r="P133" i="6"/>
  <c r="H133" i="6"/>
  <c r="O132" i="6"/>
  <c r="G196" i="6"/>
  <c r="P187" i="6"/>
  <c r="I184" i="6"/>
  <c r="L181" i="6"/>
  <c r="Q178" i="6"/>
  <c r="T172" i="6"/>
  <c r="R165" i="6"/>
  <c r="K164" i="6"/>
  <c r="H163" i="6"/>
  <c r="O160" i="6"/>
  <c r="L159" i="6"/>
  <c r="Q156" i="6"/>
  <c r="L155" i="6"/>
  <c r="I154" i="6"/>
  <c r="P151" i="6"/>
  <c r="K150" i="6"/>
  <c r="G147" i="6"/>
  <c r="G146" i="6"/>
  <c r="H145" i="6"/>
  <c r="M144" i="6"/>
  <c r="Q143" i="6"/>
  <c r="K142" i="6"/>
  <c r="Q141" i="6"/>
  <c r="M140" i="6"/>
  <c r="U139" i="6"/>
  <c r="L139" i="6"/>
  <c r="T138" i="6"/>
  <c r="K138" i="6"/>
  <c r="T137" i="6"/>
  <c r="K137" i="6"/>
  <c r="R136" i="6"/>
  <c r="J136" i="6"/>
  <c r="Q135" i="6"/>
  <c r="I135" i="6"/>
  <c r="P134" i="6"/>
  <c r="H134" i="6"/>
  <c r="O133" i="6"/>
  <c r="G133" i="6"/>
  <c r="Q226" i="6"/>
  <c r="U213" i="6"/>
  <c r="T200" i="6"/>
  <c r="I191" i="6"/>
  <c r="I178" i="6"/>
  <c r="N175" i="6"/>
  <c r="K172" i="6"/>
  <c r="P169" i="6"/>
  <c r="T166" i="6"/>
  <c r="N165" i="6"/>
  <c r="I164" i="6"/>
  <c r="R161" i="6"/>
  <c r="M160" i="6"/>
  <c r="H159" i="6"/>
  <c r="U157" i="6"/>
  <c r="M156" i="6"/>
  <c r="J155" i="6"/>
  <c r="G154" i="6"/>
  <c r="Q152" i="6"/>
  <c r="N151" i="6"/>
  <c r="G150" i="6"/>
  <c r="T148" i="6"/>
  <c r="U147" i="6"/>
  <c r="G145" i="6"/>
  <c r="L144" i="6"/>
  <c r="P143" i="6"/>
  <c r="U142" i="6"/>
  <c r="J142" i="6"/>
  <c r="O141" i="6"/>
  <c r="U140" i="6"/>
  <c r="L140" i="6"/>
  <c r="T139" i="6"/>
  <c r="K139" i="6"/>
  <c r="R138" i="6"/>
  <c r="J138" i="6"/>
  <c r="R137" i="6"/>
  <c r="J137" i="6"/>
  <c r="Q136" i="6"/>
  <c r="I136" i="6"/>
  <c r="P135" i="6"/>
  <c r="H135" i="6"/>
  <c r="O134" i="6"/>
  <c r="G134" i="6"/>
  <c r="N133" i="6"/>
  <c r="M132" i="6"/>
  <c r="U131" i="6"/>
  <c r="L131" i="6"/>
  <c r="T130" i="6"/>
  <c r="K130" i="6"/>
  <c r="R129" i="6"/>
  <c r="J129" i="6"/>
  <c r="R128" i="6"/>
  <c r="J128" i="6"/>
  <c r="Q127" i="6"/>
  <c r="I127" i="6"/>
  <c r="P126" i="6"/>
  <c r="H126" i="6"/>
  <c r="O125" i="6"/>
  <c r="G125" i="6"/>
  <c r="N124" i="6"/>
  <c r="M123" i="6"/>
  <c r="U122" i="6"/>
  <c r="L122" i="6"/>
  <c r="T121" i="6"/>
  <c r="K121" i="6"/>
  <c r="R120" i="6"/>
  <c r="J120" i="6"/>
  <c r="R119" i="6"/>
  <c r="J119" i="6"/>
  <c r="Q118" i="6"/>
  <c r="I118" i="6"/>
  <c r="P117" i="6"/>
  <c r="H117" i="6"/>
  <c r="O116" i="6"/>
  <c r="G116" i="6"/>
  <c r="N115" i="6"/>
  <c r="Q219" i="6"/>
  <c r="U186" i="6"/>
  <c r="P183" i="6"/>
  <c r="T180" i="6"/>
  <c r="H169" i="6"/>
  <c r="O166" i="6"/>
  <c r="L165" i="6"/>
  <c r="T162" i="6"/>
  <c r="P161" i="6"/>
  <c r="I160" i="6"/>
  <c r="R157" i="6"/>
  <c r="K156" i="6"/>
  <c r="H155" i="6"/>
  <c r="O152" i="6"/>
  <c r="L151" i="6"/>
  <c r="Q148" i="6"/>
  <c r="R147" i="6"/>
  <c r="T146" i="6"/>
  <c r="R145" i="6"/>
  <c r="J144" i="6"/>
  <c r="N143" i="6"/>
  <c r="T142" i="6"/>
  <c r="H142" i="6"/>
  <c r="N141" i="6"/>
  <c r="T140" i="6"/>
  <c r="K140" i="6"/>
  <c r="R139" i="6"/>
  <c r="J139" i="6"/>
  <c r="Q138" i="6"/>
  <c r="I138" i="6"/>
  <c r="Q137" i="6"/>
  <c r="I137" i="6"/>
  <c r="P136" i="6"/>
  <c r="H136" i="6"/>
  <c r="O135" i="6"/>
  <c r="G135" i="6"/>
  <c r="N134" i="6"/>
  <c r="M133" i="6"/>
  <c r="U132" i="6"/>
  <c r="L132" i="6"/>
  <c r="T131" i="6"/>
  <c r="K131" i="6"/>
  <c r="R130" i="6"/>
  <c r="J130" i="6"/>
  <c r="Q129" i="6"/>
  <c r="I129" i="6"/>
  <c r="Q128" i="6"/>
  <c r="I128" i="6"/>
  <c r="P127" i="6"/>
  <c r="H127" i="6"/>
  <c r="O126" i="6"/>
  <c r="G126" i="6"/>
  <c r="N125" i="6"/>
  <c r="M124" i="6"/>
  <c r="U123" i="6"/>
  <c r="L123" i="6"/>
  <c r="T122" i="6"/>
  <c r="K122" i="6"/>
  <c r="R121" i="6"/>
  <c r="J121" i="6"/>
  <c r="Q120" i="6"/>
  <c r="I120" i="6"/>
  <c r="Q119" i="6"/>
  <c r="I119" i="6"/>
  <c r="P118" i="6"/>
  <c r="H118" i="6"/>
  <c r="O117" i="6"/>
  <c r="G117" i="6"/>
  <c r="N116" i="6"/>
  <c r="M115" i="6"/>
  <c r="U114" i="6"/>
  <c r="L114" i="6"/>
  <c r="T113" i="6"/>
  <c r="K113" i="6"/>
  <c r="R112" i="6"/>
  <c r="J112" i="6"/>
  <c r="Q111" i="6"/>
  <c r="I111" i="6"/>
  <c r="Q110" i="6"/>
  <c r="I110" i="6"/>
  <c r="P109" i="6"/>
  <c r="H109" i="6"/>
  <c r="O108" i="6"/>
  <c r="G108" i="6"/>
  <c r="N107" i="6"/>
  <c r="Q162" i="6"/>
  <c r="P148" i="6"/>
  <c r="U144" i="6"/>
  <c r="L141" i="6"/>
  <c r="P138" i="6"/>
  <c r="T132" i="6"/>
  <c r="J131" i="6"/>
  <c r="U129" i="6"/>
  <c r="T128" i="6"/>
  <c r="O127" i="6"/>
  <c r="J126" i="6"/>
  <c r="T123" i="6"/>
  <c r="M122" i="6"/>
  <c r="U119" i="6"/>
  <c r="I117" i="6"/>
  <c r="K116" i="6"/>
  <c r="O115" i="6"/>
  <c r="R114" i="6"/>
  <c r="G114" i="6"/>
  <c r="L113" i="6"/>
  <c r="P112" i="6"/>
  <c r="K111" i="6"/>
  <c r="P110" i="6"/>
  <c r="J109" i="6"/>
  <c r="P108" i="6"/>
  <c r="L107" i="6"/>
  <c r="T106" i="6"/>
  <c r="K106" i="6"/>
  <c r="R105" i="6"/>
  <c r="J105" i="6"/>
  <c r="Q104" i="6"/>
  <c r="I104" i="6"/>
  <c r="P103" i="6"/>
  <c r="H103" i="6"/>
  <c r="O102" i="6"/>
  <c r="G102" i="6"/>
  <c r="N101" i="6"/>
  <c r="M100" i="6"/>
  <c r="U99" i="6"/>
  <c r="L99" i="6"/>
  <c r="T98" i="6"/>
  <c r="K98" i="6"/>
  <c r="R97" i="6"/>
  <c r="J97" i="6"/>
  <c r="Q96" i="6"/>
  <c r="I96" i="6"/>
  <c r="P95" i="6"/>
  <c r="H95" i="6"/>
  <c r="O94" i="6"/>
  <c r="G94" i="6"/>
  <c r="N93" i="6"/>
  <c r="M92" i="6"/>
  <c r="U91" i="6"/>
  <c r="L91" i="6"/>
  <c r="T90" i="6"/>
  <c r="K90" i="6"/>
  <c r="R89" i="6"/>
  <c r="J89" i="6"/>
  <c r="Q88" i="6"/>
  <c r="I88" i="6"/>
  <c r="P87" i="6"/>
  <c r="H87" i="6"/>
  <c r="O86" i="6"/>
  <c r="G86" i="6"/>
  <c r="N85" i="6"/>
  <c r="M84" i="6"/>
  <c r="U83" i="6"/>
  <c r="L83" i="6"/>
  <c r="T82" i="6"/>
  <c r="K82" i="6"/>
  <c r="R81" i="6"/>
  <c r="J81" i="6"/>
  <c r="Q80" i="6"/>
  <c r="I80" i="6"/>
  <c r="P79" i="6"/>
  <c r="H79" i="6"/>
  <c r="O78" i="6"/>
  <c r="G78" i="6"/>
  <c r="N77" i="6"/>
  <c r="M76" i="6"/>
  <c r="U75" i="6"/>
  <c r="L75" i="6"/>
  <c r="T74" i="6"/>
  <c r="K74" i="6"/>
  <c r="R73" i="6"/>
  <c r="M166" i="6"/>
  <c r="N157" i="6"/>
  <c r="M152" i="6"/>
  <c r="I144" i="6"/>
  <c r="H138" i="6"/>
  <c r="N135" i="6"/>
  <c r="N132" i="6"/>
  <c r="T129" i="6"/>
  <c r="P128" i="6"/>
  <c r="K127" i="6"/>
  <c r="I126" i="6"/>
  <c r="U124" i="6"/>
  <c r="O123" i="6"/>
  <c r="J122" i="6"/>
  <c r="U120" i="6"/>
  <c r="T119" i="6"/>
  <c r="T118" i="6"/>
  <c r="U117" i="6"/>
  <c r="I116" i="6"/>
  <c r="L115" i="6"/>
  <c r="Q114" i="6"/>
  <c r="J113" i="6"/>
  <c r="O112" i="6"/>
  <c r="U111" i="6"/>
  <c r="J111" i="6"/>
  <c r="O110" i="6"/>
  <c r="T109" i="6"/>
  <c r="I109" i="6"/>
  <c r="N108" i="6"/>
  <c r="U107" i="6"/>
  <c r="K107" i="6"/>
  <c r="R106" i="6"/>
  <c r="J106" i="6"/>
  <c r="Q105" i="6"/>
  <c r="I105" i="6"/>
  <c r="P104" i="6"/>
  <c r="H104" i="6"/>
  <c r="O103" i="6"/>
  <c r="G103" i="6"/>
  <c r="N102" i="6"/>
  <c r="M101" i="6"/>
  <c r="U100" i="6"/>
  <c r="L100" i="6"/>
  <c r="T99" i="6"/>
  <c r="K99" i="6"/>
  <c r="R98" i="6"/>
  <c r="J98" i="6"/>
  <c r="Q97" i="6"/>
  <c r="I97" i="6"/>
  <c r="P96" i="6"/>
  <c r="H96" i="6"/>
  <c r="O95" i="6"/>
  <c r="G190" i="6"/>
  <c r="N161" i="6"/>
  <c r="P147" i="6"/>
  <c r="R140" i="6"/>
  <c r="K132" i="6"/>
  <c r="U130" i="6"/>
  <c r="P129" i="6"/>
  <c r="L128" i="6"/>
  <c r="J127" i="6"/>
  <c r="P124" i="6"/>
  <c r="N123" i="6"/>
  <c r="T120" i="6"/>
  <c r="P119" i="6"/>
  <c r="R118" i="6"/>
  <c r="R117" i="6"/>
  <c r="U116" i="6"/>
  <c r="H116" i="6"/>
  <c r="K115" i="6"/>
  <c r="O114" i="6"/>
  <c r="U113" i="6"/>
  <c r="I113" i="6"/>
  <c r="M112" i="6"/>
  <c r="T111" i="6"/>
  <c r="H111" i="6"/>
  <c r="N110" i="6"/>
  <c r="R109" i="6"/>
  <c r="G109" i="6"/>
  <c r="M108" i="6"/>
  <c r="T107" i="6"/>
  <c r="J107" i="6"/>
  <c r="Q106" i="6"/>
  <c r="I106" i="6"/>
  <c r="P105" i="6"/>
  <c r="H105" i="6"/>
  <c r="O104" i="6"/>
  <c r="G104" i="6"/>
  <c r="N103" i="6"/>
  <c r="M102" i="6"/>
  <c r="U101" i="6"/>
  <c r="L101" i="6"/>
  <c r="T100" i="6"/>
  <c r="K100" i="6"/>
  <c r="R99" i="6"/>
  <c r="J99" i="6"/>
  <c r="Q98" i="6"/>
  <c r="I98" i="6"/>
  <c r="P97" i="6"/>
  <c r="H97" i="6"/>
  <c r="O96" i="6"/>
  <c r="G96" i="6"/>
  <c r="N95" i="6"/>
  <c r="M94" i="6"/>
  <c r="U93" i="6"/>
  <c r="L93" i="6"/>
  <c r="T92" i="6"/>
  <c r="K92" i="6"/>
  <c r="R91" i="6"/>
  <c r="J91" i="6"/>
  <c r="Q90" i="6"/>
  <c r="I90" i="6"/>
  <c r="P89" i="6"/>
  <c r="H89" i="6"/>
  <c r="O88" i="6"/>
  <c r="G88" i="6"/>
  <c r="N87" i="6"/>
  <c r="M86" i="6"/>
  <c r="U85" i="6"/>
  <c r="L85" i="6"/>
  <c r="T84" i="6"/>
  <c r="K84" i="6"/>
  <c r="R83" i="6"/>
  <c r="J83" i="6"/>
  <c r="Q82" i="6"/>
  <c r="I82" i="6"/>
  <c r="P81" i="6"/>
  <c r="H81" i="6"/>
  <c r="O80" i="6"/>
  <c r="G80" i="6"/>
  <c r="N79" i="6"/>
  <c r="M78" i="6"/>
  <c r="U77" i="6"/>
  <c r="L77" i="6"/>
  <c r="T76" i="6"/>
  <c r="K76" i="6"/>
  <c r="R75" i="6"/>
  <c r="J75" i="6"/>
  <c r="Q74" i="6"/>
  <c r="I74" i="6"/>
  <c r="P73" i="6"/>
  <c r="H73" i="6"/>
  <c r="G183" i="6"/>
  <c r="P177" i="6"/>
  <c r="R171" i="6"/>
  <c r="J165" i="6"/>
  <c r="I156" i="6"/>
  <c r="H151" i="6"/>
  <c r="M143" i="6"/>
  <c r="J140" i="6"/>
  <c r="P137" i="6"/>
  <c r="M134" i="6"/>
  <c r="G132" i="6"/>
  <c r="Q130" i="6"/>
  <c r="L129" i="6"/>
  <c r="K128" i="6"/>
  <c r="G127" i="6"/>
  <c r="Q125" i="6"/>
  <c r="O124" i="6"/>
  <c r="K123" i="6"/>
  <c r="U121" i="6"/>
  <c r="P120" i="6"/>
  <c r="O119" i="6"/>
  <c r="O118" i="6"/>
  <c r="Q117" i="6"/>
  <c r="T116" i="6"/>
  <c r="J115" i="6"/>
  <c r="N114" i="6"/>
  <c r="R113" i="6"/>
  <c r="H113" i="6"/>
  <c r="L112" i="6"/>
  <c r="R111" i="6"/>
  <c r="G111" i="6"/>
  <c r="L110" i="6"/>
  <c r="Q109" i="6"/>
  <c r="L108" i="6"/>
  <c r="R107" i="6"/>
  <c r="I107" i="6"/>
  <c r="P106" i="6"/>
  <c r="H106" i="6"/>
  <c r="O105" i="6"/>
  <c r="G105" i="6"/>
  <c r="N104" i="6"/>
  <c r="M103" i="6"/>
  <c r="U102" i="6"/>
  <c r="L102" i="6"/>
  <c r="T101" i="6"/>
  <c r="K101" i="6"/>
  <c r="R100" i="6"/>
  <c r="J100" i="6"/>
  <c r="Q99" i="6"/>
  <c r="I99" i="6"/>
  <c r="P98" i="6"/>
  <c r="H98" i="6"/>
  <c r="O97" i="6"/>
  <c r="G97" i="6"/>
  <c r="N96" i="6"/>
  <c r="M95" i="6"/>
  <c r="U94" i="6"/>
  <c r="L94" i="6"/>
  <c r="T93" i="6"/>
  <c r="K93" i="6"/>
  <c r="R92" i="6"/>
  <c r="J92" i="6"/>
  <c r="Q91" i="6"/>
  <c r="I91" i="6"/>
  <c r="P90" i="6"/>
  <c r="H90" i="6"/>
  <c r="O89" i="6"/>
  <c r="G89" i="6"/>
  <c r="N88" i="6"/>
  <c r="M87" i="6"/>
  <c r="U86" i="6"/>
  <c r="L86" i="6"/>
  <c r="T85" i="6"/>
  <c r="V85" i="6" s="1"/>
  <c r="K85" i="6"/>
  <c r="R84" i="6"/>
  <c r="J84" i="6"/>
  <c r="Q83" i="6"/>
  <c r="I83" i="6"/>
  <c r="P82" i="6"/>
  <c r="H82" i="6"/>
  <c r="O81" i="6"/>
  <c r="G81" i="6"/>
  <c r="N80" i="6"/>
  <c r="M79" i="6"/>
  <c r="U78" i="6"/>
  <c r="L78" i="6"/>
  <c r="T77" i="6"/>
  <c r="V77" i="6" s="1"/>
  <c r="K77" i="6"/>
  <c r="R76" i="6"/>
  <c r="J76" i="6"/>
  <c r="G160" i="6"/>
  <c r="Q146" i="6"/>
  <c r="H137" i="6"/>
  <c r="M130" i="6"/>
  <c r="K129" i="6"/>
  <c r="H128" i="6"/>
  <c r="P125" i="6"/>
  <c r="L124" i="6"/>
  <c r="G123" i="6"/>
  <c r="Q121" i="6"/>
  <c r="L120" i="6"/>
  <c r="L119" i="6"/>
  <c r="N118" i="6"/>
  <c r="N117" i="6"/>
  <c r="Q116" i="6"/>
  <c r="U115" i="6"/>
  <c r="H115" i="6"/>
  <c r="M114" i="6"/>
  <c r="Q113" i="6"/>
  <c r="K112" i="6"/>
  <c r="P111" i="6"/>
  <c r="K110" i="6"/>
  <c r="O109" i="6"/>
  <c r="U108" i="6"/>
  <c r="K108" i="6"/>
  <c r="Q107" i="6"/>
  <c r="H107" i="6"/>
  <c r="O106" i="6"/>
  <c r="G106" i="6"/>
  <c r="N105" i="6"/>
  <c r="M104" i="6"/>
  <c r="U103" i="6"/>
  <c r="T194" i="6"/>
  <c r="R142" i="6"/>
  <c r="Q139" i="6"/>
  <c r="U133" i="6"/>
  <c r="R131" i="6"/>
  <c r="L130" i="6"/>
  <c r="H129" i="6"/>
  <c r="R126" i="6"/>
  <c r="M125" i="6"/>
  <c r="H124" i="6"/>
  <c r="M121" i="6"/>
  <c r="K120" i="6"/>
  <c r="K119" i="6"/>
  <c r="K118" i="6"/>
  <c r="M117" i="6"/>
  <c r="P116" i="6"/>
  <c r="T115" i="6"/>
  <c r="G115" i="6"/>
  <c r="K114" i="6"/>
  <c r="P113" i="6"/>
  <c r="U112" i="6"/>
  <c r="I112" i="6"/>
  <c r="O111" i="6"/>
  <c r="U110" i="6"/>
  <c r="J110" i="6"/>
  <c r="N109" i="6"/>
  <c r="T108" i="6"/>
  <c r="J108" i="6"/>
  <c r="P107" i="6"/>
  <c r="G107" i="6"/>
  <c r="N106" i="6"/>
  <c r="M105" i="6"/>
  <c r="U104" i="6"/>
  <c r="L104" i="6"/>
  <c r="T103" i="6"/>
  <c r="K103" i="6"/>
  <c r="R102" i="6"/>
  <c r="J102" i="6"/>
  <c r="Q101" i="6"/>
  <c r="I101" i="6"/>
  <c r="P100" i="6"/>
  <c r="H100" i="6"/>
  <c r="O99" i="6"/>
  <c r="G99" i="6"/>
  <c r="N98" i="6"/>
  <c r="M97" i="6"/>
  <c r="U96" i="6"/>
  <c r="L96" i="6"/>
  <c r="T95" i="6"/>
  <c r="K95" i="6"/>
  <c r="R94" i="6"/>
  <c r="J94" i="6"/>
  <c r="Q93" i="6"/>
  <c r="I93" i="6"/>
  <c r="P92" i="6"/>
  <c r="H92" i="6"/>
  <c r="O91" i="6"/>
  <c r="G91" i="6"/>
  <c r="N90" i="6"/>
  <c r="M89" i="6"/>
  <c r="U88" i="6"/>
  <c r="L88" i="6"/>
  <c r="T87" i="6"/>
  <c r="K87" i="6"/>
  <c r="R86" i="6"/>
  <c r="J86" i="6"/>
  <c r="Q85" i="6"/>
  <c r="I85" i="6"/>
  <c r="P84" i="6"/>
  <c r="H84" i="6"/>
  <c r="O83" i="6"/>
  <c r="G83" i="6"/>
  <c r="N82" i="6"/>
  <c r="M81" i="6"/>
  <c r="U80" i="6"/>
  <c r="L80" i="6"/>
  <c r="T79" i="6"/>
  <c r="K79" i="6"/>
  <c r="R78" i="6"/>
  <c r="J78" i="6"/>
  <c r="Q77" i="6"/>
  <c r="I77" i="6"/>
  <c r="P76" i="6"/>
  <c r="H76" i="6"/>
  <c r="O75" i="6"/>
  <c r="G75" i="6"/>
  <c r="N74" i="6"/>
  <c r="M73" i="6"/>
  <c r="U72" i="6"/>
  <c r="U163" i="6"/>
  <c r="U149" i="6"/>
  <c r="V149" i="6" s="1"/>
  <c r="P145" i="6"/>
  <c r="G142" i="6"/>
  <c r="I139" i="6"/>
  <c r="O136" i="6"/>
  <c r="L133" i="6"/>
  <c r="N131" i="6"/>
  <c r="I130" i="6"/>
  <c r="T127" i="6"/>
  <c r="V127" i="6" s="1"/>
  <c r="Q126" i="6"/>
  <c r="I125" i="6"/>
  <c r="G124" i="6"/>
  <c r="R122" i="6"/>
  <c r="L121" i="6"/>
  <c r="H120" i="6"/>
  <c r="H119" i="6"/>
  <c r="J118" i="6"/>
  <c r="L117" i="6"/>
  <c r="M116" i="6"/>
  <c r="R115" i="6"/>
  <c r="J114" i="6"/>
  <c r="N113" i="6"/>
  <c r="T112" i="6"/>
  <c r="H112" i="6"/>
  <c r="N111" i="6"/>
  <c r="T110" i="6"/>
  <c r="H110" i="6"/>
  <c r="M109" i="6"/>
  <c r="R108" i="6"/>
  <c r="I108" i="6"/>
  <c r="O107" i="6"/>
  <c r="M106" i="6"/>
  <c r="U105" i="6"/>
  <c r="L105" i="6"/>
  <c r="T104" i="6"/>
  <c r="K104" i="6"/>
  <c r="R103" i="6"/>
  <c r="J103" i="6"/>
  <c r="Q102" i="6"/>
  <c r="I102" i="6"/>
  <c r="P101" i="6"/>
  <c r="H101" i="6"/>
  <c r="O100" i="6"/>
  <c r="G100" i="6"/>
  <c r="N99" i="6"/>
  <c r="M98" i="6"/>
  <c r="U97" i="6"/>
  <c r="L97" i="6"/>
  <c r="T96" i="6"/>
  <c r="K96" i="6"/>
  <c r="R95" i="6"/>
  <c r="J95" i="6"/>
  <c r="Q94" i="6"/>
  <c r="I94" i="6"/>
  <c r="P93" i="6"/>
  <c r="H93" i="6"/>
  <c r="O92" i="6"/>
  <c r="G92" i="6"/>
  <c r="N91" i="6"/>
  <c r="M90" i="6"/>
  <c r="U89" i="6"/>
  <c r="L89" i="6"/>
  <c r="T88" i="6"/>
  <c r="K88" i="6"/>
  <c r="R87" i="6"/>
  <c r="J87" i="6"/>
  <c r="Q86" i="6"/>
  <c r="I86" i="6"/>
  <c r="P85" i="6"/>
  <c r="H85" i="6"/>
  <c r="O84" i="6"/>
  <c r="G84" i="6"/>
  <c r="N83" i="6"/>
  <c r="M82" i="6"/>
  <c r="U81" i="6"/>
  <c r="L81" i="6"/>
  <c r="T80" i="6"/>
  <c r="K80" i="6"/>
  <c r="R127" i="6"/>
  <c r="N122" i="6"/>
  <c r="I114" i="6"/>
  <c r="T102" i="6"/>
  <c r="G101" i="6"/>
  <c r="H99" i="6"/>
  <c r="N97" i="6"/>
  <c r="Q95" i="6"/>
  <c r="K94" i="6"/>
  <c r="P91" i="6"/>
  <c r="L90" i="6"/>
  <c r="I89" i="6"/>
  <c r="U87" i="6"/>
  <c r="P86" i="6"/>
  <c r="J85" i="6"/>
  <c r="R82" i="6"/>
  <c r="N81" i="6"/>
  <c r="H80" i="6"/>
  <c r="I79" i="6"/>
  <c r="I78" i="6"/>
  <c r="H77" i="6"/>
  <c r="I76" i="6"/>
  <c r="K75" i="6"/>
  <c r="M74" i="6"/>
  <c r="Q73" i="6"/>
  <c r="L72" i="6"/>
  <c r="T71" i="6"/>
  <c r="K71" i="6"/>
  <c r="R70" i="6"/>
  <c r="J70" i="6"/>
  <c r="Q69" i="6"/>
  <c r="I69" i="6"/>
  <c r="P68" i="6"/>
  <c r="H68" i="6"/>
  <c r="O67" i="6"/>
  <c r="G67" i="6"/>
  <c r="N66" i="6"/>
  <c r="M65" i="6"/>
  <c r="U64" i="6"/>
  <c r="L64" i="6"/>
  <c r="T63" i="6"/>
  <c r="K63" i="6"/>
  <c r="R62" i="6"/>
  <c r="J62" i="6"/>
  <c r="Q61" i="6"/>
  <c r="I61" i="6"/>
  <c r="P60" i="6"/>
  <c r="H60" i="6"/>
  <c r="O59" i="6"/>
  <c r="G59" i="6"/>
  <c r="J117" i="6"/>
  <c r="R110" i="6"/>
  <c r="M107" i="6"/>
  <c r="R104" i="6"/>
  <c r="P102" i="6"/>
  <c r="K97" i="6"/>
  <c r="L95" i="6"/>
  <c r="H94" i="6"/>
  <c r="U92" i="6"/>
  <c r="M91" i="6"/>
  <c r="J90" i="6"/>
  <c r="Q87" i="6"/>
  <c r="N86" i="6"/>
  <c r="G85" i="6"/>
  <c r="T83" i="6"/>
  <c r="O82" i="6"/>
  <c r="K81" i="6"/>
  <c r="G79" i="6"/>
  <c r="H78" i="6"/>
  <c r="G77" i="6"/>
  <c r="G76" i="6"/>
  <c r="I75" i="6"/>
  <c r="L74" i="6"/>
  <c r="O73" i="6"/>
  <c r="T72" i="6"/>
  <c r="K72" i="6"/>
  <c r="R71" i="6"/>
  <c r="J71" i="6"/>
  <c r="Q70" i="6"/>
  <c r="I70" i="6"/>
  <c r="P69" i="6"/>
  <c r="H69" i="6"/>
  <c r="O68" i="6"/>
  <c r="G68" i="6"/>
  <c r="N67" i="6"/>
  <c r="M66" i="6"/>
  <c r="U65" i="6"/>
  <c r="L65" i="6"/>
  <c r="T64" i="6"/>
  <c r="K64" i="6"/>
  <c r="R63" i="6"/>
  <c r="J63" i="6"/>
  <c r="Q62" i="6"/>
  <c r="I62" i="6"/>
  <c r="P61" i="6"/>
  <c r="H61" i="6"/>
  <c r="O60" i="6"/>
  <c r="G60" i="6"/>
  <c r="N59" i="6"/>
  <c r="M58" i="6"/>
  <c r="U57" i="6"/>
  <c r="L57" i="6"/>
  <c r="T56" i="6"/>
  <c r="K56" i="6"/>
  <c r="R55" i="6"/>
  <c r="J55" i="6"/>
  <c r="Q54" i="6"/>
  <c r="I54" i="6"/>
  <c r="P53" i="6"/>
  <c r="H53" i="6"/>
  <c r="O52" i="6"/>
  <c r="G52" i="6"/>
  <c r="N51" i="6"/>
  <c r="M50" i="6"/>
  <c r="U49" i="6"/>
  <c r="L49" i="6"/>
  <c r="T48" i="6"/>
  <c r="K48" i="6"/>
  <c r="R47" i="6"/>
  <c r="J47" i="6"/>
  <c r="Q46" i="6"/>
  <c r="I46" i="6"/>
  <c r="P45" i="6"/>
  <c r="H45" i="6"/>
  <c r="O44" i="6"/>
  <c r="G44" i="6"/>
  <c r="N43" i="6"/>
  <c r="M42" i="6"/>
  <c r="U41" i="6"/>
  <c r="L41" i="6"/>
  <c r="T40" i="6"/>
  <c r="K40" i="6"/>
  <c r="R39" i="6"/>
  <c r="J39" i="6"/>
  <c r="Q38" i="6"/>
  <c r="I38" i="6"/>
  <c r="P37" i="6"/>
  <c r="H37" i="6"/>
  <c r="O36" i="6"/>
  <c r="G36" i="6"/>
  <c r="N35" i="6"/>
  <c r="R153" i="6"/>
  <c r="M131" i="6"/>
  <c r="N126" i="6"/>
  <c r="I121" i="6"/>
  <c r="M113" i="6"/>
  <c r="G110" i="6"/>
  <c r="J104" i="6"/>
  <c r="K102" i="6"/>
  <c r="Q100" i="6"/>
  <c r="U98" i="6"/>
  <c r="I95" i="6"/>
  <c r="Q92" i="6"/>
  <c r="K91" i="6"/>
  <c r="G90" i="6"/>
  <c r="R88" i="6"/>
  <c r="O87" i="6"/>
  <c r="K86" i="6"/>
  <c r="P83" i="6"/>
  <c r="L82" i="6"/>
  <c r="I81" i="6"/>
  <c r="U79" i="6"/>
  <c r="H75" i="6"/>
  <c r="J74" i="6"/>
  <c r="N73" i="6"/>
  <c r="R72" i="6"/>
  <c r="J72" i="6"/>
  <c r="Q71" i="6"/>
  <c r="I71" i="6"/>
  <c r="P70" i="6"/>
  <c r="H70" i="6"/>
  <c r="O69" i="6"/>
  <c r="G69" i="6"/>
  <c r="N68" i="6"/>
  <c r="M67" i="6"/>
  <c r="U66" i="6"/>
  <c r="L66" i="6"/>
  <c r="T65" i="6"/>
  <c r="K65" i="6"/>
  <c r="R64" i="6"/>
  <c r="J64" i="6"/>
  <c r="Q63" i="6"/>
  <c r="I63" i="6"/>
  <c r="P62" i="6"/>
  <c r="H62" i="6"/>
  <c r="O61" i="6"/>
  <c r="G61" i="6"/>
  <c r="N60" i="6"/>
  <c r="M59" i="6"/>
  <c r="U58" i="6"/>
  <c r="L58" i="6"/>
  <c r="T57" i="6"/>
  <c r="K57" i="6"/>
  <c r="R56" i="6"/>
  <c r="J56" i="6"/>
  <c r="Q55" i="6"/>
  <c r="I55" i="6"/>
  <c r="P54" i="6"/>
  <c r="H54" i="6"/>
  <c r="O53" i="6"/>
  <c r="G53" i="6"/>
  <c r="N52" i="6"/>
  <c r="M51" i="6"/>
  <c r="U50" i="6"/>
  <c r="L50" i="6"/>
  <c r="T49" i="6"/>
  <c r="K49" i="6"/>
  <c r="R48" i="6"/>
  <c r="J48" i="6"/>
  <c r="Q47" i="6"/>
  <c r="I47" i="6"/>
  <c r="P46" i="6"/>
  <c r="H46" i="6"/>
  <c r="O45" i="6"/>
  <c r="G45" i="6"/>
  <c r="N44" i="6"/>
  <c r="M43" i="6"/>
  <c r="U42" i="6"/>
  <c r="L42" i="6"/>
  <c r="T41" i="6"/>
  <c r="K41" i="6"/>
  <c r="R40" i="6"/>
  <c r="J40" i="6"/>
  <c r="Q39" i="6"/>
  <c r="I39" i="6"/>
  <c r="P38" i="6"/>
  <c r="H38" i="6"/>
  <c r="O37" i="6"/>
  <c r="G37" i="6"/>
  <c r="N36" i="6"/>
  <c r="M35" i="6"/>
  <c r="U34" i="6"/>
  <c r="L34" i="6"/>
  <c r="T33" i="6"/>
  <c r="M174" i="6"/>
  <c r="L116" i="6"/>
  <c r="U106" i="6"/>
  <c r="H102" i="6"/>
  <c r="N100" i="6"/>
  <c r="O98" i="6"/>
  <c r="R96" i="6"/>
  <c r="G95" i="6"/>
  <c r="R93" i="6"/>
  <c r="N92" i="6"/>
  <c r="H91" i="6"/>
  <c r="P88" i="6"/>
  <c r="L87" i="6"/>
  <c r="H86" i="6"/>
  <c r="U84" i="6"/>
  <c r="M83" i="6"/>
  <c r="J82" i="6"/>
  <c r="R79" i="6"/>
  <c r="T78" i="6"/>
  <c r="R77" i="6"/>
  <c r="U76" i="6"/>
  <c r="T75" i="6"/>
  <c r="H74" i="6"/>
  <c r="L73" i="6"/>
  <c r="Q72" i="6"/>
  <c r="I72" i="6"/>
  <c r="P71" i="6"/>
  <c r="H71" i="6"/>
  <c r="O70" i="6"/>
  <c r="G70" i="6"/>
  <c r="N69" i="6"/>
  <c r="M68" i="6"/>
  <c r="U67" i="6"/>
  <c r="L67" i="6"/>
  <c r="T66" i="6"/>
  <c r="K66" i="6"/>
  <c r="R65" i="6"/>
  <c r="J65" i="6"/>
  <c r="Q64" i="6"/>
  <c r="I64" i="6"/>
  <c r="P63" i="6"/>
  <c r="H63" i="6"/>
  <c r="O62" i="6"/>
  <c r="G62" i="6"/>
  <c r="N61" i="6"/>
  <c r="M60" i="6"/>
  <c r="U59" i="6"/>
  <c r="L59" i="6"/>
  <c r="T58" i="6"/>
  <c r="K180" i="6"/>
  <c r="T158" i="6"/>
  <c r="G136" i="6"/>
  <c r="H125" i="6"/>
  <c r="Q112" i="6"/>
  <c r="K109" i="6"/>
  <c r="L106" i="6"/>
  <c r="Q103" i="6"/>
  <c r="I100" i="6"/>
  <c r="L98" i="6"/>
  <c r="M96" i="6"/>
  <c r="O93" i="6"/>
  <c r="L92" i="6"/>
  <c r="T89" i="6"/>
  <c r="M88" i="6"/>
  <c r="I87" i="6"/>
  <c r="Q84" i="6"/>
  <c r="K83" i="6"/>
  <c r="G82" i="6"/>
  <c r="R80" i="6"/>
  <c r="Q79" i="6"/>
  <c r="Q78" i="6"/>
  <c r="P77" i="6"/>
  <c r="Q76" i="6"/>
  <c r="Q75" i="6"/>
  <c r="U74" i="6"/>
  <c r="G74" i="6"/>
  <c r="K73" i="6"/>
  <c r="P72" i="6"/>
  <c r="H72" i="6"/>
  <c r="O71" i="6"/>
  <c r="G71" i="6"/>
  <c r="N70" i="6"/>
  <c r="M69" i="6"/>
  <c r="U68" i="6"/>
  <c r="L68" i="6"/>
  <c r="T67" i="6"/>
  <c r="K67" i="6"/>
  <c r="R66" i="6"/>
  <c r="J66" i="6"/>
  <c r="Q65" i="6"/>
  <c r="I65" i="6"/>
  <c r="P64" i="6"/>
  <c r="H64" i="6"/>
  <c r="O63" i="6"/>
  <c r="G63" i="6"/>
  <c r="N62" i="6"/>
  <c r="M61" i="6"/>
  <c r="U60" i="6"/>
  <c r="L60" i="6"/>
  <c r="T59" i="6"/>
  <c r="K59" i="6"/>
  <c r="R58" i="6"/>
  <c r="J58" i="6"/>
  <c r="Q57" i="6"/>
  <c r="I57" i="6"/>
  <c r="P56" i="6"/>
  <c r="H56" i="6"/>
  <c r="O55" i="6"/>
  <c r="G55" i="6"/>
  <c r="N54" i="6"/>
  <c r="M53" i="6"/>
  <c r="U52" i="6"/>
  <c r="L52" i="6"/>
  <c r="T51" i="6"/>
  <c r="K51" i="6"/>
  <c r="R50" i="6"/>
  <c r="J50" i="6"/>
  <c r="Q49" i="6"/>
  <c r="I49" i="6"/>
  <c r="P48" i="6"/>
  <c r="H48" i="6"/>
  <c r="O47" i="6"/>
  <c r="G47" i="6"/>
  <c r="N46" i="6"/>
  <c r="M45" i="6"/>
  <c r="U44" i="6"/>
  <c r="L44" i="6"/>
  <c r="T43" i="6"/>
  <c r="K43" i="6"/>
  <c r="R42" i="6"/>
  <c r="J42" i="6"/>
  <c r="Q41" i="6"/>
  <c r="I41" i="6"/>
  <c r="P40" i="6"/>
  <c r="G186" i="6"/>
  <c r="G119" i="6"/>
  <c r="P115" i="6"/>
  <c r="G112" i="6"/>
  <c r="L103" i="6"/>
  <c r="R101" i="6"/>
  <c r="G98" i="6"/>
  <c r="J96" i="6"/>
  <c r="T94" i="6"/>
  <c r="M93" i="6"/>
  <c r="I92" i="6"/>
  <c r="U90" i="6"/>
  <c r="Q89" i="6"/>
  <c r="J88" i="6"/>
  <c r="G87" i="6"/>
  <c r="R85" i="6"/>
  <c r="N84" i="6"/>
  <c r="H83" i="6"/>
  <c r="P80" i="6"/>
  <c r="O79" i="6"/>
  <c r="P78" i="6"/>
  <c r="O77" i="6"/>
  <c r="O76" i="6"/>
  <c r="P75" i="6"/>
  <c r="R74" i="6"/>
  <c r="J73" i="6"/>
  <c r="O72" i="6"/>
  <c r="G72" i="6"/>
  <c r="N71" i="6"/>
  <c r="M70" i="6"/>
  <c r="U69" i="6"/>
  <c r="L69" i="6"/>
  <c r="T68" i="6"/>
  <c r="K68" i="6"/>
  <c r="R67" i="6"/>
  <c r="J67" i="6"/>
  <c r="Q66" i="6"/>
  <c r="I66" i="6"/>
  <c r="P65" i="6"/>
  <c r="H65" i="6"/>
  <c r="O64" i="6"/>
  <c r="G64" i="6"/>
  <c r="N63" i="6"/>
  <c r="M62" i="6"/>
  <c r="U61" i="6"/>
  <c r="L61" i="6"/>
  <c r="T60" i="6"/>
  <c r="K60" i="6"/>
  <c r="R59" i="6"/>
  <c r="J59" i="6"/>
  <c r="Q58" i="6"/>
  <c r="I58" i="6"/>
  <c r="P57" i="6"/>
  <c r="H57" i="6"/>
  <c r="O56" i="6"/>
  <c r="G56" i="6"/>
  <c r="N55" i="6"/>
  <c r="M54" i="6"/>
  <c r="U53" i="6"/>
  <c r="L53" i="6"/>
  <c r="T52" i="6"/>
  <c r="K52" i="6"/>
  <c r="R51" i="6"/>
  <c r="J51" i="6"/>
  <c r="Q50" i="6"/>
  <c r="I50" i="6"/>
  <c r="P49" i="6"/>
  <c r="H49" i="6"/>
  <c r="O48" i="6"/>
  <c r="G48" i="6"/>
  <c r="N47" i="6"/>
  <c r="M46" i="6"/>
  <c r="U45" i="6"/>
  <c r="L45" i="6"/>
  <c r="T44" i="6"/>
  <c r="K44" i="6"/>
  <c r="R43" i="6"/>
  <c r="J43" i="6"/>
  <c r="Q42" i="6"/>
  <c r="I42" i="6"/>
  <c r="P41" i="6"/>
  <c r="H41" i="6"/>
  <c r="O40" i="6"/>
  <c r="G40" i="6"/>
  <c r="U128" i="6"/>
  <c r="Q108" i="6"/>
  <c r="T105" i="6"/>
  <c r="I103" i="6"/>
  <c r="O101" i="6"/>
  <c r="P99" i="6"/>
  <c r="P94" i="6"/>
  <c r="J93" i="6"/>
  <c r="R90" i="6"/>
  <c r="N89" i="6"/>
  <c r="H88" i="6"/>
  <c r="O85" i="6"/>
  <c r="L84" i="6"/>
  <c r="T81" i="6"/>
  <c r="M80" i="6"/>
  <c r="L79" i="6"/>
  <c r="N78" i="6"/>
  <c r="M77" i="6"/>
  <c r="N76" i="6"/>
  <c r="N75" i="6"/>
  <c r="P74" i="6"/>
  <c r="U73" i="6"/>
  <c r="I73" i="6"/>
  <c r="N72" i="6"/>
  <c r="M71" i="6"/>
  <c r="U70" i="6"/>
  <c r="L70" i="6"/>
  <c r="T69" i="6"/>
  <c r="K69" i="6"/>
  <c r="R68" i="6"/>
  <c r="J68" i="6"/>
  <c r="Q67" i="6"/>
  <c r="I67" i="6"/>
  <c r="P66" i="6"/>
  <c r="H66" i="6"/>
  <c r="O65" i="6"/>
  <c r="G65" i="6"/>
  <c r="N64" i="6"/>
  <c r="M63" i="6"/>
  <c r="U62" i="6"/>
  <c r="L62" i="6"/>
  <c r="T61" i="6"/>
  <c r="K61" i="6"/>
  <c r="R60" i="6"/>
  <c r="J60" i="6"/>
  <c r="Q59" i="6"/>
  <c r="I59" i="6"/>
  <c r="P58" i="6"/>
  <c r="H58" i="6"/>
  <c r="O57" i="6"/>
  <c r="G57" i="6"/>
  <c r="N56" i="6"/>
  <c r="M55" i="6"/>
  <c r="U54" i="6"/>
  <c r="L54" i="6"/>
  <c r="T53" i="6"/>
  <c r="K53" i="6"/>
  <c r="R52" i="6"/>
  <c r="J52" i="6"/>
  <c r="Q51" i="6"/>
  <c r="I51" i="6"/>
  <c r="P50" i="6"/>
  <c r="H50" i="6"/>
  <c r="O49" i="6"/>
  <c r="G49" i="6"/>
  <c r="N48" i="6"/>
  <c r="M47" i="6"/>
  <c r="U46" i="6"/>
  <c r="L46" i="6"/>
  <c r="T45" i="6"/>
  <c r="K45" i="6"/>
  <c r="R44" i="6"/>
  <c r="J44" i="6"/>
  <c r="Q43" i="6"/>
  <c r="I43" i="6"/>
  <c r="P42" i="6"/>
  <c r="H42" i="6"/>
  <c r="O41" i="6"/>
  <c r="G41" i="6"/>
  <c r="N40" i="6"/>
  <c r="M39" i="6"/>
  <c r="U38" i="6"/>
  <c r="L38" i="6"/>
  <c r="T37" i="6"/>
  <c r="K37" i="6"/>
  <c r="R36" i="6"/>
  <c r="J36" i="6"/>
  <c r="Q35" i="6"/>
  <c r="I35" i="6"/>
  <c r="U95" i="6"/>
  <c r="Q81" i="6"/>
  <c r="J77" i="6"/>
  <c r="T73" i="6"/>
  <c r="T70" i="6"/>
  <c r="H59" i="6"/>
  <c r="N57" i="6"/>
  <c r="I56" i="6"/>
  <c r="R53" i="6"/>
  <c r="M52" i="6"/>
  <c r="H51" i="6"/>
  <c r="M48" i="6"/>
  <c r="K47" i="6"/>
  <c r="G46" i="6"/>
  <c r="Q44" i="6"/>
  <c r="O43" i="6"/>
  <c r="K42" i="6"/>
  <c r="U40" i="6"/>
  <c r="T39" i="6"/>
  <c r="G38" i="6"/>
  <c r="J37" i="6"/>
  <c r="L36" i="6"/>
  <c r="P35" i="6"/>
  <c r="T34" i="6"/>
  <c r="J34" i="6"/>
  <c r="P33" i="6"/>
  <c r="H33" i="6"/>
  <c r="O32" i="6"/>
  <c r="G32" i="6"/>
  <c r="N31" i="6"/>
  <c r="M30" i="6"/>
  <c r="U29" i="6"/>
  <c r="L29" i="6"/>
  <c r="T28" i="6"/>
  <c r="K28" i="6"/>
  <c r="R27" i="6"/>
  <c r="J27" i="6"/>
  <c r="Q26" i="6"/>
  <c r="I26" i="6"/>
  <c r="P25" i="6"/>
  <c r="H25" i="6"/>
  <c r="O24" i="6"/>
  <c r="G24" i="6"/>
  <c r="N23" i="6"/>
  <c r="M22" i="6"/>
  <c r="U21" i="6"/>
  <c r="L21" i="6"/>
  <c r="T20" i="6"/>
  <c r="K20" i="6"/>
  <c r="R19" i="6"/>
  <c r="J19" i="6"/>
  <c r="Q18" i="6"/>
  <c r="I18" i="6"/>
  <c r="P17" i="6"/>
  <c r="H17" i="6"/>
  <c r="O16" i="6"/>
  <c r="G16" i="6"/>
  <c r="N15" i="6"/>
  <c r="M14" i="6"/>
  <c r="U13" i="6"/>
  <c r="L13" i="6"/>
  <c r="T12" i="6"/>
  <c r="K12" i="6"/>
  <c r="R11" i="6"/>
  <c r="J11" i="6"/>
  <c r="Q10" i="6"/>
  <c r="I10" i="6"/>
  <c r="P9" i="6"/>
  <c r="H9" i="6"/>
  <c r="O8" i="6"/>
  <c r="G8" i="6"/>
  <c r="N7" i="6"/>
  <c r="U13" i="5"/>
  <c r="U21" i="5"/>
  <c r="U29" i="5"/>
  <c r="U37" i="5"/>
  <c r="U45" i="5"/>
  <c r="U53" i="5"/>
  <c r="U61" i="5"/>
  <c r="U69" i="5"/>
  <c r="U77" i="5"/>
  <c r="U85" i="5"/>
  <c r="U93" i="5"/>
  <c r="U101" i="5"/>
  <c r="U109" i="5"/>
  <c r="U117" i="5"/>
  <c r="U125" i="5"/>
  <c r="U133" i="5"/>
  <c r="U141" i="5"/>
  <c r="U149" i="5"/>
  <c r="U157" i="5"/>
  <c r="U165" i="5"/>
  <c r="U173" i="5"/>
  <c r="U181" i="5"/>
  <c r="U189" i="5"/>
  <c r="U197" i="5"/>
  <c r="U205" i="5"/>
  <c r="G118" i="6"/>
  <c r="O90" i="6"/>
  <c r="M85" i="6"/>
  <c r="G73" i="6"/>
  <c r="K70" i="6"/>
  <c r="P67" i="6"/>
  <c r="M64" i="6"/>
  <c r="R61" i="6"/>
  <c r="M57" i="6"/>
  <c r="T54" i="6"/>
  <c r="Q53" i="6"/>
  <c r="I52" i="6"/>
  <c r="G51" i="6"/>
  <c r="R49" i="6"/>
  <c r="L48" i="6"/>
  <c r="H47" i="6"/>
  <c r="P44" i="6"/>
  <c r="L43" i="6"/>
  <c r="G42" i="6"/>
  <c r="Q40" i="6"/>
  <c r="P39" i="6"/>
  <c r="T38" i="6"/>
  <c r="I37" i="6"/>
  <c r="K36" i="6"/>
  <c r="O35" i="6"/>
  <c r="R34" i="6"/>
  <c r="I34" i="6"/>
  <c r="O33" i="6"/>
  <c r="G33" i="6"/>
  <c r="N32" i="6"/>
  <c r="M31" i="6"/>
  <c r="U30" i="6"/>
  <c r="L30" i="6"/>
  <c r="T29" i="6"/>
  <c r="K29" i="6"/>
  <c r="R28" i="6"/>
  <c r="J28" i="6"/>
  <c r="Q27" i="6"/>
  <c r="I27" i="6"/>
  <c r="P26" i="6"/>
  <c r="H26" i="6"/>
  <c r="O25" i="6"/>
  <c r="G25" i="6"/>
  <c r="N24" i="6"/>
  <c r="M23" i="6"/>
  <c r="U22" i="6"/>
  <c r="L22" i="6"/>
  <c r="T21" i="6"/>
  <c r="K21" i="6"/>
  <c r="R20" i="6"/>
  <c r="J20" i="6"/>
  <c r="Q19" i="6"/>
  <c r="I19" i="6"/>
  <c r="P18" i="6"/>
  <c r="H18" i="6"/>
  <c r="O17" i="6"/>
  <c r="G17" i="6"/>
  <c r="N16" i="6"/>
  <c r="M15" i="6"/>
  <c r="U14" i="6"/>
  <c r="L14" i="6"/>
  <c r="T13" i="6"/>
  <c r="K13" i="6"/>
  <c r="R12" i="6"/>
  <c r="J12" i="6"/>
  <c r="Q11" i="6"/>
  <c r="I11" i="6"/>
  <c r="P10" i="6"/>
  <c r="H10" i="6"/>
  <c r="O9" i="6"/>
  <c r="G9" i="6"/>
  <c r="N8" i="6"/>
  <c r="M7" i="6"/>
  <c r="L111" i="6"/>
  <c r="K105" i="6"/>
  <c r="M99" i="6"/>
  <c r="N94" i="6"/>
  <c r="J80" i="6"/>
  <c r="L76" i="6"/>
  <c r="H67" i="6"/>
  <c r="J61" i="6"/>
  <c r="O58" i="6"/>
  <c r="J57" i="6"/>
  <c r="U55" i="6"/>
  <c r="R54" i="6"/>
  <c r="N53" i="6"/>
  <c r="H52" i="6"/>
  <c r="N49" i="6"/>
  <c r="I48" i="6"/>
  <c r="R45" i="6"/>
  <c r="M44" i="6"/>
  <c r="H43" i="6"/>
  <c r="M40" i="6"/>
  <c r="O39" i="6"/>
  <c r="R38" i="6"/>
  <c r="U37" i="6"/>
  <c r="I36" i="6"/>
  <c r="L35" i="6"/>
  <c r="Q34" i="6"/>
  <c r="H34" i="6"/>
  <c r="N33" i="6"/>
  <c r="M32" i="6"/>
  <c r="U31" i="6"/>
  <c r="L31" i="6"/>
  <c r="T30" i="6"/>
  <c r="K30" i="6"/>
  <c r="R29" i="6"/>
  <c r="J29" i="6"/>
  <c r="Q28" i="6"/>
  <c r="I28" i="6"/>
  <c r="P27" i="6"/>
  <c r="H27" i="6"/>
  <c r="O26" i="6"/>
  <c r="G26" i="6"/>
  <c r="N25" i="6"/>
  <c r="M24" i="6"/>
  <c r="U23" i="6"/>
  <c r="L23" i="6"/>
  <c r="T22" i="6"/>
  <c r="K22" i="6"/>
  <c r="R21" i="6"/>
  <c r="J21" i="6"/>
  <c r="Q20" i="6"/>
  <c r="I20" i="6"/>
  <c r="P19" i="6"/>
  <c r="H19" i="6"/>
  <c r="O18" i="6"/>
  <c r="G18" i="6"/>
  <c r="N17" i="6"/>
  <c r="M16" i="6"/>
  <c r="U15" i="6"/>
  <c r="L15" i="6"/>
  <c r="T14" i="6"/>
  <c r="K14" i="6"/>
  <c r="R13" i="6"/>
  <c r="J13" i="6"/>
  <c r="Q12" i="6"/>
  <c r="I12" i="6"/>
  <c r="P11" i="6"/>
  <c r="H11" i="6"/>
  <c r="O10" i="6"/>
  <c r="G10" i="6"/>
  <c r="N9" i="6"/>
  <c r="M8" i="6"/>
  <c r="U7" i="6"/>
  <c r="L7" i="6"/>
  <c r="K89" i="6"/>
  <c r="I84" i="6"/>
  <c r="M72" i="6"/>
  <c r="R69" i="6"/>
  <c r="U63" i="6"/>
  <c r="N58" i="6"/>
  <c r="T55" i="6"/>
  <c r="O54" i="6"/>
  <c r="J53" i="6"/>
  <c r="T50" i="6"/>
  <c r="M49" i="6"/>
  <c r="T46" i="6"/>
  <c r="Q45" i="6"/>
  <c r="I44" i="6"/>
  <c r="G43" i="6"/>
  <c r="R41" i="6"/>
  <c r="L40" i="6"/>
  <c r="N39" i="6"/>
  <c r="O38" i="6"/>
  <c r="R37" i="6"/>
  <c r="U36" i="6"/>
  <c r="H36" i="6"/>
  <c r="K35" i="6"/>
  <c r="P34" i="6"/>
  <c r="G34" i="6"/>
  <c r="M33" i="6"/>
  <c r="U32" i="6"/>
  <c r="L32" i="6"/>
  <c r="T31" i="6"/>
  <c r="V31" i="6" s="1"/>
  <c r="K31" i="6"/>
  <c r="R30" i="6"/>
  <c r="J30" i="6"/>
  <c r="Q29" i="6"/>
  <c r="I29" i="6"/>
  <c r="P28" i="6"/>
  <c r="H28" i="6"/>
  <c r="O27" i="6"/>
  <c r="G27" i="6"/>
  <c r="N26" i="6"/>
  <c r="M25" i="6"/>
  <c r="U24" i="6"/>
  <c r="L24" i="6"/>
  <c r="T23" i="6"/>
  <c r="K23" i="6"/>
  <c r="R22" i="6"/>
  <c r="J22" i="6"/>
  <c r="Q21" i="6"/>
  <c r="I21" i="6"/>
  <c r="P20" i="6"/>
  <c r="H20" i="6"/>
  <c r="O19" i="6"/>
  <c r="G19" i="6"/>
  <c r="N18" i="6"/>
  <c r="M17" i="6"/>
  <c r="U16" i="6"/>
  <c r="L16" i="6"/>
  <c r="T15" i="6"/>
  <c r="K15" i="6"/>
  <c r="R14" i="6"/>
  <c r="J14" i="6"/>
  <c r="Q13" i="6"/>
  <c r="I13" i="6"/>
  <c r="P12" i="6"/>
  <c r="H12" i="6"/>
  <c r="O11" i="6"/>
  <c r="G11" i="6"/>
  <c r="N10" i="6"/>
  <c r="M9" i="6"/>
  <c r="U8" i="6"/>
  <c r="L8" i="6"/>
  <c r="T7" i="6"/>
  <c r="K7" i="6"/>
  <c r="U8" i="5"/>
  <c r="U16" i="5"/>
  <c r="U24" i="5"/>
  <c r="U32" i="5"/>
  <c r="U40" i="5"/>
  <c r="U48" i="5"/>
  <c r="U56" i="5"/>
  <c r="U64" i="5"/>
  <c r="U72" i="5"/>
  <c r="U80" i="5"/>
  <c r="U88" i="5"/>
  <c r="U96" i="5"/>
  <c r="U104" i="5"/>
  <c r="U112" i="5"/>
  <c r="U120" i="5"/>
  <c r="U128" i="5"/>
  <c r="U136" i="5"/>
  <c r="U144" i="5"/>
  <c r="U152" i="5"/>
  <c r="U160" i="5"/>
  <c r="U168" i="5"/>
  <c r="U176" i="5"/>
  <c r="U184" i="5"/>
  <c r="U192" i="5"/>
  <c r="U200" i="5"/>
  <c r="U208" i="5"/>
  <c r="G93" i="6"/>
  <c r="J79" i="6"/>
  <c r="M75" i="6"/>
  <c r="J69" i="6"/>
  <c r="O66" i="6"/>
  <c r="L63" i="6"/>
  <c r="Q60" i="6"/>
  <c r="K58" i="6"/>
  <c r="U56" i="6"/>
  <c r="P55" i="6"/>
  <c r="K54" i="6"/>
  <c r="I53" i="6"/>
  <c r="U51" i="6"/>
  <c r="O50" i="6"/>
  <c r="J49" i="6"/>
  <c r="U47" i="6"/>
  <c r="R46" i="6"/>
  <c r="N45" i="6"/>
  <c r="H44" i="6"/>
  <c r="N41" i="6"/>
  <c r="I40" i="6"/>
  <c r="L39" i="6"/>
  <c r="N38" i="6"/>
  <c r="Q37" i="6"/>
  <c r="T36" i="6"/>
  <c r="J35" i="6"/>
  <c r="O34" i="6"/>
  <c r="L33" i="6"/>
  <c r="T32" i="6"/>
  <c r="K32" i="6"/>
  <c r="R31" i="6"/>
  <c r="J31" i="6"/>
  <c r="Q30" i="6"/>
  <c r="I30" i="6"/>
  <c r="P29" i="6"/>
  <c r="H29" i="6"/>
  <c r="O28" i="6"/>
  <c r="G28" i="6"/>
  <c r="N27" i="6"/>
  <c r="M26" i="6"/>
  <c r="U25" i="6"/>
  <c r="L25" i="6"/>
  <c r="T24" i="6"/>
  <c r="K24" i="6"/>
  <c r="R23" i="6"/>
  <c r="J23" i="6"/>
  <c r="Q22" i="6"/>
  <c r="I22" i="6"/>
  <c r="P21" i="6"/>
  <c r="H21" i="6"/>
  <c r="O20" i="6"/>
  <c r="G20" i="6"/>
  <c r="N19" i="6"/>
  <c r="M18" i="6"/>
  <c r="U17" i="6"/>
  <c r="L17" i="6"/>
  <c r="T16" i="6"/>
  <c r="K16" i="6"/>
  <c r="R15" i="6"/>
  <c r="J15" i="6"/>
  <c r="Q14" i="6"/>
  <c r="I14" i="6"/>
  <c r="P13" i="6"/>
  <c r="H13" i="6"/>
  <c r="O12" i="6"/>
  <c r="G12" i="6"/>
  <c r="N11" i="6"/>
  <c r="M10" i="6"/>
  <c r="U9" i="6"/>
  <c r="L9" i="6"/>
  <c r="T8" i="6"/>
  <c r="K8" i="6"/>
  <c r="R7" i="6"/>
  <c r="J7" i="6"/>
  <c r="U9" i="5"/>
  <c r="U17" i="5"/>
  <c r="U25" i="5"/>
  <c r="U33" i="5"/>
  <c r="U41" i="5"/>
  <c r="U49" i="5"/>
  <c r="U57" i="5"/>
  <c r="U65" i="5"/>
  <c r="U73" i="5"/>
  <c r="U81" i="5"/>
  <c r="U89" i="5"/>
  <c r="U97" i="5"/>
  <c r="U105" i="5"/>
  <c r="U113" i="5"/>
  <c r="U121" i="5"/>
  <c r="U129" i="5"/>
  <c r="U137" i="5"/>
  <c r="U145" i="5"/>
  <c r="U153" i="5"/>
  <c r="U161" i="5"/>
  <c r="U169" i="5"/>
  <c r="U177" i="5"/>
  <c r="U185" i="5"/>
  <c r="U193" i="5"/>
  <c r="U201" i="5"/>
  <c r="U209" i="5"/>
  <c r="U217" i="5"/>
  <c r="U225" i="5"/>
  <c r="U233" i="5"/>
  <c r="U241" i="5"/>
  <c r="U249" i="5"/>
  <c r="U257" i="5"/>
  <c r="U265" i="5"/>
  <c r="U273" i="5"/>
  <c r="U281" i="5"/>
  <c r="U289" i="5"/>
  <c r="U297" i="5"/>
  <c r="U305" i="5"/>
  <c r="U313" i="5"/>
  <c r="U321" i="5"/>
  <c r="U329" i="5"/>
  <c r="T9" i="5"/>
  <c r="T17" i="5"/>
  <c r="T25" i="5"/>
  <c r="T33" i="5"/>
  <c r="T41" i="5"/>
  <c r="T49" i="5"/>
  <c r="T57" i="5"/>
  <c r="T65" i="5"/>
  <c r="T73" i="5"/>
  <c r="T81" i="5"/>
  <c r="T89" i="5"/>
  <c r="T97" i="5"/>
  <c r="T105" i="5"/>
  <c r="T113" i="5"/>
  <c r="T121" i="5"/>
  <c r="T129" i="5"/>
  <c r="T137" i="5"/>
  <c r="T145" i="5"/>
  <c r="T153" i="5"/>
  <c r="T161" i="5"/>
  <c r="T169" i="5"/>
  <c r="T177" i="5"/>
  <c r="T185" i="5"/>
  <c r="T193" i="5"/>
  <c r="T201" i="5"/>
  <c r="T209" i="5"/>
  <c r="T217" i="5"/>
  <c r="T225" i="5"/>
  <c r="T233" i="5"/>
  <c r="T241" i="5"/>
  <c r="T249" i="5"/>
  <c r="T257" i="5"/>
  <c r="T265" i="5"/>
  <c r="T273" i="5"/>
  <c r="T281" i="5"/>
  <c r="T289" i="5"/>
  <c r="T297" i="5"/>
  <c r="T305" i="5"/>
  <c r="T313" i="5"/>
  <c r="T321" i="5"/>
  <c r="T329" i="5"/>
  <c r="T97" i="6"/>
  <c r="U71" i="6"/>
  <c r="G66" i="6"/>
  <c r="I60" i="6"/>
  <c r="G58" i="6"/>
  <c r="Q56" i="6"/>
  <c r="L55" i="6"/>
  <c r="J54" i="6"/>
  <c r="P51" i="6"/>
  <c r="N50" i="6"/>
  <c r="T47" i="6"/>
  <c r="O46" i="6"/>
  <c r="J45" i="6"/>
  <c r="T42" i="6"/>
  <c r="M41" i="6"/>
  <c r="H40" i="6"/>
  <c r="K39" i="6"/>
  <c r="M38" i="6"/>
  <c r="N37" i="6"/>
  <c r="Q36" i="6"/>
  <c r="U35" i="6"/>
  <c r="H35" i="6"/>
  <c r="N34" i="6"/>
  <c r="U33" i="6"/>
  <c r="K33" i="6"/>
  <c r="R32" i="6"/>
  <c r="J32" i="6"/>
  <c r="Q31" i="6"/>
  <c r="I31" i="6"/>
  <c r="P30" i="6"/>
  <c r="H30" i="6"/>
  <c r="O29" i="6"/>
  <c r="G29" i="6"/>
  <c r="N28" i="6"/>
  <c r="M27" i="6"/>
  <c r="U26" i="6"/>
  <c r="L26" i="6"/>
  <c r="T25" i="6"/>
  <c r="K25" i="6"/>
  <c r="R24" i="6"/>
  <c r="J24" i="6"/>
  <c r="Q23" i="6"/>
  <c r="I23" i="6"/>
  <c r="P22" i="6"/>
  <c r="H22" i="6"/>
  <c r="O21" i="6"/>
  <c r="G21" i="6"/>
  <c r="N20" i="6"/>
  <c r="M19" i="6"/>
  <c r="U18" i="6"/>
  <c r="L18" i="6"/>
  <c r="T17" i="6"/>
  <c r="K17" i="6"/>
  <c r="R16" i="6"/>
  <c r="J16" i="6"/>
  <c r="Q15" i="6"/>
  <c r="I15" i="6"/>
  <c r="P14" i="6"/>
  <c r="H14" i="6"/>
  <c r="O13" i="6"/>
  <c r="G13" i="6"/>
  <c r="N12" i="6"/>
  <c r="M11" i="6"/>
  <c r="U10" i="6"/>
  <c r="L10" i="6"/>
  <c r="T9" i="6"/>
  <c r="K9" i="6"/>
  <c r="R8" i="6"/>
  <c r="J8" i="6"/>
  <c r="Q7" i="6"/>
  <c r="I7" i="6"/>
  <c r="U10" i="5"/>
  <c r="U18" i="5"/>
  <c r="U26" i="5"/>
  <c r="U34" i="5"/>
  <c r="U42" i="5"/>
  <c r="U50" i="5"/>
  <c r="U58" i="5"/>
  <c r="U66" i="5"/>
  <c r="U74" i="5"/>
  <c r="U82" i="5"/>
  <c r="U90" i="5"/>
  <c r="U98" i="5"/>
  <c r="U106" i="5"/>
  <c r="U114" i="5"/>
  <c r="U122" i="5"/>
  <c r="U130" i="5"/>
  <c r="U138" i="5"/>
  <c r="U146" i="5"/>
  <c r="U154" i="5"/>
  <c r="U162" i="5"/>
  <c r="U170" i="5"/>
  <c r="U178" i="5"/>
  <c r="U186" i="5"/>
  <c r="U194" i="5"/>
  <c r="U202" i="5"/>
  <c r="U210" i="5"/>
  <c r="U218" i="5"/>
  <c r="U226" i="5"/>
  <c r="U234" i="5"/>
  <c r="U242" i="5"/>
  <c r="U250" i="5"/>
  <c r="U258" i="5"/>
  <c r="U266" i="5"/>
  <c r="U274" i="5"/>
  <c r="U282" i="5"/>
  <c r="U290" i="5"/>
  <c r="U298" i="5"/>
  <c r="U306" i="5"/>
  <c r="U314" i="5"/>
  <c r="U322" i="5"/>
  <c r="U330" i="5"/>
  <c r="T10" i="5"/>
  <c r="T18" i="5"/>
  <c r="T26" i="5"/>
  <c r="T34" i="5"/>
  <c r="T42" i="5"/>
  <c r="T50" i="5"/>
  <c r="T58" i="5"/>
  <c r="T66" i="5"/>
  <c r="T74" i="5"/>
  <c r="T82" i="5"/>
  <c r="T90" i="5"/>
  <c r="T98" i="5"/>
  <c r="T106" i="5"/>
  <c r="T114" i="5"/>
  <c r="T122" i="5"/>
  <c r="T130" i="5"/>
  <c r="T138" i="5"/>
  <c r="T146" i="5"/>
  <c r="T154" i="5"/>
  <c r="T162" i="5"/>
  <c r="T170" i="5"/>
  <c r="T178" i="5"/>
  <c r="T186" i="5"/>
  <c r="T194" i="5"/>
  <c r="T202" i="5"/>
  <c r="T210" i="5"/>
  <c r="T218" i="5"/>
  <c r="T226" i="5"/>
  <c r="T234" i="5"/>
  <c r="T242" i="5"/>
  <c r="T250" i="5"/>
  <c r="T258" i="5"/>
  <c r="T266" i="5"/>
  <c r="T274" i="5"/>
  <c r="T282" i="5"/>
  <c r="T290" i="5"/>
  <c r="T298" i="5"/>
  <c r="T306" i="5"/>
  <c r="T314" i="5"/>
  <c r="T322" i="5"/>
  <c r="T330" i="5"/>
  <c r="T114" i="6"/>
  <c r="H108" i="6"/>
  <c r="U82" i="6"/>
  <c r="K78" i="6"/>
  <c r="O74" i="6"/>
  <c r="L71" i="6"/>
  <c r="Q68" i="6"/>
  <c r="T62" i="6"/>
  <c r="M56" i="6"/>
  <c r="K55" i="6"/>
  <c r="G54" i="6"/>
  <c r="Q52" i="6"/>
  <c r="O51" i="6"/>
  <c r="K50" i="6"/>
  <c r="U48" i="6"/>
  <c r="P47" i="6"/>
  <c r="K46" i="6"/>
  <c r="I45" i="6"/>
  <c r="U43" i="6"/>
  <c r="O42" i="6"/>
  <c r="J41" i="6"/>
  <c r="H39" i="6"/>
  <c r="K38" i="6"/>
  <c r="M37" i="6"/>
  <c r="P36" i="6"/>
  <c r="T35" i="6"/>
  <c r="G35" i="6"/>
  <c r="M34" i="6"/>
  <c r="R33" i="6"/>
  <c r="J33" i="6"/>
  <c r="Q32" i="6"/>
  <c r="I32" i="6"/>
  <c r="P31" i="6"/>
  <c r="H31" i="6"/>
  <c r="O30" i="6"/>
  <c r="G30" i="6"/>
  <c r="N29" i="6"/>
  <c r="M28" i="6"/>
  <c r="U27" i="6"/>
  <c r="L27" i="6"/>
  <c r="T26" i="6"/>
  <c r="K26" i="6"/>
  <c r="R25" i="6"/>
  <c r="J25" i="6"/>
  <c r="Q24" i="6"/>
  <c r="I24" i="6"/>
  <c r="P23" i="6"/>
  <c r="H23" i="6"/>
  <c r="O22" i="6"/>
  <c r="G22" i="6"/>
  <c r="N21" i="6"/>
  <c r="M20" i="6"/>
  <c r="U19" i="6"/>
  <c r="L19" i="6"/>
  <c r="T18" i="6"/>
  <c r="K18" i="6"/>
  <c r="R17" i="6"/>
  <c r="J17" i="6"/>
  <c r="Q16" i="6"/>
  <c r="I16" i="6"/>
  <c r="P15" i="6"/>
  <c r="H15" i="6"/>
  <c r="O14" i="6"/>
  <c r="G14" i="6"/>
  <c r="N13" i="6"/>
  <c r="M12" i="6"/>
  <c r="U11" i="6"/>
  <c r="L11" i="6"/>
  <c r="T10" i="6"/>
  <c r="K10" i="6"/>
  <c r="R9" i="6"/>
  <c r="J9" i="6"/>
  <c r="Q8" i="6"/>
  <c r="I8" i="6"/>
  <c r="P7" i="6"/>
  <c r="H7" i="6"/>
  <c r="U11" i="5"/>
  <c r="U19" i="5"/>
  <c r="U27" i="5"/>
  <c r="U35" i="5"/>
  <c r="U43" i="5"/>
  <c r="U51" i="5"/>
  <c r="U59" i="5"/>
  <c r="U67" i="5"/>
  <c r="U75" i="5"/>
  <c r="U83" i="5"/>
  <c r="U91" i="5"/>
  <c r="U99" i="5"/>
  <c r="U107" i="5"/>
  <c r="U115" i="5"/>
  <c r="U123" i="5"/>
  <c r="U131" i="5"/>
  <c r="U139" i="5"/>
  <c r="U147" i="5"/>
  <c r="U155" i="5"/>
  <c r="U163" i="5"/>
  <c r="U171" i="5"/>
  <c r="U179" i="5"/>
  <c r="U187" i="5"/>
  <c r="U195" i="5"/>
  <c r="U203" i="5"/>
  <c r="U211" i="5"/>
  <c r="U219" i="5"/>
  <c r="U227" i="5"/>
  <c r="U235" i="5"/>
  <c r="U243" i="5"/>
  <c r="U251" i="5"/>
  <c r="U259" i="5"/>
  <c r="U267" i="5"/>
  <c r="U275" i="5"/>
  <c r="U283" i="5"/>
  <c r="U291" i="5"/>
  <c r="U299" i="5"/>
  <c r="U307" i="5"/>
  <c r="U315" i="5"/>
  <c r="U323" i="5"/>
  <c r="U331" i="5"/>
  <c r="T11" i="5"/>
  <c r="T19" i="5"/>
  <c r="T27" i="5"/>
  <c r="T35" i="5"/>
  <c r="T43" i="5"/>
  <c r="T51" i="5"/>
  <c r="T59" i="5"/>
  <c r="T67" i="5"/>
  <c r="T75" i="5"/>
  <c r="T83" i="5"/>
  <c r="T91" i="5"/>
  <c r="T99" i="5"/>
  <c r="T107" i="5"/>
  <c r="T115" i="5"/>
  <c r="T123" i="5"/>
  <c r="T131" i="5"/>
  <c r="T139" i="5"/>
  <c r="T147" i="5"/>
  <c r="T155" i="5"/>
  <c r="T163" i="5"/>
  <c r="T171" i="5"/>
  <c r="T179" i="5"/>
  <c r="T187" i="5"/>
  <c r="T195" i="5"/>
  <c r="T203" i="5"/>
  <c r="T211" i="5"/>
  <c r="T219" i="5"/>
  <c r="T227" i="5"/>
  <c r="T235" i="5"/>
  <c r="T243" i="5"/>
  <c r="T251" i="5"/>
  <c r="T259" i="5"/>
  <c r="T267" i="5"/>
  <c r="T275" i="5"/>
  <c r="T283" i="5"/>
  <c r="T291" i="5"/>
  <c r="T299" i="5"/>
  <c r="T307" i="5"/>
  <c r="T315" i="5"/>
  <c r="T323" i="5"/>
  <c r="T331" i="5"/>
  <c r="R11" i="5"/>
  <c r="R19" i="5"/>
  <c r="R27" i="5"/>
  <c r="R35" i="5"/>
  <c r="R43" i="5"/>
  <c r="R51" i="5"/>
  <c r="R59" i="5"/>
  <c r="R67" i="5"/>
  <c r="R75" i="5"/>
  <c r="R83" i="5"/>
  <c r="H199" i="6"/>
  <c r="J101" i="6"/>
  <c r="T91" i="6"/>
  <c r="V91" i="6" s="1"/>
  <c r="T86" i="6"/>
  <c r="I68" i="6"/>
  <c r="N65" i="6"/>
  <c r="K62" i="6"/>
  <c r="P59" i="6"/>
  <c r="R57" i="6"/>
  <c r="L56" i="6"/>
  <c r="H55" i="6"/>
  <c r="P52" i="6"/>
  <c r="L51" i="6"/>
  <c r="G50" i="6"/>
  <c r="Q48" i="6"/>
  <c r="L47" i="6"/>
  <c r="J46" i="6"/>
  <c r="P43" i="6"/>
  <c r="N42" i="6"/>
  <c r="U39" i="6"/>
  <c r="G39" i="6"/>
  <c r="J38" i="6"/>
  <c r="L37" i="6"/>
  <c r="M36" i="6"/>
  <c r="R35" i="6"/>
  <c r="K34" i="6"/>
  <c r="Q33" i="6"/>
  <c r="I33" i="6"/>
  <c r="P32" i="6"/>
  <c r="H32" i="6"/>
  <c r="O31" i="6"/>
  <c r="G31" i="6"/>
  <c r="N30" i="6"/>
  <c r="M29" i="6"/>
  <c r="U28" i="6"/>
  <c r="L28" i="6"/>
  <c r="T27" i="6"/>
  <c r="K27" i="6"/>
  <c r="R26" i="6"/>
  <c r="J26" i="6"/>
  <c r="Q25" i="6"/>
  <c r="I25" i="6"/>
  <c r="P24" i="6"/>
  <c r="H24" i="6"/>
  <c r="O23" i="6"/>
  <c r="G23" i="6"/>
  <c r="N22" i="6"/>
  <c r="M21" i="6"/>
  <c r="U20" i="6"/>
  <c r="L20" i="6"/>
  <c r="T19" i="6"/>
  <c r="K19" i="6"/>
  <c r="R18" i="6"/>
  <c r="J18" i="6"/>
  <c r="Q17" i="6"/>
  <c r="I17" i="6"/>
  <c r="P16" i="6"/>
  <c r="H16" i="6"/>
  <c r="O15" i="6"/>
  <c r="G15" i="6"/>
  <c r="N14" i="6"/>
  <c r="M13" i="6"/>
  <c r="U12" i="6"/>
  <c r="L12" i="6"/>
  <c r="T11" i="6"/>
  <c r="K11" i="6"/>
  <c r="R10" i="6"/>
  <c r="J10" i="6"/>
  <c r="Q9" i="6"/>
  <c r="I9" i="6"/>
  <c r="P8" i="6"/>
  <c r="H8" i="6"/>
  <c r="O7" i="6"/>
  <c r="G7" i="6"/>
  <c r="U12" i="5"/>
  <c r="U20" i="5"/>
  <c r="U28" i="5"/>
  <c r="U36" i="5"/>
  <c r="U44" i="5"/>
  <c r="U52" i="5"/>
  <c r="U38" i="5"/>
  <c r="U63" i="5"/>
  <c r="U86" i="5"/>
  <c r="U108" i="5"/>
  <c r="U127" i="5"/>
  <c r="U150" i="5"/>
  <c r="U172" i="5"/>
  <c r="U191" i="5"/>
  <c r="U213" i="5"/>
  <c r="U224" i="5"/>
  <c r="U238" i="5"/>
  <c r="U252" i="5"/>
  <c r="U263" i="5"/>
  <c r="U277" i="5"/>
  <c r="U288" i="5"/>
  <c r="U302" i="5"/>
  <c r="U316" i="5"/>
  <c r="U327" i="5"/>
  <c r="T16" i="5"/>
  <c r="V16" i="5" s="1"/>
  <c r="T30" i="5"/>
  <c r="T44" i="5"/>
  <c r="T55" i="5"/>
  <c r="T69" i="5"/>
  <c r="T80" i="5"/>
  <c r="T94" i="5"/>
  <c r="T108" i="5"/>
  <c r="T119" i="5"/>
  <c r="T133" i="5"/>
  <c r="T144" i="5"/>
  <c r="T158" i="5"/>
  <c r="T172" i="5"/>
  <c r="T183" i="5"/>
  <c r="T197" i="5"/>
  <c r="T208" i="5"/>
  <c r="T222" i="5"/>
  <c r="T236" i="5"/>
  <c r="T247" i="5"/>
  <c r="T261" i="5"/>
  <c r="T272" i="5"/>
  <c r="T286" i="5"/>
  <c r="T300" i="5"/>
  <c r="T311" i="5"/>
  <c r="T325" i="5"/>
  <c r="T336" i="5"/>
  <c r="R9" i="5"/>
  <c r="R18" i="5"/>
  <c r="R28" i="5"/>
  <c r="R37" i="5"/>
  <c r="R46" i="5"/>
  <c r="R55" i="5"/>
  <c r="R64" i="5"/>
  <c r="R73" i="5"/>
  <c r="R82" i="5"/>
  <c r="R91" i="5"/>
  <c r="R99" i="5"/>
  <c r="R107" i="5"/>
  <c r="R115" i="5"/>
  <c r="R123" i="5"/>
  <c r="R131" i="5"/>
  <c r="R139" i="5"/>
  <c r="R147" i="5"/>
  <c r="R155" i="5"/>
  <c r="R163" i="5"/>
  <c r="R171" i="5"/>
  <c r="R179" i="5"/>
  <c r="R187" i="5"/>
  <c r="R195" i="5"/>
  <c r="R203" i="5"/>
  <c r="R211" i="5"/>
  <c r="R219" i="5"/>
  <c r="R227" i="5"/>
  <c r="R235" i="5"/>
  <c r="R243" i="5"/>
  <c r="R251" i="5"/>
  <c r="R259" i="5"/>
  <c r="R267" i="5"/>
  <c r="R275" i="5"/>
  <c r="R283" i="5"/>
  <c r="R291" i="5"/>
  <c r="R299" i="5"/>
  <c r="R307" i="5"/>
  <c r="R315" i="5"/>
  <c r="R323" i="5"/>
  <c r="R331" i="5"/>
  <c r="Q11" i="5"/>
  <c r="Q19" i="5"/>
  <c r="Q27" i="5"/>
  <c r="Q35" i="5"/>
  <c r="Q43" i="5"/>
  <c r="Q51" i="5"/>
  <c r="Q59" i="5"/>
  <c r="Q67" i="5"/>
  <c r="Q75" i="5"/>
  <c r="U39" i="5"/>
  <c r="U68" i="5"/>
  <c r="U87" i="5"/>
  <c r="U110" i="5"/>
  <c r="U132" i="5"/>
  <c r="U151" i="5"/>
  <c r="U174" i="5"/>
  <c r="U196" i="5"/>
  <c r="U214" i="5"/>
  <c r="U228" i="5"/>
  <c r="U239" i="5"/>
  <c r="U253" i="5"/>
  <c r="U264" i="5"/>
  <c r="U278" i="5"/>
  <c r="U292" i="5"/>
  <c r="U303" i="5"/>
  <c r="U317" i="5"/>
  <c r="U328" i="5"/>
  <c r="T20" i="5"/>
  <c r="T31" i="5"/>
  <c r="T45" i="5"/>
  <c r="T56" i="5"/>
  <c r="T70" i="5"/>
  <c r="T84" i="5"/>
  <c r="T95" i="5"/>
  <c r="T109" i="5"/>
  <c r="T120" i="5"/>
  <c r="T134" i="5"/>
  <c r="T148" i="5"/>
  <c r="T159" i="5"/>
  <c r="T173" i="5"/>
  <c r="T184" i="5"/>
  <c r="T198" i="5"/>
  <c r="T212" i="5"/>
  <c r="T223" i="5"/>
  <c r="T237" i="5"/>
  <c r="T248" i="5"/>
  <c r="T262" i="5"/>
  <c r="T276" i="5"/>
  <c r="T287" i="5"/>
  <c r="T301" i="5"/>
  <c r="T312" i="5"/>
  <c r="T326" i="5"/>
  <c r="R10" i="5"/>
  <c r="R20" i="5"/>
  <c r="R29" i="5"/>
  <c r="R38" i="5"/>
  <c r="R47" i="5"/>
  <c r="R56" i="5"/>
  <c r="R65" i="5"/>
  <c r="R74" i="5"/>
  <c r="R84" i="5"/>
  <c r="R92" i="5"/>
  <c r="R100" i="5"/>
  <c r="R108" i="5"/>
  <c r="R116" i="5"/>
  <c r="R124" i="5"/>
  <c r="R132" i="5"/>
  <c r="R140" i="5"/>
  <c r="R148" i="5"/>
  <c r="R156" i="5"/>
  <c r="R164" i="5"/>
  <c r="R172" i="5"/>
  <c r="R180" i="5"/>
  <c r="R188" i="5"/>
  <c r="R196" i="5"/>
  <c r="R204" i="5"/>
  <c r="R212" i="5"/>
  <c r="R220" i="5"/>
  <c r="R228" i="5"/>
  <c r="R236" i="5"/>
  <c r="R244" i="5"/>
  <c r="R252" i="5"/>
  <c r="R260" i="5"/>
  <c r="R268" i="5"/>
  <c r="R276" i="5"/>
  <c r="R284" i="5"/>
  <c r="R292" i="5"/>
  <c r="R300" i="5"/>
  <c r="R308" i="5"/>
  <c r="R316" i="5"/>
  <c r="R324" i="5"/>
  <c r="R332" i="5"/>
  <c r="Q12" i="5"/>
  <c r="Q20" i="5"/>
  <c r="Q28" i="5"/>
  <c r="Q36" i="5"/>
  <c r="Q44" i="5"/>
  <c r="Q52" i="5"/>
  <c r="Q60" i="5"/>
  <c r="Q68" i="5"/>
  <c r="Q76" i="5"/>
  <c r="Q84" i="5"/>
  <c r="Q92" i="5"/>
  <c r="Q100" i="5"/>
  <c r="Q108" i="5"/>
  <c r="Q116" i="5"/>
  <c r="Q124" i="5"/>
  <c r="Q132" i="5"/>
  <c r="Q140" i="5"/>
  <c r="Q148" i="5"/>
  <c r="Q156" i="5"/>
  <c r="Q164" i="5"/>
  <c r="Q172" i="5"/>
  <c r="Q180" i="5"/>
  <c r="Q188" i="5"/>
  <c r="Q196" i="5"/>
  <c r="Q204" i="5"/>
  <c r="Q212" i="5"/>
  <c r="Q220" i="5"/>
  <c r="Q228" i="5"/>
  <c r="Q236" i="5"/>
  <c r="Q244" i="5"/>
  <c r="Q252" i="5"/>
  <c r="Q260" i="5"/>
  <c r="Q268" i="5"/>
  <c r="Q276" i="5"/>
  <c r="Q284" i="5"/>
  <c r="Q292" i="5"/>
  <c r="Q300" i="5"/>
  <c r="Q308" i="5"/>
  <c r="Q316" i="5"/>
  <c r="Q324" i="5"/>
  <c r="Q332" i="5"/>
  <c r="P12" i="5"/>
  <c r="P20" i="5"/>
  <c r="P28" i="5"/>
  <c r="P36" i="5"/>
  <c r="P44" i="5"/>
  <c r="P52" i="5"/>
  <c r="P60" i="5"/>
  <c r="P68" i="5"/>
  <c r="P76" i="5"/>
  <c r="P84" i="5"/>
  <c r="P92" i="5"/>
  <c r="P100" i="5"/>
  <c r="P108" i="5"/>
  <c r="P116" i="5"/>
  <c r="P124" i="5"/>
  <c r="P132" i="5"/>
  <c r="P140" i="5"/>
  <c r="P148" i="5"/>
  <c r="P156" i="5"/>
  <c r="P164" i="5"/>
  <c r="P172" i="5"/>
  <c r="P180" i="5"/>
  <c r="P188" i="5"/>
  <c r="P196" i="5"/>
  <c r="P204" i="5"/>
  <c r="P212" i="5"/>
  <c r="P220" i="5"/>
  <c r="P228" i="5"/>
  <c r="P236" i="5"/>
  <c r="P244" i="5"/>
  <c r="P252" i="5"/>
  <c r="P260" i="5"/>
  <c r="P268" i="5"/>
  <c r="P276" i="5"/>
  <c r="P284" i="5"/>
  <c r="P292" i="5"/>
  <c r="P300" i="5"/>
  <c r="P308" i="5"/>
  <c r="P316" i="5"/>
  <c r="P324" i="5"/>
  <c r="P332" i="5"/>
  <c r="U14" i="5"/>
  <c r="U46" i="5"/>
  <c r="U70" i="5"/>
  <c r="U92" i="5"/>
  <c r="U111" i="5"/>
  <c r="U134" i="5"/>
  <c r="U156" i="5"/>
  <c r="U175" i="5"/>
  <c r="U198" i="5"/>
  <c r="U215" i="5"/>
  <c r="U229" i="5"/>
  <c r="U240" i="5"/>
  <c r="U254" i="5"/>
  <c r="U268" i="5"/>
  <c r="U279" i="5"/>
  <c r="U293" i="5"/>
  <c r="U304" i="5"/>
  <c r="U318" i="5"/>
  <c r="U332" i="5"/>
  <c r="U7" i="5"/>
  <c r="T21" i="5"/>
  <c r="T32" i="5"/>
  <c r="T46" i="5"/>
  <c r="T60" i="5"/>
  <c r="T71" i="5"/>
  <c r="T85" i="5"/>
  <c r="V85" i="5" s="1"/>
  <c r="T96" i="5"/>
  <c r="T110" i="5"/>
  <c r="T124" i="5"/>
  <c r="T135" i="5"/>
  <c r="T149" i="5"/>
  <c r="T160" i="5"/>
  <c r="T174" i="5"/>
  <c r="T188" i="5"/>
  <c r="T199" i="5"/>
  <c r="T213" i="5"/>
  <c r="T224" i="5"/>
  <c r="T238" i="5"/>
  <c r="T252" i="5"/>
  <c r="T263" i="5"/>
  <c r="T277" i="5"/>
  <c r="T288" i="5"/>
  <c r="T302" i="5"/>
  <c r="T316" i="5"/>
  <c r="T327" i="5"/>
  <c r="R12" i="5"/>
  <c r="R21" i="5"/>
  <c r="R30" i="5"/>
  <c r="R39" i="5"/>
  <c r="R48" i="5"/>
  <c r="R57" i="5"/>
  <c r="R66" i="5"/>
  <c r="R76" i="5"/>
  <c r="R85" i="5"/>
  <c r="R93" i="5"/>
  <c r="R101" i="5"/>
  <c r="R109" i="5"/>
  <c r="R117" i="5"/>
  <c r="R125" i="5"/>
  <c r="R133" i="5"/>
  <c r="R141" i="5"/>
  <c r="R149" i="5"/>
  <c r="R157" i="5"/>
  <c r="R165" i="5"/>
  <c r="R173" i="5"/>
  <c r="R181" i="5"/>
  <c r="R189" i="5"/>
  <c r="R197" i="5"/>
  <c r="R205" i="5"/>
  <c r="R213" i="5"/>
  <c r="R221" i="5"/>
  <c r="R229" i="5"/>
  <c r="R237" i="5"/>
  <c r="R245" i="5"/>
  <c r="R253" i="5"/>
  <c r="R261" i="5"/>
  <c r="R269" i="5"/>
  <c r="R277" i="5"/>
  <c r="R285" i="5"/>
  <c r="R293" i="5"/>
  <c r="R301" i="5"/>
  <c r="R309" i="5"/>
  <c r="R317" i="5"/>
  <c r="R325" i="5"/>
  <c r="R333" i="5"/>
  <c r="Q13" i="5"/>
  <c r="Q21" i="5"/>
  <c r="Q29" i="5"/>
  <c r="Q37" i="5"/>
  <c r="Q45" i="5"/>
  <c r="Q53" i="5"/>
  <c r="Q61" i="5"/>
  <c r="Q69" i="5"/>
  <c r="Q77" i="5"/>
  <c r="Q85" i="5"/>
  <c r="Q93" i="5"/>
  <c r="Q101" i="5"/>
  <c r="Q109" i="5"/>
  <c r="Q117" i="5"/>
  <c r="Q125" i="5"/>
  <c r="Q133" i="5"/>
  <c r="Q141" i="5"/>
  <c r="Q149" i="5"/>
  <c r="Q157" i="5"/>
  <c r="Q165" i="5"/>
  <c r="Q173" i="5"/>
  <c r="Q181" i="5"/>
  <c r="Q189" i="5"/>
  <c r="Q197" i="5"/>
  <c r="Q205" i="5"/>
  <c r="Q213" i="5"/>
  <c r="Q221" i="5"/>
  <c r="Q229" i="5"/>
  <c r="Q237" i="5"/>
  <c r="Q245" i="5"/>
  <c r="Q253" i="5"/>
  <c r="Q261" i="5"/>
  <c r="Q269" i="5"/>
  <c r="Q277" i="5"/>
  <c r="Q285" i="5"/>
  <c r="Q293" i="5"/>
  <c r="Q301" i="5"/>
  <c r="Q309" i="5"/>
  <c r="Q317" i="5"/>
  <c r="Q325" i="5"/>
  <c r="Q333" i="5"/>
  <c r="P13" i="5"/>
  <c r="P21" i="5"/>
  <c r="P29" i="5"/>
  <c r="P37" i="5"/>
  <c r="P45" i="5"/>
  <c r="P53" i="5"/>
  <c r="P61" i="5"/>
  <c r="P69" i="5"/>
  <c r="P77" i="5"/>
  <c r="P85" i="5"/>
  <c r="P93" i="5"/>
  <c r="P101" i="5"/>
  <c r="P109" i="5"/>
  <c r="P117" i="5"/>
  <c r="P125" i="5"/>
  <c r="P133" i="5"/>
  <c r="P141" i="5"/>
  <c r="P149" i="5"/>
  <c r="P157" i="5"/>
  <c r="P165" i="5"/>
  <c r="P173" i="5"/>
  <c r="P181" i="5"/>
  <c r="P189" i="5"/>
  <c r="P197" i="5"/>
  <c r="P205" i="5"/>
  <c r="P213" i="5"/>
  <c r="P221" i="5"/>
  <c r="P229" i="5"/>
  <c r="P237" i="5"/>
  <c r="P245" i="5"/>
  <c r="P253" i="5"/>
  <c r="P261" i="5"/>
  <c r="P269" i="5"/>
  <c r="P277" i="5"/>
  <c r="U15" i="5"/>
  <c r="U47" i="5"/>
  <c r="U71" i="5"/>
  <c r="U94" i="5"/>
  <c r="U116" i="5"/>
  <c r="U135" i="5"/>
  <c r="U158" i="5"/>
  <c r="U180" i="5"/>
  <c r="U199" i="5"/>
  <c r="U216" i="5"/>
  <c r="U230" i="5"/>
  <c r="U244" i="5"/>
  <c r="U255" i="5"/>
  <c r="U269" i="5"/>
  <c r="U280" i="5"/>
  <c r="U294" i="5"/>
  <c r="U308" i="5"/>
  <c r="U319" i="5"/>
  <c r="U333" i="5"/>
  <c r="T8" i="5"/>
  <c r="T22" i="5"/>
  <c r="T36" i="5"/>
  <c r="T47" i="5"/>
  <c r="T61" i="5"/>
  <c r="T72" i="5"/>
  <c r="V72" i="5" s="1"/>
  <c r="T86" i="5"/>
  <c r="T100" i="5"/>
  <c r="T111" i="5"/>
  <c r="T125" i="5"/>
  <c r="T136" i="5"/>
  <c r="T150" i="5"/>
  <c r="T164" i="5"/>
  <c r="T175" i="5"/>
  <c r="T189" i="5"/>
  <c r="V189" i="5" s="1"/>
  <c r="T200" i="5"/>
  <c r="T214" i="5"/>
  <c r="V214" i="5" s="1"/>
  <c r="T228" i="5"/>
  <c r="T239" i="5"/>
  <c r="V239" i="5" s="1"/>
  <c r="T253" i="5"/>
  <c r="V253" i="5" s="1"/>
  <c r="T264" i="5"/>
  <c r="V264" i="5" s="1"/>
  <c r="T278" i="5"/>
  <c r="T292" i="5"/>
  <c r="T303" i="5"/>
  <c r="V303" i="5" s="1"/>
  <c r="T317" i="5"/>
  <c r="V317" i="5" s="1"/>
  <c r="T328" i="5"/>
  <c r="R13" i="5"/>
  <c r="R22" i="5"/>
  <c r="R31" i="5"/>
  <c r="R40" i="5"/>
  <c r="R49" i="5"/>
  <c r="R58" i="5"/>
  <c r="R68" i="5"/>
  <c r="R77" i="5"/>
  <c r="R86" i="5"/>
  <c r="R94" i="5"/>
  <c r="R102" i="5"/>
  <c r="R110" i="5"/>
  <c r="R118" i="5"/>
  <c r="R126" i="5"/>
  <c r="R134" i="5"/>
  <c r="R142" i="5"/>
  <c r="R150" i="5"/>
  <c r="R158" i="5"/>
  <c r="R166" i="5"/>
  <c r="R174" i="5"/>
  <c r="R182" i="5"/>
  <c r="R190" i="5"/>
  <c r="R198" i="5"/>
  <c r="R206" i="5"/>
  <c r="R214" i="5"/>
  <c r="R222" i="5"/>
  <c r="R230" i="5"/>
  <c r="R238" i="5"/>
  <c r="R246" i="5"/>
  <c r="R254" i="5"/>
  <c r="R262" i="5"/>
  <c r="R270" i="5"/>
  <c r="R278" i="5"/>
  <c r="R286" i="5"/>
  <c r="R294" i="5"/>
  <c r="R302" i="5"/>
  <c r="R310" i="5"/>
  <c r="R318" i="5"/>
  <c r="R326" i="5"/>
  <c r="R334" i="5"/>
  <c r="Q14" i="5"/>
  <c r="Q22" i="5"/>
  <c r="Q30" i="5"/>
  <c r="Q38" i="5"/>
  <c r="Q46" i="5"/>
  <c r="Q54" i="5"/>
  <c r="Q62" i="5"/>
  <c r="Q70" i="5"/>
  <c r="Q78" i="5"/>
  <c r="U22" i="5"/>
  <c r="U54" i="5"/>
  <c r="U76" i="5"/>
  <c r="U95" i="5"/>
  <c r="U118" i="5"/>
  <c r="U140" i="5"/>
  <c r="U159" i="5"/>
  <c r="U182" i="5"/>
  <c r="U204" i="5"/>
  <c r="U220" i="5"/>
  <c r="U231" i="5"/>
  <c r="U245" i="5"/>
  <c r="U256" i="5"/>
  <c r="U270" i="5"/>
  <c r="U284" i="5"/>
  <c r="U295" i="5"/>
  <c r="U309" i="5"/>
  <c r="U320" i="5"/>
  <c r="U334" i="5"/>
  <c r="T12" i="5"/>
  <c r="T23" i="5"/>
  <c r="T37" i="5"/>
  <c r="T48" i="5"/>
  <c r="V48" i="5" s="1"/>
  <c r="T62" i="5"/>
  <c r="T76" i="5"/>
  <c r="T87" i="5"/>
  <c r="T101" i="5"/>
  <c r="V101" i="5" s="1"/>
  <c r="T112" i="5"/>
  <c r="T126" i="5"/>
  <c r="T140" i="5"/>
  <c r="V140" i="5" s="1"/>
  <c r="T151" i="5"/>
  <c r="T165" i="5"/>
  <c r="V165" i="5" s="1"/>
  <c r="T176" i="5"/>
  <c r="T190" i="5"/>
  <c r="T204" i="5"/>
  <c r="T215" i="5"/>
  <c r="T229" i="5"/>
  <c r="T240" i="5"/>
  <c r="T254" i="5"/>
  <c r="T268" i="5"/>
  <c r="V268" i="5" s="1"/>
  <c r="T279" i="5"/>
  <c r="T293" i="5"/>
  <c r="T304" i="5"/>
  <c r="T318" i="5"/>
  <c r="T332" i="5"/>
  <c r="R14" i="5"/>
  <c r="R23" i="5"/>
  <c r="R32" i="5"/>
  <c r="R41" i="5"/>
  <c r="R50" i="5"/>
  <c r="R60" i="5"/>
  <c r="R69" i="5"/>
  <c r="R78" i="5"/>
  <c r="R87" i="5"/>
  <c r="R95" i="5"/>
  <c r="R103" i="5"/>
  <c r="R111" i="5"/>
  <c r="R119" i="5"/>
  <c r="R127" i="5"/>
  <c r="R135" i="5"/>
  <c r="R143" i="5"/>
  <c r="R151" i="5"/>
  <c r="R159" i="5"/>
  <c r="R167" i="5"/>
  <c r="R175" i="5"/>
  <c r="R183" i="5"/>
  <c r="R191" i="5"/>
  <c r="R199" i="5"/>
  <c r="R207" i="5"/>
  <c r="R215" i="5"/>
  <c r="R223" i="5"/>
  <c r="R231" i="5"/>
  <c r="R239" i="5"/>
  <c r="R247" i="5"/>
  <c r="R255" i="5"/>
  <c r="R263" i="5"/>
  <c r="R271" i="5"/>
  <c r="R279" i="5"/>
  <c r="R287" i="5"/>
  <c r="R295" i="5"/>
  <c r="R303" i="5"/>
  <c r="R311" i="5"/>
  <c r="R319" i="5"/>
  <c r="R327" i="5"/>
  <c r="R335" i="5"/>
  <c r="R7" i="5"/>
  <c r="Q15" i="5"/>
  <c r="Q23" i="5"/>
  <c r="Q31" i="5"/>
  <c r="Q39" i="5"/>
  <c r="Q47" i="5"/>
  <c r="Q55" i="5"/>
  <c r="Q63" i="5"/>
  <c r="Q71" i="5"/>
  <c r="Q79" i="5"/>
  <c r="Q87" i="5"/>
  <c r="Q95" i="5"/>
  <c r="Q103" i="5"/>
  <c r="Q111" i="5"/>
  <c r="Q119" i="5"/>
  <c r="Q127" i="5"/>
  <c r="Q135" i="5"/>
  <c r="Q143" i="5"/>
  <c r="Q151" i="5"/>
  <c r="Q159" i="5"/>
  <c r="Q167" i="5"/>
  <c r="Q175" i="5"/>
  <c r="Q183" i="5"/>
  <c r="Q191" i="5"/>
  <c r="Q199" i="5"/>
  <c r="Q207" i="5"/>
  <c r="Q215" i="5"/>
  <c r="Q223" i="5"/>
  <c r="Q231" i="5"/>
  <c r="Q239" i="5"/>
  <c r="Q247" i="5"/>
  <c r="Q255" i="5"/>
  <c r="Q263" i="5"/>
  <c r="Q271" i="5"/>
  <c r="Q279" i="5"/>
  <c r="Q287" i="5"/>
  <c r="Q295" i="5"/>
  <c r="Q303" i="5"/>
  <c r="Q311" i="5"/>
  <c r="Q319" i="5"/>
  <c r="Q327" i="5"/>
  <c r="Q335" i="5"/>
  <c r="Q7" i="5"/>
  <c r="P15" i="5"/>
  <c r="P23" i="5"/>
  <c r="P31" i="5"/>
  <c r="P39" i="5"/>
  <c r="P47" i="5"/>
  <c r="P55" i="5"/>
  <c r="P63" i="5"/>
  <c r="P71" i="5"/>
  <c r="P79" i="5"/>
  <c r="P87" i="5"/>
  <c r="P95" i="5"/>
  <c r="P103" i="5"/>
  <c r="P111" i="5"/>
  <c r="P119" i="5"/>
  <c r="P127" i="5"/>
  <c r="P135" i="5"/>
  <c r="P143" i="5"/>
  <c r="P151" i="5"/>
  <c r="P159" i="5"/>
  <c r="P167" i="5"/>
  <c r="P175" i="5"/>
  <c r="P183" i="5"/>
  <c r="P191" i="5"/>
  <c r="P199" i="5"/>
  <c r="P207" i="5"/>
  <c r="P215" i="5"/>
  <c r="P223" i="5"/>
  <c r="P231" i="5"/>
  <c r="P239" i="5"/>
  <c r="P247" i="5"/>
  <c r="P255" i="5"/>
  <c r="P263" i="5"/>
  <c r="P271" i="5"/>
  <c r="U23" i="5"/>
  <c r="U55" i="5"/>
  <c r="U78" i="5"/>
  <c r="U100" i="5"/>
  <c r="U119" i="5"/>
  <c r="U142" i="5"/>
  <c r="U164" i="5"/>
  <c r="U183" i="5"/>
  <c r="U206" i="5"/>
  <c r="U221" i="5"/>
  <c r="U232" i="5"/>
  <c r="U246" i="5"/>
  <c r="U260" i="5"/>
  <c r="U271" i="5"/>
  <c r="U285" i="5"/>
  <c r="U296" i="5"/>
  <c r="U310" i="5"/>
  <c r="U324" i="5"/>
  <c r="U335" i="5"/>
  <c r="T13" i="5"/>
  <c r="T24" i="5"/>
  <c r="T38" i="5"/>
  <c r="T52" i="5"/>
  <c r="V52" i="5" s="1"/>
  <c r="T63" i="5"/>
  <c r="T77" i="5"/>
  <c r="T88" i="5"/>
  <c r="T102" i="5"/>
  <c r="T116" i="5"/>
  <c r="T127" i="5"/>
  <c r="T141" i="5"/>
  <c r="V141" i="5" s="1"/>
  <c r="T152" i="5"/>
  <c r="T166" i="5"/>
  <c r="T180" i="5"/>
  <c r="T191" i="5"/>
  <c r="T205" i="5"/>
  <c r="V205" i="5" s="1"/>
  <c r="T216" i="5"/>
  <c r="T230" i="5"/>
  <c r="T244" i="5"/>
  <c r="T255" i="5"/>
  <c r="T269" i="5"/>
  <c r="T280" i="5"/>
  <c r="T294" i="5"/>
  <c r="T308" i="5"/>
  <c r="T319" i="5"/>
  <c r="T333" i="5"/>
  <c r="R15" i="5"/>
  <c r="R24" i="5"/>
  <c r="R33" i="5"/>
  <c r="R42" i="5"/>
  <c r="R52" i="5"/>
  <c r="R61" i="5"/>
  <c r="R70" i="5"/>
  <c r="R79" i="5"/>
  <c r="R88" i="5"/>
  <c r="R96" i="5"/>
  <c r="R104" i="5"/>
  <c r="R112" i="5"/>
  <c r="R120" i="5"/>
  <c r="R128" i="5"/>
  <c r="R136" i="5"/>
  <c r="R144" i="5"/>
  <c r="R152" i="5"/>
  <c r="R160" i="5"/>
  <c r="R168" i="5"/>
  <c r="R176" i="5"/>
  <c r="R184" i="5"/>
  <c r="R192" i="5"/>
  <c r="R200" i="5"/>
  <c r="R208" i="5"/>
  <c r="R216" i="5"/>
  <c r="R224" i="5"/>
  <c r="R232" i="5"/>
  <c r="R240" i="5"/>
  <c r="R248" i="5"/>
  <c r="R256" i="5"/>
  <c r="R264" i="5"/>
  <c r="R272" i="5"/>
  <c r="R280" i="5"/>
  <c r="R288" i="5"/>
  <c r="R296" i="5"/>
  <c r="R304" i="5"/>
  <c r="R312" i="5"/>
  <c r="R320" i="5"/>
  <c r="R328" i="5"/>
  <c r="R336" i="5"/>
  <c r="Q8" i="5"/>
  <c r="Q16" i="5"/>
  <c r="Q24" i="5"/>
  <c r="Q32" i="5"/>
  <c r="Q40" i="5"/>
  <c r="Q48" i="5"/>
  <c r="Q56" i="5"/>
  <c r="Q64" i="5"/>
  <c r="Q72" i="5"/>
  <c r="Q80" i="5"/>
  <c r="Q88" i="5"/>
  <c r="Q96" i="5"/>
  <c r="Q104" i="5"/>
  <c r="Q112" i="5"/>
  <c r="Q120" i="5"/>
  <c r="Q128" i="5"/>
  <c r="Q136" i="5"/>
  <c r="Q144" i="5"/>
  <c r="Q152" i="5"/>
  <c r="Q160" i="5"/>
  <c r="Q168" i="5"/>
  <c r="Q176" i="5"/>
  <c r="Q184" i="5"/>
  <c r="Q192" i="5"/>
  <c r="Q200" i="5"/>
  <c r="Q208" i="5"/>
  <c r="Q216" i="5"/>
  <c r="Q224" i="5"/>
  <c r="Q232" i="5"/>
  <c r="Q240" i="5"/>
  <c r="Q248" i="5"/>
  <c r="Q256" i="5"/>
  <c r="Q264" i="5"/>
  <c r="Q272" i="5"/>
  <c r="Q280" i="5"/>
  <c r="Q288" i="5"/>
  <c r="Q296" i="5"/>
  <c r="Q304" i="5"/>
  <c r="Q312" i="5"/>
  <c r="Q320" i="5"/>
  <c r="Q328" i="5"/>
  <c r="Q336" i="5"/>
  <c r="P8" i="5"/>
  <c r="P16" i="5"/>
  <c r="P24" i="5"/>
  <c r="P32" i="5"/>
  <c r="P40" i="5"/>
  <c r="P48" i="5"/>
  <c r="P56" i="5"/>
  <c r="P64" i="5"/>
  <c r="P72" i="5"/>
  <c r="P80" i="5"/>
  <c r="P88" i="5"/>
  <c r="P96" i="5"/>
  <c r="P104" i="5"/>
  <c r="P112" i="5"/>
  <c r="P120" i="5"/>
  <c r="P128" i="5"/>
  <c r="P136" i="5"/>
  <c r="P144" i="5"/>
  <c r="P152" i="5"/>
  <c r="P160" i="5"/>
  <c r="P168" i="5"/>
  <c r="P176" i="5"/>
  <c r="P184" i="5"/>
  <c r="P192" i="5"/>
  <c r="P200" i="5"/>
  <c r="P208" i="5"/>
  <c r="P216" i="5"/>
  <c r="P224" i="5"/>
  <c r="P232" i="5"/>
  <c r="P240" i="5"/>
  <c r="P248" i="5"/>
  <c r="P256" i="5"/>
  <c r="P264" i="5"/>
  <c r="P272" i="5"/>
  <c r="P280" i="5"/>
  <c r="P288" i="5"/>
  <c r="P296" i="5"/>
  <c r="P304" i="5"/>
  <c r="P312" i="5"/>
  <c r="P320" i="5"/>
  <c r="P328" i="5"/>
  <c r="P336" i="5"/>
  <c r="U31" i="5"/>
  <c r="U62" i="5"/>
  <c r="U84" i="5"/>
  <c r="U103" i="5"/>
  <c r="U126" i="5"/>
  <c r="U148" i="5"/>
  <c r="U167" i="5"/>
  <c r="U190" i="5"/>
  <c r="U212" i="5"/>
  <c r="U223" i="5"/>
  <c r="U237" i="5"/>
  <c r="U248" i="5"/>
  <c r="U262" i="5"/>
  <c r="U276" i="5"/>
  <c r="U287" i="5"/>
  <c r="U301" i="5"/>
  <c r="U312" i="5"/>
  <c r="U326" i="5"/>
  <c r="V326" i="5" s="1"/>
  <c r="T15" i="5"/>
  <c r="T29" i="5"/>
  <c r="T40" i="5"/>
  <c r="T54" i="5"/>
  <c r="T68" i="5"/>
  <c r="T79" i="5"/>
  <c r="T93" i="5"/>
  <c r="V93" i="5" s="1"/>
  <c r="T104" i="5"/>
  <c r="T118" i="5"/>
  <c r="T132" i="5"/>
  <c r="T143" i="5"/>
  <c r="T157" i="5"/>
  <c r="T168" i="5"/>
  <c r="T182" i="5"/>
  <c r="T196" i="5"/>
  <c r="T207" i="5"/>
  <c r="T221" i="5"/>
  <c r="T232" i="5"/>
  <c r="T246" i="5"/>
  <c r="T260" i="5"/>
  <c r="T271" i="5"/>
  <c r="T285" i="5"/>
  <c r="T296" i="5"/>
  <c r="T310" i="5"/>
  <c r="T324" i="5"/>
  <c r="T335" i="5"/>
  <c r="R8" i="5"/>
  <c r="R17" i="5"/>
  <c r="R26" i="5"/>
  <c r="R36" i="5"/>
  <c r="R45" i="5"/>
  <c r="R54" i="5"/>
  <c r="R63" i="5"/>
  <c r="R72" i="5"/>
  <c r="R81" i="5"/>
  <c r="R90" i="5"/>
  <c r="R98" i="5"/>
  <c r="R106" i="5"/>
  <c r="R114" i="5"/>
  <c r="R122" i="5"/>
  <c r="R130" i="5"/>
  <c r="R138" i="5"/>
  <c r="R146" i="5"/>
  <c r="R154" i="5"/>
  <c r="R162" i="5"/>
  <c r="R170" i="5"/>
  <c r="R178" i="5"/>
  <c r="R186" i="5"/>
  <c r="R194" i="5"/>
  <c r="R202" i="5"/>
  <c r="R210" i="5"/>
  <c r="R218" i="5"/>
  <c r="R226" i="5"/>
  <c r="R234" i="5"/>
  <c r="R242" i="5"/>
  <c r="R250" i="5"/>
  <c r="R258" i="5"/>
  <c r="R266" i="5"/>
  <c r="R274" i="5"/>
  <c r="R282" i="5"/>
  <c r="R290" i="5"/>
  <c r="R298" i="5"/>
  <c r="R306" i="5"/>
  <c r="R314" i="5"/>
  <c r="R322" i="5"/>
  <c r="R330" i="5"/>
  <c r="Q10" i="5"/>
  <c r="Q18" i="5"/>
  <c r="Q26" i="5"/>
  <c r="Q34" i="5"/>
  <c r="Q42" i="5"/>
  <c r="Q50" i="5"/>
  <c r="Q58" i="5"/>
  <c r="Q66" i="5"/>
  <c r="Q74" i="5"/>
  <c r="Q82" i="5"/>
  <c r="Q90" i="5"/>
  <c r="Q98" i="5"/>
  <c r="Q106" i="5"/>
  <c r="Q114" i="5"/>
  <c r="Q122" i="5"/>
  <c r="Q130" i="5"/>
  <c r="Q138" i="5"/>
  <c r="Q146" i="5"/>
  <c r="Q154" i="5"/>
  <c r="Q162" i="5"/>
  <c r="Q170" i="5"/>
  <c r="Q178" i="5"/>
  <c r="Q186" i="5"/>
  <c r="Q194" i="5"/>
  <c r="Q202" i="5"/>
  <c r="Q210" i="5"/>
  <c r="Q218" i="5"/>
  <c r="Q226" i="5"/>
  <c r="Q234" i="5"/>
  <c r="Q242" i="5"/>
  <c r="Q250" i="5"/>
  <c r="Q258" i="5"/>
  <c r="Q266" i="5"/>
  <c r="Q274" i="5"/>
  <c r="Q282" i="5"/>
  <c r="Q290" i="5"/>
  <c r="Q298" i="5"/>
  <c r="Q306" i="5"/>
  <c r="Q314" i="5"/>
  <c r="Q322" i="5"/>
  <c r="Q330" i="5"/>
  <c r="P10" i="5"/>
  <c r="P18" i="5"/>
  <c r="P26" i="5"/>
  <c r="P34" i="5"/>
  <c r="P42" i="5"/>
  <c r="P50" i="5"/>
  <c r="P58" i="5"/>
  <c r="P66" i="5"/>
  <c r="P74" i="5"/>
  <c r="P82" i="5"/>
  <c r="P90" i="5"/>
  <c r="P98" i="5"/>
  <c r="P106" i="5"/>
  <c r="P114" i="5"/>
  <c r="P122" i="5"/>
  <c r="P130" i="5"/>
  <c r="P138" i="5"/>
  <c r="P146" i="5"/>
  <c r="P154" i="5"/>
  <c r="P162" i="5"/>
  <c r="P170" i="5"/>
  <c r="P178" i="5"/>
  <c r="P186" i="5"/>
  <c r="P194" i="5"/>
  <c r="P202" i="5"/>
  <c r="P210" i="5"/>
  <c r="P218" i="5"/>
  <c r="P226" i="5"/>
  <c r="P234" i="5"/>
  <c r="P242" i="5"/>
  <c r="P250" i="5"/>
  <c r="P258" i="5"/>
  <c r="P266" i="5"/>
  <c r="P274" i="5"/>
  <c r="U166" i="5"/>
  <c r="U286" i="5"/>
  <c r="T53" i="5"/>
  <c r="V53" i="5" s="1"/>
  <c r="T156" i="5"/>
  <c r="T256" i="5"/>
  <c r="R16" i="5"/>
  <c r="R89" i="5"/>
  <c r="R153" i="5"/>
  <c r="R217" i="5"/>
  <c r="R281" i="5"/>
  <c r="Q9" i="5"/>
  <c r="Q73" i="5"/>
  <c r="Q99" i="5"/>
  <c r="Q121" i="5"/>
  <c r="Q142" i="5"/>
  <c r="Q163" i="5"/>
  <c r="Q185" i="5"/>
  <c r="Q206" i="5"/>
  <c r="Q227" i="5"/>
  <c r="Q249" i="5"/>
  <c r="Q270" i="5"/>
  <c r="Q291" i="5"/>
  <c r="Q313" i="5"/>
  <c r="Q334" i="5"/>
  <c r="P19" i="5"/>
  <c r="P41" i="5"/>
  <c r="P62" i="5"/>
  <c r="P83" i="5"/>
  <c r="P105" i="5"/>
  <c r="P126" i="5"/>
  <c r="P147" i="5"/>
  <c r="P169" i="5"/>
  <c r="P190" i="5"/>
  <c r="P211" i="5"/>
  <c r="P233" i="5"/>
  <c r="P254" i="5"/>
  <c r="P275" i="5"/>
  <c r="P287" i="5"/>
  <c r="P298" i="5"/>
  <c r="P309" i="5"/>
  <c r="P319" i="5"/>
  <c r="P330" i="5"/>
  <c r="O13" i="5"/>
  <c r="O21" i="5"/>
  <c r="O29" i="5"/>
  <c r="O37" i="5"/>
  <c r="O45" i="5"/>
  <c r="O53" i="5"/>
  <c r="O61" i="5"/>
  <c r="O69" i="5"/>
  <c r="O77" i="5"/>
  <c r="O85" i="5"/>
  <c r="O93" i="5"/>
  <c r="O101" i="5"/>
  <c r="O109" i="5"/>
  <c r="O117" i="5"/>
  <c r="O125" i="5"/>
  <c r="O133" i="5"/>
  <c r="O141" i="5"/>
  <c r="O149" i="5"/>
  <c r="O157" i="5"/>
  <c r="O165" i="5"/>
  <c r="O173" i="5"/>
  <c r="O181" i="5"/>
  <c r="O189" i="5"/>
  <c r="O197" i="5"/>
  <c r="O205" i="5"/>
  <c r="O213" i="5"/>
  <c r="O221" i="5"/>
  <c r="O229" i="5"/>
  <c r="O237" i="5"/>
  <c r="O245" i="5"/>
  <c r="O253" i="5"/>
  <c r="O261" i="5"/>
  <c r="O269" i="5"/>
  <c r="O277" i="5"/>
  <c r="O285" i="5"/>
  <c r="O293" i="5"/>
  <c r="O301" i="5"/>
  <c r="O309" i="5"/>
  <c r="O317" i="5"/>
  <c r="O325" i="5"/>
  <c r="O333" i="5"/>
  <c r="N13" i="5"/>
  <c r="N21" i="5"/>
  <c r="N29" i="5"/>
  <c r="N37" i="5"/>
  <c r="N45" i="5"/>
  <c r="N53" i="5"/>
  <c r="N61" i="5"/>
  <c r="N69" i="5"/>
  <c r="N77" i="5"/>
  <c r="N85" i="5"/>
  <c r="N93" i="5"/>
  <c r="N101" i="5"/>
  <c r="N109" i="5"/>
  <c r="N117" i="5"/>
  <c r="N125" i="5"/>
  <c r="N133" i="5"/>
  <c r="U188" i="5"/>
  <c r="U300" i="5"/>
  <c r="T64" i="5"/>
  <c r="T167" i="5"/>
  <c r="T270" i="5"/>
  <c r="R25" i="5"/>
  <c r="R97" i="5"/>
  <c r="R161" i="5"/>
  <c r="R225" i="5"/>
  <c r="R289" i="5"/>
  <c r="Q17" i="5"/>
  <c r="Q81" i="5"/>
  <c r="Q102" i="5"/>
  <c r="Q123" i="5"/>
  <c r="Q145" i="5"/>
  <c r="Q166" i="5"/>
  <c r="Q187" i="5"/>
  <c r="Q209" i="5"/>
  <c r="Q230" i="5"/>
  <c r="Q251" i="5"/>
  <c r="Q273" i="5"/>
  <c r="Q294" i="5"/>
  <c r="Q315" i="5"/>
  <c r="P22" i="5"/>
  <c r="P43" i="5"/>
  <c r="P65" i="5"/>
  <c r="P86" i="5"/>
  <c r="P107" i="5"/>
  <c r="P129" i="5"/>
  <c r="P150" i="5"/>
  <c r="P171" i="5"/>
  <c r="P193" i="5"/>
  <c r="P214" i="5"/>
  <c r="P235" i="5"/>
  <c r="P257" i="5"/>
  <c r="P278" i="5"/>
  <c r="P289" i="5"/>
  <c r="P299" i="5"/>
  <c r="P310" i="5"/>
  <c r="P321" i="5"/>
  <c r="P331" i="5"/>
  <c r="O14" i="5"/>
  <c r="O22" i="5"/>
  <c r="O30" i="5"/>
  <c r="O38" i="5"/>
  <c r="O46" i="5"/>
  <c r="O54" i="5"/>
  <c r="O62" i="5"/>
  <c r="O70" i="5"/>
  <c r="O78" i="5"/>
  <c r="O86" i="5"/>
  <c r="O94" i="5"/>
  <c r="O102" i="5"/>
  <c r="O110" i="5"/>
  <c r="O118" i="5"/>
  <c r="O126" i="5"/>
  <c r="O134" i="5"/>
  <c r="O142" i="5"/>
  <c r="O150" i="5"/>
  <c r="O158" i="5"/>
  <c r="O166" i="5"/>
  <c r="O174" i="5"/>
  <c r="O182" i="5"/>
  <c r="O190" i="5"/>
  <c r="O198" i="5"/>
  <c r="O206" i="5"/>
  <c r="O214" i="5"/>
  <c r="O222" i="5"/>
  <c r="O230" i="5"/>
  <c r="O238" i="5"/>
  <c r="O246" i="5"/>
  <c r="O254" i="5"/>
  <c r="O262" i="5"/>
  <c r="O270" i="5"/>
  <c r="O278" i="5"/>
  <c r="O286" i="5"/>
  <c r="O294" i="5"/>
  <c r="O302" i="5"/>
  <c r="O310" i="5"/>
  <c r="O318" i="5"/>
  <c r="O326" i="5"/>
  <c r="O334" i="5"/>
  <c r="N14" i="5"/>
  <c r="N22" i="5"/>
  <c r="N30" i="5"/>
  <c r="N38" i="5"/>
  <c r="N46" i="5"/>
  <c r="N54" i="5"/>
  <c r="N62" i="5"/>
  <c r="N70" i="5"/>
  <c r="N78" i="5"/>
  <c r="N86" i="5"/>
  <c r="N94" i="5"/>
  <c r="N102" i="5"/>
  <c r="N110" i="5"/>
  <c r="N118" i="5"/>
  <c r="N126" i="5"/>
  <c r="N134" i="5"/>
  <c r="N142" i="5"/>
  <c r="N150" i="5"/>
  <c r="N158" i="5"/>
  <c r="N166" i="5"/>
  <c r="N174" i="5"/>
  <c r="N182" i="5"/>
  <c r="N190" i="5"/>
  <c r="N198" i="5"/>
  <c r="N206" i="5"/>
  <c r="N214" i="5"/>
  <c r="N222" i="5"/>
  <c r="N230" i="5"/>
  <c r="N238" i="5"/>
  <c r="N246" i="5"/>
  <c r="N254" i="5"/>
  <c r="N262" i="5"/>
  <c r="N270" i="5"/>
  <c r="N278" i="5"/>
  <c r="N286" i="5"/>
  <c r="N294" i="5"/>
  <c r="N302" i="5"/>
  <c r="N310" i="5"/>
  <c r="N318" i="5"/>
  <c r="N326" i="5"/>
  <c r="N334" i="5"/>
  <c r="M14" i="5"/>
  <c r="M22" i="5"/>
  <c r="M30" i="5"/>
  <c r="M38" i="5"/>
  <c r="M46" i="5"/>
  <c r="M54" i="5"/>
  <c r="M62" i="5"/>
  <c r="M70" i="5"/>
  <c r="M78" i="5"/>
  <c r="M86" i="5"/>
  <c r="M94" i="5"/>
  <c r="M102" i="5"/>
  <c r="M110" i="5"/>
  <c r="M118" i="5"/>
  <c r="M126" i="5"/>
  <c r="M134" i="5"/>
  <c r="M142" i="5"/>
  <c r="M150" i="5"/>
  <c r="M158" i="5"/>
  <c r="M166" i="5"/>
  <c r="M174" i="5"/>
  <c r="M182" i="5"/>
  <c r="M190" i="5"/>
  <c r="M198" i="5"/>
  <c r="M206" i="5"/>
  <c r="M214" i="5"/>
  <c r="M222" i="5"/>
  <c r="M230" i="5"/>
  <c r="M238" i="5"/>
  <c r="M246" i="5"/>
  <c r="M254" i="5"/>
  <c r="M262" i="5"/>
  <c r="M270" i="5"/>
  <c r="M278" i="5"/>
  <c r="M286" i="5"/>
  <c r="M294" i="5"/>
  <c r="M302" i="5"/>
  <c r="M310" i="5"/>
  <c r="M318" i="5"/>
  <c r="M326" i="5"/>
  <c r="M334" i="5"/>
  <c r="L14" i="5"/>
  <c r="U30" i="5"/>
  <c r="U207" i="5"/>
  <c r="U311" i="5"/>
  <c r="T78" i="5"/>
  <c r="T181" i="5"/>
  <c r="T284" i="5"/>
  <c r="V284" i="5" s="1"/>
  <c r="R34" i="5"/>
  <c r="R105" i="5"/>
  <c r="R169" i="5"/>
  <c r="R233" i="5"/>
  <c r="R297" i="5"/>
  <c r="Q25" i="5"/>
  <c r="Q83" i="5"/>
  <c r="Q105" i="5"/>
  <c r="Q126" i="5"/>
  <c r="Q147" i="5"/>
  <c r="Q169" i="5"/>
  <c r="Q190" i="5"/>
  <c r="Q211" i="5"/>
  <c r="Q233" i="5"/>
  <c r="Q254" i="5"/>
  <c r="Q275" i="5"/>
  <c r="Q297" i="5"/>
  <c r="Q318" i="5"/>
  <c r="P25" i="5"/>
  <c r="P46" i="5"/>
  <c r="P67" i="5"/>
  <c r="P89" i="5"/>
  <c r="P110" i="5"/>
  <c r="P131" i="5"/>
  <c r="P153" i="5"/>
  <c r="P174" i="5"/>
  <c r="P195" i="5"/>
  <c r="P217" i="5"/>
  <c r="P238" i="5"/>
  <c r="P259" i="5"/>
  <c r="P279" i="5"/>
  <c r="P290" i="5"/>
  <c r="P301" i="5"/>
  <c r="P311" i="5"/>
  <c r="P322" i="5"/>
  <c r="P333" i="5"/>
  <c r="P7" i="5"/>
  <c r="O15" i="5"/>
  <c r="O23" i="5"/>
  <c r="O31" i="5"/>
  <c r="O39" i="5"/>
  <c r="O47" i="5"/>
  <c r="O55" i="5"/>
  <c r="O63" i="5"/>
  <c r="O71" i="5"/>
  <c r="O79" i="5"/>
  <c r="O87" i="5"/>
  <c r="O95" i="5"/>
  <c r="O103" i="5"/>
  <c r="O111" i="5"/>
  <c r="O119" i="5"/>
  <c r="O127" i="5"/>
  <c r="O135" i="5"/>
  <c r="O143" i="5"/>
  <c r="O151" i="5"/>
  <c r="O159" i="5"/>
  <c r="O167" i="5"/>
  <c r="O175" i="5"/>
  <c r="O183" i="5"/>
  <c r="O191" i="5"/>
  <c r="O199" i="5"/>
  <c r="O207" i="5"/>
  <c r="O215" i="5"/>
  <c r="O223" i="5"/>
  <c r="O231" i="5"/>
  <c r="O239" i="5"/>
  <c r="O247" i="5"/>
  <c r="O255" i="5"/>
  <c r="O263" i="5"/>
  <c r="O271" i="5"/>
  <c r="O279" i="5"/>
  <c r="O287" i="5"/>
  <c r="O295" i="5"/>
  <c r="O303" i="5"/>
  <c r="O311" i="5"/>
  <c r="O319" i="5"/>
  <c r="O327" i="5"/>
  <c r="O335" i="5"/>
  <c r="O7" i="5"/>
  <c r="N15" i="5"/>
  <c r="N23" i="5"/>
  <c r="N31" i="5"/>
  <c r="N39" i="5"/>
  <c r="N47" i="5"/>
  <c r="N55" i="5"/>
  <c r="N63" i="5"/>
  <c r="N71" i="5"/>
  <c r="N79" i="5"/>
  <c r="N87" i="5"/>
  <c r="N95" i="5"/>
  <c r="N103" i="5"/>
  <c r="N111" i="5"/>
  <c r="N119" i="5"/>
  <c r="N127" i="5"/>
  <c r="N135" i="5"/>
  <c r="N143" i="5"/>
  <c r="N151" i="5"/>
  <c r="N159" i="5"/>
  <c r="N167" i="5"/>
  <c r="N175" i="5"/>
  <c r="N183" i="5"/>
  <c r="N191" i="5"/>
  <c r="N199" i="5"/>
  <c r="N207" i="5"/>
  <c r="N215" i="5"/>
  <c r="N223" i="5"/>
  <c r="N231" i="5"/>
  <c r="N239" i="5"/>
  <c r="N247" i="5"/>
  <c r="N255" i="5"/>
  <c r="N263" i="5"/>
  <c r="N271" i="5"/>
  <c r="N279" i="5"/>
  <c r="N287" i="5"/>
  <c r="N295" i="5"/>
  <c r="N303" i="5"/>
  <c r="N311" i="5"/>
  <c r="N319" i="5"/>
  <c r="N327" i="5"/>
  <c r="N335" i="5"/>
  <c r="N7" i="5"/>
  <c r="M15" i="5"/>
  <c r="M23" i="5"/>
  <c r="M31" i="5"/>
  <c r="M39" i="5"/>
  <c r="M47" i="5"/>
  <c r="M55" i="5"/>
  <c r="M63" i="5"/>
  <c r="M71" i="5"/>
  <c r="M79" i="5"/>
  <c r="M87" i="5"/>
  <c r="M95" i="5"/>
  <c r="M103" i="5"/>
  <c r="M111" i="5"/>
  <c r="M119" i="5"/>
  <c r="M127" i="5"/>
  <c r="M135" i="5"/>
  <c r="M143" i="5"/>
  <c r="M151" i="5"/>
  <c r="M159" i="5"/>
  <c r="M167" i="5"/>
  <c r="M175" i="5"/>
  <c r="M183" i="5"/>
  <c r="M191" i="5"/>
  <c r="M199" i="5"/>
  <c r="M207" i="5"/>
  <c r="M215" i="5"/>
  <c r="M223" i="5"/>
  <c r="M231" i="5"/>
  <c r="M239" i="5"/>
  <c r="M247" i="5"/>
  <c r="M255" i="5"/>
  <c r="M263" i="5"/>
  <c r="M271" i="5"/>
  <c r="M279" i="5"/>
  <c r="M287" i="5"/>
  <c r="M295" i="5"/>
  <c r="M303" i="5"/>
  <c r="M311" i="5"/>
  <c r="M319" i="5"/>
  <c r="M327" i="5"/>
  <c r="M335" i="5"/>
  <c r="M7" i="5"/>
  <c r="U60" i="5"/>
  <c r="U222" i="5"/>
  <c r="U325" i="5"/>
  <c r="T92" i="5"/>
  <c r="V92" i="5" s="1"/>
  <c r="T192" i="5"/>
  <c r="T295" i="5"/>
  <c r="V295" i="5" s="1"/>
  <c r="R44" i="5"/>
  <c r="R113" i="5"/>
  <c r="R177" i="5"/>
  <c r="R241" i="5"/>
  <c r="R305" i="5"/>
  <c r="Q33" i="5"/>
  <c r="Q86" i="5"/>
  <c r="Q107" i="5"/>
  <c r="Q129" i="5"/>
  <c r="Q150" i="5"/>
  <c r="Q171" i="5"/>
  <c r="Q193" i="5"/>
  <c r="Q214" i="5"/>
  <c r="Q235" i="5"/>
  <c r="Q257" i="5"/>
  <c r="Q278" i="5"/>
  <c r="Q299" i="5"/>
  <c r="Q321" i="5"/>
  <c r="P27" i="5"/>
  <c r="P49" i="5"/>
  <c r="P70" i="5"/>
  <c r="P91" i="5"/>
  <c r="P113" i="5"/>
  <c r="P134" i="5"/>
  <c r="P155" i="5"/>
  <c r="P177" i="5"/>
  <c r="P198" i="5"/>
  <c r="P219" i="5"/>
  <c r="P241" i="5"/>
  <c r="P262" i="5"/>
  <c r="P281" i="5"/>
  <c r="P291" i="5"/>
  <c r="P302" i="5"/>
  <c r="P313" i="5"/>
  <c r="P323" i="5"/>
  <c r="P334" i="5"/>
  <c r="O8" i="5"/>
  <c r="O16" i="5"/>
  <c r="O24" i="5"/>
  <c r="O32" i="5"/>
  <c r="O40" i="5"/>
  <c r="O48" i="5"/>
  <c r="O56" i="5"/>
  <c r="O64" i="5"/>
  <c r="O72" i="5"/>
  <c r="O80" i="5"/>
  <c r="O88" i="5"/>
  <c r="O96" i="5"/>
  <c r="O104" i="5"/>
  <c r="O112" i="5"/>
  <c r="O120" i="5"/>
  <c r="O128" i="5"/>
  <c r="O136" i="5"/>
  <c r="O144" i="5"/>
  <c r="O152" i="5"/>
  <c r="O160" i="5"/>
  <c r="O168" i="5"/>
  <c r="O176" i="5"/>
  <c r="O184" i="5"/>
  <c r="O192" i="5"/>
  <c r="O200" i="5"/>
  <c r="O208" i="5"/>
  <c r="O216" i="5"/>
  <c r="O224" i="5"/>
  <c r="O232" i="5"/>
  <c r="O240" i="5"/>
  <c r="O248" i="5"/>
  <c r="O256" i="5"/>
  <c r="O264" i="5"/>
  <c r="O272" i="5"/>
  <c r="O280" i="5"/>
  <c r="O288" i="5"/>
  <c r="O296" i="5"/>
  <c r="O304" i="5"/>
  <c r="O312" i="5"/>
  <c r="O320" i="5"/>
  <c r="O328" i="5"/>
  <c r="O336" i="5"/>
  <c r="N8" i="5"/>
  <c r="N16" i="5"/>
  <c r="N24" i="5"/>
  <c r="N32" i="5"/>
  <c r="N40" i="5"/>
  <c r="N48" i="5"/>
  <c r="N56" i="5"/>
  <c r="N64" i="5"/>
  <c r="N72" i="5"/>
  <c r="N80" i="5"/>
  <c r="N88" i="5"/>
  <c r="N96" i="5"/>
  <c r="N104" i="5"/>
  <c r="N112" i="5"/>
  <c r="N120" i="5"/>
  <c r="N128" i="5"/>
  <c r="U79" i="5"/>
  <c r="U236" i="5"/>
  <c r="U336" i="5"/>
  <c r="T103" i="5"/>
  <c r="T206" i="5"/>
  <c r="T309" i="5"/>
  <c r="R53" i="5"/>
  <c r="R121" i="5"/>
  <c r="R185" i="5"/>
  <c r="R249" i="5"/>
  <c r="R313" i="5"/>
  <c r="Q41" i="5"/>
  <c r="Q89" i="5"/>
  <c r="Q110" i="5"/>
  <c r="Q131" i="5"/>
  <c r="Q153" i="5"/>
  <c r="Q174" i="5"/>
  <c r="Q195" i="5"/>
  <c r="Q217" i="5"/>
  <c r="Q238" i="5"/>
  <c r="Q259" i="5"/>
  <c r="Q281" i="5"/>
  <c r="Q302" i="5"/>
  <c r="Q323" i="5"/>
  <c r="P9" i="5"/>
  <c r="P30" i="5"/>
  <c r="P51" i="5"/>
  <c r="P73" i="5"/>
  <c r="P94" i="5"/>
  <c r="P115" i="5"/>
  <c r="P137" i="5"/>
  <c r="P158" i="5"/>
  <c r="P179" i="5"/>
  <c r="P201" i="5"/>
  <c r="P222" i="5"/>
  <c r="P243" i="5"/>
  <c r="P265" i="5"/>
  <c r="P282" i="5"/>
  <c r="P293" i="5"/>
  <c r="P303" i="5"/>
  <c r="P314" i="5"/>
  <c r="P325" i="5"/>
  <c r="P335" i="5"/>
  <c r="O9" i="5"/>
  <c r="O17" i="5"/>
  <c r="O25" i="5"/>
  <c r="O33" i="5"/>
  <c r="O41" i="5"/>
  <c r="O49" i="5"/>
  <c r="O57" i="5"/>
  <c r="O65" i="5"/>
  <c r="O73" i="5"/>
  <c r="O81" i="5"/>
  <c r="O89" i="5"/>
  <c r="O97" i="5"/>
  <c r="O105" i="5"/>
  <c r="O113" i="5"/>
  <c r="O121" i="5"/>
  <c r="O129" i="5"/>
  <c r="O137" i="5"/>
  <c r="O145" i="5"/>
  <c r="O153" i="5"/>
  <c r="O161" i="5"/>
  <c r="O169" i="5"/>
  <c r="O177" i="5"/>
  <c r="O185" i="5"/>
  <c r="O193" i="5"/>
  <c r="O201" i="5"/>
  <c r="O209" i="5"/>
  <c r="O217" i="5"/>
  <c r="O225" i="5"/>
  <c r="O233" i="5"/>
  <c r="O241" i="5"/>
  <c r="O249" i="5"/>
  <c r="O257" i="5"/>
  <c r="O265" i="5"/>
  <c r="O273" i="5"/>
  <c r="O281" i="5"/>
  <c r="O289" i="5"/>
  <c r="O297" i="5"/>
  <c r="O305" i="5"/>
  <c r="O313" i="5"/>
  <c r="O321" i="5"/>
  <c r="O329" i="5"/>
  <c r="N9" i="5"/>
  <c r="N17" i="5"/>
  <c r="N25" i="5"/>
  <c r="N33" i="5"/>
  <c r="N41" i="5"/>
  <c r="N49" i="5"/>
  <c r="N57" i="5"/>
  <c r="N65" i="5"/>
  <c r="N73" i="5"/>
  <c r="N81" i="5"/>
  <c r="N89" i="5"/>
  <c r="N97" i="5"/>
  <c r="N105" i="5"/>
  <c r="N113" i="5"/>
  <c r="N121" i="5"/>
  <c r="N129" i="5"/>
  <c r="N137" i="5"/>
  <c r="N145" i="5"/>
  <c r="N153" i="5"/>
  <c r="N161" i="5"/>
  <c r="N169" i="5"/>
  <c r="N177" i="5"/>
  <c r="N185" i="5"/>
  <c r="N193" i="5"/>
  <c r="N201" i="5"/>
  <c r="N209" i="5"/>
  <c r="N217" i="5"/>
  <c r="N225" i="5"/>
  <c r="N233" i="5"/>
  <c r="N241" i="5"/>
  <c r="N249" i="5"/>
  <c r="N257" i="5"/>
  <c r="N265" i="5"/>
  <c r="N273" i="5"/>
  <c r="N281" i="5"/>
  <c r="N289" i="5"/>
  <c r="N297" i="5"/>
  <c r="N305" i="5"/>
  <c r="N313" i="5"/>
  <c r="N321" i="5"/>
  <c r="N329" i="5"/>
  <c r="M9" i="5"/>
  <c r="M17" i="5"/>
  <c r="M25" i="5"/>
  <c r="M33" i="5"/>
  <c r="M41" i="5"/>
  <c r="M49" i="5"/>
  <c r="M57" i="5"/>
  <c r="M65" i="5"/>
  <c r="M73" i="5"/>
  <c r="M81" i="5"/>
  <c r="M89" i="5"/>
  <c r="M97" i="5"/>
  <c r="M105" i="5"/>
  <c r="M113" i="5"/>
  <c r="M121" i="5"/>
  <c r="M129" i="5"/>
  <c r="M137" i="5"/>
  <c r="M145" i="5"/>
  <c r="M153" i="5"/>
  <c r="M161" i="5"/>
  <c r="M169" i="5"/>
  <c r="M177" i="5"/>
  <c r="M185" i="5"/>
  <c r="M193" i="5"/>
  <c r="M201" i="5"/>
  <c r="M209" i="5"/>
  <c r="M217" i="5"/>
  <c r="M225" i="5"/>
  <c r="M233" i="5"/>
  <c r="M241" i="5"/>
  <c r="M249" i="5"/>
  <c r="M257" i="5"/>
  <c r="M265" i="5"/>
  <c r="M273" i="5"/>
  <c r="M281" i="5"/>
  <c r="M289" i="5"/>
  <c r="M297" i="5"/>
  <c r="M305" i="5"/>
  <c r="M313" i="5"/>
  <c r="M321" i="5"/>
  <c r="M329" i="5"/>
  <c r="L9" i="5"/>
  <c r="U102" i="5"/>
  <c r="U247" i="5"/>
  <c r="T14" i="5"/>
  <c r="T117" i="5"/>
  <c r="T220" i="5"/>
  <c r="T320" i="5"/>
  <c r="V320" i="5" s="1"/>
  <c r="R62" i="5"/>
  <c r="R129" i="5"/>
  <c r="R193" i="5"/>
  <c r="R257" i="5"/>
  <c r="R321" i="5"/>
  <c r="Q49" i="5"/>
  <c r="Q91" i="5"/>
  <c r="Q113" i="5"/>
  <c r="Q134" i="5"/>
  <c r="Q155" i="5"/>
  <c r="Q177" i="5"/>
  <c r="Q198" i="5"/>
  <c r="Q219" i="5"/>
  <c r="Q241" i="5"/>
  <c r="Q262" i="5"/>
  <c r="Q283" i="5"/>
  <c r="Q305" i="5"/>
  <c r="Q326" i="5"/>
  <c r="P11" i="5"/>
  <c r="P33" i="5"/>
  <c r="P54" i="5"/>
  <c r="P75" i="5"/>
  <c r="P97" i="5"/>
  <c r="P118" i="5"/>
  <c r="P139" i="5"/>
  <c r="P161" i="5"/>
  <c r="P182" i="5"/>
  <c r="P203" i="5"/>
  <c r="P225" i="5"/>
  <c r="P246" i="5"/>
  <c r="P267" i="5"/>
  <c r="P283" i="5"/>
  <c r="P294" i="5"/>
  <c r="P305" i="5"/>
  <c r="P315" i="5"/>
  <c r="P326" i="5"/>
  <c r="O10" i="5"/>
  <c r="O18" i="5"/>
  <c r="O26" i="5"/>
  <c r="O34" i="5"/>
  <c r="O42" i="5"/>
  <c r="O50" i="5"/>
  <c r="O58" i="5"/>
  <c r="O66" i="5"/>
  <c r="O74" i="5"/>
  <c r="O82" i="5"/>
  <c r="O90" i="5"/>
  <c r="O98" i="5"/>
  <c r="O106" i="5"/>
  <c r="O114" i="5"/>
  <c r="O122" i="5"/>
  <c r="O130" i="5"/>
  <c r="O138" i="5"/>
  <c r="O146" i="5"/>
  <c r="O154" i="5"/>
  <c r="O162" i="5"/>
  <c r="O170" i="5"/>
  <c r="O178" i="5"/>
  <c r="O186" i="5"/>
  <c r="O194" i="5"/>
  <c r="O202" i="5"/>
  <c r="O210" i="5"/>
  <c r="O218" i="5"/>
  <c r="O226" i="5"/>
  <c r="O234" i="5"/>
  <c r="O242" i="5"/>
  <c r="O250" i="5"/>
  <c r="O258" i="5"/>
  <c r="O266" i="5"/>
  <c r="O274" i="5"/>
  <c r="O282" i="5"/>
  <c r="O290" i="5"/>
  <c r="O298" i="5"/>
  <c r="O306" i="5"/>
  <c r="O314" i="5"/>
  <c r="O322" i="5"/>
  <c r="O330" i="5"/>
  <c r="N10" i="5"/>
  <c r="N18" i="5"/>
  <c r="N26" i="5"/>
  <c r="N34" i="5"/>
  <c r="N42" i="5"/>
  <c r="N50" i="5"/>
  <c r="N58" i="5"/>
  <c r="N66" i="5"/>
  <c r="N74" i="5"/>
  <c r="N82" i="5"/>
  <c r="N90" i="5"/>
  <c r="N98" i="5"/>
  <c r="N106" i="5"/>
  <c r="N114" i="5"/>
  <c r="N122" i="5"/>
  <c r="N130" i="5"/>
  <c r="N138" i="5"/>
  <c r="N146" i="5"/>
  <c r="N154" i="5"/>
  <c r="N162" i="5"/>
  <c r="N170" i="5"/>
  <c r="N178" i="5"/>
  <c r="N186" i="5"/>
  <c r="N194" i="5"/>
  <c r="N202" i="5"/>
  <c r="N210" i="5"/>
  <c r="N218" i="5"/>
  <c r="N226" i="5"/>
  <c r="N234" i="5"/>
  <c r="N242" i="5"/>
  <c r="N250" i="5"/>
  <c r="N258" i="5"/>
  <c r="N266" i="5"/>
  <c r="N274" i="5"/>
  <c r="N282" i="5"/>
  <c r="N290" i="5"/>
  <c r="N298" i="5"/>
  <c r="N306" i="5"/>
  <c r="N314" i="5"/>
  <c r="N322" i="5"/>
  <c r="N330" i="5"/>
  <c r="M10" i="5"/>
  <c r="M18" i="5"/>
  <c r="M26" i="5"/>
  <c r="M34" i="5"/>
  <c r="M42" i="5"/>
  <c r="M50" i="5"/>
  <c r="M58" i="5"/>
  <c r="M66" i="5"/>
  <c r="M74" i="5"/>
  <c r="M82" i="5"/>
  <c r="M90" i="5"/>
  <c r="M98" i="5"/>
  <c r="M106" i="5"/>
  <c r="M114" i="5"/>
  <c r="M122" i="5"/>
  <c r="M130" i="5"/>
  <c r="M138" i="5"/>
  <c r="M146" i="5"/>
  <c r="M154" i="5"/>
  <c r="M162" i="5"/>
  <c r="M170" i="5"/>
  <c r="M178" i="5"/>
  <c r="M186" i="5"/>
  <c r="M194" i="5"/>
  <c r="M202" i="5"/>
  <c r="M210" i="5"/>
  <c r="M218" i="5"/>
  <c r="M226" i="5"/>
  <c r="M234" i="5"/>
  <c r="M242" i="5"/>
  <c r="M250" i="5"/>
  <c r="M258" i="5"/>
  <c r="M266" i="5"/>
  <c r="M274" i="5"/>
  <c r="M282" i="5"/>
  <c r="M290" i="5"/>
  <c r="M298" i="5"/>
  <c r="M306" i="5"/>
  <c r="M314" i="5"/>
  <c r="M322" i="5"/>
  <c r="M330" i="5"/>
  <c r="L10" i="5"/>
  <c r="U143" i="5"/>
  <c r="U272" i="5"/>
  <c r="T39" i="5"/>
  <c r="V39" i="5" s="1"/>
  <c r="T142" i="5"/>
  <c r="V142" i="5" s="1"/>
  <c r="T245" i="5"/>
  <c r="T7" i="5"/>
  <c r="R80" i="5"/>
  <c r="R145" i="5"/>
  <c r="R209" i="5"/>
  <c r="R273" i="5"/>
  <c r="Q65" i="5"/>
  <c r="Q97" i="5"/>
  <c r="Q118" i="5"/>
  <c r="Q139" i="5"/>
  <c r="Q161" i="5"/>
  <c r="Q182" i="5"/>
  <c r="Q203" i="5"/>
  <c r="Q225" i="5"/>
  <c r="Q246" i="5"/>
  <c r="Q267" i="5"/>
  <c r="Q289" i="5"/>
  <c r="Q310" i="5"/>
  <c r="Q331" i="5"/>
  <c r="P17" i="5"/>
  <c r="P38" i="5"/>
  <c r="P59" i="5"/>
  <c r="P81" i="5"/>
  <c r="P102" i="5"/>
  <c r="P123" i="5"/>
  <c r="P145" i="5"/>
  <c r="P166" i="5"/>
  <c r="P187" i="5"/>
  <c r="P209" i="5"/>
  <c r="P230" i="5"/>
  <c r="P251" i="5"/>
  <c r="P273" i="5"/>
  <c r="P286" i="5"/>
  <c r="P297" i="5"/>
  <c r="P307" i="5"/>
  <c r="P318" i="5"/>
  <c r="P329" i="5"/>
  <c r="O12" i="5"/>
  <c r="O20" i="5"/>
  <c r="O28" i="5"/>
  <c r="O36" i="5"/>
  <c r="O44" i="5"/>
  <c r="O52" i="5"/>
  <c r="O60" i="5"/>
  <c r="O68" i="5"/>
  <c r="O76" i="5"/>
  <c r="O84" i="5"/>
  <c r="O92" i="5"/>
  <c r="O100" i="5"/>
  <c r="O108" i="5"/>
  <c r="O116" i="5"/>
  <c r="O124" i="5"/>
  <c r="O132" i="5"/>
  <c r="O140" i="5"/>
  <c r="O148" i="5"/>
  <c r="O156" i="5"/>
  <c r="O164" i="5"/>
  <c r="O172" i="5"/>
  <c r="O180" i="5"/>
  <c r="O188" i="5"/>
  <c r="O196" i="5"/>
  <c r="O204" i="5"/>
  <c r="O212" i="5"/>
  <c r="O220" i="5"/>
  <c r="O228" i="5"/>
  <c r="O236" i="5"/>
  <c r="O244" i="5"/>
  <c r="O252" i="5"/>
  <c r="O260" i="5"/>
  <c r="O268" i="5"/>
  <c r="O276" i="5"/>
  <c r="O284" i="5"/>
  <c r="O292" i="5"/>
  <c r="O300" i="5"/>
  <c r="O308" i="5"/>
  <c r="O316" i="5"/>
  <c r="O324" i="5"/>
  <c r="O332" i="5"/>
  <c r="N12" i="5"/>
  <c r="N20" i="5"/>
  <c r="N28" i="5"/>
  <c r="N36" i="5"/>
  <c r="N44" i="5"/>
  <c r="N52" i="5"/>
  <c r="N60" i="5"/>
  <c r="N68" i="5"/>
  <c r="N76" i="5"/>
  <c r="N84" i="5"/>
  <c r="N92" i="5"/>
  <c r="N100" i="5"/>
  <c r="N108" i="5"/>
  <c r="N116" i="5"/>
  <c r="N124" i="5"/>
  <c r="N132" i="5"/>
  <c r="N140" i="5"/>
  <c r="N148" i="5"/>
  <c r="N156" i="5"/>
  <c r="N164" i="5"/>
  <c r="N172" i="5"/>
  <c r="N180" i="5"/>
  <c r="N188" i="5"/>
  <c r="N196" i="5"/>
  <c r="N204" i="5"/>
  <c r="N212" i="5"/>
  <c r="N220" i="5"/>
  <c r="N228" i="5"/>
  <c r="N236" i="5"/>
  <c r="N244" i="5"/>
  <c r="N252" i="5"/>
  <c r="N260" i="5"/>
  <c r="N268" i="5"/>
  <c r="N276" i="5"/>
  <c r="N284" i="5"/>
  <c r="N292" i="5"/>
  <c r="N300" i="5"/>
  <c r="N308" i="5"/>
  <c r="N316" i="5"/>
  <c r="N324" i="5"/>
  <c r="N332" i="5"/>
  <c r="M12" i="5"/>
  <c r="M20" i="5"/>
  <c r="M28" i="5"/>
  <c r="M36" i="5"/>
  <c r="M44" i="5"/>
  <c r="M52" i="5"/>
  <c r="M60" i="5"/>
  <c r="M68" i="5"/>
  <c r="M76" i="5"/>
  <c r="M84" i="5"/>
  <c r="M92" i="5"/>
  <c r="M100" i="5"/>
  <c r="M108" i="5"/>
  <c r="M116" i="5"/>
  <c r="M124" i="5"/>
  <c r="M132" i="5"/>
  <c r="M140" i="5"/>
  <c r="M148" i="5"/>
  <c r="M156" i="5"/>
  <c r="M164" i="5"/>
  <c r="M172" i="5"/>
  <c r="M180" i="5"/>
  <c r="M188" i="5"/>
  <c r="M196" i="5"/>
  <c r="M204" i="5"/>
  <c r="M212" i="5"/>
  <c r="M220" i="5"/>
  <c r="M228" i="5"/>
  <c r="M236" i="5"/>
  <c r="M244" i="5"/>
  <c r="M252" i="5"/>
  <c r="M260" i="5"/>
  <c r="M268" i="5"/>
  <c r="M276" i="5"/>
  <c r="M284" i="5"/>
  <c r="M292" i="5"/>
  <c r="M300" i="5"/>
  <c r="M308" i="5"/>
  <c r="M316" i="5"/>
  <c r="M324" i="5"/>
  <c r="M332" i="5"/>
  <c r="L12" i="5"/>
  <c r="R71" i="5"/>
  <c r="Q137" i="5"/>
  <c r="Q307" i="5"/>
  <c r="P142" i="5"/>
  <c r="P295" i="5"/>
  <c r="O35" i="5"/>
  <c r="O99" i="5"/>
  <c r="O163" i="5"/>
  <c r="O227" i="5"/>
  <c r="O291" i="5"/>
  <c r="N19" i="5"/>
  <c r="N83" i="5"/>
  <c r="N139" i="5"/>
  <c r="N160" i="5"/>
  <c r="N181" i="5"/>
  <c r="N203" i="5"/>
  <c r="N224" i="5"/>
  <c r="N245" i="5"/>
  <c r="N267" i="5"/>
  <c r="N288" i="5"/>
  <c r="N309" i="5"/>
  <c r="N331" i="5"/>
  <c r="M16" i="5"/>
  <c r="M37" i="5"/>
  <c r="M59" i="5"/>
  <c r="M80" i="5"/>
  <c r="M101" i="5"/>
  <c r="M123" i="5"/>
  <c r="M144" i="5"/>
  <c r="M165" i="5"/>
  <c r="M187" i="5"/>
  <c r="M208" i="5"/>
  <c r="M229" i="5"/>
  <c r="M251" i="5"/>
  <c r="M272" i="5"/>
  <c r="M293" i="5"/>
  <c r="M315" i="5"/>
  <c r="M336" i="5"/>
  <c r="L17" i="5"/>
  <c r="L25" i="5"/>
  <c r="L33" i="5"/>
  <c r="L41" i="5"/>
  <c r="L49" i="5"/>
  <c r="L57" i="5"/>
  <c r="L65" i="5"/>
  <c r="L73" i="5"/>
  <c r="L81" i="5"/>
  <c r="L89" i="5"/>
  <c r="L97" i="5"/>
  <c r="L105" i="5"/>
  <c r="L113" i="5"/>
  <c r="L121" i="5"/>
  <c r="L129" i="5"/>
  <c r="L137" i="5"/>
  <c r="L145" i="5"/>
  <c r="L153" i="5"/>
  <c r="L161" i="5"/>
  <c r="L169" i="5"/>
  <c r="L177" i="5"/>
  <c r="L185" i="5"/>
  <c r="L193" i="5"/>
  <c r="L201" i="5"/>
  <c r="L209" i="5"/>
  <c r="L217" i="5"/>
  <c r="L225" i="5"/>
  <c r="L233" i="5"/>
  <c r="L241" i="5"/>
  <c r="L249" i="5"/>
  <c r="L257" i="5"/>
  <c r="L265" i="5"/>
  <c r="L273" i="5"/>
  <c r="L281" i="5"/>
  <c r="L289" i="5"/>
  <c r="L297" i="5"/>
  <c r="L305" i="5"/>
  <c r="L313" i="5"/>
  <c r="L321" i="5"/>
  <c r="L329" i="5"/>
  <c r="K9" i="5"/>
  <c r="K17" i="5"/>
  <c r="K25" i="5"/>
  <c r="K33" i="5"/>
  <c r="K41" i="5"/>
  <c r="K49" i="5"/>
  <c r="K57" i="5"/>
  <c r="K65" i="5"/>
  <c r="K73" i="5"/>
  <c r="K81" i="5"/>
  <c r="K89" i="5"/>
  <c r="K97" i="5"/>
  <c r="K105" i="5"/>
  <c r="K113" i="5"/>
  <c r="K121" i="5"/>
  <c r="K129" i="5"/>
  <c r="K137" i="5"/>
  <c r="K145" i="5"/>
  <c r="K153" i="5"/>
  <c r="K161" i="5"/>
  <c r="K169" i="5"/>
  <c r="R137" i="5"/>
  <c r="Q158" i="5"/>
  <c r="Q329" i="5"/>
  <c r="P163" i="5"/>
  <c r="P306" i="5"/>
  <c r="O43" i="5"/>
  <c r="O107" i="5"/>
  <c r="O171" i="5"/>
  <c r="O235" i="5"/>
  <c r="O299" i="5"/>
  <c r="N27" i="5"/>
  <c r="N91" i="5"/>
  <c r="N141" i="5"/>
  <c r="N163" i="5"/>
  <c r="N184" i="5"/>
  <c r="N205" i="5"/>
  <c r="N227" i="5"/>
  <c r="N248" i="5"/>
  <c r="N269" i="5"/>
  <c r="N291" i="5"/>
  <c r="N312" i="5"/>
  <c r="N333" i="5"/>
  <c r="M19" i="5"/>
  <c r="M40" i="5"/>
  <c r="M61" i="5"/>
  <c r="M83" i="5"/>
  <c r="M104" i="5"/>
  <c r="M125" i="5"/>
  <c r="M147" i="5"/>
  <c r="M168" i="5"/>
  <c r="M189" i="5"/>
  <c r="M211" i="5"/>
  <c r="M232" i="5"/>
  <c r="M253" i="5"/>
  <c r="M275" i="5"/>
  <c r="M296" i="5"/>
  <c r="M317" i="5"/>
  <c r="L18" i="5"/>
  <c r="L26" i="5"/>
  <c r="L34" i="5"/>
  <c r="L42" i="5"/>
  <c r="L50" i="5"/>
  <c r="L58" i="5"/>
  <c r="L66" i="5"/>
  <c r="L74" i="5"/>
  <c r="L82" i="5"/>
  <c r="L90" i="5"/>
  <c r="L98" i="5"/>
  <c r="L106" i="5"/>
  <c r="L114" i="5"/>
  <c r="L122" i="5"/>
  <c r="L130" i="5"/>
  <c r="L138" i="5"/>
  <c r="L146" i="5"/>
  <c r="L154" i="5"/>
  <c r="L162" i="5"/>
  <c r="L170" i="5"/>
  <c r="L178" i="5"/>
  <c r="L186" i="5"/>
  <c r="L194" i="5"/>
  <c r="L202" i="5"/>
  <c r="L210" i="5"/>
  <c r="L218" i="5"/>
  <c r="L226" i="5"/>
  <c r="L234" i="5"/>
  <c r="L242" i="5"/>
  <c r="L250" i="5"/>
  <c r="L258" i="5"/>
  <c r="L266" i="5"/>
  <c r="L274" i="5"/>
  <c r="L282" i="5"/>
  <c r="L290" i="5"/>
  <c r="L298" i="5"/>
  <c r="L306" i="5"/>
  <c r="L314" i="5"/>
  <c r="L322" i="5"/>
  <c r="L330" i="5"/>
  <c r="K10" i="5"/>
  <c r="K18" i="5"/>
  <c r="K26" i="5"/>
  <c r="K34" i="5"/>
  <c r="K42" i="5"/>
  <c r="K50" i="5"/>
  <c r="K58" i="5"/>
  <c r="K66" i="5"/>
  <c r="K74" i="5"/>
  <c r="K82" i="5"/>
  <c r="K90" i="5"/>
  <c r="K98" i="5"/>
  <c r="K106" i="5"/>
  <c r="K114" i="5"/>
  <c r="K122" i="5"/>
  <c r="K130" i="5"/>
  <c r="K138" i="5"/>
  <c r="K146" i="5"/>
  <c r="K154" i="5"/>
  <c r="K162" i="5"/>
  <c r="K170" i="5"/>
  <c r="K178" i="5"/>
  <c r="K186" i="5"/>
  <c r="K194" i="5"/>
  <c r="K202" i="5"/>
  <c r="K210" i="5"/>
  <c r="K218" i="5"/>
  <c r="K226" i="5"/>
  <c r="K234" i="5"/>
  <c r="K242" i="5"/>
  <c r="K250" i="5"/>
  <c r="K258" i="5"/>
  <c r="K266" i="5"/>
  <c r="K274" i="5"/>
  <c r="K282" i="5"/>
  <c r="K290" i="5"/>
  <c r="K298" i="5"/>
  <c r="K306" i="5"/>
  <c r="K314" i="5"/>
  <c r="K322" i="5"/>
  <c r="K330" i="5"/>
  <c r="J10" i="5"/>
  <c r="J18" i="5"/>
  <c r="J26" i="5"/>
  <c r="J34" i="5"/>
  <c r="J42" i="5"/>
  <c r="J50" i="5"/>
  <c r="J58" i="5"/>
  <c r="J66" i="5"/>
  <c r="J74" i="5"/>
  <c r="J82" i="5"/>
  <c r="J90" i="5"/>
  <c r="J98" i="5"/>
  <c r="J106" i="5"/>
  <c r="J114" i="5"/>
  <c r="J122" i="5"/>
  <c r="J130" i="5"/>
  <c r="J138" i="5"/>
  <c r="J146" i="5"/>
  <c r="J154" i="5"/>
  <c r="J162" i="5"/>
  <c r="J170" i="5"/>
  <c r="J178" i="5"/>
  <c r="J186" i="5"/>
  <c r="J194" i="5"/>
  <c r="J202" i="5"/>
  <c r="J210" i="5"/>
  <c r="J218" i="5"/>
  <c r="J226" i="5"/>
  <c r="J234" i="5"/>
  <c r="J242" i="5"/>
  <c r="J250" i="5"/>
  <c r="J258" i="5"/>
  <c r="J266" i="5"/>
  <c r="J274" i="5"/>
  <c r="J282" i="5"/>
  <c r="J290" i="5"/>
  <c r="J298" i="5"/>
  <c r="J306" i="5"/>
  <c r="J314" i="5"/>
  <c r="J322" i="5"/>
  <c r="J330" i="5"/>
  <c r="I10" i="5"/>
  <c r="I18" i="5"/>
  <c r="I26" i="5"/>
  <c r="I34" i="5"/>
  <c r="I42" i="5"/>
  <c r="I50" i="5"/>
  <c r="I58" i="5"/>
  <c r="U124" i="5"/>
  <c r="R201" i="5"/>
  <c r="Q179" i="5"/>
  <c r="P14" i="5"/>
  <c r="P185" i="5"/>
  <c r="P317" i="5"/>
  <c r="O51" i="5"/>
  <c r="O115" i="5"/>
  <c r="O179" i="5"/>
  <c r="O243" i="5"/>
  <c r="O307" i="5"/>
  <c r="N35" i="5"/>
  <c r="N99" i="5"/>
  <c r="N144" i="5"/>
  <c r="N165" i="5"/>
  <c r="N187" i="5"/>
  <c r="N208" i="5"/>
  <c r="N229" i="5"/>
  <c r="N251" i="5"/>
  <c r="N272" i="5"/>
  <c r="N293" i="5"/>
  <c r="N315" i="5"/>
  <c r="N336" i="5"/>
  <c r="M21" i="5"/>
  <c r="M43" i="5"/>
  <c r="M64" i="5"/>
  <c r="M85" i="5"/>
  <c r="M107" i="5"/>
  <c r="M128" i="5"/>
  <c r="M149" i="5"/>
  <c r="M171" i="5"/>
  <c r="M192" i="5"/>
  <c r="M213" i="5"/>
  <c r="M235" i="5"/>
  <c r="M256" i="5"/>
  <c r="M277" i="5"/>
  <c r="M299" i="5"/>
  <c r="M320" i="5"/>
  <c r="L19" i="5"/>
  <c r="L27" i="5"/>
  <c r="L35" i="5"/>
  <c r="L43" i="5"/>
  <c r="L51" i="5"/>
  <c r="L59" i="5"/>
  <c r="L67" i="5"/>
  <c r="L75" i="5"/>
  <c r="L83" i="5"/>
  <c r="L91" i="5"/>
  <c r="L99" i="5"/>
  <c r="L107" i="5"/>
  <c r="L115" i="5"/>
  <c r="L123" i="5"/>
  <c r="L131" i="5"/>
  <c r="L139" i="5"/>
  <c r="L147" i="5"/>
  <c r="L155" i="5"/>
  <c r="L163" i="5"/>
  <c r="L171" i="5"/>
  <c r="L179" i="5"/>
  <c r="L187" i="5"/>
  <c r="L195" i="5"/>
  <c r="L203" i="5"/>
  <c r="L211" i="5"/>
  <c r="L219" i="5"/>
  <c r="L227" i="5"/>
  <c r="L235" i="5"/>
  <c r="L243" i="5"/>
  <c r="L251" i="5"/>
  <c r="L259" i="5"/>
  <c r="L267" i="5"/>
  <c r="L275" i="5"/>
  <c r="L283" i="5"/>
  <c r="L291" i="5"/>
  <c r="L299" i="5"/>
  <c r="L307" i="5"/>
  <c r="L315" i="5"/>
  <c r="L323" i="5"/>
  <c r="L331" i="5"/>
  <c r="K11" i="5"/>
  <c r="K19" i="5"/>
  <c r="K27" i="5"/>
  <c r="K35" i="5"/>
  <c r="K43" i="5"/>
  <c r="K51" i="5"/>
  <c r="K59" i="5"/>
  <c r="K67" i="5"/>
  <c r="K75" i="5"/>
  <c r="K83" i="5"/>
  <c r="K91" i="5"/>
  <c r="K99" i="5"/>
  <c r="K107" i="5"/>
  <c r="K115" i="5"/>
  <c r="K123" i="5"/>
  <c r="K131" i="5"/>
  <c r="K139" i="5"/>
  <c r="K147" i="5"/>
  <c r="K155" i="5"/>
  <c r="K163" i="5"/>
  <c r="K171" i="5"/>
  <c r="K179" i="5"/>
  <c r="K187" i="5"/>
  <c r="K195" i="5"/>
  <c r="K203" i="5"/>
  <c r="K211" i="5"/>
  <c r="K219" i="5"/>
  <c r="K227" i="5"/>
  <c r="K235" i="5"/>
  <c r="K243" i="5"/>
  <c r="K251" i="5"/>
  <c r="K259" i="5"/>
  <c r="K267" i="5"/>
  <c r="K275" i="5"/>
  <c r="K283" i="5"/>
  <c r="K291" i="5"/>
  <c r="K299" i="5"/>
  <c r="K307" i="5"/>
  <c r="K315" i="5"/>
  <c r="K323" i="5"/>
  <c r="K331" i="5"/>
  <c r="J11" i="5"/>
  <c r="J19" i="5"/>
  <c r="J27" i="5"/>
  <c r="J35" i="5"/>
  <c r="J43" i="5"/>
  <c r="J51" i="5"/>
  <c r="J59" i="5"/>
  <c r="J67" i="5"/>
  <c r="J75" i="5"/>
  <c r="J83" i="5"/>
  <c r="J91" i="5"/>
  <c r="J99" i="5"/>
  <c r="J107" i="5"/>
  <c r="J115" i="5"/>
  <c r="J123" i="5"/>
  <c r="J131" i="5"/>
  <c r="J139" i="5"/>
  <c r="J147" i="5"/>
  <c r="J155" i="5"/>
  <c r="J163" i="5"/>
  <c r="J171" i="5"/>
  <c r="J179" i="5"/>
  <c r="J187" i="5"/>
  <c r="J195" i="5"/>
  <c r="J203" i="5"/>
  <c r="J211" i="5"/>
  <c r="J219" i="5"/>
  <c r="J227" i="5"/>
  <c r="J235" i="5"/>
  <c r="J243" i="5"/>
  <c r="J251" i="5"/>
  <c r="J259" i="5"/>
  <c r="J267" i="5"/>
  <c r="J275" i="5"/>
  <c r="J283" i="5"/>
  <c r="J291" i="5"/>
  <c r="J299" i="5"/>
  <c r="J307" i="5"/>
  <c r="J315" i="5"/>
  <c r="J323" i="5"/>
  <c r="J331" i="5"/>
  <c r="I11" i="5"/>
  <c r="I19" i="5"/>
  <c r="I27" i="5"/>
  <c r="I35" i="5"/>
  <c r="I43" i="5"/>
  <c r="I51" i="5"/>
  <c r="I59" i="5"/>
  <c r="I67" i="5"/>
  <c r="U261" i="5"/>
  <c r="R265" i="5"/>
  <c r="Q201" i="5"/>
  <c r="P35" i="5"/>
  <c r="P206" i="5"/>
  <c r="P327" i="5"/>
  <c r="O59" i="5"/>
  <c r="O123" i="5"/>
  <c r="O187" i="5"/>
  <c r="O251" i="5"/>
  <c r="O315" i="5"/>
  <c r="N43" i="5"/>
  <c r="N107" i="5"/>
  <c r="N147" i="5"/>
  <c r="N168" i="5"/>
  <c r="N189" i="5"/>
  <c r="N211" i="5"/>
  <c r="N232" i="5"/>
  <c r="N253" i="5"/>
  <c r="N275" i="5"/>
  <c r="N296" i="5"/>
  <c r="N317" i="5"/>
  <c r="M24" i="5"/>
  <c r="M45" i="5"/>
  <c r="M67" i="5"/>
  <c r="M88" i="5"/>
  <c r="M109" i="5"/>
  <c r="M131" i="5"/>
  <c r="M152" i="5"/>
  <c r="M173" i="5"/>
  <c r="M195" i="5"/>
  <c r="M216" i="5"/>
  <c r="M237" i="5"/>
  <c r="M259" i="5"/>
  <c r="M280" i="5"/>
  <c r="M301" i="5"/>
  <c r="M323" i="5"/>
  <c r="L8" i="5"/>
  <c r="L20" i="5"/>
  <c r="L28" i="5"/>
  <c r="L36" i="5"/>
  <c r="L44" i="5"/>
  <c r="L52" i="5"/>
  <c r="L60" i="5"/>
  <c r="L68" i="5"/>
  <c r="L76" i="5"/>
  <c r="L84" i="5"/>
  <c r="L92" i="5"/>
  <c r="L100" i="5"/>
  <c r="L108" i="5"/>
  <c r="L116" i="5"/>
  <c r="L124" i="5"/>
  <c r="L132" i="5"/>
  <c r="L140" i="5"/>
  <c r="L148" i="5"/>
  <c r="L156" i="5"/>
  <c r="L164" i="5"/>
  <c r="L172" i="5"/>
  <c r="L180" i="5"/>
  <c r="L188" i="5"/>
  <c r="L196" i="5"/>
  <c r="L204" i="5"/>
  <c r="L212" i="5"/>
  <c r="L220" i="5"/>
  <c r="L228" i="5"/>
  <c r="L236" i="5"/>
  <c r="L244" i="5"/>
  <c r="L252" i="5"/>
  <c r="L260" i="5"/>
  <c r="L268" i="5"/>
  <c r="L276" i="5"/>
  <c r="L284" i="5"/>
  <c r="L292" i="5"/>
  <c r="L300" i="5"/>
  <c r="L308" i="5"/>
  <c r="L316" i="5"/>
  <c r="L324" i="5"/>
  <c r="L332" i="5"/>
  <c r="K12" i="5"/>
  <c r="K20" i="5"/>
  <c r="K28" i="5"/>
  <c r="K36" i="5"/>
  <c r="K44" i="5"/>
  <c r="K52" i="5"/>
  <c r="K60" i="5"/>
  <c r="K68" i="5"/>
  <c r="K76" i="5"/>
  <c r="K84" i="5"/>
  <c r="K92" i="5"/>
  <c r="K100" i="5"/>
  <c r="K108" i="5"/>
  <c r="K116" i="5"/>
  <c r="K124" i="5"/>
  <c r="K132" i="5"/>
  <c r="K140" i="5"/>
  <c r="K148" i="5"/>
  <c r="K156" i="5"/>
  <c r="K164" i="5"/>
  <c r="K172" i="5"/>
  <c r="T28" i="5"/>
  <c r="V28" i="5" s="1"/>
  <c r="R329" i="5"/>
  <c r="Q222" i="5"/>
  <c r="P57" i="5"/>
  <c r="P227" i="5"/>
  <c r="O67" i="5"/>
  <c r="O131" i="5"/>
  <c r="O195" i="5"/>
  <c r="O259" i="5"/>
  <c r="O323" i="5"/>
  <c r="N51" i="5"/>
  <c r="N115" i="5"/>
  <c r="N149" i="5"/>
  <c r="N171" i="5"/>
  <c r="N192" i="5"/>
  <c r="N213" i="5"/>
  <c r="N235" i="5"/>
  <c r="N256" i="5"/>
  <c r="N277" i="5"/>
  <c r="N299" i="5"/>
  <c r="N320" i="5"/>
  <c r="M27" i="5"/>
  <c r="M48" i="5"/>
  <c r="M69" i="5"/>
  <c r="M91" i="5"/>
  <c r="M112" i="5"/>
  <c r="M133" i="5"/>
  <c r="M155" i="5"/>
  <c r="M176" i="5"/>
  <c r="M197" i="5"/>
  <c r="M219" i="5"/>
  <c r="M240" i="5"/>
  <c r="M261" i="5"/>
  <c r="M283" i="5"/>
  <c r="M304" i="5"/>
  <c r="M325" i="5"/>
  <c r="L11" i="5"/>
  <c r="L21" i="5"/>
  <c r="L29" i="5"/>
  <c r="L37" i="5"/>
  <c r="L45" i="5"/>
  <c r="L53" i="5"/>
  <c r="L61" i="5"/>
  <c r="L69" i="5"/>
  <c r="L77" i="5"/>
  <c r="L85" i="5"/>
  <c r="L93" i="5"/>
  <c r="L101" i="5"/>
  <c r="L109" i="5"/>
  <c r="L117" i="5"/>
  <c r="L125" i="5"/>
  <c r="L133" i="5"/>
  <c r="L141" i="5"/>
  <c r="L149" i="5"/>
  <c r="L157" i="5"/>
  <c r="L165" i="5"/>
  <c r="L173" i="5"/>
  <c r="L181" i="5"/>
  <c r="L189" i="5"/>
  <c r="L197" i="5"/>
  <c r="L205" i="5"/>
  <c r="L213" i="5"/>
  <c r="L221" i="5"/>
  <c r="L229" i="5"/>
  <c r="L237" i="5"/>
  <c r="L245" i="5"/>
  <c r="L253" i="5"/>
  <c r="L261" i="5"/>
  <c r="L269" i="5"/>
  <c r="L277" i="5"/>
  <c r="L285" i="5"/>
  <c r="L293" i="5"/>
  <c r="L301" i="5"/>
  <c r="L309" i="5"/>
  <c r="L317" i="5"/>
  <c r="L325" i="5"/>
  <c r="L333" i="5"/>
  <c r="K13" i="5"/>
  <c r="K21" i="5"/>
  <c r="K29" i="5"/>
  <c r="K37" i="5"/>
  <c r="K45" i="5"/>
  <c r="K53" i="5"/>
  <c r="K61" i="5"/>
  <c r="K69" i="5"/>
  <c r="K77" i="5"/>
  <c r="K85" i="5"/>
  <c r="K93" i="5"/>
  <c r="K101" i="5"/>
  <c r="K109" i="5"/>
  <c r="K117" i="5"/>
  <c r="K125" i="5"/>
  <c r="K133" i="5"/>
  <c r="K141" i="5"/>
  <c r="K149" i="5"/>
  <c r="K157" i="5"/>
  <c r="K165" i="5"/>
  <c r="K173" i="5"/>
  <c r="K181" i="5"/>
  <c r="K189" i="5"/>
  <c r="K197" i="5"/>
  <c r="K205" i="5"/>
  <c r="K213" i="5"/>
  <c r="K221" i="5"/>
  <c r="K229" i="5"/>
  <c r="K237" i="5"/>
  <c r="K245" i="5"/>
  <c r="K253" i="5"/>
  <c r="K261" i="5"/>
  <c r="K269" i="5"/>
  <c r="K277" i="5"/>
  <c r="K285" i="5"/>
  <c r="K293" i="5"/>
  <c r="K301" i="5"/>
  <c r="K309" i="5"/>
  <c r="K317" i="5"/>
  <c r="K325" i="5"/>
  <c r="K333" i="5"/>
  <c r="J13" i="5"/>
  <c r="J21" i="5"/>
  <c r="J29" i="5"/>
  <c r="J37" i="5"/>
  <c r="J45" i="5"/>
  <c r="J53" i="5"/>
  <c r="J61" i="5"/>
  <c r="J69" i="5"/>
  <c r="J77" i="5"/>
  <c r="J85" i="5"/>
  <c r="J93" i="5"/>
  <c r="J101" i="5"/>
  <c r="J109" i="5"/>
  <c r="J117" i="5"/>
  <c r="J125" i="5"/>
  <c r="J133" i="5"/>
  <c r="J141" i="5"/>
  <c r="J149" i="5"/>
  <c r="J157" i="5"/>
  <c r="J165" i="5"/>
  <c r="J173" i="5"/>
  <c r="J181" i="5"/>
  <c r="J189" i="5"/>
  <c r="J197" i="5"/>
  <c r="J205" i="5"/>
  <c r="J213" i="5"/>
  <c r="J221" i="5"/>
  <c r="J229" i="5"/>
  <c r="J237" i="5"/>
  <c r="J245" i="5"/>
  <c r="J253" i="5"/>
  <c r="J261" i="5"/>
  <c r="J269" i="5"/>
  <c r="J277" i="5"/>
  <c r="J285" i="5"/>
  <c r="J293" i="5"/>
  <c r="J301" i="5"/>
  <c r="J309" i="5"/>
  <c r="J317" i="5"/>
  <c r="J325" i="5"/>
  <c r="J333" i="5"/>
  <c r="T128" i="5"/>
  <c r="V128" i="5" s="1"/>
  <c r="Q57" i="5"/>
  <c r="Q243" i="5"/>
  <c r="P78" i="5"/>
  <c r="P249" i="5"/>
  <c r="O11" i="5"/>
  <c r="O75" i="5"/>
  <c r="O139" i="5"/>
  <c r="O203" i="5"/>
  <c r="O267" i="5"/>
  <c r="O331" i="5"/>
  <c r="N59" i="5"/>
  <c r="N123" i="5"/>
  <c r="N152" i="5"/>
  <c r="N173" i="5"/>
  <c r="N195" i="5"/>
  <c r="N216" i="5"/>
  <c r="N237" i="5"/>
  <c r="N259" i="5"/>
  <c r="N280" i="5"/>
  <c r="N301" i="5"/>
  <c r="N323" i="5"/>
  <c r="M8" i="5"/>
  <c r="M29" i="5"/>
  <c r="M51" i="5"/>
  <c r="M72" i="5"/>
  <c r="M93" i="5"/>
  <c r="M115" i="5"/>
  <c r="M136" i="5"/>
  <c r="M157" i="5"/>
  <c r="M179" i="5"/>
  <c r="M200" i="5"/>
  <c r="M221" i="5"/>
  <c r="M243" i="5"/>
  <c r="M264" i="5"/>
  <c r="M285" i="5"/>
  <c r="M307" i="5"/>
  <c r="M328" i="5"/>
  <c r="L13" i="5"/>
  <c r="L22" i="5"/>
  <c r="L30" i="5"/>
  <c r="L38" i="5"/>
  <c r="L46" i="5"/>
  <c r="L54" i="5"/>
  <c r="L62" i="5"/>
  <c r="L70" i="5"/>
  <c r="L78" i="5"/>
  <c r="L86" i="5"/>
  <c r="L94" i="5"/>
  <c r="L102" i="5"/>
  <c r="L110" i="5"/>
  <c r="L118" i="5"/>
  <c r="L126" i="5"/>
  <c r="L134" i="5"/>
  <c r="L142" i="5"/>
  <c r="L150" i="5"/>
  <c r="L158" i="5"/>
  <c r="L166" i="5"/>
  <c r="L174" i="5"/>
  <c r="L182" i="5"/>
  <c r="L190" i="5"/>
  <c r="L198" i="5"/>
  <c r="L206" i="5"/>
  <c r="L214" i="5"/>
  <c r="L222" i="5"/>
  <c r="L230" i="5"/>
  <c r="L238" i="5"/>
  <c r="L246" i="5"/>
  <c r="L254" i="5"/>
  <c r="L262" i="5"/>
  <c r="L270" i="5"/>
  <c r="L278" i="5"/>
  <c r="L286" i="5"/>
  <c r="L294" i="5"/>
  <c r="L302" i="5"/>
  <c r="L310" i="5"/>
  <c r="L318" i="5"/>
  <c r="L326" i="5"/>
  <c r="L334" i="5"/>
  <c r="K14" i="5"/>
  <c r="K22" i="5"/>
  <c r="K30" i="5"/>
  <c r="K38" i="5"/>
  <c r="K46" i="5"/>
  <c r="K54" i="5"/>
  <c r="K62" i="5"/>
  <c r="K70" i="5"/>
  <c r="K78" i="5"/>
  <c r="K86" i="5"/>
  <c r="K94" i="5"/>
  <c r="K102" i="5"/>
  <c r="K110" i="5"/>
  <c r="K118" i="5"/>
  <c r="K126" i="5"/>
  <c r="K134" i="5"/>
  <c r="K142" i="5"/>
  <c r="K150" i="5"/>
  <c r="K158" i="5"/>
  <c r="K166" i="5"/>
  <c r="K174" i="5"/>
  <c r="K182" i="5"/>
  <c r="K190" i="5"/>
  <c r="K198" i="5"/>
  <c r="K206" i="5"/>
  <c r="K214" i="5"/>
  <c r="K222" i="5"/>
  <c r="K230" i="5"/>
  <c r="K238" i="5"/>
  <c r="K246" i="5"/>
  <c r="K254" i="5"/>
  <c r="K262" i="5"/>
  <c r="K270" i="5"/>
  <c r="K278" i="5"/>
  <c r="K286" i="5"/>
  <c r="K294" i="5"/>
  <c r="K302" i="5"/>
  <c r="K310" i="5"/>
  <c r="K318" i="5"/>
  <c r="K326" i="5"/>
  <c r="K334" i="5"/>
  <c r="J14" i="5"/>
  <c r="J22" i="5"/>
  <c r="J30" i="5"/>
  <c r="J38" i="5"/>
  <c r="J46" i="5"/>
  <c r="J54" i="5"/>
  <c r="J62" i="5"/>
  <c r="J70" i="5"/>
  <c r="J78" i="5"/>
  <c r="J86" i="5"/>
  <c r="J94" i="5"/>
  <c r="J102" i="5"/>
  <c r="J110" i="5"/>
  <c r="J118" i="5"/>
  <c r="J126" i="5"/>
  <c r="J134" i="5"/>
  <c r="J142" i="5"/>
  <c r="J150" i="5"/>
  <c r="J158" i="5"/>
  <c r="J166" i="5"/>
  <c r="J174" i="5"/>
  <c r="J182" i="5"/>
  <c r="J190" i="5"/>
  <c r="J198" i="5"/>
  <c r="J206" i="5"/>
  <c r="J214" i="5"/>
  <c r="J222" i="5"/>
  <c r="J230" i="5"/>
  <c r="J238" i="5"/>
  <c r="J246" i="5"/>
  <c r="J254" i="5"/>
  <c r="J262" i="5"/>
  <c r="J270" i="5"/>
  <c r="J278" i="5"/>
  <c r="J286" i="5"/>
  <c r="J294" i="5"/>
  <c r="J302" i="5"/>
  <c r="J310" i="5"/>
  <c r="J318" i="5"/>
  <c r="J326" i="5"/>
  <c r="J334" i="5"/>
  <c r="I14" i="5"/>
  <c r="I22" i="5"/>
  <c r="I30" i="5"/>
  <c r="I38" i="5"/>
  <c r="I46" i="5"/>
  <c r="I54" i="5"/>
  <c r="I62" i="5"/>
  <c r="I70" i="5"/>
  <c r="T231" i="5"/>
  <c r="Q94" i="5"/>
  <c r="Q265" i="5"/>
  <c r="P99" i="5"/>
  <c r="P270" i="5"/>
  <c r="O19" i="5"/>
  <c r="O83" i="5"/>
  <c r="O147" i="5"/>
  <c r="O211" i="5"/>
  <c r="O275" i="5"/>
  <c r="N67" i="5"/>
  <c r="N131" i="5"/>
  <c r="N155" i="5"/>
  <c r="N176" i="5"/>
  <c r="N197" i="5"/>
  <c r="N219" i="5"/>
  <c r="N240" i="5"/>
  <c r="N261" i="5"/>
  <c r="N283" i="5"/>
  <c r="N304" i="5"/>
  <c r="N325" i="5"/>
  <c r="M11" i="5"/>
  <c r="M32" i="5"/>
  <c r="M53" i="5"/>
  <c r="M75" i="5"/>
  <c r="M96" i="5"/>
  <c r="M117" i="5"/>
  <c r="M139" i="5"/>
  <c r="M160" i="5"/>
  <c r="M181" i="5"/>
  <c r="M203" i="5"/>
  <c r="M224" i="5"/>
  <c r="M245" i="5"/>
  <c r="M267" i="5"/>
  <c r="M288" i="5"/>
  <c r="M309" i="5"/>
  <c r="M331" i="5"/>
  <c r="L15" i="5"/>
  <c r="L23" i="5"/>
  <c r="L31" i="5"/>
  <c r="L39" i="5"/>
  <c r="L47" i="5"/>
  <c r="L55" i="5"/>
  <c r="L63" i="5"/>
  <c r="L71" i="5"/>
  <c r="L79" i="5"/>
  <c r="L87" i="5"/>
  <c r="L95" i="5"/>
  <c r="L103" i="5"/>
  <c r="L111" i="5"/>
  <c r="L119" i="5"/>
  <c r="L127" i="5"/>
  <c r="L135" i="5"/>
  <c r="L143" i="5"/>
  <c r="L151" i="5"/>
  <c r="L159" i="5"/>
  <c r="L167" i="5"/>
  <c r="L175" i="5"/>
  <c r="L183" i="5"/>
  <c r="L191" i="5"/>
  <c r="L199" i="5"/>
  <c r="L207" i="5"/>
  <c r="L215" i="5"/>
  <c r="L223" i="5"/>
  <c r="L231" i="5"/>
  <c r="L239" i="5"/>
  <c r="L247" i="5"/>
  <c r="L255" i="5"/>
  <c r="L263" i="5"/>
  <c r="L271" i="5"/>
  <c r="L279" i="5"/>
  <c r="L287" i="5"/>
  <c r="L295" i="5"/>
  <c r="L303" i="5"/>
  <c r="L311" i="5"/>
  <c r="L319" i="5"/>
  <c r="T334" i="5"/>
  <c r="Q115" i="5"/>
  <c r="Q286" i="5"/>
  <c r="P121" i="5"/>
  <c r="P285" i="5"/>
  <c r="O27" i="5"/>
  <c r="O91" i="5"/>
  <c r="O155" i="5"/>
  <c r="O219" i="5"/>
  <c r="O283" i="5"/>
  <c r="N11" i="5"/>
  <c r="N75" i="5"/>
  <c r="N136" i="5"/>
  <c r="N157" i="5"/>
  <c r="N179" i="5"/>
  <c r="N200" i="5"/>
  <c r="N221" i="5"/>
  <c r="N243" i="5"/>
  <c r="N264" i="5"/>
  <c r="N285" i="5"/>
  <c r="N307" i="5"/>
  <c r="N328" i="5"/>
  <c r="M13" i="5"/>
  <c r="M35" i="5"/>
  <c r="M56" i="5"/>
  <c r="M77" i="5"/>
  <c r="M99" i="5"/>
  <c r="M120" i="5"/>
  <c r="M141" i="5"/>
  <c r="M163" i="5"/>
  <c r="M184" i="5"/>
  <c r="M205" i="5"/>
  <c r="M227" i="5"/>
  <c r="M248" i="5"/>
  <c r="M269" i="5"/>
  <c r="M291" i="5"/>
  <c r="M312" i="5"/>
  <c r="M333" i="5"/>
  <c r="L16" i="5"/>
  <c r="L24" i="5"/>
  <c r="L32" i="5"/>
  <c r="L40" i="5"/>
  <c r="L48" i="5"/>
  <c r="L56" i="5"/>
  <c r="L64" i="5"/>
  <c r="L72" i="5"/>
  <c r="L80" i="5"/>
  <c r="L88" i="5"/>
  <c r="L96" i="5"/>
  <c r="L104" i="5"/>
  <c r="L112" i="5"/>
  <c r="L120" i="5"/>
  <c r="L128" i="5"/>
  <c r="L136" i="5"/>
  <c r="L144" i="5"/>
  <c r="L152" i="5"/>
  <c r="L160" i="5"/>
  <c r="L168" i="5"/>
  <c r="L176" i="5"/>
  <c r="L184" i="5"/>
  <c r="L192" i="5"/>
  <c r="L200" i="5"/>
  <c r="L208" i="5"/>
  <c r="L216" i="5"/>
  <c r="L224" i="5"/>
  <c r="L232" i="5"/>
  <c r="L240" i="5"/>
  <c r="L248" i="5"/>
  <c r="L256" i="5"/>
  <c r="L264" i="5"/>
  <c r="L272" i="5"/>
  <c r="L280" i="5"/>
  <c r="L288" i="5"/>
  <c r="L296" i="5"/>
  <c r="L304" i="5"/>
  <c r="L312" i="5"/>
  <c r="L320" i="5"/>
  <c r="L328" i="5"/>
  <c r="L336" i="5"/>
  <c r="K8" i="5"/>
  <c r="K16" i="5"/>
  <c r="K24" i="5"/>
  <c r="K32" i="5"/>
  <c r="K40" i="5"/>
  <c r="K48" i="5"/>
  <c r="K56" i="5"/>
  <c r="K64" i="5"/>
  <c r="K72" i="5"/>
  <c r="K80" i="5"/>
  <c r="K88" i="5"/>
  <c r="K96" i="5"/>
  <c r="K104" i="5"/>
  <c r="K112" i="5"/>
  <c r="K120" i="5"/>
  <c r="K128" i="5"/>
  <c r="K136" i="5"/>
  <c r="K144" i="5"/>
  <c r="K152" i="5"/>
  <c r="K160" i="5"/>
  <c r="K168" i="5"/>
  <c r="K176" i="5"/>
  <c r="K184" i="5"/>
  <c r="K192" i="5"/>
  <c r="K200" i="5"/>
  <c r="K208" i="5"/>
  <c r="K216" i="5"/>
  <c r="K224" i="5"/>
  <c r="K232" i="5"/>
  <c r="K240" i="5"/>
  <c r="K248" i="5"/>
  <c r="K256" i="5"/>
  <c r="K264" i="5"/>
  <c r="K272" i="5"/>
  <c r="K280" i="5"/>
  <c r="K288" i="5"/>
  <c r="K296" i="5"/>
  <c r="K304" i="5"/>
  <c r="K312" i="5"/>
  <c r="K320" i="5"/>
  <c r="K328" i="5"/>
  <c r="K336" i="5"/>
  <c r="J8" i="5"/>
  <c r="J16" i="5"/>
  <c r="J24" i="5"/>
  <c r="J32" i="5"/>
  <c r="J40" i="5"/>
  <c r="J48" i="5"/>
  <c r="J56" i="5"/>
  <c r="J64" i="5"/>
  <c r="J72" i="5"/>
  <c r="J80" i="5"/>
  <c r="J88" i="5"/>
  <c r="J96" i="5"/>
  <c r="J104" i="5"/>
  <c r="J112" i="5"/>
  <c r="J120" i="5"/>
  <c r="J128" i="5"/>
  <c r="J136" i="5"/>
  <c r="J144" i="5"/>
  <c r="J152" i="5"/>
  <c r="J160" i="5"/>
  <c r="J168" i="5"/>
  <c r="J176" i="5"/>
  <c r="J184" i="5"/>
  <c r="J192" i="5"/>
  <c r="J200" i="5"/>
  <c r="J208" i="5"/>
  <c r="J216" i="5"/>
  <c r="J224" i="5"/>
  <c r="J232" i="5"/>
  <c r="J240" i="5"/>
  <c r="J248" i="5"/>
  <c r="J256" i="5"/>
  <c r="J264" i="5"/>
  <c r="J272" i="5"/>
  <c r="J280" i="5"/>
  <c r="J288" i="5"/>
  <c r="J296" i="5"/>
  <c r="J304" i="5"/>
  <c r="J312" i="5"/>
  <c r="J320" i="5"/>
  <c r="J328" i="5"/>
  <c r="J336" i="5"/>
  <c r="I8" i="5"/>
  <c r="I16" i="5"/>
  <c r="I24" i="5"/>
  <c r="I32" i="5"/>
  <c r="I40" i="5"/>
  <c r="I48" i="5"/>
  <c r="I56" i="5"/>
  <c r="K39" i="5"/>
  <c r="K103" i="5"/>
  <c r="K167" i="5"/>
  <c r="K193" i="5"/>
  <c r="K215" i="5"/>
  <c r="K236" i="5"/>
  <c r="K257" i="5"/>
  <c r="K279" i="5"/>
  <c r="K300" i="5"/>
  <c r="K321" i="5"/>
  <c r="K7" i="5"/>
  <c r="J28" i="5"/>
  <c r="J49" i="5"/>
  <c r="J71" i="5"/>
  <c r="J92" i="5"/>
  <c r="J113" i="5"/>
  <c r="J135" i="5"/>
  <c r="J156" i="5"/>
  <c r="J177" i="5"/>
  <c r="J199" i="5"/>
  <c r="J220" i="5"/>
  <c r="J241" i="5"/>
  <c r="J263" i="5"/>
  <c r="J284" i="5"/>
  <c r="J305" i="5"/>
  <c r="J327" i="5"/>
  <c r="I12" i="5"/>
  <c r="I28" i="5"/>
  <c r="I44" i="5"/>
  <c r="I60" i="5"/>
  <c r="I71" i="5"/>
  <c r="I79" i="5"/>
  <c r="I87" i="5"/>
  <c r="I95" i="5"/>
  <c r="I103" i="5"/>
  <c r="I111" i="5"/>
  <c r="I119" i="5"/>
  <c r="I127" i="5"/>
  <c r="I135" i="5"/>
  <c r="I143" i="5"/>
  <c r="I151" i="5"/>
  <c r="I159" i="5"/>
  <c r="I167" i="5"/>
  <c r="I175" i="5"/>
  <c r="I183" i="5"/>
  <c r="I191" i="5"/>
  <c r="I199" i="5"/>
  <c r="I207" i="5"/>
  <c r="I215" i="5"/>
  <c r="I223" i="5"/>
  <c r="I231" i="5"/>
  <c r="I239" i="5"/>
  <c r="I247" i="5"/>
  <c r="I255" i="5"/>
  <c r="I263" i="5"/>
  <c r="I271" i="5"/>
  <c r="I279" i="5"/>
  <c r="I287" i="5"/>
  <c r="I295" i="5"/>
  <c r="I303" i="5"/>
  <c r="I311" i="5"/>
  <c r="I319" i="5"/>
  <c r="I327" i="5"/>
  <c r="I335" i="5"/>
  <c r="I7" i="5"/>
  <c r="H15" i="5"/>
  <c r="H23" i="5"/>
  <c r="H31" i="5"/>
  <c r="H39" i="5"/>
  <c r="H47" i="5"/>
  <c r="H55" i="5"/>
  <c r="H63" i="5"/>
  <c r="H71" i="5"/>
  <c r="H79" i="5"/>
  <c r="H87" i="5"/>
  <c r="H95" i="5"/>
  <c r="H103" i="5"/>
  <c r="H111" i="5"/>
  <c r="H119" i="5"/>
  <c r="H127" i="5"/>
  <c r="H135" i="5"/>
  <c r="H143" i="5"/>
  <c r="H151" i="5"/>
  <c r="H159" i="5"/>
  <c r="H167" i="5"/>
  <c r="H175" i="5"/>
  <c r="H183" i="5"/>
  <c r="H191" i="5"/>
  <c r="H199" i="5"/>
  <c r="H207" i="5"/>
  <c r="H215" i="5"/>
  <c r="H223" i="5"/>
  <c r="H231" i="5"/>
  <c r="H239" i="5"/>
  <c r="H247" i="5"/>
  <c r="H255" i="5"/>
  <c r="H263" i="5"/>
  <c r="H271" i="5"/>
  <c r="H279" i="5"/>
  <c r="H287" i="5"/>
  <c r="H295" i="5"/>
  <c r="H303" i="5"/>
  <c r="H311" i="5"/>
  <c r="H319" i="5"/>
  <c r="H327" i="5"/>
  <c r="H335" i="5"/>
  <c r="H7" i="5"/>
  <c r="K47" i="5"/>
  <c r="K111" i="5"/>
  <c r="K175" i="5"/>
  <c r="K196" i="5"/>
  <c r="K217" i="5"/>
  <c r="K239" i="5"/>
  <c r="K260" i="5"/>
  <c r="K281" i="5"/>
  <c r="K303" i="5"/>
  <c r="K324" i="5"/>
  <c r="J9" i="5"/>
  <c r="J31" i="5"/>
  <c r="J52" i="5"/>
  <c r="J73" i="5"/>
  <c r="J95" i="5"/>
  <c r="J116" i="5"/>
  <c r="J137" i="5"/>
  <c r="J159" i="5"/>
  <c r="J180" i="5"/>
  <c r="J201" i="5"/>
  <c r="J223" i="5"/>
  <c r="J244" i="5"/>
  <c r="J265" i="5"/>
  <c r="J287" i="5"/>
  <c r="J308" i="5"/>
  <c r="J329" i="5"/>
  <c r="I13" i="5"/>
  <c r="I29" i="5"/>
  <c r="I45" i="5"/>
  <c r="I61" i="5"/>
  <c r="I72" i="5"/>
  <c r="I80" i="5"/>
  <c r="I88" i="5"/>
  <c r="I96" i="5"/>
  <c r="I104" i="5"/>
  <c r="I112" i="5"/>
  <c r="I120" i="5"/>
  <c r="I128" i="5"/>
  <c r="I136" i="5"/>
  <c r="I144" i="5"/>
  <c r="I152" i="5"/>
  <c r="I160" i="5"/>
  <c r="I168" i="5"/>
  <c r="I176" i="5"/>
  <c r="I184" i="5"/>
  <c r="I192" i="5"/>
  <c r="I200" i="5"/>
  <c r="I208" i="5"/>
  <c r="I216" i="5"/>
  <c r="I224" i="5"/>
  <c r="I232" i="5"/>
  <c r="I240" i="5"/>
  <c r="I248" i="5"/>
  <c r="I256" i="5"/>
  <c r="I264" i="5"/>
  <c r="I272" i="5"/>
  <c r="I280" i="5"/>
  <c r="I288" i="5"/>
  <c r="I296" i="5"/>
  <c r="I304" i="5"/>
  <c r="I312" i="5"/>
  <c r="I320" i="5"/>
  <c r="I328" i="5"/>
  <c r="I336" i="5"/>
  <c r="H8" i="5"/>
  <c r="H16" i="5"/>
  <c r="H24" i="5"/>
  <c r="H32" i="5"/>
  <c r="H40" i="5"/>
  <c r="H48" i="5"/>
  <c r="H56" i="5"/>
  <c r="H64" i="5"/>
  <c r="H72" i="5"/>
  <c r="H80" i="5"/>
  <c r="H88" i="5"/>
  <c r="H96" i="5"/>
  <c r="H104" i="5"/>
  <c r="H112" i="5"/>
  <c r="H120" i="5"/>
  <c r="H128" i="5"/>
  <c r="H136" i="5"/>
  <c r="H144" i="5"/>
  <c r="H152" i="5"/>
  <c r="H160" i="5"/>
  <c r="H168" i="5"/>
  <c r="H176" i="5"/>
  <c r="H184" i="5"/>
  <c r="H192" i="5"/>
  <c r="H200" i="5"/>
  <c r="H208" i="5"/>
  <c r="H216" i="5"/>
  <c r="H224" i="5"/>
  <c r="H232" i="5"/>
  <c r="H240" i="5"/>
  <c r="H248" i="5"/>
  <c r="H256" i="5"/>
  <c r="H264" i="5"/>
  <c r="H272" i="5"/>
  <c r="H280" i="5"/>
  <c r="H288" i="5"/>
  <c r="H296" i="5"/>
  <c r="H304" i="5"/>
  <c r="H312" i="5"/>
  <c r="H320" i="5"/>
  <c r="H328" i="5"/>
  <c r="H336" i="5"/>
  <c r="G8" i="5"/>
  <c r="G16" i="5"/>
  <c r="G24" i="5"/>
  <c r="G32" i="5"/>
  <c r="G40" i="5"/>
  <c r="G48" i="5"/>
  <c r="G56" i="5"/>
  <c r="G64" i="5"/>
  <c r="G72" i="5"/>
  <c r="G80" i="5"/>
  <c r="G88" i="5"/>
  <c r="G96" i="5"/>
  <c r="G104" i="5"/>
  <c r="G112" i="5"/>
  <c r="G120" i="5"/>
  <c r="G128" i="5"/>
  <c r="G136" i="5"/>
  <c r="G144" i="5"/>
  <c r="G152" i="5"/>
  <c r="G160" i="5"/>
  <c r="G168" i="5"/>
  <c r="G176" i="5"/>
  <c r="G184" i="5"/>
  <c r="G192" i="5"/>
  <c r="G200" i="5"/>
  <c r="G208" i="5"/>
  <c r="G216" i="5"/>
  <c r="G224" i="5"/>
  <c r="G232" i="5"/>
  <c r="G240" i="5"/>
  <c r="G248" i="5"/>
  <c r="G256" i="5"/>
  <c r="G264" i="5"/>
  <c r="G272" i="5"/>
  <c r="G280" i="5"/>
  <c r="G288" i="5"/>
  <c r="G296" i="5"/>
  <c r="G304" i="5"/>
  <c r="G312" i="5"/>
  <c r="G320" i="5"/>
  <c r="G328" i="5"/>
  <c r="G336" i="5"/>
  <c r="L327" i="5"/>
  <c r="K55" i="5"/>
  <c r="K119" i="5"/>
  <c r="K177" i="5"/>
  <c r="K199" i="5"/>
  <c r="K220" i="5"/>
  <c r="K241" i="5"/>
  <c r="K263" i="5"/>
  <c r="K284" i="5"/>
  <c r="K305" i="5"/>
  <c r="K327" i="5"/>
  <c r="J12" i="5"/>
  <c r="J33" i="5"/>
  <c r="J55" i="5"/>
  <c r="J76" i="5"/>
  <c r="J97" i="5"/>
  <c r="J119" i="5"/>
  <c r="J140" i="5"/>
  <c r="J161" i="5"/>
  <c r="J183" i="5"/>
  <c r="J204" i="5"/>
  <c r="J225" i="5"/>
  <c r="J247" i="5"/>
  <c r="J268" i="5"/>
  <c r="J289" i="5"/>
  <c r="J311" i="5"/>
  <c r="J332" i="5"/>
  <c r="I15" i="5"/>
  <c r="I31" i="5"/>
  <c r="I47" i="5"/>
  <c r="I63" i="5"/>
  <c r="I73" i="5"/>
  <c r="I81" i="5"/>
  <c r="I89" i="5"/>
  <c r="I97" i="5"/>
  <c r="I105" i="5"/>
  <c r="I113" i="5"/>
  <c r="I121" i="5"/>
  <c r="I129" i="5"/>
  <c r="I137" i="5"/>
  <c r="I145" i="5"/>
  <c r="I153" i="5"/>
  <c r="I161" i="5"/>
  <c r="I169" i="5"/>
  <c r="I177" i="5"/>
  <c r="I185" i="5"/>
  <c r="I193" i="5"/>
  <c r="I201" i="5"/>
  <c r="I209" i="5"/>
  <c r="I217" i="5"/>
  <c r="I225" i="5"/>
  <c r="I233" i="5"/>
  <c r="I241" i="5"/>
  <c r="I249" i="5"/>
  <c r="I257" i="5"/>
  <c r="I265" i="5"/>
  <c r="I273" i="5"/>
  <c r="I281" i="5"/>
  <c r="I289" i="5"/>
  <c r="I297" i="5"/>
  <c r="I305" i="5"/>
  <c r="I313" i="5"/>
  <c r="I321" i="5"/>
  <c r="I329" i="5"/>
  <c r="H9" i="5"/>
  <c r="H17" i="5"/>
  <c r="H25" i="5"/>
  <c r="H33" i="5"/>
  <c r="H41" i="5"/>
  <c r="H49" i="5"/>
  <c r="H57" i="5"/>
  <c r="H65" i="5"/>
  <c r="H73" i="5"/>
  <c r="H81" i="5"/>
  <c r="H89" i="5"/>
  <c r="H97" i="5"/>
  <c r="H105" i="5"/>
  <c r="H113" i="5"/>
  <c r="H121" i="5"/>
  <c r="H129" i="5"/>
  <c r="H137" i="5"/>
  <c r="H145" i="5"/>
  <c r="H153" i="5"/>
  <c r="H161" i="5"/>
  <c r="H169" i="5"/>
  <c r="H177" i="5"/>
  <c r="H185" i="5"/>
  <c r="H193" i="5"/>
  <c r="H201" i="5"/>
  <c r="H209" i="5"/>
  <c r="H217" i="5"/>
  <c r="H225" i="5"/>
  <c r="H233" i="5"/>
  <c r="H241" i="5"/>
  <c r="H249" i="5"/>
  <c r="H257" i="5"/>
  <c r="H265" i="5"/>
  <c r="H273" i="5"/>
  <c r="H281" i="5"/>
  <c r="H289" i="5"/>
  <c r="H297" i="5"/>
  <c r="H305" i="5"/>
  <c r="H313" i="5"/>
  <c r="H321" i="5"/>
  <c r="H329" i="5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305" i="5"/>
  <c r="G313" i="5"/>
  <c r="G321" i="5"/>
  <c r="G329" i="5"/>
  <c r="L335" i="5"/>
  <c r="K63" i="5"/>
  <c r="K127" i="5"/>
  <c r="K180" i="5"/>
  <c r="K201" i="5"/>
  <c r="K223" i="5"/>
  <c r="K244" i="5"/>
  <c r="K265" i="5"/>
  <c r="K287" i="5"/>
  <c r="K308" i="5"/>
  <c r="K329" i="5"/>
  <c r="J15" i="5"/>
  <c r="J36" i="5"/>
  <c r="J57" i="5"/>
  <c r="J79" i="5"/>
  <c r="J100" i="5"/>
  <c r="J121" i="5"/>
  <c r="J143" i="5"/>
  <c r="J164" i="5"/>
  <c r="J185" i="5"/>
  <c r="J207" i="5"/>
  <c r="J228" i="5"/>
  <c r="J249" i="5"/>
  <c r="J271" i="5"/>
  <c r="J292" i="5"/>
  <c r="J313" i="5"/>
  <c r="J335" i="5"/>
  <c r="I17" i="5"/>
  <c r="I33" i="5"/>
  <c r="I49" i="5"/>
  <c r="I64" i="5"/>
  <c r="I74" i="5"/>
  <c r="I82" i="5"/>
  <c r="I90" i="5"/>
  <c r="I98" i="5"/>
  <c r="I106" i="5"/>
  <c r="I114" i="5"/>
  <c r="I122" i="5"/>
  <c r="I130" i="5"/>
  <c r="I138" i="5"/>
  <c r="I146" i="5"/>
  <c r="I154" i="5"/>
  <c r="I162" i="5"/>
  <c r="I170" i="5"/>
  <c r="I178" i="5"/>
  <c r="I186" i="5"/>
  <c r="I194" i="5"/>
  <c r="I202" i="5"/>
  <c r="I210" i="5"/>
  <c r="I218" i="5"/>
  <c r="I226" i="5"/>
  <c r="I234" i="5"/>
  <c r="I242" i="5"/>
  <c r="I250" i="5"/>
  <c r="I258" i="5"/>
  <c r="I266" i="5"/>
  <c r="I274" i="5"/>
  <c r="I282" i="5"/>
  <c r="I290" i="5"/>
  <c r="I298" i="5"/>
  <c r="I306" i="5"/>
  <c r="I314" i="5"/>
  <c r="I322" i="5"/>
  <c r="I330" i="5"/>
  <c r="H10" i="5"/>
  <c r="H18" i="5"/>
  <c r="H26" i="5"/>
  <c r="H34" i="5"/>
  <c r="H42" i="5"/>
  <c r="H50" i="5"/>
  <c r="H58" i="5"/>
  <c r="H66" i="5"/>
  <c r="H74" i="5"/>
  <c r="H82" i="5"/>
  <c r="H90" i="5"/>
  <c r="H98" i="5"/>
  <c r="H106" i="5"/>
  <c r="H114" i="5"/>
  <c r="H122" i="5"/>
  <c r="H130" i="5"/>
  <c r="H138" i="5"/>
  <c r="H146" i="5"/>
  <c r="H154" i="5"/>
  <c r="H162" i="5"/>
  <c r="H170" i="5"/>
  <c r="H178" i="5"/>
  <c r="H186" i="5"/>
  <c r="H194" i="5"/>
  <c r="H202" i="5"/>
  <c r="H210" i="5"/>
  <c r="H218" i="5"/>
  <c r="H226" i="5"/>
  <c r="H234" i="5"/>
  <c r="H242" i="5"/>
  <c r="H250" i="5"/>
  <c r="H258" i="5"/>
  <c r="H266" i="5"/>
  <c r="H274" i="5"/>
  <c r="H282" i="5"/>
  <c r="H290" i="5"/>
  <c r="H298" i="5"/>
  <c r="H306" i="5"/>
  <c r="H314" i="5"/>
  <c r="H322" i="5"/>
  <c r="H330" i="5"/>
  <c r="L7" i="5"/>
  <c r="K71" i="5"/>
  <c r="K135" i="5"/>
  <c r="K183" i="5"/>
  <c r="K204" i="5"/>
  <c r="K225" i="5"/>
  <c r="K247" i="5"/>
  <c r="K268" i="5"/>
  <c r="K289" i="5"/>
  <c r="K311" i="5"/>
  <c r="K332" i="5"/>
  <c r="J17" i="5"/>
  <c r="J39" i="5"/>
  <c r="J60" i="5"/>
  <c r="J81" i="5"/>
  <c r="J103" i="5"/>
  <c r="J124" i="5"/>
  <c r="J145" i="5"/>
  <c r="J167" i="5"/>
  <c r="J188" i="5"/>
  <c r="J209" i="5"/>
  <c r="J231" i="5"/>
  <c r="J252" i="5"/>
  <c r="J273" i="5"/>
  <c r="J295" i="5"/>
  <c r="J316" i="5"/>
  <c r="I20" i="5"/>
  <c r="I36" i="5"/>
  <c r="I52" i="5"/>
  <c r="I65" i="5"/>
  <c r="I75" i="5"/>
  <c r="I83" i="5"/>
  <c r="I91" i="5"/>
  <c r="I99" i="5"/>
  <c r="I107" i="5"/>
  <c r="I115" i="5"/>
  <c r="I123" i="5"/>
  <c r="I131" i="5"/>
  <c r="I139" i="5"/>
  <c r="I147" i="5"/>
  <c r="I155" i="5"/>
  <c r="I163" i="5"/>
  <c r="I171" i="5"/>
  <c r="I179" i="5"/>
  <c r="I187" i="5"/>
  <c r="I195" i="5"/>
  <c r="I203" i="5"/>
  <c r="I211" i="5"/>
  <c r="I219" i="5"/>
  <c r="I227" i="5"/>
  <c r="I235" i="5"/>
  <c r="I243" i="5"/>
  <c r="I251" i="5"/>
  <c r="I259" i="5"/>
  <c r="I267" i="5"/>
  <c r="I275" i="5"/>
  <c r="I283" i="5"/>
  <c r="I291" i="5"/>
  <c r="I299" i="5"/>
  <c r="I307" i="5"/>
  <c r="I315" i="5"/>
  <c r="I323" i="5"/>
  <c r="I331" i="5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163" i="5"/>
  <c r="H171" i="5"/>
  <c r="H179" i="5"/>
  <c r="H187" i="5"/>
  <c r="H195" i="5"/>
  <c r="H203" i="5"/>
  <c r="H211" i="5"/>
  <c r="H219" i="5"/>
  <c r="H227" i="5"/>
  <c r="H235" i="5"/>
  <c r="H243" i="5"/>
  <c r="H251" i="5"/>
  <c r="H259" i="5"/>
  <c r="H267" i="5"/>
  <c r="H275" i="5"/>
  <c r="H283" i="5"/>
  <c r="H291" i="5"/>
  <c r="H299" i="5"/>
  <c r="H307" i="5"/>
  <c r="H315" i="5"/>
  <c r="H323" i="5"/>
  <c r="H331" i="5"/>
  <c r="G11" i="5"/>
  <c r="G19" i="5"/>
  <c r="G27" i="5"/>
  <c r="G35" i="5"/>
  <c r="G43" i="5"/>
  <c r="G51" i="5"/>
  <c r="G59" i="5"/>
  <c r="G67" i="5"/>
  <c r="G75" i="5"/>
  <c r="G83" i="5"/>
  <c r="G91" i="5"/>
  <c r="G99" i="5"/>
  <c r="G107" i="5"/>
  <c r="G115" i="5"/>
  <c r="G123" i="5"/>
  <c r="G131" i="5"/>
  <c r="G139" i="5"/>
  <c r="G147" i="5"/>
  <c r="G155" i="5"/>
  <c r="G163" i="5"/>
  <c r="G171" i="5"/>
  <c r="G179" i="5"/>
  <c r="G187" i="5"/>
  <c r="G195" i="5"/>
  <c r="G203" i="5"/>
  <c r="G211" i="5"/>
  <c r="G219" i="5"/>
  <c r="G227" i="5"/>
  <c r="G235" i="5"/>
  <c r="G243" i="5"/>
  <c r="G251" i="5"/>
  <c r="G259" i="5"/>
  <c r="G267" i="5"/>
  <c r="G275" i="5"/>
  <c r="G283" i="5"/>
  <c r="G291" i="5"/>
  <c r="G299" i="5"/>
  <c r="G307" i="5"/>
  <c r="G315" i="5"/>
  <c r="G323" i="5"/>
  <c r="G331" i="5"/>
  <c r="K15" i="5"/>
  <c r="K79" i="5"/>
  <c r="K143" i="5"/>
  <c r="K185" i="5"/>
  <c r="K207" i="5"/>
  <c r="K228" i="5"/>
  <c r="K249" i="5"/>
  <c r="K271" i="5"/>
  <c r="K292" i="5"/>
  <c r="K313" i="5"/>
  <c r="K335" i="5"/>
  <c r="J20" i="5"/>
  <c r="J41" i="5"/>
  <c r="J63" i="5"/>
  <c r="J84" i="5"/>
  <c r="J105" i="5"/>
  <c r="J127" i="5"/>
  <c r="J148" i="5"/>
  <c r="J169" i="5"/>
  <c r="J191" i="5"/>
  <c r="J212" i="5"/>
  <c r="J233" i="5"/>
  <c r="J255" i="5"/>
  <c r="J276" i="5"/>
  <c r="J297" i="5"/>
  <c r="J319" i="5"/>
  <c r="I21" i="5"/>
  <c r="I37" i="5"/>
  <c r="I53" i="5"/>
  <c r="I66" i="5"/>
  <c r="I76" i="5"/>
  <c r="I84" i="5"/>
  <c r="I92" i="5"/>
  <c r="I100" i="5"/>
  <c r="I108" i="5"/>
  <c r="I116" i="5"/>
  <c r="I124" i="5"/>
  <c r="I132" i="5"/>
  <c r="I140" i="5"/>
  <c r="I148" i="5"/>
  <c r="I156" i="5"/>
  <c r="I164" i="5"/>
  <c r="I172" i="5"/>
  <c r="I180" i="5"/>
  <c r="I188" i="5"/>
  <c r="I196" i="5"/>
  <c r="I204" i="5"/>
  <c r="I212" i="5"/>
  <c r="I220" i="5"/>
  <c r="I228" i="5"/>
  <c r="I236" i="5"/>
  <c r="I244" i="5"/>
  <c r="I252" i="5"/>
  <c r="I260" i="5"/>
  <c r="I268" i="5"/>
  <c r="I276" i="5"/>
  <c r="I284" i="5"/>
  <c r="I292" i="5"/>
  <c r="I300" i="5"/>
  <c r="I308" i="5"/>
  <c r="I316" i="5"/>
  <c r="I324" i="5"/>
  <c r="I332" i="5"/>
  <c r="H12" i="5"/>
  <c r="H20" i="5"/>
  <c r="H28" i="5"/>
  <c r="H36" i="5"/>
  <c r="H44" i="5"/>
  <c r="H52" i="5"/>
  <c r="H60" i="5"/>
  <c r="H68" i="5"/>
  <c r="H76" i="5"/>
  <c r="H84" i="5"/>
  <c r="H92" i="5"/>
  <c r="H100" i="5"/>
  <c r="H108" i="5"/>
  <c r="H116" i="5"/>
  <c r="H124" i="5"/>
  <c r="H132" i="5"/>
  <c r="H140" i="5"/>
  <c r="H148" i="5"/>
  <c r="H156" i="5"/>
  <c r="H164" i="5"/>
  <c r="H172" i="5"/>
  <c r="H180" i="5"/>
  <c r="H188" i="5"/>
  <c r="H196" i="5"/>
  <c r="H204" i="5"/>
  <c r="H212" i="5"/>
  <c r="H220" i="5"/>
  <c r="H228" i="5"/>
  <c r="H236" i="5"/>
  <c r="H244" i="5"/>
  <c r="H252" i="5"/>
  <c r="H260" i="5"/>
  <c r="H268" i="5"/>
  <c r="H276" i="5"/>
  <c r="H284" i="5"/>
  <c r="H292" i="5"/>
  <c r="H300" i="5"/>
  <c r="H308" i="5"/>
  <c r="H316" i="5"/>
  <c r="H324" i="5"/>
  <c r="H332" i="5"/>
  <c r="G12" i="5"/>
  <c r="G20" i="5"/>
  <c r="G28" i="5"/>
  <c r="G36" i="5"/>
  <c r="G44" i="5"/>
  <c r="G52" i="5"/>
  <c r="G60" i="5"/>
  <c r="G68" i="5"/>
  <c r="G76" i="5"/>
  <c r="G84" i="5"/>
  <c r="G92" i="5"/>
  <c r="G100" i="5"/>
  <c r="G108" i="5"/>
  <c r="G116" i="5"/>
  <c r="G124" i="5"/>
  <c r="G132" i="5"/>
  <c r="G140" i="5"/>
  <c r="G148" i="5"/>
  <c r="G156" i="5"/>
  <c r="G164" i="5"/>
  <c r="G172" i="5"/>
  <c r="G180" i="5"/>
  <c r="G188" i="5"/>
  <c r="G196" i="5"/>
  <c r="G204" i="5"/>
  <c r="G212" i="5"/>
  <c r="G220" i="5"/>
  <c r="G228" i="5"/>
  <c r="G236" i="5"/>
  <c r="G244" i="5"/>
  <c r="G252" i="5"/>
  <c r="G260" i="5"/>
  <c r="G268" i="5"/>
  <c r="G276" i="5"/>
  <c r="G284" i="5"/>
  <c r="G292" i="5"/>
  <c r="G300" i="5"/>
  <c r="G308" i="5"/>
  <c r="G316" i="5"/>
  <c r="G324" i="5"/>
  <c r="G332" i="5"/>
  <c r="K23" i="5"/>
  <c r="K87" i="5"/>
  <c r="K151" i="5"/>
  <c r="K188" i="5"/>
  <c r="K209" i="5"/>
  <c r="K231" i="5"/>
  <c r="K252" i="5"/>
  <c r="K273" i="5"/>
  <c r="K295" i="5"/>
  <c r="K316" i="5"/>
  <c r="J23" i="5"/>
  <c r="J44" i="5"/>
  <c r="J65" i="5"/>
  <c r="J87" i="5"/>
  <c r="J108" i="5"/>
  <c r="J129" i="5"/>
  <c r="J151" i="5"/>
  <c r="J172" i="5"/>
  <c r="J193" i="5"/>
  <c r="J215" i="5"/>
  <c r="J236" i="5"/>
  <c r="J257" i="5"/>
  <c r="J279" i="5"/>
  <c r="J300" i="5"/>
  <c r="J321" i="5"/>
  <c r="J7" i="5"/>
  <c r="I23" i="5"/>
  <c r="I39" i="5"/>
  <c r="I55" i="5"/>
  <c r="I68" i="5"/>
  <c r="I77" i="5"/>
  <c r="I85" i="5"/>
  <c r="I93" i="5"/>
  <c r="I101" i="5"/>
  <c r="I109" i="5"/>
  <c r="I117" i="5"/>
  <c r="I125" i="5"/>
  <c r="I133" i="5"/>
  <c r="I141" i="5"/>
  <c r="I149" i="5"/>
  <c r="I157" i="5"/>
  <c r="I165" i="5"/>
  <c r="I173" i="5"/>
  <c r="I181" i="5"/>
  <c r="I189" i="5"/>
  <c r="I197" i="5"/>
  <c r="I205" i="5"/>
  <c r="I213" i="5"/>
  <c r="I221" i="5"/>
  <c r="I229" i="5"/>
  <c r="I237" i="5"/>
  <c r="I245" i="5"/>
  <c r="I253" i="5"/>
  <c r="I261" i="5"/>
  <c r="I269" i="5"/>
  <c r="I277" i="5"/>
  <c r="I285" i="5"/>
  <c r="I293" i="5"/>
  <c r="I301" i="5"/>
  <c r="I309" i="5"/>
  <c r="I317" i="5"/>
  <c r="I325" i="5"/>
  <c r="I333" i="5"/>
  <c r="H13" i="5"/>
  <c r="H21" i="5"/>
  <c r="H29" i="5"/>
  <c r="H37" i="5"/>
  <c r="H45" i="5"/>
  <c r="H53" i="5"/>
  <c r="H61" i="5"/>
  <c r="H69" i="5"/>
  <c r="H77" i="5"/>
  <c r="H85" i="5"/>
  <c r="H93" i="5"/>
  <c r="H101" i="5"/>
  <c r="H109" i="5"/>
  <c r="H117" i="5"/>
  <c r="H125" i="5"/>
  <c r="H133" i="5"/>
  <c r="H141" i="5"/>
  <c r="H149" i="5"/>
  <c r="H157" i="5"/>
  <c r="H165" i="5"/>
  <c r="H173" i="5"/>
  <c r="H181" i="5"/>
  <c r="H189" i="5"/>
  <c r="H197" i="5"/>
  <c r="H205" i="5"/>
  <c r="H213" i="5"/>
  <c r="H221" i="5"/>
  <c r="H229" i="5"/>
  <c r="H237" i="5"/>
  <c r="H245" i="5"/>
  <c r="H253" i="5"/>
  <c r="H261" i="5"/>
  <c r="H269" i="5"/>
  <c r="H277" i="5"/>
  <c r="H285" i="5"/>
  <c r="H293" i="5"/>
  <c r="H301" i="5"/>
  <c r="H309" i="5"/>
  <c r="H317" i="5"/>
  <c r="H325" i="5"/>
  <c r="H333" i="5"/>
  <c r="G13" i="5"/>
  <c r="G21" i="5"/>
  <c r="G29" i="5"/>
  <c r="G37" i="5"/>
  <c r="G45" i="5"/>
  <c r="G53" i="5"/>
  <c r="G61" i="5"/>
  <c r="G69" i="5"/>
  <c r="G77" i="5"/>
  <c r="G85" i="5"/>
  <c r="G93" i="5"/>
  <c r="G101" i="5"/>
  <c r="G109" i="5"/>
  <c r="G117" i="5"/>
  <c r="G125" i="5"/>
  <c r="G133" i="5"/>
  <c r="G141" i="5"/>
  <c r="G149" i="5"/>
  <c r="G157" i="5"/>
  <c r="G165" i="5"/>
  <c r="G173" i="5"/>
  <c r="G181" i="5"/>
  <c r="G189" i="5"/>
  <c r="G197" i="5"/>
  <c r="G205" i="5"/>
  <c r="G213" i="5"/>
  <c r="G221" i="5"/>
  <c r="G229" i="5"/>
  <c r="G237" i="5"/>
  <c r="G245" i="5"/>
  <c r="G253" i="5"/>
  <c r="G261" i="5"/>
  <c r="G269" i="5"/>
  <c r="G277" i="5"/>
  <c r="G285" i="5"/>
  <c r="G293" i="5"/>
  <c r="G301" i="5"/>
  <c r="G309" i="5"/>
  <c r="G317" i="5"/>
  <c r="G325" i="5"/>
  <c r="G333" i="5"/>
  <c r="K31" i="5"/>
  <c r="K95" i="5"/>
  <c r="K159" i="5"/>
  <c r="K191" i="5"/>
  <c r="K212" i="5"/>
  <c r="K233" i="5"/>
  <c r="K255" i="5"/>
  <c r="K276" i="5"/>
  <c r="K297" i="5"/>
  <c r="K319" i="5"/>
  <c r="J25" i="5"/>
  <c r="J47" i="5"/>
  <c r="J68" i="5"/>
  <c r="J89" i="5"/>
  <c r="J111" i="5"/>
  <c r="J132" i="5"/>
  <c r="J153" i="5"/>
  <c r="J175" i="5"/>
  <c r="J196" i="5"/>
  <c r="J217" i="5"/>
  <c r="J239" i="5"/>
  <c r="J260" i="5"/>
  <c r="J281" i="5"/>
  <c r="J303" i="5"/>
  <c r="J324" i="5"/>
  <c r="I9" i="5"/>
  <c r="I25" i="5"/>
  <c r="I41" i="5"/>
  <c r="I57" i="5"/>
  <c r="I69" i="5"/>
  <c r="I78" i="5"/>
  <c r="I86" i="5"/>
  <c r="I94" i="5"/>
  <c r="I102" i="5"/>
  <c r="I110" i="5"/>
  <c r="I118" i="5"/>
  <c r="I126" i="5"/>
  <c r="I134" i="5"/>
  <c r="I142" i="5"/>
  <c r="I150" i="5"/>
  <c r="I158" i="5"/>
  <c r="I166" i="5"/>
  <c r="I174" i="5"/>
  <c r="I182" i="5"/>
  <c r="I190" i="5"/>
  <c r="I198" i="5"/>
  <c r="I206" i="5"/>
  <c r="I214" i="5"/>
  <c r="I222" i="5"/>
  <c r="I230" i="5"/>
  <c r="I238" i="5"/>
  <c r="I246" i="5"/>
  <c r="I254" i="5"/>
  <c r="I262" i="5"/>
  <c r="I270" i="5"/>
  <c r="I278" i="5"/>
  <c r="I286" i="5"/>
  <c r="I294" i="5"/>
  <c r="I302" i="5"/>
  <c r="I310" i="5"/>
  <c r="I318" i="5"/>
  <c r="I326" i="5"/>
  <c r="I334" i="5"/>
  <c r="H14" i="5"/>
  <c r="H22" i="5"/>
  <c r="H30" i="5"/>
  <c r="H38" i="5"/>
  <c r="H46" i="5"/>
  <c r="H54" i="5"/>
  <c r="H62" i="5"/>
  <c r="H70" i="5"/>
  <c r="H78" i="5"/>
  <c r="H86" i="5"/>
  <c r="H94" i="5"/>
  <c r="H102" i="5"/>
  <c r="H110" i="5"/>
  <c r="H118" i="5"/>
  <c r="H126" i="5"/>
  <c r="H134" i="5"/>
  <c r="H142" i="5"/>
  <c r="H150" i="5"/>
  <c r="H158" i="5"/>
  <c r="H166" i="5"/>
  <c r="H174" i="5"/>
  <c r="H182" i="5"/>
  <c r="H190" i="5"/>
  <c r="H198" i="5"/>
  <c r="H206" i="5"/>
  <c r="H214" i="5"/>
  <c r="H222" i="5"/>
  <c r="H230" i="5"/>
  <c r="H238" i="5"/>
  <c r="H246" i="5"/>
  <c r="H254" i="5"/>
  <c r="H262" i="5"/>
  <c r="H270" i="5"/>
  <c r="H278" i="5"/>
  <c r="H286" i="5"/>
  <c r="H294" i="5"/>
  <c r="H302" i="5"/>
  <c r="H310" i="5"/>
  <c r="H318" i="5"/>
  <c r="H326" i="5"/>
  <c r="H334" i="5"/>
  <c r="G14" i="5"/>
  <c r="G22" i="5"/>
  <c r="G30" i="5"/>
  <c r="G38" i="5"/>
  <c r="G46" i="5"/>
  <c r="G54" i="5"/>
  <c r="G62" i="5"/>
  <c r="G70" i="5"/>
  <c r="G78" i="5"/>
  <c r="G86" i="5"/>
  <c r="G94" i="5"/>
  <c r="G102" i="5"/>
  <c r="G110" i="5"/>
  <c r="G118" i="5"/>
  <c r="G126" i="5"/>
  <c r="G134" i="5"/>
  <c r="G142" i="5"/>
  <c r="G150" i="5"/>
  <c r="G158" i="5"/>
  <c r="G166" i="5"/>
  <c r="G174" i="5"/>
  <c r="G182" i="5"/>
  <c r="G190" i="5"/>
  <c r="G198" i="5"/>
  <c r="G206" i="5"/>
  <c r="G214" i="5"/>
  <c r="G222" i="5"/>
  <c r="G230" i="5"/>
  <c r="G238" i="5"/>
  <c r="G246" i="5"/>
  <c r="G254" i="5"/>
  <c r="G262" i="5"/>
  <c r="G270" i="5"/>
  <c r="G278" i="5"/>
  <c r="G286" i="5"/>
  <c r="G294" i="5"/>
  <c r="G302" i="5"/>
  <c r="G310" i="5"/>
  <c r="G318" i="5"/>
  <c r="G326" i="5"/>
  <c r="G334" i="5"/>
  <c r="G34" i="5"/>
  <c r="G66" i="5"/>
  <c r="G98" i="5"/>
  <c r="G130" i="5"/>
  <c r="G162" i="5"/>
  <c r="G194" i="5"/>
  <c r="G226" i="5"/>
  <c r="G258" i="5"/>
  <c r="G290" i="5"/>
  <c r="G322" i="5"/>
  <c r="G39" i="5"/>
  <c r="G71" i="5"/>
  <c r="G103" i="5"/>
  <c r="G135" i="5"/>
  <c r="G167" i="5"/>
  <c r="G199" i="5"/>
  <c r="G231" i="5"/>
  <c r="G263" i="5"/>
  <c r="G295" i="5"/>
  <c r="G327" i="5"/>
  <c r="G10" i="5"/>
  <c r="G42" i="5"/>
  <c r="G74" i="5"/>
  <c r="G106" i="5"/>
  <c r="G138" i="5"/>
  <c r="G170" i="5"/>
  <c r="G202" i="5"/>
  <c r="G234" i="5"/>
  <c r="G266" i="5"/>
  <c r="G298" i="5"/>
  <c r="G330" i="5"/>
  <c r="G15" i="5"/>
  <c r="G47" i="5"/>
  <c r="G79" i="5"/>
  <c r="G111" i="5"/>
  <c r="G143" i="5"/>
  <c r="G175" i="5"/>
  <c r="G207" i="5"/>
  <c r="G239" i="5"/>
  <c r="G271" i="5"/>
  <c r="G303" i="5"/>
  <c r="G335" i="5"/>
  <c r="G18" i="5"/>
  <c r="G50" i="5"/>
  <c r="G82" i="5"/>
  <c r="G114" i="5"/>
  <c r="G146" i="5"/>
  <c r="G178" i="5"/>
  <c r="G210" i="5"/>
  <c r="G242" i="5"/>
  <c r="G274" i="5"/>
  <c r="G306" i="5"/>
  <c r="G23" i="5"/>
  <c r="G55" i="5"/>
  <c r="G87" i="5"/>
  <c r="G119" i="5"/>
  <c r="G151" i="5"/>
  <c r="G183" i="5"/>
  <c r="G215" i="5"/>
  <c r="G247" i="5"/>
  <c r="G279" i="5"/>
  <c r="G311" i="5"/>
  <c r="G7" i="5"/>
  <c r="G26" i="5"/>
  <c r="G58" i="5"/>
  <c r="G90" i="5"/>
  <c r="G122" i="5"/>
  <c r="G154" i="5"/>
  <c r="G186" i="5"/>
  <c r="G218" i="5"/>
  <c r="G250" i="5"/>
  <c r="G282" i="5"/>
  <c r="G314" i="5"/>
  <c r="G31" i="5"/>
  <c r="G63" i="5"/>
  <c r="G95" i="5"/>
  <c r="G127" i="5"/>
  <c r="G159" i="5"/>
  <c r="G191" i="5"/>
  <c r="G223" i="5"/>
  <c r="G255" i="5"/>
  <c r="G287" i="5"/>
  <c r="G319" i="5"/>
  <c r="W220" i="11" l="1"/>
  <c r="W31" i="11"/>
  <c r="W46" i="11"/>
  <c r="W67" i="10"/>
  <c r="W331" i="7"/>
  <c r="W282" i="11"/>
  <c r="W270" i="10"/>
  <c r="W206" i="10"/>
  <c r="W142" i="10"/>
  <c r="W61" i="10"/>
  <c r="W227" i="11"/>
  <c r="W78" i="10"/>
  <c r="W204" i="7"/>
  <c r="W196" i="7"/>
  <c r="W220" i="7"/>
  <c r="W260" i="7"/>
  <c r="W92" i="7"/>
  <c r="W141" i="11"/>
  <c r="W300" i="10"/>
  <c r="W236" i="10"/>
  <c r="W172" i="10"/>
  <c r="W108" i="10"/>
  <c r="W306" i="10"/>
  <c r="W242" i="10"/>
  <c r="W178" i="10"/>
  <c r="W114" i="10"/>
  <c r="W26" i="10"/>
  <c r="W113" i="11"/>
  <c r="W282" i="10"/>
  <c r="W218" i="10"/>
  <c r="W154" i="10"/>
  <c r="W286" i="10"/>
  <c r="W222" i="10"/>
  <c r="W158" i="10"/>
  <c r="W94" i="10"/>
  <c r="W27" i="11"/>
  <c r="W69" i="11"/>
  <c r="W118" i="11"/>
  <c r="W293" i="10"/>
  <c r="W229" i="10"/>
  <c r="W165" i="10"/>
  <c r="W101" i="10"/>
  <c r="V29" i="5"/>
  <c r="V37" i="5"/>
  <c r="V8" i="5"/>
  <c r="V63" i="6"/>
  <c r="V309" i="6"/>
  <c r="W294" i="11"/>
  <c r="W211" i="11"/>
  <c r="W244" i="11"/>
  <c r="W157" i="11"/>
  <c r="W97" i="11"/>
  <c r="W225" i="10"/>
  <c r="W20" i="10"/>
  <c r="W239" i="11"/>
  <c r="W164" i="11"/>
  <c r="W75" i="11"/>
  <c r="W90" i="10"/>
  <c r="W84" i="10"/>
  <c r="W43" i="10"/>
  <c r="W324" i="11"/>
  <c r="V195" i="4"/>
  <c r="V297" i="4"/>
  <c r="V271" i="4"/>
  <c r="V187" i="4"/>
  <c r="V324" i="4"/>
  <c r="V263" i="4"/>
  <c r="V231" i="4"/>
  <c r="V292" i="4"/>
  <c r="V103" i="5"/>
  <c r="V61" i="5"/>
  <c r="V336" i="3"/>
  <c r="V337" i="3"/>
  <c r="W162" i="11"/>
  <c r="W40" i="11"/>
  <c r="W309" i="10"/>
  <c r="W245" i="10"/>
  <c r="W181" i="10"/>
  <c r="W117" i="10"/>
  <c r="W319" i="10"/>
  <c r="W255" i="10"/>
  <c r="W191" i="10"/>
  <c r="W127" i="10"/>
  <c r="W18" i="10"/>
  <c r="W294" i="10"/>
  <c r="W230" i="10"/>
  <c r="W166" i="10"/>
  <c r="W102" i="10"/>
  <c r="W83" i="10"/>
  <c r="W19" i="10"/>
  <c r="W241" i="11"/>
  <c r="V168" i="5"/>
  <c r="V296" i="3"/>
  <c r="V118" i="4"/>
  <c r="V40" i="4"/>
  <c r="V58" i="4"/>
  <c r="W110" i="7"/>
  <c r="W136" i="7"/>
  <c r="W71" i="7"/>
  <c r="W271" i="7"/>
  <c r="W40" i="7"/>
  <c r="W75" i="10"/>
  <c r="W11" i="10"/>
  <c r="V157" i="5"/>
  <c r="W148" i="11"/>
  <c r="W58" i="10"/>
  <c r="V114" i="6"/>
  <c r="V192" i="5"/>
  <c r="V64" i="5"/>
  <c r="V69" i="5"/>
  <c r="V60" i="4"/>
  <c r="V82" i="4"/>
  <c r="V276" i="4"/>
  <c r="V316" i="4"/>
  <c r="W321" i="11"/>
  <c r="W81" i="11"/>
  <c r="W183" i="11"/>
  <c r="W196" i="11"/>
  <c r="W36" i="10"/>
  <c r="W52" i="10"/>
  <c r="W328" i="10"/>
  <c r="W264" i="10"/>
  <c r="W200" i="10"/>
  <c r="W136" i="10"/>
  <c r="W45" i="10"/>
  <c r="W59" i="10"/>
  <c r="V272" i="3"/>
  <c r="V295" i="3"/>
  <c r="V18" i="4"/>
  <c r="V215" i="4"/>
  <c r="W161" i="11"/>
  <c r="W308" i="10"/>
  <c r="W244" i="10"/>
  <c r="W180" i="10"/>
  <c r="W116" i="10"/>
  <c r="W314" i="10"/>
  <c r="W250" i="10"/>
  <c r="W186" i="10"/>
  <c r="W122" i="10"/>
  <c r="W86" i="10"/>
  <c r="V104" i="5"/>
  <c r="V86" i="6"/>
  <c r="V158" i="4"/>
  <c r="V177" i="4"/>
  <c r="V255" i="4"/>
  <c r="W130" i="11"/>
  <c r="W325" i="10"/>
  <c r="W261" i="10"/>
  <c r="W197" i="10"/>
  <c r="W133" i="10"/>
  <c r="W69" i="10"/>
  <c r="V286" i="5"/>
  <c r="V196" i="5"/>
  <c r="V191" i="5"/>
  <c r="V56" i="5"/>
  <c r="V243" i="6"/>
  <c r="V320" i="6"/>
  <c r="S338" i="6"/>
  <c r="W286" i="11"/>
  <c r="T332" i="11"/>
  <c r="V21" i="5"/>
  <c r="W237" i="11"/>
  <c r="T332" i="10"/>
  <c r="V200" i="6"/>
  <c r="W190" i="11"/>
  <c r="W287" i="10"/>
  <c r="W223" i="10"/>
  <c r="W159" i="10"/>
  <c r="W95" i="10"/>
  <c r="W217" i="10"/>
  <c r="W318" i="10"/>
  <c r="W254" i="10"/>
  <c r="W190" i="10"/>
  <c r="W126" i="10"/>
  <c r="W240" i="11"/>
  <c r="S338" i="5"/>
  <c r="V247" i="4"/>
  <c r="V287" i="4"/>
  <c r="V319" i="4"/>
  <c r="V183" i="4"/>
  <c r="V85" i="4"/>
  <c r="V36" i="4"/>
  <c r="W29" i="7"/>
  <c r="V88" i="5"/>
  <c r="V172" i="6"/>
  <c r="V77" i="5"/>
  <c r="V87" i="5"/>
  <c r="V45" i="5"/>
  <c r="V94" i="6"/>
  <c r="V194" i="6"/>
  <c r="V334" i="5"/>
  <c r="V117" i="5"/>
  <c r="V176" i="5"/>
  <c r="V149" i="5"/>
  <c r="W302" i="11"/>
  <c r="V152" i="5"/>
  <c r="V245" i="5"/>
  <c r="V109" i="5"/>
  <c r="V162" i="6"/>
  <c r="V181" i="5"/>
  <c r="V24" i="5"/>
  <c r="V230" i="6"/>
  <c r="V231" i="5"/>
  <c r="V78" i="5"/>
  <c r="V13" i="5"/>
  <c r="V184" i="5"/>
  <c r="V304" i="3"/>
  <c r="V42" i="4"/>
  <c r="V74" i="4"/>
  <c r="V179" i="4"/>
  <c r="V206" i="4"/>
  <c r="V238" i="4"/>
  <c r="V270" i="4"/>
  <c r="W303" i="8"/>
  <c r="W323" i="8"/>
  <c r="W274" i="7"/>
  <c r="S338" i="4"/>
  <c r="T332" i="8"/>
  <c r="V311" i="3"/>
  <c r="V69" i="4"/>
  <c r="V204" i="4"/>
  <c r="V239" i="4"/>
  <c r="V175" i="4"/>
  <c r="T332" i="7"/>
  <c r="V90" i="4"/>
  <c r="V191" i="4"/>
  <c r="V240" i="4"/>
  <c r="V289" i="4"/>
  <c r="V308" i="4"/>
  <c r="V307" i="4"/>
  <c r="W185" i="7"/>
  <c r="W49" i="7"/>
  <c r="W208" i="7"/>
  <c r="W135" i="7"/>
  <c r="W225" i="7"/>
  <c r="W305" i="7"/>
  <c r="W206" i="7"/>
  <c r="W150" i="7"/>
  <c r="W81" i="7"/>
  <c r="W104" i="7"/>
  <c r="W119" i="7"/>
  <c r="W120" i="7"/>
  <c r="W176" i="7"/>
  <c r="W151" i="7"/>
  <c r="W97" i="7"/>
  <c r="W152" i="7"/>
  <c r="S338" i="3"/>
  <c r="W290" i="11"/>
  <c r="W259" i="11"/>
  <c r="W104" i="11"/>
  <c r="W61" i="11"/>
  <c r="W37" i="11"/>
  <c r="W323" i="11"/>
  <c r="W73" i="11"/>
  <c r="W280" i="10"/>
  <c r="W216" i="10"/>
  <c r="W152" i="10"/>
  <c r="W311" i="10"/>
  <c r="W247" i="10"/>
  <c r="W183" i="10"/>
  <c r="W119" i="10"/>
  <c r="W303" i="10"/>
  <c r="W239" i="10"/>
  <c r="W175" i="10"/>
  <c r="W111" i="10"/>
  <c r="W278" i="10"/>
  <c r="W214" i="10"/>
  <c r="W150" i="10"/>
  <c r="W97" i="10"/>
  <c r="W209" i="10"/>
  <c r="W145" i="10"/>
  <c r="W53" i="10"/>
  <c r="W187" i="11"/>
  <c r="W10" i="8"/>
  <c r="W114" i="8"/>
  <c r="W118" i="8"/>
  <c r="W230" i="8"/>
  <c r="W37" i="8"/>
  <c r="W233" i="11"/>
  <c r="W284" i="11"/>
  <c r="W146" i="11"/>
  <c r="W305" i="10"/>
  <c r="W241" i="10"/>
  <c r="W113" i="10"/>
  <c r="W272" i="10"/>
  <c r="W208" i="10"/>
  <c r="W144" i="10"/>
  <c r="W295" i="10"/>
  <c r="W231" i="10"/>
  <c r="W167" i="10"/>
  <c r="W103" i="10"/>
  <c r="W303" i="11"/>
  <c r="W116" i="11"/>
  <c r="W289" i="10"/>
  <c r="W320" i="10"/>
  <c r="W256" i="10"/>
  <c r="W192" i="10"/>
  <c r="W128" i="10"/>
  <c r="W326" i="10"/>
  <c r="W262" i="10"/>
  <c r="W198" i="10"/>
  <c r="W134" i="10"/>
  <c r="W165" i="8"/>
  <c r="W39" i="8"/>
  <c r="W331" i="8"/>
  <c r="W225" i="8"/>
  <c r="W228" i="8"/>
  <c r="W232" i="8"/>
  <c r="W196" i="8"/>
  <c r="W66" i="8"/>
  <c r="W58" i="8"/>
  <c r="W91" i="8"/>
  <c r="W41" i="8"/>
  <c r="W22" i="8"/>
  <c r="W144" i="8"/>
  <c r="W50" i="8"/>
  <c r="W20" i="8"/>
  <c r="W152" i="8"/>
  <c r="W14" i="8"/>
  <c r="W277" i="8"/>
  <c r="W216" i="8"/>
  <c r="W287" i="8"/>
  <c r="W121" i="8"/>
  <c r="W304" i="10"/>
  <c r="W240" i="10"/>
  <c r="W176" i="10"/>
  <c r="W112" i="10"/>
  <c r="V108" i="4"/>
  <c r="V140" i="4"/>
  <c r="V86" i="4"/>
  <c r="V160" i="5"/>
  <c r="V38" i="5"/>
  <c r="V127" i="5"/>
  <c r="V78" i="6"/>
  <c r="V156" i="5"/>
  <c r="W298" i="11"/>
  <c r="W168" i="11"/>
  <c r="W166" i="11"/>
  <c r="W137" i="11"/>
  <c r="W14" i="11"/>
  <c r="W221" i="7"/>
  <c r="W296" i="8"/>
  <c r="W304" i="8"/>
  <c r="W205" i="7"/>
  <c r="W63" i="8"/>
  <c r="W161" i="8"/>
  <c r="W103" i="8"/>
  <c r="W172" i="8"/>
  <c r="W71" i="8"/>
  <c r="W265" i="11"/>
  <c r="W326" i="11"/>
  <c r="W159" i="11"/>
  <c r="W288" i="10"/>
  <c r="W224" i="10"/>
  <c r="W160" i="10"/>
  <c r="W96" i="10"/>
  <c r="W48" i="10"/>
  <c r="W31" i="10"/>
  <c r="W266" i="11"/>
  <c r="W242" i="7"/>
  <c r="W318" i="11"/>
  <c r="W216" i="11"/>
  <c r="W293" i="11"/>
  <c r="W51" i="11"/>
  <c r="W177" i="10"/>
  <c r="W291" i="8"/>
  <c r="W178" i="8"/>
  <c r="W122" i="7"/>
  <c r="W18" i="7"/>
  <c r="W128" i="8"/>
  <c r="W44" i="8"/>
  <c r="W329" i="8"/>
  <c r="W290" i="7"/>
  <c r="W290" i="8"/>
  <c r="W106" i="7"/>
  <c r="W192" i="7"/>
  <c r="W13" i="8"/>
  <c r="W239" i="8"/>
  <c r="W56" i="7"/>
  <c r="W177" i="7"/>
  <c r="W294" i="7"/>
  <c r="W54" i="7"/>
  <c r="W166" i="7"/>
  <c r="W107" i="8"/>
  <c r="W88" i="7"/>
  <c r="W73" i="7"/>
  <c r="W319" i="7"/>
  <c r="W295" i="8"/>
  <c r="W42" i="7"/>
  <c r="W117" i="8"/>
  <c r="W283" i="8"/>
  <c r="W296" i="7"/>
  <c r="W153" i="8"/>
  <c r="W304" i="7"/>
  <c r="W141" i="8"/>
  <c r="W131" i="8"/>
  <c r="W320" i="8"/>
  <c r="W191" i="8"/>
  <c r="W307" i="7"/>
  <c r="W59" i="7"/>
  <c r="W267" i="7"/>
  <c r="W26" i="7"/>
  <c r="W272" i="11"/>
  <c r="W249" i="11"/>
  <c r="W315" i="11"/>
  <c r="W232" i="11"/>
  <c r="W203" i="11"/>
  <c r="W193" i="11"/>
  <c r="W198" i="11"/>
  <c r="W182" i="11"/>
  <c r="W142" i="11"/>
  <c r="W76" i="11"/>
  <c r="W153" i="11"/>
  <c r="W297" i="10"/>
  <c r="W233" i="10"/>
  <c r="W32" i="10"/>
  <c r="W254" i="7"/>
  <c r="W102" i="7"/>
  <c r="W274" i="11"/>
  <c r="W169" i="11"/>
  <c r="W145" i="11"/>
  <c r="W100" i="11"/>
  <c r="W26" i="11"/>
  <c r="W15" i="11"/>
  <c r="W117" i="11"/>
  <c r="W34" i="11"/>
  <c r="W62" i="11"/>
  <c r="O332" i="10"/>
  <c r="W161" i="10"/>
  <c r="W88" i="10"/>
  <c r="W24" i="10"/>
  <c r="W71" i="10"/>
  <c r="W30" i="10"/>
  <c r="W13" i="10"/>
  <c r="W210" i="11"/>
  <c r="W207" i="11"/>
  <c r="W52" i="11"/>
  <c r="W36" i="11"/>
  <c r="V252" i="6"/>
  <c r="V222" i="6"/>
  <c r="W317" i="11"/>
  <c r="W280" i="11"/>
  <c r="W257" i="11"/>
  <c r="W165" i="11"/>
  <c r="W246" i="11"/>
  <c r="W200" i="11"/>
  <c r="W252" i="11"/>
  <c r="W181" i="11"/>
  <c r="W204" i="11"/>
  <c r="W66" i="11"/>
  <c r="W178" i="11"/>
  <c r="W72" i="11"/>
  <c r="W90" i="11"/>
  <c r="W67" i="11"/>
  <c r="W49" i="11"/>
  <c r="O332" i="11"/>
  <c r="W170" i="11"/>
  <c r="W43" i="11"/>
  <c r="W124" i="11"/>
  <c r="W42" i="11"/>
  <c r="I332" i="10"/>
  <c r="W329" i="10"/>
  <c r="W265" i="10"/>
  <c r="W201" i="10"/>
  <c r="W137" i="10"/>
  <c r="W302" i="10"/>
  <c r="W238" i="10"/>
  <c r="W174" i="10"/>
  <c r="W110" i="10"/>
  <c r="W81" i="10"/>
  <c r="W17" i="10"/>
  <c r="W64" i="10"/>
  <c r="W47" i="10"/>
  <c r="W70" i="10"/>
  <c r="W8" i="11"/>
  <c r="W155" i="11"/>
  <c r="V83" i="6"/>
  <c r="V118" i="6"/>
  <c r="W248" i="11"/>
  <c r="W305" i="11"/>
  <c r="W304" i="11"/>
  <c r="W306" i="11"/>
  <c r="W247" i="11"/>
  <c r="W209" i="11"/>
  <c r="W214" i="11"/>
  <c r="W194" i="11"/>
  <c r="W132" i="11"/>
  <c r="W121" i="11"/>
  <c r="W16" i="11"/>
  <c r="Q332" i="11"/>
  <c r="H332" i="11"/>
  <c r="W47" i="11"/>
  <c r="W106" i="11"/>
  <c r="W65" i="11"/>
  <c r="N332" i="11"/>
  <c r="W321" i="10"/>
  <c r="W257" i="10"/>
  <c r="W193" i="10"/>
  <c r="W129" i="10"/>
  <c r="W73" i="10"/>
  <c r="W9" i="10"/>
  <c r="W56" i="10"/>
  <c r="W39" i="10"/>
  <c r="W62" i="10"/>
  <c r="V146" i="6"/>
  <c r="W329" i="11"/>
  <c r="W319" i="11"/>
  <c r="W313" i="11"/>
  <c r="W251" i="11"/>
  <c r="W197" i="11"/>
  <c r="W189" i="11"/>
  <c r="W154" i="11"/>
  <c r="W133" i="11"/>
  <c r="W135" i="11"/>
  <c r="W101" i="11"/>
  <c r="I332" i="11"/>
  <c r="R332" i="11"/>
  <c r="W102" i="11"/>
  <c r="W80" i="11"/>
  <c r="V332" i="11"/>
  <c r="W114" i="11"/>
  <c r="K332" i="10"/>
  <c r="W313" i="10"/>
  <c r="W249" i="10"/>
  <c r="W185" i="10"/>
  <c r="W121" i="10"/>
  <c r="W65" i="10"/>
  <c r="W54" i="10"/>
  <c r="W119" i="11"/>
  <c r="V97" i="6"/>
  <c r="V105" i="6"/>
  <c r="W327" i="11"/>
  <c r="W308" i="11"/>
  <c r="W283" i="11"/>
  <c r="W291" i="11"/>
  <c r="W242" i="11"/>
  <c r="W199" i="11"/>
  <c r="W186" i="11"/>
  <c r="W10" i="11"/>
  <c r="K332" i="11"/>
  <c r="P332" i="11"/>
  <c r="W9" i="11"/>
  <c r="W45" i="11"/>
  <c r="W144" i="11"/>
  <c r="W91" i="11"/>
  <c r="W13" i="11"/>
  <c r="W25" i="11"/>
  <c r="W105" i="11"/>
  <c r="J332" i="10"/>
  <c r="W7" i="10"/>
  <c r="U332" i="10"/>
  <c r="W57" i="10"/>
  <c r="W40" i="10"/>
  <c r="W87" i="10"/>
  <c r="W23" i="10"/>
  <c r="W46" i="10"/>
  <c r="W29" i="10"/>
  <c r="W236" i="11"/>
  <c r="W38" i="11"/>
  <c r="W64" i="11"/>
  <c r="M332" i="11"/>
  <c r="N332" i="10"/>
  <c r="W105" i="10"/>
  <c r="W49" i="10"/>
  <c r="W79" i="10"/>
  <c r="W15" i="10"/>
  <c r="W38" i="10"/>
  <c r="W21" i="10"/>
  <c r="W24" i="11"/>
  <c r="W28" i="11"/>
  <c r="W281" i="11"/>
  <c r="W229" i="11"/>
  <c r="W223" i="11"/>
  <c r="W180" i="11"/>
  <c r="W63" i="11"/>
  <c r="M332" i="10"/>
  <c r="W41" i="10"/>
  <c r="V332" i="10"/>
  <c r="V257" i="6"/>
  <c r="W301" i="11"/>
  <c r="W138" i="11"/>
  <c r="W330" i="11"/>
  <c r="W234" i="11"/>
  <c r="W215" i="11"/>
  <c r="W175" i="11"/>
  <c r="W74" i="11"/>
  <c r="W54" i="11"/>
  <c r="W99" i="11"/>
  <c r="W88" i="11"/>
  <c r="W125" i="11"/>
  <c r="J332" i="11"/>
  <c r="W17" i="11"/>
  <c r="W92" i="11"/>
  <c r="H332" i="10"/>
  <c r="L332" i="10"/>
  <c r="P332" i="10"/>
  <c r="W281" i="10"/>
  <c r="W153" i="10"/>
  <c r="W312" i="10"/>
  <c r="W248" i="10"/>
  <c r="W184" i="10"/>
  <c r="W120" i="10"/>
  <c r="W279" i="10"/>
  <c r="W215" i="10"/>
  <c r="W151" i="10"/>
  <c r="Q332" i="10"/>
  <c r="W33" i="10"/>
  <c r="W80" i="10"/>
  <c r="W16" i="10"/>
  <c r="W63" i="10"/>
  <c r="W22" i="10"/>
  <c r="W270" i="11"/>
  <c r="W219" i="11"/>
  <c r="V112" i="5"/>
  <c r="W325" i="11"/>
  <c r="W297" i="11"/>
  <c r="W217" i="11"/>
  <c r="W235" i="11"/>
  <c r="W226" i="11"/>
  <c r="W70" i="11"/>
  <c r="W228" i="11"/>
  <c r="W143" i="11"/>
  <c r="W167" i="11"/>
  <c r="W33" i="11"/>
  <c r="L332" i="11"/>
  <c r="W87" i="11"/>
  <c r="W136" i="11"/>
  <c r="W58" i="11"/>
  <c r="S332" i="11"/>
  <c r="W44" i="11"/>
  <c r="R332" i="10"/>
  <c r="S332" i="10"/>
  <c r="W271" i="10"/>
  <c r="W207" i="10"/>
  <c r="W143" i="10"/>
  <c r="W310" i="10"/>
  <c r="W246" i="10"/>
  <c r="W182" i="10"/>
  <c r="W118" i="10"/>
  <c r="W25" i="10"/>
  <c r="W72" i="10"/>
  <c r="W8" i="10"/>
  <c r="W55" i="10"/>
  <c r="W14" i="10"/>
  <c r="U332" i="11"/>
  <c r="W7" i="11"/>
  <c r="V116" i="5"/>
  <c r="V200" i="5"/>
  <c r="V42" i="6"/>
  <c r="V270" i="5"/>
  <c r="V68" i="5"/>
  <c r="V63" i="5"/>
  <c r="V132" i="5"/>
  <c r="V111" i="5"/>
  <c r="W168" i="7"/>
  <c r="W145" i="7"/>
  <c r="W230" i="7"/>
  <c r="V45" i="4"/>
  <c r="W87" i="7"/>
  <c r="W224" i="7"/>
  <c r="W201" i="7"/>
  <c r="W126" i="7"/>
  <c r="W70" i="7"/>
  <c r="W94" i="7"/>
  <c r="W134" i="7"/>
  <c r="W47" i="8"/>
  <c r="W104" i="8"/>
  <c r="W130" i="8"/>
  <c r="W190" i="8"/>
  <c r="W62" i="8"/>
  <c r="W74" i="7"/>
  <c r="W299" i="8"/>
  <c r="V303" i="4"/>
  <c r="V335" i="4"/>
  <c r="W181" i="7"/>
  <c r="W85" i="7"/>
  <c r="W189" i="7"/>
  <c r="W53" i="7"/>
  <c r="W311" i="7"/>
  <c r="W158" i="7"/>
  <c r="W183" i="7"/>
  <c r="W167" i="7"/>
  <c r="W89" i="7"/>
  <c r="W263" i="7"/>
  <c r="W78" i="7"/>
  <c r="W205" i="8"/>
  <c r="W274" i="8"/>
  <c r="W100" i="7"/>
  <c r="W131" i="7"/>
  <c r="W173" i="7"/>
  <c r="W23" i="7"/>
  <c r="W261" i="7"/>
  <c r="W261" i="8"/>
  <c r="W299" i="7"/>
  <c r="W15" i="8"/>
  <c r="W63" i="7"/>
  <c r="W24" i="7"/>
  <c r="W292" i="8"/>
  <c r="V207" i="4"/>
  <c r="V284" i="4"/>
  <c r="W317" i="7"/>
  <c r="W58" i="7"/>
  <c r="W30" i="7"/>
  <c r="W50" i="7"/>
  <c r="W154" i="7"/>
  <c r="W10" i="7"/>
  <c r="W138" i="7"/>
  <c r="W130" i="7"/>
  <c r="W260" i="8"/>
  <c r="W92" i="8"/>
  <c r="W306" i="7"/>
  <c r="W142" i="7"/>
  <c r="W64" i="7"/>
  <c r="W86" i="7"/>
  <c r="W112" i="8"/>
  <c r="W61" i="8"/>
  <c r="W184" i="7"/>
  <c r="W241" i="7"/>
  <c r="W8" i="8"/>
  <c r="W175" i="7"/>
  <c r="W45" i="8"/>
  <c r="W60" i="7"/>
  <c r="W56" i="8"/>
  <c r="W33" i="7"/>
  <c r="W270" i="8"/>
  <c r="W288" i="7"/>
  <c r="W166" i="8"/>
  <c r="W240" i="7"/>
  <c r="W300" i="7"/>
  <c r="W280" i="8"/>
  <c r="W21" i="8"/>
  <c r="W328" i="7"/>
  <c r="W36" i="7"/>
  <c r="W148" i="7"/>
  <c r="W89" i="8"/>
  <c r="W319" i="8"/>
  <c r="W268" i="8"/>
  <c r="W308" i="8"/>
  <c r="W117" i="7"/>
  <c r="W159" i="8"/>
  <c r="W211" i="7"/>
  <c r="W283" i="7"/>
  <c r="W9" i="7"/>
  <c r="W141" i="7"/>
  <c r="W297" i="8"/>
  <c r="W25" i="8"/>
  <c r="W173" i="8"/>
  <c r="V81" i="4"/>
  <c r="V122" i="4"/>
  <c r="V154" i="4"/>
  <c r="L332" i="7"/>
  <c r="W140" i="8"/>
  <c r="W87" i="8"/>
  <c r="W224" i="8"/>
  <c r="W133" i="8"/>
  <c r="W264" i="7"/>
  <c r="W70" i="8"/>
  <c r="W134" i="8"/>
  <c r="W27" i="8"/>
  <c r="W265" i="8"/>
  <c r="W53" i="8"/>
  <c r="W137" i="8"/>
  <c r="W213" i="7"/>
  <c r="W23" i="8"/>
  <c r="V327" i="3"/>
  <c r="V15" i="4"/>
  <c r="V33" i="4"/>
  <c r="V41" i="4"/>
  <c r="V50" i="4"/>
  <c r="V59" i="4"/>
  <c r="V68" i="4"/>
  <c r="V109" i="4"/>
  <c r="V141" i="4"/>
  <c r="V300" i="4"/>
  <c r="W147" i="7"/>
  <c r="W291" i="7"/>
  <c r="W236" i="8"/>
  <c r="W133" i="7"/>
  <c r="W203" i="7"/>
  <c r="W312" i="8"/>
  <c r="W29" i="8"/>
  <c r="W197" i="7"/>
  <c r="W285" i="7"/>
  <c r="W185" i="8"/>
  <c r="W27" i="7"/>
  <c r="W135" i="8"/>
  <c r="W317" i="8"/>
  <c r="W181" i="8"/>
  <c r="W65" i="8"/>
  <c r="W48" i="8"/>
  <c r="W189" i="8"/>
  <c r="W35" i="8"/>
  <c r="W188" i="8"/>
  <c r="W151" i="8"/>
  <c r="W275" i="8"/>
  <c r="W306" i="8"/>
  <c r="W254" i="8"/>
  <c r="W84" i="8"/>
  <c r="W289" i="8"/>
  <c r="W202" i="7"/>
  <c r="W162" i="7"/>
  <c r="W48" i="7"/>
  <c r="W119" i="8"/>
  <c r="W116" i="8"/>
  <c r="W108" i="8"/>
  <c r="W51" i="7"/>
  <c r="H332" i="7"/>
  <c r="W192" i="8"/>
  <c r="W218" i="8"/>
  <c r="W243" i="8"/>
  <c r="W235" i="8"/>
  <c r="W54" i="8"/>
  <c r="W263" i="8"/>
  <c r="W217" i="7"/>
  <c r="W153" i="7"/>
  <c r="W143" i="7"/>
  <c r="W255" i="7"/>
  <c r="W95" i="8"/>
  <c r="W252" i="7"/>
  <c r="W84" i="7"/>
  <c r="W145" i="8"/>
  <c r="V287" i="3"/>
  <c r="V24" i="4"/>
  <c r="V106" i="4"/>
  <c r="V138" i="4"/>
  <c r="V170" i="4"/>
  <c r="V299" i="4"/>
  <c r="V331" i="4"/>
  <c r="W140" i="7"/>
  <c r="W236" i="7"/>
  <c r="W201" i="8"/>
  <c r="W278" i="8"/>
  <c r="W312" i="7"/>
  <c r="W94" i="8"/>
  <c r="W171" i="8"/>
  <c r="W101" i="8"/>
  <c r="W57" i="8"/>
  <c r="W187" i="8"/>
  <c r="W275" i="7"/>
  <c r="W277" i="7"/>
  <c r="W155" i="8"/>
  <c r="W245" i="7"/>
  <c r="W163" i="8"/>
  <c r="W292" i="7"/>
  <c r="W286" i="8"/>
  <c r="W99" i="7"/>
  <c r="W179" i="8"/>
  <c r="W227" i="8"/>
  <c r="W302" i="8"/>
  <c r="W251" i="8"/>
  <c r="W102" i="8"/>
  <c r="W18" i="8"/>
  <c r="W184" i="8"/>
  <c r="W125" i="8"/>
  <c r="W157" i="8"/>
  <c r="W156" i="8"/>
  <c r="W169" i="8"/>
  <c r="W80" i="7"/>
  <c r="W239" i="7"/>
  <c r="W174" i="7"/>
  <c r="W105" i="7"/>
  <c r="W327" i="7"/>
  <c r="W270" i="7"/>
  <c r="W111" i="7"/>
  <c r="W77" i="8"/>
  <c r="W248" i="7"/>
  <c r="W42" i="8"/>
  <c r="W226" i="8"/>
  <c r="W221" i="8"/>
  <c r="W217" i="8"/>
  <c r="W284" i="8"/>
  <c r="V280" i="3"/>
  <c r="V20" i="4"/>
  <c r="V126" i="4"/>
  <c r="V185" i="4"/>
  <c r="W67" i="7"/>
  <c r="W325" i="7"/>
  <c r="W238" i="8"/>
  <c r="W329" i="7"/>
  <c r="W34" i="7"/>
  <c r="W308" i="7"/>
  <c r="W59" i="8"/>
  <c r="W246" i="7"/>
  <c r="W202" i="8"/>
  <c r="W127" i="7"/>
  <c r="V142" i="4"/>
  <c r="W109" i="8"/>
  <c r="W21" i="7"/>
  <c r="W74" i="8"/>
  <c r="W295" i="7"/>
  <c r="W199" i="7"/>
  <c r="W160" i="7"/>
  <c r="W262" i="7"/>
  <c r="W15" i="7"/>
  <c r="W214" i="8"/>
  <c r="W200" i="8"/>
  <c r="W116" i="7"/>
  <c r="W168" i="8"/>
  <c r="W108" i="7"/>
  <c r="W7" i="8"/>
  <c r="U332" i="8"/>
  <c r="S332" i="8"/>
  <c r="J332" i="7"/>
  <c r="J332" i="8"/>
  <c r="W252" i="8"/>
  <c r="W194" i="7"/>
  <c r="W170" i="7"/>
  <c r="W11" i="8"/>
  <c r="W301" i="8"/>
  <c r="W67" i="8"/>
  <c r="W313" i="8"/>
  <c r="P332" i="8"/>
  <c r="K332" i="8"/>
  <c r="W198" i="8"/>
  <c r="W222" i="7"/>
  <c r="W190" i="7"/>
  <c r="W31" i="8"/>
  <c r="W286" i="7"/>
  <c r="W287" i="7"/>
  <c r="W121" i="7"/>
  <c r="Q332" i="7"/>
  <c r="W146" i="8"/>
  <c r="W272" i="7"/>
  <c r="W122" i="8"/>
  <c r="W282" i="8"/>
  <c r="W210" i="8"/>
  <c r="W86" i="8"/>
  <c r="W219" i="8"/>
  <c r="W83" i="8"/>
  <c r="W44" i="7"/>
  <c r="W76" i="7"/>
  <c r="W212" i="8"/>
  <c r="W234" i="8"/>
  <c r="W106" i="8"/>
  <c r="W156" i="7"/>
  <c r="W93" i="7"/>
  <c r="W60" i="8"/>
  <c r="W105" i="8"/>
  <c r="W43" i="7"/>
  <c r="W324" i="7"/>
  <c r="W75" i="7"/>
  <c r="W69" i="8"/>
  <c r="W107" i="7"/>
  <c r="W183" i="8"/>
  <c r="W259" i="7"/>
  <c r="W167" i="8"/>
  <c r="W77" i="7"/>
  <c r="W276" i="7"/>
  <c r="W34" i="8"/>
  <c r="W248" i="8"/>
  <c r="W139" i="8"/>
  <c r="W160" i="8"/>
  <c r="W143" i="8"/>
  <c r="W100" i="8"/>
  <c r="W255" i="8"/>
  <c r="W293" i="7"/>
  <c r="W293" i="8"/>
  <c r="R332" i="7"/>
  <c r="W249" i="7"/>
  <c r="W191" i="7"/>
  <c r="W214" i="7"/>
  <c r="W200" i="7"/>
  <c r="P332" i="7"/>
  <c r="W16" i="7"/>
  <c r="W19" i="7"/>
  <c r="W195" i="7"/>
  <c r="W219" i="7"/>
  <c r="W83" i="7"/>
  <c r="W123" i="7"/>
  <c r="W61" i="7"/>
  <c r="W241" i="8"/>
  <c r="W253" i="7"/>
  <c r="W237" i="7"/>
  <c r="W13" i="7"/>
  <c r="W80" i="8"/>
  <c r="W90" i="7"/>
  <c r="W218" i="7"/>
  <c r="W316" i="7"/>
  <c r="W242" i="8"/>
  <c r="W256" i="8"/>
  <c r="U332" i="7"/>
  <c r="W7" i="7"/>
  <c r="W159" i="7"/>
  <c r="W257" i="7"/>
  <c r="K332" i="7"/>
  <c r="W25" i="7"/>
  <c r="W12" i="7"/>
  <c r="W320" i="7"/>
  <c r="W32" i="8"/>
  <c r="W136" i="8"/>
  <c r="W172" i="7"/>
  <c r="W194" i="8"/>
  <c r="W170" i="8"/>
  <c r="W37" i="7"/>
  <c r="W162" i="8"/>
  <c r="W126" i="8"/>
  <c r="W315" i="8"/>
  <c r="R332" i="8"/>
  <c r="W146" i="7"/>
  <c r="W282" i="7"/>
  <c r="W72" i="8"/>
  <c r="W210" i="7"/>
  <c r="W234" i="7"/>
  <c r="W250" i="7"/>
  <c r="W111" i="8"/>
  <c r="W281" i="7"/>
  <c r="M332" i="7"/>
  <c r="W32" i="7"/>
  <c r="W127" i="8"/>
  <c r="V77" i="4"/>
  <c r="V110" i="4"/>
  <c r="V278" i="4"/>
  <c r="W165" i="7"/>
  <c r="W285" i="8"/>
  <c r="W207" i="8"/>
  <c r="V332" i="8"/>
  <c r="W223" i="8"/>
  <c r="W55" i="8"/>
  <c r="W193" i="8"/>
  <c r="W309" i="7"/>
  <c r="W309" i="8"/>
  <c r="W305" i="8"/>
  <c r="W66" i="7"/>
  <c r="W30" i="8"/>
  <c r="H332" i="8"/>
  <c r="W82" i="7"/>
  <c r="W247" i="8"/>
  <c r="W215" i="8"/>
  <c r="W129" i="8"/>
  <c r="W68" i="8"/>
  <c r="W98" i="7"/>
  <c r="W176" i="8"/>
  <c r="W114" i="7"/>
  <c r="W19" i="8"/>
  <c r="W31" i="7"/>
  <c r="W96" i="8"/>
  <c r="W231" i="8"/>
  <c r="W318" i="8"/>
  <c r="W302" i="7"/>
  <c r="W38" i="7"/>
  <c r="W72" i="7"/>
  <c r="W273" i="7"/>
  <c r="W128" i="7"/>
  <c r="W303" i="7"/>
  <c r="W112" i="7"/>
  <c r="W233" i="7"/>
  <c r="W250" i="8"/>
  <c r="W253" i="8"/>
  <c r="W8" i="7"/>
  <c r="W137" i="7"/>
  <c r="W169" i="7"/>
  <c r="W52" i="7"/>
  <c r="W52" i="8"/>
  <c r="W93" i="8"/>
  <c r="W90" i="8"/>
  <c r="W174" i="8"/>
  <c r="W327" i="8"/>
  <c r="W43" i="8"/>
  <c r="W321" i="7"/>
  <c r="W311" i="8"/>
  <c r="W240" i="8"/>
  <c r="W124" i="7"/>
  <c r="W281" i="8"/>
  <c r="W280" i="7"/>
  <c r="W158" i="8"/>
  <c r="W132" i="7"/>
  <c r="W180" i="7"/>
  <c r="W269" i="8"/>
  <c r="W148" i="8"/>
  <c r="W256" i="7"/>
  <c r="W276" i="8"/>
  <c r="W164" i="7"/>
  <c r="W268" i="7"/>
  <c r="W139" i="7"/>
  <c r="W284" i="7"/>
  <c r="W186" i="7"/>
  <c r="W267" i="8"/>
  <c r="W26" i="8"/>
  <c r="W326" i="8"/>
  <c r="W271" i="8"/>
  <c r="W40" i="8"/>
  <c r="V123" i="4"/>
  <c r="V155" i="4"/>
  <c r="V219" i="4"/>
  <c r="V251" i="4"/>
  <c r="V281" i="4"/>
  <c r="Q332" i="8"/>
  <c r="I332" i="8"/>
  <c r="W147" i="8"/>
  <c r="W279" i="8"/>
  <c r="W203" i="8"/>
  <c r="W264" i="8"/>
  <c r="W178" i="7"/>
  <c r="W322" i="7"/>
  <c r="W322" i="8"/>
  <c r="W258" i="7"/>
  <c r="W258" i="8"/>
  <c r="W315" i="7"/>
  <c r="W310" i="8"/>
  <c r="W325" i="8"/>
  <c r="W17" i="7"/>
  <c r="W17" i="8"/>
  <c r="W207" i="7"/>
  <c r="W265" i="7"/>
  <c r="L332" i="8"/>
  <c r="W223" i="7"/>
  <c r="W182" i="7"/>
  <c r="W55" i="7"/>
  <c r="W193" i="7"/>
  <c r="W46" i="7"/>
  <c r="W28" i="7"/>
  <c r="W198" i="7"/>
  <c r="W65" i="7"/>
  <c r="W81" i="8"/>
  <c r="W39" i="7"/>
  <c r="W41" i="7"/>
  <c r="N332" i="7"/>
  <c r="W144" i="7"/>
  <c r="W247" i="7"/>
  <c r="W215" i="7"/>
  <c r="W129" i="7"/>
  <c r="W120" i="8"/>
  <c r="W115" i="8"/>
  <c r="W57" i="7"/>
  <c r="W20" i="7"/>
  <c r="W118" i="7"/>
  <c r="W16" i="8"/>
  <c r="W238" i="7"/>
  <c r="W216" i="7"/>
  <c r="W79" i="7"/>
  <c r="W96" i="7"/>
  <c r="W62" i="7"/>
  <c r="W231" i="7"/>
  <c r="W318" i="7"/>
  <c r="W272" i="8"/>
  <c r="W38" i="8"/>
  <c r="W142" i="8"/>
  <c r="W64" i="8"/>
  <c r="W273" i="8"/>
  <c r="W76" i="8"/>
  <c r="W233" i="8"/>
  <c r="W212" i="7"/>
  <c r="W51" i="8"/>
  <c r="W229" i="8"/>
  <c r="W237" i="8"/>
  <c r="W149" i="8"/>
  <c r="W45" i="7"/>
  <c r="W33" i="8"/>
  <c r="W243" i="7"/>
  <c r="W316" i="8"/>
  <c r="W235" i="7"/>
  <c r="W288" i="8"/>
  <c r="W109" i="7"/>
  <c r="W324" i="8"/>
  <c r="W300" i="8"/>
  <c r="W69" i="7"/>
  <c r="W328" i="8"/>
  <c r="W269" i="7"/>
  <c r="W226" i="7"/>
  <c r="W211" i="8"/>
  <c r="W257" i="8"/>
  <c r="W262" i="8"/>
  <c r="W113" i="7"/>
  <c r="W297" i="7"/>
  <c r="W95" i="7"/>
  <c r="W209" i="7"/>
  <c r="W244" i="8"/>
  <c r="W249" i="8"/>
  <c r="W161" i="7"/>
  <c r="W103" i="7"/>
  <c r="W289" i="7"/>
  <c r="V180" i="4"/>
  <c r="V332" i="7"/>
  <c r="S332" i="7"/>
  <c r="W279" i="7"/>
  <c r="W278" i="7"/>
  <c r="W313" i="7"/>
  <c r="W310" i="7"/>
  <c r="W197" i="8"/>
  <c r="W47" i="7"/>
  <c r="O332" i="8"/>
  <c r="W49" i="8"/>
  <c r="W182" i="8"/>
  <c r="W208" i="8"/>
  <c r="W46" i="8"/>
  <c r="W228" i="7"/>
  <c r="W204" i="8"/>
  <c r="W232" i="7"/>
  <c r="W206" i="8"/>
  <c r="W28" i="8"/>
  <c r="W150" i="8"/>
  <c r="W85" i="8"/>
  <c r="W220" i="8"/>
  <c r="I332" i="7"/>
  <c r="W82" i="8"/>
  <c r="W154" i="8"/>
  <c r="W35" i="7"/>
  <c r="W24" i="8"/>
  <c r="W68" i="7"/>
  <c r="W222" i="8"/>
  <c r="W98" i="8"/>
  <c r="W138" i="8"/>
  <c r="W188" i="7"/>
  <c r="W97" i="8"/>
  <c r="W14" i="7"/>
  <c r="W79" i="8"/>
  <c r="W99" i="8"/>
  <c r="W227" i="7"/>
  <c r="W195" i="8"/>
  <c r="W251" i="7"/>
  <c r="W123" i="8"/>
  <c r="W229" i="7"/>
  <c r="W125" i="7"/>
  <c r="W323" i="7"/>
  <c r="W175" i="8"/>
  <c r="W157" i="7"/>
  <c r="W149" i="7"/>
  <c r="W177" i="8"/>
  <c r="W294" i="8"/>
  <c r="W321" i="8"/>
  <c r="W124" i="8"/>
  <c r="W75" i="8"/>
  <c r="W266" i="7"/>
  <c r="W266" i="8"/>
  <c r="W314" i="7"/>
  <c r="W314" i="8"/>
  <c r="W88" i="8"/>
  <c r="W132" i="8"/>
  <c r="W259" i="8"/>
  <c r="W180" i="8"/>
  <c r="W36" i="8"/>
  <c r="W298" i="7"/>
  <c r="W298" i="8"/>
  <c r="W164" i="8"/>
  <c r="W73" i="8"/>
  <c r="W78" i="8"/>
  <c r="W330" i="7"/>
  <c r="W330" i="8"/>
  <c r="W199" i="8"/>
  <c r="W9" i="8"/>
  <c r="W113" i="8"/>
  <c r="W213" i="8"/>
  <c r="W209" i="8"/>
  <c r="W12" i="8"/>
  <c r="W186" i="8"/>
  <c r="W244" i="7"/>
  <c r="W110" i="8"/>
  <c r="W307" i="8"/>
  <c r="W11" i="7"/>
  <c r="W246" i="8"/>
  <c r="W326" i="7"/>
  <c r="O332" i="7"/>
  <c r="N332" i="8"/>
  <c r="M332" i="8"/>
  <c r="W171" i="7"/>
  <c r="W101" i="7"/>
  <c r="W91" i="7"/>
  <c r="W22" i="7"/>
  <c r="W115" i="7"/>
  <c r="W187" i="7"/>
  <c r="W155" i="7"/>
  <c r="W245" i="8"/>
  <c r="W163" i="7"/>
  <c r="W179" i="7"/>
  <c r="W301" i="7"/>
  <c r="V188" i="4"/>
  <c r="V335" i="3"/>
  <c r="V49" i="4"/>
  <c r="V67" i="4"/>
  <c r="V150" i="4"/>
  <c r="V303" i="3"/>
  <c r="V39" i="4"/>
  <c r="V27" i="4"/>
  <c r="V63" i="4"/>
  <c r="V223" i="4"/>
  <c r="V14" i="5"/>
  <c r="V136" i="5"/>
  <c r="V36" i="5"/>
  <c r="V80" i="5"/>
  <c r="V266" i="6"/>
  <c r="V76" i="4"/>
  <c r="V117" i="4"/>
  <c r="V149" i="4"/>
  <c r="V308" i="6"/>
  <c r="V278" i="6"/>
  <c r="V15" i="5"/>
  <c r="V144" i="5"/>
  <c r="V173" i="5"/>
  <c r="V133" i="5"/>
  <c r="V39" i="6"/>
  <c r="V261" i="6"/>
  <c r="V260" i="6"/>
  <c r="V333" i="4"/>
  <c r="V208" i="5"/>
  <c r="V154" i="6"/>
  <c r="V275" i="6"/>
  <c r="V58" i="6"/>
  <c r="V174" i="6"/>
  <c r="V197" i="6"/>
  <c r="V315" i="6"/>
  <c r="V228" i="6"/>
  <c r="V225" i="6"/>
  <c r="V33" i="6"/>
  <c r="V218" i="4"/>
  <c r="V250" i="4"/>
  <c r="V315" i="4"/>
  <c r="V21" i="4"/>
  <c r="V8" i="4"/>
  <c r="V115" i="4"/>
  <c r="V147" i="4"/>
  <c r="V211" i="4"/>
  <c r="V243" i="4"/>
  <c r="V103" i="4"/>
  <c r="V30" i="4"/>
  <c r="V70" i="4"/>
  <c r="V111" i="4"/>
  <c r="V284" i="3"/>
  <c r="V220" i="3"/>
  <c r="V156" i="3"/>
  <c r="V92" i="3"/>
  <c r="V28" i="3"/>
  <c r="V215" i="6"/>
  <c r="V264" i="6"/>
  <c r="V273" i="6"/>
  <c r="V282" i="6"/>
  <c r="V291" i="6"/>
  <c r="V70" i="6"/>
  <c r="V263" i="3"/>
  <c r="V199" i="3"/>
  <c r="V135" i="3"/>
  <c r="V71" i="3"/>
  <c r="V308" i="3"/>
  <c r="V244" i="3"/>
  <c r="V180" i="3"/>
  <c r="V116" i="3"/>
  <c r="V52" i="3"/>
  <c r="V314" i="3"/>
  <c r="V250" i="3"/>
  <c r="V186" i="3"/>
  <c r="V122" i="3"/>
  <c r="V58" i="3"/>
  <c r="V281" i="3"/>
  <c r="V217" i="3"/>
  <c r="V153" i="3"/>
  <c r="V89" i="3"/>
  <c r="V25" i="3"/>
  <c r="V256" i="3"/>
  <c r="V192" i="3"/>
  <c r="V128" i="3"/>
  <c r="V64" i="3"/>
  <c r="V286" i="4"/>
  <c r="V318" i="4"/>
  <c r="V322" i="4"/>
  <c r="V48" i="4"/>
  <c r="V94" i="4"/>
  <c r="V280" i="4"/>
  <c r="V312" i="4"/>
  <c r="V299" i="5"/>
  <c r="V235" i="5"/>
  <c r="V171" i="5"/>
  <c r="V107" i="5"/>
  <c r="V43" i="5"/>
  <c r="V127" i="4"/>
  <c r="V19" i="4"/>
  <c r="V89" i="4"/>
  <c r="V130" i="4"/>
  <c r="V162" i="4"/>
  <c r="V194" i="4"/>
  <c r="V226" i="4"/>
  <c r="V258" i="4"/>
  <c r="V288" i="4"/>
  <c r="V320" i="4"/>
  <c r="V310" i="4"/>
  <c r="V314" i="4"/>
  <c r="V239" i="3"/>
  <c r="V175" i="3"/>
  <c r="V111" i="3"/>
  <c r="V47" i="3"/>
  <c r="V321" i="3"/>
  <c r="V257" i="3"/>
  <c r="V193" i="3"/>
  <c r="V129" i="3"/>
  <c r="V65" i="3"/>
  <c r="V315" i="3"/>
  <c r="V251" i="3"/>
  <c r="V187" i="3"/>
  <c r="V123" i="3"/>
  <c r="V59" i="3"/>
  <c r="V198" i="4"/>
  <c r="V230" i="4"/>
  <c r="V262" i="4"/>
  <c r="V302" i="3"/>
  <c r="V238" i="3"/>
  <c r="V174" i="3"/>
  <c r="V110" i="3"/>
  <c r="V46" i="3"/>
  <c r="V66" i="4"/>
  <c r="V330" i="3"/>
  <c r="V266" i="3"/>
  <c r="V202" i="3"/>
  <c r="V138" i="3"/>
  <c r="V74" i="3"/>
  <c r="V10" i="3"/>
  <c r="V297" i="3"/>
  <c r="V233" i="3"/>
  <c r="V169" i="3"/>
  <c r="V105" i="3"/>
  <c r="V41" i="3"/>
  <c r="V208" i="3"/>
  <c r="V144" i="3"/>
  <c r="V80" i="3"/>
  <c r="V16" i="3"/>
  <c r="V114" i="4"/>
  <c r="V146" i="4"/>
  <c r="V190" i="4"/>
  <c r="V254" i="4"/>
  <c r="V304" i="4"/>
  <c r="V336" i="4"/>
  <c r="V330" i="4"/>
  <c r="V226" i="5"/>
  <c r="V162" i="5"/>
  <c r="V98" i="5"/>
  <c r="V34" i="5"/>
  <c r="V305" i="5"/>
  <c r="V241" i="5"/>
  <c r="V177" i="5"/>
  <c r="V113" i="5"/>
  <c r="V49" i="5"/>
  <c r="V298" i="6"/>
  <c r="V317" i="6"/>
  <c r="V326" i="6"/>
  <c r="V335" i="6"/>
  <c r="V294" i="5"/>
  <c r="V304" i="5"/>
  <c r="V288" i="5"/>
  <c r="V318" i="6"/>
  <c r="V327" i="6"/>
  <c r="V336" i="6"/>
  <c r="V220" i="5"/>
  <c r="V256" i="5"/>
  <c r="V54" i="5"/>
  <c r="V252" i="5"/>
  <c r="V282" i="5"/>
  <c r="V218" i="5"/>
  <c r="V154" i="5"/>
  <c r="V90" i="5"/>
  <c r="V26" i="5"/>
  <c r="V297" i="5"/>
  <c r="V233" i="5"/>
  <c r="V169" i="5"/>
  <c r="V105" i="5"/>
  <c r="V41" i="5"/>
  <c r="V109" i="6"/>
  <c r="V309" i="5"/>
  <c r="V40" i="5"/>
  <c r="V328" i="5"/>
  <c r="V228" i="5"/>
  <c r="V125" i="5"/>
  <c r="V32" i="5"/>
  <c r="V197" i="5"/>
  <c r="V291" i="5"/>
  <c r="V227" i="5"/>
  <c r="V163" i="5"/>
  <c r="V99" i="5"/>
  <c r="V35" i="5"/>
  <c r="V50" i="6"/>
  <c r="V180" i="6"/>
  <c r="V139" i="6"/>
  <c r="V153" i="6"/>
  <c r="V217" i="6"/>
  <c r="V206" i="5"/>
  <c r="V333" i="5"/>
  <c r="V230" i="5"/>
  <c r="V62" i="6"/>
  <c r="V148" i="6"/>
  <c r="V12" i="5"/>
  <c r="V292" i="5"/>
  <c r="V86" i="5"/>
  <c r="V96" i="5"/>
  <c r="V263" i="6"/>
  <c r="V272" i="6"/>
  <c r="V281" i="6"/>
  <c r="V290" i="6"/>
  <c r="V19" i="6"/>
  <c r="V38" i="6"/>
  <c r="V206" i="6"/>
  <c r="V269" i="6"/>
  <c r="V258" i="6"/>
  <c r="V188" i="6"/>
  <c r="V231" i="6"/>
  <c r="V240" i="6"/>
  <c r="V249" i="6"/>
  <c r="V301" i="6"/>
  <c r="V333" i="6"/>
  <c r="V209" i="6"/>
  <c r="V218" i="6"/>
  <c r="V113" i="6"/>
  <c r="V102" i="6"/>
  <c r="V99" i="6"/>
  <c r="V142" i="6"/>
  <c r="V164" i="6"/>
  <c r="V187" i="6"/>
  <c r="V36" i="6"/>
  <c r="V14" i="6"/>
  <c r="V72" i="6"/>
  <c r="V166" i="6"/>
  <c r="V168" i="6"/>
  <c r="V304" i="6"/>
  <c r="V313" i="6"/>
  <c r="V322" i="6"/>
  <c r="V331" i="6"/>
  <c r="V330" i="6"/>
  <c r="V18" i="6"/>
  <c r="V119" i="6"/>
  <c r="V318" i="5"/>
  <c r="V215" i="5"/>
  <c r="V46" i="5"/>
  <c r="V172" i="5"/>
  <c r="V260" i="5"/>
  <c r="V238" i="5"/>
  <c r="V52" i="4"/>
  <c r="V9" i="4"/>
  <c r="V84" i="4"/>
  <c r="V125" i="4"/>
  <c r="V157" i="4"/>
  <c r="V124" i="4"/>
  <c r="V156" i="4"/>
  <c r="V237" i="4"/>
  <c r="V269" i="4"/>
  <c r="V332" i="4"/>
  <c r="V295" i="4"/>
  <c r="V327" i="4"/>
  <c r="V10" i="4"/>
  <c r="V107" i="4"/>
  <c r="V139" i="4"/>
  <c r="V203" i="4"/>
  <c r="V235" i="4"/>
  <c r="V267" i="4"/>
  <c r="V210" i="4"/>
  <c r="V242" i="4"/>
  <c r="V78" i="4"/>
  <c r="V100" i="4"/>
  <c r="V132" i="4"/>
  <c r="V164" i="4"/>
  <c r="V213" i="4"/>
  <c r="V245" i="4"/>
  <c r="V311" i="4"/>
  <c r="V16" i="4"/>
  <c r="V278" i="3"/>
  <c r="V214" i="3"/>
  <c r="V150" i="3"/>
  <c r="V86" i="3"/>
  <c r="V22" i="3"/>
  <c r="V275" i="3"/>
  <c r="V211" i="3"/>
  <c r="V147" i="3"/>
  <c r="V83" i="3"/>
  <c r="V19" i="3"/>
  <c r="V333" i="3"/>
  <c r="V269" i="3"/>
  <c r="V205" i="3"/>
  <c r="V141" i="3"/>
  <c r="V77" i="3"/>
  <c r="V13" i="3"/>
  <c r="V290" i="3"/>
  <c r="V226" i="3"/>
  <c r="V162" i="3"/>
  <c r="V98" i="3"/>
  <c r="V34" i="3"/>
  <c r="V309" i="3"/>
  <c r="V245" i="3"/>
  <c r="V181" i="3"/>
  <c r="V117" i="3"/>
  <c r="V53" i="3"/>
  <c r="V332" i="3"/>
  <c r="V268" i="3"/>
  <c r="V204" i="3"/>
  <c r="V140" i="3"/>
  <c r="V76" i="3"/>
  <c r="V12" i="3"/>
  <c r="V293" i="3"/>
  <c r="V229" i="3"/>
  <c r="V165" i="3"/>
  <c r="V101" i="3"/>
  <c r="V37" i="3"/>
  <c r="V291" i="3"/>
  <c r="V227" i="3"/>
  <c r="V163" i="3"/>
  <c r="V99" i="3"/>
  <c r="V35" i="3"/>
  <c r="V21" i="6"/>
  <c r="V53" i="6"/>
  <c r="V221" i="6"/>
  <c r="V208" i="6"/>
  <c r="V246" i="5"/>
  <c r="V269" i="5"/>
  <c r="V166" i="5"/>
  <c r="V296" i="5"/>
  <c r="V293" i="5"/>
  <c r="V327" i="5"/>
  <c r="V224" i="5"/>
  <c r="V159" i="5"/>
  <c r="V44" i="5"/>
  <c r="V8" i="6"/>
  <c r="V73" i="6"/>
  <c r="V45" i="6"/>
  <c r="V68" i="6"/>
  <c r="V59" i="6"/>
  <c r="V41" i="6"/>
  <c r="V88" i="6"/>
  <c r="V112" i="6"/>
  <c r="V132" i="6"/>
  <c r="V137" i="6"/>
  <c r="V143" i="6"/>
  <c r="V183" i="6"/>
  <c r="V229" i="6"/>
  <c r="V307" i="6"/>
  <c r="V316" i="6"/>
  <c r="V324" i="6"/>
  <c r="V335" i="5"/>
  <c r="V232" i="5"/>
  <c r="V255" i="5"/>
  <c r="V279" i="5"/>
  <c r="V76" i="5"/>
  <c r="V175" i="5"/>
  <c r="V308" i="5"/>
  <c r="V316" i="5"/>
  <c r="V213" i="5"/>
  <c r="V110" i="5"/>
  <c r="V331" i="5"/>
  <c r="V267" i="5"/>
  <c r="V203" i="5"/>
  <c r="V139" i="5"/>
  <c r="V75" i="5"/>
  <c r="V11" i="5"/>
  <c r="V322" i="5"/>
  <c r="V258" i="5"/>
  <c r="V194" i="5"/>
  <c r="V130" i="5"/>
  <c r="V66" i="5"/>
  <c r="V273" i="5"/>
  <c r="V209" i="5"/>
  <c r="V145" i="5"/>
  <c r="V81" i="5"/>
  <c r="V17" i="5"/>
  <c r="V54" i="6"/>
  <c r="V37" i="6"/>
  <c r="V67" i="6"/>
  <c r="V129" i="6"/>
  <c r="V178" i="6"/>
  <c r="V145" i="6"/>
  <c r="V177" i="6"/>
  <c r="V212" i="6"/>
  <c r="V276" i="6"/>
  <c r="V324" i="5"/>
  <c r="V221" i="5"/>
  <c r="V118" i="5"/>
  <c r="V244" i="5"/>
  <c r="V62" i="5"/>
  <c r="V134" i="5"/>
  <c r="V119" i="5"/>
  <c r="V323" i="5"/>
  <c r="V259" i="5"/>
  <c r="V195" i="5"/>
  <c r="V131" i="5"/>
  <c r="V67" i="5"/>
  <c r="V314" i="5"/>
  <c r="V250" i="5"/>
  <c r="V186" i="5"/>
  <c r="V122" i="5"/>
  <c r="V58" i="5"/>
  <c r="V329" i="5"/>
  <c r="V265" i="5"/>
  <c r="V201" i="5"/>
  <c r="V137" i="5"/>
  <c r="V73" i="5"/>
  <c r="V9" i="5"/>
  <c r="V9" i="6"/>
  <c r="V32" i="6"/>
  <c r="V51" i="6"/>
  <c r="V55" i="6"/>
  <c r="V30" i="6"/>
  <c r="V60" i="6"/>
  <c r="V69" i="6"/>
  <c r="V65" i="6"/>
  <c r="V80" i="6"/>
  <c r="V123" i="6"/>
  <c r="V138" i="6"/>
  <c r="V150" i="6"/>
  <c r="V181" i="6"/>
  <c r="V179" i="6"/>
  <c r="V184" i="6"/>
  <c r="V152" i="6"/>
  <c r="V210" i="6"/>
  <c r="V219" i="6"/>
  <c r="V216" i="6"/>
  <c r="V251" i="6"/>
  <c r="V248" i="6"/>
  <c r="V238" i="6"/>
  <c r="V247" i="6"/>
  <c r="V306" i="6"/>
  <c r="V131" i="4"/>
  <c r="V163" i="4"/>
  <c r="V182" i="4"/>
  <c r="V214" i="4"/>
  <c r="V246" i="4"/>
  <c r="V227" i="4"/>
  <c r="V259" i="4"/>
  <c r="V202" i="4"/>
  <c r="V266" i="4"/>
  <c r="V296" i="4"/>
  <c r="V328" i="4"/>
  <c r="V291" i="4"/>
  <c r="V323" i="4"/>
  <c r="V306" i="4"/>
  <c r="V173" i="4"/>
  <c r="V116" i="4"/>
  <c r="V148" i="4"/>
  <c r="V171" i="4"/>
  <c r="V176" i="4"/>
  <c r="V229" i="4"/>
  <c r="V261" i="4"/>
  <c r="V302" i="4"/>
  <c r="V334" i="4"/>
  <c r="V43" i="4"/>
  <c r="V12" i="4"/>
  <c r="V119" i="4"/>
  <c r="V216" i="3"/>
  <c r="V152" i="3"/>
  <c r="V88" i="3"/>
  <c r="V24" i="3"/>
  <c r="V221" i="4"/>
  <c r="V253" i="4"/>
  <c r="V294" i="4"/>
  <c r="V326" i="4"/>
  <c r="V231" i="3"/>
  <c r="V167" i="3"/>
  <c r="V103" i="3"/>
  <c r="V39" i="3"/>
  <c r="V334" i="3"/>
  <c r="V270" i="3"/>
  <c r="V206" i="3"/>
  <c r="V142" i="3"/>
  <c r="V78" i="3"/>
  <c r="V14" i="3"/>
  <c r="V61" i="4"/>
  <c r="V301" i="3"/>
  <c r="V237" i="3"/>
  <c r="V173" i="3"/>
  <c r="V109" i="3"/>
  <c r="V45" i="3"/>
  <c r="V276" i="3"/>
  <c r="V212" i="3"/>
  <c r="V148" i="3"/>
  <c r="V84" i="3"/>
  <c r="V20" i="3"/>
  <c r="V283" i="3"/>
  <c r="V219" i="3"/>
  <c r="V155" i="3"/>
  <c r="V91" i="3"/>
  <c r="V27" i="3"/>
  <c r="V322" i="3"/>
  <c r="V258" i="3"/>
  <c r="V194" i="3"/>
  <c r="V130" i="3"/>
  <c r="V66" i="3"/>
  <c r="V289" i="3"/>
  <c r="V225" i="3"/>
  <c r="V161" i="3"/>
  <c r="V97" i="3"/>
  <c r="V33" i="3"/>
  <c r="V200" i="3"/>
  <c r="V136" i="3"/>
  <c r="V72" i="3"/>
  <c r="V8" i="3"/>
  <c r="V92" i="4"/>
  <c r="V133" i="4"/>
  <c r="V165" i="4"/>
  <c r="M338" i="5"/>
  <c r="V167" i="5"/>
  <c r="V310" i="5"/>
  <c r="V207" i="5"/>
  <c r="R338" i="5"/>
  <c r="V254" i="5"/>
  <c r="V151" i="5"/>
  <c r="V150" i="5"/>
  <c r="V47" i="5"/>
  <c r="V280" i="5"/>
  <c r="V188" i="5"/>
  <c r="V223" i="5"/>
  <c r="V120" i="5"/>
  <c r="V20" i="5"/>
  <c r="V311" i="5"/>
  <c r="V108" i="5"/>
  <c r="V315" i="5"/>
  <c r="V251" i="5"/>
  <c r="V187" i="5"/>
  <c r="V123" i="5"/>
  <c r="V59" i="5"/>
  <c r="V10" i="6"/>
  <c r="V306" i="5"/>
  <c r="V242" i="5"/>
  <c r="V178" i="5"/>
  <c r="V114" i="5"/>
  <c r="V50" i="5"/>
  <c r="I338" i="6"/>
  <c r="J335" i="11" s="1"/>
  <c r="V321" i="5"/>
  <c r="V257" i="5"/>
  <c r="V193" i="5"/>
  <c r="V129" i="5"/>
  <c r="V65" i="5"/>
  <c r="V61" i="6"/>
  <c r="V49" i="6"/>
  <c r="V116" i="6"/>
  <c r="V107" i="6"/>
  <c r="V74" i="6"/>
  <c r="V106" i="6"/>
  <c r="V165" i="6"/>
  <c r="V170" i="6"/>
  <c r="V169" i="6"/>
  <c r="V192" i="6"/>
  <c r="V201" i="6"/>
  <c r="V207" i="6"/>
  <c r="V234" i="6"/>
  <c r="V242" i="6"/>
  <c r="V267" i="6"/>
  <c r="V279" i="6"/>
  <c r="V284" i="6"/>
  <c r="V293" i="6"/>
  <c r="V299" i="6"/>
  <c r="V297" i="6"/>
  <c r="V314" i="6"/>
  <c r="M338" i="3"/>
  <c r="N335" i="7" s="1"/>
  <c r="V223" i="3"/>
  <c r="V159" i="3"/>
  <c r="V95" i="3"/>
  <c r="V31" i="3"/>
  <c r="V326" i="3"/>
  <c r="V262" i="3"/>
  <c r="V198" i="3"/>
  <c r="V134" i="3"/>
  <c r="V70" i="3"/>
  <c r="V44" i="4"/>
  <c r="V217" i="4"/>
  <c r="V249" i="4"/>
  <c r="V277" i="4"/>
  <c r="V309" i="4"/>
  <c r="T338" i="5"/>
  <c r="U335" i="10" s="1"/>
  <c r="V319" i="5"/>
  <c r="V216" i="5"/>
  <c r="V240" i="5"/>
  <c r="V277" i="5"/>
  <c r="V174" i="5"/>
  <c r="V71" i="5"/>
  <c r="V312" i="5"/>
  <c r="V212" i="5"/>
  <c r="V300" i="5"/>
  <c r="V94" i="5"/>
  <c r="G338" i="6"/>
  <c r="H335" i="11" s="1"/>
  <c r="V307" i="5"/>
  <c r="V243" i="5"/>
  <c r="V179" i="5"/>
  <c r="V115" i="5"/>
  <c r="V51" i="5"/>
  <c r="H338" i="6"/>
  <c r="I335" i="11" s="1"/>
  <c r="V298" i="5"/>
  <c r="V234" i="5"/>
  <c r="V170" i="5"/>
  <c r="V106" i="5"/>
  <c r="V42" i="5"/>
  <c r="Q338" i="6"/>
  <c r="R335" i="11" s="1"/>
  <c r="V25" i="6"/>
  <c r="V313" i="5"/>
  <c r="V249" i="5"/>
  <c r="V185" i="5"/>
  <c r="V121" i="5"/>
  <c r="V57" i="5"/>
  <c r="V24" i="6"/>
  <c r="V22" i="6"/>
  <c r="N338" i="6"/>
  <c r="O335" i="11" s="1"/>
  <c r="V20" i="6"/>
  <c r="V29" i="6"/>
  <c r="V34" i="6"/>
  <c r="V52" i="6"/>
  <c r="V66" i="6"/>
  <c r="V48" i="6"/>
  <c r="V57" i="6"/>
  <c r="V87" i="6"/>
  <c r="V81" i="6"/>
  <c r="V104" i="6"/>
  <c r="V79" i="6"/>
  <c r="V100" i="6"/>
  <c r="V156" i="6"/>
  <c r="V173" i="6"/>
  <c r="V171" i="6"/>
  <c r="V144" i="6"/>
  <c r="V176" i="6"/>
  <c r="V185" i="6"/>
  <c r="V195" i="6"/>
  <c r="V193" i="6"/>
  <c r="V198" i="6"/>
  <c r="V226" i="6"/>
  <c r="V235" i="6"/>
  <c r="V244" i="6"/>
  <c r="V253" i="6"/>
  <c r="V233" i="6"/>
  <c r="V223" i="6"/>
  <c r="V232" i="6"/>
  <c r="V241" i="6"/>
  <c r="V250" i="6"/>
  <c r="V239" i="6"/>
  <c r="V237" i="6"/>
  <c r="V246" i="6"/>
  <c r="V255" i="6"/>
  <c r="V287" i="6"/>
  <c r="V285" i="6"/>
  <c r="V294" i="6"/>
  <c r="V305" i="6"/>
  <c r="G338" i="3"/>
  <c r="H335" i="7" s="1"/>
  <c r="V279" i="3"/>
  <c r="V215" i="3"/>
  <c r="V151" i="3"/>
  <c r="V87" i="3"/>
  <c r="V23" i="3"/>
  <c r="V318" i="3"/>
  <c r="V254" i="3"/>
  <c r="V190" i="3"/>
  <c r="V126" i="3"/>
  <c r="V62" i="3"/>
  <c r="V285" i="3"/>
  <c r="V221" i="3"/>
  <c r="V157" i="3"/>
  <c r="V93" i="3"/>
  <c r="V29" i="3"/>
  <c r="V324" i="3"/>
  <c r="V260" i="3"/>
  <c r="V196" i="3"/>
  <c r="V132" i="3"/>
  <c r="V68" i="3"/>
  <c r="V331" i="3"/>
  <c r="V267" i="3"/>
  <c r="V203" i="3"/>
  <c r="V139" i="3"/>
  <c r="V75" i="3"/>
  <c r="V11" i="3"/>
  <c r="V306" i="3"/>
  <c r="V242" i="3"/>
  <c r="V178" i="3"/>
  <c r="V114" i="3"/>
  <c r="V50" i="3"/>
  <c r="J338" i="4"/>
  <c r="V273" i="3"/>
  <c r="V209" i="3"/>
  <c r="V145" i="3"/>
  <c r="V81" i="3"/>
  <c r="V17" i="3"/>
  <c r="V248" i="3"/>
  <c r="V184" i="3"/>
  <c r="V120" i="3"/>
  <c r="V56" i="3"/>
  <c r="V22" i="4"/>
  <c r="V143" i="4"/>
  <c r="V196" i="4"/>
  <c r="V83" i="4"/>
  <c r="V101" i="4"/>
  <c r="V35" i="4"/>
  <c r="V87" i="4"/>
  <c r="V128" i="4"/>
  <c r="V160" i="4"/>
  <c r="V184" i="4"/>
  <c r="V248" i="4"/>
  <c r="V205" i="4"/>
  <c r="V329" i="4"/>
  <c r="N338" i="5"/>
  <c r="O335" i="10" s="1"/>
  <c r="V285" i="5"/>
  <c r="V182" i="5"/>
  <c r="V79" i="5"/>
  <c r="V102" i="5"/>
  <c r="V332" i="5"/>
  <c r="V229" i="5"/>
  <c r="V126" i="5"/>
  <c r="V23" i="5"/>
  <c r="V22" i="5"/>
  <c r="V263" i="5"/>
  <c r="V60" i="5"/>
  <c r="V301" i="5"/>
  <c r="V198" i="5"/>
  <c r="V95" i="5"/>
  <c r="V183" i="5"/>
  <c r="O338" i="6"/>
  <c r="P335" i="11" s="1"/>
  <c r="P338" i="6"/>
  <c r="Q335" i="11" s="1"/>
  <c r="V11" i="6"/>
  <c r="V35" i="6"/>
  <c r="J338" i="6"/>
  <c r="K335" i="11" s="1"/>
  <c r="V46" i="6"/>
  <c r="V13" i="6"/>
  <c r="V110" i="6"/>
  <c r="V75" i="6"/>
  <c r="V98" i="6"/>
  <c r="V128" i="6"/>
  <c r="V136" i="6"/>
  <c r="V161" i="6"/>
  <c r="V189" i="6"/>
  <c r="V224" i="6"/>
  <c r="V288" i="6"/>
  <c r="J338" i="3"/>
  <c r="N338" i="3"/>
  <c r="O335" i="7" s="1"/>
  <c r="V271" i="3"/>
  <c r="V207" i="3"/>
  <c r="V143" i="3"/>
  <c r="V79" i="3"/>
  <c r="V15" i="3"/>
  <c r="V310" i="3"/>
  <c r="V246" i="3"/>
  <c r="V182" i="3"/>
  <c r="V118" i="3"/>
  <c r="V54" i="3"/>
  <c r="N338" i="4"/>
  <c r="V277" i="3"/>
  <c r="V213" i="3"/>
  <c r="V149" i="3"/>
  <c r="V85" i="3"/>
  <c r="V21" i="3"/>
  <c r="V316" i="3"/>
  <c r="V252" i="3"/>
  <c r="V188" i="3"/>
  <c r="V124" i="3"/>
  <c r="V60" i="3"/>
  <c r="V323" i="3"/>
  <c r="V259" i="3"/>
  <c r="V195" i="3"/>
  <c r="V131" i="3"/>
  <c r="V67" i="3"/>
  <c r="V298" i="3"/>
  <c r="V234" i="3"/>
  <c r="V170" i="3"/>
  <c r="V106" i="3"/>
  <c r="V42" i="3"/>
  <c r="R338" i="4"/>
  <c r="S335" i="8" s="1"/>
  <c r="V329" i="3"/>
  <c r="V265" i="3"/>
  <c r="V201" i="3"/>
  <c r="V137" i="3"/>
  <c r="V73" i="3"/>
  <c r="V9" i="3"/>
  <c r="V240" i="3"/>
  <c r="V176" i="3"/>
  <c r="V112" i="3"/>
  <c r="V48" i="3"/>
  <c r="L338" i="4"/>
  <c r="V26" i="4"/>
  <c r="V174" i="4"/>
  <c r="V228" i="4"/>
  <c r="V209" i="4"/>
  <c r="V241" i="4"/>
  <c r="V273" i="4"/>
  <c r="V301" i="4"/>
  <c r="V283" i="4"/>
  <c r="V298" i="4"/>
  <c r="J338" i="5"/>
  <c r="V271" i="5"/>
  <c r="V287" i="5"/>
  <c r="V84" i="5"/>
  <c r="V272" i="5"/>
  <c r="V302" i="5"/>
  <c r="R338" i="6"/>
  <c r="S335" i="11" s="1"/>
  <c r="V16" i="6"/>
  <c r="V23" i="6"/>
  <c r="V12" i="6"/>
  <c r="V44" i="6"/>
  <c r="V40" i="6"/>
  <c r="V71" i="6"/>
  <c r="V96" i="6"/>
  <c r="V103" i="6"/>
  <c r="V108" i="6"/>
  <c r="V92" i="6"/>
  <c r="V101" i="6"/>
  <c r="V111" i="6"/>
  <c r="V134" i="6"/>
  <c r="V163" i="6"/>
  <c r="V167" i="6"/>
  <c r="V204" i="6"/>
  <c r="V213" i="6"/>
  <c r="V295" i="6"/>
  <c r="V303" i="6"/>
  <c r="V312" i="6"/>
  <c r="V321" i="6"/>
  <c r="H338" i="3"/>
  <c r="I335" i="7" s="1"/>
  <c r="U338" i="3"/>
  <c r="V335" i="7" s="1"/>
  <c r="H338" i="4"/>
  <c r="V232" i="3"/>
  <c r="V168" i="3"/>
  <c r="V104" i="3"/>
  <c r="V40" i="3"/>
  <c r="U338" i="4"/>
  <c r="V135" i="4"/>
  <c r="V167" i="4"/>
  <c r="V172" i="4"/>
  <c r="V75" i="4"/>
  <c r="V29" i="4"/>
  <c r="V38" i="4"/>
  <c r="V47" i="4"/>
  <c r="V56" i="4"/>
  <c r="V65" i="4"/>
  <c r="V17" i="4"/>
  <c r="V79" i="4"/>
  <c r="V120" i="4"/>
  <c r="V152" i="4"/>
  <c r="V208" i="4"/>
  <c r="V272" i="4"/>
  <c r="V197" i="4"/>
  <c r="V321" i="4"/>
  <c r="G338" i="5"/>
  <c r="H338" i="5"/>
  <c r="I335" i="10" s="1"/>
  <c r="K338" i="5"/>
  <c r="L335" i="10" s="1"/>
  <c r="O338" i="5"/>
  <c r="P335" i="10" s="1"/>
  <c r="V180" i="5"/>
  <c r="V204" i="5"/>
  <c r="V100" i="5"/>
  <c r="V135" i="5"/>
  <c r="V276" i="5"/>
  <c r="V70" i="5"/>
  <c r="V261" i="5"/>
  <c r="V158" i="5"/>
  <c r="V55" i="5"/>
  <c r="V283" i="5"/>
  <c r="V219" i="5"/>
  <c r="V155" i="5"/>
  <c r="V91" i="5"/>
  <c r="V27" i="5"/>
  <c r="V26" i="6"/>
  <c r="V274" i="5"/>
  <c r="V210" i="5"/>
  <c r="V146" i="5"/>
  <c r="V82" i="5"/>
  <c r="V18" i="5"/>
  <c r="V290" i="5"/>
  <c r="V289" i="5"/>
  <c r="V225" i="5"/>
  <c r="V161" i="5"/>
  <c r="V97" i="5"/>
  <c r="V33" i="5"/>
  <c r="V47" i="6"/>
  <c r="V43" i="6"/>
  <c r="V90" i="6"/>
  <c r="V121" i="6"/>
  <c r="V130" i="6"/>
  <c r="V135" i="6"/>
  <c r="V125" i="6"/>
  <c r="V124" i="6"/>
  <c r="V133" i="6"/>
  <c r="V203" i="6"/>
  <c r="V199" i="6"/>
  <c r="V270" i="6"/>
  <c r="V259" i="6"/>
  <c r="V268" i="6"/>
  <c r="V277" i="6"/>
  <c r="V286" i="6"/>
  <c r="V265" i="6"/>
  <c r="V274" i="6"/>
  <c r="V283" i="6"/>
  <c r="V292" i="6"/>
  <c r="V262" i="6"/>
  <c r="V271" i="6"/>
  <c r="V280" i="6"/>
  <c r="V289" i="6"/>
  <c r="K338" i="3"/>
  <c r="L335" i="7" s="1"/>
  <c r="O338" i="3"/>
  <c r="P335" i="7" s="1"/>
  <c r="V255" i="3"/>
  <c r="V191" i="3"/>
  <c r="V127" i="3"/>
  <c r="V63" i="3"/>
  <c r="V294" i="3"/>
  <c r="V230" i="3"/>
  <c r="V166" i="3"/>
  <c r="V102" i="3"/>
  <c r="V38" i="3"/>
  <c r="V325" i="3"/>
  <c r="V261" i="3"/>
  <c r="V197" i="3"/>
  <c r="V133" i="3"/>
  <c r="V69" i="3"/>
  <c r="V300" i="3"/>
  <c r="V236" i="3"/>
  <c r="V172" i="3"/>
  <c r="V108" i="3"/>
  <c r="V44" i="3"/>
  <c r="P338" i="4"/>
  <c r="V307" i="3"/>
  <c r="V243" i="3"/>
  <c r="V179" i="3"/>
  <c r="V115" i="3"/>
  <c r="V51" i="3"/>
  <c r="I338" i="4"/>
  <c r="V282" i="3"/>
  <c r="V218" i="3"/>
  <c r="V154" i="3"/>
  <c r="V90" i="3"/>
  <c r="V26" i="3"/>
  <c r="V313" i="3"/>
  <c r="V249" i="3"/>
  <c r="V185" i="3"/>
  <c r="V121" i="3"/>
  <c r="V57" i="3"/>
  <c r="V224" i="3"/>
  <c r="V160" i="3"/>
  <c r="V96" i="3"/>
  <c r="V32" i="3"/>
  <c r="V13" i="4"/>
  <c r="V99" i="4"/>
  <c r="V186" i="4"/>
  <c r="V201" i="4"/>
  <c r="V233" i="4"/>
  <c r="V265" i="4"/>
  <c r="V293" i="4"/>
  <c r="V325" i="4"/>
  <c r="V275" i="4"/>
  <c r="V290" i="4"/>
  <c r="L338" i="5"/>
  <c r="V143" i="5"/>
  <c r="V190" i="5"/>
  <c r="V124" i="5"/>
  <c r="V262" i="5"/>
  <c r="V247" i="5"/>
  <c r="V275" i="5"/>
  <c r="V211" i="5"/>
  <c r="V147" i="5"/>
  <c r="V83" i="5"/>
  <c r="V19" i="5"/>
  <c r="V330" i="5"/>
  <c r="V266" i="5"/>
  <c r="V202" i="5"/>
  <c r="V138" i="5"/>
  <c r="V74" i="5"/>
  <c r="V10" i="5"/>
  <c r="V281" i="5"/>
  <c r="V217" i="5"/>
  <c r="V153" i="5"/>
  <c r="V89" i="5"/>
  <c r="V25" i="5"/>
  <c r="V17" i="6"/>
  <c r="V15" i="6"/>
  <c r="V89" i="6"/>
  <c r="V64" i="6"/>
  <c r="V95" i="6"/>
  <c r="V115" i="6"/>
  <c r="V84" i="6"/>
  <c r="V93" i="6"/>
  <c r="V126" i="6"/>
  <c r="V141" i="6"/>
  <c r="V157" i="6"/>
  <c r="V186" i="6"/>
  <c r="V155" i="6"/>
  <c r="V160" i="6"/>
  <c r="V159" i="6"/>
  <c r="V256" i="6"/>
  <c r="V302" i="6"/>
  <c r="V310" i="6"/>
  <c r="V319" i="6"/>
  <c r="V328" i="6"/>
  <c r="V337" i="6"/>
  <c r="V325" i="6"/>
  <c r="I338" i="3"/>
  <c r="J335" i="7" s="1"/>
  <c r="R338" i="3"/>
  <c r="S335" i="7" s="1"/>
  <c r="Q338" i="3"/>
  <c r="R335" i="7" s="1"/>
  <c r="V247" i="3"/>
  <c r="V183" i="3"/>
  <c r="V119" i="3"/>
  <c r="V55" i="3"/>
  <c r="M338" i="4"/>
  <c r="V286" i="3"/>
  <c r="V222" i="3"/>
  <c r="V158" i="3"/>
  <c r="V94" i="3"/>
  <c r="V30" i="3"/>
  <c r="V317" i="3"/>
  <c r="V253" i="3"/>
  <c r="V189" i="3"/>
  <c r="V125" i="3"/>
  <c r="V61" i="3"/>
  <c r="V292" i="3"/>
  <c r="V228" i="3"/>
  <c r="V164" i="3"/>
  <c r="V100" i="3"/>
  <c r="V36" i="3"/>
  <c r="V299" i="3"/>
  <c r="V235" i="3"/>
  <c r="V171" i="3"/>
  <c r="V107" i="3"/>
  <c r="V43" i="3"/>
  <c r="Q338" i="4"/>
  <c r="R335" i="8" s="1"/>
  <c r="V274" i="3"/>
  <c r="V210" i="3"/>
  <c r="V146" i="3"/>
  <c r="V82" i="3"/>
  <c r="V18" i="3"/>
  <c r="V305" i="3"/>
  <c r="V241" i="3"/>
  <c r="V177" i="3"/>
  <c r="V113" i="3"/>
  <c r="V49" i="3"/>
  <c r="K338" i="4"/>
  <c r="V25" i="4"/>
  <c r="V159" i="4"/>
  <c r="V14" i="4"/>
  <c r="V23" i="4"/>
  <c r="V32" i="4"/>
  <c r="V98" i="4"/>
  <c r="V71" i="4"/>
  <c r="V112" i="4"/>
  <c r="V144" i="4"/>
  <c r="V200" i="4"/>
  <c r="V232" i="4"/>
  <c r="V264" i="4"/>
  <c r="V189" i="4"/>
  <c r="V313" i="4"/>
  <c r="I338" i="5"/>
  <c r="J335" i="10" s="1"/>
  <c r="P338" i="5"/>
  <c r="Q335" i="10" s="1"/>
  <c r="Q338" i="5"/>
  <c r="R335" i="10" s="1"/>
  <c r="V7" i="5"/>
  <c r="U338" i="5"/>
  <c r="V248" i="5"/>
  <c r="V148" i="5"/>
  <c r="V278" i="5"/>
  <c r="V336" i="5"/>
  <c r="V236" i="5"/>
  <c r="V30" i="5"/>
  <c r="V27" i="6"/>
  <c r="K338" i="6"/>
  <c r="L335" i="11" s="1"/>
  <c r="L338" i="6"/>
  <c r="V120" i="6"/>
  <c r="V82" i="6"/>
  <c r="V122" i="6"/>
  <c r="V131" i="6"/>
  <c r="V140" i="6"/>
  <c r="V117" i="6"/>
  <c r="V196" i="6"/>
  <c r="V205" i="6"/>
  <c r="V214" i="6"/>
  <c r="V311" i="6"/>
  <c r="V332" i="6"/>
  <c r="T338" i="3"/>
  <c r="L338" i="3"/>
  <c r="M335" i="7" s="1"/>
  <c r="P338" i="3"/>
  <c r="G338" i="4"/>
  <c r="H335" i="8" s="1"/>
  <c r="V7" i="4"/>
  <c r="T338" i="4"/>
  <c r="U335" i="8" s="1"/>
  <c r="V62" i="4"/>
  <c r="V178" i="4"/>
  <c r="V193" i="4"/>
  <c r="V225" i="4"/>
  <c r="V234" i="4"/>
  <c r="V257" i="4"/>
  <c r="V279" i="4"/>
  <c r="V285" i="4"/>
  <c r="V317" i="4"/>
  <c r="V164" i="5"/>
  <c r="V199" i="5"/>
  <c r="V237" i="5"/>
  <c r="V31" i="5"/>
  <c r="V325" i="5"/>
  <c r="V222" i="5"/>
  <c r="T338" i="6"/>
  <c r="U335" i="11" s="1"/>
  <c r="V7" i="6"/>
  <c r="U338" i="6"/>
  <c r="M338" i="6"/>
  <c r="N335" i="11" s="1"/>
  <c r="V28" i="6"/>
  <c r="V56" i="6"/>
  <c r="V76" i="6"/>
  <c r="V158" i="6"/>
  <c r="V147" i="6"/>
  <c r="V151" i="6"/>
  <c r="V236" i="6"/>
  <c r="V245" i="6"/>
  <c r="V254" i="6"/>
  <c r="V329" i="6"/>
  <c r="V323" i="6"/>
  <c r="O338" i="4"/>
  <c r="V31" i="4"/>
  <c r="V34" i="4"/>
  <c r="V151" i="4"/>
  <c r="V91" i="4"/>
  <c r="V53" i="4"/>
  <c r="V95" i="4"/>
  <c r="V104" i="4"/>
  <c r="V136" i="4"/>
  <c r="V168" i="4"/>
  <c r="V192" i="4"/>
  <c r="V224" i="4"/>
  <c r="V256" i="4"/>
  <c r="V181" i="4"/>
  <c r="V222" i="4"/>
  <c r="V305" i="4"/>
  <c r="V337" i="4"/>
  <c r="V335" i="8" l="1"/>
  <c r="U335" i="7"/>
  <c r="N335" i="8"/>
  <c r="Q335" i="7"/>
  <c r="V335" i="11"/>
  <c r="M335" i="11"/>
  <c r="O335" i="8"/>
  <c r="V335" i="10"/>
  <c r="H335" i="10"/>
  <c r="K335" i="10"/>
  <c r="N335" i="10"/>
  <c r="Q335" i="8"/>
  <c r="L335" i="8"/>
  <c r="K335" i="7"/>
  <c r="K335" i="8"/>
  <c r="S335" i="10"/>
  <c r="M335" i="10"/>
  <c r="P335" i="8"/>
  <c r="J335" i="8"/>
  <c r="I335" i="8"/>
  <c r="M335" i="8"/>
  <c r="W332" i="11"/>
  <c r="W332" i="10"/>
  <c r="W332" i="7"/>
  <c r="W332" i="8"/>
  <c r="V338" i="5"/>
  <c r="V338" i="3"/>
  <c r="V338" i="6"/>
  <c r="V338" i="4"/>
  <c r="W335" i="11" l="1"/>
  <c r="W335" i="8"/>
  <c r="W335" i="10"/>
  <c r="W335" i="7"/>
</calcChain>
</file>

<file path=xl/sharedStrings.xml><?xml version="1.0" encoding="utf-8"?>
<sst xmlns="http://schemas.openxmlformats.org/spreadsheetml/2006/main" count="20747" uniqueCount="1845">
  <si>
    <t>Year</t>
  </si>
  <si>
    <t>County Number</t>
  </si>
  <si>
    <t>TIF Type</t>
  </si>
  <si>
    <t>Taxable Residential</t>
  </si>
  <si>
    <t>Taxable Ag Land</t>
  </si>
  <si>
    <t>Taxable Ag Building</t>
  </si>
  <si>
    <t>Taxable Commercial</t>
  </si>
  <si>
    <t>Taxable Industrial</t>
  </si>
  <si>
    <t>Taxable Reserved</t>
  </si>
  <si>
    <t>Taxable Other</t>
  </si>
  <si>
    <t>Taxable Utilities</t>
  </si>
  <si>
    <t>Taxable Railroads</t>
  </si>
  <si>
    <t>Taxable Gross</t>
  </si>
  <si>
    <t>Taxable Military Exempt</t>
  </si>
  <si>
    <t>Taxable Net</t>
  </si>
  <si>
    <t>Taxable Gas &amp; Elec Utilities</t>
  </si>
  <si>
    <t>LA Type</t>
  </si>
  <si>
    <t>Suffix</t>
  </si>
  <si>
    <t>Formatted LA Code</t>
  </si>
  <si>
    <t>Spec Flag</t>
  </si>
  <si>
    <t>Spec Num</t>
  </si>
  <si>
    <t>LA Name</t>
  </si>
  <si>
    <t>County Name</t>
  </si>
  <si>
    <t>I</t>
  </si>
  <si>
    <t xml:space="preserve">256264T </t>
  </si>
  <si>
    <t>T</t>
  </si>
  <si>
    <t xml:space="preserve"> </t>
  </si>
  <si>
    <t>WEST CENTRAL VALLEY SCHOOL TIF</t>
  </si>
  <si>
    <t>ADAIR COUNTY</t>
  </si>
  <si>
    <t xml:space="preserve">390018T </t>
  </si>
  <si>
    <t>ADAIR-CASEY SCHOOL TIF</t>
  </si>
  <si>
    <t>N</t>
  </si>
  <si>
    <t>CAM</t>
  </si>
  <si>
    <t>WEST CENTRAL VALLEY</t>
  </si>
  <si>
    <t>ADAIR-CASEY</t>
  </si>
  <si>
    <t>ADAMS COUNTY</t>
  </si>
  <si>
    <t>GRISWOLD</t>
  </si>
  <si>
    <t>ALLAMAKEE COUNTY</t>
  </si>
  <si>
    <t xml:space="preserve">044518T </t>
  </si>
  <si>
    <t>MOULTON-UDELL SCHOOL TIF</t>
  </si>
  <si>
    <t>APPANOOSE COUNTY</t>
  </si>
  <si>
    <t>MORAVIA</t>
  </si>
  <si>
    <t>AUDUBON COUNTY</t>
  </si>
  <si>
    <t>EXIRA-ELK HORN-KIMBALLTON</t>
  </si>
  <si>
    <t>B</t>
  </si>
  <si>
    <t>BELLE PLAINE</t>
  </si>
  <si>
    <t>BENTON COUNTY</t>
  </si>
  <si>
    <t>BENTON</t>
  </si>
  <si>
    <t>NORTH LINN</t>
  </si>
  <si>
    <t>DUNKERTON</t>
  </si>
  <si>
    <t>BLACK HAWK COUNTY</t>
  </si>
  <si>
    <t xml:space="preserve">071908T </t>
  </si>
  <si>
    <t>DUNKERTON SCHOOL TIF</t>
  </si>
  <si>
    <t xml:space="preserve">093186T </t>
  </si>
  <si>
    <t>JANESVILLE SCHOOL TIF</t>
  </si>
  <si>
    <t>JANESVILLE</t>
  </si>
  <si>
    <t>WAPSIE VALLEY</t>
  </si>
  <si>
    <t>WAVERLY-SHELL ROCK</t>
  </si>
  <si>
    <t>GLADBROOK-REINBECK</t>
  </si>
  <si>
    <t>MADRID</t>
  </si>
  <si>
    <t>BOONE COUNTY</t>
  </si>
  <si>
    <t>UNITED</t>
  </si>
  <si>
    <t>WOODWARD-GRANGER</t>
  </si>
  <si>
    <t>GREENE COUNTY</t>
  </si>
  <si>
    <t>DENVER</t>
  </si>
  <si>
    <t>BREMER COUNTY</t>
  </si>
  <si>
    <t>INDEPENDENCE</t>
  </si>
  <si>
    <t>BUCHANAN COUNTY</t>
  </si>
  <si>
    <t xml:space="preserve">334869T </t>
  </si>
  <si>
    <t>OELWEIN SCHOOL TIF</t>
  </si>
  <si>
    <t>OELWEIN</t>
  </si>
  <si>
    <t xml:space="preserve">116219T </t>
  </si>
  <si>
    <t>STORM LAKE SCHOOL TIF</t>
  </si>
  <si>
    <t>BUENA VISTA COUNTY</t>
  </si>
  <si>
    <t>STORM LAKE</t>
  </si>
  <si>
    <t>SCHALLER-CRESTLAND</t>
  </si>
  <si>
    <t>BUTLER COUNTY</t>
  </si>
  <si>
    <t xml:space="preserve">120153T </t>
  </si>
  <si>
    <t>NORTH BUTLER SCHOOL TIF</t>
  </si>
  <si>
    <t>ORIENT-MACKSBURG</t>
  </si>
  <si>
    <t xml:space="preserve">014978T </t>
  </si>
  <si>
    <t>ORIENT-MACKSBURG SCHOOL TIF</t>
  </si>
  <si>
    <t>LENOX</t>
  </si>
  <si>
    <t>ALLAMAKEE</t>
  </si>
  <si>
    <t>EASTERN ALLAMAKEE</t>
  </si>
  <si>
    <t xml:space="preserve">031972T </t>
  </si>
  <si>
    <t>EASTERN ALLAMAKEE SCHOOL TIF</t>
  </si>
  <si>
    <t>POSTVILLE</t>
  </si>
  <si>
    <t>MFL MAR MAC</t>
  </si>
  <si>
    <t>ALBIA</t>
  </si>
  <si>
    <t>IKM-MANNING</t>
  </si>
  <si>
    <t xml:space="preserve">050414T </t>
  </si>
  <si>
    <t>AUDUBON  SCHOOL TIF</t>
  </si>
  <si>
    <t>AUDUBON</t>
  </si>
  <si>
    <t>COON RAPIDS-BAYARD</t>
  </si>
  <si>
    <t>GUTHRIE CENTER</t>
  </si>
  <si>
    <t xml:space="preserve">012673T </t>
  </si>
  <si>
    <t>NODAWAY VALLEY SCHOOL TIF</t>
  </si>
  <si>
    <t>NODAWAY VALLEY</t>
  </si>
  <si>
    <t>CORNING</t>
  </si>
  <si>
    <t>VILLISCA</t>
  </si>
  <si>
    <t xml:space="preserve">044491T </t>
  </si>
  <si>
    <t>MORAVIA SCHOOL TIF</t>
  </si>
  <si>
    <t>MOULTON-UDELL</t>
  </si>
  <si>
    <t>SEYMOUR</t>
  </si>
  <si>
    <t>VINTON-SHELLSBURG</t>
  </si>
  <si>
    <t xml:space="preserve">066660T </t>
  </si>
  <si>
    <t>VINTON-SHELLSBURG SCHOOL TIF</t>
  </si>
  <si>
    <t xml:space="preserve">571062T </t>
  </si>
  <si>
    <t>CENTER POINT-URBANA SCHOOL TIF</t>
  </si>
  <si>
    <t>CENTER POINT-URBANA</t>
  </si>
  <si>
    <t>HUDSON</t>
  </si>
  <si>
    <t xml:space="preserve">076795T </t>
  </si>
  <si>
    <t>WATERLOO SCHOOL TIF</t>
  </si>
  <si>
    <t xml:space="preserve">861935T </t>
  </si>
  <si>
    <t>UNION SCHOOL TIF</t>
  </si>
  <si>
    <t xml:space="preserve">150914T </t>
  </si>
  <si>
    <t>CAM SCHOOL TIF</t>
  </si>
  <si>
    <t xml:space="preserve">030135T </t>
  </si>
  <si>
    <t>ALLAMAKEE SCHOOL TIF</t>
  </si>
  <si>
    <t xml:space="preserve">035310T </t>
  </si>
  <si>
    <t>POSTVILLE SCHOOL TIF</t>
  </si>
  <si>
    <t>CENTERVILLE</t>
  </si>
  <si>
    <t xml:space="preserve">052151T </t>
  </si>
  <si>
    <t>EXIRA-ELK HORN-KIMBALLTON  SCHOOL TIF</t>
  </si>
  <si>
    <t xml:space="preserve">833168T </t>
  </si>
  <si>
    <t>IKM-MANNING SCHOOL TIF</t>
  </si>
  <si>
    <t>ATLANTIC</t>
  </si>
  <si>
    <t>CEDAR FALLS</t>
  </si>
  <si>
    <t>WATERLOO</t>
  </si>
  <si>
    <t xml:space="preserve">073042T </t>
  </si>
  <si>
    <t>HUDSON SCHOOL TIF</t>
  </si>
  <si>
    <t xml:space="preserve">381791T </t>
  </si>
  <si>
    <t>DIKE-NEW HARTFORD SCHOOL TIF</t>
  </si>
  <si>
    <t xml:space="preserve">083942T </t>
  </si>
  <si>
    <t>MADRID SCHOOL TIF</t>
  </si>
  <si>
    <t xml:space="preserve">086561T </t>
  </si>
  <si>
    <t>UNITED SCHOOL TIF</t>
  </si>
  <si>
    <t>SOUTH HAMILTON</t>
  </si>
  <si>
    <t>STRATFORD</t>
  </si>
  <si>
    <t>GILBERT</t>
  </si>
  <si>
    <t>SUMNER-FREDERICKSBURG</t>
  </si>
  <si>
    <t>NASHUA-PLAINFIELD</t>
  </si>
  <si>
    <t>APLINGTON - PARKERSBURG</t>
  </si>
  <si>
    <t>HAMPTON-DUMONT</t>
  </si>
  <si>
    <t>DIKE-NEW HARTFORD</t>
  </si>
  <si>
    <t>CALHOUN COUNTY</t>
  </si>
  <si>
    <t>CARROLL COUNTY</t>
  </si>
  <si>
    <t xml:space="preserve">240355T </t>
  </si>
  <si>
    <t>AR-WE-VA SCHOOL TIF</t>
  </si>
  <si>
    <t>AR-WE-VA</t>
  </si>
  <si>
    <t>CASS COUNTY</t>
  </si>
  <si>
    <t xml:space="preserve">161926T </t>
  </si>
  <si>
    <t>DURANT SCHOOL TIF</t>
  </si>
  <si>
    <t>CEDAR COUNTY</t>
  </si>
  <si>
    <t xml:space="preserve">166930T </t>
  </si>
  <si>
    <t>WEST BRANCH SCHOOL TIF</t>
  </si>
  <si>
    <t>DURANT</t>
  </si>
  <si>
    <t>NORTH CEDAR</t>
  </si>
  <si>
    <t>WEST BRANCH</t>
  </si>
  <si>
    <t>WEST LIBERTY</t>
  </si>
  <si>
    <t>MASON CITY</t>
  </si>
  <si>
    <t>CERRO GORDO COUNTY</t>
  </si>
  <si>
    <t>WEST FORK</t>
  </si>
  <si>
    <t xml:space="preserve">171233T </t>
  </si>
  <si>
    <t>CLEAR LAKE SCHOOL TIF</t>
  </si>
  <si>
    <t>JESUP</t>
  </si>
  <si>
    <t xml:space="preserve">096762T </t>
  </si>
  <si>
    <t>WAPSIE VALLEY SCHOOL TIF</t>
  </si>
  <si>
    <t xml:space="preserve">103105T </t>
  </si>
  <si>
    <t>INDEPENDENCE SCHOOL TIF</t>
  </si>
  <si>
    <t>STARMONT</t>
  </si>
  <si>
    <t>UNION</t>
  </si>
  <si>
    <t xml:space="preserve">110171T </t>
  </si>
  <si>
    <t>ALTA-AURELIA SCHOOL TIF</t>
  </si>
  <si>
    <t>GALVA-HOLSTEIN</t>
  </si>
  <si>
    <t>NORTH BUTLER</t>
  </si>
  <si>
    <t xml:space="preserve">096840T </t>
  </si>
  <si>
    <t>WAVERLY-SHELL ROCK SCHOOL TIF</t>
  </si>
  <si>
    <t>SOUTH CENTRAL CALHOUN</t>
  </si>
  <si>
    <t>GLIDDEN-RALSTON</t>
  </si>
  <si>
    <t xml:space="preserve">140999T </t>
  </si>
  <si>
    <t>CARROLL SCHOOL TIF</t>
  </si>
  <si>
    <t xml:space="preserve">142520T </t>
  </si>
  <si>
    <t>GLIDDEN-RALSTON SCHOOL TIF</t>
  </si>
  <si>
    <t>CARROLL</t>
  </si>
  <si>
    <t xml:space="preserve">060576T </t>
  </si>
  <si>
    <t>BELLE PLAINE SCHOOL TIF</t>
  </si>
  <si>
    <t xml:space="preserve">060609T </t>
  </si>
  <si>
    <t>BENTON SCHOOL TIF</t>
  </si>
  <si>
    <t>COLLEGE</t>
  </si>
  <si>
    <t xml:space="preserve">071044T </t>
  </si>
  <si>
    <t>CEDAR FALLS SCHOOL TIF</t>
  </si>
  <si>
    <t xml:space="preserve">080729T </t>
  </si>
  <si>
    <t>BOONE SCHOOL TIF</t>
  </si>
  <si>
    <t>BOONE</t>
  </si>
  <si>
    <t>NORTH POLK</t>
  </si>
  <si>
    <t xml:space="preserve">091719T </t>
  </si>
  <si>
    <t>DENVER SCHOOL TIF</t>
  </si>
  <si>
    <t xml:space="preserve">096273T </t>
  </si>
  <si>
    <t>SUMNER-FREDERICKSBURG SCHOOL TIF</t>
  </si>
  <si>
    <t>OGDEN</t>
  </si>
  <si>
    <t>PERRY</t>
  </si>
  <si>
    <t>BALLARD</t>
  </si>
  <si>
    <t>ROLAND-STORY</t>
  </si>
  <si>
    <t xml:space="preserve">194599T </t>
  </si>
  <si>
    <t>NASHUA-PLAINFIELD SCHOOL TIF</t>
  </si>
  <si>
    <t>TRIPOLI</t>
  </si>
  <si>
    <t>BENNETT</t>
  </si>
  <si>
    <t>TIPTON</t>
  </si>
  <si>
    <t>MIDLAND</t>
  </si>
  <si>
    <t>LISBON</t>
  </si>
  <si>
    <t>GARNER-HAYFIELD-VENTURA</t>
  </si>
  <si>
    <t>CHEROKEE</t>
  </si>
  <si>
    <t>CHEROKEE COUNTY</t>
  </si>
  <si>
    <t>MARCUS-MERIDEN CLEGHORN</t>
  </si>
  <si>
    <t>SIOUX CENTRAL</t>
  </si>
  <si>
    <t>CHICKASAW COUNTY</t>
  </si>
  <si>
    <t>NEW HAMPTON</t>
  </si>
  <si>
    <t>TURKEY VALLEY</t>
  </si>
  <si>
    <t>CLARKE</t>
  </si>
  <si>
    <t>CLARKE COUNTY</t>
  </si>
  <si>
    <t>ALBERT CITY-TRUESDALE</t>
  </si>
  <si>
    <t>NEWELL-FONDA</t>
  </si>
  <si>
    <t>AGWSR</t>
  </si>
  <si>
    <t xml:space="preserve">POCAHONTAS AREA </t>
  </si>
  <si>
    <t>EAST SAC</t>
  </si>
  <si>
    <t xml:space="preserve">AHSTW </t>
  </si>
  <si>
    <t xml:space="preserve">163691T </t>
  </si>
  <si>
    <t>NORTH CEDAR SCHOOL TIF</t>
  </si>
  <si>
    <t xml:space="preserve">166408T </t>
  </si>
  <si>
    <t>TIPTON SCHOOL TIF</t>
  </si>
  <si>
    <t>WILTON</t>
  </si>
  <si>
    <t xml:space="preserve">174131T </t>
  </si>
  <si>
    <t>MASON CITY SCHOOL TIF</t>
  </si>
  <si>
    <t>INTERSTATE 35</t>
  </si>
  <si>
    <t>CLAY CENTRAL-EVERLY</t>
  </si>
  <si>
    <t>CLAY COUNTY</t>
  </si>
  <si>
    <t xml:space="preserve">116048T </t>
  </si>
  <si>
    <t>SIOUX CENTRAL SCHOOL TIF</t>
  </si>
  <si>
    <t>GRAETTINGER-TERRIL</t>
  </si>
  <si>
    <t>CLAYTON COUNTY</t>
  </si>
  <si>
    <t>WESTERN DUBUQUE CO</t>
  </si>
  <si>
    <t>CLINTON</t>
  </si>
  <si>
    <t>CLINTON COUNTY</t>
  </si>
  <si>
    <t xml:space="preserve">230936T </t>
  </si>
  <si>
    <t>CAMANCHE SCHOOL TIF</t>
  </si>
  <si>
    <t>CAMANCHE</t>
  </si>
  <si>
    <t>EASTON VALLEY</t>
  </si>
  <si>
    <t>CHARTER OAK-UTE</t>
  </si>
  <si>
    <t>CRAWFORD COUNTY</t>
  </si>
  <si>
    <t>ODEBOLT ARTHUR BATTLE CREEK IDA GROVE</t>
  </si>
  <si>
    <t>DALLAS COUNTY</t>
  </si>
  <si>
    <t xml:space="preserve">257110T </t>
  </si>
  <si>
    <t>WOODWARD-GRANGER SCHOOL TIF</t>
  </si>
  <si>
    <t>MURRAY</t>
  </si>
  <si>
    <t>SPENCER</t>
  </si>
  <si>
    <t xml:space="preserve">211218T </t>
  </si>
  <si>
    <t>CLAY CENTRAL-EVERLY SCHOOL TIF</t>
  </si>
  <si>
    <t>OKOBOJI</t>
  </si>
  <si>
    <t>SOUTH O'BRIEN</t>
  </si>
  <si>
    <t>RUTHVEN-AYRSHIRE</t>
  </si>
  <si>
    <t>CLAYTON RIDGE</t>
  </si>
  <si>
    <t xml:space="preserve">221080T </t>
  </si>
  <si>
    <t>CENTRAL CLAYTON SCHOOL TIF</t>
  </si>
  <si>
    <t xml:space="preserve">224419T </t>
  </si>
  <si>
    <t>MFL MAR MAC SCHOOL TIF</t>
  </si>
  <si>
    <t>CENTRAL CLAYTON</t>
  </si>
  <si>
    <t xml:space="preserve">231082T </t>
  </si>
  <si>
    <t xml:space="preserve">231278T </t>
  </si>
  <si>
    <t>CLINTON SCHOOL TIF</t>
  </si>
  <si>
    <t>DELWOOD</t>
  </si>
  <si>
    <t>SCHLESWIG</t>
  </si>
  <si>
    <t xml:space="preserve">103204T </t>
  </si>
  <si>
    <t>JESUP SCHOOL TIF</t>
  </si>
  <si>
    <t>EAST BUCHANAN</t>
  </si>
  <si>
    <t>WEST DELAWARE CO</t>
  </si>
  <si>
    <t>LAURENS-MARATHON</t>
  </si>
  <si>
    <t xml:space="preserve">120279T </t>
  </si>
  <si>
    <t>APLINGTON - PARKERSBURG SCHOOL TIF</t>
  </si>
  <si>
    <t>CLARKSVILLE</t>
  </si>
  <si>
    <t xml:space="preserve">136091T </t>
  </si>
  <si>
    <t>SOUTH CENTRAL CALHOUN SCHOOL TIF</t>
  </si>
  <si>
    <t>MANSON-NORTHWEST WEBSTER</t>
  </si>
  <si>
    <t>WEST DES MOINES</t>
  </si>
  <si>
    <t xml:space="preserve">261619T </t>
  </si>
  <si>
    <t>DAVIS COUNTY SCHOOL TIF</t>
  </si>
  <si>
    <t>DAVIS COUNTY</t>
  </si>
  <si>
    <t>LAMONI</t>
  </si>
  <si>
    <t>DECATUR COUNTY</t>
  </si>
  <si>
    <t xml:space="preserve">273465T </t>
  </si>
  <si>
    <t>LAMONI SCHOOL TIF</t>
  </si>
  <si>
    <t>CENTRAL DECATUR</t>
  </si>
  <si>
    <t>EDGEWOOD-COLESBURG</t>
  </si>
  <si>
    <t>DELAWARE COUNTY</t>
  </si>
  <si>
    <t xml:space="preserve">284043T </t>
  </si>
  <si>
    <t>MAQUOKETA VALLEY SCHOOL TIF</t>
  </si>
  <si>
    <t>MAQUOKETA VALLEY</t>
  </si>
  <si>
    <t>BURLINGTON</t>
  </si>
  <si>
    <t>DES MOINES COUNTY</t>
  </si>
  <si>
    <t>MEDIAPOLIS</t>
  </si>
  <si>
    <t xml:space="preserve">296937T </t>
  </si>
  <si>
    <t>WEST BURLINGTON SCHOOL TIF</t>
  </si>
  <si>
    <t>WEST BURLINGTON</t>
  </si>
  <si>
    <t>WINFIELD-MT UNION</t>
  </si>
  <si>
    <t>FORT MADISON</t>
  </si>
  <si>
    <t xml:space="preserve">355922T </t>
  </si>
  <si>
    <t>WEST FORK SCHOOL TIF</t>
  </si>
  <si>
    <t xml:space="preserve">412403T </t>
  </si>
  <si>
    <t>GARNER-HAYFIELD-VENTURA SCHOOL TIF</t>
  </si>
  <si>
    <t xml:space="preserve">984772T </t>
  </si>
  <si>
    <t>CENTRAL SPRINGS SCHOOL TIF</t>
  </si>
  <si>
    <t>CLEAR LAKE</t>
  </si>
  <si>
    <t>RUDD-ROCKFORD-MARBLE ROCK</t>
  </si>
  <si>
    <t>FOREST CITY</t>
  </si>
  <si>
    <t xml:space="preserve">CENTRAL SPRINGS </t>
  </si>
  <si>
    <t>RIVER VALLEY</t>
  </si>
  <si>
    <t xml:space="preserve">194662T </t>
  </si>
  <si>
    <t>NEW HAMPTON SCHOOL TIF</t>
  </si>
  <si>
    <t>CHARLES CITY</t>
  </si>
  <si>
    <t>HOWARD-WINNESHIEK</t>
  </si>
  <si>
    <t xml:space="preserve">201211T </t>
  </si>
  <si>
    <t>CLARKE SCHOOL TIF</t>
  </si>
  <si>
    <t>ADEL-DESOTO-MINBURN</t>
  </si>
  <si>
    <t xml:space="preserve">251576T </t>
  </si>
  <si>
    <t>DALLAS CENTER-GRIMES SCHOOL TIF</t>
  </si>
  <si>
    <t xml:space="preserve">256615T </t>
  </si>
  <si>
    <t>VAN METER SCHOOL TIF</t>
  </si>
  <si>
    <t>DALLAS CENTER-GRIMES</t>
  </si>
  <si>
    <t>VAN METER</t>
  </si>
  <si>
    <t>MONTICELLO</t>
  </si>
  <si>
    <t xml:space="preserve">294203T </t>
  </si>
  <si>
    <t>MEDIAPOLIS SCHOOL TIF</t>
  </si>
  <si>
    <t>NEW LONDON</t>
  </si>
  <si>
    <t>MORNING SUN</t>
  </si>
  <si>
    <t>DICKINSON COUNTY</t>
  </si>
  <si>
    <t xml:space="preserve">302846T </t>
  </si>
  <si>
    <t>HARRIS-LAKE PARK SCHOOL TIF</t>
  </si>
  <si>
    <t xml:space="preserve">304890T </t>
  </si>
  <si>
    <t>OKOBOJI SCHOOL TIF</t>
  </si>
  <si>
    <t>HARRIS-LAKE PARK</t>
  </si>
  <si>
    <t xml:space="preserve">141413T </t>
  </si>
  <si>
    <t>COON RAPIDS-BAYARD SCHOOL TIF</t>
  </si>
  <si>
    <t xml:space="preserve">150387T </t>
  </si>
  <si>
    <t>ATLANTIC SCHOOL TIF</t>
  </si>
  <si>
    <t xml:space="preserve">152718T </t>
  </si>
  <si>
    <t>GRISWOLD SCHOOL TIF</t>
  </si>
  <si>
    <t xml:space="preserve">181152T </t>
  </si>
  <si>
    <t>CHEROKEE SCHOOL TIF</t>
  </si>
  <si>
    <t xml:space="preserve">184068T </t>
  </si>
  <si>
    <t>MARCUS-MERIDEN-CLEGHORN SCHOOL TIF</t>
  </si>
  <si>
    <t>KINGSLEY-PIERSON</t>
  </si>
  <si>
    <t>MORMON TRAIL</t>
  </si>
  <si>
    <t xml:space="preserve">226175T </t>
  </si>
  <si>
    <t>STARMONT SCHOOL TIF</t>
  </si>
  <si>
    <t xml:space="preserve">241701T </t>
  </si>
  <si>
    <t>DENISON SCHOOL TIF</t>
  </si>
  <si>
    <t xml:space="preserve">245832T </t>
  </si>
  <si>
    <t>SCHLESWIG SCHOOL TIF</t>
  </si>
  <si>
    <t>DENISON</t>
  </si>
  <si>
    <t>BOYER VALLEY</t>
  </si>
  <si>
    <t>WAUKEE</t>
  </si>
  <si>
    <t xml:space="preserve">250027T </t>
  </si>
  <si>
    <t>ADEL-DESOTO-MINBURN SCHOOL TIF</t>
  </si>
  <si>
    <t>PANORAMA</t>
  </si>
  <si>
    <t>EARLHAM</t>
  </si>
  <si>
    <t xml:space="preserve">281989T </t>
  </si>
  <si>
    <t>EDGEWOOD-COLESBURG SCHOOL TIF</t>
  </si>
  <si>
    <t xml:space="preserve">286950T </t>
  </si>
  <si>
    <t>WEST DELAWARE CO SCHOOL TIF</t>
  </si>
  <si>
    <t xml:space="preserve">290882T </t>
  </si>
  <si>
    <t>BURLINGTON SCHOOL TIF</t>
  </si>
  <si>
    <t>DANVILLE</t>
  </si>
  <si>
    <t>WAPELLO</t>
  </si>
  <si>
    <t>SPIRIT LAKE</t>
  </si>
  <si>
    <t>FAYETTE COUNTY</t>
  </si>
  <si>
    <t>MAQUOKETA</t>
  </si>
  <si>
    <t>DUBUQUE COUNTY</t>
  </si>
  <si>
    <t>ESTHERVILLE-LINCOLN CENTRAL</t>
  </si>
  <si>
    <t>EMMET COUNTY</t>
  </si>
  <si>
    <t xml:space="preserve">320333T </t>
  </si>
  <si>
    <t>NORTH UNION SCHOOL TIF</t>
  </si>
  <si>
    <t>NORTH UNION</t>
  </si>
  <si>
    <t xml:space="preserve">334774T </t>
  </si>
  <si>
    <t>NORTH FAYETTE VALLEY SCH TIF</t>
  </si>
  <si>
    <t>FLOYD COUNTY</t>
  </si>
  <si>
    <t xml:space="preserve">345697T </t>
  </si>
  <si>
    <t>RUDD-ROCKFORD-MARBLE ROCK SCHOOL TIF</t>
  </si>
  <si>
    <t>ALDEN</t>
  </si>
  <si>
    <t>FRANKLIN COUNTY</t>
  </si>
  <si>
    <t>IOWA FALLS</t>
  </si>
  <si>
    <t xml:space="preserve">380009T </t>
  </si>
  <si>
    <t>AGWSR SCHOOL TIF</t>
  </si>
  <si>
    <t>HAMBURG</t>
  </si>
  <si>
    <t>FREMONT COUNTY</t>
  </si>
  <si>
    <t>FREMONT-MILLS</t>
  </si>
  <si>
    <t>EAST UNION</t>
  </si>
  <si>
    <t xml:space="preserve">216102T </t>
  </si>
  <si>
    <t>SPENCER SCHOOL TIF</t>
  </si>
  <si>
    <t>HARTLEY-MELVIN-SANBORN</t>
  </si>
  <si>
    <t xml:space="preserve">222763T </t>
  </si>
  <si>
    <t>CLAYTON RIDGE SCHOOL TIF</t>
  </si>
  <si>
    <t>CALAMUS/WHEATLAND</t>
  </si>
  <si>
    <t>NORTHEAST</t>
  </si>
  <si>
    <t>BCLUW</t>
  </si>
  <si>
    <t>GRUNDY COUNTY</t>
  </si>
  <si>
    <t>GUTHRIE COUNTY</t>
  </si>
  <si>
    <t>WEST HANCOCK</t>
  </si>
  <si>
    <t>HANCOCK COUNTY</t>
  </si>
  <si>
    <t xml:space="preserve">952295T </t>
  </si>
  <si>
    <t>FOREST CITY SCHOOL TIF</t>
  </si>
  <si>
    <t>BELMOND-KLEMME</t>
  </si>
  <si>
    <t>CLARION-GOLDFIELD-DOWS (CLARION-GOLDFIELD)</t>
  </si>
  <si>
    <t>HARDIN COUNTY</t>
  </si>
  <si>
    <t xml:space="preserve">420108T </t>
  </si>
  <si>
    <t>ALDEN SCHOOL TIF</t>
  </si>
  <si>
    <t xml:space="preserve">434356T </t>
  </si>
  <si>
    <t>MISSOURI VALLEY SCHOOL TIF</t>
  </si>
  <si>
    <t>HARRISON COUNTY</t>
  </si>
  <si>
    <t>CAL</t>
  </si>
  <si>
    <t xml:space="preserve">423150T </t>
  </si>
  <si>
    <t>IOWA FALLS SCHOOL TIF</t>
  </si>
  <si>
    <t xml:space="preserve">990594T </t>
  </si>
  <si>
    <t>BELMOND-KLEMME SCHOOL TIF</t>
  </si>
  <si>
    <t xml:space="preserve">991854T </t>
  </si>
  <si>
    <t>CLARION-GOLDFIELD-DOWS (DOWS) SCHOOL TIF</t>
  </si>
  <si>
    <t>CLARION-GOLDFIELD-DOWS (DOWS)</t>
  </si>
  <si>
    <t xml:space="preserve">366003T </t>
  </si>
  <si>
    <t>SIDNEY SCHOOL TIF</t>
  </si>
  <si>
    <t>SIDNEY</t>
  </si>
  <si>
    <t xml:space="preserve">373195T </t>
  </si>
  <si>
    <t>GREENE COUNTY SCHOOL TIF</t>
  </si>
  <si>
    <t xml:space="preserve">311863T </t>
  </si>
  <si>
    <t>DUBUQUE SCHOOL TIF</t>
  </si>
  <si>
    <t>DUBUQUE</t>
  </si>
  <si>
    <t xml:space="preserve">322124T </t>
  </si>
  <si>
    <t>ESTHERVILLE-LINCOLN CENTRAL SCHOOL TIF</t>
  </si>
  <si>
    <t>WEST CENTRAL</t>
  </si>
  <si>
    <t xml:space="preserve">341116T </t>
  </si>
  <si>
    <t>CHARLES CITY SCHOOL TIF</t>
  </si>
  <si>
    <t>SHENANDOAH</t>
  </si>
  <si>
    <t>PATON-CHURDAN</t>
  </si>
  <si>
    <t xml:space="preserve">862502T </t>
  </si>
  <si>
    <t>GLADBROOK-REINBECK SCHOOL TIF</t>
  </si>
  <si>
    <t xml:space="preserve">392754T </t>
  </si>
  <si>
    <t>GUTHRIE CENTER SCHOOL TIF</t>
  </si>
  <si>
    <t xml:space="preserve">395121T </t>
  </si>
  <si>
    <t>PANORAMA SCHOOL TIF</t>
  </si>
  <si>
    <t>HAMILTON COUNTY</t>
  </si>
  <si>
    <t>WEBSTER CITY (NORTHEAST HAMILTON)</t>
  </si>
  <si>
    <t xml:space="preserve">410819T </t>
  </si>
  <si>
    <t>WEST HANCOCK SCHOOL TIF</t>
  </si>
  <si>
    <t>ELDORA-NEW PROVIDENCE</t>
  </si>
  <si>
    <t>HUBBARD-RADCLIFFE</t>
  </si>
  <si>
    <t>MISSOURI VALLEY</t>
  </si>
  <si>
    <t>WOODBINE</t>
  </si>
  <si>
    <t>TRI-CENTER</t>
  </si>
  <si>
    <t>MOUNT PLEASANT</t>
  </si>
  <si>
    <t>HENRY COUNTY</t>
  </si>
  <si>
    <t>WACO</t>
  </si>
  <si>
    <t>HOWARD COUNTY</t>
  </si>
  <si>
    <t xml:space="preserve">453029T </t>
  </si>
  <si>
    <t>HOWARD-WINNESHIEK SCHOOL TIF</t>
  </si>
  <si>
    <t>TWIN RIVERS</t>
  </si>
  <si>
    <t>HUMBOLDT COUNTY</t>
  </si>
  <si>
    <t xml:space="preserve">462493T </t>
  </si>
  <si>
    <t>GILMORE CITY-BRADGATE SCHOOL TIF</t>
  </si>
  <si>
    <t>GILMORE CITY-BRADGATE</t>
  </si>
  <si>
    <t>IDA COUNTY</t>
  </si>
  <si>
    <t xml:space="preserve">472376T </t>
  </si>
  <si>
    <t>GALVA-HOLSTEIN SCHOOL TIF</t>
  </si>
  <si>
    <t>H-L-V</t>
  </si>
  <si>
    <t>IOWA COUNTY</t>
  </si>
  <si>
    <t>JACKSON COUNTY</t>
  </si>
  <si>
    <t>ANDREW</t>
  </si>
  <si>
    <t>GRUNDY CENTER</t>
  </si>
  <si>
    <t xml:space="preserve">380540T </t>
  </si>
  <si>
    <t>BCLUW SCHOOL TIF</t>
  </si>
  <si>
    <t>WEBSTER CITY (WEBSTER CITY)</t>
  </si>
  <si>
    <t xml:space="preserve">422007T </t>
  </si>
  <si>
    <t>ELDORA-NEW PROVIDENCE SCHOOL TIF</t>
  </si>
  <si>
    <t>COLO-NESCO</t>
  </si>
  <si>
    <t>WEST HARRISON</t>
  </si>
  <si>
    <t>HARLAN</t>
  </si>
  <si>
    <t xml:space="preserve">447047T </t>
  </si>
  <si>
    <t>WINFIELD-MT UNION SCHOOL TIF</t>
  </si>
  <si>
    <t>FAIRFIELD</t>
  </si>
  <si>
    <t xml:space="preserve">336509T </t>
  </si>
  <si>
    <t>TURKEY VALLEY SCHOOL TIF</t>
  </si>
  <si>
    <t xml:space="preserve">455508T </t>
  </si>
  <si>
    <t>RICEVILLE SCHOOL TIF</t>
  </si>
  <si>
    <t>RICEVILLE</t>
  </si>
  <si>
    <t>HUMBOLDT</t>
  </si>
  <si>
    <t xml:space="preserve">466516T </t>
  </si>
  <si>
    <t>TWIN RIVERS SCHOOL TIF</t>
  </si>
  <si>
    <t>EAGLE GROVE</t>
  </si>
  <si>
    <t xml:space="preserve">255184T </t>
  </si>
  <si>
    <t>PERRY SCHOOL TIF</t>
  </si>
  <si>
    <t xml:space="preserve">256822T </t>
  </si>
  <si>
    <t>WAUKEE SCHOOL TIF</t>
  </si>
  <si>
    <t>EDDYVILLE-BLAKESBURG-FREMONT</t>
  </si>
  <si>
    <t>CARDINAL</t>
  </si>
  <si>
    <t>MOUNT AYR</t>
  </si>
  <si>
    <t>WAYNE</t>
  </si>
  <si>
    <t xml:space="preserve">316961T </t>
  </si>
  <si>
    <t>WESTERN DUBUQUE CO SCHOOL TIF</t>
  </si>
  <si>
    <t xml:space="preserve">306120T </t>
  </si>
  <si>
    <t>SPIRIT LAKE SCHOOL TIF</t>
  </si>
  <si>
    <t xml:space="preserve">851359T </t>
  </si>
  <si>
    <t>COLO-NESCO SCHOOL TIF</t>
  </si>
  <si>
    <t xml:space="preserve">437092T </t>
  </si>
  <si>
    <t>WOODBINE SCHOOL TIF</t>
  </si>
  <si>
    <t>LOGAN-MAGNOLIA</t>
  </si>
  <si>
    <t>WEST MONONA</t>
  </si>
  <si>
    <t xml:space="preserve">444536T </t>
  </si>
  <si>
    <t>MOUNT PLEASANT SCHOOL TIF</t>
  </si>
  <si>
    <t xml:space="preserve">444689T </t>
  </si>
  <si>
    <t>NEW LONDON SCHOOL TIF</t>
  </si>
  <si>
    <t xml:space="preserve">446700T </t>
  </si>
  <si>
    <t>WACO SCHOOL TIF</t>
  </si>
  <si>
    <t>IOWA VALLEY</t>
  </si>
  <si>
    <t>WILLIAMSBURG</t>
  </si>
  <si>
    <t>ENGLISH VALLEYS</t>
  </si>
  <si>
    <t xml:space="preserve">490585T </t>
  </si>
  <si>
    <t>BELLEVUE SCHOOL TIF</t>
  </si>
  <si>
    <t>BELLEVUE</t>
  </si>
  <si>
    <t xml:space="preserve">505319T </t>
  </si>
  <si>
    <t>PCM SCHOOL TIF</t>
  </si>
  <si>
    <t>JASPER COUNTY</t>
  </si>
  <si>
    <t>BAXTER</t>
  </si>
  <si>
    <t>EAST MARSHALL</t>
  </si>
  <si>
    <t>GRINNELL-NEWBURG</t>
  </si>
  <si>
    <t>COLLINS-MAXWELL</t>
  </si>
  <si>
    <t xml:space="preserve">512169T </t>
  </si>
  <si>
    <t>FAIRFIELD SCHOOL TIF</t>
  </si>
  <si>
    <t>JEFFERSON COUNTY</t>
  </si>
  <si>
    <t>PEKIN</t>
  </si>
  <si>
    <t>LYNNVILLE-SULLY</t>
  </si>
  <si>
    <t>NEWTON</t>
  </si>
  <si>
    <t xml:space="preserve">501332T </t>
  </si>
  <si>
    <t>COLFAX-MINGO SCHOOL TIF</t>
  </si>
  <si>
    <t>COLFAX-MINGO</t>
  </si>
  <si>
    <t>SOUTHEAST POLK</t>
  </si>
  <si>
    <t xml:space="preserve">523816T </t>
  </si>
  <si>
    <t>LONE TREE SCHOOL TIF</t>
  </si>
  <si>
    <t>JOHNSON COUNTY</t>
  </si>
  <si>
    <t>CLEAR CREEK-AMANA (AMANA)</t>
  </si>
  <si>
    <t>JONES COUNTY</t>
  </si>
  <si>
    <t>KEOKUK COUNTY</t>
  </si>
  <si>
    <t>KEOTA</t>
  </si>
  <si>
    <t>ALGONA (ALGONA)</t>
  </si>
  <si>
    <t>KOSSUTH COUNTY</t>
  </si>
  <si>
    <t xml:space="preserve">814860T </t>
  </si>
  <si>
    <t>ODEBOLT ARTHUR BATTLE CREEK IDA GROVE SCH TIF</t>
  </si>
  <si>
    <t>CLEAR CREEK-AMANA (CLEAR CREEK)</t>
  </si>
  <si>
    <t>TRI-COUNTY</t>
  </si>
  <si>
    <t>MID-PRAIRIE</t>
  </si>
  <si>
    <t xml:space="preserve">491965T </t>
  </si>
  <si>
    <t>EASTON VALLEY SCHOOL TIF</t>
  </si>
  <si>
    <t xml:space="preserve">494041T </t>
  </si>
  <si>
    <t>MAQUOKETA SCHOOL TIF</t>
  </si>
  <si>
    <t>BONDURANT-FARRAR</t>
  </si>
  <si>
    <t xml:space="preserve">500513T </t>
  </si>
  <si>
    <t>BAXTER SCHOOL TIF</t>
  </si>
  <si>
    <t xml:space="preserve">503906T </t>
  </si>
  <si>
    <t>LYNNVILLE-SULLY SCHOOL TIF</t>
  </si>
  <si>
    <t xml:space="preserve">504725T </t>
  </si>
  <si>
    <t>NEWTON SCHOOL TIF</t>
  </si>
  <si>
    <t xml:space="preserve">792709T </t>
  </si>
  <si>
    <t>GRINNELL-NEWBURG SCHOOL TIF</t>
  </si>
  <si>
    <t xml:space="preserve">742556T </t>
  </si>
  <si>
    <t>GRAETTINGER-TERRIL SCHOOL TIF</t>
  </si>
  <si>
    <t xml:space="preserve">336943T </t>
  </si>
  <si>
    <t>WEST CENTRAL SCHOOL TIF</t>
  </si>
  <si>
    <t>OSAGE</t>
  </si>
  <si>
    <t xml:space="preserve">350916T </t>
  </si>
  <si>
    <t>CAL SCHOOL TIF</t>
  </si>
  <si>
    <t xml:space="preserve">352781T </t>
  </si>
  <si>
    <t>HAMPTON-DUMONT SCHOOL TIF</t>
  </si>
  <si>
    <t xml:space="preserve">362772T </t>
  </si>
  <si>
    <t>HAMBURG SCHOOL TIF</t>
  </si>
  <si>
    <t xml:space="preserve">735976T </t>
  </si>
  <si>
    <t>SHENANDOAH SCHOOL TIF</t>
  </si>
  <si>
    <t xml:space="preserve">375139T </t>
  </si>
  <si>
    <t>PATON-CHURDAN SCHOOL TIF</t>
  </si>
  <si>
    <t>LONE TREE</t>
  </si>
  <si>
    <t>SOLON</t>
  </si>
  <si>
    <t xml:space="preserve">521221T </t>
  </si>
  <si>
    <t>CLEAR CREEK-AMANA (CLEAR CREEK) SCHOOL TIF</t>
  </si>
  <si>
    <t>HIGHLAND</t>
  </si>
  <si>
    <t>MOUNT VERNON</t>
  </si>
  <si>
    <t>SIGOURNEY</t>
  </si>
  <si>
    <t xml:space="preserve">546012T </t>
  </si>
  <si>
    <t>SIGOURNEY SCHOOL TIF</t>
  </si>
  <si>
    <t xml:space="preserve">554778T </t>
  </si>
  <si>
    <t>NORTH KOSSUTH SCHOOL TIF</t>
  </si>
  <si>
    <t>NORTH KOSSUTH</t>
  </si>
  <si>
    <t>NORTH IOWA</t>
  </si>
  <si>
    <t>KEOKUK</t>
  </si>
  <si>
    <t>LEE COUNTY</t>
  </si>
  <si>
    <t xml:space="preserve">563312T </t>
  </si>
  <si>
    <t>KEOKUK SCHOOL TIF</t>
  </si>
  <si>
    <t>LINN-MAR</t>
  </si>
  <si>
    <t>LINN COUNTY</t>
  </si>
  <si>
    <t>ALGONA (TITONKA)</t>
  </si>
  <si>
    <t xml:space="preserve">746921T </t>
  </si>
  <si>
    <t>WEST BEND-MALLARD SCHOOL TIF</t>
  </si>
  <si>
    <t xml:space="preserve">561079T </t>
  </si>
  <si>
    <t>CENTRAL LEE SCHOOL TIF</t>
  </si>
  <si>
    <t xml:space="preserve">562322T </t>
  </si>
  <si>
    <t>FORT MADISON SCHOOL TIF</t>
  </si>
  <si>
    <t>CENTRAL LEE</t>
  </si>
  <si>
    <t>CEDAR RAPIDS</t>
  </si>
  <si>
    <t>CENTRAL CITY</t>
  </si>
  <si>
    <t xml:space="preserve">574777T </t>
  </si>
  <si>
    <t>NORTH LINN SCHOOL TIF</t>
  </si>
  <si>
    <t xml:space="preserve">576138T </t>
  </si>
  <si>
    <t>SPRINGVILLE SCHOOL TIF</t>
  </si>
  <si>
    <t>ANAMOSA</t>
  </si>
  <si>
    <t>SPRINGVILLE</t>
  </si>
  <si>
    <t>LOUISA COUNTY</t>
  </si>
  <si>
    <t xml:space="preserve">581368T </t>
  </si>
  <si>
    <t>COLUMBUS SCHOOL TIF</t>
  </si>
  <si>
    <t xml:space="preserve">851350T </t>
  </si>
  <si>
    <t>COLLINS-MAXWELL SCHOOL TIF</t>
  </si>
  <si>
    <t>PCM</t>
  </si>
  <si>
    <t>PELLA</t>
  </si>
  <si>
    <t>WASHINGTON</t>
  </si>
  <si>
    <t>IOWA CITY</t>
  </si>
  <si>
    <t xml:space="preserve">571337T </t>
  </si>
  <si>
    <t>COLLEGE SCHOOL TIF</t>
  </si>
  <si>
    <t xml:space="preserve">530234T </t>
  </si>
  <si>
    <t>ANAMOSA SCHOOL TIF</t>
  </si>
  <si>
    <t>OLIN</t>
  </si>
  <si>
    <t xml:space="preserve">550126T </t>
  </si>
  <si>
    <t>ALGONA (ALGONA) SCHOOL TIF</t>
  </si>
  <si>
    <t xml:space="preserve">553897T </t>
  </si>
  <si>
    <t xml:space="preserve">556417T </t>
  </si>
  <si>
    <t>ALGONA (TITONKA) SCHOOL TIF</t>
  </si>
  <si>
    <t xml:space="preserve">382727T </t>
  </si>
  <si>
    <t>GRUNDY CENTER SCHOOL TIF</t>
  </si>
  <si>
    <t xml:space="preserve">404775T </t>
  </si>
  <si>
    <t>WEBSTER CITY (NORTHEAST HAMILTON) SCHOOL TIF</t>
  </si>
  <si>
    <t xml:space="preserve">406095T </t>
  </si>
  <si>
    <t>SOUTH HAMILTON SCHOOL TIF</t>
  </si>
  <si>
    <t xml:space="preserve">406246T </t>
  </si>
  <si>
    <t>STRATFORD SCHOOL TIF</t>
  </si>
  <si>
    <t xml:space="preserve">406867T </t>
  </si>
  <si>
    <t>WEBSTER CITY (WEBSTER CITY) SCHOOL TIF</t>
  </si>
  <si>
    <t>LOUISA-MUSCATINE</t>
  </si>
  <si>
    <t>LUCAS COUNTY</t>
  </si>
  <si>
    <t>CENTRAL LYON</t>
  </si>
  <si>
    <t>LYON COUNTY</t>
  </si>
  <si>
    <t xml:space="preserve">601095T </t>
  </si>
  <si>
    <t>CENTRAL LYON SCHOOL TIF</t>
  </si>
  <si>
    <t>ROCK VALLEY</t>
  </si>
  <si>
    <t>MADISON COUNTY</t>
  </si>
  <si>
    <t>MAHASKA COUNTY</t>
  </si>
  <si>
    <t>OSKALOOSA</t>
  </si>
  <si>
    <t xml:space="preserve">625013T </t>
  </si>
  <si>
    <t>OSKALOOSA SCHOOL TIF</t>
  </si>
  <si>
    <t>PLEASANTVILLE</t>
  </si>
  <si>
    <t>MARION COUNTY</t>
  </si>
  <si>
    <t>MARSHALL COUNTY</t>
  </si>
  <si>
    <t>GMG</t>
  </si>
  <si>
    <t>WEST BEND-MALLARD</t>
  </si>
  <si>
    <t>ALBURNETT</t>
  </si>
  <si>
    <t xml:space="preserve">570099T </t>
  </si>
  <si>
    <t>ALBURNETT SCHOOL TIF</t>
  </si>
  <si>
    <t xml:space="preserve">571089T </t>
  </si>
  <si>
    <t>CENTRAL CITY SCHOOL TIF</t>
  </si>
  <si>
    <t xml:space="preserve">574554T </t>
  </si>
  <si>
    <t>MOUNT VERNON SCHOOL TIF</t>
  </si>
  <si>
    <t xml:space="preserve">586759T </t>
  </si>
  <si>
    <t>WAPELLO SCHOOL TIF</t>
  </si>
  <si>
    <t>COLUMBUS</t>
  </si>
  <si>
    <t xml:space="preserve">591107T </t>
  </si>
  <si>
    <t>CHARITON SCHOOL TIF</t>
  </si>
  <si>
    <t>CHARITON</t>
  </si>
  <si>
    <t xml:space="preserve">423033T </t>
  </si>
  <si>
    <t>HUBBARD-RADCLIFFE SCHOOL TIF</t>
  </si>
  <si>
    <t xml:space="preserve">431917T </t>
  </si>
  <si>
    <t>BOYER VALLEY SCHOOL TIF</t>
  </si>
  <si>
    <t xml:space="preserve">463060T </t>
  </si>
  <si>
    <t>HUMBOLDT SCHOOL TIF</t>
  </si>
  <si>
    <t>MARION</t>
  </si>
  <si>
    <t xml:space="preserve">571053T </t>
  </si>
  <si>
    <t>CEDAR RAPIDS SCHOOL TIF</t>
  </si>
  <si>
    <t xml:space="preserve">574086T </t>
  </si>
  <si>
    <t>MARION SCHOOL TIF</t>
  </si>
  <si>
    <t>GEORGE-LITTLE ROCK</t>
  </si>
  <si>
    <t>WEST LYON</t>
  </si>
  <si>
    <t xml:space="preserve">606983T </t>
  </si>
  <si>
    <t>WEST LYON SCHOOL TIF</t>
  </si>
  <si>
    <t>BOYDEN-HULL</t>
  </si>
  <si>
    <t xml:space="preserve">611953T </t>
  </si>
  <si>
    <t>EARLHAM SCHOOL TIF</t>
  </si>
  <si>
    <t>MARSHALLTOWN</t>
  </si>
  <si>
    <t xml:space="preserve">653978T </t>
  </si>
  <si>
    <t>MILLS COUNTY</t>
  </si>
  <si>
    <t>GLENWOOD</t>
  </si>
  <si>
    <t xml:space="preserve">664995T </t>
  </si>
  <si>
    <t>OSAGE SCHOOL TIF</t>
  </si>
  <si>
    <t>MITCHELL COUNTY</t>
  </si>
  <si>
    <t>MONONA COUNTY</t>
  </si>
  <si>
    <t>MONROE COUNTY</t>
  </si>
  <si>
    <t xml:space="preserve">900657T </t>
  </si>
  <si>
    <t>EDDYVILLE-BLAKESBURG-FREMONT SCHOOL TIF</t>
  </si>
  <si>
    <t>MUSCATINE</t>
  </si>
  <si>
    <t>MUSCATINE COUNTY</t>
  </si>
  <si>
    <t>DAVENPORT</t>
  </si>
  <si>
    <t xml:space="preserve">583841T </t>
  </si>
  <si>
    <t>LOUISA-MUSCATINE SCHOOL TIF</t>
  </si>
  <si>
    <t xml:space="preserve">821611T </t>
  </si>
  <si>
    <t>DAVENPORT SCHOOL TIF</t>
  </si>
  <si>
    <t>MARTENSDALE-ST MARYS</t>
  </si>
  <si>
    <t>NORTH MAHASKA</t>
  </si>
  <si>
    <t>TWIN CEDARS</t>
  </si>
  <si>
    <t xml:space="preserve">635256T </t>
  </si>
  <si>
    <t>PLEASANTVILLE SCHOOL TIF</t>
  </si>
  <si>
    <t>MELCHER-DALLAS</t>
  </si>
  <si>
    <t xml:space="preserve">646985T </t>
  </si>
  <si>
    <t>WEST MARSHALL SCHOOL TIF</t>
  </si>
  <si>
    <t>TREYNOR</t>
  </si>
  <si>
    <t>RED OAK</t>
  </si>
  <si>
    <t>MONTGOMERY COUNTY</t>
  </si>
  <si>
    <t>STANTON</t>
  </si>
  <si>
    <t>O'BRIEN COUNTY</t>
  </si>
  <si>
    <t>SHELDON</t>
  </si>
  <si>
    <t xml:space="preserve">715157T </t>
  </si>
  <si>
    <t>SOUTH O'BRIEN SCHOOL TIF</t>
  </si>
  <si>
    <t>MOC-FLOYD VALLEY</t>
  </si>
  <si>
    <t>OSCEOLA COUNTY</t>
  </si>
  <si>
    <t>SIBLEY-OCHEYEDAN</t>
  </si>
  <si>
    <t xml:space="preserve">732113T </t>
  </si>
  <si>
    <t>ESSEX SCHOOL TIF</t>
  </si>
  <si>
    <t>PAGE COUNTY</t>
  </si>
  <si>
    <t>ESSEX</t>
  </si>
  <si>
    <t>PALO ALTO COUNTY</t>
  </si>
  <si>
    <t>HINTON</t>
  </si>
  <si>
    <t>PLYMOUTH COUNTY</t>
  </si>
  <si>
    <t>LE MARS</t>
  </si>
  <si>
    <t>POCAHONTAS COUNTY</t>
  </si>
  <si>
    <t>WINTERSET</t>
  </si>
  <si>
    <t>KNOXVILLE</t>
  </si>
  <si>
    <t xml:space="preserve">635166T </t>
  </si>
  <si>
    <t>PELLA SCHOOL TIF</t>
  </si>
  <si>
    <t xml:space="preserve">643582T </t>
  </si>
  <si>
    <t>EAST MARSHALL SCHOOL TIF</t>
  </si>
  <si>
    <t xml:space="preserve">644104T </t>
  </si>
  <si>
    <t>MARSHALLTOWN SCHOOL TIF</t>
  </si>
  <si>
    <t>WEST MARSHALL</t>
  </si>
  <si>
    <t>LEWIS CENTRAL</t>
  </si>
  <si>
    <t xml:space="preserve">696165T </t>
  </si>
  <si>
    <t>STANTON SCHOOL TIF</t>
  </si>
  <si>
    <t xml:space="preserve">706975T </t>
  </si>
  <si>
    <t>WEST LIBERTY SCHOOL TIF</t>
  </si>
  <si>
    <t>CLARINDA</t>
  </si>
  <si>
    <t>BEDFORD</t>
  </si>
  <si>
    <t>EMMETSBURG</t>
  </si>
  <si>
    <t>AKRON-WESTFIELD</t>
  </si>
  <si>
    <t xml:space="preserve">750063T </t>
  </si>
  <si>
    <t>AKRON-WESTFIELD SCHOOL TIF</t>
  </si>
  <si>
    <t>REMSEN-UNION</t>
  </si>
  <si>
    <t>WEST SIOUX</t>
  </si>
  <si>
    <t xml:space="preserve">483154T </t>
  </si>
  <si>
    <t>IOWA VALLEY SCHOOL TIF</t>
  </si>
  <si>
    <t xml:space="preserve">487029T </t>
  </si>
  <si>
    <t>WILLIAMSBURG SCHOOL TIF</t>
  </si>
  <si>
    <t xml:space="preserve">770720T </t>
  </si>
  <si>
    <t>BONDURANT-FARRAR SCHOOL TIF</t>
  </si>
  <si>
    <t xml:space="preserve">523141T </t>
  </si>
  <si>
    <t>IOWA CITY SCHOOL TIF</t>
  </si>
  <si>
    <t xml:space="preserve">526093T </t>
  </si>
  <si>
    <t>SOLON SCHOOL TIF</t>
  </si>
  <si>
    <t xml:space="preserve">763537T </t>
  </si>
  <si>
    <t>LAURENS-MARATHON SCHOOL TIF</t>
  </si>
  <si>
    <t>POLK COUNTY</t>
  </si>
  <si>
    <t>ANKENY</t>
  </si>
  <si>
    <t>RIVERSIDE</t>
  </si>
  <si>
    <t>POTTAWATTAMIE COUNTY</t>
  </si>
  <si>
    <t>UNDERWOOD</t>
  </si>
  <si>
    <t xml:space="preserve">786460T </t>
  </si>
  <si>
    <t>TRI-CENTER SCHOOL TIF</t>
  </si>
  <si>
    <t>COUNCIL BLUFFS</t>
  </si>
  <si>
    <t>BROOKLYN-GUERNSEY-MALCOM</t>
  </si>
  <si>
    <t>POWESHIEK COUNTY</t>
  </si>
  <si>
    <t>ST ANSGAR</t>
  </si>
  <si>
    <t xml:space="preserve">241134T </t>
  </si>
  <si>
    <t>CHARTER OAK-UTE SCHOOL TIF</t>
  </si>
  <si>
    <t xml:space="preserve">674033T </t>
  </si>
  <si>
    <t>WHITING</t>
  </si>
  <si>
    <t>WESTWOOD</t>
  </si>
  <si>
    <t xml:space="preserve">715949T </t>
  </si>
  <si>
    <t>SHELDON SCHOOL TIF</t>
  </si>
  <si>
    <t>RINGGOLD COUNTY</t>
  </si>
  <si>
    <t>DIAGONAL</t>
  </si>
  <si>
    <t xml:space="preserve">816741T </t>
  </si>
  <si>
    <t>EAST SAC SCHOOL TIF</t>
  </si>
  <si>
    <t>SAC COUNTY</t>
  </si>
  <si>
    <t>SCOTT COUNTY</t>
  </si>
  <si>
    <t>BETTENDORF</t>
  </si>
  <si>
    <t>SHELBY COUNTY</t>
  </si>
  <si>
    <t xml:space="preserve">780441T </t>
  </si>
  <si>
    <t>AHSTW SCHOOL TIF</t>
  </si>
  <si>
    <t>SIOUX CENTER</t>
  </si>
  <si>
    <t>SIOUX COUNTY</t>
  </si>
  <si>
    <t xml:space="preserve">534446T </t>
  </si>
  <si>
    <t>MONTICELLO SCHOOL TIF</t>
  </si>
  <si>
    <t>DES MOINES</t>
  </si>
  <si>
    <t>JOHNSTON</t>
  </si>
  <si>
    <t>SAYDEL</t>
  </si>
  <si>
    <t xml:space="preserve">783645T </t>
  </si>
  <si>
    <t>LEWIS CENTRAL SCHOOL TIF</t>
  </si>
  <si>
    <t xml:space="preserve">784824T </t>
  </si>
  <si>
    <t>RIVERSIDE SCHOOL TIF</t>
  </si>
  <si>
    <t xml:space="preserve">786534T </t>
  </si>
  <si>
    <t>UNDERWOOD SCHOOL TIF</t>
  </si>
  <si>
    <t xml:space="preserve">731197T </t>
  </si>
  <si>
    <t>CLARINDA SCHOOL TIF</t>
  </si>
  <si>
    <t>SOUTH PAGE</t>
  </si>
  <si>
    <t xml:space="preserve">755486T </t>
  </si>
  <si>
    <t>REMSEN-UNION SCHOOL TIF</t>
  </si>
  <si>
    <t>SIOUX CITY</t>
  </si>
  <si>
    <t xml:space="preserve">114644T </t>
  </si>
  <si>
    <t>NEWELL-FONDA SCHOOL TIF</t>
  </si>
  <si>
    <t xml:space="preserve">765283T </t>
  </si>
  <si>
    <t>POCAHONTAS AREA SCHOOL TIF</t>
  </si>
  <si>
    <t>STORY COUNTY</t>
  </si>
  <si>
    <t>AMES</t>
  </si>
  <si>
    <t>TAMA COUNTY</t>
  </si>
  <si>
    <t xml:space="preserve">866098T </t>
  </si>
  <si>
    <t>SOUTH TAMA SCHOOL TIF</t>
  </si>
  <si>
    <t>SOUTH TAMA</t>
  </si>
  <si>
    <t>TAYLOR COUNTY</t>
  </si>
  <si>
    <t>UNION COUNTY</t>
  </si>
  <si>
    <t>VAN BUREN COUNTY</t>
  </si>
  <si>
    <t>CARLISLE</t>
  </si>
  <si>
    <t>WARREN COUNTY</t>
  </si>
  <si>
    <t xml:space="preserve">573715T </t>
  </si>
  <si>
    <t>LINN-MAR SCHOOL TIF</t>
  </si>
  <si>
    <t xml:space="preserve">573744T </t>
  </si>
  <si>
    <t>LISBON SCHOOL TIF</t>
  </si>
  <si>
    <t xml:space="preserve">584509T </t>
  </si>
  <si>
    <t>MORNING SUN SCHOOL TIF</t>
  </si>
  <si>
    <t>SOUTHEAST WARREN</t>
  </si>
  <si>
    <t xml:space="preserve">602457T </t>
  </si>
  <si>
    <t>GEORGE-LITTLE ROCK SCHOOL TIF</t>
  </si>
  <si>
    <t xml:space="preserve">617056T </t>
  </si>
  <si>
    <t>WINTERSET SCHOOL TIF</t>
  </si>
  <si>
    <t xml:space="preserve">790846T </t>
  </si>
  <si>
    <t>BROOKLYN-GUERNSEY-MALCOM SCHOOL TIF</t>
  </si>
  <si>
    <t xml:space="preserve">804527T </t>
  </si>
  <si>
    <t>MOUNT AYR SCHOOL TIF</t>
  </si>
  <si>
    <t xml:space="preserve">825250T </t>
  </si>
  <si>
    <t>PLEASANT VALLEY SCHOOL TIF</t>
  </si>
  <si>
    <t>NORTH SCOTT</t>
  </si>
  <si>
    <t>INDIANOLA</t>
  </si>
  <si>
    <t>WASHINGTON COUNTY</t>
  </si>
  <si>
    <t>WAYNE COUNTY</t>
  </si>
  <si>
    <t>WEBSTER COUNTY</t>
  </si>
  <si>
    <t xml:space="preserve">134023T </t>
  </si>
  <si>
    <t>MANSON-NORTHWEST WEBSTER SCH TIF</t>
  </si>
  <si>
    <t>WINNEBAGO COUNTY</t>
  </si>
  <si>
    <t xml:space="preserve">953420T </t>
  </si>
  <si>
    <t>LAKE MILLS SCHOOL TIF</t>
  </si>
  <si>
    <t>LAKE MILLS</t>
  </si>
  <si>
    <t>WINNESHIEK COUNTY</t>
  </si>
  <si>
    <t>URBANDALE</t>
  </si>
  <si>
    <t xml:space="preserve">770261T </t>
  </si>
  <si>
    <t>ANKENY SCHOOL TIF</t>
  </si>
  <si>
    <t xml:space="preserve">771737T </t>
  </si>
  <si>
    <t>DES MOINES SCHOOL TIF</t>
  </si>
  <si>
    <t xml:space="preserve">773231T </t>
  </si>
  <si>
    <t>JOHNSTON SCHOOL TIF</t>
  </si>
  <si>
    <t xml:space="preserve">774779T </t>
  </si>
  <si>
    <t>NORTH POLK SCHOOL TIF</t>
  </si>
  <si>
    <t xml:space="preserve">775805T </t>
  </si>
  <si>
    <t>SAYDEL SCHOOL TIF</t>
  </si>
  <si>
    <t xml:space="preserve">776101T </t>
  </si>
  <si>
    <t>SOUTHEAST POLK SCHOOL TIF</t>
  </si>
  <si>
    <t xml:space="preserve">776957T </t>
  </si>
  <si>
    <t>WEST DES MOINES SCHOOL TIF</t>
  </si>
  <si>
    <t>PLEASANT VALLEY</t>
  </si>
  <si>
    <t xml:space="preserve">832826T </t>
  </si>
  <si>
    <t>HARLAN SCHOOL TIF</t>
  </si>
  <si>
    <t xml:space="preserve">846030T </t>
  </si>
  <si>
    <t>SIOUX CENTER SCHOOL TIF</t>
  </si>
  <si>
    <t>NEVADA</t>
  </si>
  <si>
    <t xml:space="preserve">873609T </t>
  </si>
  <si>
    <t>LENOX SCHOOL TIF</t>
  </si>
  <si>
    <t xml:space="preserve">624776T </t>
  </si>
  <si>
    <t>NORTH MAHASKA SCHOOL TIF</t>
  </si>
  <si>
    <t xml:space="preserve">633375T </t>
  </si>
  <si>
    <t>KNOXVILLE SCHOOL TIF</t>
  </si>
  <si>
    <t xml:space="preserve">652511T </t>
  </si>
  <si>
    <t>GLENWOOD SCHOOL TIF</t>
  </si>
  <si>
    <t xml:space="preserve">665751T </t>
  </si>
  <si>
    <t>ST ANSGAR SCHOOL TIF</t>
  </si>
  <si>
    <t xml:space="preserve">966100T </t>
  </si>
  <si>
    <t>SOUTH WINNESHIEK SCHOOL TIF</t>
  </si>
  <si>
    <t>SOUTH WINNESHIEK</t>
  </si>
  <si>
    <t>WOODBURY COUNTY</t>
  </si>
  <si>
    <t>SERGEANT BLUFF-LUTON</t>
  </si>
  <si>
    <t>LAWTON-BRONSON</t>
  </si>
  <si>
    <t>WORTH COUNTY</t>
  </si>
  <si>
    <t>NORTHWOOD-KENSETT</t>
  </si>
  <si>
    <t>WRIGHT COUNTY</t>
  </si>
  <si>
    <t xml:space="preserve">781476T </t>
  </si>
  <si>
    <t>COUNCIL BLUFFS SCHOOL TIF</t>
  </si>
  <si>
    <t xml:space="preserve">794437T </t>
  </si>
  <si>
    <t>MONTEZUMA SCHOOL TIF</t>
  </si>
  <si>
    <t>MONTEZUMA</t>
  </si>
  <si>
    <t xml:space="preserve">824784T </t>
  </si>
  <si>
    <t>NORTH SCOTT SCHOOL TIF</t>
  </si>
  <si>
    <t xml:space="preserve">905049T </t>
  </si>
  <si>
    <t>OTTUMWA SCHOOL TIF</t>
  </si>
  <si>
    <t>WAPELLO COUNTY</t>
  </si>
  <si>
    <t>NORWALK</t>
  </si>
  <si>
    <t>FORT DODGE</t>
  </si>
  <si>
    <t xml:space="preserve">976992T </t>
  </si>
  <si>
    <t>WESTWOOD SCHOOL TIF</t>
  </si>
  <si>
    <t xml:space="preserve">840747T </t>
  </si>
  <si>
    <t>BOYDEN-HULL SCHOOL TIF</t>
  </si>
  <si>
    <t xml:space="preserve">844149T </t>
  </si>
  <si>
    <t>MOC-FLOYD VALLEY SCHOOL TIF</t>
  </si>
  <si>
    <t xml:space="preserve">846990T </t>
  </si>
  <si>
    <t>WEST SIOUX SCHOOL TIF</t>
  </si>
  <si>
    <t xml:space="preserve">854617T </t>
  </si>
  <si>
    <t>NEVADA SCHOOL TIF</t>
  </si>
  <si>
    <t xml:space="preserve">676987T </t>
  </si>
  <si>
    <t>WEST MONONA SCHOOL TIF</t>
  </si>
  <si>
    <t xml:space="preserve">695463T </t>
  </si>
  <si>
    <t>RED OAK SCHOOL TIF</t>
  </si>
  <si>
    <t xml:space="preserve">696651T </t>
  </si>
  <si>
    <t>VILLISCA SCHOOL TIF</t>
  </si>
  <si>
    <t xml:space="preserve">704581T </t>
  </si>
  <si>
    <t>MUSCATINE SCHOOL TIF</t>
  </si>
  <si>
    <t xml:space="preserve">707038T </t>
  </si>
  <si>
    <t>WILTON SCHOOL TIF</t>
  </si>
  <si>
    <t xml:space="preserve">712862T </t>
  </si>
  <si>
    <t>HARTLEY-MELVIN-SANBORN SCHOOL TIF</t>
  </si>
  <si>
    <t xml:space="preserve">642682T </t>
  </si>
  <si>
    <t>GMG SCHOOL TIF</t>
  </si>
  <si>
    <t>NORTH TAMA</t>
  </si>
  <si>
    <t xml:space="preserve">896592T </t>
  </si>
  <si>
    <t>OTTUMWA</t>
  </si>
  <si>
    <t xml:space="preserve">913114T </t>
  </si>
  <si>
    <t>INDIANOLA SCHOOL TIF</t>
  </si>
  <si>
    <t xml:space="preserve">914797T </t>
  </si>
  <si>
    <t>NORWALK SCHOOL TIF</t>
  </si>
  <si>
    <t xml:space="preserve">725994T </t>
  </si>
  <si>
    <t>SIBLEY-OCHEYEDAN SCHOOL TIF</t>
  </si>
  <si>
    <t xml:space="preserve">742088T </t>
  </si>
  <si>
    <t>EMMETSBURG SCHOOL TIF</t>
  </si>
  <si>
    <t xml:space="preserve">745724T </t>
  </si>
  <si>
    <t>RUTHVEN-AYRSHIRE SCHOOL TIF</t>
  </si>
  <si>
    <t xml:space="preserve">752988T </t>
  </si>
  <si>
    <t>HINTON SCHOOL TIF</t>
  </si>
  <si>
    <t xml:space="preserve">753348T </t>
  </si>
  <si>
    <t>KINGSLEY-PIERSON SCHOOL TIF</t>
  </si>
  <si>
    <t xml:space="preserve">753600T </t>
  </si>
  <si>
    <t>LE MARS SCHOOL TIF</t>
  </si>
  <si>
    <t xml:space="preserve">776579T </t>
  </si>
  <si>
    <t>URBANDALE SCHOOL TIF</t>
  </si>
  <si>
    <t xml:space="preserve">926768T </t>
  </si>
  <si>
    <t>WASHINGTON SCHOOL TIF</t>
  </si>
  <si>
    <t xml:space="preserve">942313T </t>
  </si>
  <si>
    <t>FORT DODGE SCHOOL TIF</t>
  </si>
  <si>
    <t xml:space="preserve">945323T </t>
  </si>
  <si>
    <t xml:space="preserve">946096T </t>
  </si>
  <si>
    <t xml:space="preserve">961638T </t>
  </si>
  <si>
    <t xml:space="preserve">910981T </t>
  </si>
  <si>
    <t>CARLISLE SCHOOL TIF</t>
  </si>
  <si>
    <t xml:space="preserve">977098T </t>
  </si>
  <si>
    <t>WOODBURY CENTRAL SCHOOL TIF</t>
  </si>
  <si>
    <t>WOODBURY CENTRAL</t>
  </si>
  <si>
    <t xml:space="preserve">991206T </t>
  </si>
  <si>
    <t>CLARION-GOLDFIELD-DOWS (CLARION-GOLDFIELD) SCHOOL TIF</t>
  </si>
  <si>
    <t xml:space="preserve">820621T </t>
  </si>
  <si>
    <t>BETTENDORF SCHOOL TIF</t>
  </si>
  <si>
    <t xml:space="preserve">845607T </t>
  </si>
  <si>
    <t>ROCK VALLEY SCHOOL TIF</t>
  </si>
  <si>
    <t xml:space="preserve">850225T </t>
  </si>
  <si>
    <t>AMES SCHOOL TIF</t>
  </si>
  <si>
    <t xml:space="preserve">850472T </t>
  </si>
  <si>
    <t>BALLARD SCHOOL TIF</t>
  </si>
  <si>
    <t xml:space="preserve">855643T </t>
  </si>
  <si>
    <t>ROLAND-STORY SCHOOL TIF</t>
  </si>
  <si>
    <t xml:space="preserve">881503T </t>
  </si>
  <si>
    <t xml:space="preserve">916094T </t>
  </si>
  <si>
    <t>SOUTHEAST WARREN SCHOOL TIF</t>
  </si>
  <si>
    <t xml:space="preserve">924271T </t>
  </si>
  <si>
    <t>MID-PRAIRIE SCHOOL TIF</t>
  </si>
  <si>
    <t xml:space="preserve">950873T </t>
  </si>
  <si>
    <t>NORTH IOWA SCHOOL TIF</t>
  </si>
  <si>
    <t xml:space="preserve">971975T </t>
  </si>
  <si>
    <t>RIVER VALLEY SCHOOL TIF</t>
  </si>
  <si>
    <t xml:space="preserve">975877T </t>
  </si>
  <si>
    <t>SERGEANT BLUFF-LUTON SCHOOL TIF</t>
  </si>
  <si>
    <t xml:space="preserve">976039T </t>
  </si>
  <si>
    <t>SIOUX CITY SCHOOL TIF</t>
  </si>
  <si>
    <t xml:space="preserve">984788T </t>
  </si>
  <si>
    <t>NORTHWOOD-KENSETT SCHOOL TIF</t>
  </si>
  <si>
    <t xml:space="preserve">991944T </t>
  </si>
  <si>
    <t>EAGLE GROVE SCHOOL TIF</t>
  </si>
  <si>
    <t>100% Ag Land</t>
  </si>
  <si>
    <t>100% Ag Building</t>
  </si>
  <si>
    <t>100% Commercial</t>
  </si>
  <si>
    <t>100% Industrial</t>
  </si>
  <si>
    <t>100% Reserved</t>
  </si>
  <si>
    <t>100% Railroads</t>
  </si>
  <si>
    <t>100% Utilities</t>
  </si>
  <si>
    <t>100% Other</t>
  </si>
  <si>
    <t>100% Gross</t>
  </si>
  <si>
    <t>100% Military Exempt</t>
  </si>
  <si>
    <t>100% Net</t>
  </si>
  <si>
    <t>100% Gas &amp; Elec Utilities</t>
  </si>
  <si>
    <t>100% Residential</t>
  </si>
  <si>
    <t>Dist</t>
  </si>
  <si>
    <t>Tif_NonTIF</t>
  </si>
  <si>
    <t>4978</t>
  </si>
  <si>
    <t>Non-TIF</t>
  </si>
  <si>
    <t>County Number3</t>
  </si>
  <si>
    <t>11</t>
  </si>
  <si>
    <t>0018</t>
  </si>
  <si>
    <t>Adair-Casey</t>
  </si>
  <si>
    <t>0027</t>
  </si>
  <si>
    <t>Adel-Desoto-Minburn</t>
  </si>
  <si>
    <t>07</t>
  </si>
  <si>
    <t>0009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</si>
  <si>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</si>
  <si>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</si>
  <si>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</si>
  <si>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</si>
  <si>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</si>
  <si>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</si>
  <si>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</si>
  <si>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</si>
  <si>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</si>
  <si>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</si>
  <si>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</si>
  <si>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</si>
  <si>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</si>
  <si>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</si>
  <si>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</si>
  <si>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</si>
  <si>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</si>
  <si>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</si>
  <si>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</si>
  <si>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</si>
  <si>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Algona (Titonka)</t>
  </si>
  <si>
    <t>01</t>
  </si>
  <si>
    <t>0135</t>
  </si>
  <si>
    <t>Allamakee</t>
  </si>
  <si>
    <t>0171</t>
  </si>
  <si>
    <t>ALTA-AURELIA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</si>
  <si>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</si>
  <si>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</si>
  <si>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</si>
  <si>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</si>
  <si>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</si>
  <si>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</si>
  <si>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</si>
  <si>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</si>
  <si>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</si>
  <si>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</si>
  <si>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</si>
  <si>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</si>
  <si>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</si>
  <si>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</si>
  <si>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</si>
  <si>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</si>
  <si>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</si>
  <si>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</si>
  <si>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</si>
  <si>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</si>
  <si>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</si>
  <si>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</si>
  <si>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</si>
  <si>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</si>
  <si>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</si>
  <si>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</si>
  <si>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</si>
  <si>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</si>
  <si>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</si>
  <si>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</si>
  <si>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</si>
  <si>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</si>
  <si>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</si>
  <si>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</si>
  <si>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</si>
  <si>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</si>
  <si>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</si>
  <si>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</si>
  <si>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</si>
  <si>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</si>
  <si>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</si>
  <si>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</si>
  <si>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</si>
  <si>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</si>
  <si>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</si>
  <si>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</si>
  <si>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</si>
  <si>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</si>
  <si>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</si>
  <si>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</si>
  <si>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</si>
  <si>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0918</t>
  </si>
  <si>
    <t>CALAMUS-WHEATLAND</t>
  </si>
  <si>
    <t>Calamus-Wheatland</t>
  </si>
  <si>
    <t>0914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</si>
  <si>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</si>
  <si>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</si>
  <si>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</si>
  <si>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</si>
  <si>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</si>
  <si>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</si>
  <si>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</si>
  <si>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</si>
  <si>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</si>
  <si>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</si>
  <si>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</si>
  <si>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</si>
  <si>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</si>
  <si>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</si>
  <si>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</si>
  <si>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</si>
  <si>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</si>
  <si>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</si>
  <si>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</si>
  <si>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</si>
  <si>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</si>
  <si>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</si>
  <si>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</si>
  <si>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</si>
  <si>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</si>
  <si>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</si>
  <si>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</si>
  <si>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</si>
  <si>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</si>
  <si>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</si>
  <si>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</si>
  <si>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</si>
  <si>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</si>
  <si>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</si>
  <si>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</si>
  <si>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</si>
  <si>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</si>
  <si>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</si>
  <si>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</si>
  <si>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</si>
  <si>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</si>
  <si>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</si>
  <si>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</si>
  <si>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 (CLR-GLDFLD)</t>
  </si>
  <si>
    <t>Clarion-Goldfield-Dows</t>
  </si>
  <si>
    <t>1854</t>
  </si>
  <si>
    <t>Clarion-Goldfield-Dows (Dows)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</si>
  <si>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</si>
  <si>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</si>
  <si>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</si>
  <si>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</si>
  <si>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</si>
  <si>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</si>
  <si>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</si>
  <si>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</si>
  <si>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0216</t>
  </si>
  <si>
    <t>Clear Creek-Amana (Amana)</t>
  </si>
  <si>
    <t>1221</t>
  </si>
  <si>
    <t>Clear Creek-Amana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</si>
  <si>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</si>
  <si>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</si>
  <si>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</si>
  <si>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</si>
  <si>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</si>
  <si>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</si>
  <si>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</si>
  <si>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</si>
  <si>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</si>
  <si>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</si>
  <si>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</si>
  <si>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</si>
  <si>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</si>
  <si>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</si>
  <si>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</si>
  <si>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</si>
  <si>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</si>
  <si>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</si>
  <si>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</si>
  <si>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</si>
  <si>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</si>
  <si>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</si>
  <si>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</si>
  <si>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</si>
  <si>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</si>
  <si>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</si>
  <si>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</si>
  <si>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</si>
  <si>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</si>
  <si>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</si>
  <si>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</si>
  <si>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</si>
  <si>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</si>
  <si>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</si>
  <si>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</si>
  <si>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</si>
  <si>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</si>
  <si>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</si>
  <si>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</si>
  <si>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</si>
  <si>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</si>
  <si>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</si>
  <si>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</si>
  <si>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</si>
  <si>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</si>
  <si>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</si>
  <si>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</si>
  <si>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</si>
  <si>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</si>
  <si>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</si>
  <si>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</si>
  <si>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</si>
  <si>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</si>
  <si>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</si>
  <si>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</si>
  <si>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</si>
  <si>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</si>
  <si>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</si>
  <si>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East Marshall</t>
  </si>
  <si>
    <t>3978</t>
  </si>
  <si>
    <t>East Mills</t>
  </si>
  <si>
    <t>6741</t>
  </si>
  <si>
    <t>EAST SAC COUNTY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</si>
  <si>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</si>
  <si>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</si>
  <si>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</si>
  <si>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</si>
  <si>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</si>
  <si>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</si>
  <si>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</si>
  <si>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</si>
  <si>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</si>
  <si>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</si>
  <si>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</si>
  <si>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</si>
  <si>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</si>
  <si>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</si>
  <si>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</si>
  <si>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</si>
  <si>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</si>
  <si>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</si>
  <si>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</si>
  <si>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</si>
  <si>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</si>
  <si>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</si>
  <si>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</si>
  <si>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</si>
  <si>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</si>
  <si>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</si>
  <si>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</si>
  <si>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</si>
  <si>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</si>
  <si>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</si>
  <si>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</si>
  <si>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</si>
  <si>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</si>
  <si>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</si>
  <si>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</si>
  <si>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</si>
  <si>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</si>
  <si>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</si>
  <si>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</si>
  <si>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</si>
  <si>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</si>
  <si>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</si>
  <si>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</si>
  <si>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</si>
  <si>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</si>
  <si>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</si>
  <si>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</si>
  <si>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</si>
  <si>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</si>
  <si>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</si>
  <si>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</si>
  <si>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</si>
  <si>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</si>
  <si>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</si>
  <si>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</si>
  <si>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</si>
  <si>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</si>
  <si>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</si>
  <si>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</si>
  <si>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</si>
  <si>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</si>
  <si>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</si>
  <si>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</si>
  <si>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</si>
  <si>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</si>
  <si>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</si>
  <si>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</si>
  <si>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</si>
  <si>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</si>
  <si>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</si>
  <si>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</si>
  <si>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</si>
  <si>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</si>
  <si>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</si>
  <si>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</si>
  <si>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</si>
  <si>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</si>
  <si>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</si>
  <si>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</si>
  <si>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</si>
  <si>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</si>
  <si>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</si>
  <si>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</si>
  <si>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</si>
  <si>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</si>
  <si>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</si>
  <si>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</si>
  <si>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IKM-Manning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</si>
  <si>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</si>
  <si>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</si>
  <si>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</si>
  <si>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</si>
  <si>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</si>
  <si>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</si>
  <si>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</si>
  <si>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</si>
  <si>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</si>
  <si>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</si>
  <si>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</si>
  <si>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</si>
  <si>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</si>
  <si>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</si>
  <si>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</si>
  <si>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</si>
  <si>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</si>
  <si>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</si>
  <si>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</si>
  <si>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</si>
  <si>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</si>
  <si>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</si>
  <si>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</si>
  <si>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</si>
  <si>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</si>
  <si>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</si>
  <si>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</si>
  <si>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</si>
  <si>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</si>
  <si>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</si>
  <si>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</si>
  <si>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</si>
  <si>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</si>
  <si>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</si>
  <si>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</si>
  <si>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</si>
  <si>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</si>
  <si>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</si>
  <si>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</si>
  <si>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</si>
  <si>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</si>
  <si>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</si>
  <si>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</si>
  <si>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</si>
  <si>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</si>
  <si>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</si>
  <si>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</si>
  <si>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</si>
  <si>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</si>
  <si>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</si>
  <si>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</si>
  <si>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</si>
  <si>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</si>
  <si>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</si>
  <si>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</si>
  <si>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</si>
  <si>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</si>
  <si>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</si>
  <si>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</si>
  <si>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</si>
  <si>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</si>
  <si>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</si>
  <si>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</si>
  <si>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</si>
  <si>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</si>
  <si>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</si>
  <si>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</si>
  <si>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</si>
  <si>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</si>
  <si>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</si>
  <si>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</si>
  <si>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</si>
  <si>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</si>
  <si>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</si>
  <si>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</si>
  <si>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</si>
  <si>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</si>
  <si>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</si>
  <si>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</si>
  <si>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</si>
  <si>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</si>
  <si>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</si>
  <si>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</si>
  <si>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</si>
  <si>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</si>
  <si>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</si>
  <si>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</si>
  <si>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</si>
  <si>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</si>
  <si>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</si>
  <si>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</si>
  <si>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</si>
  <si>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</si>
  <si>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</si>
  <si>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</si>
  <si>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</si>
  <si>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</si>
  <si>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</si>
  <si>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</si>
  <si>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</si>
  <si>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</si>
  <si>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</si>
  <si>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</si>
  <si>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</si>
  <si>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</si>
  <si>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</si>
  <si>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</si>
  <si>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</si>
  <si>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</si>
  <si>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</si>
  <si>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</si>
  <si>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</si>
  <si>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</si>
  <si>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</si>
  <si>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</si>
  <si>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</si>
  <si>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</si>
  <si>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</si>
  <si>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</si>
  <si>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</si>
  <si>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</si>
  <si>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</si>
  <si>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</si>
  <si>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</si>
  <si>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</si>
  <si>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</si>
  <si>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</si>
  <si>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</si>
  <si>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</si>
  <si>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</si>
  <si>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</si>
  <si>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</si>
  <si>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</si>
  <si>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</si>
  <si>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</si>
  <si>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</si>
  <si>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</si>
  <si>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</si>
  <si>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</si>
  <si>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</si>
  <si>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</si>
  <si>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</si>
  <si>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</si>
  <si>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</si>
  <si>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</si>
  <si>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</si>
  <si>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4773</t>
  </si>
  <si>
    <t>Northeast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</si>
  <si>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</si>
  <si>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</si>
  <si>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</si>
  <si>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</si>
  <si>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</si>
  <si>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</si>
  <si>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</si>
  <si>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</si>
  <si>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</si>
  <si>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</si>
  <si>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</si>
  <si>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</si>
  <si>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</si>
  <si>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</si>
  <si>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</si>
  <si>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</si>
  <si>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</si>
  <si>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</si>
  <si>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</si>
  <si>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</si>
  <si>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</si>
  <si>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</si>
  <si>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</si>
  <si>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</si>
  <si>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</si>
  <si>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</si>
  <si>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</si>
  <si>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</si>
  <si>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</si>
  <si>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</si>
  <si>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</si>
  <si>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</si>
  <si>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</si>
  <si>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</si>
  <si>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</si>
  <si>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</si>
  <si>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</si>
  <si>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</si>
  <si>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Pocahontas Area</t>
  </si>
  <si>
    <t>5310</t>
  </si>
  <si>
    <t>Postville</t>
  </si>
  <si>
    <t>5323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</si>
  <si>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</si>
  <si>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</si>
  <si>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</si>
  <si>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</si>
  <si>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</si>
  <si>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</si>
  <si>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</si>
  <si>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</si>
  <si>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</si>
  <si>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</si>
  <si>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</si>
  <si>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</si>
  <si>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</si>
  <si>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</si>
  <si>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</si>
  <si>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</si>
  <si>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</si>
  <si>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</si>
  <si>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</si>
  <si>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</si>
  <si>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</si>
  <si>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</si>
  <si>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</si>
  <si>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</si>
  <si>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</si>
  <si>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</si>
  <si>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</si>
  <si>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</si>
  <si>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</si>
  <si>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</si>
  <si>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</si>
  <si>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</si>
  <si>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</si>
  <si>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</si>
  <si>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</si>
  <si>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</si>
  <si>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</si>
  <si>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</si>
  <si>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</si>
  <si>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</si>
  <si>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</si>
  <si>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</si>
  <si>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</si>
  <si>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</si>
  <si>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</si>
  <si>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</si>
  <si>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</si>
  <si>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</si>
  <si>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</si>
  <si>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</si>
  <si>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</si>
  <si>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</si>
  <si>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</si>
  <si>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</si>
  <si>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</si>
  <si>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</si>
  <si>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</si>
  <si>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</si>
  <si>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</si>
  <si>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</si>
  <si>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</si>
  <si>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</si>
  <si>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</si>
  <si>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</si>
  <si>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</si>
  <si>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</si>
  <si>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</si>
  <si>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</si>
  <si>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</si>
  <si>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</si>
  <si>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</si>
  <si>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</si>
  <si>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</si>
  <si>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</si>
  <si>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</si>
  <si>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</si>
  <si>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</si>
  <si>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</si>
  <si>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</si>
  <si>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</si>
  <si>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</si>
  <si>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</si>
  <si>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</si>
  <si>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</si>
  <si>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</si>
  <si>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</si>
  <si>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</si>
  <si>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</si>
  <si>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</si>
  <si>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</si>
  <si>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</si>
  <si>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</si>
  <si>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</si>
  <si>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</si>
  <si>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</si>
  <si>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</si>
  <si>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</si>
  <si>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</si>
  <si>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</si>
  <si>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</si>
  <si>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Union</t>
  </si>
  <si>
    <t>6561</t>
  </si>
  <si>
    <t>United</t>
  </si>
  <si>
    <t>6579</t>
  </si>
  <si>
    <t>Urbandale</t>
  </si>
  <si>
    <t>6592</t>
  </si>
  <si>
    <t>Van Buren County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</si>
  <si>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</si>
  <si>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</si>
  <si>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</si>
  <si>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</si>
  <si>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</si>
  <si>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</si>
  <si>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</si>
  <si>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</si>
  <si>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</si>
  <si>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</si>
  <si>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</si>
  <si>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</si>
  <si>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</si>
  <si>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</si>
  <si>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</si>
  <si>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</si>
  <si>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</si>
  <si>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</si>
  <si>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</si>
  <si>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</si>
  <si>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</si>
  <si>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</si>
  <si>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4775</t>
  </si>
  <si>
    <t>Webster City (Northeast Hamilton)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</si>
  <si>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</si>
  <si>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</si>
  <si>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</si>
  <si>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</si>
  <si>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</si>
  <si>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</si>
  <si>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</si>
  <si>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</si>
  <si>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</si>
  <si>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</si>
  <si>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</si>
  <si>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</si>
  <si>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</si>
  <si>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</si>
  <si>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</si>
  <si>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</si>
  <si>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</si>
  <si>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</si>
  <si>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</si>
  <si>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</si>
  <si>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</si>
  <si>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</si>
  <si>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</si>
  <si>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</si>
  <si>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</si>
  <si>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</si>
  <si>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</si>
  <si>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</si>
  <si>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</si>
  <si>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</si>
  <si>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</si>
  <si>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</si>
  <si>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</si>
  <si>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</si>
  <si>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</si>
  <si>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</si>
  <si>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</si>
  <si>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</si>
  <si>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</si>
  <si>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</si>
  <si>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</si>
  <si>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</si>
  <si>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</si>
  <si>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</si>
  <si>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</si>
  <si>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</si>
  <si>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</si>
  <si>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</si>
  <si>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</si>
  <si>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</si>
  <si>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</si>
  <si>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</si>
  <si>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</si>
  <si>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</si>
  <si>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DistrictNumber</t>
  </si>
  <si>
    <t>NAME</t>
  </si>
  <si>
    <t>Label</t>
  </si>
  <si>
    <t>Valuation With
 G&amp;E Utilities</t>
  </si>
  <si>
    <t>TIF</t>
  </si>
  <si>
    <t>CENTRAL DEWITT</t>
  </si>
  <si>
    <t xml:space="preserve">534269T </t>
  </si>
  <si>
    <t>MIDLAND SCHOOL TIF</t>
  </si>
  <si>
    <t>EAST MILLS</t>
  </si>
  <si>
    <t>DECORAH</t>
  </si>
  <si>
    <t xml:space="preserve">482097T </t>
  </si>
  <si>
    <t>ENGLISH VALLEYS SCHOOL TIF</t>
  </si>
  <si>
    <t xml:space="preserve">546462T </t>
  </si>
  <si>
    <t>TRI-COUNTY SCHOOL TIF</t>
  </si>
  <si>
    <t>CENTRAL DEWITT SCHOOL TIF</t>
  </si>
  <si>
    <t>EAST MILLS SCHOOL TIF</t>
  </si>
  <si>
    <t xml:space="preserve">021431T </t>
  </si>
  <si>
    <t>CORNING SCHOOL TIF</t>
  </si>
  <si>
    <t xml:space="preserve">041071T </t>
  </si>
  <si>
    <t>CENTERVILLE SCHOOL TIF</t>
  </si>
  <si>
    <t xml:space="preserve">786453T </t>
  </si>
  <si>
    <t>TREYNOR SCHOOL TIF</t>
  </si>
  <si>
    <t>MAPLE VALLEY-ANTHON OTO</t>
  </si>
  <si>
    <t xml:space="preserve">271093T </t>
  </si>
  <si>
    <t>CENTRAL DECATUR SCHOOL TIF</t>
  </si>
  <si>
    <t xml:space="preserve">815823T </t>
  </si>
  <si>
    <t>SCHALLER-CRESTLAND SCHOOL TIF</t>
  </si>
  <si>
    <t>MAPLE VALLEY-ANTHON OTO SCHOOL TIF</t>
  </si>
  <si>
    <t>VAN BUREN COUNTY SCHOOL TIF</t>
  </si>
  <si>
    <t>DECORAH SCHOOL TIF</t>
  </si>
  <si>
    <t>1968</t>
  </si>
  <si>
    <t>5160</t>
  </si>
  <si>
    <t>5325</t>
  </si>
  <si>
    <t>5510</t>
  </si>
  <si>
    <t>6035</t>
  </si>
  <si>
    <t>6099</t>
  </si>
  <si>
    <t>6536</t>
  </si>
  <si>
    <t>CRESTON SCHOOL TIF</t>
  </si>
  <si>
    <t>CRESTON</t>
  </si>
  <si>
    <t>SOUTHEAST VALLEY (SOUTHEAST WEBSTER-GRAND)</t>
  </si>
  <si>
    <t>SOUTHEAST VALLEY (PRAIRIE VALLEY)</t>
  </si>
  <si>
    <t>ALGONA (LU VERNE)</t>
  </si>
  <si>
    <t xml:space="preserve">482766T </t>
  </si>
  <si>
    <t>H-L-V SCHOOL TIF</t>
  </si>
  <si>
    <t>ALGONA (LU VERNE) SCHOOL TIF</t>
  </si>
  <si>
    <t>SOUTHEAST VALLEY (PRAIRIE VALLEY) SCHOOL TIF</t>
  </si>
  <si>
    <t>SOUTHEAST VALLEY (SOUTHEAST WEBSTER-GRAND) SCHOOL TIF</t>
  </si>
  <si>
    <t>Taxable Reserved2</t>
  </si>
  <si>
    <t>Algona (Lu Verne)</t>
  </si>
  <si>
    <t>Southeast Valley</t>
  </si>
  <si>
    <t>Southeast Valley (Prairie Valley)</t>
  </si>
  <si>
    <t>DistSub1</t>
  </si>
  <si>
    <t>DistSub2</t>
  </si>
  <si>
    <t/>
  </si>
  <si>
    <t>Check - Should Equal 0</t>
  </si>
  <si>
    <t>100% Homestead Exempt</t>
  </si>
  <si>
    <t xml:space="preserve">084878T </t>
  </si>
  <si>
    <t>OGDEN SCHOOL TIF</t>
  </si>
  <si>
    <t xml:space="preserve">101963T </t>
  </si>
  <si>
    <t>EAST BUCHANAN SCHOOL TIF</t>
  </si>
  <si>
    <t xml:space="preserve">922977T </t>
  </si>
  <si>
    <t>HIGHLAND SCHOOL TIF</t>
  </si>
  <si>
    <t>Taxable Homestead Exempt</t>
  </si>
  <si>
    <t>Iowa Department of Management - June 25, 2025 - Final</t>
  </si>
  <si>
    <t xml:space="preserve">014978  </t>
  </si>
  <si>
    <t>018</t>
  </si>
  <si>
    <t>02</t>
  </si>
  <si>
    <t xml:space="preserve">021431  </t>
  </si>
  <si>
    <t>03</t>
  </si>
  <si>
    <t xml:space="preserve">031972  </t>
  </si>
  <si>
    <t>04</t>
  </si>
  <si>
    <t>071</t>
  </si>
  <si>
    <t xml:space="preserve">041071  </t>
  </si>
  <si>
    <t xml:space="preserve">050414  </t>
  </si>
  <si>
    <t>06</t>
  </si>
  <si>
    <t>044</t>
  </si>
  <si>
    <t xml:space="preserve">071044  </t>
  </si>
  <si>
    <t xml:space="preserve">012673  </t>
  </si>
  <si>
    <t xml:space="preserve">030135  </t>
  </si>
  <si>
    <t xml:space="preserve">044491  </t>
  </si>
  <si>
    <t>081</t>
  </si>
  <si>
    <t xml:space="preserve">035310  </t>
  </si>
  <si>
    <t xml:space="preserve">044518  </t>
  </si>
  <si>
    <t xml:space="preserve">052151  </t>
  </si>
  <si>
    <t>062</t>
  </si>
  <si>
    <t xml:space="preserve">060609  </t>
  </si>
  <si>
    <t xml:space="preserve">066660  </t>
  </si>
  <si>
    <t xml:space="preserve">093186  </t>
  </si>
  <si>
    <t>042</t>
  </si>
  <si>
    <t xml:space="preserve">073042  </t>
  </si>
  <si>
    <t>08</t>
  </si>
  <si>
    <t xml:space="preserve">080729  </t>
  </si>
  <si>
    <t xml:space="preserve">084878  </t>
  </si>
  <si>
    <t xml:space="preserve">091719  </t>
  </si>
  <si>
    <t xml:space="preserve">096840  </t>
  </si>
  <si>
    <t xml:space="preserve">096762  </t>
  </si>
  <si>
    <t xml:space="preserve">060576  </t>
  </si>
  <si>
    <t xml:space="preserve">071908  </t>
  </si>
  <si>
    <t xml:space="preserve">076795  </t>
  </si>
  <si>
    <t xml:space="preserve">083942  </t>
  </si>
  <si>
    <t xml:space="preserve">086561  </t>
  </si>
  <si>
    <t>095</t>
  </si>
  <si>
    <t xml:space="preserve">096273  </t>
  </si>
  <si>
    <t xml:space="preserve">096471  </t>
  </si>
  <si>
    <t>091</t>
  </si>
  <si>
    <t>072</t>
  </si>
  <si>
    <t>009</t>
  </si>
  <si>
    <t>096</t>
  </si>
  <si>
    <t>038</t>
  </si>
  <si>
    <t>048</t>
  </si>
  <si>
    <t>023</t>
  </si>
  <si>
    <t>068</t>
  </si>
  <si>
    <t>080</t>
  </si>
  <si>
    <t>082</t>
  </si>
  <si>
    <t>033</t>
  </si>
  <si>
    <t>029</t>
  </si>
  <si>
    <t>027</t>
  </si>
  <si>
    <t>093</t>
  </si>
  <si>
    <t>043</t>
  </si>
  <si>
    <t>047</t>
  </si>
  <si>
    <t>041</t>
  </si>
  <si>
    <t>003</t>
  </si>
  <si>
    <t>007</t>
  </si>
  <si>
    <t>060</t>
  </si>
  <si>
    <t>097</t>
  </si>
  <si>
    <t>092</t>
  </si>
  <si>
    <t>012</t>
  </si>
  <si>
    <t>086</t>
  </si>
  <si>
    <t>056</t>
  </si>
  <si>
    <t>079</t>
  </si>
  <si>
    <t>094</t>
  </si>
  <si>
    <t>099</t>
  </si>
  <si>
    <t>053</t>
  </si>
  <si>
    <t>013</t>
  </si>
  <si>
    <t>089</t>
  </si>
  <si>
    <t>088</t>
  </si>
  <si>
    <t>063</t>
  </si>
  <si>
    <t>002</t>
  </si>
  <si>
    <t>039</t>
  </si>
  <si>
    <t xml:space="preserve">852466T </t>
  </si>
  <si>
    <t>GILBERT SCHOOL TIF</t>
  </si>
  <si>
    <t>098</t>
  </si>
  <si>
    <t>049</t>
  </si>
  <si>
    <t>030</t>
  </si>
  <si>
    <t>Year2</t>
  </si>
  <si>
    <t>100% Reserved4</t>
  </si>
  <si>
    <t>Year3</t>
  </si>
  <si>
    <t>County Number4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</si>
</sst>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ourier New"/>
      <family val="3"/>
    </font>
    <font>
      <sz val="8"/>
      <color theme="1"/>
      <name val="Courier New"/>
      <family val="3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0"/>
      </left>
      <right/>
      <top style="thin">
        <color theme="4" tint="0.39997558519241921"/>
      </top>
      <bottom style="thick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19" fillId="34" borderId="12" xfId="0" applyFont="1" applyFill="1" applyBorder="1"/>
    <xf numFmtId="0" fontId="19" fillId="34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0" fontId="16" fillId="0" borderId="0" xfId="0" applyFont="1"/>
    <xf numFmtId="3" fontId="0" fillId="0" borderId="0" xfId="0" applyNumberFormat="1"/>
    <xf numFmtId="0" fontId="16" fillId="0" borderId="0" xfId="0" applyFont="1" applyAlignment="1">
      <alignment wrapText="1"/>
    </xf>
    <xf numFmtId="3" fontId="16" fillId="0" borderId="16" xfId="0" applyNumberFormat="1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ssessedValuation" displayName="AssessedValuation" ref="A1:AC1492" totalsRowShown="0" tableBorderDxfId="4">
  <autoFilter ref="A1:AC1492" xr:uid="{00000000-0009-0000-0100-000002000000}"/>
  <tableColumns count="29">
    <tableColumn id="1" xr3:uid="{00000000-0010-0000-0000-000001000000}" name="Year"/>
    <tableColumn id="2" xr3:uid="{00000000-0010-0000-0000-000002000000}" name="County Number"/>
    <tableColumn id="3" xr3:uid="{00000000-0010-0000-0000-000003000000}" name="TIF Type"/>
    <tableColumn id="4" xr3:uid="{00000000-0010-0000-0000-000004000000}" name="Year2"/>
    <tableColumn id="5" xr3:uid="{00000000-0010-0000-0000-000005000000}" name="County Number3"/>
    <tableColumn id="6" xr3:uid="{00000000-0010-0000-0000-000006000000}" name="LA Type"/>
    <tableColumn id="7" xr3:uid="{00000000-0010-0000-0000-000007000000}" name="Suffix"/>
    <tableColumn id="8" xr3:uid="{00000000-0010-0000-0000-000008000000}" name="Formatted LA Code"/>
    <tableColumn id="9" xr3:uid="{00000000-0010-0000-0000-000009000000}" name="Spec Flag"/>
    <tableColumn id="10" xr3:uid="{00000000-0010-0000-0000-00000A000000}" name="Spec Num"/>
    <tableColumn id="11" xr3:uid="{00000000-0010-0000-0000-00000B000000}" name="LA Name"/>
    <tableColumn id="12" xr3:uid="{00000000-0010-0000-0000-00000C000000}" name="County Name"/>
    <tableColumn id="13" xr3:uid="{00000000-0010-0000-0000-00000D000000}" name="100% Ag Land"/>
    <tableColumn id="14" xr3:uid="{00000000-0010-0000-0000-00000E000000}" name="100% Ag Building"/>
    <tableColumn id="15" xr3:uid="{00000000-0010-0000-0000-00000F000000}" name="100% Commercial"/>
    <tableColumn id="16" xr3:uid="{00000000-0010-0000-0000-000010000000}" name="100% Industrial"/>
    <tableColumn id="17" xr3:uid="{00000000-0010-0000-0000-000011000000}" name="100% Reserved"/>
    <tableColumn id="18" xr3:uid="{00000000-0010-0000-0000-000012000000}" name="100% Reserved4"/>
    <tableColumn id="19" xr3:uid="{00000000-0010-0000-0000-000013000000}" name="100% Railroads"/>
    <tableColumn id="20" xr3:uid="{00000000-0010-0000-0000-000014000000}" name="100% Utilities"/>
    <tableColumn id="21" xr3:uid="{00000000-0010-0000-0000-000015000000}" name="100% Other"/>
    <tableColumn id="22" xr3:uid="{00000000-0010-0000-0000-000016000000}" name="100% Gross"/>
    <tableColumn id="23" xr3:uid="{00000000-0010-0000-0000-000017000000}" name="100% Military Exempt"/>
    <tableColumn id="29" xr3:uid="{D2EF834E-BC8F-457C-A637-AE2436091308}" name="100% Homestead Exempt"/>
    <tableColumn id="24" xr3:uid="{00000000-0010-0000-0000-000018000000}" name="100% Net"/>
    <tableColumn id="25" xr3:uid="{00000000-0010-0000-0000-000019000000}" name="100% Gas &amp; Elec Utilities"/>
    <tableColumn id="26" xr3:uid="{00000000-0010-0000-0000-00001A000000}" name="100% Residential"/>
    <tableColumn id="27" xr3:uid="{00000000-0010-0000-0000-00001B000000}" name="Dist" dataDxfId="3">
      <calculatedColumnFormula>CONCATENATE(F2,TEXT(G2,"000"))</calculatedColumnFormula>
    </tableColumn>
    <tableColumn id="28" xr3:uid="{00000000-0010-0000-0000-00001C000000}" name="Tif_NonTIF" dataDxfId="2">
      <calculatedColumnFormula>IF(C2="I","TIF","Non-TIF")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xableValuation" displayName="TaxableValuation" ref="A1:AC1492" totalsRowShown="0">
  <autoFilter ref="A1:AC1492" xr:uid="{00000000-0009-0000-0100-000001000000}"/>
  <tableColumns count="29">
    <tableColumn id="1" xr3:uid="{00000000-0010-0000-0100-000001000000}" name="Year"/>
    <tableColumn id="2" xr3:uid="{00000000-0010-0000-0100-000002000000}" name="County Number"/>
    <tableColumn id="3" xr3:uid="{00000000-0010-0000-0100-000003000000}" name="TIF Type"/>
    <tableColumn id="4" xr3:uid="{00000000-0010-0000-0100-000004000000}" name="Taxable Residential"/>
    <tableColumn id="5" xr3:uid="{00000000-0010-0000-0100-000005000000}" name="Taxable Ag Land"/>
    <tableColumn id="6" xr3:uid="{00000000-0010-0000-0100-000006000000}" name="Taxable Ag Building"/>
    <tableColumn id="7" xr3:uid="{00000000-0010-0000-0100-000007000000}" name="Taxable Commercial"/>
    <tableColumn id="8" xr3:uid="{00000000-0010-0000-0100-000008000000}" name="Taxable Industrial"/>
    <tableColumn id="9" xr3:uid="{00000000-0010-0000-0100-000009000000}" name="Taxable Reserved"/>
    <tableColumn id="10" xr3:uid="{00000000-0010-0000-0100-00000A000000}" name="Taxable Reserved2"/>
    <tableColumn id="11" xr3:uid="{00000000-0010-0000-0100-00000B000000}" name="Taxable Other"/>
    <tableColumn id="12" xr3:uid="{00000000-0010-0000-0100-00000C000000}" name="Taxable Utilities"/>
    <tableColumn id="13" xr3:uid="{00000000-0010-0000-0100-00000D000000}" name="Taxable Railroads"/>
    <tableColumn id="14" xr3:uid="{00000000-0010-0000-0100-00000E000000}" name="Taxable Gross"/>
    <tableColumn id="15" xr3:uid="{00000000-0010-0000-0100-00000F000000}" name="Taxable Military Exempt"/>
    <tableColumn id="29" xr3:uid="{612E8410-A875-4C79-89A0-71C0B61032DD}" name="Taxable Homestead Exempt"/>
    <tableColumn id="16" xr3:uid="{00000000-0010-0000-0100-000010000000}" name="Taxable Net"/>
    <tableColumn id="17" xr3:uid="{00000000-0010-0000-0100-000011000000}" name="Taxable Gas &amp; Elec Utilities"/>
    <tableColumn id="18" xr3:uid="{00000000-0010-0000-0100-000012000000}" name="Year3"/>
    <tableColumn id="19" xr3:uid="{00000000-0010-0000-0100-000013000000}" name="County Number4"/>
    <tableColumn id="20" xr3:uid="{00000000-0010-0000-0100-000014000000}" name="LA Type"/>
    <tableColumn id="21" xr3:uid="{00000000-0010-0000-0100-000015000000}" name="Suffix"/>
    <tableColumn id="22" xr3:uid="{00000000-0010-0000-0100-000016000000}" name="Formatted LA Code"/>
    <tableColumn id="23" xr3:uid="{00000000-0010-0000-0100-000017000000}" name="Spec Flag"/>
    <tableColumn id="24" xr3:uid="{00000000-0010-0000-0100-000018000000}" name="Spec Num"/>
    <tableColumn id="25" xr3:uid="{00000000-0010-0000-0100-000019000000}" name="LA Name"/>
    <tableColumn id="26" xr3:uid="{00000000-0010-0000-0100-00001A000000}" name="County Name"/>
    <tableColumn id="27" xr3:uid="{00000000-0010-0000-0100-00001B000000}" name="Dist" dataDxfId="1">
      <calculatedColumnFormula>CONCATENATE(U2,TEXT(V2,"000"))</calculatedColumnFormula>
    </tableColumn>
    <tableColumn id="28" xr3:uid="{00000000-0010-0000-0100-00001C000000}" name="Tif_NonTIF" dataDxfId="0">
      <calculatedColumnFormula>IF(C2="I","TIF","Non-TIF")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V339"/>
  <sheetViews>
    <sheetView tabSelected="1" workbookViewId="0">
      <pane xSplit="6" ySplit="6" topLeftCell="H312" activePane="bottomRight" state="frozen"/>
      <selection pane="topRight" activeCell="G1" sqref="G1"/>
      <selection pane="bottomLeft" activeCell="A7" sqref="A7"/>
      <selection pane="bottomRight" activeCell="A3" sqref="A3"/>
    </sheetView>
  </sheetViews>
  <sheetFormatPr defaultRowHeight="15" x14ac:dyDescent="0.25"/>
  <cols>
    <col min="1" max="1" width="11.5703125" customWidth="1"/>
    <col min="2" max="2" width="9.140625" hidden="1" customWidth="1"/>
    <col min="4" max="4" width="9.140625" customWidth="1"/>
    <col min="5" max="5" width="40.42578125" bestFit="1" customWidth="1"/>
    <col min="6" max="6" width="36.5703125" hidden="1" customWidth="1"/>
    <col min="7" max="7" width="14.85546875" bestFit="1" customWidth="1"/>
    <col min="8" max="8" width="13.85546875" bestFit="1" customWidth="1"/>
    <col min="9" max="9" width="12.7109375" bestFit="1" customWidth="1"/>
    <col min="10" max="10" width="13.85546875" bestFit="1" customWidth="1"/>
    <col min="11" max="11" width="14" customWidth="1"/>
    <col min="12" max="12" width="9.28515625" customWidth="1"/>
    <col min="13" max="13" width="9.28515625" bestFit="1" customWidth="1"/>
    <col min="14" max="15" width="12.7109375" bestFit="1" customWidth="1"/>
    <col min="16" max="16" width="10.140625" bestFit="1" customWidth="1"/>
    <col min="17" max="17" width="14.85546875" bestFit="1" customWidth="1"/>
    <col min="18" max="18" width="13.140625" bestFit="1" customWidth="1"/>
    <col min="19" max="19" width="16.28515625" customWidth="1"/>
    <col min="20" max="20" width="14.85546875" bestFit="1" customWidth="1"/>
    <col min="21" max="21" width="13.85546875" bestFit="1" customWidth="1"/>
    <col min="22" max="22" width="14.42578125" bestFit="1" customWidth="1"/>
  </cols>
  <sheetData>
    <row r="1" spans="1:22" x14ac:dyDescent="0.25">
      <c r="A1" t="s">
        <v>1760</v>
      </c>
    </row>
    <row r="2" spans="1:22" x14ac:dyDescent="0.25">
      <c r="A2" t="str">
        <f>_xlfn.CONCAT("January 1, ",AssessedValuation[[#This Row],[Year]]," - 100% Valuations Before Rollback")</f>
        <v>January 1, 2024 - 100% Valuations Before Rollback</v>
      </c>
    </row>
    <row r="3" spans="1:22" x14ac:dyDescent="0.25">
      <c r="A3" t="str">
        <f>_xlfn.CONCAT("For Fiscal Year ",'2024_School_100pct Valuations B'!A2+2," Budgets")</f>
        <v>For Fiscal Year 2026 Budgets</v>
      </c>
    </row>
    <row r="4" spans="1:22" x14ac:dyDescent="0.25">
      <c r="A4" s="7" t="s">
        <v>1022</v>
      </c>
    </row>
    <row r="5" spans="1:22" x14ac:dyDescent="0.25">
      <c r="Q5" s="8"/>
    </row>
    <row r="6" spans="1:22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1697</v>
      </c>
      <c r="E6" s="9" t="s">
        <v>1698</v>
      </c>
      <c r="F6" s="9" t="s">
        <v>1699</v>
      </c>
      <c r="G6" s="9" t="s">
        <v>1018</v>
      </c>
      <c r="H6" s="9" t="s">
        <v>1006</v>
      </c>
      <c r="I6" s="9" t="s">
        <v>1007</v>
      </c>
      <c r="J6" s="9" t="s">
        <v>1008</v>
      </c>
      <c r="K6" s="9" t="s">
        <v>1009</v>
      </c>
      <c r="L6" s="9" t="s">
        <v>1010</v>
      </c>
      <c r="M6" s="9" t="s">
        <v>1010</v>
      </c>
      <c r="N6" s="9" t="s">
        <v>1011</v>
      </c>
      <c r="O6" s="9" t="s">
        <v>1012</v>
      </c>
      <c r="P6" s="9" t="s">
        <v>1013</v>
      </c>
      <c r="Q6" s="9" t="s">
        <v>1014</v>
      </c>
      <c r="R6" s="9" t="s">
        <v>1015</v>
      </c>
      <c r="S6" s="9" t="s">
        <v>1752</v>
      </c>
      <c r="T6" s="9" t="s">
        <v>1016</v>
      </c>
      <c r="U6" s="9" t="s">
        <v>1017</v>
      </c>
      <c r="V6" s="9" t="s">
        <v>1700</v>
      </c>
    </row>
    <row r="7" spans="1:22" x14ac:dyDescent="0.25">
      <c r="A7">
        <v>2026</v>
      </c>
      <c r="B7" t="s">
        <v>1024</v>
      </c>
      <c r="C7" t="s">
        <v>1025</v>
      </c>
      <c r="D7" t="s">
        <v>1025</v>
      </c>
      <c r="E7" t="s">
        <v>34</v>
      </c>
      <c r="F7" t="s">
        <v>1026</v>
      </c>
      <c r="G7" s="8">
        <f>SUMIFS(AssessedValuation[100% Residential],AssessedValuation[Dist],$C7,AssessedValuation[Tif_NonTIF],$A$4)</f>
        <v>112934849</v>
      </c>
      <c r="H7" s="8">
        <f>SUMIFS(AssessedValuation[100% Ag Land],AssessedValuation[Dist],$C7,AssessedValuation[Tif_NonTIF],$A$4)</f>
        <v>120815774</v>
      </c>
      <c r="I7" s="8">
        <f>SUMIFS(AssessedValuation[100% Ag Building],AssessedValuation[Dist],$C7,AssessedValuation[Tif_NonTIF],$A$4)</f>
        <v>4669820</v>
      </c>
      <c r="J7" s="8">
        <f>SUMIFS(AssessedValuation[100% Commercial],AssessedValuation[Dist],$C7,AssessedValuation[Tif_NonTIF],$A$4)</f>
        <v>20844537</v>
      </c>
      <c r="K7" s="8">
        <f>SUMIFS(AssessedValuation[100% Industrial],AssessedValuation[Dist],$C7,AssessedValuation[Tif_NonTIF],$A$4)</f>
        <v>35843801</v>
      </c>
      <c r="L7" s="8">
        <f>SUMIFS(AssessedValuation[100% Reserved],AssessedValuation[Dist],$C7,AssessedValuation[Tif_NonTIF],$A$4)</f>
        <v>0</v>
      </c>
      <c r="M7" s="8">
        <f>SUMIFS(AssessedValuation[100% Reserved4],AssessedValuation[Dist],$C7,AssessedValuation[Tif_NonTIF],$A$4)</f>
        <v>0</v>
      </c>
      <c r="N7" s="8">
        <f>SUMIFS(AssessedValuation[100% Railroads],AssessedValuation[Dist],$C7,AssessedValuation[Tif_NonTIF],$A$4)</f>
        <v>3906523</v>
      </c>
      <c r="O7" s="8">
        <f>SUMIFS(AssessedValuation[100% Utilities],AssessedValuation[Dist],$C7,AssessedValuation[Tif_NonTIF],$A$4)</f>
        <v>214215</v>
      </c>
      <c r="P7" s="8">
        <f>SUMIFS(AssessedValuation[100% Other],AssessedValuation[Dist],$C7,AssessedValuation[Tif_NonTIF],$A$4)</f>
        <v>0</v>
      </c>
      <c r="Q7" s="8">
        <f>SUMIFS(AssessedValuation[100% Gross],AssessedValuation[Dist],$C7,AssessedValuation[Tif_NonTIF],$A$4)</f>
        <v>299229519</v>
      </c>
      <c r="R7" s="8">
        <f>SUMIFS(AssessedValuation[100% Military Exempt],AssessedValuation[Dist],$C7,AssessedValuation[Tif_NonTIF],$A$4)</f>
        <v>352000</v>
      </c>
      <c r="S7" s="8">
        <f>SUMIFS(AssessedValuation[100% Homestead Exempt],AssessedValuation[Dist],$C7,AssessedValuation[Tif_NonTIF],$A$4)</f>
        <v>1014000</v>
      </c>
      <c r="T7" s="8">
        <f>SUMIFS(AssessedValuation[100% Net],AssessedValuation[Dist],$C7,AssessedValuation[Tif_NonTIF],$A$4)</f>
        <v>297863519</v>
      </c>
      <c r="U7" s="8">
        <f>SUMIFS(AssessedValuation[100% Gas &amp; Elec Utilities],AssessedValuation[Dist],$C7,AssessedValuation[Tif_NonTIF],$A$4)</f>
        <v>103168214</v>
      </c>
      <c r="V7" s="8">
        <f>SUM(T7:U7)</f>
        <v>401031733</v>
      </c>
    </row>
    <row r="8" spans="1:22" x14ac:dyDescent="0.25">
      <c r="A8">
        <v>2026</v>
      </c>
      <c r="B8" t="s">
        <v>1024</v>
      </c>
      <c r="C8" t="s">
        <v>1027</v>
      </c>
      <c r="D8" t="s">
        <v>1027</v>
      </c>
      <c r="E8" t="s">
        <v>323</v>
      </c>
      <c r="F8" t="s">
        <v>1028</v>
      </c>
      <c r="G8" s="8">
        <f>SUMIFS(AssessedValuation[100% Residential],AssessedValuation[Dist],$C8,AssessedValuation[Tif_NonTIF],$A$4)</f>
        <v>1140342743</v>
      </c>
      <c r="H8" s="8">
        <f>SUMIFS(AssessedValuation[100% Ag Land],AssessedValuation[Dist],$C8,AssessedValuation[Tif_NonTIF],$A$4)</f>
        <v>114643770</v>
      </c>
      <c r="I8" s="8">
        <f>SUMIFS(AssessedValuation[100% Ag Building],AssessedValuation[Dist],$C8,AssessedValuation[Tif_NonTIF],$A$4)</f>
        <v>5814100</v>
      </c>
      <c r="J8" s="8">
        <f>SUMIFS(AssessedValuation[100% Commercial],AssessedValuation[Dist],$C8,AssessedValuation[Tif_NonTIF],$A$4)</f>
        <v>118479234</v>
      </c>
      <c r="K8" s="8">
        <f>SUMIFS(AssessedValuation[100% Industrial],AssessedValuation[Dist],$C8,AssessedValuation[Tif_NonTIF],$A$4)</f>
        <v>27809531</v>
      </c>
      <c r="L8" s="8">
        <f>SUMIFS(AssessedValuation[100% Reserved],AssessedValuation[Dist],$C8,AssessedValuation[Tif_NonTIF],$A$4)</f>
        <v>0</v>
      </c>
      <c r="M8" s="8">
        <f>SUMIFS(AssessedValuation[100% Reserved4],AssessedValuation[Dist],$C8,AssessedValuation[Tif_NonTIF],$A$4)</f>
        <v>0</v>
      </c>
      <c r="N8" s="8">
        <f>SUMIFS(AssessedValuation[100% Railroads],AssessedValuation[Dist],$C8,AssessedValuation[Tif_NonTIF],$A$4)</f>
        <v>1419212</v>
      </c>
      <c r="O8" s="8">
        <f>SUMIFS(AssessedValuation[100% Utilities],AssessedValuation[Dist],$C8,AssessedValuation[Tif_NonTIF],$A$4)</f>
        <v>12466003</v>
      </c>
      <c r="P8" s="8">
        <f>SUMIFS(AssessedValuation[100% Other],AssessedValuation[Dist],$C8,AssessedValuation[Tif_NonTIF],$A$4)</f>
        <v>0</v>
      </c>
      <c r="Q8" s="8">
        <f>SUMIFS(AssessedValuation[100% Gross],AssessedValuation[Dist],$C8,AssessedValuation[Tif_NonTIF],$A$4)</f>
        <v>1420974593</v>
      </c>
      <c r="R8" s="8">
        <f>SUMIFS(AssessedValuation[100% Military Exempt],AssessedValuation[Dist],$C8,AssessedValuation[Tif_NonTIF],$A$4)</f>
        <v>1243313</v>
      </c>
      <c r="S8" s="8">
        <f>SUMIFS(AssessedValuation[100% Homestead Exempt],AssessedValuation[Dist],$C8,AssessedValuation[Tif_NonTIF],$A$4)</f>
        <v>4055303</v>
      </c>
      <c r="T8" s="8">
        <f>SUMIFS(AssessedValuation[100% Net],AssessedValuation[Dist],$C8,AssessedValuation[Tif_NonTIF],$A$4)</f>
        <v>1415675977</v>
      </c>
      <c r="U8" s="8">
        <f>SUMIFS(AssessedValuation[100% Gas &amp; Elec Utilities],AssessedValuation[Dist],$C8,AssessedValuation[Tif_NonTIF],$A$4)</f>
        <v>186406186</v>
      </c>
      <c r="V8" s="8">
        <f t="shared" ref="V8:V71" si="0">SUM(T8:U8)</f>
        <v>1602082163</v>
      </c>
    </row>
    <row r="9" spans="1:22" x14ac:dyDescent="0.25">
      <c r="A9">
        <v>2026</v>
      </c>
      <c r="B9" t="s">
        <v>1029</v>
      </c>
      <c r="C9" t="s">
        <v>1030</v>
      </c>
      <c r="D9" t="s">
        <v>1030</v>
      </c>
      <c r="E9" t="s">
        <v>224</v>
      </c>
      <c r="F9" t="s">
        <v>224</v>
      </c>
      <c r="G9" s="8">
        <f>SUMIFS(AssessedValuation[100% Residential],AssessedValuation[Dist],$C9,AssessedValuation[Tif_NonTIF],$A$4)</f>
        <v>248859770</v>
      </c>
      <c r="H9" s="8">
        <f>SUMIFS(AssessedValuation[100% Ag Land],AssessedValuation[Dist],$C9,AssessedValuation[Tif_NonTIF],$A$4)</f>
        <v>311279110</v>
      </c>
      <c r="I9" s="8">
        <f>SUMIFS(AssessedValuation[100% Ag Building],AssessedValuation[Dist],$C9,AssessedValuation[Tif_NonTIF],$A$4)</f>
        <v>26371710</v>
      </c>
      <c r="J9" s="8">
        <f>SUMIFS(AssessedValuation[100% Commercial],AssessedValuation[Dist],$C9,AssessedValuation[Tif_NonTIF],$A$4)</f>
        <v>35639926</v>
      </c>
      <c r="K9" s="8">
        <f>SUMIFS(AssessedValuation[100% Industrial],AssessedValuation[Dist],$C9,AssessedValuation[Tif_NonTIF],$A$4)</f>
        <v>89018914</v>
      </c>
      <c r="L9" s="8">
        <f>SUMIFS(AssessedValuation[100% Reserved],AssessedValuation[Dist],$C9,AssessedValuation[Tif_NonTIF],$A$4)</f>
        <v>0</v>
      </c>
      <c r="M9" s="8">
        <f>SUMIFS(AssessedValuation[100% Reserved4],AssessedValuation[Dist],$C9,AssessedValuation[Tif_NonTIF],$A$4)</f>
        <v>0</v>
      </c>
      <c r="N9" s="8">
        <f>SUMIFS(AssessedValuation[100% Railroads],AssessedValuation[Dist],$C9,AssessedValuation[Tif_NonTIF],$A$4)</f>
        <v>3608673</v>
      </c>
      <c r="O9" s="8">
        <f>SUMIFS(AssessedValuation[100% Utilities],AssessedValuation[Dist],$C9,AssessedValuation[Tif_NonTIF],$A$4)</f>
        <v>27472612</v>
      </c>
      <c r="P9" s="8">
        <f>SUMIFS(AssessedValuation[100% Other],AssessedValuation[Dist],$C9,AssessedValuation[Tif_NonTIF],$A$4)</f>
        <v>0</v>
      </c>
      <c r="Q9" s="8">
        <f>SUMIFS(AssessedValuation[100% Gross],AssessedValuation[Dist],$C9,AssessedValuation[Tif_NonTIF],$A$4)</f>
        <v>742250715</v>
      </c>
      <c r="R9" s="8">
        <f>SUMIFS(AssessedValuation[100% Military Exempt],AssessedValuation[Dist],$C9,AssessedValuation[Tif_NonTIF],$A$4)</f>
        <v>868000</v>
      </c>
      <c r="S9" s="8">
        <f>SUMIFS(AssessedValuation[100% Homestead Exempt],AssessedValuation[Dist],$C9,AssessedValuation[Tif_NonTIF],$A$4)</f>
        <v>3243500</v>
      </c>
      <c r="T9" s="8">
        <f>SUMIFS(AssessedValuation[100% Net],AssessedValuation[Dist],$C9,AssessedValuation[Tif_NonTIF],$A$4)</f>
        <v>738139215</v>
      </c>
      <c r="U9" s="8">
        <f>SUMIFS(AssessedValuation[100% Gas &amp; Elec Utilities],AssessedValuation[Dist],$C9,AssessedValuation[Tif_NonTIF],$A$4)</f>
        <v>94988696</v>
      </c>
      <c r="V9" s="8">
        <f t="shared" si="0"/>
        <v>833127911</v>
      </c>
    </row>
    <row r="10" spans="1:22" x14ac:dyDescent="0.25">
      <c r="A10">
        <v>2026</v>
      </c>
      <c r="B10" t="s">
        <v>1031</v>
      </c>
      <c r="C10" t="s">
        <v>1032</v>
      </c>
      <c r="D10" t="s">
        <v>1032</v>
      </c>
      <c r="E10" t="s">
        <v>1033</v>
      </c>
      <c r="F10" t="s">
        <v>1033</v>
      </c>
      <c r="G10" s="8">
        <f>SUMIFS(AssessedValuation[100% Residential],AssessedValuation[Dist],$C10,AssessedValuation[Tif_NonTIF],$A$4)</f>
        <v>334581837</v>
      </c>
      <c r="H10" s="8">
        <f>SUMIFS(AssessedValuation[100% Ag Land],AssessedValuation[Dist],$C10,AssessedValuation[Tif_NonTIF],$A$4)</f>
        <v>343923406</v>
      </c>
      <c r="I10" s="8">
        <f>SUMIFS(AssessedValuation[100% Ag Building],AssessedValuation[Dist],$C10,AssessedValuation[Tif_NonTIF],$A$4)</f>
        <v>12892389</v>
      </c>
      <c r="J10" s="8">
        <f>SUMIFS(AssessedValuation[100% Commercial],AssessedValuation[Dist],$C10,AssessedValuation[Tif_NonTIF],$A$4)</f>
        <v>51722221</v>
      </c>
      <c r="K10" s="8">
        <f>SUMIFS(AssessedValuation[100% Industrial],AssessedValuation[Dist],$C10,AssessedValuation[Tif_NonTIF],$A$4)</f>
        <v>140099164</v>
      </c>
      <c r="L10" s="8">
        <f>SUMIFS(AssessedValuation[100% Reserved],AssessedValuation[Dist],$C10,AssessedValuation[Tif_NonTIF],$A$4)</f>
        <v>0</v>
      </c>
      <c r="M10" s="8">
        <f>SUMIFS(AssessedValuation[100% Reserved4],AssessedValuation[Dist],$C10,AssessedValuation[Tif_NonTIF],$A$4)</f>
        <v>0</v>
      </c>
      <c r="N10" s="8">
        <f>SUMIFS(AssessedValuation[100% Railroads],AssessedValuation[Dist],$C10,AssessedValuation[Tif_NonTIF],$A$4)</f>
        <v>4803487</v>
      </c>
      <c r="O10" s="8">
        <f>SUMIFS(AssessedValuation[100% Utilities],AssessedValuation[Dist],$C10,AssessedValuation[Tif_NonTIF],$A$4)</f>
        <v>2997056</v>
      </c>
      <c r="P10" s="8">
        <f>SUMIFS(AssessedValuation[100% Other],AssessedValuation[Dist],$C10,AssessedValuation[Tif_NonTIF],$A$4)</f>
        <v>272</v>
      </c>
      <c r="Q10" s="8">
        <f>SUMIFS(AssessedValuation[100% Gross],AssessedValuation[Dist],$C10,AssessedValuation[Tif_NonTIF],$A$4)</f>
        <v>891019832</v>
      </c>
      <c r="R10" s="8">
        <f>SUMIFS(AssessedValuation[100% Military Exempt],AssessedValuation[Dist],$C10,AssessedValuation[Tif_NonTIF],$A$4)</f>
        <v>1040000</v>
      </c>
      <c r="S10" s="8">
        <f>SUMIFS(AssessedValuation[100% Homestead Exempt],AssessedValuation[Dist],$C10,AssessedValuation[Tif_NonTIF],$A$4)</f>
        <v>2522000</v>
      </c>
      <c r="T10" s="8">
        <f>SUMIFS(AssessedValuation[100% Net],AssessedValuation[Dist],$C10,AssessedValuation[Tif_NonTIF],$A$4)</f>
        <v>887457832</v>
      </c>
      <c r="U10" s="8">
        <f>SUMIFS(AssessedValuation[100% Gas &amp; Elec Utilities],AssessedValuation[Dist],$C10,AssessedValuation[Tif_NonTIF],$A$4)</f>
        <v>85858755</v>
      </c>
      <c r="V10" s="8">
        <f t="shared" si="0"/>
        <v>973316587</v>
      </c>
    </row>
    <row r="11" spans="1:22" x14ac:dyDescent="0.25">
      <c r="A11">
        <v>2026</v>
      </c>
      <c r="B11" t="s">
        <v>1034</v>
      </c>
      <c r="C11" t="s">
        <v>1035</v>
      </c>
      <c r="D11" t="s">
        <v>1035</v>
      </c>
      <c r="E11" t="s">
        <v>760</v>
      </c>
      <c r="F11" t="s">
        <v>1036</v>
      </c>
      <c r="G11" s="8">
        <f>SUMIFS(AssessedValuation[100% Residential],AssessedValuation[Dist],$C11,AssessedValuation[Tif_NonTIF],$A$4)</f>
        <v>256588093</v>
      </c>
      <c r="H11" s="8">
        <f>SUMIFS(AssessedValuation[100% Ag Land],AssessedValuation[Dist],$C11,AssessedValuation[Tif_NonTIF],$A$4)</f>
        <v>153240220</v>
      </c>
      <c r="I11" s="8">
        <f>SUMIFS(AssessedValuation[100% Ag Building],AssessedValuation[Dist],$C11,AssessedValuation[Tif_NonTIF],$A$4)</f>
        <v>10883100</v>
      </c>
      <c r="J11" s="8">
        <f>SUMIFS(AssessedValuation[100% Commercial],AssessedValuation[Dist],$C11,AssessedValuation[Tif_NonTIF],$A$4)</f>
        <v>28136637</v>
      </c>
      <c r="K11" s="8">
        <f>SUMIFS(AssessedValuation[100% Industrial],AssessedValuation[Dist],$C11,AssessedValuation[Tif_NonTIF],$A$4)</f>
        <v>1106340</v>
      </c>
      <c r="L11" s="8">
        <f>SUMIFS(AssessedValuation[100% Reserved],AssessedValuation[Dist],$C11,AssessedValuation[Tif_NonTIF],$A$4)</f>
        <v>0</v>
      </c>
      <c r="M11" s="8">
        <f>SUMIFS(AssessedValuation[100% Reserved4],AssessedValuation[Dist],$C11,AssessedValuation[Tif_NonTIF],$A$4)</f>
        <v>0</v>
      </c>
      <c r="N11" s="8">
        <f>SUMIFS(AssessedValuation[100% Railroads],AssessedValuation[Dist],$C11,AssessedValuation[Tif_NonTIF],$A$4)</f>
        <v>0</v>
      </c>
      <c r="O11" s="8">
        <f>SUMIFS(AssessedValuation[100% Utilities],AssessedValuation[Dist],$C11,AssessedValuation[Tif_NonTIF],$A$4)</f>
        <v>590283</v>
      </c>
      <c r="P11" s="8">
        <f>SUMIFS(AssessedValuation[100% Other],AssessedValuation[Dist],$C11,AssessedValuation[Tif_NonTIF],$A$4)</f>
        <v>0</v>
      </c>
      <c r="Q11" s="8">
        <f>SUMIFS(AssessedValuation[100% Gross],AssessedValuation[Dist],$C11,AssessedValuation[Tif_NonTIF],$A$4)</f>
        <v>450544673</v>
      </c>
      <c r="R11" s="8">
        <f>SUMIFS(AssessedValuation[100% Military Exempt],AssessedValuation[Dist],$C11,AssessedValuation[Tif_NonTIF],$A$4)</f>
        <v>596000</v>
      </c>
      <c r="S11" s="8">
        <f>SUMIFS(AssessedValuation[100% Homestead Exempt],AssessedValuation[Dist],$C11,AssessedValuation[Tif_NonTIF],$A$4)</f>
        <v>1482000</v>
      </c>
      <c r="T11" s="8">
        <f>SUMIFS(AssessedValuation[100% Net],AssessedValuation[Dist],$C11,AssessedValuation[Tif_NonTIF],$A$4)</f>
        <v>448466673</v>
      </c>
      <c r="U11" s="8">
        <f>SUMIFS(AssessedValuation[100% Gas &amp; Elec Utilities],AssessedValuation[Dist],$C11,AssessedValuation[Tif_NonTIF],$A$4)</f>
        <v>6723670</v>
      </c>
      <c r="V11" s="8">
        <f t="shared" si="0"/>
        <v>455190343</v>
      </c>
    </row>
    <row r="12" spans="1:22" x14ac:dyDescent="0.25">
      <c r="A12">
        <v>2026</v>
      </c>
      <c r="B12" t="s">
        <v>1037</v>
      </c>
      <c r="C12" t="s">
        <v>1038</v>
      </c>
      <c r="D12" t="s">
        <v>1038</v>
      </c>
      <c r="E12" t="s">
        <v>222</v>
      </c>
      <c r="F12" t="s">
        <v>1039</v>
      </c>
      <c r="G12" s="8">
        <f>SUMIFS(AssessedValuation[100% Residential],AssessedValuation[Dist],$C12,AssessedValuation[Tif_NonTIF],$A$4)</f>
        <v>83114574</v>
      </c>
      <c r="H12" s="8">
        <f>SUMIFS(AssessedValuation[100% Ag Land],AssessedValuation[Dist],$C12,AssessedValuation[Tif_NonTIF],$A$4)</f>
        <v>123950008</v>
      </c>
      <c r="I12" s="8">
        <f>SUMIFS(AssessedValuation[100% Ag Building],AssessedValuation[Dist],$C12,AssessedValuation[Tif_NonTIF],$A$4)</f>
        <v>14620979</v>
      </c>
      <c r="J12" s="8">
        <f>SUMIFS(AssessedValuation[100% Commercial],AssessedValuation[Dist],$C12,AssessedValuation[Tif_NonTIF],$A$4)</f>
        <v>20975412</v>
      </c>
      <c r="K12" s="8">
        <f>SUMIFS(AssessedValuation[100% Industrial],AssessedValuation[Dist],$C12,AssessedValuation[Tif_NonTIF],$A$4)</f>
        <v>21205460</v>
      </c>
      <c r="L12" s="8">
        <f>SUMIFS(AssessedValuation[100% Reserved],AssessedValuation[Dist],$C12,AssessedValuation[Tif_NonTIF],$A$4)</f>
        <v>0</v>
      </c>
      <c r="M12" s="8">
        <f>SUMIFS(AssessedValuation[100% Reserved4],AssessedValuation[Dist],$C12,AssessedValuation[Tif_NonTIF],$A$4)</f>
        <v>0</v>
      </c>
      <c r="N12" s="8">
        <f>SUMIFS(AssessedValuation[100% Railroads],AssessedValuation[Dist],$C12,AssessedValuation[Tif_NonTIF],$A$4)</f>
        <v>4101488</v>
      </c>
      <c r="O12" s="8">
        <f>SUMIFS(AssessedValuation[100% Utilities],AssessedValuation[Dist],$C12,AssessedValuation[Tif_NonTIF],$A$4)</f>
        <v>1464281</v>
      </c>
      <c r="P12" s="8">
        <f>SUMIFS(AssessedValuation[100% Other],AssessedValuation[Dist],$C12,AssessedValuation[Tif_NonTIF],$A$4)</f>
        <v>0</v>
      </c>
      <c r="Q12" s="8">
        <f>SUMIFS(AssessedValuation[100% Gross],AssessedValuation[Dist],$C12,AssessedValuation[Tif_NonTIF],$A$4)</f>
        <v>269432202</v>
      </c>
      <c r="R12" s="8">
        <f>SUMIFS(AssessedValuation[100% Military Exempt],AssessedValuation[Dist],$C12,AssessedValuation[Tif_NonTIF],$A$4)</f>
        <v>256000</v>
      </c>
      <c r="S12" s="8">
        <f>SUMIFS(AssessedValuation[100% Homestead Exempt],AssessedValuation[Dist],$C12,AssessedValuation[Tif_NonTIF],$A$4)</f>
        <v>786500</v>
      </c>
      <c r="T12" s="8">
        <f>SUMIFS(AssessedValuation[100% Net],AssessedValuation[Dist],$C12,AssessedValuation[Tif_NonTIF],$A$4)</f>
        <v>268389702</v>
      </c>
      <c r="U12" s="8">
        <f>SUMIFS(AssessedValuation[100% Gas &amp; Elec Utilities],AssessedValuation[Dist],$C12,AssessedValuation[Tif_NonTIF],$A$4)</f>
        <v>13616539</v>
      </c>
      <c r="V12" s="8">
        <f t="shared" si="0"/>
        <v>282006241</v>
      </c>
    </row>
    <row r="13" spans="1:22" x14ac:dyDescent="0.25">
      <c r="A13">
        <v>2026</v>
      </c>
      <c r="B13" t="s">
        <v>1040</v>
      </c>
      <c r="C13" t="s">
        <v>1041</v>
      </c>
      <c r="D13" t="s">
        <v>1041</v>
      </c>
      <c r="E13" t="s">
        <v>89</v>
      </c>
      <c r="F13" t="s">
        <v>1042</v>
      </c>
      <c r="G13" s="8">
        <f>SUMIFS(AssessedValuation[100% Residential],AssessedValuation[Dist],$C13,AssessedValuation[Tif_NonTIF],$A$4)</f>
        <v>401700372</v>
      </c>
      <c r="H13" s="8">
        <f>SUMIFS(AssessedValuation[100% Ag Land],AssessedValuation[Dist],$C13,AssessedValuation[Tif_NonTIF],$A$4)</f>
        <v>130882750</v>
      </c>
      <c r="I13" s="8">
        <f>SUMIFS(AssessedValuation[100% Ag Building],AssessedValuation[Dist],$C13,AssessedValuation[Tif_NonTIF],$A$4)</f>
        <v>4426100</v>
      </c>
      <c r="J13" s="8">
        <f>SUMIFS(AssessedValuation[100% Commercial],AssessedValuation[Dist],$C13,AssessedValuation[Tif_NonTIF],$A$4)</f>
        <v>42438666</v>
      </c>
      <c r="K13" s="8">
        <f>SUMIFS(AssessedValuation[100% Industrial],AssessedValuation[Dist],$C13,AssessedValuation[Tif_NonTIF],$A$4)</f>
        <v>12910608</v>
      </c>
      <c r="L13" s="8">
        <f>SUMIFS(AssessedValuation[100% Reserved],AssessedValuation[Dist],$C13,AssessedValuation[Tif_NonTIF],$A$4)</f>
        <v>0</v>
      </c>
      <c r="M13" s="8">
        <f>SUMIFS(AssessedValuation[100% Reserved4],AssessedValuation[Dist],$C13,AssessedValuation[Tif_NonTIF],$A$4)</f>
        <v>0</v>
      </c>
      <c r="N13" s="8">
        <f>SUMIFS(AssessedValuation[100% Railroads],AssessedValuation[Dist],$C13,AssessedValuation[Tif_NonTIF],$A$4)</f>
        <v>43097322</v>
      </c>
      <c r="O13" s="8">
        <f>SUMIFS(AssessedValuation[100% Utilities],AssessedValuation[Dist],$C13,AssessedValuation[Tif_NonTIF],$A$4)</f>
        <v>1770575</v>
      </c>
      <c r="P13" s="8">
        <f>SUMIFS(AssessedValuation[100% Other],AssessedValuation[Dist],$C13,AssessedValuation[Tif_NonTIF],$A$4)</f>
        <v>39012</v>
      </c>
      <c r="Q13" s="8">
        <f>SUMIFS(AssessedValuation[100% Gross],AssessedValuation[Dist],$C13,AssessedValuation[Tif_NonTIF],$A$4)</f>
        <v>637265405</v>
      </c>
      <c r="R13" s="8">
        <f>SUMIFS(AssessedValuation[100% Military Exempt],AssessedValuation[Dist],$C13,AssessedValuation[Tif_NonTIF],$A$4)</f>
        <v>1006401</v>
      </c>
      <c r="S13" s="8">
        <f>SUMIFS(AssessedValuation[100% Homestead Exempt],AssessedValuation[Dist],$C13,AssessedValuation[Tif_NonTIF],$A$4)</f>
        <v>4701123</v>
      </c>
      <c r="T13" s="8">
        <f>SUMIFS(AssessedValuation[100% Net],AssessedValuation[Dist],$C13,AssessedValuation[Tif_NonTIF],$A$4)</f>
        <v>631557881</v>
      </c>
      <c r="U13" s="8">
        <f>SUMIFS(AssessedValuation[100% Gas &amp; Elec Utilities],AssessedValuation[Dist],$C13,AssessedValuation[Tif_NonTIF],$A$4)</f>
        <v>30778266</v>
      </c>
      <c r="V13" s="8">
        <f t="shared" si="0"/>
        <v>662336147</v>
      </c>
    </row>
    <row r="14" spans="1:22" x14ac:dyDescent="0.25">
      <c r="A14">
        <v>2026</v>
      </c>
      <c r="B14" t="s">
        <v>1043</v>
      </c>
      <c r="C14" t="s">
        <v>1044</v>
      </c>
      <c r="D14" t="s">
        <v>1044</v>
      </c>
      <c r="E14" t="s">
        <v>666</v>
      </c>
      <c r="F14" t="s">
        <v>1045</v>
      </c>
      <c r="G14" s="8">
        <f>SUMIFS(AssessedValuation[100% Residential],AssessedValuation[Dist],$C14,AssessedValuation[Tif_NonTIF],$A$4)</f>
        <v>442955324</v>
      </c>
      <c r="H14" s="8">
        <f>SUMIFS(AssessedValuation[100% Ag Land],AssessedValuation[Dist],$C14,AssessedValuation[Tif_NonTIF],$A$4)</f>
        <v>68723215</v>
      </c>
      <c r="I14" s="8">
        <f>SUMIFS(AssessedValuation[100% Ag Building],AssessedValuation[Dist],$C14,AssessedValuation[Tif_NonTIF],$A$4)</f>
        <v>6992388</v>
      </c>
      <c r="J14" s="8">
        <f>SUMIFS(AssessedValuation[100% Commercial],AssessedValuation[Dist],$C14,AssessedValuation[Tif_NonTIF],$A$4)</f>
        <v>17751619</v>
      </c>
      <c r="K14" s="8">
        <f>SUMIFS(AssessedValuation[100% Industrial],AssessedValuation[Dist],$C14,AssessedValuation[Tif_NonTIF],$A$4)</f>
        <v>377700</v>
      </c>
      <c r="L14" s="8">
        <f>SUMIFS(AssessedValuation[100% Reserved],AssessedValuation[Dist],$C14,AssessedValuation[Tif_NonTIF],$A$4)</f>
        <v>0</v>
      </c>
      <c r="M14" s="8">
        <f>SUMIFS(AssessedValuation[100% Reserved4],AssessedValuation[Dist],$C14,AssessedValuation[Tif_NonTIF],$A$4)</f>
        <v>0</v>
      </c>
      <c r="N14" s="8">
        <f>SUMIFS(AssessedValuation[100% Railroads],AssessedValuation[Dist],$C14,AssessedValuation[Tif_NonTIF],$A$4)</f>
        <v>1977734</v>
      </c>
      <c r="O14" s="8">
        <f>SUMIFS(AssessedValuation[100% Utilities],AssessedValuation[Dist],$C14,AssessedValuation[Tif_NonTIF],$A$4)</f>
        <v>1474</v>
      </c>
      <c r="P14" s="8">
        <f>SUMIFS(AssessedValuation[100% Other],AssessedValuation[Dist],$C14,AssessedValuation[Tif_NonTIF],$A$4)</f>
        <v>0</v>
      </c>
      <c r="Q14" s="8">
        <f>SUMIFS(AssessedValuation[100% Gross],AssessedValuation[Dist],$C14,AssessedValuation[Tif_NonTIF],$A$4)</f>
        <v>538779454</v>
      </c>
      <c r="R14" s="8">
        <f>SUMIFS(AssessedValuation[100% Military Exempt],AssessedValuation[Dist],$C14,AssessedValuation[Tif_NonTIF],$A$4)</f>
        <v>656000</v>
      </c>
      <c r="S14" s="8">
        <f>SUMIFS(AssessedValuation[100% Homestead Exempt],AssessedValuation[Dist],$C14,AssessedValuation[Tif_NonTIF],$A$4)</f>
        <v>2834000</v>
      </c>
      <c r="T14" s="8">
        <f>SUMIFS(AssessedValuation[100% Net],AssessedValuation[Dist],$C14,AssessedValuation[Tif_NonTIF],$A$4)</f>
        <v>535289454</v>
      </c>
      <c r="U14" s="8">
        <f>SUMIFS(AssessedValuation[100% Gas &amp; Elec Utilities],AssessedValuation[Dist],$C14,AssessedValuation[Tif_NonTIF],$A$4)</f>
        <v>30493535</v>
      </c>
      <c r="V14" s="8">
        <f t="shared" si="0"/>
        <v>565782989</v>
      </c>
    </row>
    <row r="15" spans="1:22" x14ac:dyDescent="0.25">
      <c r="A15">
        <v>2026</v>
      </c>
      <c r="B15" t="s">
        <v>1029</v>
      </c>
      <c r="C15" t="s">
        <v>1046</v>
      </c>
      <c r="D15" t="s">
        <v>1046</v>
      </c>
      <c r="E15" t="s">
        <v>388</v>
      </c>
      <c r="F15" t="s">
        <v>1047</v>
      </c>
      <c r="G15" s="8">
        <f>SUMIFS(AssessedValuation[100% Residential],AssessedValuation[Dist],$C15,AssessedValuation[Tif_NonTIF],$A$4)</f>
        <v>69305340</v>
      </c>
      <c r="H15" s="8">
        <f>SUMIFS(AssessedValuation[100% Ag Land],AssessedValuation[Dist],$C15,AssessedValuation[Tif_NonTIF],$A$4)</f>
        <v>106433170</v>
      </c>
      <c r="I15" s="8">
        <f>SUMIFS(AssessedValuation[100% Ag Building],AssessedValuation[Dist],$C15,AssessedValuation[Tif_NonTIF],$A$4)</f>
        <v>16802740</v>
      </c>
      <c r="J15" s="8">
        <f>SUMIFS(AssessedValuation[100% Commercial],AssessedValuation[Dist],$C15,AssessedValuation[Tif_NonTIF],$A$4)</f>
        <v>22015010</v>
      </c>
      <c r="K15" s="8">
        <f>SUMIFS(AssessedValuation[100% Industrial],AssessedValuation[Dist],$C15,AssessedValuation[Tif_NonTIF],$A$4)</f>
        <v>17115740</v>
      </c>
      <c r="L15" s="8">
        <f>SUMIFS(AssessedValuation[100% Reserved],AssessedValuation[Dist],$C15,AssessedValuation[Tif_NonTIF],$A$4)</f>
        <v>0</v>
      </c>
      <c r="M15" s="8">
        <f>SUMIFS(AssessedValuation[100% Reserved4],AssessedValuation[Dist],$C15,AssessedValuation[Tif_NonTIF],$A$4)</f>
        <v>0</v>
      </c>
      <c r="N15" s="8">
        <f>SUMIFS(AssessedValuation[100% Railroads],AssessedValuation[Dist],$C15,AssessedValuation[Tif_NonTIF],$A$4)</f>
        <v>12945486</v>
      </c>
      <c r="O15" s="8">
        <f>SUMIFS(AssessedValuation[100% Utilities],AssessedValuation[Dist],$C15,AssessedValuation[Tif_NonTIF],$A$4)</f>
        <v>1348401</v>
      </c>
      <c r="P15" s="8">
        <f>SUMIFS(AssessedValuation[100% Other],AssessedValuation[Dist],$C15,AssessedValuation[Tif_NonTIF],$A$4)</f>
        <v>0</v>
      </c>
      <c r="Q15" s="8">
        <f>SUMIFS(AssessedValuation[100% Gross],AssessedValuation[Dist],$C15,AssessedValuation[Tif_NonTIF],$A$4)</f>
        <v>245965887</v>
      </c>
      <c r="R15" s="8">
        <f>SUMIFS(AssessedValuation[100% Military Exempt],AssessedValuation[Dist],$C15,AssessedValuation[Tif_NonTIF],$A$4)</f>
        <v>276000</v>
      </c>
      <c r="S15" s="8">
        <f>SUMIFS(AssessedValuation[100% Homestead Exempt],AssessedValuation[Dist],$C15,AssessedValuation[Tif_NonTIF],$A$4)</f>
        <v>682500</v>
      </c>
      <c r="T15" s="8">
        <f>SUMIFS(AssessedValuation[100% Net],AssessedValuation[Dist],$C15,AssessedValuation[Tif_NonTIF],$A$4)</f>
        <v>245007387</v>
      </c>
      <c r="U15" s="8">
        <f>SUMIFS(AssessedValuation[100% Gas &amp; Elec Utilities],AssessedValuation[Dist],$C15,AssessedValuation[Tif_NonTIF],$A$4)</f>
        <v>13147802</v>
      </c>
      <c r="V15" s="8">
        <f t="shared" si="0"/>
        <v>258155189</v>
      </c>
    </row>
    <row r="16" spans="1:22" x14ac:dyDescent="0.25">
      <c r="A16">
        <v>2026</v>
      </c>
      <c r="B16" t="s">
        <v>1037</v>
      </c>
      <c r="C16" t="s">
        <v>1048</v>
      </c>
      <c r="D16" t="s">
        <v>1048</v>
      </c>
      <c r="E16" t="s">
        <v>550</v>
      </c>
      <c r="F16" t="s">
        <v>1049</v>
      </c>
      <c r="G16" s="8">
        <f>SUMIFS(AssessedValuation[100% Residential],AssessedValuation[Dist],$C16,AssessedValuation[Tif_NonTIF],$A$4)</f>
        <v>636261289</v>
      </c>
      <c r="H16" s="8">
        <f>SUMIFS(AssessedValuation[100% Ag Land],AssessedValuation[Dist],$C16,AssessedValuation[Tif_NonTIF],$A$4)</f>
        <v>322694985</v>
      </c>
      <c r="I16" s="8">
        <f>SUMIFS(AssessedValuation[100% Ag Building],AssessedValuation[Dist],$C16,AssessedValuation[Tif_NonTIF],$A$4)</f>
        <v>23071572</v>
      </c>
      <c r="J16" s="8">
        <f>SUMIFS(AssessedValuation[100% Commercial],AssessedValuation[Dist],$C16,AssessedValuation[Tif_NonTIF],$A$4)</f>
        <v>135974392</v>
      </c>
      <c r="K16" s="8">
        <f>SUMIFS(AssessedValuation[100% Industrial],AssessedValuation[Dist],$C16,AssessedValuation[Tif_NonTIF],$A$4)</f>
        <v>77882876</v>
      </c>
      <c r="L16" s="8">
        <f>SUMIFS(AssessedValuation[100% Reserved],AssessedValuation[Dist],$C16,AssessedValuation[Tif_NonTIF],$A$4)</f>
        <v>0</v>
      </c>
      <c r="M16" s="8">
        <f>SUMIFS(AssessedValuation[100% Reserved4],AssessedValuation[Dist],$C16,AssessedValuation[Tif_NonTIF],$A$4)</f>
        <v>0</v>
      </c>
      <c r="N16" s="8">
        <f>SUMIFS(AssessedValuation[100% Railroads],AssessedValuation[Dist],$C16,AssessedValuation[Tif_NonTIF],$A$4)</f>
        <v>33638046</v>
      </c>
      <c r="O16" s="8">
        <f>SUMIFS(AssessedValuation[100% Utilities],AssessedValuation[Dist],$C16,AssessedValuation[Tif_NonTIF],$A$4)</f>
        <v>1576197</v>
      </c>
      <c r="P16" s="8">
        <f>SUMIFS(AssessedValuation[100% Other],AssessedValuation[Dist],$C16,AssessedValuation[Tif_NonTIF],$A$4)</f>
        <v>0</v>
      </c>
      <c r="Q16" s="8">
        <f>SUMIFS(AssessedValuation[100% Gross],AssessedValuation[Dist],$C16,AssessedValuation[Tif_NonTIF],$A$4)</f>
        <v>1231099357</v>
      </c>
      <c r="R16" s="8">
        <f>SUMIFS(AssessedValuation[100% Military Exempt],AssessedValuation[Dist],$C16,AssessedValuation[Tif_NonTIF],$A$4)</f>
        <v>1512000</v>
      </c>
      <c r="S16" s="8">
        <f>SUMIFS(AssessedValuation[100% Homestead Exempt],AssessedValuation[Dist],$C16,AssessedValuation[Tif_NonTIF],$A$4)</f>
        <v>5577000</v>
      </c>
      <c r="T16" s="8">
        <f>SUMIFS(AssessedValuation[100% Net],AssessedValuation[Dist],$C16,AssessedValuation[Tif_NonTIF],$A$4)</f>
        <v>1224010357</v>
      </c>
      <c r="U16" s="8">
        <f>SUMIFS(AssessedValuation[100% Gas &amp; Elec Utilities],AssessedValuation[Dist],$C16,AssessedValuation[Tif_NonTIF],$A$4)</f>
        <v>132867354</v>
      </c>
      <c r="V16" s="8">
        <f t="shared" si="0"/>
        <v>1356877711</v>
      </c>
    </row>
    <row r="17" spans="1:22" x14ac:dyDescent="0.25">
      <c r="A17">
        <v>2026</v>
      </c>
      <c r="B17" t="s">
        <v>1037</v>
      </c>
      <c r="C17" t="s">
        <v>1050</v>
      </c>
      <c r="D17" t="s">
        <v>1050</v>
      </c>
      <c r="E17" t="s">
        <v>604</v>
      </c>
      <c r="F17" t="s">
        <v>1051</v>
      </c>
      <c r="G17" s="8">
        <f>SUMIFS(AssessedValuation[100% Residential],AssessedValuation[Dist],$C17,AssessedValuation[Tif_NonTIF],$A$4)</f>
        <v>48708993</v>
      </c>
      <c r="H17" s="8">
        <f>SUMIFS(AssessedValuation[100% Ag Land],AssessedValuation[Dist],$C17,AssessedValuation[Tif_NonTIF],$A$4)</f>
        <v>105720218</v>
      </c>
      <c r="I17" s="8">
        <f>SUMIFS(AssessedValuation[100% Ag Building],AssessedValuation[Dist],$C17,AssessedValuation[Tif_NonTIF],$A$4)</f>
        <v>6176192</v>
      </c>
      <c r="J17" s="8">
        <f>SUMIFS(AssessedValuation[100% Commercial],AssessedValuation[Dist],$C17,AssessedValuation[Tif_NonTIF],$A$4)</f>
        <v>7618232</v>
      </c>
      <c r="K17" s="8">
        <f>SUMIFS(AssessedValuation[100% Industrial],AssessedValuation[Dist],$C17,AssessedValuation[Tif_NonTIF],$A$4)</f>
        <v>0</v>
      </c>
      <c r="L17" s="8">
        <f>SUMIFS(AssessedValuation[100% Reserved],AssessedValuation[Dist],$C17,AssessedValuation[Tif_NonTIF],$A$4)</f>
        <v>0</v>
      </c>
      <c r="M17" s="8">
        <f>SUMIFS(AssessedValuation[100% Reserved4],AssessedValuation[Dist],$C17,AssessedValuation[Tif_NonTIF],$A$4)</f>
        <v>0</v>
      </c>
      <c r="N17" s="8">
        <f>SUMIFS(AssessedValuation[100% Railroads],AssessedValuation[Dist],$C17,AssessedValuation[Tif_NonTIF],$A$4)</f>
        <v>0</v>
      </c>
      <c r="O17" s="8">
        <f>SUMIFS(AssessedValuation[100% Utilities],AssessedValuation[Dist],$C17,AssessedValuation[Tif_NonTIF],$A$4)</f>
        <v>0</v>
      </c>
      <c r="P17" s="8">
        <f>SUMIFS(AssessedValuation[100% Other],AssessedValuation[Dist],$C17,AssessedValuation[Tif_NonTIF],$A$4)</f>
        <v>0</v>
      </c>
      <c r="Q17" s="8">
        <f>SUMIFS(AssessedValuation[100% Gross],AssessedValuation[Dist],$C17,AssessedValuation[Tif_NonTIF],$A$4)</f>
        <v>168223635</v>
      </c>
      <c r="R17" s="8">
        <f>SUMIFS(AssessedValuation[100% Military Exempt],AssessedValuation[Dist],$C17,AssessedValuation[Tif_NonTIF],$A$4)</f>
        <v>212000</v>
      </c>
      <c r="S17" s="8">
        <f>SUMIFS(AssessedValuation[100% Homestead Exempt],AssessedValuation[Dist],$C17,AssessedValuation[Tif_NonTIF],$A$4)</f>
        <v>689000</v>
      </c>
      <c r="T17" s="8">
        <f>SUMIFS(AssessedValuation[100% Net],AssessedValuation[Dist],$C17,AssessedValuation[Tif_NonTIF],$A$4)</f>
        <v>167322635</v>
      </c>
      <c r="U17" s="8">
        <f>SUMIFS(AssessedValuation[100% Gas &amp; Elec Utilities],AssessedValuation[Dist],$C17,AssessedValuation[Tif_NonTIF],$A$4)</f>
        <v>8520868</v>
      </c>
      <c r="V17" s="8">
        <f t="shared" si="0"/>
        <v>175843503</v>
      </c>
    </row>
    <row r="18" spans="1:22" x14ac:dyDescent="0.25">
      <c r="A18">
        <v>2026</v>
      </c>
      <c r="B18" t="s">
        <v>1037</v>
      </c>
      <c r="C18" t="s">
        <v>1372</v>
      </c>
      <c r="D18" t="s">
        <v>1372</v>
      </c>
      <c r="E18" t="s">
        <v>1738</v>
      </c>
      <c r="F18" t="s">
        <v>1745</v>
      </c>
      <c r="G18" s="8">
        <f>SUMIFS(AssessedValuation[100% Residential],AssessedValuation[Dist],$C18,AssessedValuation[Tif_NonTIF],$A$4)</f>
        <v>69642838</v>
      </c>
      <c r="H18" s="8">
        <f>SUMIFS(AssessedValuation[100% Ag Land],AssessedValuation[Dist],$C18,AssessedValuation[Tif_NonTIF],$A$4)</f>
        <v>196227482</v>
      </c>
      <c r="I18" s="8">
        <f>SUMIFS(AssessedValuation[100% Ag Building],AssessedValuation[Dist],$C18,AssessedValuation[Tif_NonTIF],$A$4)</f>
        <v>33559665</v>
      </c>
      <c r="J18" s="8">
        <f>SUMIFS(AssessedValuation[100% Commercial],AssessedValuation[Dist],$C18,AssessedValuation[Tif_NonTIF],$A$4)</f>
        <v>35759559</v>
      </c>
      <c r="K18" s="8">
        <f>SUMIFS(AssessedValuation[100% Industrial],AssessedValuation[Dist],$C18,AssessedValuation[Tif_NonTIF],$A$4)</f>
        <v>22133438</v>
      </c>
      <c r="L18" s="8">
        <f>SUMIFS(AssessedValuation[100% Reserved],AssessedValuation[Dist],$C18,AssessedValuation[Tif_NonTIF],$A$4)</f>
        <v>0</v>
      </c>
      <c r="M18" s="8">
        <f>SUMIFS(AssessedValuation[100% Reserved4],AssessedValuation[Dist],$C18,AssessedValuation[Tif_NonTIF],$A$4)</f>
        <v>0</v>
      </c>
      <c r="N18" s="8">
        <f>SUMIFS(AssessedValuation[100% Railroads],AssessedValuation[Dist],$C18,AssessedValuation[Tif_NonTIF],$A$4)</f>
        <v>17078351</v>
      </c>
      <c r="O18" s="8">
        <f>SUMIFS(AssessedValuation[100% Utilities],AssessedValuation[Dist],$C18,AssessedValuation[Tif_NonTIF],$A$4)</f>
        <v>653944</v>
      </c>
      <c r="P18" s="8">
        <f>SUMIFS(AssessedValuation[100% Other],AssessedValuation[Dist],$C18,AssessedValuation[Tif_NonTIF],$A$4)</f>
        <v>0</v>
      </c>
      <c r="Q18" s="8">
        <f>SUMIFS(AssessedValuation[100% Gross],AssessedValuation[Dist],$C18,AssessedValuation[Tif_NonTIF],$A$4)</f>
        <v>375055277</v>
      </c>
      <c r="R18" s="8">
        <f>SUMIFS(AssessedValuation[100% Military Exempt],AssessedValuation[Dist],$C18,AssessedValuation[Tif_NonTIF],$A$4)</f>
        <v>304664</v>
      </c>
      <c r="S18" s="8">
        <f>SUMIFS(AssessedValuation[100% Homestead Exempt],AssessedValuation[Dist],$C18,AssessedValuation[Tif_NonTIF],$A$4)</f>
        <v>816199</v>
      </c>
      <c r="T18" s="8">
        <f>SUMIFS(AssessedValuation[100% Net],AssessedValuation[Dist],$C18,AssessedValuation[Tif_NonTIF],$A$4)</f>
        <v>373934414</v>
      </c>
      <c r="U18" s="8">
        <f>SUMIFS(AssessedValuation[100% Gas &amp; Elec Utilities],AssessedValuation[Dist],$C18,AssessedValuation[Tif_NonTIF],$A$4)</f>
        <v>61525723</v>
      </c>
      <c r="V18" s="8">
        <f t="shared" si="0"/>
        <v>435460137</v>
      </c>
    </row>
    <row r="19" spans="1:22" x14ac:dyDescent="0.25">
      <c r="A19">
        <v>2026</v>
      </c>
      <c r="B19" t="s">
        <v>1052</v>
      </c>
      <c r="C19" t="s">
        <v>1053</v>
      </c>
      <c r="D19" t="s">
        <v>1053</v>
      </c>
      <c r="E19" t="s">
        <v>83</v>
      </c>
      <c r="F19" t="s">
        <v>1054</v>
      </c>
      <c r="G19" s="8">
        <f>SUMIFS(AssessedValuation[100% Residential],AssessedValuation[Dist],$C19,AssessedValuation[Tif_NonTIF],$A$4)</f>
        <v>794567963</v>
      </c>
      <c r="H19" s="8">
        <f>SUMIFS(AssessedValuation[100% Ag Land],AssessedValuation[Dist],$C19,AssessedValuation[Tif_NonTIF],$A$4)</f>
        <v>247093669</v>
      </c>
      <c r="I19" s="8">
        <f>SUMIFS(AssessedValuation[100% Ag Building],AssessedValuation[Dist],$C19,AssessedValuation[Tif_NonTIF],$A$4)</f>
        <v>23963660</v>
      </c>
      <c r="J19" s="8">
        <f>SUMIFS(AssessedValuation[100% Commercial],AssessedValuation[Dist],$C19,AssessedValuation[Tif_NonTIF],$A$4)</f>
        <v>83639328</v>
      </c>
      <c r="K19" s="8">
        <f>SUMIFS(AssessedValuation[100% Industrial],AssessedValuation[Dist],$C19,AssessedValuation[Tif_NonTIF],$A$4)</f>
        <v>18414421</v>
      </c>
      <c r="L19" s="8">
        <f>SUMIFS(AssessedValuation[100% Reserved],AssessedValuation[Dist],$C19,AssessedValuation[Tif_NonTIF],$A$4)</f>
        <v>0</v>
      </c>
      <c r="M19" s="8">
        <f>SUMIFS(AssessedValuation[100% Reserved4],AssessedValuation[Dist],$C19,AssessedValuation[Tif_NonTIF],$A$4)</f>
        <v>0</v>
      </c>
      <c r="N19" s="8">
        <f>SUMIFS(AssessedValuation[100% Railroads],AssessedValuation[Dist],$C19,AssessedValuation[Tif_NonTIF],$A$4)</f>
        <v>3228611</v>
      </c>
      <c r="O19" s="8">
        <f>SUMIFS(AssessedValuation[100% Utilities],AssessedValuation[Dist],$C19,AssessedValuation[Tif_NonTIF],$A$4)</f>
        <v>3510636</v>
      </c>
      <c r="P19" s="8">
        <f>SUMIFS(AssessedValuation[100% Other],AssessedValuation[Dist],$C19,AssessedValuation[Tif_NonTIF],$A$4)</f>
        <v>0</v>
      </c>
      <c r="Q19" s="8">
        <f>SUMIFS(AssessedValuation[100% Gross],AssessedValuation[Dist],$C19,AssessedValuation[Tif_NonTIF],$A$4)</f>
        <v>1174418288</v>
      </c>
      <c r="R19" s="8">
        <f>SUMIFS(AssessedValuation[100% Military Exempt],AssessedValuation[Dist],$C19,AssessedValuation[Tif_NonTIF],$A$4)</f>
        <v>1551129</v>
      </c>
      <c r="S19" s="8">
        <f>SUMIFS(AssessedValuation[100% Homestead Exempt],AssessedValuation[Dist],$C19,AssessedValuation[Tif_NonTIF],$A$4)</f>
        <v>5544500</v>
      </c>
      <c r="T19" s="8">
        <f>SUMIFS(AssessedValuation[100% Net],AssessedValuation[Dist],$C19,AssessedValuation[Tif_NonTIF],$A$4)</f>
        <v>1167322659</v>
      </c>
      <c r="U19" s="8">
        <f>SUMIFS(AssessedValuation[100% Gas &amp; Elec Utilities],AssessedValuation[Dist],$C19,AssessedValuation[Tif_NonTIF],$A$4)</f>
        <v>47357442</v>
      </c>
      <c r="V19" s="8">
        <f t="shared" si="0"/>
        <v>1214680101</v>
      </c>
    </row>
    <row r="20" spans="1:22" x14ac:dyDescent="0.25">
      <c r="A20">
        <v>2026</v>
      </c>
      <c r="B20" t="s">
        <v>1037</v>
      </c>
      <c r="C20" t="s">
        <v>1055</v>
      </c>
      <c r="D20" t="s">
        <v>1055</v>
      </c>
      <c r="E20" t="s">
        <v>1056</v>
      </c>
      <c r="F20" t="s">
        <v>1057</v>
      </c>
      <c r="G20" s="8">
        <f>SUMIFS(AssessedValuation[100% Residential],AssessedValuation[Dist],$C20,AssessedValuation[Tif_NonTIF],$A$4)</f>
        <v>346040287</v>
      </c>
      <c r="H20" s="8">
        <f>SUMIFS(AssessedValuation[100% Ag Land],AssessedValuation[Dist],$C20,AssessedValuation[Tif_NonTIF],$A$4)</f>
        <v>297162090</v>
      </c>
      <c r="I20" s="8">
        <f>SUMIFS(AssessedValuation[100% Ag Building],AssessedValuation[Dist],$C20,AssessedValuation[Tif_NonTIF],$A$4)</f>
        <v>24678170</v>
      </c>
      <c r="J20" s="8">
        <f>SUMIFS(AssessedValuation[100% Commercial],AssessedValuation[Dist],$C20,AssessedValuation[Tif_NonTIF],$A$4)</f>
        <v>39717658</v>
      </c>
      <c r="K20" s="8">
        <f>SUMIFS(AssessedValuation[100% Industrial],AssessedValuation[Dist],$C20,AssessedValuation[Tif_NonTIF],$A$4)</f>
        <v>62366400</v>
      </c>
      <c r="L20" s="8">
        <f>SUMIFS(AssessedValuation[100% Reserved],AssessedValuation[Dist],$C20,AssessedValuation[Tif_NonTIF],$A$4)</f>
        <v>0</v>
      </c>
      <c r="M20" s="8">
        <f>SUMIFS(AssessedValuation[100% Reserved4],AssessedValuation[Dist],$C20,AssessedValuation[Tif_NonTIF],$A$4)</f>
        <v>0</v>
      </c>
      <c r="N20" s="8">
        <f>SUMIFS(AssessedValuation[100% Railroads],AssessedValuation[Dist],$C20,AssessedValuation[Tif_NonTIF],$A$4)</f>
        <v>4088730</v>
      </c>
      <c r="O20" s="8">
        <f>SUMIFS(AssessedValuation[100% Utilities],AssessedValuation[Dist],$C20,AssessedValuation[Tif_NonTIF],$A$4)</f>
        <v>42789883</v>
      </c>
      <c r="P20" s="8">
        <f>SUMIFS(AssessedValuation[100% Other],AssessedValuation[Dist],$C20,AssessedValuation[Tif_NonTIF],$A$4)</f>
        <v>0</v>
      </c>
      <c r="Q20" s="8">
        <f>SUMIFS(AssessedValuation[100% Gross],AssessedValuation[Dist],$C20,AssessedValuation[Tif_NonTIF],$A$4)</f>
        <v>816843218</v>
      </c>
      <c r="R20" s="8">
        <f>SUMIFS(AssessedValuation[100% Military Exempt],AssessedValuation[Dist],$C20,AssessedValuation[Tif_NonTIF],$A$4)</f>
        <v>691828</v>
      </c>
      <c r="S20" s="8">
        <f>SUMIFS(AssessedValuation[100% Homestead Exempt],AssessedValuation[Dist],$C20,AssessedValuation[Tif_NonTIF],$A$4)</f>
        <v>1881750</v>
      </c>
      <c r="T20" s="8">
        <f>SUMIFS(AssessedValuation[100% Net],AssessedValuation[Dist],$C20,AssessedValuation[Tif_NonTIF],$A$4)</f>
        <v>814269640</v>
      </c>
      <c r="U20" s="8">
        <f>SUMIFS(AssessedValuation[100% Gas &amp; Elec Utilities],AssessedValuation[Dist],$C20,AssessedValuation[Tif_NonTIF],$A$4)</f>
        <v>24332924</v>
      </c>
      <c r="V20" s="8">
        <f t="shared" si="0"/>
        <v>838602564</v>
      </c>
    </row>
    <row r="21" spans="1:22" x14ac:dyDescent="0.25">
      <c r="A21">
        <v>2026</v>
      </c>
      <c r="B21" t="s">
        <v>1024</v>
      </c>
      <c r="C21" t="s">
        <v>1058</v>
      </c>
      <c r="D21" t="s">
        <v>1058</v>
      </c>
      <c r="E21" t="s">
        <v>829</v>
      </c>
      <c r="F21" t="s">
        <v>1059</v>
      </c>
      <c r="G21" s="8">
        <f>SUMIFS(AssessedValuation[100% Residential],AssessedValuation[Dist],$C21,AssessedValuation[Tif_NonTIF],$A$4)</f>
        <v>4514935200</v>
      </c>
      <c r="H21" s="8">
        <f>SUMIFS(AssessedValuation[100% Ag Land],AssessedValuation[Dist],$C21,AssessedValuation[Tif_NonTIF],$A$4)</f>
        <v>13120800</v>
      </c>
      <c r="I21" s="8">
        <f>SUMIFS(AssessedValuation[100% Ag Building],AssessedValuation[Dist],$C21,AssessedValuation[Tif_NonTIF],$A$4)</f>
        <v>278200</v>
      </c>
      <c r="J21" s="8">
        <f>SUMIFS(AssessedValuation[100% Commercial],AssessedValuation[Dist],$C21,AssessedValuation[Tif_NonTIF],$A$4)</f>
        <v>1178743600</v>
      </c>
      <c r="K21" s="8">
        <f>SUMIFS(AssessedValuation[100% Industrial],AssessedValuation[Dist],$C21,AssessedValuation[Tif_NonTIF],$A$4)</f>
        <v>169316400</v>
      </c>
      <c r="L21" s="8">
        <f>SUMIFS(AssessedValuation[100% Reserved],AssessedValuation[Dist],$C21,AssessedValuation[Tif_NonTIF],$A$4)</f>
        <v>0</v>
      </c>
      <c r="M21" s="8">
        <f>SUMIFS(AssessedValuation[100% Reserved4],AssessedValuation[Dist],$C21,AssessedValuation[Tif_NonTIF],$A$4)</f>
        <v>0</v>
      </c>
      <c r="N21" s="8">
        <f>SUMIFS(AssessedValuation[100% Railroads],AssessedValuation[Dist],$C21,AssessedValuation[Tif_NonTIF],$A$4)</f>
        <v>13776094</v>
      </c>
      <c r="O21" s="8">
        <f>SUMIFS(AssessedValuation[100% Utilities],AssessedValuation[Dist],$C21,AssessedValuation[Tif_NonTIF],$A$4)</f>
        <v>657111</v>
      </c>
      <c r="P21" s="8">
        <f>SUMIFS(AssessedValuation[100% Other],AssessedValuation[Dist],$C21,AssessedValuation[Tif_NonTIF],$A$4)</f>
        <v>0</v>
      </c>
      <c r="Q21" s="8">
        <f>SUMIFS(AssessedValuation[100% Gross],AssessedValuation[Dist],$C21,AssessedValuation[Tif_NonTIF],$A$4)</f>
        <v>5890827405</v>
      </c>
      <c r="R21" s="8">
        <f>SUMIFS(AssessedValuation[100% Military Exempt],AssessedValuation[Dist],$C21,AssessedValuation[Tif_NonTIF],$A$4)</f>
        <v>3330520</v>
      </c>
      <c r="S21" s="8">
        <f>SUMIFS(AssessedValuation[100% Homestead Exempt],AssessedValuation[Dist],$C21,AssessedValuation[Tif_NonTIF],$A$4)</f>
        <v>14391000</v>
      </c>
      <c r="T21" s="8">
        <f>SUMIFS(AssessedValuation[100% Net],AssessedValuation[Dist],$C21,AssessedValuation[Tif_NonTIF],$A$4)</f>
        <v>5873105885</v>
      </c>
      <c r="U21" s="8">
        <f>SUMIFS(AssessedValuation[100% Gas &amp; Elec Utilities],AssessedValuation[Dist],$C21,AssessedValuation[Tif_NonTIF],$A$4)</f>
        <v>46298106</v>
      </c>
      <c r="V21" s="8">
        <f t="shared" si="0"/>
        <v>5919403991</v>
      </c>
    </row>
    <row r="22" spans="1:22" x14ac:dyDescent="0.25">
      <c r="A22">
        <v>2026</v>
      </c>
      <c r="B22" t="s">
        <v>1043</v>
      </c>
      <c r="C22" t="s">
        <v>1060</v>
      </c>
      <c r="D22" t="s">
        <v>1060</v>
      </c>
      <c r="E22" t="s">
        <v>618</v>
      </c>
      <c r="F22" t="s">
        <v>1061</v>
      </c>
      <c r="G22" s="8">
        <f>SUMIFS(AssessedValuation[100% Residential],AssessedValuation[Dist],$C22,AssessedValuation[Tif_NonTIF],$A$4)</f>
        <v>752755282</v>
      </c>
      <c r="H22" s="8">
        <f>SUMIFS(AssessedValuation[100% Ag Land],AssessedValuation[Dist],$C22,AssessedValuation[Tif_NonTIF],$A$4)</f>
        <v>119285820</v>
      </c>
      <c r="I22" s="8">
        <f>SUMIFS(AssessedValuation[100% Ag Building],AssessedValuation[Dist],$C22,AssessedValuation[Tif_NonTIF],$A$4)</f>
        <v>9145580</v>
      </c>
      <c r="J22" s="8">
        <f>SUMIFS(AssessedValuation[100% Commercial],AssessedValuation[Dist],$C22,AssessedValuation[Tif_NonTIF],$A$4)</f>
        <v>63661657</v>
      </c>
      <c r="K22" s="8">
        <f>SUMIFS(AssessedValuation[100% Industrial],AssessedValuation[Dist],$C22,AssessedValuation[Tif_NonTIF],$A$4)</f>
        <v>5106583</v>
      </c>
      <c r="L22" s="8">
        <f>SUMIFS(AssessedValuation[100% Reserved],AssessedValuation[Dist],$C22,AssessedValuation[Tif_NonTIF],$A$4)</f>
        <v>0</v>
      </c>
      <c r="M22" s="8">
        <f>SUMIFS(AssessedValuation[100% Reserved4],AssessedValuation[Dist],$C22,AssessedValuation[Tif_NonTIF],$A$4)</f>
        <v>0</v>
      </c>
      <c r="N22" s="8">
        <f>SUMIFS(AssessedValuation[100% Railroads],AssessedValuation[Dist],$C22,AssessedValuation[Tif_NonTIF],$A$4)</f>
        <v>0</v>
      </c>
      <c r="O22" s="8">
        <f>SUMIFS(AssessedValuation[100% Utilities],AssessedValuation[Dist],$C22,AssessedValuation[Tif_NonTIF],$A$4)</f>
        <v>3862937</v>
      </c>
      <c r="P22" s="8">
        <f>SUMIFS(AssessedValuation[100% Other],AssessedValuation[Dist],$C22,AssessedValuation[Tif_NonTIF],$A$4)</f>
        <v>999146</v>
      </c>
      <c r="Q22" s="8">
        <f>SUMIFS(AssessedValuation[100% Gross],AssessedValuation[Dist],$C22,AssessedValuation[Tif_NonTIF],$A$4)</f>
        <v>954817005</v>
      </c>
      <c r="R22" s="8">
        <f>SUMIFS(AssessedValuation[100% Military Exempt],AssessedValuation[Dist],$C22,AssessedValuation[Tif_NonTIF],$A$4)</f>
        <v>1701072</v>
      </c>
      <c r="S22" s="8">
        <f>SUMIFS(AssessedValuation[100% Homestead Exempt],AssessedValuation[Dist],$C22,AssessedValuation[Tif_NonTIF],$A$4)</f>
        <v>6487000</v>
      </c>
      <c r="T22" s="8">
        <f>SUMIFS(AssessedValuation[100% Net],AssessedValuation[Dist],$C22,AssessedValuation[Tif_NonTIF],$A$4)</f>
        <v>946628933</v>
      </c>
      <c r="U22" s="8">
        <f>SUMIFS(AssessedValuation[100% Gas &amp; Elec Utilities],AssessedValuation[Dist],$C22,AssessedValuation[Tif_NonTIF],$A$4)</f>
        <v>66707340</v>
      </c>
      <c r="V22" s="8">
        <f t="shared" si="0"/>
        <v>1013336273</v>
      </c>
    </row>
    <row r="23" spans="1:22" x14ac:dyDescent="0.25">
      <c r="A23">
        <v>2026</v>
      </c>
      <c r="B23" t="s">
        <v>1062</v>
      </c>
      <c r="C23" t="s">
        <v>1063</v>
      </c>
      <c r="D23" t="s">
        <v>1063</v>
      </c>
      <c r="E23" t="s">
        <v>474</v>
      </c>
      <c r="F23" t="s">
        <v>1064</v>
      </c>
      <c r="G23" s="8">
        <f>SUMIFS(AssessedValuation[100% Residential],AssessedValuation[Dist],$C23,AssessedValuation[Tif_NonTIF],$A$4)</f>
        <v>137252900</v>
      </c>
      <c r="H23" s="8">
        <f>SUMIFS(AssessedValuation[100% Ag Land],AssessedValuation[Dist],$C23,AssessedValuation[Tif_NonTIF],$A$4)</f>
        <v>83072600</v>
      </c>
      <c r="I23" s="8">
        <f>SUMIFS(AssessedValuation[100% Ag Building],AssessedValuation[Dist],$C23,AssessedValuation[Tif_NonTIF],$A$4)</f>
        <v>6349100</v>
      </c>
      <c r="J23" s="8">
        <f>SUMIFS(AssessedValuation[100% Commercial],AssessedValuation[Dist],$C23,AssessedValuation[Tif_NonTIF],$A$4)</f>
        <v>4339900</v>
      </c>
      <c r="K23" s="8">
        <f>SUMIFS(AssessedValuation[100% Industrial],AssessedValuation[Dist],$C23,AssessedValuation[Tif_NonTIF],$A$4)</f>
        <v>2487700</v>
      </c>
      <c r="L23" s="8">
        <f>SUMIFS(AssessedValuation[100% Reserved],AssessedValuation[Dist],$C23,AssessedValuation[Tif_NonTIF],$A$4)</f>
        <v>0</v>
      </c>
      <c r="M23" s="8">
        <f>SUMIFS(AssessedValuation[100% Reserved4],AssessedValuation[Dist],$C23,AssessedValuation[Tif_NonTIF],$A$4)</f>
        <v>0</v>
      </c>
      <c r="N23" s="8">
        <f>SUMIFS(AssessedValuation[100% Railroads],AssessedValuation[Dist],$C23,AssessedValuation[Tif_NonTIF],$A$4)</f>
        <v>0</v>
      </c>
      <c r="O23" s="8">
        <f>SUMIFS(AssessedValuation[100% Utilities],AssessedValuation[Dist],$C23,AssessedValuation[Tif_NonTIF],$A$4)</f>
        <v>841392</v>
      </c>
      <c r="P23" s="8">
        <f>SUMIFS(AssessedValuation[100% Other],AssessedValuation[Dist],$C23,AssessedValuation[Tif_NonTIF],$A$4)</f>
        <v>0</v>
      </c>
      <c r="Q23" s="8">
        <f>SUMIFS(AssessedValuation[100% Gross],AssessedValuation[Dist],$C23,AssessedValuation[Tif_NonTIF],$A$4)</f>
        <v>234343592</v>
      </c>
      <c r="R23" s="8">
        <f>SUMIFS(AssessedValuation[100% Military Exempt],AssessedValuation[Dist],$C23,AssessedValuation[Tif_NonTIF],$A$4)</f>
        <v>204000</v>
      </c>
      <c r="S23" s="8">
        <f>SUMIFS(AssessedValuation[100% Homestead Exempt],AssessedValuation[Dist],$C23,AssessedValuation[Tif_NonTIF],$A$4)</f>
        <v>975000</v>
      </c>
      <c r="T23" s="8">
        <f>SUMIFS(AssessedValuation[100% Net],AssessedValuation[Dist],$C23,AssessedValuation[Tif_NonTIF],$A$4)</f>
        <v>233164592</v>
      </c>
      <c r="U23" s="8">
        <f>SUMIFS(AssessedValuation[100% Gas &amp; Elec Utilities],AssessedValuation[Dist],$C23,AssessedValuation[Tif_NonTIF],$A$4)</f>
        <v>18662625</v>
      </c>
      <c r="V23" s="8">
        <f t="shared" si="0"/>
        <v>251827217</v>
      </c>
    </row>
    <row r="24" spans="1:22" x14ac:dyDescent="0.25">
      <c r="A24">
        <v>2026</v>
      </c>
      <c r="B24" t="s">
        <v>1024</v>
      </c>
      <c r="C24" t="s">
        <v>1065</v>
      </c>
      <c r="D24" t="s">
        <v>1065</v>
      </c>
      <c r="E24" t="s">
        <v>778</v>
      </c>
      <c r="F24" t="s">
        <v>1066</v>
      </c>
      <c r="G24" s="8">
        <f>SUMIFS(AssessedValuation[100% Residential],AssessedValuation[Dist],$C24,AssessedValuation[Tif_NonTIF],$A$4)</f>
        <v>9431678573</v>
      </c>
      <c r="H24" s="8">
        <f>SUMIFS(AssessedValuation[100% Ag Land],AssessedValuation[Dist],$C24,AssessedValuation[Tif_NonTIF],$A$4)</f>
        <v>17511690</v>
      </c>
      <c r="I24" s="8">
        <f>SUMIFS(AssessedValuation[100% Ag Building],AssessedValuation[Dist],$C24,AssessedValuation[Tif_NonTIF],$A$4)</f>
        <v>1182860</v>
      </c>
      <c r="J24" s="8">
        <f>SUMIFS(AssessedValuation[100% Commercial],AssessedValuation[Dist],$C24,AssessedValuation[Tif_NonTIF],$A$4)</f>
        <v>1390438694</v>
      </c>
      <c r="K24" s="8">
        <f>SUMIFS(AssessedValuation[100% Industrial],AssessedValuation[Dist],$C24,AssessedValuation[Tif_NonTIF],$A$4)</f>
        <v>213388217</v>
      </c>
      <c r="L24" s="8">
        <f>SUMIFS(AssessedValuation[100% Reserved],AssessedValuation[Dist],$C24,AssessedValuation[Tif_NonTIF],$A$4)</f>
        <v>0</v>
      </c>
      <c r="M24" s="8">
        <f>SUMIFS(AssessedValuation[100% Reserved4],AssessedValuation[Dist],$C24,AssessedValuation[Tif_NonTIF],$A$4)</f>
        <v>0</v>
      </c>
      <c r="N24" s="8">
        <f>SUMIFS(AssessedValuation[100% Railroads],AssessedValuation[Dist],$C24,AssessedValuation[Tif_NonTIF],$A$4)</f>
        <v>2766120</v>
      </c>
      <c r="O24" s="8">
        <f>SUMIFS(AssessedValuation[100% Utilities],AssessedValuation[Dist],$C24,AssessedValuation[Tif_NonTIF],$A$4)</f>
        <v>1294241</v>
      </c>
      <c r="P24" s="8">
        <f>SUMIFS(AssessedValuation[100% Other],AssessedValuation[Dist],$C24,AssessedValuation[Tif_NonTIF],$A$4)</f>
        <v>0</v>
      </c>
      <c r="Q24" s="8">
        <f>SUMIFS(AssessedValuation[100% Gross],AssessedValuation[Dist],$C24,AssessedValuation[Tif_NonTIF],$A$4)</f>
        <v>11058260395</v>
      </c>
      <c r="R24" s="8">
        <f>SUMIFS(AssessedValuation[100% Military Exempt],AssessedValuation[Dist],$C24,AssessedValuation[Tif_NonTIF],$A$4)</f>
        <v>7828147</v>
      </c>
      <c r="S24" s="8">
        <f>SUMIFS(AssessedValuation[100% Homestead Exempt],AssessedValuation[Dist],$C24,AssessedValuation[Tif_NonTIF],$A$4)</f>
        <v>31616000</v>
      </c>
      <c r="T24" s="8">
        <f>SUMIFS(AssessedValuation[100% Net],AssessedValuation[Dist],$C24,AssessedValuation[Tif_NonTIF],$A$4)</f>
        <v>11018816248</v>
      </c>
      <c r="U24" s="8">
        <f>SUMIFS(AssessedValuation[100% Gas &amp; Elec Utilities],AssessedValuation[Dist],$C24,AssessedValuation[Tif_NonTIF],$A$4)</f>
        <v>138735381</v>
      </c>
      <c r="V24" s="8">
        <f t="shared" si="0"/>
        <v>11157551629</v>
      </c>
    </row>
    <row r="25" spans="1:22" x14ac:dyDescent="0.25">
      <c r="A25">
        <v>2026</v>
      </c>
      <c r="B25" t="s">
        <v>1029</v>
      </c>
      <c r="C25" t="s">
        <v>1067</v>
      </c>
      <c r="D25" t="s">
        <v>1067</v>
      </c>
      <c r="E25" t="s">
        <v>1068</v>
      </c>
      <c r="F25" t="s">
        <v>1069</v>
      </c>
      <c r="G25" s="8">
        <f>SUMIFS(AssessedValuation[100% Residential],AssessedValuation[Dist],$C25,AssessedValuation[Tif_NonTIF],$A$4)</f>
        <v>352351150</v>
      </c>
      <c r="H25" s="8">
        <f>SUMIFS(AssessedValuation[100% Ag Land],AssessedValuation[Dist],$C25,AssessedValuation[Tif_NonTIF],$A$4)</f>
        <v>176328330</v>
      </c>
      <c r="I25" s="8">
        <f>SUMIFS(AssessedValuation[100% Ag Building],AssessedValuation[Dist],$C25,AssessedValuation[Tif_NonTIF],$A$4)</f>
        <v>13405880</v>
      </c>
      <c r="J25" s="8">
        <f>SUMIFS(AssessedValuation[100% Commercial],AssessedValuation[Dist],$C25,AssessedValuation[Tif_NonTIF],$A$4)</f>
        <v>26915685</v>
      </c>
      <c r="K25" s="8">
        <f>SUMIFS(AssessedValuation[100% Industrial],AssessedValuation[Dist],$C25,AssessedValuation[Tif_NonTIF],$A$4)</f>
        <v>6086689</v>
      </c>
      <c r="L25" s="8">
        <f>SUMIFS(AssessedValuation[100% Reserved],AssessedValuation[Dist],$C25,AssessedValuation[Tif_NonTIF],$A$4)</f>
        <v>0</v>
      </c>
      <c r="M25" s="8">
        <f>SUMIFS(AssessedValuation[100% Reserved4],AssessedValuation[Dist],$C25,AssessedValuation[Tif_NonTIF],$A$4)</f>
        <v>0</v>
      </c>
      <c r="N25" s="8">
        <f>SUMIFS(AssessedValuation[100% Railroads],AssessedValuation[Dist],$C25,AssessedValuation[Tif_NonTIF],$A$4)</f>
        <v>4997336</v>
      </c>
      <c r="O25" s="8">
        <f>SUMIFS(AssessedValuation[100% Utilities],AssessedValuation[Dist],$C25,AssessedValuation[Tif_NonTIF],$A$4)</f>
        <v>872507</v>
      </c>
      <c r="P25" s="8">
        <f>SUMIFS(AssessedValuation[100% Other],AssessedValuation[Dist],$C25,AssessedValuation[Tif_NonTIF],$A$4)</f>
        <v>0</v>
      </c>
      <c r="Q25" s="8">
        <f>SUMIFS(AssessedValuation[100% Gross],AssessedValuation[Dist],$C25,AssessedValuation[Tif_NonTIF],$A$4)</f>
        <v>580957577</v>
      </c>
      <c r="R25" s="8">
        <f>SUMIFS(AssessedValuation[100% Military Exempt],AssessedValuation[Dist],$C25,AssessedValuation[Tif_NonTIF],$A$4)</f>
        <v>859704</v>
      </c>
      <c r="S25" s="8">
        <f>SUMIFS(AssessedValuation[100% Homestead Exempt],AssessedValuation[Dist],$C25,AssessedValuation[Tif_NonTIF],$A$4)</f>
        <v>3178500</v>
      </c>
      <c r="T25" s="8">
        <f>SUMIFS(AssessedValuation[100% Net],AssessedValuation[Dist],$C25,AssessedValuation[Tif_NonTIF],$A$4)</f>
        <v>576919373</v>
      </c>
      <c r="U25" s="8">
        <f>SUMIFS(AssessedValuation[100% Gas &amp; Elec Utilities],AssessedValuation[Dist],$C25,AssessedValuation[Tif_NonTIF],$A$4)</f>
        <v>94493333</v>
      </c>
      <c r="V25" s="8">
        <f t="shared" si="0"/>
        <v>671412706</v>
      </c>
    </row>
    <row r="26" spans="1:22" x14ac:dyDescent="0.25">
      <c r="A26">
        <v>2026</v>
      </c>
      <c r="B26" t="s">
        <v>1034</v>
      </c>
      <c r="C26" t="s">
        <v>1070</v>
      </c>
      <c r="D26" t="s">
        <v>1070</v>
      </c>
      <c r="E26" t="s">
        <v>150</v>
      </c>
      <c r="F26" t="s">
        <v>1071</v>
      </c>
      <c r="G26" s="8">
        <f>SUMIFS(AssessedValuation[100% Residential],AssessedValuation[Dist],$C26,AssessedValuation[Tif_NonTIF],$A$4)</f>
        <v>127647149</v>
      </c>
      <c r="H26" s="8">
        <f>SUMIFS(AssessedValuation[100% Ag Land],AssessedValuation[Dist],$C26,AssessedValuation[Tif_NonTIF],$A$4)</f>
        <v>217192160</v>
      </c>
      <c r="I26" s="8">
        <f>SUMIFS(AssessedValuation[100% Ag Building],AssessedValuation[Dist],$C26,AssessedValuation[Tif_NonTIF],$A$4)</f>
        <v>18377630</v>
      </c>
      <c r="J26" s="8">
        <f>SUMIFS(AssessedValuation[100% Commercial],AssessedValuation[Dist],$C26,AssessedValuation[Tif_NonTIF],$A$4)</f>
        <v>10657887</v>
      </c>
      <c r="K26" s="8">
        <f>SUMIFS(AssessedValuation[100% Industrial],AssessedValuation[Dist],$C26,AssessedValuation[Tif_NonTIF],$A$4)</f>
        <v>57814913</v>
      </c>
      <c r="L26" s="8">
        <f>SUMIFS(AssessedValuation[100% Reserved],AssessedValuation[Dist],$C26,AssessedValuation[Tif_NonTIF],$A$4)</f>
        <v>0</v>
      </c>
      <c r="M26" s="8">
        <f>SUMIFS(AssessedValuation[100% Reserved4],AssessedValuation[Dist],$C26,AssessedValuation[Tif_NonTIF],$A$4)</f>
        <v>0</v>
      </c>
      <c r="N26" s="8">
        <f>SUMIFS(AssessedValuation[100% Railroads],AssessedValuation[Dist],$C26,AssessedValuation[Tif_NonTIF],$A$4)</f>
        <v>20808895</v>
      </c>
      <c r="O26" s="8">
        <f>SUMIFS(AssessedValuation[100% Utilities],AssessedValuation[Dist],$C26,AssessedValuation[Tif_NonTIF],$A$4)</f>
        <v>626099</v>
      </c>
      <c r="P26" s="8">
        <f>SUMIFS(AssessedValuation[100% Other],AssessedValuation[Dist],$C26,AssessedValuation[Tif_NonTIF],$A$4)</f>
        <v>0</v>
      </c>
      <c r="Q26" s="8">
        <f>SUMIFS(AssessedValuation[100% Gross],AssessedValuation[Dist],$C26,AssessedValuation[Tif_NonTIF],$A$4)</f>
        <v>453124733</v>
      </c>
      <c r="R26" s="8">
        <f>SUMIFS(AssessedValuation[100% Military Exempt],AssessedValuation[Dist],$C26,AssessedValuation[Tif_NonTIF],$A$4)</f>
        <v>280000</v>
      </c>
      <c r="S26" s="8">
        <f>SUMIFS(AssessedValuation[100% Homestead Exempt],AssessedValuation[Dist],$C26,AssessedValuation[Tif_NonTIF],$A$4)</f>
        <v>1306136</v>
      </c>
      <c r="T26" s="8">
        <f>SUMIFS(AssessedValuation[100% Net],AssessedValuation[Dist],$C26,AssessedValuation[Tif_NonTIF],$A$4)</f>
        <v>451538597</v>
      </c>
      <c r="U26" s="8">
        <f>SUMIFS(AssessedValuation[100% Gas &amp; Elec Utilities],AssessedValuation[Dist],$C26,AssessedValuation[Tif_NonTIF],$A$4)</f>
        <v>12350768</v>
      </c>
      <c r="V26" s="8">
        <f t="shared" si="0"/>
        <v>463889365</v>
      </c>
    </row>
    <row r="27" spans="1:22" x14ac:dyDescent="0.25">
      <c r="A27">
        <v>2026</v>
      </c>
      <c r="B27" t="s">
        <v>1031</v>
      </c>
      <c r="C27" t="s">
        <v>1072</v>
      </c>
      <c r="D27" t="s">
        <v>1072</v>
      </c>
      <c r="E27" t="s">
        <v>127</v>
      </c>
      <c r="F27" t="s">
        <v>1073</v>
      </c>
      <c r="G27" s="8">
        <f>SUMIFS(AssessedValuation[100% Residential],AssessedValuation[Dist],$C27,AssessedValuation[Tif_NonTIF],$A$4)</f>
        <v>562259924</v>
      </c>
      <c r="H27" s="8">
        <f>SUMIFS(AssessedValuation[100% Ag Land],AssessedValuation[Dist],$C27,AssessedValuation[Tif_NonTIF],$A$4)</f>
        <v>241050770</v>
      </c>
      <c r="I27" s="8">
        <f>SUMIFS(AssessedValuation[100% Ag Building],AssessedValuation[Dist],$C27,AssessedValuation[Tif_NonTIF],$A$4)</f>
        <v>13916690</v>
      </c>
      <c r="J27" s="8">
        <f>SUMIFS(AssessedValuation[100% Commercial],AssessedValuation[Dist],$C27,AssessedValuation[Tif_NonTIF],$A$4)</f>
        <v>102439715</v>
      </c>
      <c r="K27" s="8">
        <f>SUMIFS(AssessedValuation[100% Industrial],AssessedValuation[Dist],$C27,AssessedValuation[Tif_NonTIF],$A$4)</f>
        <v>12742560</v>
      </c>
      <c r="L27" s="8">
        <f>SUMIFS(AssessedValuation[100% Reserved],AssessedValuation[Dist],$C27,AssessedValuation[Tif_NonTIF],$A$4)</f>
        <v>0</v>
      </c>
      <c r="M27" s="8">
        <f>SUMIFS(AssessedValuation[100% Reserved4],AssessedValuation[Dist],$C27,AssessedValuation[Tif_NonTIF],$A$4)</f>
        <v>0</v>
      </c>
      <c r="N27" s="8">
        <f>SUMIFS(AssessedValuation[100% Railroads],AssessedValuation[Dist],$C27,AssessedValuation[Tif_NonTIF],$A$4)</f>
        <v>4830042</v>
      </c>
      <c r="O27" s="8">
        <f>SUMIFS(AssessedValuation[100% Utilities],AssessedValuation[Dist],$C27,AssessedValuation[Tif_NonTIF],$A$4)</f>
        <v>18055057</v>
      </c>
      <c r="P27" s="8">
        <f>SUMIFS(AssessedValuation[100% Other],AssessedValuation[Dist],$C27,AssessedValuation[Tif_NonTIF],$A$4)</f>
        <v>0</v>
      </c>
      <c r="Q27" s="8">
        <f>SUMIFS(AssessedValuation[100% Gross],AssessedValuation[Dist],$C27,AssessedValuation[Tif_NonTIF],$A$4)</f>
        <v>955294758</v>
      </c>
      <c r="R27" s="8">
        <f>SUMIFS(AssessedValuation[100% Military Exempt],AssessedValuation[Dist],$C27,AssessedValuation[Tif_NonTIF],$A$4)</f>
        <v>1444000</v>
      </c>
      <c r="S27" s="8">
        <f>SUMIFS(AssessedValuation[100% Homestead Exempt],AssessedValuation[Dist],$C27,AssessedValuation[Tif_NonTIF],$A$4)</f>
        <v>4852557</v>
      </c>
      <c r="T27" s="8">
        <f>SUMIFS(AssessedValuation[100% Net],AssessedValuation[Dist],$C27,AssessedValuation[Tif_NonTIF],$A$4)</f>
        <v>948998201</v>
      </c>
      <c r="U27" s="8">
        <f>SUMIFS(AssessedValuation[100% Gas &amp; Elec Utilities],AssessedValuation[Dist],$C27,AssessedValuation[Tif_NonTIF],$A$4)</f>
        <v>52466259</v>
      </c>
      <c r="V27" s="8">
        <f t="shared" si="0"/>
        <v>1001464460</v>
      </c>
    </row>
    <row r="28" spans="1:22" x14ac:dyDescent="0.25">
      <c r="A28">
        <v>2026</v>
      </c>
      <c r="B28" t="s">
        <v>1024</v>
      </c>
      <c r="C28" t="s">
        <v>1074</v>
      </c>
      <c r="D28" t="s">
        <v>1074</v>
      </c>
      <c r="E28" t="s">
        <v>93</v>
      </c>
      <c r="F28" t="s">
        <v>1075</v>
      </c>
      <c r="G28" s="8">
        <f>SUMIFS(AssessedValuation[100% Residential],AssessedValuation[Dist],$C28,AssessedValuation[Tif_NonTIF],$A$4)</f>
        <v>203424344</v>
      </c>
      <c r="H28" s="8">
        <f>SUMIFS(AssessedValuation[100% Ag Land],AssessedValuation[Dist],$C28,AssessedValuation[Tif_NonTIF],$A$4)</f>
        <v>276852600</v>
      </c>
      <c r="I28" s="8">
        <f>SUMIFS(AssessedValuation[100% Ag Building],AssessedValuation[Dist],$C28,AssessedValuation[Tif_NonTIF],$A$4)</f>
        <v>19957350</v>
      </c>
      <c r="J28" s="8">
        <f>SUMIFS(AssessedValuation[100% Commercial],AssessedValuation[Dist],$C28,AssessedValuation[Tif_NonTIF],$A$4)</f>
        <v>44875999</v>
      </c>
      <c r="K28" s="8">
        <f>SUMIFS(AssessedValuation[100% Industrial],AssessedValuation[Dist],$C28,AssessedValuation[Tif_NonTIF],$A$4)</f>
        <v>21555324</v>
      </c>
      <c r="L28" s="8">
        <f>SUMIFS(AssessedValuation[100% Reserved],AssessedValuation[Dist],$C28,AssessedValuation[Tif_NonTIF],$A$4)</f>
        <v>0</v>
      </c>
      <c r="M28" s="8">
        <f>SUMIFS(AssessedValuation[100% Reserved4],AssessedValuation[Dist],$C28,AssessedValuation[Tif_NonTIF],$A$4)</f>
        <v>0</v>
      </c>
      <c r="N28" s="8">
        <f>SUMIFS(AssessedValuation[100% Railroads],AssessedValuation[Dist],$C28,AssessedValuation[Tif_NonTIF],$A$4)</f>
        <v>0</v>
      </c>
      <c r="O28" s="8">
        <f>SUMIFS(AssessedValuation[100% Utilities],AssessedValuation[Dist],$C28,AssessedValuation[Tif_NonTIF],$A$4)</f>
        <v>358964</v>
      </c>
      <c r="P28" s="8">
        <f>SUMIFS(AssessedValuation[100% Other],AssessedValuation[Dist],$C28,AssessedValuation[Tif_NonTIF],$A$4)</f>
        <v>0</v>
      </c>
      <c r="Q28" s="8">
        <f>SUMIFS(AssessedValuation[100% Gross],AssessedValuation[Dist],$C28,AssessedValuation[Tif_NonTIF],$A$4)</f>
        <v>567024581</v>
      </c>
      <c r="R28" s="8">
        <f>SUMIFS(AssessedValuation[100% Military Exempt],AssessedValuation[Dist],$C28,AssessedValuation[Tif_NonTIF],$A$4)</f>
        <v>636000</v>
      </c>
      <c r="S28" s="8">
        <f>SUMIFS(AssessedValuation[100% Homestead Exempt],AssessedValuation[Dist],$C28,AssessedValuation[Tif_NonTIF],$A$4)</f>
        <v>2340000</v>
      </c>
      <c r="T28" s="8">
        <f>SUMIFS(AssessedValuation[100% Net],AssessedValuation[Dist],$C28,AssessedValuation[Tif_NonTIF],$A$4)</f>
        <v>564048581</v>
      </c>
      <c r="U28" s="8">
        <f>SUMIFS(AssessedValuation[100% Gas &amp; Elec Utilities],AssessedValuation[Dist],$C28,AssessedValuation[Tif_NonTIF],$A$4)</f>
        <v>56761277</v>
      </c>
      <c r="V28" s="8">
        <f t="shared" si="0"/>
        <v>620809858</v>
      </c>
    </row>
    <row r="29" spans="1:22" x14ac:dyDescent="0.25">
      <c r="A29">
        <v>2026</v>
      </c>
      <c r="B29" t="s">
        <v>1024</v>
      </c>
      <c r="C29" t="s">
        <v>1076</v>
      </c>
      <c r="D29" t="s">
        <v>1076</v>
      </c>
      <c r="E29" t="s">
        <v>203</v>
      </c>
      <c r="F29" t="s">
        <v>1077</v>
      </c>
      <c r="G29" s="8">
        <f>SUMIFS(AssessedValuation[100% Residential],AssessedValuation[Dist],$C29,AssessedValuation[Tif_NonTIF],$A$4)</f>
        <v>804503495</v>
      </c>
      <c r="H29" s="8">
        <f>SUMIFS(AssessedValuation[100% Ag Land],AssessedValuation[Dist],$C29,AssessedValuation[Tif_NonTIF],$A$4)</f>
        <v>85870069</v>
      </c>
      <c r="I29" s="8">
        <f>SUMIFS(AssessedValuation[100% Ag Building],AssessedValuation[Dist],$C29,AssessedValuation[Tif_NonTIF],$A$4)</f>
        <v>4058456</v>
      </c>
      <c r="J29" s="8">
        <f>SUMIFS(AssessedValuation[100% Commercial],AssessedValuation[Dist],$C29,AssessedValuation[Tif_NonTIF],$A$4)</f>
        <v>95905925</v>
      </c>
      <c r="K29" s="8">
        <f>SUMIFS(AssessedValuation[100% Industrial],AssessedValuation[Dist],$C29,AssessedValuation[Tif_NonTIF],$A$4)</f>
        <v>45454885</v>
      </c>
      <c r="L29" s="8">
        <f>SUMIFS(AssessedValuation[100% Reserved],AssessedValuation[Dist],$C29,AssessedValuation[Tif_NonTIF],$A$4)</f>
        <v>0</v>
      </c>
      <c r="M29" s="8">
        <f>SUMIFS(AssessedValuation[100% Reserved4],AssessedValuation[Dist],$C29,AssessedValuation[Tif_NonTIF],$A$4)</f>
        <v>0</v>
      </c>
      <c r="N29" s="8">
        <f>SUMIFS(AssessedValuation[100% Railroads],AssessedValuation[Dist],$C29,AssessedValuation[Tif_NonTIF],$A$4)</f>
        <v>8230229</v>
      </c>
      <c r="O29" s="8">
        <f>SUMIFS(AssessedValuation[100% Utilities],AssessedValuation[Dist],$C29,AssessedValuation[Tif_NonTIF],$A$4)</f>
        <v>58514462</v>
      </c>
      <c r="P29" s="8">
        <f>SUMIFS(AssessedValuation[100% Other],AssessedValuation[Dist],$C29,AssessedValuation[Tif_NonTIF],$A$4)</f>
        <v>0</v>
      </c>
      <c r="Q29" s="8">
        <f>SUMIFS(AssessedValuation[100% Gross],AssessedValuation[Dist],$C29,AssessedValuation[Tif_NonTIF],$A$4)</f>
        <v>1102537521</v>
      </c>
      <c r="R29" s="8">
        <f>SUMIFS(AssessedValuation[100% Military Exempt],AssessedValuation[Dist],$C29,AssessedValuation[Tif_NonTIF],$A$4)</f>
        <v>1023704</v>
      </c>
      <c r="S29" s="8">
        <f>SUMIFS(AssessedValuation[100% Homestead Exempt],AssessedValuation[Dist],$C29,AssessedValuation[Tif_NonTIF],$A$4)</f>
        <v>3919500</v>
      </c>
      <c r="T29" s="8">
        <f>SUMIFS(AssessedValuation[100% Net],AssessedValuation[Dist],$C29,AssessedValuation[Tif_NonTIF],$A$4)</f>
        <v>1097594317</v>
      </c>
      <c r="U29" s="8">
        <f>SUMIFS(AssessedValuation[100% Gas &amp; Elec Utilities],AssessedValuation[Dist],$C29,AssessedValuation[Tif_NonTIF],$A$4)</f>
        <v>42178541</v>
      </c>
      <c r="V29" s="8">
        <f t="shared" si="0"/>
        <v>1139772858</v>
      </c>
    </row>
    <row r="30" spans="1:22" x14ac:dyDescent="0.25">
      <c r="A30">
        <v>2026</v>
      </c>
      <c r="B30" t="s">
        <v>1024</v>
      </c>
      <c r="C30" t="s">
        <v>1078</v>
      </c>
      <c r="D30" t="s">
        <v>1078</v>
      </c>
      <c r="E30" t="s">
        <v>529</v>
      </c>
      <c r="F30" t="s">
        <v>1079</v>
      </c>
      <c r="G30" s="8">
        <f>SUMIFS(AssessedValuation[100% Residential],AssessedValuation[Dist],$C30,AssessedValuation[Tif_NonTIF],$A$4)</f>
        <v>171173791</v>
      </c>
      <c r="H30" s="8">
        <f>SUMIFS(AssessedValuation[100% Ag Land],AssessedValuation[Dist],$C30,AssessedValuation[Tif_NonTIF],$A$4)</f>
        <v>72422750</v>
      </c>
      <c r="I30" s="8">
        <f>SUMIFS(AssessedValuation[100% Ag Building],AssessedValuation[Dist],$C30,AssessedValuation[Tif_NonTIF],$A$4)</f>
        <v>2355670</v>
      </c>
      <c r="J30" s="8">
        <f>SUMIFS(AssessedValuation[100% Commercial],AssessedValuation[Dist],$C30,AssessedValuation[Tif_NonTIF],$A$4)</f>
        <v>7563701</v>
      </c>
      <c r="K30" s="8">
        <f>SUMIFS(AssessedValuation[100% Industrial],AssessedValuation[Dist],$C30,AssessedValuation[Tif_NonTIF],$A$4)</f>
        <v>0</v>
      </c>
      <c r="L30" s="8">
        <f>SUMIFS(AssessedValuation[100% Reserved],AssessedValuation[Dist],$C30,AssessedValuation[Tif_NonTIF],$A$4)</f>
        <v>0</v>
      </c>
      <c r="M30" s="8">
        <f>SUMIFS(AssessedValuation[100% Reserved4],AssessedValuation[Dist],$C30,AssessedValuation[Tif_NonTIF],$A$4)</f>
        <v>0</v>
      </c>
      <c r="N30" s="8">
        <f>SUMIFS(AssessedValuation[100% Railroads],AssessedValuation[Dist],$C30,AssessedValuation[Tif_NonTIF],$A$4)</f>
        <v>0</v>
      </c>
      <c r="O30" s="8">
        <f>SUMIFS(AssessedValuation[100% Utilities],AssessedValuation[Dist],$C30,AssessedValuation[Tif_NonTIF],$A$4)</f>
        <v>0</v>
      </c>
      <c r="P30" s="8">
        <f>SUMIFS(AssessedValuation[100% Other],AssessedValuation[Dist],$C30,AssessedValuation[Tif_NonTIF],$A$4)</f>
        <v>0</v>
      </c>
      <c r="Q30" s="8">
        <f>SUMIFS(AssessedValuation[100% Gross],AssessedValuation[Dist],$C30,AssessedValuation[Tif_NonTIF],$A$4)</f>
        <v>253515912</v>
      </c>
      <c r="R30" s="8">
        <f>SUMIFS(AssessedValuation[100% Military Exempt],AssessedValuation[Dist],$C30,AssessedValuation[Tif_NonTIF],$A$4)</f>
        <v>312000</v>
      </c>
      <c r="S30" s="8">
        <f>SUMIFS(AssessedValuation[100% Homestead Exempt],AssessedValuation[Dist],$C30,AssessedValuation[Tif_NonTIF],$A$4)</f>
        <v>909132</v>
      </c>
      <c r="T30" s="8">
        <f>SUMIFS(AssessedValuation[100% Net],AssessedValuation[Dist],$C30,AssessedValuation[Tif_NonTIF],$A$4)</f>
        <v>252294780</v>
      </c>
      <c r="U30" s="8">
        <f>SUMIFS(AssessedValuation[100% Gas &amp; Elec Utilities],AssessedValuation[Dist],$C30,AssessedValuation[Tif_NonTIF],$A$4)</f>
        <v>11743769</v>
      </c>
      <c r="V30" s="8">
        <f t="shared" si="0"/>
        <v>264038549</v>
      </c>
    </row>
    <row r="31" spans="1:22" x14ac:dyDescent="0.25">
      <c r="A31">
        <v>2026</v>
      </c>
      <c r="B31" t="s">
        <v>1029</v>
      </c>
      <c r="C31" t="s">
        <v>1080</v>
      </c>
      <c r="D31" t="s">
        <v>1080</v>
      </c>
      <c r="E31" t="s">
        <v>404</v>
      </c>
      <c r="F31" t="s">
        <v>404</v>
      </c>
      <c r="G31" s="8">
        <f>SUMIFS(AssessedValuation[100% Residential],AssessedValuation[Dist],$C31,AssessedValuation[Tif_NonTIF],$A$4)</f>
        <v>198618076</v>
      </c>
      <c r="H31" s="8">
        <f>SUMIFS(AssessedValuation[100% Ag Land],AssessedValuation[Dist],$C31,AssessedValuation[Tif_NonTIF],$A$4)</f>
        <v>241480440</v>
      </c>
      <c r="I31" s="8">
        <f>SUMIFS(AssessedValuation[100% Ag Building],AssessedValuation[Dist],$C31,AssessedValuation[Tif_NonTIF],$A$4)</f>
        <v>10377520</v>
      </c>
      <c r="J31" s="8">
        <f>SUMIFS(AssessedValuation[100% Commercial],AssessedValuation[Dist],$C31,AssessedValuation[Tif_NonTIF],$A$4)</f>
        <v>27368206</v>
      </c>
      <c r="K31" s="8">
        <f>SUMIFS(AssessedValuation[100% Industrial],AssessedValuation[Dist],$C31,AssessedValuation[Tif_NonTIF],$A$4)</f>
        <v>29291090</v>
      </c>
      <c r="L31" s="8">
        <f>SUMIFS(AssessedValuation[100% Reserved],AssessedValuation[Dist],$C31,AssessedValuation[Tif_NonTIF],$A$4)</f>
        <v>0</v>
      </c>
      <c r="M31" s="8">
        <f>SUMIFS(AssessedValuation[100% Reserved4],AssessedValuation[Dist],$C31,AssessedValuation[Tif_NonTIF],$A$4)</f>
        <v>0</v>
      </c>
      <c r="N31" s="8">
        <f>SUMIFS(AssessedValuation[100% Railroads],AssessedValuation[Dist],$C31,AssessedValuation[Tif_NonTIF],$A$4)</f>
        <v>0</v>
      </c>
      <c r="O31" s="8">
        <f>SUMIFS(AssessedValuation[100% Utilities],AssessedValuation[Dist],$C31,AssessedValuation[Tif_NonTIF],$A$4)</f>
        <v>7427326</v>
      </c>
      <c r="P31" s="8">
        <f>SUMIFS(AssessedValuation[100% Other],AssessedValuation[Dist],$C31,AssessedValuation[Tif_NonTIF],$A$4)</f>
        <v>0</v>
      </c>
      <c r="Q31" s="8">
        <f>SUMIFS(AssessedValuation[100% Gross],AssessedValuation[Dist],$C31,AssessedValuation[Tif_NonTIF],$A$4)</f>
        <v>514562658</v>
      </c>
      <c r="R31" s="8">
        <f>SUMIFS(AssessedValuation[100% Military Exempt],AssessedValuation[Dist],$C31,AssessedValuation[Tif_NonTIF],$A$4)</f>
        <v>496000</v>
      </c>
      <c r="S31" s="8">
        <f>SUMIFS(AssessedValuation[100% Homestead Exempt],AssessedValuation[Dist],$C31,AssessedValuation[Tif_NonTIF],$A$4)</f>
        <v>2285444</v>
      </c>
      <c r="T31" s="8">
        <f>SUMIFS(AssessedValuation[100% Net],AssessedValuation[Dist],$C31,AssessedValuation[Tif_NonTIF],$A$4)</f>
        <v>511781214</v>
      </c>
      <c r="U31" s="8">
        <f>SUMIFS(AssessedValuation[100% Gas &amp; Elec Utilities],AssessedValuation[Dist],$C31,AssessedValuation[Tif_NonTIF],$A$4)</f>
        <v>55991870</v>
      </c>
      <c r="V31" s="8">
        <f t="shared" si="0"/>
        <v>567773084</v>
      </c>
    </row>
    <row r="32" spans="1:22" x14ac:dyDescent="0.25">
      <c r="A32">
        <v>2026</v>
      </c>
      <c r="B32" t="s">
        <v>1031</v>
      </c>
      <c r="C32" t="s">
        <v>1081</v>
      </c>
      <c r="D32" t="s">
        <v>1081</v>
      </c>
      <c r="E32" t="s">
        <v>758</v>
      </c>
      <c r="F32" t="s">
        <v>1082</v>
      </c>
      <c r="G32" s="8">
        <f>SUMIFS(AssessedValuation[100% Residential],AssessedValuation[Dist],$C32,AssessedValuation[Tif_NonTIF],$A$4)</f>
        <v>183085037</v>
      </c>
      <c r="H32" s="8">
        <f>SUMIFS(AssessedValuation[100% Ag Land],AssessedValuation[Dist],$C32,AssessedValuation[Tif_NonTIF],$A$4)</f>
        <v>215841956</v>
      </c>
      <c r="I32" s="8">
        <f>SUMIFS(AssessedValuation[100% Ag Building],AssessedValuation[Dist],$C32,AssessedValuation[Tif_NonTIF],$A$4)</f>
        <v>14545007</v>
      </c>
      <c r="J32" s="8">
        <f>SUMIFS(AssessedValuation[100% Commercial],AssessedValuation[Dist],$C32,AssessedValuation[Tif_NonTIF],$A$4)</f>
        <v>11579026</v>
      </c>
      <c r="K32" s="8">
        <f>SUMIFS(AssessedValuation[100% Industrial],AssessedValuation[Dist],$C32,AssessedValuation[Tif_NonTIF],$A$4)</f>
        <v>28669980</v>
      </c>
      <c r="L32" s="8">
        <f>SUMIFS(AssessedValuation[100% Reserved],AssessedValuation[Dist],$C32,AssessedValuation[Tif_NonTIF],$A$4)</f>
        <v>0</v>
      </c>
      <c r="M32" s="8">
        <f>SUMIFS(AssessedValuation[100% Reserved4],AssessedValuation[Dist],$C32,AssessedValuation[Tif_NonTIF],$A$4)</f>
        <v>0</v>
      </c>
      <c r="N32" s="8">
        <f>SUMIFS(AssessedValuation[100% Railroads],AssessedValuation[Dist],$C32,AssessedValuation[Tif_NonTIF],$A$4)</f>
        <v>0</v>
      </c>
      <c r="O32" s="8">
        <f>SUMIFS(AssessedValuation[100% Utilities],AssessedValuation[Dist],$C32,AssessedValuation[Tif_NonTIF],$A$4)</f>
        <v>311270</v>
      </c>
      <c r="P32" s="8">
        <f>SUMIFS(AssessedValuation[100% Other],AssessedValuation[Dist],$C32,AssessedValuation[Tif_NonTIF],$A$4)</f>
        <v>0</v>
      </c>
      <c r="Q32" s="8">
        <f>SUMIFS(AssessedValuation[100% Gross],AssessedValuation[Dist],$C32,AssessedValuation[Tif_NonTIF],$A$4)</f>
        <v>454032276</v>
      </c>
      <c r="R32" s="8">
        <f>SUMIFS(AssessedValuation[100% Military Exempt],AssessedValuation[Dist],$C32,AssessedValuation[Tif_NonTIF],$A$4)</f>
        <v>679047</v>
      </c>
      <c r="S32" s="8">
        <f>SUMIFS(AssessedValuation[100% Homestead Exempt],AssessedValuation[Dist],$C32,AssessedValuation[Tif_NonTIF],$A$4)</f>
        <v>1921773</v>
      </c>
      <c r="T32" s="8">
        <f>SUMIFS(AssessedValuation[100% Net],AssessedValuation[Dist],$C32,AssessedValuation[Tif_NonTIF],$A$4)</f>
        <v>451431456</v>
      </c>
      <c r="U32" s="8">
        <f>SUMIFS(AssessedValuation[100% Gas &amp; Elec Utilities],AssessedValuation[Dist],$C32,AssessedValuation[Tif_NonTIF],$A$4)</f>
        <v>23235773</v>
      </c>
      <c r="V32" s="8">
        <f t="shared" si="0"/>
        <v>474667229</v>
      </c>
    </row>
    <row r="33" spans="1:22" x14ac:dyDescent="0.25">
      <c r="A33">
        <v>2026</v>
      </c>
      <c r="B33" t="s">
        <v>1043</v>
      </c>
      <c r="C33" t="s">
        <v>1083</v>
      </c>
      <c r="D33" t="s">
        <v>1083</v>
      </c>
      <c r="E33" t="s">
        <v>45</v>
      </c>
      <c r="F33" t="s">
        <v>1084</v>
      </c>
      <c r="G33" s="8">
        <f>SUMIFS(AssessedValuation[100% Residential],AssessedValuation[Dist],$C33,AssessedValuation[Tif_NonTIF],$A$4)</f>
        <v>192234729</v>
      </c>
      <c r="H33" s="8">
        <f>SUMIFS(AssessedValuation[100% Ag Land],AssessedValuation[Dist],$C33,AssessedValuation[Tif_NonTIF],$A$4)</f>
        <v>83858984</v>
      </c>
      <c r="I33" s="8">
        <f>SUMIFS(AssessedValuation[100% Ag Building],AssessedValuation[Dist],$C33,AssessedValuation[Tif_NonTIF],$A$4)</f>
        <v>3343600</v>
      </c>
      <c r="J33" s="8">
        <f>SUMIFS(AssessedValuation[100% Commercial],AssessedValuation[Dist],$C33,AssessedValuation[Tif_NonTIF],$A$4)</f>
        <v>20963332</v>
      </c>
      <c r="K33" s="8">
        <f>SUMIFS(AssessedValuation[100% Industrial],AssessedValuation[Dist],$C33,AssessedValuation[Tif_NonTIF],$A$4)</f>
        <v>8431001</v>
      </c>
      <c r="L33" s="8">
        <f>SUMIFS(AssessedValuation[100% Reserved],AssessedValuation[Dist],$C33,AssessedValuation[Tif_NonTIF],$A$4)</f>
        <v>0</v>
      </c>
      <c r="M33" s="8">
        <f>SUMIFS(AssessedValuation[100% Reserved4],AssessedValuation[Dist],$C33,AssessedValuation[Tif_NonTIF],$A$4)</f>
        <v>0</v>
      </c>
      <c r="N33" s="8">
        <f>SUMIFS(AssessedValuation[100% Railroads],AssessedValuation[Dist],$C33,AssessedValuation[Tif_NonTIF],$A$4)</f>
        <v>16664851</v>
      </c>
      <c r="O33" s="8">
        <f>SUMIFS(AssessedValuation[100% Utilities],AssessedValuation[Dist],$C33,AssessedValuation[Tif_NonTIF],$A$4)</f>
        <v>439785</v>
      </c>
      <c r="P33" s="8">
        <f>SUMIFS(AssessedValuation[100% Other],AssessedValuation[Dist],$C33,AssessedValuation[Tif_NonTIF],$A$4)</f>
        <v>0</v>
      </c>
      <c r="Q33" s="8">
        <f>SUMIFS(AssessedValuation[100% Gross],AssessedValuation[Dist],$C33,AssessedValuation[Tif_NonTIF],$A$4)</f>
        <v>325936282</v>
      </c>
      <c r="R33" s="8">
        <f>SUMIFS(AssessedValuation[100% Military Exempt],AssessedValuation[Dist],$C33,AssessedValuation[Tif_NonTIF],$A$4)</f>
        <v>589407</v>
      </c>
      <c r="S33" s="8">
        <f>SUMIFS(AssessedValuation[100% Homestead Exempt],AssessedValuation[Dist],$C33,AssessedValuation[Tif_NonTIF],$A$4)</f>
        <v>2463500</v>
      </c>
      <c r="T33" s="8">
        <f>SUMIFS(AssessedValuation[100% Net],AssessedValuation[Dist],$C33,AssessedValuation[Tif_NonTIF],$A$4)</f>
        <v>322883375</v>
      </c>
      <c r="U33" s="8">
        <f>SUMIFS(AssessedValuation[100% Gas &amp; Elec Utilities],AssessedValuation[Dist],$C33,AssessedValuation[Tif_NonTIF],$A$4)</f>
        <v>41851492</v>
      </c>
      <c r="V33" s="8">
        <f t="shared" si="0"/>
        <v>364734867</v>
      </c>
    </row>
    <row r="34" spans="1:22" x14ac:dyDescent="0.25">
      <c r="A34">
        <v>2026</v>
      </c>
      <c r="B34" t="s">
        <v>1062</v>
      </c>
      <c r="C34" t="s">
        <v>1085</v>
      </c>
      <c r="D34" t="s">
        <v>1085</v>
      </c>
      <c r="E34" t="s">
        <v>525</v>
      </c>
      <c r="F34" t="s">
        <v>1086</v>
      </c>
      <c r="G34" s="8">
        <f>SUMIFS(AssessedValuation[100% Residential],AssessedValuation[Dist],$C34,AssessedValuation[Tif_NonTIF],$A$4)</f>
        <v>507662410</v>
      </c>
      <c r="H34" s="8">
        <f>SUMIFS(AssessedValuation[100% Ag Land],AssessedValuation[Dist],$C34,AssessedValuation[Tif_NonTIF],$A$4)</f>
        <v>86131800</v>
      </c>
      <c r="I34" s="8">
        <f>SUMIFS(AssessedValuation[100% Ag Building],AssessedValuation[Dist],$C34,AssessedValuation[Tif_NonTIF],$A$4)</f>
        <v>7946500</v>
      </c>
      <c r="J34" s="8">
        <f>SUMIFS(AssessedValuation[100% Commercial],AssessedValuation[Dist],$C34,AssessedValuation[Tif_NonTIF],$A$4)</f>
        <v>35760192</v>
      </c>
      <c r="K34" s="8">
        <f>SUMIFS(AssessedValuation[100% Industrial],AssessedValuation[Dist],$C34,AssessedValuation[Tif_NonTIF],$A$4)</f>
        <v>3908500</v>
      </c>
      <c r="L34" s="8">
        <f>SUMIFS(AssessedValuation[100% Reserved],AssessedValuation[Dist],$C34,AssessedValuation[Tif_NonTIF],$A$4)</f>
        <v>0</v>
      </c>
      <c r="M34" s="8">
        <f>SUMIFS(AssessedValuation[100% Reserved4],AssessedValuation[Dist],$C34,AssessedValuation[Tif_NonTIF],$A$4)</f>
        <v>0</v>
      </c>
      <c r="N34" s="8">
        <f>SUMIFS(AssessedValuation[100% Railroads],AssessedValuation[Dist],$C34,AssessedValuation[Tif_NonTIF],$A$4)</f>
        <v>5793069</v>
      </c>
      <c r="O34" s="8">
        <f>SUMIFS(AssessedValuation[100% Utilities],AssessedValuation[Dist],$C34,AssessedValuation[Tif_NonTIF],$A$4)</f>
        <v>1147067</v>
      </c>
      <c r="P34" s="8">
        <f>SUMIFS(AssessedValuation[100% Other],AssessedValuation[Dist],$C34,AssessedValuation[Tif_NonTIF],$A$4)</f>
        <v>0</v>
      </c>
      <c r="Q34" s="8">
        <f>SUMIFS(AssessedValuation[100% Gross],AssessedValuation[Dist],$C34,AssessedValuation[Tif_NonTIF],$A$4)</f>
        <v>648349538</v>
      </c>
      <c r="R34" s="8">
        <f>SUMIFS(AssessedValuation[100% Military Exempt],AssessedValuation[Dist],$C34,AssessedValuation[Tif_NonTIF],$A$4)</f>
        <v>988000</v>
      </c>
      <c r="S34" s="8">
        <f>SUMIFS(AssessedValuation[100% Homestead Exempt],AssessedValuation[Dist],$C34,AssessedValuation[Tif_NonTIF],$A$4)</f>
        <v>3035500</v>
      </c>
      <c r="T34" s="8">
        <f>SUMIFS(AssessedValuation[100% Net],AssessedValuation[Dist],$C34,AssessedValuation[Tif_NonTIF],$A$4)</f>
        <v>644326038</v>
      </c>
      <c r="U34" s="8">
        <f>SUMIFS(AssessedValuation[100% Gas &amp; Elec Utilities],AssessedValuation[Dist],$C34,AssessedValuation[Tif_NonTIF],$A$4)</f>
        <v>11659294</v>
      </c>
      <c r="V34" s="8">
        <f t="shared" si="0"/>
        <v>655985332</v>
      </c>
    </row>
    <row r="35" spans="1:22" x14ac:dyDescent="0.25">
      <c r="A35">
        <v>2026</v>
      </c>
      <c r="B35" t="s">
        <v>1029</v>
      </c>
      <c r="C35" t="s">
        <v>1087</v>
      </c>
      <c r="D35" t="s">
        <v>1087</v>
      </c>
      <c r="E35" t="s">
        <v>411</v>
      </c>
      <c r="F35" t="s">
        <v>1088</v>
      </c>
      <c r="G35" s="8">
        <f>SUMIFS(AssessedValuation[100% Residential],AssessedValuation[Dist],$C35,AssessedValuation[Tif_NonTIF],$A$4)</f>
        <v>231867214</v>
      </c>
      <c r="H35" s="8">
        <f>SUMIFS(AssessedValuation[100% Ag Land],AssessedValuation[Dist],$C35,AssessedValuation[Tif_NonTIF],$A$4)</f>
        <v>206032410</v>
      </c>
      <c r="I35" s="8">
        <f>SUMIFS(AssessedValuation[100% Ag Building],AssessedValuation[Dist],$C35,AssessedValuation[Tif_NonTIF],$A$4)</f>
        <v>13232540</v>
      </c>
      <c r="J35" s="8">
        <f>SUMIFS(AssessedValuation[100% Commercial],AssessedValuation[Dist],$C35,AssessedValuation[Tif_NonTIF],$A$4)</f>
        <v>57613323</v>
      </c>
      <c r="K35" s="8">
        <f>SUMIFS(AssessedValuation[100% Industrial],AssessedValuation[Dist],$C35,AssessedValuation[Tif_NonTIF],$A$4)</f>
        <v>18604453</v>
      </c>
      <c r="L35" s="8">
        <f>SUMIFS(AssessedValuation[100% Reserved],AssessedValuation[Dist],$C35,AssessedValuation[Tif_NonTIF],$A$4)</f>
        <v>0</v>
      </c>
      <c r="M35" s="8">
        <f>SUMIFS(AssessedValuation[100% Reserved4],AssessedValuation[Dist],$C35,AssessedValuation[Tif_NonTIF],$A$4)</f>
        <v>0</v>
      </c>
      <c r="N35" s="8">
        <f>SUMIFS(AssessedValuation[100% Railroads],AssessedValuation[Dist],$C35,AssessedValuation[Tif_NonTIF],$A$4)</f>
        <v>23744663</v>
      </c>
      <c r="O35" s="8">
        <f>SUMIFS(AssessedValuation[100% Utilities],AssessedValuation[Dist],$C35,AssessedValuation[Tif_NonTIF],$A$4)</f>
        <v>15237381</v>
      </c>
      <c r="P35" s="8">
        <f>SUMIFS(AssessedValuation[100% Other],AssessedValuation[Dist],$C35,AssessedValuation[Tif_NonTIF],$A$4)</f>
        <v>0</v>
      </c>
      <c r="Q35" s="8">
        <f>SUMIFS(AssessedValuation[100% Gross],AssessedValuation[Dist],$C35,AssessedValuation[Tif_NonTIF],$A$4)</f>
        <v>566331984</v>
      </c>
      <c r="R35" s="8">
        <f>SUMIFS(AssessedValuation[100% Military Exempt],AssessedValuation[Dist],$C35,AssessedValuation[Tif_NonTIF],$A$4)</f>
        <v>656000</v>
      </c>
      <c r="S35" s="8">
        <f>SUMIFS(AssessedValuation[100% Homestead Exempt],AssessedValuation[Dist],$C35,AssessedValuation[Tif_NonTIF],$A$4)</f>
        <v>2665000</v>
      </c>
      <c r="T35" s="8">
        <f>SUMIFS(AssessedValuation[100% Net],AssessedValuation[Dist],$C35,AssessedValuation[Tif_NonTIF],$A$4)</f>
        <v>563010984</v>
      </c>
      <c r="U35" s="8">
        <f>SUMIFS(AssessedValuation[100% Gas &amp; Elec Utilities],AssessedValuation[Dist],$C35,AssessedValuation[Tif_NonTIF],$A$4)</f>
        <v>41978231</v>
      </c>
      <c r="V35" s="8">
        <f t="shared" si="0"/>
        <v>604989215</v>
      </c>
    </row>
    <row r="36" spans="1:22" x14ac:dyDescent="0.25">
      <c r="A36">
        <v>2026</v>
      </c>
      <c r="B36" t="s">
        <v>1062</v>
      </c>
      <c r="C36" t="s">
        <v>1089</v>
      </c>
      <c r="D36" t="s">
        <v>1089</v>
      </c>
      <c r="E36" t="s">
        <v>208</v>
      </c>
      <c r="F36" t="s">
        <v>1090</v>
      </c>
      <c r="G36" s="8">
        <f>SUMIFS(AssessedValuation[100% Residential],AssessedValuation[Dist],$C36,AssessedValuation[Tif_NonTIF],$A$4)</f>
        <v>98597748</v>
      </c>
      <c r="H36" s="8">
        <f>SUMIFS(AssessedValuation[100% Ag Land],AssessedValuation[Dist],$C36,AssessedValuation[Tif_NonTIF],$A$4)</f>
        <v>100932600</v>
      </c>
      <c r="I36" s="8">
        <f>SUMIFS(AssessedValuation[100% Ag Building],AssessedValuation[Dist],$C36,AssessedValuation[Tif_NonTIF],$A$4)</f>
        <v>7489870</v>
      </c>
      <c r="J36" s="8">
        <f>SUMIFS(AssessedValuation[100% Commercial],AssessedValuation[Dist],$C36,AssessedValuation[Tif_NonTIF],$A$4)</f>
        <v>5059062</v>
      </c>
      <c r="K36" s="8">
        <f>SUMIFS(AssessedValuation[100% Industrial],AssessedValuation[Dist],$C36,AssessedValuation[Tif_NonTIF],$A$4)</f>
        <v>1183400</v>
      </c>
      <c r="L36" s="8">
        <f>SUMIFS(AssessedValuation[100% Reserved],AssessedValuation[Dist],$C36,AssessedValuation[Tif_NonTIF],$A$4)</f>
        <v>0</v>
      </c>
      <c r="M36" s="8">
        <f>SUMIFS(AssessedValuation[100% Reserved4],AssessedValuation[Dist],$C36,AssessedValuation[Tif_NonTIF],$A$4)</f>
        <v>0</v>
      </c>
      <c r="N36" s="8">
        <f>SUMIFS(AssessedValuation[100% Railroads],AssessedValuation[Dist],$C36,AssessedValuation[Tif_NonTIF],$A$4)</f>
        <v>0</v>
      </c>
      <c r="O36" s="8">
        <f>SUMIFS(AssessedValuation[100% Utilities],AssessedValuation[Dist],$C36,AssessedValuation[Tif_NonTIF],$A$4)</f>
        <v>2446598</v>
      </c>
      <c r="P36" s="8">
        <f>SUMIFS(AssessedValuation[100% Other],AssessedValuation[Dist],$C36,AssessedValuation[Tif_NonTIF],$A$4)</f>
        <v>0</v>
      </c>
      <c r="Q36" s="8">
        <f>SUMIFS(AssessedValuation[100% Gross],AssessedValuation[Dist],$C36,AssessedValuation[Tif_NonTIF],$A$4)</f>
        <v>215709278</v>
      </c>
      <c r="R36" s="8">
        <f>SUMIFS(AssessedValuation[100% Military Exempt],AssessedValuation[Dist],$C36,AssessedValuation[Tif_NonTIF],$A$4)</f>
        <v>200000</v>
      </c>
      <c r="S36" s="8">
        <f>SUMIFS(AssessedValuation[100% Homestead Exempt],AssessedValuation[Dist],$C36,AssessedValuation[Tif_NonTIF],$A$4)</f>
        <v>637000</v>
      </c>
      <c r="T36" s="8">
        <f>SUMIFS(AssessedValuation[100% Net],AssessedValuation[Dist],$C36,AssessedValuation[Tif_NonTIF],$A$4)</f>
        <v>214872278</v>
      </c>
      <c r="U36" s="8">
        <f>SUMIFS(AssessedValuation[100% Gas &amp; Elec Utilities],AssessedValuation[Dist],$C36,AssessedValuation[Tif_NonTIF],$A$4)</f>
        <v>8497042</v>
      </c>
      <c r="V36" s="8">
        <f t="shared" si="0"/>
        <v>223369320</v>
      </c>
    </row>
    <row r="37" spans="1:22" x14ac:dyDescent="0.25">
      <c r="A37">
        <v>2026</v>
      </c>
      <c r="B37" t="s">
        <v>1043</v>
      </c>
      <c r="C37" t="s">
        <v>1091</v>
      </c>
      <c r="D37" t="s">
        <v>1091</v>
      </c>
      <c r="E37" t="s">
        <v>47</v>
      </c>
      <c r="F37" t="s">
        <v>1092</v>
      </c>
      <c r="G37" s="8">
        <f>SUMIFS(AssessedValuation[100% Residential],AssessedValuation[Dist],$C37,AssessedValuation[Tif_NonTIF],$A$4)</f>
        <v>849270644</v>
      </c>
      <c r="H37" s="8">
        <f>SUMIFS(AssessedValuation[100% Ag Land],AssessedValuation[Dist],$C37,AssessedValuation[Tif_NonTIF],$A$4)</f>
        <v>419186820</v>
      </c>
      <c r="I37" s="8">
        <f>SUMIFS(AssessedValuation[100% Ag Building],AssessedValuation[Dist],$C37,AssessedValuation[Tif_NonTIF],$A$4)</f>
        <v>26881630</v>
      </c>
      <c r="J37" s="8">
        <f>SUMIFS(AssessedValuation[100% Commercial],AssessedValuation[Dist],$C37,AssessedValuation[Tif_NonTIF],$A$4)</f>
        <v>59183225</v>
      </c>
      <c r="K37" s="8">
        <f>SUMIFS(AssessedValuation[100% Industrial],AssessedValuation[Dist],$C37,AssessedValuation[Tif_NonTIF],$A$4)</f>
        <v>14762100</v>
      </c>
      <c r="L37" s="8">
        <f>SUMIFS(AssessedValuation[100% Reserved],AssessedValuation[Dist],$C37,AssessedValuation[Tif_NonTIF],$A$4)</f>
        <v>0</v>
      </c>
      <c r="M37" s="8">
        <f>SUMIFS(AssessedValuation[100% Reserved4],AssessedValuation[Dist],$C37,AssessedValuation[Tif_NonTIF],$A$4)</f>
        <v>0</v>
      </c>
      <c r="N37" s="8">
        <f>SUMIFS(AssessedValuation[100% Railroads],AssessedValuation[Dist],$C37,AssessedValuation[Tif_NonTIF],$A$4)</f>
        <v>28277233</v>
      </c>
      <c r="O37" s="8">
        <f>SUMIFS(AssessedValuation[100% Utilities],AssessedValuation[Dist],$C37,AssessedValuation[Tif_NonTIF],$A$4)</f>
        <v>0</v>
      </c>
      <c r="P37" s="8">
        <f>SUMIFS(AssessedValuation[100% Other],AssessedValuation[Dist],$C37,AssessedValuation[Tif_NonTIF],$A$4)</f>
        <v>0</v>
      </c>
      <c r="Q37" s="8">
        <f>SUMIFS(AssessedValuation[100% Gross],AssessedValuation[Dist],$C37,AssessedValuation[Tif_NonTIF],$A$4)</f>
        <v>1397561652</v>
      </c>
      <c r="R37" s="8">
        <f>SUMIFS(AssessedValuation[100% Military Exempt],AssessedValuation[Dist],$C37,AssessedValuation[Tif_NonTIF],$A$4)</f>
        <v>1926738</v>
      </c>
      <c r="S37" s="8">
        <f>SUMIFS(AssessedValuation[100% Homestead Exempt],AssessedValuation[Dist],$C37,AssessedValuation[Tif_NonTIF],$A$4)</f>
        <v>6259500</v>
      </c>
      <c r="T37" s="8">
        <f>SUMIFS(AssessedValuation[100% Net],AssessedValuation[Dist],$C37,AssessedValuation[Tif_NonTIF],$A$4)</f>
        <v>1389375414</v>
      </c>
      <c r="U37" s="8">
        <f>SUMIFS(AssessedValuation[100% Gas &amp; Elec Utilities],AssessedValuation[Dist],$C37,AssessedValuation[Tif_NonTIF],$A$4)</f>
        <v>99578117</v>
      </c>
      <c r="V37" s="8">
        <f t="shared" si="0"/>
        <v>1488953531</v>
      </c>
    </row>
    <row r="38" spans="1:22" x14ac:dyDescent="0.25">
      <c r="A38">
        <v>2026</v>
      </c>
      <c r="B38" t="s">
        <v>1062</v>
      </c>
      <c r="C38" t="s">
        <v>1093</v>
      </c>
      <c r="D38" t="s">
        <v>1093</v>
      </c>
      <c r="E38" t="s">
        <v>801</v>
      </c>
      <c r="F38" t="s">
        <v>1094</v>
      </c>
      <c r="G38" s="8">
        <f>SUMIFS(AssessedValuation[100% Residential],AssessedValuation[Dist],$C38,AssessedValuation[Tif_NonTIF],$A$4)</f>
        <v>2442609306</v>
      </c>
      <c r="H38" s="8">
        <f>SUMIFS(AssessedValuation[100% Ag Land],AssessedValuation[Dist],$C38,AssessedValuation[Tif_NonTIF],$A$4)</f>
        <v>962280</v>
      </c>
      <c r="I38" s="8">
        <f>SUMIFS(AssessedValuation[100% Ag Building],AssessedValuation[Dist],$C38,AssessedValuation[Tif_NonTIF],$A$4)</f>
        <v>48050</v>
      </c>
      <c r="J38" s="8">
        <f>SUMIFS(AssessedValuation[100% Commercial],AssessedValuation[Dist],$C38,AssessedValuation[Tif_NonTIF],$A$4)</f>
        <v>723571832</v>
      </c>
      <c r="K38" s="8">
        <f>SUMIFS(AssessedValuation[100% Industrial],AssessedValuation[Dist],$C38,AssessedValuation[Tif_NonTIF],$A$4)</f>
        <v>19464312</v>
      </c>
      <c r="L38" s="8">
        <f>SUMIFS(AssessedValuation[100% Reserved],AssessedValuation[Dist],$C38,AssessedValuation[Tif_NonTIF],$A$4)</f>
        <v>0</v>
      </c>
      <c r="M38" s="8">
        <f>SUMIFS(AssessedValuation[100% Reserved4],AssessedValuation[Dist],$C38,AssessedValuation[Tif_NonTIF],$A$4)</f>
        <v>0</v>
      </c>
      <c r="N38" s="8">
        <f>SUMIFS(AssessedValuation[100% Railroads],AssessedValuation[Dist],$C38,AssessedValuation[Tif_NonTIF],$A$4)</f>
        <v>962863</v>
      </c>
      <c r="O38" s="8">
        <f>SUMIFS(AssessedValuation[100% Utilities],AssessedValuation[Dist],$C38,AssessedValuation[Tif_NonTIF],$A$4)</f>
        <v>7294648</v>
      </c>
      <c r="P38" s="8">
        <f>SUMIFS(AssessedValuation[100% Other],AssessedValuation[Dist],$C38,AssessedValuation[Tif_NonTIF],$A$4)</f>
        <v>0</v>
      </c>
      <c r="Q38" s="8">
        <f>SUMIFS(AssessedValuation[100% Gross],AssessedValuation[Dist],$C38,AssessedValuation[Tif_NonTIF],$A$4)</f>
        <v>3194913291</v>
      </c>
      <c r="R38" s="8">
        <f>SUMIFS(AssessedValuation[100% Military Exempt],AssessedValuation[Dist],$C38,AssessedValuation[Tif_NonTIF],$A$4)</f>
        <v>3788000</v>
      </c>
      <c r="S38" s="8">
        <f>SUMIFS(AssessedValuation[100% Homestead Exempt],AssessedValuation[Dist],$C38,AssessedValuation[Tif_NonTIF],$A$4)</f>
        <v>11667500</v>
      </c>
      <c r="T38" s="8">
        <f>SUMIFS(AssessedValuation[100% Net],AssessedValuation[Dist],$C38,AssessedValuation[Tif_NonTIF],$A$4)</f>
        <v>3179457791</v>
      </c>
      <c r="U38" s="8">
        <f>SUMIFS(AssessedValuation[100% Gas &amp; Elec Utilities],AssessedValuation[Dist],$C38,AssessedValuation[Tif_NonTIF],$A$4)</f>
        <v>107990400</v>
      </c>
      <c r="V38" s="8">
        <f t="shared" si="0"/>
        <v>3287448191</v>
      </c>
    </row>
    <row r="39" spans="1:22" x14ac:dyDescent="0.25">
      <c r="A39">
        <v>2026</v>
      </c>
      <c r="B39" t="s">
        <v>1024</v>
      </c>
      <c r="C39" t="s">
        <v>1095</v>
      </c>
      <c r="D39" t="s">
        <v>1095</v>
      </c>
      <c r="E39" t="s">
        <v>561</v>
      </c>
      <c r="F39" t="s">
        <v>1096</v>
      </c>
      <c r="G39" s="8">
        <f>SUMIFS(AssessedValuation[100% Residential],AssessedValuation[Dist],$C39,AssessedValuation[Tif_NonTIF],$A$4)</f>
        <v>1093685782</v>
      </c>
      <c r="H39" s="8">
        <f>SUMIFS(AssessedValuation[100% Ag Land],AssessedValuation[Dist],$C39,AssessedValuation[Tif_NonTIF],$A$4)</f>
        <v>58579850</v>
      </c>
      <c r="I39" s="8">
        <f>SUMIFS(AssessedValuation[100% Ag Building],AssessedValuation[Dist],$C39,AssessedValuation[Tif_NonTIF],$A$4)</f>
        <v>3887700</v>
      </c>
      <c r="J39" s="8">
        <f>SUMIFS(AssessedValuation[100% Commercial],AssessedValuation[Dist],$C39,AssessedValuation[Tif_NonTIF],$A$4)</f>
        <v>303021390</v>
      </c>
      <c r="K39" s="8">
        <f>SUMIFS(AssessedValuation[100% Industrial],AssessedValuation[Dist],$C39,AssessedValuation[Tif_NonTIF],$A$4)</f>
        <v>69360555</v>
      </c>
      <c r="L39" s="8">
        <f>SUMIFS(AssessedValuation[100% Reserved],AssessedValuation[Dist],$C39,AssessedValuation[Tif_NonTIF],$A$4)</f>
        <v>0</v>
      </c>
      <c r="M39" s="8">
        <f>SUMIFS(AssessedValuation[100% Reserved4],AssessedValuation[Dist],$C39,AssessedValuation[Tif_NonTIF],$A$4)</f>
        <v>0</v>
      </c>
      <c r="N39" s="8">
        <f>SUMIFS(AssessedValuation[100% Railroads],AssessedValuation[Dist],$C39,AssessedValuation[Tif_NonTIF],$A$4)</f>
        <v>3621941</v>
      </c>
      <c r="O39" s="8">
        <f>SUMIFS(AssessedValuation[100% Utilities],AssessedValuation[Dist],$C39,AssessedValuation[Tif_NonTIF],$A$4)</f>
        <v>16907657</v>
      </c>
      <c r="P39" s="8">
        <f>SUMIFS(AssessedValuation[100% Other],AssessedValuation[Dist],$C39,AssessedValuation[Tif_NonTIF],$A$4)</f>
        <v>0</v>
      </c>
      <c r="Q39" s="8">
        <f>SUMIFS(AssessedValuation[100% Gross],AssessedValuation[Dist],$C39,AssessedValuation[Tif_NonTIF],$A$4)</f>
        <v>1549064875</v>
      </c>
      <c r="R39" s="8">
        <f>SUMIFS(AssessedValuation[100% Military Exempt],AssessedValuation[Dist],$C39,AssessedValuation[Tif_NonTIF],$A$4)</f>
        <v>1048000</v>
      </c>
      <c r="S39" s="8">
        <f>SUMIFS(AssessedValuation[100% Homestead Exempt],AssessedValuation[Dist],$C39,AssessedValuation[Tif_NonTIF],$A$4)</f>
        <v>2860000</v>
      </c>
      <c r="T39" s="8">
        <f>SUMIFS(AssessedValuation[100% Net],AssessedValuation[Dist],$C39,AssessedValuation[Tif_NonTIF],$A$4)</f>
        <v>1545156875</v>
      </c>
      <c r="U39" s="8">
        <f>SUMIFS(AssessedValuation[100% Gas &amp; Elec Utilities],AssessedValuation[Dist],$C39,AssessedValuation[Tif_NonTIF],$A$4)</f>
        <v>273104265</v>
      </c>
      <c r="V39" s="8">
        <f t="shared" si="0"/>
        <v>1818261140</v>
      </c>
    </row>
    <row r="40" spans="1:22" x14ac:dyDescent="0.25">
      <c r="A40">
        <v>2026</v>
      </c>
      <c r="B40" t="s">
        <v>1024</v>
      </c>
      <c r="C40" t="s">
        <v>1097</v>
      </c>
      <c r="D40" t="s">
        <v>1097</v>
      </c>
      <c r="E40" t="s">
        <v>195</v>
      </c>
      <c r="F40" t="s">
        <v>1098</v>
      </c>
      <c r="G40" s="8">
        <f>SUMIFS(AssessedValuation[100% Residential],AssessedValuation[Dist],$C40,AssessedValuation[Tif_NonTIF],$A$4)</f>
        <v>1078815092</v>
      </c>
      <c r="H40" s="8">
        <f>SUMIFS(AssessedValuation[100% Ag Land],AssessedValuation[Dist],$C40,AssessedValuation[Tif_NonTIF],$A$4)</f>
        <v>53490306</v>
      </c>
      <c r="I40" s="8">
        <f>SUMIFS(AssessedValuation[100% Ag Building],AssessedValuation[Dist],$C40,AssessedValuation[Tif_NonTIF],$A$4)</f>
        <v>4106897</v>
      </c>
      <c r="J40" s="8">
        <f>SUMIFS(AssessedValuation[100% Commercial],AssessedValuation[Dist],$C40,AssessedValuation[Tif_NonTIF],$A$4)</f>
        <v>122979276</v>
      </c>
      <c r="K40" s="8">
        <f>SUMIFS(AssessedValuation[100% Industrial],AssessedValuation[Dist],$C40,AssessedValuation[Tif_NonTIF],$A$4)</f>
        <v>36874957</v>
      </c>
      <c r="L40" s="8">
        <f>SUMIFS(AssessedValuation[100% Reserved],AssessedValuation[Dist],$C40,AssessedValuation[Tif_NonTIF],$A$4)</f>
        <v>0</v>
      </c>
      <c r="M40" s="8">
        <f>SUMIFS(AssessedValuation[100% Reserved4],AssessedValuation[Dist],$C40,AssessedValuation[Tif_NonTIF],$A$4)</f>
        <v>0</v>
      </c>
      <c r="N40" s="8">
        <f>SUMIFS(AssessedValuation[100% Railroads],AssessedValuation[Dist],$C40,AssessedValuation[Tif_NonTIF],$A$4)</f>
        <v>9842616</v>
      </c>
      <c r="O40" s="8">
        <f>SUMIFS(AssessedValuation[100% Utilities],AssessedValuation[Dist],$C40,AssessedValuation[Tif_NonTIF],$A$4)</f>
        <v>29774716</v>
      </c>
      <c r="P40" s="8">
        <f>SUMIFS(AssessedValuation[100% Other],AssessedValuation[Dist],$C40,AssessedValuation[Tif_NonTIF],$A$4)</f>
        <v>6486</v>
      </c>
      <c r="Q40" s="8">
        <f>SUMIFS(AssessedValuation[100% Gross],AssessedValuation[Dist],$C40,AssessedValuation[Tif_NonTIF],$A$4)</f>
        <v>1335890346</v>
      </c>
      <c r="R40" s="8">
        <f>SUMIFS(AssessedValuation[100% Military Exempt],AssessedValuation[Dist],$C40,AssessedValuation[Tif_NonTIF],$A$4)</f>
        <v>2168000</v>
      </c>
      <c r="S40" s="8">
        <f>SUMIFS(AssessedValuation[100% Homestead Exempt],AssessedValuation[Dist],$C40,AssessedValuation[Tif_NonTIF],$A$4)</f>
        <v>6760000</v>
      </c>
      <c r="T40" s="8">
        <f>SUMIFS(AssessedValuation[100% Net],AssessedValuation[Dist],$C40,AssessedValuation[Tif_NonTIF],$A$4)</f>
        <v>1326962346</v>
      </c>
      <c r="U40" s="8">
        <f>SUMIFS(AssessedValuation[100% Gas &amp; Elec Utilities],AssessedValuation[Dist],$C40,AssessedValuation[Tif_NonTIF],$A$4)</f>
        <v>84691370</v>
      </c>
      <c r="V40" s="8">
        <f t="shared" si="0"/>
        <v>1411653716</v>
      </c>
    </row>
    <row r="41" spans="1:22" x14ac:dyDescent="0.25">
      <c r="A41">
        <v>2026</v>
      </c>
      <c r="B41" t="s">
        <v>1034</v>
      </c>
      <c r="C41" t="s">
        <v>1099</v>
      </c>
      <c r="D41" t="s">
        <v>1099</v>
      </c>
      <c r="E41" t="s">
        <v>694</v>
      </c>
      <c r="F41" t="s">
        <v>1100</v>
      </c>
      <c r="G41" s="8">
        <f>SUMIFS(AssessedValuation[100% Residential],AssessedValuation[Dist],$C41,AssessedValuation[Tif_NonTIF],$A$4)</f>
        <v>315571329</v>
      </c>
      <c r="H41" s="8">
        <f>SUMIFS(AssessedValuation[100% Ag Land],AssessedValuation[Dist],$C41,AssessedValuation[Tif_NonTIF],$A$4)</f>
        <v>149298807</v>
      </c>
      <c r="I41" s="8">
        <f>SUMIFS(AssessedValuation[100% Ag Building],AssessedValuation[Dist],$C41,AssessedValuation[Tif_NonTIF],$A$4)</f>
        <v>18832955</v>
      </c>
      <c r="J41" s="8">
        <f>SUMIFS(AssessedValuation[100% Commercial],AssessedValuation[Dist],$C41,AssessedValuation[Tif_NonTIF],$A$4)</f>
        <v>28142404</v>
      </c>
      <c r="K41" s="8">
        <f>SUMIFS(AssessedValuation[100% Industrial],AssessedValuation[Dist],$C41,AssessedValuation[Tif_NonTIF],$A$4)</f>
        <v>6924053</v>
      </c>
      <c r="L41" s="8">
        <f>SUMIFS(AssessedValuation[100% Reserved],AssessedValuation[Dist],$C41,AssessedValuation[Tif_NonTIF],$A$4)</f>
        <v>0</v>
      </c>
      <c r="M41" s="8">
        <f>SUMIFS(AssessedValuation[100% Reserved4],AssessedValuation[Dist],$C41,AssessedValuation[Tif_NonTIF],$A$4)</f>
        <v>0</v>
      </c>
      <c r="N41" s="8">
        <f>SUMIFS(AssessedValuation[100% Railroads],AssessedValuation[Dist],$C41,AssessedValuation[Tif_NonTIF],$A$4)</f>
        <v>9539212</v>
      </c>
      <c r="O41" s="8">
        <f>SUMIFS(AssessedValuation[100% Utilities],AssessedValuation[Dist],$C41,AssessedValuation[Tif_NonTIF],$A$4)</f>
        <v>8612734</v>
      </c>
      <c r="P41" s="8">
        <f>SUMIFS(AssessedValuation[100% Other],AssessedValuation[Dist],$C41,AssessedValuation[Tif_NonTIF],$A$4)</f>
        <v>0</v>
      </c>
      <c r="Q41" s="8">
        <f>SUMIFS(AssessedValuation[100% Gross],AssessedValuation[Dist],$C41,AssessedValuation[Tif_NonTIF],$A$4)</f>
        <v>536921494</v>
      </c>
      <c r="R41" s="8">
        <f>SUMIFS(AssessedValuation[100% Military Exempt],AssessedValuation[Dist],$C41,AssessedValuation[Tif_NonTIF],$A$4)</f>
        <v>468000</v>
      </c>
      <c r="S41" s="8">
        <f>SUMIFS(AssessedValuation[100% Homestead Exempt],AssessedValuation[Dist],$C41,AssessedValuation[Tif_NonTIF],$A$4)</f>
        <v>2340000</v>
      </c>
      <c r="T41" s="8">
        <f>SUMIFS(AssessedValuation[100% Net],AssessedValuation[Dist],$C41,AssessedValuation[Tif_NonTIF],$A$4)</f>
        <v>534113494</v>
      </c>
      <c r="U41" s="8">
        <f>SUMIFS(AssessedValuation[100% Gas &amp; Elec Utilities],AssessedValuation[Dist],$C41,AssessedValuation[Tif_NonTIF],$A$4)</f>
        <v>12788186</v>
      </c>
      <c r="V41" s="8">
        <f t="shared" si="0"/>
        <v>546901680</v>
      </c>
    </row>
    <row r="42" spans="1:22" x14ac:dyDescent="0.25">
      <c r="A42">
        <v>2026</v>
      </c>
      <c r="B42" t="s">
        <v>1031</v>
      </c>
      <c r="C42" t="s">
        <v>1101</v>
      </c>
      <c r="D42" t="s">
        <v>1101</v>
      </c>
      <c r="E42" t="s">
        <v>360</v>
      </c>
      <c r="F42" t="s">
        <v>1102</v>
      </c>
      <c r="G42" s="8">
        <f>SUMIFS(AssessedValuation[100% Residential],AssessedValuation[Dist],$C42,AssessedValuation[Tif_NonTIF],$A$4)</f>
        <v>164395291</v>
      </c>
      <c r="H42" s="8">
        <f>SUMIFS(AssessedValuation[100% Ag Land],AssessedValuation[Dist],$C42,AssessedValuation[Tif_NonTIF],$A$4)</f>
        <v>208506318</v>
      </c>
      <c r="I42" s="8">
        <f>SUMIFS(AssessedValuation[100% Ag Building],AssessedValuation[Dist],$C42,AssessedValuation[Tif_NonTIF],$A$4)</f>
        <v>16673210</v>
      </c>
      <c r="J42" s="8">
        <f>SUMIFS(AssessedValuation[100% Commercial],AssessedValuation[Dist],$C42,AssessedValuation[Tif_NonTIF],$A$4)</f>
        <v>29499265</v>
      </c>
      <c r="K42" s="8">
        <f>SUMIFS(AssessedValuation[100% Industrial],AssessedValuation[Dist],$C42,AssessedValuation[Tif_NonTIF],$A$4)</f>
        <v>7062520</v>
      </c>
      <c r="L42" s="8">
        <f>SUMIFS(AssessedValuation[100% Reserved],AssessedValuation[Dist],$C42,AssessedValuation[Tif_NonTIF],$A$4)</f>
        <v>0</v>
      </c>
      <c r="M42" s="8">
        <f>SUMIFS(AssessedValuation[100% Reserved4],AssessedValuation[Dist],$C42,AssessedValuation[Tif_NonTIF],$A$4)</f>
        <v>0</v>
      </c>
      <c r="N42" s="8">
        <f>SUMIFS(AssessedValuation[100% Railroads],AssessedValuation[Dist],$C42,AssessedValuation[Tif_NonTIF],$A$4)</f>
        <v>25489560</v>
      </c>
      <c r="O42" s="8">
        <f>SUMIFS(AssessedValuation[100% Utilities],AssessedValuation[Dist],$C42,AssessedValuation[Tif_NonTIF],$A$4)</f>
        <v>254628</v>
      </c>
      <c r="P42" s="8">
        <f>SUMIFS(AssessedValuation[100% Other],AssessedValuation[Dist],$C42,AssessedValuation[Tif_NonTIF],$A$4)</f>
        <v>0</v>
      </c>
      <c r="Q42" s="8">
        <f>SUMIFS(AssessedValuation[100% Gross],AssessedValuation[Dist],$C42,AssessedValuation[Tif_NonTIF],$A$4)</f>
        <v>451880792</v>
      </c>
      <c r="R42" s="8">
        <f>SUMIFS(AssessedValuation[100% Military Exempt],AssessedValuation[Dist],$C42,AssessedValuation[Tif_NonTIF],$A$4)</f>
        <v>392000</v>
      </c>
      <c r="S42" s="8">
        <f>SUMIFS(AssessedValuation[100% Homestead Exempt],AssessedValuation[Dist],$C42,AssessedValuation[Tif_NonTIF],$A$4)</f>
        <v>1209000</v>
      </c>
      <c r="T42" s="8">
        <f>SUMIFS(AssessedValuation[100% Net],AssessedValuation[Dist],$C42,AssessedValuation[Tif_NonTIF],$A$4)</f>
        <v>450279792</v>
      </c>
      <c r="U42" s="8">
        <f>SUMIFS(AssessedValuation[100% Gas &amp; Elec Utilities],AssessedValuation[Dist],$C42,AssessedValuation[Tif_NonTIF],$A$4)</f>
        <v>12916900</v>
      </c>
      <c r="V42" s="8">
        <f t="shared" si="0"/>
        <v>463196692</v>
      </c>
    </row>
    <row r="43" spans="1:22" x14ac:dyDescent="0.25">
      <c r="A43">
        <v>2026</v>
      </c>
      <c r="B43" t="s">
        <v>1029</v>
      </c>
      <c r="C43" t="s">
        <v>1103</v>
      </c>
      <c r="D43" t="s">
        <v>1103</v>
      </c>
      <c r="E43" t="s">
        <v>785</v>
      </c>
      <c r="F43" t="s">
        <v>1104</v>
      </c>
      <c r="G43" s="8">
        <f>SUMIFS(AssessedValuation[100% Residential],AssessedValuation[Dist],$C43,AssessedValuation[Tif_NonTIF],$A$4)</f>
        <v>338034494</v>
      </c>
      <c r="H43" s="8">
        <f>SUMIFS(AssessedValuation[100% Ag Land],AssessedValuation[Dist],$C43,AssessedValuation[Tif_NonTIF],$A$4)</f>
        <v>140064920</v>
      </c>
      <c r="I43" s="8">
        <f>SUMIFS(AssessedValuation[100% Ag Building],AssessedValuation[Dist],$C43,AssessedValuation[Tif_NonTIF],$A$4)</f>
        <v>9250640</v>
      </c>
      <c r="J43" s="8">
        <f>SUMIFS(AssessedValuation[100% Commercial],AssessedValuation[Dist],$C43,AssessedValuation[Tif_NonTIF],$A$4)</f>
        <v>40237787</v>
      </c>
      <c r="K43" s="8">
        <f>SUMIFS(AssessedValuation[100% Industrial],AssessedValuation[Dist],$C43,AssessedValuation[Tif_NonTIF],$A$4)</f>
        <v>30390908</v>
      </c>
      <c r="L43" s="8">
        <f>SUMIFS(AssessedValuation[100% Reserved],AssessedValuation[Dist],$C43,AssessedValuation[Tif_NonTIF],$A$4)</f>
        <v>0</v>
      </c>
      <c r="M43" s="8">
        <f>SUMIFS(AssessedValuation[100% Reserved4],AssessedValuation[Dist],$C43,AssessedValuation[Tif_NonTIF],$A$4)</f>
        <v>0</v>
      </c>
      <c r="N43" s="8">
        <f>SUMIFS(AssessedValuation[100% Railroads],AssessedValuation[Dist],$C43,AssessedValuation[Tif_NonTIF],$A$4)</f>
        <v>3723589</v>
      </c>
      <c r="O43" s="8">
        <f>SUMIFS(AssessedValuation[100% Utilities],AssessedValuation[Dist],$C43,AssessedValuation[Tif_NonTIF],$A$4)</f>
        <v>6212811</v>
      </c>
      <c r="P43" s="8">
        <f>SUMIFS(AssessedValuation[100% Other],AssessedValuation[Dist],$C43,AssessedValuation[Tif_NonTIF],$A$4)</f>
        <v>0</v>
      </c>
      <c r="Q43" s="8">
        <f>SUMIFS(AssessedValuation[100% Gross],AssessedValuation[Dist],$C43,AssessedValuation[Tif_NonTIF],$A$4)</f>
        <v>567915149</v>
      </c>
      <c r="R43" s="8">
        <f>SUMIFS(AssessedValuation[100% Military Exempt],AssessedValuation[Dist],$C43,AssessedValuation[Tif_NonTIF],$A$4)</f>
        <v>640000</v>
      </c>
      <c r="S43" s="8">
        <f>SUMIFS(AssessedValuation[100% Homestead Exempt],AssessedValuation[Dist],$C43,AssessedValuation[Tif_NonTIF],$A$4)</f>
        <v>1956500</v>
      </c>
      <c r="T43" s="8">
        <f>SUMIFS(AssessedValuation[100% Net],AssessedValuation[Dist],$C43,AssessedValuation[Tif_NonTIF],$A$4)</f>
        <v>565318649</v>
      </c>
      <c r="U43" s="8">
        <f>SUMIFS(AssessedValuation[100% Gas &amp; Elec Utilities],AssessedValuation[Dist],$C43,AssessedValuation[Tif_NonTIF],$A$4)</f>
        <v>19591184</v>
      </c>
      <c r="V43" s="8">
        <f t="shared" si="0"/>
        <v>584909833</v>
      </c>
    </row>
    <row r="44" spans="1:22" x14ac:dyDescent="0.25">
      <c r="A44">
        <v>2026</v>
      </c>
      <c r="B44" t="s">
        <v>1040</v>
      </c>
      <c r="C44" t="s">
        <v>1105</v>
      </c>
      <c r="D44" t="s">
        <v>1105</v>
      </c>
      <c r="E44" t="s">
        <v>298</v>
      </c>
      <c r="F44" t="s">
        <v>1106</v>
      </c>
      <c r="G44" s="8">
        <f>SUMIFS(AssessedValuation[100% Residential],AssessedValuation[Dist],$C44,AssessedValuation[Tif_NonTIF],$A$4)</f>
        <v>1469428848</v>
      </c>
      <c r="H44" s="8">
        <f>SUMIFS(AssessedValuation[100% Ag Land],AssessedValuation[Dist],$C44,AssessedValuation[Tif_NonTIF],$A$4)</f>
        <v>29967808</v>
      </c>
      <c r="I44" s="8">
        <f>SUMIFS(AssessedValuation[100% Ag Building],AssessedValuation[Dist],$C44,AssessedValuation[Tif_NonTIF],$A$4)</f>
        <v>1778585</v>
      </c>
      <c r="J44" s="8">
        <f>SUMIFS(AssessedValuation[100% Commercial],AssessedValuation[Dist],$C44,AssessedValuation[Tif_NonTIF],$A$4)</f>
        <v>339432650</v>
      </c>
      <c r="K44" s="8">
        <f>SUMIFS(AssessedValuation[100% Industrial],AssessedValuation[Dist],$C44,AssessedValuation[Tif_NonTIF],$A$4)</f>
        <v>49664260</v>
      </c>
      <c r="L44" s="8">
        <f>SUMIFS(AssessedValuation[100% Reserved],AssessedValuation[Dist],$C44,AssessedValuation[Tif_NonTIF],$A$4)</f>
        <v>0</v>
      </c>
      <c r="M44" s="8">
        <f>SUMIFS(AssessedValuation[100% Reserved4],AssessedValuation[Dist],$C44,AssessedValuation[Tif_NonTIF],$A$4)</f>
        <v>0</v>
      </c>
      <c r="N44" s="8">
        <f>SUMIFS(AssessedValuation[100% Railroads],AssessedValuation[Dist],$C44,AssessedValuation[Tif_NonTIF],$A$4)</f>
        <v>20622546</v>
      </c>
      <c r="O44" s="8">
        <f>SUMIFS(AssessedValuation[100% Utilities],AssessedValuation[Dist],$C44,AssessedValuation[Tif_NonTIF],$A$4)</f>
        <v>2872135</v>
      </c>
      <c r="P44" s="8">
        <f>SUMIFS(AssessedValuation[100% Other],AssessedValuation[Dist],$C44,AssessedValuation[Tif_NonTIF],$A$4)</f>
        <v>0</v>
      </c>
      <c r="Q44" s="8">
        <f>SUMIFS(AssessedValuation[100% Gross],AssessedValuation[Dist],$C44,AssessedValuation[Tif_NonTIF],$A$4)</f>
        <v>1913766832</v>
      </c>
      <c r="R44" s="8">
        <f>SUMIFS(AssessedValuation[100% Military Exempt],AssessedValuation[Dist],$C44,AssessedValuation[Tif_NonTIF],$A$4)</f>
        <v>4796000</v>
      </c>
      <c r="S44" s="8">
        <f>SUMIFS(AssessedValuation[100% Homestead Exempt],AssessedValuation[Dist],$C44,AssessedValuation[Tif_NonTIF],$A$4)</f>
        <v>15638036</v>
      </c>
      <c r="T44" s="8">
        <f>SUMIFS(AssessedValuation[100% Net],AssessedValuation[Dist],$C44,AssessedValuation[Tif_NonTIF],$A$4)</f>
        <v>1893332796</v>
      </c>
      <c r="U44" s="8">
        <f>SUMIFS(AssessedValuation[100% Gas &amp; Elec Utilities],AssessedValuation[Dist],$C44,AssessedValuation[Tif_NonTIF],$A$4)</f>
        <v>326242085</v>
      </c>
      <c r="V44" s="8">
        <f t="shared" si="0"/>
        <v>2219574881</v>
      </c>
    </row>
    <row r="45" spans="1:22" x14ac:dyDescent="0.25">
      <c r="A45">
        <v>2026</v>
      </c>
      <c r="B45" t="s">
        <v>1029</v>
      </c>
      <c r="C45" t="s">
        <v>1107</v>
      </c>
      <c r="D45" t="s">
        <v>1107</v>
      </c>
      <c r="E45" t="s">
        <v>419</v>
      </c>
      <c r="F45" t="s">
        <v>419</v>
      </c>
      <c r="G45" s="8">
        <f>SUMIFS(AssessedValuation[100% Residential],AssessedValuation[Dist],$C45,AssessedValuation[Tif_NonTIF],$A$4)</f>
        <v>73519411</v>
      </c>
      <c r="H45" s="8">
        <f>SUMIFS(AssessedValuation[100% Ag Land],AssessedValuation[Dist],$C45,AssessedValuation[Tif_NonTIF],$A$4)</f>
        <v>130506600</v>
      </c>
      <c r="I45" s="8">
        <f>SUMIFS(AssessedValuation[100% Ag Building],AssessedValuation[Dist],$C45,AssessedValuation[Tif_NonTIF],$A$4)</f>
        <v>13533200</v>
      </c>
      <c r="J45" s="8">
        <f>SUMIFS(AssessedValuation[100% Commercial],AssessedValuation[Dist],$C45,AssessedValuation[Tif_NonTIF],$A$4)</f>
        <v>10397989</v>
      </c>
      <c r="K45" s="8">
        <f>SUMIFS(AssessedValuation[100% Industrial],AssessedValuation[Dist],$C45,AssessedValuation[Tif_NonTIF],$A$4)</f>
        <v>50113100</v>
      </c>
      <c r="L45" s="8">
        <f>SUMIFS(AssessedValuation[100% Reserved],AssessedValuation[Dist],$C45,AssessedValuation[Tif_NonTIF],$A$4)</f>
        <v>0</v>
      </c>
      <c r="M45" s="8">
        <f>SUMIFS(AssessedValuation[100% Reserved4],AssessedValuation[Dist],$C45,AssessedValuation[Tif_NonTIF],$A$4)</f>
        <v>0</v>
      </c>
      <c r="N45" s="8">
        <f>SUMIFS(AssessedValuation[100% Railroads],AssessedValuation[Dist],$C45,AssessedValuation[Tif_NonTIF],$A$4)</f>
        <v>0</v>
      </c>
      <c r="O45" s="8">
        <f>SUMIFS(AssessedValuation[100% Utilities],AssessedValuation[Dist],$C45,AssessedValuation[Tif_NonTIF],$A$4)</f>
        <v>9296044</v>
      </c>
      <c r="P45" s="8">
        <f>SUMIFS(AssessedValuation[100% Other],AssessedValuation[Dist],$C45,AssessedValuation[Tif_NonTIF],$A$4)</f>
        <v>0</v>
      </c>
      <c r="Q45" s="8">
        <f>SUMIFS(AssessedValuation[100% Gross],AssessedValuation[Dist],$C45,AssessedValuation[Tif_NonTIF],$A$4)</f>
        <v>287366344</v>
      </c>
      <c r="R45" s="8">
        <f>SUMIFS(AssessedValuation[100% Military Exempt],AssessedValuation[Dist],$C45,AssessedValuation[Tif_NonTIF],$A$4)</f>
        <v>196000</v>
      </c>
      <c r="S45" s="8">
        <f>SUMIFS(AssessedValuation[100% Homestead Exempt],AssessedValuation[Dist],$C45,AssessedValuation[Tif_NonTIF],$A$4)</f>
        <v>773500</v>
      </c>
      <c r="T45" s="8">
        <f>SUMIFS(AssessedValuation[100% Net],AssessedValuation[Dist],$C45,AssessedValuation[Tif_NonTIF],$A$4)</f>
        <v>286396844</v>
      </c>
      <c r="U45" s="8">
        <f>SUMIFS(AssessedValuation[100% Gas &amp; Elec Utilities],AssessedValuation[Dist],$C45,AssessedValuation[Tif_NonTIF],$A$4)</f>
        <v>22548000</v>
      </c>
      <c r="V45" s="8">
        <f t="shared" si="0"/>
        <v>308944844</v>
      </c>
    </row>
    <row r="46" spans="1:22" x14ac:dyDescent="0.25">
      <c r="A46">
        <v>2026</v>
      </c>
      <c r="B46" t="s">
        <v>1062</v>
      </c>
      <c r="C46" t="s">
        <v>1108</v>
      </c>
      <c r="D46" t="s">
        <v>1108</v>
      </c>
      <c r="E46" t="s">
        <v>1109</v>
      </c>
      <c r="F46" t="s">
        <v>1110</v>
      </c>
      <c r="G46" s="8">
        <f>SUMIFS(AssessedValuation[100% Residential],AssessedValuation[Dist],$C46,AssessedValuation[Tif_NonTIF],$A$4)</f>
        <v>185420682</v>
      </c>
      <c r="H46" s="8">
        <f>SUMIFS(AssessedValuation[100% Ag Land],AssessedValuation[Dist],$C46,AssessedValuation[Tif_NonTIF],$A$4)</f>
        <v>126460480</v>
      </c>
      <c r="I46" s="8">
        <f>SUMIFS(AssessedValuation[100% Ag Building],AssessedValuation[Dist],$C46,AssessedValuation[Tif_NonTIF],$A$4)</f>
        <v>9421100</v>
      </c>
      <c r="J46" s="8">
        <f>SUMIFS(AssessedValuation[100% Commercial],AssessedValuation[Dist],$C46,AssessedValuation[Tif_NonTIF],$A$4)</f>
        <v>9530307</v>
      </c>
      <c r="K46" s="8">
        <f>SUMIFS(AssessedValuation[100% Industrial],AssessedValuation[Dist],$C46,AssessedValuation[Tif_NonTIF],$A$4)</f>
        <v>241820</v>
      </c>
      <c r="L46" s="8">
        <f>SUMIFS(AssessedValuation[100% Reserved],AssessedValuation[Dist],$C46,AssessedValuation[Tif_NonTIF],$A$4)</f>
        <v>0</v>
      </c>
      <c r="M46" s="8">
        <f>SUMIFS(AssessedValuation[100% Reserved4],AssessedValuation[Dist],$C46,AssessedValuation[Tif_NonTIF],$A$4)</f>
        <v>0</v>
      </c>
      <c r="N46" s="8">
        <f>SUMIFS(AssessedValuation[100% Railroads],AssessedValuation[Dist],$C46,AssessedValuation[Tif_NonTIF],$A$4)</f>
        <v>15929036</v>
      </c>
      <c r="O46" s="8">
        <f>SUMIFS(AssessedValuation[100% Utilities],AssessedValuation[Dist],$C46,AssessedValuation[Tif_NonTIF],$A$4)</f>
        <v>15605546</v>
      </c>
      <c r="P46" s="8">
        <f>SUMIFS(AssessedValuation[100% Other],AssessedValuation[Dist],$C46,AssessedValuation[Tif_NonTIF],$A$4)</f>
        <v>0</v>
      </c>
      <c r="Q46" s="8">
        <f>SUMIFS(AssessedValuation[100% Gross],AssessedValuation[Dist],$C46,AssessedValuation[Tif_NonTIF],$A$4)</f>
        <v>362608971</v>
      </c>
      <c r="R46" s="8">
        <f>SUMIFS(AssessedValuation[100% Military Exempt],AssessedValuation[Dist],$C46,AssessedValuation[Tif_NonTIF],$A$4)</f>
        <v>484000</v>
      </c>
      <c r="S46" s="8">
        <f>SUMIFS(AssessedValuation[100% Homestead Exempt],AssessedValuation[Dist],$C46,AssessedValuation[Tif_NonTIF],$A$4)</f>
        <v>1378000</v>
      </c>
      <c r="T46" s="8">
        <f>SUMIFS(AssessedValuation[100% Net],AssessedValuation[Dist],$C46,AssessedValuation[Tif_NonTIF],$A$4)</f>
        <v>360746971</v>
      </c>
      <c r="U46" s="8">
        <f>SUMIFS(AssessedValuation[100% Gas &amp; Elec Utilities],AssessedValuation[Dist],$C46,AssessedValuation[Tif_NonTIF],$A$4)</f>
        <v>34200641</v>
      </c>
      <c r="V46" s="8">
        <f t="shared" si="0"/>
        <v>394947612</v>
      </c>
    </row>
    <row r="47" spans="1:22" x14ac:dyDescent="0.25">
      <c r="A47">
        <v>2026</v>
      </c>
      <c r="B47" t="s">
        <v>1031</v>
      </c>
      <c r="C47" t="s">
        <v>1111</v>
      </c>
      <c r="D47" t="s">
        <v>1111</v>
      </c>
      <c r="E47" t="s">
        <v>32</v>
      </c>
      <c r="F47" t="s">
        <v>32</v>
      </c>
      <c r="G47" s="8">
        <f>SUMIFS(AssessedValuation[100% Residential],AssessedValuation[Dist],$C47,AssessedValuation[Tif_NonTIF],$A$4)</f>
        <v>199920828</v>
      </c>
      <c r="H47" s="8">
        <f>SUMIFS(AssessedValuation[100% Ag Land],AssessedValuation[Dist],$C47,AssessedValuation[Tif_NonTIF],$A$4)</f>
        <v>296104285</v>
      </c>
      <c r="I47" s="8">
        <f>SUMIFS(AssessedValuation[100% Ag Building],AssessedValuation[Dist],$C47,AssessedValuation[Tif_NonTIF],$A$4)</f>
        <v>12736290</v>
      </c>
      <c r="J47" s="8">
        <f>SUMIFS(AssessedValuation[100% Commercial],AssessedValuation[Dist],$C47,AssessedValuation[Tif_NonTIF],$A$4)</f>
        <v>23630262</v>
      </c>
      <c r="K47" s="8">
        <f>SUMIFS(AssessedValuation[100% Industrial],AssessedValuation[Dist],$C47,AssessedValuation[Tif_NonTIF],$A$4)</f>
        <v>153568580</v>
      </c>
      <c r="L47" s="8">
        <f>SUMIFS(AssessedValuation[100% Reserved],AssessedValuation[Dist],$C47,AssessedValuation[Tif_NonTIF],$A$4)</f>
        <v>0</v>
      </c>
      <c r="M47" s="8">
        <f>SUMIFS(AssessedValuation[100% Reserved4],AssessedValuation[Dist],$C47,AssessedValuation[Tif_NonTIF],$A$4)</f>
        <v>0</v>
      </c>
      <c r="N47" s="8">
        <f>SUMIFS(AssessedValuation[100% Railroads],AssessedValuation[Dist],$C47,AssessedValuation[Tif_NonTIF],$A$4)</f>
        <v>3127576</v>
      </c>
      <c r="O47" s="8">
        <f>SUMIFS(AssessedValuation[100% Utilities],AssessedValuation[Dist],$C47,AssessedValuation[Tif_NonTIF],$A$4)</f>
        <v>5367462</v>
      </c>
      <c r="P47" s="8">
        <f>SUMIFS(AssessedValuation[100% Other],AssessedValuation[Dist],$C47,AssessedValuation[Tif_NonTIF],$A$4)</f>
        <v>0</v>
      </c>
      <c r="Q47" s="8">
        <f>SUMIFS(AssessedValuation[100% Gross],AssessedValuation[Dist],$C47,AssessedValuation[Tif_NonTIF],$A$4)</f>
        <v>694455283</v>
      </c>
      <c r="R47" s="8">
        <f>SUMIFS(AssessedValuation[100% Military Exempt],AssessedValuation[Dist],$C47,AssessedValuation[Tif_NonTIF],$A$4)</f>
        <v>568000</v>
      </c>
      <c r="S47" s="8">
        <f>SUMIFS(AssessedValuation[100% Homestead Exempt],AssessedValuation[Dist],$C47,AssessedValuation[Tif_NonTIF],$A$4)</f>
        <v>1864934</v>
      </c>
      <c r="T47" s="8">
        <f>SUMIFS(AssessedValuation[100% Net],AssessedValuation[Dist],$C47,AssessedValuation[Tif_NonTIF],$A$4)</f>
        <v>692022349</v>
      </c>
      <c r="U47" s="8">
        <f>SUMIFS(AssessedValuation[100% Gas &amp; Elec Utilities],AssessedValuation[Dist],$C47,AssessedValuation[Tif_NonTIF],$A$4)</f>
        <v>58235104</v>
      </c>
      <c r="V47" s="8">
        <f t="shared" si="0"/>
        <v>750257453</v>
      </c>
    </row>
    <row r="48" spans="1:22" x14ac:dyDescent="0.25">
      <c r="A48">
        <v>2026</v>
      </c>
      <c r="B48" t="s">
        <v>1062</v>
      </c>
      <c r="C48" t="s">
        <v>1112</v>
      </c>
      <c r="D48" t="s">
        <v>1112</v>
      </c>
      <c r="E48" t="s">
        <v>247</v>
      </c>
      <c r="F48" t="s">
        <v>1113</v>
      </c>
      <c r="G48" s="8">
        <f>SUMIFS(AssessedValuation[100% Residential],AssessedValuation[Dist],$C48,AssessedValuation[Tif_NonTIF],$A$4)</f>
        <v>411739990</v>
      </c>
      <c r="H48" s="8">
        <f>SUMIFS(AssessedValuation[100% Ag Land],AssessedValuation[Dist],$C48,AssessedValuation[Tif_NonTIF],$A$4)</f>
        <v>31469910</v>
      </c>
      <c r="I48" s="8">
        <f>SUMIFS(AssessedValuation[100% Ag Building],AssessedValuation[Dist],$C48,AssessedValuation[Tif_NonTIF],$A$4)</f>
        <v>2352640</v>
      </c>
      <c r="J48" s="8">
        <f>SUMIFS(AssessedValuation[100% Commercial],AssessedValuation[Dist],$C48,AssessedValuation[Tif_NonTIF],$A$4)</f>
        <v>72076563</v>
      </c>
      <c r="K48" s="8">
        <f>SUMIFS(AssessedValuation[100% Industrial],AssessedValuation[Dist],$C48,AssessedValuation[Tif_NonTIF],$A$4)</f>
        <v>75529080</v>
      </c>
      <c r="L48" s="8">
        <f>SUMIFS(AssessedValuation[100% Reserved],AssessedValuation[Dist],$C48,AssessedValuation[Tif_NonTIF],$A$4)</f>
        <v>0</v>
      </c>
      <c r="M48" s="8">
        <f>SUMIFS(AssessedValuation[100% Reserved4],AssessedValuation[Dist],$C48,AssessedValuation[Tif_NonTIF],$A$4)</f>
        <v>0</v>
      </c>
      <c r="N48" s="8">
        <f>SUMIFS(AssessedValuation[100% Railroads],AssessedValuation[Dist],$C48,AssessedValuation[Tif_NonTIF],$A$4)</f>
        <v>9322192</v>
      </c>
      <c r="O48" s="8">
        <f>SUMIFS(AssessedValuation[100% Utilities],AssessedValuation[Dist],$C48,AssessedValuation[Tif_NonTIF],$A$4)</f>
        <v>5866813</v>
      </c>
      <c r="P48" s="8">
        <f>SUMIFS(AssessedValuation[100% Other],AssessedValuation[Dist],$C48,AssessedValuation[Tif_NonTIF],$A$4)</f>
        <v>0</v>
      </c>
      <c r="Q48" s="8">
        <f>SUMIFS(AssessedValuation[100% Gross],AssessedValuation[Dist],$C48,AssessedValuation[Tif_NonTIF],$A$4)</f>
        <v>608357188</v>
      </c>
      <c r="R48" s="8">
        <f>SUMIFS(AssessedValuation[100% Military Exempt],AssessedValuation[Dist],$C48,AssessedValuation[Tif_NonTIF],$A$4)</f>
        <v>1048000</v>
      </c>
      <c r="S48" s="8">
        <f>SUMIFS(AssessedValuation[100% Homestead Exempt],AssessedValuation[Dist],$C48,AssessedValuation[Tif_NonTIF],$A$4)</f>
        <v>3152500</v>
      </c>
      <c r="T48" s="8">
        <f>SUMIFS(AssessedValuation[100% Net],AssessedValuation[Dist],$C48,AssessedValuation[Tif_NonTIF],$A$4)</f>
        <v>604156688</v>
      </c>
      <c r="U48" s="8">
        <f>SUMIFS(AssessedValuation[100% Gas &amp; Elec Utilities],AssessedValuation[Dist],$C48,AssessedValuation[Tif_NonTIF],$A$4)</f>
        <v>231865595</v>
      </c>
      <c r="V48" s="8">
        <f t="shared" si="0"/>
        <v>836022283</v>
      </c>
    </row>
    <row r="49" spans="1:22" x14ac:dyDescent="0.25">
      <c r="A49">
        <v>2026</v>
      </c>
      <c r="B49" t="s">
        <v>1040</v>
      </c>
      <c r="C49" t="s">
        <v>1114</v>
      </c>
      <c r="D49" t="s">
        <v>1114</v>
      </c>
      <c r="E49" t="s">
        <v>501</v>
      </c>
      <c r="F49" t="s">
        <v>1115</v>
      </c>
      <c r="G49" s="8">
        <f>SUMIFS(AssessedValuation[100% Residential],AssessedValuation[Dist],$C49,AssessedValuation[Tif_NonTIF],$A$4)</f>
        <v>209537606</v>
      </c>
      <c r="H49" s="8">
        <f>SUMIFS(AssessedValuation[100% Ag Land],AssessedValuation[Dist],$C49,AssessedValuation[Tif_NonTIF],$A$4)</f>
        <v>91428750</v>
      </c>
      <c r="I49" s="8">
        <f>SUMIFS(AssessedValuation[100% Ag Building],AssessedValuation[Dist],$C49,AssessedValuation[Tif_NonTIF],$A$4)</f>
        <v>5275650</v>
      </c>
      <c r="J49" s="8">
        <f>SUMIFS(AssessedValuation[100% Commercial],AssessedValuation[Dist],$C49,AssessedValuation[Tif_NonTIF],$A$4)</f>
        <v>13725804</v>
      </c>
      <c r="K49" s="8">
        <f>SUMIFS(AssessedValuation[100% Industrial],AssessedValuation[Dist],$C49,AssessedValuation[Tif_NonTIF],$A$4)</f>
        <v>0</v>
      </c>
      <c r="L49" s="8">
        <f>SUMIFS(AssessedValuation[100% Reserved],AssessedValuation[Dist],$C49,AssessedValuation[Tif_NonTIF],$A$4)</f>
        <v>0</v>
      </c>
      <c r="M49" s="8">
        <f>SUMIFS(AssessedValuation[100% Reserved4],AssessedValuation[Dist],$C49,AssessedValuation[Tif_NonTIF],$A$4)</f>
        <v>0</v>
      </c>
      <c r="N49" s="8">
        <f>SUMIFS(AssessedValuation[100% Railroads],AssessedValuation[Dist],$C49,AssessedValuation[Tif_NonTIF],$A$4)</f>
        <v>11938434</v>
      </c>
      <c r="O49" s="8">
        <f>SUMIFS(AssessedValuation[100% Utilities],AssessedValuation[Dist],$C49,AssessedValuation[Tif_NonTIF],$A$4)</f>
        <v>11296348</v>
      </c>
      <c r="P49" s="8">
        <f>SUMIFS(AssessedValuation[100% Other],AssessedValuation[Dist],$C49,AssessedValuation[Tif_NonTIF],$A$4)</f>
        <v>2140</v>
      </c>
      <c r="Q49" s="8">
        <f>SUMIFS(AssessedValuation[100% Gross],AssessedValuation[Dist],$C49,AssessedValuation[Tif_NonTIF],$A$4)</f>
        <v>343204732</v>
      </c>
      <c r="R49" s="8">
        <f>SUMIFS(AssessedValuation[100% Military Exempt],AssessedValuation[Dist],$C49,AssessedValuation[Tif_NonTIF],$A$4)</f>
        <v>772672</v>
      </c>
      <c r="S49" s="8">
        <f>SUMIFS(AssessedValuation[100% Homestead Exempt],AssessedValuation[Dist],$C49,AssessedValuation[Tif_NonTIF],$A$4)</f>
        <v>2187292</v>
      </c>
      <c r="T49" s="8">
        <f>SUMIFS(AssessedValuation[100% Net],AssessedValuation[Dist],$C49,AssessedValuation[Tif_NonTIF],$A$4)</f>
        <v>340244768</v>
      </c>
      <c r="U49" s="8">
        <f>SUMIFS(AssessedValuation[100% Gas &amp; Elec Utilities],AssessedValuation[Dist],$C49,AssessedValuation[Tif_NonTIF],$A$4)</f>
        <v>23271160</v>
      </c>
      <c r="V49" s="8">
        <f t="shared" si="0"/>
        <v>363515928</v>
      </c>
    </row>
    <row r="50" spans="1:22" x14ac:dyDescent="0.25">
      <c r="A50">
        <v>2026</v>
      </c>
      <c r="B50" t="s">
        <v>1024</v>
      </c>
      <c r="C50" t="s">
        <v>1116</v>
      </c>
      <c r="D50" t="s">
        <v>1116</v>
      </c>
      <c r="E50" t="s">
        <v>837</v>
      </c>
      <c r="F50" t="s">
        <v>1117</v>
      </c>
      <c r="G50" s="8">
        <f>SUMIFS(AssessedValuation[100% Residential],AssessedValuation[Dist],$C50,AssessedValuation[Tif_NonTIF],$A$4)</f>
        <v>820321580</v>
      </c>
      <c r="H50" s="8">
        <f>SUMIFS(AssessedValuation[100% Ag Land],AssessedValuation[Dist],$C50,AssessedValuation[Tif_NonTIF],$A$4)</f>
        <v>39779100</v>
      </c>
      <c r="I50" s="8">
        <f>SUMIFS(AssessedValuation[100% Ag Building],AssessedValuation[Dist],$C50,AssessedValuation[Tif_NonTIF],$A$4)</f>
        <v>1971500</v>
      </c>
      <c r="J50" s="8">
        <f>SUMIFS(AssessedValuation[100% Commercial],AssessedValuation[Dist],$C50,AssessedValuation[Tif_NonTIF],$A$4)</f>
        <v>51802704</v>
      </c>
      <c r="K50" s="8">
        <f>SUMIFS(AssessedValuation[100% Industrial],AssessedValuation[Dist],$C50,AssessedValuation[Tif_NonTIF],$A$4)</f>
        <v>9449208</v>
      </c>
      <c r="L50" s="8">
        <f>SUMIFS(AssessedValuation[100% Reserved],AssessedValuation[Dist],$C50,AssessedValuation[Tif_NonTIF],$A$4)</f>
        <v>0</v>
      </c>
      <c r="M50" s="8">
        <f>SUMIFS(AssessedValuation[100% Reserved4],AssessedValuation[Dist],$C50,AssessedValuation[Tif_NonTIF],$A$4)</f>
        <v>0</v>
      </c>
      <c r="N50" s="8">
        <f>SUMIFS(AssessedValuation[100% Railroads],AssessedValuation[Dist],$C50,AssessedValuation[Tif_NonTIF],$A$4)</f>
        <v>18708781</v>
      </c>
      <c r="O50" s="8">
        <f>SUMIFS(AssessedValuation[100% Utilities],AssessedValuation[Dist],$C50,AssessedValuation[Tif_NonTIF],$A$4)</f>
        <v>1672372</v>
      </c>
      <c r="P50" s="8">
        <f>SUMIFS(AssessedValuation[100% Other],AssessedValuation[Dist],$C50,AssessedValuation[Tif_NonTIF],$A$4)</f>
        <v>0</v>
      </c>
      <c r="Q50" s="8">
        <f>SUMIFS(AssessedValuation[100% Gross],AssessedValuation[Dist],$C50,AssessedValuation[Tif_NonTIF],$A$4)</f>
        <v>943705245</v>
      </c>
      <c r="R50" s="8">
        <f>SUMIFS(AssessedValuation[100% Military Exempt],AssessedValuation[Dist],$C50,AssessedValuation[Tif_NonTIF],$A$4)</f>
        <v>1124000</v>
      </c>
      <c r="S50" s="8">
        <f>SUMIFS(AssessedValuation[100% Homestead Exempt],AssessedValuation[Dist],$C50,AssessedValuation[Tif_NonTIF],$A$4)</f>
        <v>3454583</v>
      </c>
      <c r="T50" s="8">
        <f>SUMIFS(AssessedValuation[100% Net],AssessedValuation[Dist],$C50,AssessedValuation[Tif_NonTIF],$A$4)</f>
        <v>939126662</v>
      </c>
      <c r="U50" s="8">
        <f>SUMIFS(AssessedValuation[100% Gas &amp; Elec Utilities],AssessedValuation[Dist],$C50,AssessedValuation[Tif_NonTIF],$A$4)</f>
        <v>23099171</v>
      </c>
      <c r="V50" s="8">
        <f t="shared" si="0"/>
        <v>962225833</v>
      </c>
    </row>
    <row r="51" spans="1:22" x14ac:dyDescent="0.25">
      <c r="A51">
        <v>2026</v>
      </c>
      <c r="B51" t="s">
        <v>1024</v>
      </c>
      <c r="C51" t="s">
        <v>1118</v>
      </c>
      <c r="D51" t="s">
        <v>1118</v>
      </c>
      <c r="E51" t="s">
        <v>185</v>
      </c>
      <c r="F51" t="s">
        <v>1119</v>
      </c>
      <c r="G51" s="8">
        <f>SUMIFS(AssessedValuation[100% Residential],AssessedValuation[Dist],$C51,AssessedValuation[Tif_NonTIF],$A$4)</f>
        <v>1134516021</v>
      </c>
      <c r="H51" s="8">
        <f>SUMIFS(AssessedValuation[100% Ag Land],AssessedValuation[Dist],$C51,AssessedValuation[Tif_NonTIF],$A$4)</f>
        <v>324251101</v>
      </c>
      <c r="I51" s="8">
        <f>SUMIFS(AssessedValuation[100% Ag Building],AssessedValuation[Dist],$C51,AssessedValuation[Tif_NonTIF],$A$4)</f>
        <v>44289590</v>
      </c>
      <c r="J51" s="8">
        <f>SUMIFS(AssessedValuation[100% Commercial],AssessedValuation[Dist],$C51,AssessedValuation[Tif_NonTIF],$A$4)</f>
        <v>237791718</v>
      </c>
      <c r="K51" s="8">
        <f>SUMIFS(AssessedValuation[100% Industrial],AssessedValuation[Dist],$C51,AssessedValuation[Tif_NonTIF],$A$4)</f>
        <v>159190653</v>
      </c>
      <c r="L51" s="8">
        <f>SUMIFS(AssessedValuation[100% Reserved],AssessedValuation[Dist],$C51,AssessedValuation[Tif_NonTIF],$A$4)</f>
        <v>0</v>
      </c>
      <c r="M51" s="8">
        <f>SUMIFS(AssessedValuation[100% Reserved4],AssessedValuation[Dist],$C51,AssessedValuation[Tif_NonTIF],$A$4)</f>
        <v>0</v>
      </c>
      <c r="N51" s="8">
        <f>SUMIFS(AssessedValuation[100% Railroads],AssessedValuation[Dist],$C51,AssessedValuation[Tif_NonTIF],$A$4)</f>
        <v>30518682</v>
      </c>
      <c r="O51" s="8">
        <f>SUMIFS(AssessedValuation[100% Utilities],AssessedValuation[Dist],$C51,AssessedValuation[Tif_NonTIF],$A$4)</f>
        <v>730047</v>
      </c>
      <c r="P51" s="8">
        <f>SUMIFS(AssessedValuation[100% Other],AssessedValuation[Dist],$C51,AssessedValuation[Tif_NonTIF],$A$4)</f>
        <v>0</v>
      </c>
      <c r="Q51" s="8">
        <f>SUMIFS(AssessedValuation[100% Gross],AssessedValuation[Dist],$C51,AssessedValuation[Tif_NonTIF],$A$4)</f>
        <v>1931287812</v>
      </c>
      <c r="R51" s="8">
        <f>SUMIFS(AssessedValuation[100% Military Exempt],AssessedValuation[Dist],$C51,AssessedValuation[Tif_NonTIF],$A$4)</f>
        <v>2042730</v>
      </c>
      <c r="S51" s="8">
        <f>SUMIFS(AssessedValuation[100% Homestead Exempt],AssessedValuation[Dist],$C51,AssessedValuation[Tif_NonTIF],$A$4)</f>
        <v>9880397</v>
      </c>
      <c r="T51" s="8">
        <f>SUMIFS(AssessedValuation[100% Net],AssessedValuation[Dist],$C51,AssessedValuation[Tif_NonTIF],$A$4)</f>
        <v>1919364685</v>
      </c>
      <c r="U51" s="8">
        <f>SUMIFS(AssessedValuation[100% Gas &amp; Elec Utilities],AssessedValuation[Dist],$C51,AssessedValuation[Tif_NonTIF],$A$4)</f>
        <v>66861400</v>
      </c>
      <c r="V51" s="8">
        <f t="shared" si="0"/>
        <v>1986226085</v>
      </c>
    </row>
    <row r="52" spans="1:22" x14ac:dyDescent="0.25">
      <c r="A52">
        <v>2026</v>
      </c>
      <c r="B52" t="s">
        <v>1029</v>
      </c>
      <c r="C52" t="s">
        <v>1120</v>
      </c>
      <c r="D52" t="s">
        <v>1120</v>
      </c>
      <c r="E52" t="s">
        <v>128</v>
      </c>
      <c r="F52" t="s">
        <v>1121</v>
      </c>
      <c r="G52" s="8">
        <f>SUMIFS(AssessedValuation[100% Residential],AssessedValuation[Dist],$C52,AssessedValuation[Tif_NonTIF],$A$4)</f>
        <v>3830238081</v>
      </c>
      <c r="H52" s="8">
        <f>SUMIFS(AssessedValuation[100% Ag Land],AssessedValuation[Dist],$C52,AssessedValuation[Tif_NonTIF],$A$4)</f>
        <v>31757292</v>
      </c>
      <c r="I52" s="8">
        <f>SUMIFS(AssessedValuation[100% Ag Building],AssessedValuation[Dist],$C52,AssessedValuation[Tif_NonTIF],$A$4)</f>
        <v>2449288</v>
      </c>
      <c r="J52" s="8">
        <f>SUMIFS(AssessedValuation[100% Commercial],AssessedValuation[Dist],$C52,AssessedValuation[Tif_NonTIF],$A$4)</f>
        <v>690543838</v>
      </c>
      <c r="K52" s="8">
        <f>SUMIFS(AssessedValuation[100% Industrial],AssessedValuation[Dist],$C52,AssessedValuation[Tif_NonTIF],$A$4)</f>
        <v>31320692</v>
      </c>
      <c r="L52" s="8">
        <f>SUMIFS(AssessedValuation[100% Reserved],AssessedValuation[Dist],$C52,AssessedValuation[Tif_NonTIF],$A$4)</f>
        <v>0</v>
      </c>
      <c r="M52" s="8">
        <f>SUMIFS(AssessedValuation[100% Reserved4],AssessedValuation[Dist],$C52,AssessedValuation[Tif_NonTIF],$A$4)</f>
        <v>0</v>
      </c>
      <c r="N52" s="8">
        <f>SUMIFS(AssessedValuation[100% Railroads],AssessedValuation[Dist],$C52,AssessedValuation[Tif_NonTIF],$A$4)</f>
        <v>5853443</v>
      </c>
      <c r="O52" s="8">
        <f>SUMIFS(AssessedValuation[100% Utilities],AssessedValuation[Dist],$C52,AssessedValuation[Tif_NonTIF],$A$4)</f>
        <v>1207709</v>
      </c>
      <c r="P52" s="8">
        <f>SUMIFS(AssessedValuation[100% Other],AssessedValuation[Dist],$C52,AssessedValuation[Tif_NonTIF],$A$4)</f>
        <v>0</v>
      </c>
      <c r="Q52" s="8">
        <f>SUMIFS(AssessedValuation[100% Gross],AssessedValuation[Dist],$C52,AssessedValuation[Tif_NonTIF],$A$4)</f>
        <v>4593370343</v>
      </c>
      <c r="R52" s="8">
        <f>SUMIFS(AssessedValuation[100% Military Exempt],AssessedValuation[Dist],$C52,AssessedValuation[Tif_NonTIF],$A$4)</f>
        <v>5604000</v>
      </c>
      <c r="S52" s="8">
        <f>SUMIFS(AssessedValuation[100% Homestead Exempt],AssessedValuation[Dist],$C52,AssessedValuation[Tif_NonTIF],$A$4)</f>
        <v>26097500</v>
      </c>
      <c r="T52" s="8">
        <f>SUMIFS(AssessedValuation[100% Net],AssessedValuation[Dist],$C52,AssessedValuation[Tif_NonTIF],$A$4)</f>
        <v>4561668843</v>
      </c>
      <c r="U52" s="8">
        <f>SUMIFS(AssessedValuation[100% Gas &amp; Elec Utilities],AssessedValuation[Dist],$C52,AssessedValuation[Tif_NonTIF],$A$4)</f>
        <v>65352523</v>
      </c>
      <c r="V52" s="8">
        <f t="shared" si="0"/>
        <v>4627021366</v>
      </c>
    </row>
    <row r="53" spans="1:22" x14ac:dyDescent="0.25">
      <c r="A53">
        <v>2026</v>
      </c>
      <c r="B53" t="s">
        <v>1043</v>
      </c>
      <c r="C53" t="s">
        <v>1122</v>
      </c>
      <c r="D53" t="s">
        <v>1122</v>
      </c>
      <c r="E53" t="s">
        <v>612</v>
      </c>
      <c r="F53" t="s">
        <v>1123</v>
      </c>
      <c r="G53" s="8">
        <f>SUMIFS(AssessedValuation[100% Residential],AssessedValuation[Dist],$C53,AssessedValuation[Tif_NonTIF],$A$4)</f>
        <v>9896747713</v>
      </c>
      <c r="H53" s="8">
        <f>SUMIFS(AssessedValuation[100% Ag Land],AssessedValuation[Dist],$C53,AssessedValuation[Tif_NonTIF],$A$4)</f>
        <v>63577490</v>
      </c>
      <c r="I53" s="8">
        <f>SUMIFS(AssessedValuation[100% Ag Building],AssessedValuation[Dist],$C53,AssessedValuation[Tif_NonTIF],$A$4)</f>
        <v>4535341</v>
      </c>
      <c r="J53" s="8">
        <f>SUMIFS(AssessedValuation[100% Commercial],AssessedValuation[Dist],$C53,AssessedValuation[Tif_NonTIF],$A$4)</f>
        <v>1920212188</v>
      </c>
      <c r="K53" s="8">
        <f>SUMIFS(AssessedValuation[100% Industrial],AssessedValuation[Dist],$C53,AssessedValuation[Tif_NonTIF],$A$4)</f>
        <v>140459893</v>
      </c>
      <c r="L53" s="8">
        <f>SUMIFS(AssessedValuation[100% Reserved],AssessedValuation[Dist],$C53,AssessedValuation[Tif_NonTIF],$A$4)</f>
        <v>0</v>
      </c>
      <c r="M53" s="8">
        <f>SUMIFS(AssessedValuation[100% Reserved4],AssessedValuation[Dist],$C53,AssessedValuation[Tif_NonTIF],$A$4)</f>
        <v>0</v>
      </c>
      <c r="N53" s="8">
        <f>SUMIFS(AssessedValuation[100% Railroads],AssessedValuation[Dist],$C53,AssessedValuation[Tif_NonTIF],$A$4)</f>
        <v>29883919</v>
      </c>
      <c r="O53" s="8">
        <f>SUMIFS(AssessedValuation[100% Utilities],AssessedValuation[Dist],$C53,AssessedValuation[Tif_NonTIF],$A$4)</f>
        <v>55672</v>
      </c>
      <c r="P53" s="8">
        <f>SUMIFS(AssessedValuation[100% Other],AssessedValuation[Dist],$C53,AssessedValuation[Tif_NonTIF],$A$4)</f>
        <v>0</v>
      </c>
      <c r="Q53" s="8">
        <f>SUMIFS(AssessedValuation[100% Gross],AssessedValuation[Dist],$C53,AssessedValuation[Tif_NonTIF],$A$4)</f>
        <v>12055472216</v>
      </c>
      <c r="R53" s="8">
        <f>SUMIFS(AssessedValuation[100% Military Exempt],AssessedValuation[Dist],$C53,AssessedValuation[Tif_NonTIF],$A$4)</f>
        <v>16503115</v>
      </c>
      <c r="S53" s="8">
        <f>SUMIFS(AssessedValuation[100% Homestead Exempt],AssessedValuation[Dist],$C53,AssessedValuation[Tif_NonTIF],$A$4)</f>
        <v>62444217</v>
      </c>
      <c r="T53" s="8">
        <f>SUMIFS(AssessedValuation[100% Net],AssessedValuation[Dist],$C53,AssessedValuation[Tif_NonTIF],$A$4)</f>
        <v>11976524884</v>
      </c>
      <c r="U53" s="8">
        <f>SUMIFS(AssessedValuation[100% Gas &amp; Elec Utilities],AssessedValuation[Dist],$C53,AssessedValuation[Tif_NonTIF],$A$4)</f>
        <v>1674062160</v>
      </c>
      <c r="V53" s="8">
        <f t="shared" si="0"/>
        <v>13650587044</v>
      </c>
    </row>
    <row r="54" spans="1:22" x14ac:dyDescent="0.25">
      <c r="A54">
        <v>2026</v>
      </c>
      <c r="B54" t="s">
        <v>1043</v>
      </c>
      <c r="C54" t="s">
        <v>1124</v>
      </c>
      <c r="D54" t="s">
        <v>1124</v>
      </c>
      <c r="E54" t="s">
        <v>110</v>
      </c>
      <c r="F54" t="s">
        <v>1125</v>
      </c>
      <c r="G54" s="8">
        <f>SUMIFS(AssessedValuation[100% Residential],AssessedValuation[Dist],$C54,AssessedValuation[Tif_NonTIF],$A$4)</f>
        <v>611635336</v>
      </c>
      <c r="H54" s="8">
        <f>SUMIFS(AssessedValuation[100% Ag Land],AssessedValuation[Dist],$C54,AssessedValuation[Tif_NonTIF],$A$4)</f>
        <v>85765585</v>
      </c>
      <c r="I54" s="8">
        <f>SUMIFS(AssessedValuation[100% Ag Building],AssessedValuation[Dist],$C54,AssessedValuation[Tif_NonTIF],$A$4)</f>
        <v>5830904</v>
      </c>
      <c r="J54" s="8">
        <f>SUMIFS(AssessedValuation[100% Commercial],AssessedValuation[Dist],$C54,AssessedValuation[Tif_NonTIF],$A$4)</f>
        <v>58795294</v>
      </c>
      <c r="K54" s="8">
        <f>SUMIFS(AssessedValuation[100% Industrial],AssessedValuation[Dist],$C54,AssessedValuation[Tif_NonTIF],$A$4)</f>
        <v>2685591</v>
      </c>
      <c r="L54" s="8">
        <f>SUMIFS(AssessedValuation[100% Reserved],AssessedValuation[Dist],$C54,AssessedValuation[Tif_NonTIF],$A$4)</f>
        <v>0</v>
      </c>
      <c r="M54" s="8">
        <f>SUMIFS(AssessedValuation[100% Reserved4],AssessedValuation[Dist],$C54,AssessedValuation[Tif_NonTIF],$A$4)</f>
        <v>0</v>
      </c>
      <c r="N54" s="8">
        <f>SUMIFS(AssessedValuation[100% Railroads],AssessedValuation[Dist],$C54,AssessedValuation[Tif_NonTIF],$A$4)</f>
        <v>0</v>
      </c>
      <c r="O54" s="8">
        <f>SUMIFS(AssessedValuation[100% Utilities],AssessedValuation[Dist],$C54,AssessedValuation[Tif_NonTIF],$A$4)</f>
        <v>32985</v>
      </c>
      <c r="P54" s="8">
        <f>SUMIFS(AssessedValuation[100% Other],AssessedValuation[Dist],$C54,AssessedValuation[Tif_NonTIF],$A$4)</f>
        <v>0</v>
      </c>
      <c r="Q54" s="8">
        <f>SUMIFS(AssessedValuation[100% Gross],AssessedValuation[Dist],$C54,AssessedValuation[Tif_NonTIF],$A$4)</f>
        <v>764745695</v>
      </c>
      <c r="R54" s="8">
        <f>SUMIFS(AssessedValuation[100% Military Exempt],AssessedValuation[Dist],$C54,AssessedValuation[Tif_NonTIF],$A$4)</f>
        <v>1176000</v>
      </c>
      <c r="S54" s="8">
        <f>SUMIFS(AssessedValuation[100% Homestead Exempt],AssessedValuation[Dist],$C54,AssessedValuation[Tif_NonTIF],$A$4)</f>
        <v>3380000</v>
      </c>
      <c r="T54" s="8">
        <f>SUMIFS(AssessedValuation[100% Net],AssessedValuation[Dist],$C54,AssessedValuation[Tif_NonTIF],$A$4)</f>
        <v>760189695</v>
      </c>
      <c r="U54" s="8">
        <f>SUMIFS(AssessedValuation[100% Gas &amp; Elec Utilities],AssessedValuation[Dist],$C54,AssessedValuation[Tif_NonTIF],$A$4)</f>
        <v>28564800</v>
      </c>
      <c r="V54" s="8">
        <f t="shared" si="0"/>
        <v>788754495</v>
      </c>
    </row>
    <row r="55" spans="1:22" x14ac:dyDescent="0.25">
      <c r="A55">
        <v>2026</v>
      </c>
      <c r="B55" t="s">
        <v>1040</v>
      </c>
      <c r="C55" t="s">
        <v>1126</v>
      </c>
      <c r="D55" t="s">
        <v>1126</v>
      </c>
      <c r="E55" t="s">
        <v>122</v>
      </c>
      <c r="F55" t="s">
        <v>1127</v>
      </c>
      <c r="G55" s="8">
        <f>SUMIFS(AssessedValuation[100% Residential],AssessedValuation[Dist],$C55,AssessedValuation[Tif_NonTIF],$A$4)</f>
        <v>431355997</v>
      </c>
      <c r="H55" s="8">
        <f>SUMIFS(AssessedValuation[100% Ag Land],AssessedValuation[Dist],$C55,AssessedValuation[Tif_NonTIF],$A$4)</f>
        <v>66596540</v>
      </c>
      <c r="I55" s="8">
        <f>SUMIFS(AssessedValuation[100% Ag Building],AssessedValuation[Dist],$C55,AssessedValuation[Tif_NonTIF],$A$4)</f>
        <v>4868180</v>
      </c>
      <c r="J55" s="8">
        <f>SUMIFS(AssessedValuation[100% Commercial],AssessedValuation[Dist],$C55,AssessedValuation[Tif_NonTIF],$A$4)</f>
        <v>72610415</v>
      </c>
      <c r="K55" s="8">
        <f>SUMIFS(AssessedValuation[100% Industrial],AssessedValuation[Dist],$C55,AssessedValuation[Tif_NonTIF],$A$4)</f>
        <v>22685347</v>
      </c>
      <c r="L55" s="8">
        <f>SUMIFS(AssessedValuation[100% Reserved],AssessedValuation[Dist],$C55,AssessedValuation[Tif_NonTIF],$A$4)</f>
        <v>0</v>
      </c>
      <c r="M55" s="8">
        <f>SUMIFS(AssessedValuation[100% Reserved4],AssessedValuation[Dist],$C55,AssessedValuation[Tif_NonTIF],$A$4)</f>
        <v>0</v>
      </c>
      <c r="N55" s="8">
        <f>SUMIFS(AssessedValuation[100% Railroads],AssessedValuation[Dist],$C55,AssessedValuation[Tif_NonTIF],$A$4)</f>
        <v>3116809</v>
      </c>
      <c r="O55" s="8">
        <f>SUMIFS(AssessedValuation[100% Utilities],AssessedValuation[Dist],$C55,AssessedValuation[Tif_NonTIF],$A$4)</f>
        <v>3415032</v>
      </c>
      <c r="P55" s="8">
        <f>SUMIFS(AssessedValuation[100% Other],AssessedValuation[Dist],$C55,AssessedValuation[Tif_NonTIF],$A$4)</f>
        <v>33366</v>
      </c>
      <c r="Q55" s="8">
        <f>SUMIFS(AssessedValuation[100% Gross],AssessedValuation[Dist],$C55,AssessedValuation[Tif_NonTIF],$A$4)</f>
        <v>604681686</v>
      </c>
      <c r="R55" s="8">
        <f>SUMIFS(AssessedValuation[100% Military Exempt],AssessedValuation[Dist],$C55,AssessedValuation[Tif_NonTIF],$A$4)</f>
        <v>1279824</v>
      </c>
      <c r="S55" s="8">
        <f>SUMIFS(AssessedValuation[100% Homestead Exempt],AssessedValuation[Dist],$C55,AssessedValuation[Tif_NonTIF],$A$4)</f>
        <v>4465818</v>
      </c>
      <c r="T55" s="8">
        <f>SUMIFS(AssessedValuation[100% Net],AssessedValuation[Dist],$C55,AssessedValuation[Tif_NonTIF],$A$4)</f>
        <v>598936044</v>
      </c>
      <c r="U55" s="8">
        <f>SUMIFS(AssessedValuation[100% Gas &amp; Elec Utilities],AssessedValuation[Dist],$C55,AssessedValuation[Tif_NonTIF],$A$4)</f>
        <v>111956625</v>
      </c>
      <c r="V55" s="8">
        <f t="shared" si="0"/>
        <v>710892669</v>
      </c>
    </row>
    <row r="56" spans="1:22" x14ac:dyDescent="0.25">
      <c r="A56">
        <v>2026</v>
      </c>
      <c r="B56" t="s">
        <v>1043</v>
      </c>
      <c r="C56" t="s">
        <v>1128</v>
      </c>
      <c r="D56" t="s">
        <v>1128</v>
      </c>
      <c r="E56" t="s">
        <v>613</v>
      </c>
      <c r="F56" t="s">
        <v>1129</v>
      </c>
      <c r="G56" s="8">
        <f>SUMIFS(AssessedValuation[100% Residential],AssessedValuation[Dist],$C56,AssessedValuation[Tif_NonTIF],$A$4)</f>
        <v>255995840</v>
      </c>
      <c r="H56" s="8">
        <f>SUMIFS(AssessedValuation[100% Ag Land],AssessedValuation[Dist],$C56,AssessedValuation[Tif_NonTIF],$A$4)</f>
        <v>66122201</v>
      </c>
      <c r="I56" s="8">
        <f>SUMIFS(AssessedValuation[100% Ag Building],AssessedValuation[Dist],$C56,AssessedValuation[Tif_NonTIF],$A$4)</f>
        <v>5634300</v>
      </c>
      <c r="J56" s="8">
        <f>SUMIFS(AssessedValuation[100% Commercial],AssessedValuation[Dist],$C56,AssessedValuation[Tif_NonTIF],$A$4)</f>
        <v>19621670</v>
      </c>
      <c r="K56" s="8">
        <f>SUMIFS(AssessedValuation[100% Industrial],AssessedValuation[Dist],$C56,AssessedValuation[Tif_NonTIF],$A$4)</f>
        <v>668800</v>
      </c>
      <c r="L56" s="8">
        <f>SUMIFS(AssessedValuation[100% Reserved],AssessedValuation[Dist],$C56,AssessedValuation[Tif_NonTIF],$A$4)</f>
        <v>0</v>
      </c>
      <c r="M56" s="8">
        <f>SUMIFS(AssessedValuation[100% Reserved4],AssessedValuation[Dist],$C56,AssessedValuation[Tif_NonTIF],$A$4)</f>
        <v>0</v>
      </c>
      <c r="N56" s="8">
        <f>SUMIFS(AssessedValuation[100% Railroads],AssessedValuation[Dist],$C56,AssessedValuation[Tif_NonTIF],$A$4)</f>
        <v>2223058</v>
      </c>
      <c r="O56" s="8">
        <f>SUMIFS(AssessedValuation[100% Utilities],AssessedValuation[Dist],$C56,AssessedValuation[Tif_NonTIF],$A$4)</f>
        <v>135221</v>
      </c>
      <c r="P56" s="8">
        <f>SUMIFS(AssessedValuation[100% Other],AssessedValuation[Dist],$C56,AssessedValuation[Tif_NonTIF],$A$4)</f>
        <v>0</v>
      </c>
      <c r="Q56" s="8">
        <f>SUMIFS(AssessedValuation[100% Gross],AssessedValuation[Dist],$C56,AssessedValuation[Tif_NonTIF],$A$4)</f>
        <v>350401090</v>
      </c>
      <c r="R56" s="8">
        <f>SUMIFS(AssessedValuation[100% Military Exempt],AssessedValuation[Dist],$C56,AssessedValuation[Tif_NonTIF],$A$4)</f>
        <v>484000</v>
      </c>
      <c r="S56" s="8">
        <f>SUMIFS(AssessedValuation[100% Homestead Exempt],AssessedValuation[Dist],$C56,AssessedValuation[Tif_NonTIF],$A$4)</f>
        <v>2034500</v>
      </c>
      <c r="T56" s="8">
        <f>SUMIFS(AssessedValuation[100% Net],AssessedValuation[Dist],$C56,AssessedValuation[Tif_NonTIF],$A$4)</f>
        <v>347882590</v>
      </c>
      <c r="U56" s="8">
        <f>SUMIFS(AssessedValuation[100% Gas &amp; Elec Utilities],AssessedValuation[Dist],$C56,AssessedValuation[Tif_NonTIF],$A$4)</f>
        <v>18304953</v>
      </c>
      <c r="V56" s="8">
        <f t="shared" si="0"/>
        <v>366187543</v>
      </c>
    </row>
    <row r="57" spans="1:22" x14ac:dyDescent="0.25">
      <c r="A57">
        <v>2026</v>
      </c>
      <c r="B57" t="s">
        <v>1052</v>
      </c>
      <c r="C57" t="s">
        <v>1130</v>
      </c>
      <c r="D57" t="s">
        <v>1130</v>
      </c>
      <c r="E57" t="s">
        <v>267</v>
      </c>
      <c r="F57" t="s">
        <v>1131</v>
      </c>
      <c r="G57" s="8">
        <f>SUMIFS(AssessedValuation[100% Residential],AssessedValuation[Dist],$C57,AssessedValuation[Tif_NonTIF],$A$4)</f>
        <v>216978765</v>
      </c>
      <c r="H57" s="8">
        <f>SUMIFS(AssessedValuation[100% Ag Land],AssessedValuation[Dist],$C57,AssessedValuation[Tif_NonTIF],$A$4)</f>
        <v>113790679</v>
      </c>
      <c r="I57" s="8">
        <f>SUMIFS(AssessedValuation[100% Ag Building],AssessedValuation[Dist],$C57,AssessedValuation[Tif_NonTIF],$A$4)</f>
        <v>5582307</v>
      </c>
      <c r="J57" s="8">
        <f>SUMIFS(AssessedValuation[100% Commercial],AssessedValuation[Dist],$C57,AssessedValuation[Tif_NonTIF],$A$4)</f>
        <v>29613732</v>
      </c>
      <c r="K57" s="8">
        <f>SUMIFS(AssessedValuation[100% Industrial],AssessedValuation[Dist],$C57,AssessedValuation[Tif_NonTIF],$A$4)</f>
        <v>10526929</v>
      </c>
      <c r="L57" s="8">
        <f>SUMIFS(AssessedValuation[100% Reserved],AssessedValuation[Dist],$C57,AssessedValuation[Tif_NonTIF],$A$4)</f>
        <v>0</v>
      </c>
      <c r="M57" s="8">
        <f>SUMIFS(AssessedValuation[100% Reserved4],AssessedValuation[Dist],$C57,AssessedValuation[Tif_NonTIF],$A$4)</f>
        <v>0</v>
      </c>
      <c r="N57" s="8">
        <f>SUMIFS(AssessedValuation[100% Railroads],AssessedValuation[Dist],$C57,AssessedValuation[Tif_NonTIF],$A$4)</f>
        <v>0</v>
      </c>
      <c r="O57" s="8">
        <f>SUMIFS(AssessedValuation[100% Utilities],AssessedValuation[Dist],$C57,AssessedValuation[Tif_NonTIF],$A$4)</f>
        <v>3358962</v>
      </c>
      <c r="P57" s="8">
        <f>SUMIFS(AssessedValuation[100% Other],AssessedValuation[Dist],$C57,AssessedValuation[Tif_NonTIF],$A$4)</f>
        <v>0</v>
      </c>
      <c r="Q57" s="8">
        <f>SUMIFS(AssessedValuation[100% Gross],AssessedValuation[Dist],$C57,AssessedValuation[Tif_NonTIF],$A$4)</f>
        <v>379851374</v>
      </c>
      <c r="R57" s="8">
        <f>SUMIFS(AssessedValuation[100% Military Exempt],AssessedValuation[Dist],$C57,AssessedValuation[Tif_NonTIF],$A$4)</f>
        <v>656000</v>
      </c>
      <c r="S57" s="8">
        <f>SUMIFS(AssessedValuation[100% Homestead Exempt],AssessedValuation[Dist],$C57,AssessedValuation[Tif_NonTIF],$A$4)</f>
        <v>2982419</v>
      </c>
      <c r="T57" s="8">
        <f>SUMIFS(AssessedValuation[100% Net],AssessedValuation[Dist],$C57,AssessedValuation[Tif_NonTIF],$A$4)</f>
        <v>376212955</v>
      </c>
      <c r="U57" s="8">
        <f>SUMIFS(AssessedValuation[100% Gas &amp; Elec Utilities],AssessedValuation[Dist],$C57,AssessedValuation[Tif_NonTIF],$A$4)</f>
        <v>21294052</v>
      </c>
      <c r="V57" s="8">
        <f t="shared" si="0"/>
        <v>397507007</v>
      </c>
    </row>
    <row r="58" spans="1:22" x14ac:dyDescent="0.25">
      <c r="A58">
        <v>2026</v>
      </c>
      <c r="B58" t="s">
        <v>1062</v>
      </c>
      <c r="C58" t="s">
        <v>1132</v>
      </c>
      <c r="D58" t="s">
        <v>1132</v>
      </c>
      <c r="E58" t="s">
        <v>1133</v>
      </c>
      <c r="F58" t="s">
        <v>1134</v>
      </c>
      <c r="G58" s="8">
        <f>SUMIFS(AssessedValuation[100% Residential],AssessedValuation[Dist],$C58,AssessedValuation[Tif_NonTIF],$A$4)</f>
        <v>805467348</v>
      </c>
      <c r="H58" s="8">
        <f>SUMIFS(AssessedValuation[100% Ag Land],AssessedValuation[Dist],$C58,AssessedValuation[Tif_NonTIF],$A$4)</f>
        <v>194016630</v>
      </c>
      <c r="I58" s="8">
        <f>SUMIFS(AssessedValuation[100% Ag Building],AssessedValuation[Dist],$C58,AssessedValuation[Tif_NonTIF],$A$4)</f>
        <v>12595600</v>
      </c>
      <c r="J58" s="8">
        <f>SUMIFS(AssessedValuation[100% Commercial],AssessedValuation[Dist],$C58,AssessedValuation[Tif_NonTIF],$A$4)</f>
        <v>94487298</v>
      </c>
      <c r="K58" s="8">
        <f>SUMIFS(AssessedValuation[100% Industrial],AssessedValuation[Dist],$C58,AssessedValuation[Tif_NonTIF],$A$4)</f>
        <v>42377199</v>
      </c>
      <c r="L58" s="8">
        <f>SUMIFS(AssessedValuation[100% Reserved],AssessedValuation[Dist],$C58,AssessedValuation[Tif_NonTIF],$A$4)</f>
        <v>0</v>
      </c>
      <c r="M58" s="8">
        <f>SUMIFS(AssessedValuation[100% Reserved4],AssessedValuation[Dist],$C58,AssessedValuation[Tif_NonTIF],$A$4)</f>
        <v>0</v>
      </c>
      <c r="N58" s="8">
        <f>SUMIFS(AssessedValuation[100% Railroads],AssessedValuation[Dist],$C58,AssessedValuation[Tif_NonTIF],$A$4)</f>
        <v>23314440</v>
      </c>
      <c r="O58" s="8">
        <f>SUMIFS(AssessedValuation[100% Utilities],AssessedValuation[Dist],$C58,AssessedValuation[Tif_NonTIF],$A$4)</f>
        <v>18022409</v>
      </c>
      <c r="P58" s="8">
        <f>SUMIFS(AssessedValuation[100% Other],AssessedValuation[Dist],$C58,AssessedValuation[Tif_NonTIF],$A$4)</f>
        <v>0</v>
      </c>
      <c r="Q58" s="8">
        <f>SUMIFS(AssessedValuation[100% Gross],AssessedValuation[Dist],$C58,AssessedValuation[Tif_NonTIF],$A$4)</f>
        <v>1190280924</v>
      </c>
      <c r="R58" s="8">
        <f>SUMIFS(AssessedValuation[100% Military Exempt],AssessedValuation[Dist],$C58,AssessedValuation[Tif_NonTIF],$A$4)</f>
        <v>1524000</v>
      </c>
      <c r="S58" s="8">
        <f>SUMIFS(AssessedValuation[100% Homestead Exempt],AssessedValuation[Dist],$C58,AssessedValuation[Tif_NonTIF],$A$4)</f>
        <v>4927000</v>
      </c>
      <c r="T58" s="8">
        <f>SUMIFS(AssessedValuation[100% Net],AssessedValuation[Dist],$C58,AssessedValuation[Tif_NonTIF],$A$4)</f>
        <v>1183829924</v>
      </c>
      <c r="U58" s="8">
        <f>SUMIFS(AssessedValuation[100% Gas &amp; Elec Utilities],AssessedValuation[Dist],$C58,AssessedValuation[Tif_NonTIF],$A$4)</f>
        <v>58490133</v>
      </c>
      <c r="V58" s="8">
        <f t="shared" si="0"/>
        <v>1242320057</v>
      </c>
    </row>
    <row r="59" spans="1:22" x14ac:dyDescent="0.25">
      <c r="A59">
        <v>2026</v>
      </c>
      <c r="B59" t="s">
        <v>1031</v>
      </c>
      <c r="C59" t="s">
        <v>1135</v>
      </c>
      <c r="D59" t="s">
        <v>1135</v>
      </c>
      <c r="E59" t="s">
        <v>292</v>
      </c>
      <c r="F59" t="s">
        <v>1136</v>
      </c>
      <c r="G59" s="8">
        <f>SUMIFS(AssessedValuation[100% Residential],AssessedValuation[Dist],$C59,AssessedValuation[Tif_NonTIF],$A$4)</f>
        <v>183025865</v>
      </c>
      <c r="H59" s="8">
        <f>SUMIFS(AssessedValuation[100% Ag Land],AssessedValuation[Dist],$C59,AssessedValuation[Tif_NonTIF],$A$4)</f>
        <v>98697275</v>
      </c>
      <c r="I59" s="8">
        <f>SUMIFS(AssessedValuation[100% Ag Building],AssessedValuation[Dist],$C59,AssessedValuation[Tif_NonTIF],$A$4)</f>
        <v>7414750</v>
      </c>
      <c r="J59" s="8">
        <f>SUMIFS(AssessedValuation[100% Commercial],AssessedValuation[Dist],$C59,AssessedValuation[Tif_NonTIF],$A$4)</f>
        <v>16699227</v>
      </c>
      <c r="K59" s="8">
        <f>SUMIFS(AssessedValuation[100% Industrial],AssessedValuation[Dist],$C59,AssessedValuation[Tif_NonTIF],$A$4)</f>
        <v>1415675</v>
      </c>
      <c r="L59" s="8">
        <f>SUMIFS(AssessedValuation[100% Reserved],AssessedValuation[Dist],$C59,AssessedValuation[Tif_NonTIF],$A$4)</f>
        <v>0</v>
      </c>
      <c r="M59" s="8">
        <f>SUMIFS(AssessedValuation[100% Reserved4],AssessedValuation[Dist],$C59,AssessedValuation[Tif_NonTIF],$A$4)</f>
        <v>0</v>
      </c>
      <c r="N59" s="8">
        <f>SUMIFS(AssessedValuation[100% Railroads],AssessedValuation[Dist],$C59,AssessedValuation[Tif_NonTIF],$A$4)</f>
        <v>0</v>
      </c>
      <c r="O59" s="8">
        <f>SUMIFS(AssessedValuation[100% Utilities],AssessedValuation[Dist],$C59,AssessedValuation[Tif_NonTIF],$A$4)</f>
        <v>6006072</v>
      </c>
      <c r="P59" s="8">
        <f>SUMIFS(AssessedValuation[100% Other],AssessedValuation[Dist],$C59,AssessedValuation[Tif_NonTIF],$A$4)</f>
        <v>0</v>
      </c>
      <c r="Q59" s="8">
        <f>SUMIFS(AssessedValuation[100% Gross],AssessedValuation[Dist],$C59,AssessedValuation[Tif_NonTIF],$A$4)</f>
        <v>313258864</v>
      </c>
      <c r="R59" s="8">
        <f>SUMIFS(AssessedValuation[100% Military Exempt],AssessedValuation[Dist],$C59,AssessedValuation[Tif_NonTIF],$A$4)</f>
        <v>674873</v>
      </c>
      <c r="S59" s="8">
        <f>SUMIFS(AssessedValuation[100% Homestead Exempt],AssessedValuation[Dist],$C59,AssessedValuation[Tif_NonTIF],$A$4)</f>
        <v>1833000</v>
      </c>
      <c r="T59" s="8">
        <f>SUMIFS(AssessedValuation[100% Net],AssessedValuation[Dist],$C59,AssessedValuation[Tif_NonTIF],$A$4)</f>
        <v>310750991</v>
      </c>
      <c r="U59" s="8">
        <f>SUMIFS(AssessedValuation[100% Gas &amp; Elec Utilities],AssessedValuation[Dist],$C59,AssessedValuation[Tif_NonTIF],$A$4)</f>
        <v>27767293</v>
      </c>
      <c r="V59" s="8">
        <f t="shared" si="0"/>
        <v>338518284</v>
      </c>
    </row>
    <row r="60" spans="1:22" x14ac:dyDescent="0.25">
      <c r="A60">
        <v>2026</v>
      </c>
      <c r="B60" t="s">
        <v>1040</v>
      </c>
      <c r="C60" t="s">
        <v>1137</v>
      </c>
      <c r="D60" t="s">
        <v>1137</v>
      </c>
      <c r="E60" t="s">
        <v>611</v>
      </c>
      <c r="F60" t="s">
        <v>1138</v>
      </c>
      <c r="G60" s="8">
        <f>SUMIFS(AssessedValuation[100% Residential],AssessedValuation[Dist],$C60,AssessedValuation[Tif_NonTIF],$A$4)</f>
        <v>339247722</v>
      </c>
      <c r="H60" s="8">
        <f>SUMIFS(AssessedValuation[100% Ag Land],AssessedValuation[Dist],$C60,AssessedValuation[Tif_NonTIF],$A$4)</f>
        <v>142178090</v>
      </c>
      <c r="I60" s="8">
        <f>SUMIFS(AssessedValuation[100% Ag Building],AssessedValuation[Dist],$C60,AssessedValuation[Tif_NonTIF],$A$4)</f>
        <v>7643760</v>
      </c>
      <c r="J60" s="8">
        <f>SUMIFS(AssessedValuation[100% Commercial],AssessedValuation[Dist],$C60,AssessedValuation[Tif_NonTIF],$A$4)</f>
        <v>21484098</v>
      </c>
      <c r="K60" s="8">
        <f>SUMIFS(AssessedValuation[100% Industrial],AssessedValuation[Dist],$C60,AssessedValuation[Tif_NonTIF],$A$4)</f>
        <v>31063900</v>
      </c>
      <c r="L60" s="8">
        <f>SUMIFS(AssessedValuation[100% Reserved],AssessedValuation[Dist],$C60,AssessedValuation[Tif_NonTIF],$A$4)</f>
        <v>0</v>
      </c>
      <c r="M60" s="8">
        <f>SUMIFS(AssessedValuation[100% Reserved4],AssessedValuation[Dist],$C60,AssessedValuation[Tif_NonTIF],$A$4)</f>
        <v>0</v>
      </c>
      <c r="N60" s="8">
        <f>SUMIFS(AssessedValuation[100% Railroads],AssessedValuation[Dist],$C60,AssessedValuation[Tif_NonTIF],$A$4)</f>
        <v>25041872</v>
      </c>
      <c r="O60" s="8">
        <f>SUMIFS(AssessedValuation[100% Utilities],AssessedValuation[Dist],$C60,AssessedValuation[Tif_NonTIF],$A$4)</f>
        <v>82215088</v>
      </c>
      <c r="P60" s="8">
        <f>SUMIFS(AssessedValuation[100% Other],AssessedValuation[Dist],$C60,AssessedValuation[Tif_NonTIF],$A$4)</f>
        <v>0</v>
      </c>
      <c r="Q60" s="8">
        <f>SUMIFS(AssessedValuation[100% Gross],AssessedValuation[Dist],$C60,AssessedValuation[Tif_NonTIF],$A$4)</f>
        <v>648874530</v>
      </c>
      <c r="R60" s="8">
        <f>SUMIFS(AssessedValuation[100% Military Exempt],AssessedValuation[Dist],$C60,AssessedValuation[Tif_NonTIF],$A$4)</f>
        <v>1028000</v>
      </c>
      <c r="S60" s="8">
        <f>SUMIFS(AssessedValuation[100% Homestead Exempt],AssessedValuation[Dist],$C60,AssessedValuation[Tif_NonTIF],$A$4)</f>
        <v>2955046</v>
      </c>
      <c r="T60" s="8">
        <f>SUMIFS(AssessedValuation[100% Net],AssessedValuation[Dist],$C60,AssessedValuation[Tif_NonTIF],$A$4)</f>
        <v>644891484</v>
      </c>
      <c r="U60" s="8">
        <f>SUMIFS(AssessedValuation[100% Gas &amp; Elec Utilities],AssessedValuation[Dist],$C60,AssessedValuation[Tif_NonTIF],$A$4)</f>
        <v>52321296</v>
      </c>
      <c r="V60" s="8">
        <f t="shared" si="0"/>
        <v>697212780</v>
      </c>
    </row>
    <row r="61" spans="1:22" x14ac:dyDescent="0.25">
      <c r="A61">
        <v>2026</v>
      </c>
      <c r="B61" t="s">
        <v>1034</v>
      </c>
      <c r="C61" t="s">
        <v>1139</v>
      </c>
      <c r="D61" t="s">
        <v>1139</v>
      </c>
      <c r="E61" t="s">
        <v>651</v>
      </c>
      <c r="F61" t="s">
        <v>1140</v>
      </c>
      <c r="G61" s="8">
        <f>SUMIFS(AssessedValuation[100% Residential],AssessedValuation[Dist],$C61,AssessedValuation[Tif_NonTIF],$A$4)</f>
        <v>362172158</v>
      </c>
      <c r="H61" s="8">
        <f>SUMIFS(AssessedValuation[100% Ag Land],AssessedValuation[Dist],$C61,AssessedValuation[Tif_NonTIF],$A$4)</f>
        <v>193683240</v>
      </c>
      <c r="I61" s="8">
        <f>SUMIFS(AssessedValuation[100% Ag Building],AssessedValuation[Dist],$C61,AssessedValuation[Tif_NonTIF],$A$4)</f>
        <v>23660890</v>
      </c>
      <c r="J61" s="8">
        <f>SUMIFS(AssessedValuation[100% Commercial],AssessedValuation[Dist],$C61,AssessedValuation[Tif_NonTIF],$A$4)</f>
        <v>60560706</v>
      </c>
      <c r="K61" s="8">
        <f>SUMIFS(AssessedValuation[100% Industrial],AssessedValuation[Dist],$C61,AssessedValuation[Tif_NonTIF],$A$4)</f>
        <v>4348515</v>
      </c>
      <c r="L61" s="8">
        <f>SUMIFS(AssessedValuation[100% Reserved],AssessedValuation[Dist],$C61,AssessedValuation[Tif_NonTIF],$A$4)</f>
        <v>0</v>
      </c>
      <c r="M61" s="8">
        <f>SUMIFS(AssessedValuation[100% Reserved4],AssessedValuation[Dist],$C61,AssessedValuation[Tif_NonTIF],$A$4)</f>
        <v>0</v>
      </c>
      <c r="N61" s="8">
        <f>SUMIFS(AssessedValuation[100% Railroads],AssessedValuation[Dist],$C61,AssessedValuation[Tif_NonTIF],$A$4)</f>
        <v>4925325</v>
      </c>
      <c r="O61" s="8">
        <f>SUMIFS(AssessedValuation[100% Utilities],AssessedValuation[Dist],$C61,AssessedValuation[Tif_NonTIF],$A$4)</f>
        <v>12957334</v>
      </c>
      <c r="P61" s="8">
        <f>SUMIFS(AssessedValuation[100% Other],AssessedValuation[Dist],$C61,AssessedValuation[Tif_NonTIF],$A$4)</f>
        <v>0</v>
      </c>
      <c r="Q61" s="8">
        <f>SUMIFS(AssessedValuation[100% Gross],AssessedValuation[Dist],$C61,AssessedValuation[Tif_NonTIF],$A$4)</f>
        <v>662308168</v>
      </c>
      <c r="R61" s="8">
        <f>SUMIFS(AssessedValuation[100% Military Exempt],AssessedValuation[Dist],$C61,AssessedValuation[Tif_NonTIF],$A$4)</f>
        <v>540000</v>
      </c>
      <c r="S61" s="8">
        <f>SUMIFS(AssessedValuation[100% Homestead Exempt],AssessedValuation[Dist],$C61,AssessedValuation[Tif_NonTIF],$A$4)</f>
        <v>2002000</v>
      </c>
      <c r="T61" s="8">
        <f>SUMIFS(AssessedValuation[100% Net],AssessedValuation[Dist],$C61,AssessedValuation[Tif_NonTIF],$A$4)</f>
        <v>659766168</v>
      </c>
      <c r="U61" s="8">
        <f>SUMIFS(AssessedValuation[100% Gas &amp; Elec Utilities],AssessedValuation[Dist],$C61,AssessedValuation[Tif_NonTIF],$A$4)</f>
        <v>6250307</v>
      </c>
      <c r="V61" s="8">
        <f t="shared" si="0"/>
        <v>666016475</v>
      </c>
    </row>
    <row r="62" spans="1:22" x14ac:dyDescent="0.25">
      <c r="A62">
        <v>2026</v>
      </c>
      <c r="B62" t="s">
        <v>1029</v>
      </c>
      <c r="C62" t="s">
        <v>1141</v>
      </c>
      <c r="D62" t="s">
        <v>1141</v>
      </c>
      <c r="E62" t="s">
        <v>1142</v>
      </c>
      <c r="F62" t="s">
        <v>1143</v>
      </c>
      <c r="G62" s="8">
        <f>SUMIFS(AssessedValuation[100% Residential],AssessedValuation[Dist],$C62,AssessedValuation[Tif_NonTIF],$A$4)</f>
        <v>371551633</v>
      </c>
      <c r="H62" s="8">
        <f>SUMIFS(AssessedValuation[100% Ag Land],AssessedValuation[Dist],$C62,AssessedValuation[Tif_NonTIF],$A$4)</f>
        <v>218351986</v>
      </c>
      <c r="I62" s="8">
        <f>SUMIFS(AssessedValuation[100% Ag Building],AssessedValuation[Dist],$C62,AssessedValuation[Tif_NonTIF],$A$4)</f>
        <v>9621216</v>
      </c>
      <c r="J62" s="8">
        <f>SUMIFS(AssessedValuation[100% Commercial],AssessedValuation[Dist],$C62,AssessedValuation[Tif_NonTIF],$A$4)</f>
        <v>39475204</v>
      </c>
      <c r="K62" s="8">
        <f>SUMIFS(AssessedValuation[100% Industrial],AssessedValuation[Dist],$C62,AssessedValuation[Tif_NonTIF],$A$4)</f>
        <v>36369286</v>
      </c>
      <c r="L62" s="8">
        <f>SUMIFS(AssessedValuation[100% Reserved],AssessedValuation[Dist],$C62,AssessedValuation[Tif_NonTIF],$A$4)</f>
        <v>0</v>
      </c>
      <c r="M62" s="8">
        <f>SUMIFS(AssessedValuation[100% Reserved4],AssessedValuation[Dist],$C62,AssessedValuation[Tif_NonTIF],$A$4)</f>
        <v>0</v>
      </c>
      <c r="N62" s="8">
        <f>SUMIFS(AssessedValuation[100% Railroads],AssessedValuation[Dist],$C62,AssessedValuation[Tif_NonTIF],$A$4)</f>
        <v>31888195</v>
      </c>
      <c r="O62" s="8">
        <f>SUMIFS(AssessedValuation[100% Utilities],AssessedValuation[Dist],$C62,AssessedValuation[Tif_NonTIF],$A$4)</f>
        <v>2025097</v>
      </c>
      <c r="P62" s="8">
        <f>SUMIFS(AssessedValuation[100% Other],AssessedValuation[Dist],$C62,AssessedValuation[Tif_NonTIF],$A$4)</f>
        <v>0</v>
      </c>
      <c r="Q62" s="8">
        <f>SUMIFS(AssessedValuation[100% Gross],AssessedValuation[Dist],$C62,AssessedValuation[Tif_NonTIF],$A$4)</f>
        <v>709282617</v>
      </c>
      <c r="R62" s="8">
        <f>SUMIFS(AssessedValuation[100% Military Exempt],AssessedValuation[Dist],$C62,AssessedValuation[Tif_NonTIF],$A$4)</f>
        <v>995704</v>
      </c>
      <c r="S62" s="8">
        <f>SUMIFS(AssessedValuation[100% Homestead Exempt],AssessedValuation[Dist],$C62,AssessedValuation[Tif_NonTIF],$A$4)</f>
        <v>2749500</v>
      </c>
      <c r="T62" s="8">
        <f>SUMIFS(AssessedValuation[100% Net],AssessedValuation[Dist],$C62,AssessedValuation[Tif_NonTIF],$A$4)</f>
        <v>705537413</v>
      </c>
      <c r="U62" s="8">
        <f>SUMIFS(AssessedValuation[100% Gas &amp; Elec Utilities],AssessedValuation[Dist],$C62,AssessedValuation[Tif_NonTIF],$A$4)</f>
        <v>208834688</v>
      </c>
      <c r="V62" s="8">
        <f t="shared" si="0"/>
        <v>914372101</v>
      </c>
    </row>
    <row r="63" spans="1:22" x14ac:dyDescent="0.25">
      <c r="A63">
        <v>2026</v>
      </c>
      <c r="B63" t="s">
        <v>1040</v>
      </c>
      <c r="C63" t="s">
        <v>1144</v>
      </c>
      <c r="D63" t="s">
        <v>1144</v>
      </c>
      <c r="E63" t="s">
        <v>678</v>
      </c>
      <c r="F63" t="s">
        <v>1145</v>
      </c>
      <c r="G63" s="8">
        <f>SUMIFS(AssessedValuation[100% Residential],AssessedValuation[Dist],$C63,AssessedValuation[Tif_NonTIF],$A$4)</f>
        <v>465432300</v>
      </c>
      <c r="H63" s="8">
        <f>SUMIFS(AssessedValuation[100% Ag Land],AssessedValuation[Dist],$C63,AssessedValuation[Tif_NonTIF],$A$4)</f>
        <v>120981484</v>
      </c>
      <c r="I63" s="8">
        <f>SUMIFS(AssessedValuation[100% Ag Building],AssessedValuation[Dist],$C63,AssessedValuation[Tif_NonTIF],$A$4)</f>
        <v>8503381</v>
      </c>
      <c r="J63" s="8">
        <f>SUMIFS(AssessedValuation[100% Commercial],AssessedValuation[Dist],$C63,AssessedValuation[Tif_NonTIF],$A$4)</f>
        <v>56467188</v>
      </c>
      <c r="K63" s="8">
        <f>SUMIFS(AssessedValuation[100% Industrial],AssessedValuation[Dist],$C63,AssessedValuation[Tif_NonTIF],$A$4)</f>
        <v>2995496</v>
      </c>
      <c r="L63" s="8">
        <f>SUMIFS(AssessedValuation[100% Reserved],AssessedValuation[Dist],$C63,AssessedValuation[Tif_NonTIF],$A$4)</f>
        <v>0</v>
      </c>
      <c r="M63" s="8">
        <f>SUMIFS(AssessedValuation[100% Reserved4],AssessedValuation[Dist],$C63,AssessedValuation[Tif_NonTIF],$A$4)</f>
        <v>0</v>
      </c>
      <c r="N63" s="8">
        <f>SUMIFS(AssessedValuation[100% Railroads],AssessedValuation[Dist],$C63,AssessedValuation[Tif_NonTIF],$A$4)</f>
        <v>58332139</v>
      </c>
      <c r="O63" s="8">
        <f>SUMIFS(AssessedValuation[100% Utilities],AssessedValuation[Dist],$C63,AssessedValuation[Tif_NonTIF],$A$4)</f>
        <v>0</v>
      </c>
      <c r="P63" s="8">
        <f>SUMIFS(AssessedValuation[100% Other],AssessedValuation[Dist],$C63,AssessedValuation[Tif_NonTIF],$A$4)</f>
        <v>10046</v>
      </c>
      <c r="Q63" s="8">
        <f>SUMIFS(AssessedValuation[100% Gross],AssessedValuation[Dist],$C63,AssessedValuation[Tif_NonTIF],$A$4)</f>
        <v>712722034</v>
      </c>
      <c r="R63" s="8">
        <f>SUMIFS(AssessedValuation[100% Military Exempt],AssessedValuation[Dist],$C63,AssessedValuation[Tif_NonTIF],$A$4)</f>
        <v>1448542</v>
      </c>
      <c r="S63" s="8">
        <f>SUMIFS(AssessedValuation[100% Homestead Exempt],AssessedValuation[Dist],$C63,AssessedValuation[Tif_NonTIF],$A$4)</f>
        <v>4491028</v>
      </c>
      <c r="T63" s="8">
        <f>SUMIFS(AssessedValuation[100% Net],AssessedValuation[Dist],$C63,AssessedValuation[Tif_NonTIF],$A$4)</f>
        <v>706782464</v>
      </c>
      <c r="U63" s="8">
        <f>SUMIFS(AssessedValuation[100% Gas &amp; Elec Utilities],AssessedValuation[Dist],$C63,AssessedValuation[Tif_NonTIF],$A$4)</f>
        <v>91886661</v>
      </c>
      <c r="V63" s="8">
        <f t="shared" si="0"/>
        <v>798669125</v>
      </c>
    </row>
    <row r="64" spans="1:22" x14ac:dyDescent="0.25">
      <c r="A64">
        <v>2026</v>
      </c>
      <c r="B64" t="s">
        <v>1029</v>
      </c>
      <c r="C64" t="s">
        <v>1146</v>
      </c>
      <c r="D64" t="s">
        <v>1146</v>
      </c>
      <c r="E64" t="s">
        <v>319</v>
      </c>
      <c r="F64" t="s">
        <v>1147</v>
      </c>
      <c r="G64" s="8">
        <f>SUMIFS(AssessedValuation[100% Residential],AssessedValuation[Dist],$C64,AssessedValuation[Tif_NonTIF],$A$4)</f>
        <v>657392361</v>
      </c>
      <c r="H64" s="8">
        <f>SUMIFS(AssessedValuation[100% Ag Land],AssessedValuation[Dist],$C64,AssessedValuation[Tif_NonTIF],$A$4)</f>
        <v>212499403</v>
      </c>
      <c r="I64" s="8">
        <f>SUMIFS(AssessedValuation[100% Ag Building],AssessedValuation[Dist],$C64,AssessedValuation[Tif_NonTIF],$A$4)</f>
        <v>21890837</v>
      </c>
      <c r="J64" s="8">
        <f>SUMIFS(AssessedValuation[100% Commercial],AssessedValuation[Dist],$C64,AssessedValuation[Tif_NonTIF],$A$4)</f>
        <v>87757968</v>
      </c>
      <c r="K64" s="8">
        <f>SUMIFS(AssessedValuation[100% Industrial],AssessedValuation[Dist],$C64,AssessedValuation[Tif_NonTIF],$A$4)</f>
        <v>92674538</v>
      </c>
      <c r="L64" s="8">
        <f>SUMIFS(AssessedValuation[100% Reserved],AssessedValuation[Dist],$C64,AssessedValuation[Tif_NonTIF],$A$4)</f>
        <v>0</v>
      </c>
      <c r="M64" s="8">
        <f>SUMIFS(AssessedValuation[100% Reserved4],AssessedValuation[Dist],$C64,AssessedValuation[Tif_NonTIF],$A$4)</f>
        <v>0</v>
      </c>
      <c r="N64" s="8">
        <f>SUMIFS(AssessedValuation[100% Railroads],AssessedValuation[Dist],$C64,AssessedValuation[Tif_NonTIF],$A$4)</f>
        <v>10338938</v>
      </c>
      <c r="O64" s="8">
        <f>SUMIFS(AssessedValuation[100% Utilities],AssessedValuation[Dist],$C64,AssessedValuation[Tif_NonTIF],$A$4)</f>
        <v>5596878</v>
      </c>
      <c r="P64" s="8">
        <f>SUMIFS(AssessedValuation[100% Other],AssessedValuation[Dist],$C64,AssessedValuation[Tif_NonTIF],$A$4)</f>
        <v>0</v>
      </c>
      <c r="Q64" s="8">
        <f>SUMIFS(AssessedValuation[100% Gross],AssessedValuation[Dist],$C64,AssessedValuation[Tif_NonTIF],$A$4)</f>
        <v>1088150923</v>
      </c>
      <c r="R64" s="8">
        <f>SUMIFS(AssessedValuation[100% Military Exempt],AssessedValuation[Dist],$C64,AssessedValuation[Tif_NonTIF],$A$4)</f>
        <v>1944000</v>
      </c>
      <c r="S64" s="8">
        <f>SUMIFS(AssessedValuation[100% Homestead Exempt],AssessedValuation[Dist],$C64,AssessedValuation[Tif_NonTIF],$A$4)</f>
        <v>6942000</v>
      </c>
      <c r="T64" s="8">
        <f>SUMIFS(AssessedValuation[100% Net],AssessedValuation[Dist],$C64,AssessedValuation[Tif_NonTIF],$A$4)</f>
        <v>1079264923</v>
      </c>
      <c r="U64" s="8">
        <f>SUMIFS(AssessedValuation[100% Gas &amp; Elec Utilities],AssessedValuation[Dist],$C64,AssessedValuation[Tif_NonTIF],$A$4)</f>
        <v>56570181</v>
      </c>
      <c r="V64" s="8">
        <f t="shared" si="0"/>
        <v>1135835104</v>
      </c>
    </row>
    <row r="65" spans="1:22" x14ac:dyDescent="0.25">
      <c r="A65">
        <v>2026</v>
      </c>
      <c r="B65" t="s">
        <v>1034</v>
      </c>
      <c r="C65" t="s">
        <v>1148</v>
      </c>
      <c r="D65" t="s">
        <v>1148</v>
      </c>
      <c r="E65" t="s">
        <v>249</v>
      </c>
      <c r="F65" t="s">
        <v>1149</v>
      </c>
      <c r="G65" s="8">
        <f>SUMIFS(AssessedValuation[100% Residential],AssessedValuation[Dist],$C65,AssessedValuation[Tif_NonTIF],$A$4)</f>
        <v>92049476</v>
      </c>
      <c r="H65" s="8">
        <f>SUMIFS(AssessedValuation[100% Ag Land],AssessedValuation[Dist],$C65,AssessedValuation[Tif_NonTIF],$A$4)</f>
        <v>217299198</v>
      </c>
      <c r="I65" s="8">
        <f>SUMIFS(AssessedValuation[100% Ag Building],AssessedValuation[Dist],$C65,AssessedValuation[Tif_NonTIF],$A$4)</f>
        <v>14196824</v>
      </c>
      <c r="J65" s="8">
        <f>SUMIFS(AssessedValuation[100% Commercial],AssessedValuation[Dist],$C65,AssessedValuation[Tif_NonTIF],$A$4)</f>
        <v>16192099</v>
      </c>
      <c r="K65" s="8">
        <f>SUMIFS(AssessedValuation[100% Industrial],AssessedValuation[Dist],$C65,AssessedValuation[Tif_NonTIF],$A$4)</f>
        <v>891881</v>
      </c>
      <c r="L65" s="8">
        <f>SUMIFS(AssessedValuation[100% Reserved],AssessedValuation[Dist],$C65,AssessedValuation[Tif_NonTIF],$A$4)</f>
        <v>0</v>
      </c>
      <c r="M65" s="8">
        <f>SUMIFS(AssessedValuation[100% Reserved4],AssessedValuation[Dist],$C65,AssessedValuation[Tif_NonTIF],$A$4)</f>
        <v>0</v>
      </c>
      <c r="N65" s="8">
        <f>SUMIFS(AssessedValuation[100% Railroads],AssessedValuation[Dist],$C65,AssessedValuation[Tif_NonTIF],$A$4)</f>
        <v>0</v>
      </c>
      <c r="O65" s="8">
        <f>SUMIFS(AssessedValuation[100% Utilities],AssessedValuation[Dist],$C65,AssessedValuation[Tif_NonTIF],$A$4)</f>
        <v>390387</v>
      </c>
      <c r="P65" s="8">
        <f>SUMIFS(AssessedValuation[100% Other],AssessedValuation[Dist],$C65,AssessedValuation[Tif_NonTIF],$A$4)</f>
        <v>0</v>
      </c>
      <c r="Q65" s="8">
        <f>SUMIFS(AssessedValuation[100% Gross],AssessedValuation[Dist],$C65,AssessedValuation[Tif_NonTIF],$A$4)</f>
        <v>341019865</v>
      </c>
      <c r="R65" s="8">
        <f>SUMIFS(AssessedValuation[100% Military Exempt],AssessedValuation[Dist],$C65,AssessedValuation[Tif_NonTIF],$A$4)</f>
        <v>380000</v>
      </c>
      <c r="S65" s="8">
        <f>SUMIFS(AssessedValuation[100% Homestead Exempt],AssessedValuation[Dist],$C65,AssessedValuation[Tif_NonTIF],$A$4)</f>
        <v>1214782</v>
      </c>
      <c r="T65" s="8">
        <f>SUMIFS(AssessedValuation[100% Net],AssessedValuation[Dist],$C65,AssessedValuation[Tif_NonTIF],$A$4)</f>
        <v>339425083</v>
      </c>
      <c r="U65" s="8">
        <f>SUMIFS(AssessedValuation[100% Gas &amp; Elec Utilities],AssessedValuation[Dist],$C65,AssessedValuation[Tif_NonTIF],$A$4)</f>
        <v>14057041</v>
      </c>
      <c r="V65" s="8">
        <f t="shared" si="0"/>
        <v>353482124</v>
      </c>
    </row>
    <row r="66" spans="1:22" x14ac:dyDescent="0.25">
      <c r="A66">
        <v>2026</v>
      </c>
      <c r="B66" t="s">
        <v>1034</v>
      </c>
      <c r="C66" t="s">
        <v>1150</v>
      </c>
      <c r="D66" t="s">
        <v>1150</v>
      </c>
      <c r="E66" t="s">
        <v>213</v>
      </c>
      <c r="F66" t="s">
        <v>1151</v>
      </c>
      <c r="G66" s="8">
        <f>SUMIFS(AssessedValuation[100% Residential],AssessedValuation[Dist],$C66,AssessedValuation[Tif_NonTIF],$A$4)</f>
        <v>384278698</v>
      </c>
      <c r="H66" s="8">
        <f>SUMIFS(AssessedValuation[100% Ag Land],AssessedValuation[Dist],$C66,AssessedValuation[Tif_NonTIF],$A$4)</f>
        <v>115350250</v>
      </c>
      <c r="I66" s="8">
        <f>SUMIFS(AssessedValuation[100% Ag Building],AssessedValuation[Dist],$C66,AssessedValuation[Tif_NonTIF],$A$4)</f>
        <v>7935470</v>
      </c>
      <c r="J66" s="8">
        <f>SUMIFS(AssessedValuation[100% Commercial],AssessedValuation[Dist],$C66,AssessedValuation[Tif_NonTIF],$A$4)</f>
        <v>81733497</v>
      </c>
      <c r="K66" s="8">
        <f>SUMIFS(AssessedValuation[100% Industrial],AssessedValuation[Dist],$C66,AssessedValuation[Tif_NonTIF],$A$4)</f>
        <v>15552396</v>
      </c>
      <c r="L66" s="8">
        <f>SUMIFS(AssessedValuation[100% Reserved],AssessedValuation[Dist],$C66,AssessedValuation[Tif_NonTIF],$A$4)</f>
        <v>0</v>
      </c>
      <c r="M66" s="8">
        <f>SUMIFS(AssessedValuation[100% Reserved4],AssessedValuation[Dist],$C66,AssessedValuation[Tif_NonTIF],$A$4)</f>
        <v>0</v>
      </c>
      <c r="N66" s="8">
        <f>SUMIFS(AssessedValuation[100% Railroads],AssessedValuation[Dist],$C66,AssessedValuation[Tif_NonTIF],$A$4)</f>
        <v>2525926</v>
      </c>
      <c r="O66" s="8">
        <f>SUMIFS(AssessedValuation[100% Utilities],AssessedValuation[Dist],$C66,AssessedValuation[Tif_NonTIF],$A$4)</f>
        <v>31627757</v>
      </c>
      <c r="P66" s="8">
        <f>SUMIFS(AssessedValuation[100% Other],AssessedValuation[Dist],$C66,AssessedValuation[Tif_NonTIF],$A$4)</f>
        <v>0</v>
      </c>
      <c r="Q66" s="8">
        <f>SUMIFS(AssessedValuation[100% Gross],AssessedValuation[Dist],$C66,AssessedValuation[Tif_NonTIF],$A$4)</f>
        <v>639003994</v>
      </c>
      <c r="R66" s="8">
        <f>SUMIFS(AssessedValuation[100% Military Exempt],AssessedValuation[Dist],$C66,AssessedValuation[Tif_NonTIF],$A$4)</f>
        <v>1247497</v>
      </c>
      <c r="S66" s="8">
        <f>SUMIFS(AssessedValuation[100% Homestead Exempt],AssessedValuation[Dist],$C66,AssessedValuation[Tif_NonTIF],$A$4)</f>
        <v>1673750</v>
      </c>
      <c r="T66" s="8">
        <f>SUMIFS(AssessedValuation[100% Net],AssessedValuation[Dist],$C66,AssessedValuation[Tif_NonTIF],$A$4)</f>
        <v>636082747</v>
      </c>
      <c r="U66" s="8">
        <f>SUMIFS(AssessedValuation[100% Gas &amp; Elec Utilities],AssessedValuation[Dist],$C66,AssessedValuation[Tif_NonTIF],$A$4)</f>
        <v>19776522</v>
      </c>
      <c r="V66" s="8">
        <f t="shared" si="0"/>
        <v>655859269</v>
      </c>
    </row>
    <row r="67" spans="1:22" x14ac:dyDescent="0.25">
      <c r="A67">
        <v>2026</v>
      </c>
      <c r="B67" t="s">
        <v>1031</v>
      </c>
      <c r="C67" t="s">
        <v>1152</v>
      </c>
      <c r="D67" t="s">
        <v>1152</v>
      </c>
      <c r="E67" t="s">
        <v>757</v>
      </c>
      <c r="F67" t="s">
        <v>1153</v>
      </c>
      <c r="G67" s="8">
        <f>SUMIFS(AssessedValuation[100% Residential],AssessedValuation[Dist],$C67,AssessedValuation[Tif_NonTIF],$A$4)</f>
        <v>362338410</v>
      </c>
      <c r="H67" s="8">
        <f>SUMIFS(AssessedValuation[100% Ag Land],AssessedValuation[Dist],$C67,AssessedValuation[Tif_NonTIF],$A$4)</f>
        <v>170453180</v>
      </c>
      <c r="I67" s="8">
        <f>SUMIFS(AssessedValuation[100% Ag Building],AssessedValuation[Dist],$C67,AssessedValuation[Tif_NonTIF],$A$4)</f>
        <v>9495580</v>
      </c>
      <c r="J67" s="8">
        <f>SUMIFS(AssessedValuation[100% Commercial],AssessedValuation[Dist],$C67,AssessedValuation[Tif_NonTIF],$A$4)</f>
        <v>51257046</v>
      </c>
      <c r="K67" s="8">
        <f>SUMIFS(AssessedValuation[100% Industrial],AssessedValuation[Dist],$C67,AssessedValuation[Tif_NonTIF],$A$4)</f>
        <v>20049560</v>
      </c>
      <c r="L67" s="8">
        <f>SUMIFS(AssessedValuation[100% Reserved],AssessedValuation[Dist],$C67,AssessedValuation[Tif_NonTIF],$A$4)</f>
        <v>0</v>
      </c>
      <c r="M67" s="8">
        <f>SUMIFS(AssessedValuation[100% Reserved4],AssessedValuation[Dist],$C67,AssessedValuation[Tif_NonTIF],$A$4)</f>
        <v>0</v>
      </c>
      <c r="N67" s="8">
        <f>SUMIFS(AssessedValuation[100% Railroads],AssessedValuation[Dist],$C67,AssessedValuation[Tif_NonTIF],$A$4)</f>
        <v>0</v>
      </c>
      <c r="O67" s="8">
        <f>SUMIFS(AssessedValuation[100% Utilities],AssessedValuation[Dist],$C67,AssessedValuation[Tif_NonTIF],$A$4)</f>
        <v>0</v>
      </c>
      <c r="P67" s="8">
        <f>SUMIFS(AssessedValuation[100% Other],AssessedValuation[Dist],$C67,AssessedValuation[Tif_NonTIF],$A$4)</f>
        <v>0</v>
      </c>
      <c r="Q67" s="8">
        <f>SUMIFS(AssessedValuation[100% Gross],AssessedValuation[Dist],$C67,AssessedValuation[Tif_NonTIF],$A$4)</f>
        <v>613593776</v>
      </c>
      <c r="R67" s="8">
        <f>SUMIFS(AssessedValuation[100% Military Exempt],AssessedValuation[Dist],$C67,AssessedValuation[Tif_NonTIF],$A$4)</f>
        <v>1144000</v>
      </c>
      <c r="S67" s="8">
        <f>SUMIFS(AssessedValuation[100% Homestead Exempt],AssessedValuation[Dist],$C67,AssessedValuation[Tif_NonTIF],$A$4)</f>
        <v>3903250</v>
      </c>
      <c r="T67" s="8">
        <f>SUMIFS(AssessedValuation[100% Net],AssessedValuation[Dist],$C67,AssessedValuation[Tif_NonTIF],$A$4)</f>
        <v>608546526</v>
      </c>
      <c r="U67" s="8">
        <f>SUMIFS(AssessedValuation[100% Gas &amp; Elec Utilities],AssessedValuation[Dist],$C67,AssessedValuation[Tif_NonTIF],$A$4)</f>
        <v>79384733</v>
      </c>
      <c r="V67" s="8">
        <f t="shared" si="0"/>
        <v>687931259</v>
      </c>
    </row>
    <row r="68" spans="1:22" x14ac:dyDescent="0.25">
      <c r="A68">
        <v>2026</v>
      </c>
      <c r="B68" t="s">
        <v>1037</v>
      </c>
      <c r="C68" t="s">
        <v>1154</v>
      </c>
      <c r="D68" t="s">
        <v>1154</v>
      </c>
      <c r="E68" t="s">
        <v>1155</v>
      </c>
      <c r="F68" t="s">
        <v>1156</v>
      </c>
      <c r="G68" s="8">
        <f>SUMIFS(AssessedValuation[100% Residential],AssessedValuation[Dist],$C68,AssessedValuation[Tif_NonTIF],$A$4)</f>
        <v>295894295</v>
      </c>
      <c r="H68" s="8">
        <f>SUMIFS(AssessedValuation[100% Ag Land],AssessedValuation[Dist],$C68,AssessedValuation[Tif_NonTIF],$A$4)</f>
        <v>282384210</v>
      </c>
      <c r="I68" s="8">
        <f>SUMIFS(AssessedValuation[100% Ag Building],AssessedValuation[Dist],$C68,AssessedValuation[Tif_NonTIF],$A$4)</f>
        <v>23177430</v>
      </c>
      <c r="J68" s="8">
        <f>SUMIFS(AssessedValuation[100% Commercial],AssessedValuation[Dist],$C68,AssessedValuation[Tif_NonTIF],$A$4)</f>
        <v>58802748</v>
      </c>
      <c r="K68" s="8">
        <f>SUMIFS(AssessedValuation[100% Industrial],AssessedValuation[Dist],$C68,AssessedValuation[Tif_NonTIF],$A$4)</f>
        <v>19757730</v>
      </c>
      <c r="L68" s="8">
        <f>SUMIFS(AssessedValuation[100% Reserved],AssessedValuation[Dist],$C68,AssessedValuation[Tif_NonTIF],$A$4)</f>
        <v>0</v>
      </c>
      <c r="M68" s="8">
        <f>SUMIFS(AssessedValuation[100% Reserved4],AssessedValuation[Dist],$C68,AssessedValuation[Tif_NonTIF],$A$4)</f>
        <v>0</v>
      </c>
      <c r="N68" s="8">
        <f>SUMIFS(AssessedValuation[100% Railroads],AssessedValuation[Dist],$C68,AssessedValuation[Tif_NonTIF],$A$4)</f>
        <v>42609148</v>
      </c>
      <c r="O68" s="8">
        <f>SUMIFS(AssessedValuation[100% Utilities],AssessedValuation[Dist],$C68,AssessedValuation[Tif_NonTIF],$A$4)</f>
        <v>9601077</v>
      </c>
      <c r="P68" s="8">
        <f>SUMIFS(AssessedValuation[100% Other],AssessedValuation[Dist],$C68,AssessedValuation[Tif_NonTIF],$A$4)</f>
        <v>86</v>
      </c>
      <c r="Q68" s="8">
        <f>SUMIFS(AssessedValuation[100% Gross],AssessedValuation[Dist],$C68,AssessedValuation[Tif_NonTIF],$A$4)</f>
        <v>732226724</v>
      </c>
      <c r="R68" s="8">
        <f>SUMIFS(AssessedValuation[100% Military Exempt],AssessedValuation[Dist],$C68,AssessedValuation[Tif_NonTIF],$A$4)</f>
        <v>680000</v>
      </c>
      <c r="S68" s="8">
        <f>SUMIFS(AssessedValuation[100% Homestead Exempt],AssessedValuation[Dist],$C68,AssessedValuation[Tif_NonTIF],$A$4)</f>
        <v>2320500</v>
      </c>
      <c r="T68" s="8">
        <f>SUMIFS(AssessedValuation[100% Net],AssessedValuation[Dist],$C68,AssessedValuation[Tif_NonTIF],$A$4)</f>
        <v>729226224</v>
      </c>
      <c r="U68" s="8">
        <f>SUMIFS(AssessedValuation[100% Gas &amp; Elec Utilities],AssessedValuation[Dist],$C68,AssessedValuation[Tif_NonTIF],$A$4)</f>
        <v>29771557</v>
      </c>
      <c r="V68" s="8">
        <f t="shared" si="0"/>
        <v>758997781</v>
      </c>
    </row>
    <row r="69" spans="1:22" x14ac:dyDescent="0.25">
      <c r="A69">
        <v>2026</v>
      </c>
      <c r="B69" t="s">
        <v>1037</v>
      </c>
      <c r="C69" t="s">
        <v>1157</v>
      </c>
      <c r="D69" t="s">
        <v>1157</v>
      </c>
      <c r="E69" t="s">
        <v>426</v>
      </c>
      <c r="F69" t="s">
        <v>1158</v>
      </c>
      <c r="G69" s="8">
        <f>SUMIFS(AssessedValuation[100% Residential],AssessedValuation[Dist],$C69,AssessedValuation[Tif_NonTIF],$A$4)</f>
        <v>46124540</v>
      </c>
      <c r="H69" s="8">
        <f>SUMIFS(AssessedValuation[100% Ag Land],AssessedValuation[Dist],$C69,AssessedValuation[Tif_NonTIF],$A$4)</f>
        <v>100798800</v>
      </c>
      <c r="I69" s="8">
        <f>SUMIFS(AssessedValuation[100% Ag Building],AssessedValuation[Dist],$C69,AssessedValuation[Tif_NonTIF],$A$4)</f>
        <v>11880800</v>
      </c>
      <c r="J69" s="8">
        <f>SUMIFS(AssessedValuation[100% Commercial],AssessedValuation[Dist],$C69,AssessedValuation[Tif_NonTIF],$A$4)</f>
        <v>10737460</v>
      </c>
      <c r="K69" s="8">
        <f>SUMIFS(AssessedValuation[100% Industrial],AssessedValuation[Dist],$C69,AssessedValuation[Tif_NonTIF],$A$4)</f>
        <v>10617600</v>
      </c>
      <c r="L69" s="8">
        <f>SUMIFS(AssessedValuation[100% Reserved],AssessedValuation[Dist],$C69,AssessedValuation[Tif_NonTIF],$A$4)</f>
        <v>0</v>
      </c>
      <c r="M69" s="8">
        <f>SUMIFS(AssessedValuation[100% Reserved4],AssessedValuation[Dist],$C69,AssessedValuation[Tif_NonTIF],$A$4)</f>
        <v>0</v>
      </c>
      <c r="N69" s="8">
        <f>SUMIFS(AssessedValuation[100% Railroads],AssessedValuation[Dist],$C69,AssessedValuation[Tif_NonTIF],$A$4)</f>
        <v>3583692</v>
      </c>
      <c r="O69" s="8">
        <f>SUMIFS(AssessedValuation[100% Utilities],AssessedValuation[Dist],$C69,AssessedValuation[Tif_NonTIF],$A$4)</f>
        <v>818625</v>
      </c>
      <c r="P69" s="8">
        <f>SUMIFS(AssessedValuation[100% Other],AssessedValuation[Dist],$C69,AssessedValuation[Tif_NonTIF],$A$4)</f>
        <v>0</v>
      </c>
      <c r="Q69" s="8">
        <f>SUMIFS(AssessedValuation[100% Gross],AssessedValuation[Dist],$C69,AssessedValuation[Tif_NonTIF],$A$4)</f>
        <v>184561517</v>
      </c>
      <c r="R69" s="8">
        <f>SUMIFS(AssessedValuation[100% Military Exempt],AssessedValuation[Dist],$C69,AssessedValuation[Tif_NonTIF],$A$4)</f>
        <v>184000</v>
      </c>
      <c r="S69" s="8">
        <f>SUMIFS(AssessedValuation[100% Homestead Exempt],AssessedValuation[Dist],$C69,AssessedValuation[Tif_NonTIF],$A$4)</f>
        <v>487500</v>
      </c>
      <c r="T69" s="8">
        <f>SUMIFS(AssessedValuation[100% Net],AssessedValuation[Dist],$C69,AssessedValuation[Tif_NonTIF],$A$4)</f>
        <v>183890017</v>
      </c>
      <c r="U69" s="8">
        <f>SUMIFS(AssessedValuation[100% Gas &amp; Elec Utilities],AssessedValuation[Dist],$C69,AssessedValuation[Tif_NonTIF],$A$4)</f>
        <v>10390864</v>
      </c>
      <c r="V69" s="8">
        <f t="shared" si="0"/>
        <v>194280881</v>
      </c>
    </row>
    <row r="70" spans="1:22" x14ac:dyDescent="0.25">
      <c r="A70">
        <v>2026</v>
      </c>
      <c r="B70" t="s">
        <v>1031</v>
      </c>
      <c r="C70" t="s">
        <v>1159</v>
      </c>
      <c r="D70" t="s">
        <v>1159</v>
      </c>
      <c r="E70" t="s">
        <v>220</v>
      </c>
      <c r="F70" t="s">
        <v>1160</v>
      </c>
      <c r="G70" s="8">
        <f>SUMIFS(AssessedValuation[100% Residential],AssessedValuation[Dist],$C70,AssessedValuation[Tif_NonTIF],$A$4)</f>
        <v>451617130</v>
      </c>
      <c r="H70" s="8">
        <f>SUMIFS(AssessedValuation[100% Ag Land],AssessedValuation[Dist],$C70,AssessedValuation[Tif_NonTIF],$A$4)</f>
        <v>105789963</v>
      </c>
      <c r="I70" s="8">
        <f>SUMIFS(AssessedValuation[100% Ag Building],AssessedValuation[Dist],$C70,AssessedValuation[Tif_NonTIF],$A$4)</f>
        <v>9412416</v>
      </c>
      <c r="J70" s="8">
        <f>SUMIFS(AssessedValuation[100% Commercial],AssessedValuation[Dist],$C70,AssessedValuation[Tif_NonTIF],$A$4)</f>
        <v>87155049</v>
      </c>
      <c r="K70" s="8">
        <f>SUMIFS(AssessedValuation[100% Industrial],AssessedValuation[Dist],$C70,AssessedValuation[Tif_NonTIF],$A$4)</f>
        <v>29167910</v>
      </c>
      <c r="L70" s="8">
        <f>SUMIFS(AssessedValuation[100% Reserved],AssessedValuation[Dist],$C70,AssessedValuation[Tif_NonTIF],$A$4)</f>
        <v>0</v>
      </c>
      <c r="M70" s="8">
        <f>SUMIFS(AssessedValuation[100% Reserved4],AssessedValuation[Dist],$C70,AssessedValuation[Tif_NonTIF],$A$4)</f>
        <v>0</v>
      </c>
      <c r="N70" s="8">
        <f>SUMIFS(AssessedValuation[100% Railroads],AssessedValuation[Dist],$C70,AssessedValuation[Tif_NonTIF],$A$4)</f>
        <v>21096998</v>
      </c>
      <c r="O70" s="8">
        <f>SUMIFS(AssessedValuation[100% Utilities],AssessedValuation[Dist],$C70,AssessedValuation[Tif_NonTIF],$A$4)</f>
        <v>3936612</v>
      </c>
      <c r="P70" s="8">
        <f>SUMIFS(AssessedValuation[100% Other],AssessedValuation[Dist],$C70,AssessedValuation[Tif_NonTIF],$A$4)</f>
        <v>0</v>
      </c>
      <c r="Q70" s="8">
        <f>SUMIFS(AssessedValuation[100% Gross],AssessedValuation[Dist],$C70,AssessedValuation[Tif_NonTIF],$A$4)</f>
        <v>708176078</v>
      </c>
      <c r="R70" s="8">
        <f>SUMIFS(AssessedValuation[100% Military Exempt],AssessedValuation[Dist],$C70,AssessedValuation[Tif_NonTIF],$A$4)</f>
        <v>1233929</v>
      </c>
      <c r="S70" s="8">
        <f>SUMIFS(AssessedValuation[100% Homestead Exempt],AssessedValuation[Dist],$C70,AssessedValuation[Tif_NonTIF],$A$4)</f>
        <v>3695039</v>
      </c>
      <c r="T70" s="8">
        <f>SUMIFS(AssessedValuation[100% Net],AssessedValuation[Dist],$C70,AssessedValuation[Tif_NonTIF],$A$4)</f>
        <v>703247110</v>
      </c>
      <c r="U70" s="8">
        <f>SUMIFS(AssessedValuation[100% Gas &amp; Elec Utilities],AssessedValuation[Dist],$C70,AssessedValuation[Tif_NonTIF],$A$4)</f>
        <v>48460058</v>
      </c>
      <c r="V70" s="8">
        <f t="shared" si="0"/>
        <v>751707168</v>
      </c>
    </row>
    <row r="71" spans="1:22" x14ac:dyDescent="0.25">
      <c r="A71">
        <v>2026</v>
      </c>
      <c r="B71" t="s">
        <v>1029</v>
      </c>
      <c r="C71" t="s">
        <v>1161</v>
      </c>
      <c r="D71" t="s">
        <v>1161</v>
      </c>
      <c r="E71" t="s">
        <v>280</v>
      </c>
      <c r="F71" t="s">
        <v>1162</v>
      </c>
      <c r="G71" s="8">
        <f>SUMIFS(AssessedValuation[100% Residential],AssessedValuation[Dist],$C71,AssessedValuation[Tif_NonTIF],$A$4)</f>
        <v>132295048</v>
      </c>
      <c r="H71" s="8">
        <f>SUMIFS(AssessedValuation[100% Ag Land],AssessedValuation[Dist],$C71,AssessedValuation[Tif_NonTIF],$A$4)</f>
        <v>63342110</v>
      </c>
      <c r="I71" s="8">
        <f>SUMIFS(AssessedValuation[100% Ag Building],AssessedValuation[Dist],$C71,AssessedValuation[Tif_NonTIF],$A$4)</f>
        <v>4557950</v>
      </c>
      <c r="J71" s="8">
        <f>SUMIFS(AssessedValuation[100% Commercial],AssessedValuation[Dist],$C71,AssessedValuation[Tif_NonTIF],$A$4)</f>
        <v>7447562</v>
      </c>
      <c r="K71" s="8">
        <f>SUMIFS(AssessedValuation[100% Industrial],AssessedValuation[Dist],$C71,AssessedValuation[Tif_NonTIF],$A$4)</f>
        <v>1394500</v>
      </c>
      <c r="L71" s="8">
        <f>SUMIFS(AssessedValuation[100% Reserved],AssessedValuation[Dist],$C71,AssessedValuation[Tif_NonTIF],$A$4)</f>
        <v>0</v>
      </c>
      <c r="M71" s="8">
        <f>SUMIFS(AssessedValuation[100% Reserved4],AssessedValuation[Dist],$C71,AssessedValuation[Tif_NonTIF],$A$4)</f>
        <v>0</v>
      </c>
      <c r="N71" s="8">
        <f>SUMIFS(AssessedValuation[100% Railroads],AssessedValuation[Dist],$C71,AssessedValuation[Tif_NonTIF],$A$4)</f>
        <v>2488683</v>
      </c>
      <c r="O71" s="8">
        <f>SUMIFS(AssessedValuation[100% Utilities],AssessedValuation[Dist],$C71,AssessedValuation[Tif_NonTIF],$A$4)</f>
        <v>251231</v>
      </c>
      <c r="P71" s="8">
        <f>SUMIFS(AssessedValuation[100% Other],AssessedValuation[Dist],$C71,AssessedValuation[Tif_NonTIF],$A$4)</f>
        <v>0</v>
      </c>
      <c r="Q71" s="8">
        <f>SUMIFS(AssessedValuation[100% Gross],AssessedValuation[Dist],$C71,AssessedValuation[Tif_NonTIF],$A$4)</f>
        <v>211777084</v>
      </c>
      <c r="R71" s="8">
        <f>SUMIFS(AssessedValuation[100% Military Exempt],AssessedValuation[Dist],$C71,AssessedValuation[Tif_NonTIF],$A$4)</f>
        <v>408000</v>
      </c>
      <c r="S71" s="8">
        <f>SUMIFS(AssessedValuation[100% Homestead Exempt],AssessedValuation[Dist],$C71,AssessedValuation[Tif_NonTIF],$A$4)</f>
        <v>1378000</v>
      </c>
      <c r="T71" s="8">
        <f>SUMIFS(AssessedValuation[100% Net],AssessedValuation[Dist],$C71,AssessedValuation[Tif_NonTIF],$A$4)</f>
        <v>209991084</v>
      </c>
      <c r="U71" s="8">
        <f>SUMIFS(AssessedValuation[100% Gas &amp; Elec Utilities],AssessedValuation[Dist],$C71,AssessedValuation[Tif_NonTIF],$A$4)</f>
        <v>15294927</v>
      </c>
      <c r="V71" s="8">
        <f t="shared" si="0"/>
        <v>225286011</v>
      </c>
    </row>
    <row r="72" spans="1:22" x14ac:dyDescent="0.25">
      <c r="A72">
        <v>2026</v>
      </c>
      <c r="B72" t="s">
        <v>1037</v>
      </c>
      <c r="C72" t="s">
        <v>1163</v>
      </c>
      <c r="D72" t="s">
        <v>1163</v>
      </c>
      <c r="E72" t="s">
        <v>236</v>
      </c>
      <c r="F72" t="s">
        <v>1164</v>
      </c>
      <c r="G72" s="8">
        <f>SUMIFS(AssessedValuation[100% Residential],AssessedValuation[Dist],$C72,AssessedValuation[Tif_NonTIF],$A$4)</f>
        <v>133043341</v>
      </c>
      <c r="H72" s="8">
        <f>SUMIFS(AssessedValuation[100% Ag Land],AssessedValuation[Dist],$C72,AssessedValuation[Tif_NonTIF],$A$4)</f>
        <v>240869010</v>
      </c>
      <c r="I72" s="8">
        <f>SUMIFS(AssessedValuation[100% Ag Building],AssessedValuation[Dist],$C72,AssessedValuation[Tif_NonTIF],$A$4)</f>
        <v>13687420</v>
      </c>
      <c r="J72" s="8">
        <f>SUMIFS(AssessedValuation[100% Commercial],AssessedValuation[Dist],$C72,AssessedValuation[Tif_NonTIF],$A$4)</f>
        <v>28187079</v>
      </c>
      <c r="K72" s="8">
        <f>SUMIFS(AssessedValuation[100% Industrial],AssessedValuation[Dist],$C72,AssessedValuation[Tif_NonTIF],$A$4)</f>
        <v>31124282</v>
      </c>
      <c r="L72" s="8">
        <f>SUMIFS(AssessedValuation[100% Reserved],AssessedValuation[Dist],$C72,AssessedValuation[Tif_NonTIF],$A$4)</f>
        <v>0</v>
      </c>
      <c r="M72" s="8">
        <f>SUMIFS(AssessedValuation[100% Reserved4],AssessedValuation[Dist],$C72,AssessedValuation[Tif_NonTIF],$A$4)</f>
        <v>0</v>
      </c>
      <c r="N72" s="8">
        <f>SUMIFS(AssessedValuation[100% Railroads],AssessedValuation[Dist],$C72,AssessedValuation[Tif_NonTIF],$A$4)</f>
        <v>2170415</v>
      </c>
      <c r="O72" s="8">
        <f>SUMIFS(AssessedValuation[100% Utilities],AssessedValuation[Dist],$C72,AssessedValuation[Tif_NonTIF],$A$4)</f>
        <v>5109443</v>
      </c>
      <c r="P72" s="8">
        <f>SUMIFS(AssessedValuation[100% Other],AssessedValuation[Dist],$C72,AssessedValuation[Tif_NonTIF],$A$4)</f>
        <v>0</v>
      </c>
      <c r="Q72" s="8">
        <f>SUMIFS(AssessedValuation[100% Gross],AssessedValuation[Dist],$C72,AssessedValuation[Tif_NonTIF],$A$4)</f>
        <v>454190990</v>
      </c>
      <c r="R72" s="8">
        <f>SUMIFS(AssessedValuation[100% Military Exempt],AssessedValuation[Dist],$C72,AssessedValuation[Tif_NonTIF],$A$4)</f>
        <v>467894</v>
      </c>
      <c r="S72" s="8">
        <f>SUMIFS(AssessedValuation[100% Homestead Exempt],AssessedValuation[Dist],$C72,AssessedValuation[Tif_NonTIF],$A$4)</f>
        <v>1228500</v>
      </c>
      <c r="T72" s="8">
        <f>SUMIFS(AssessedValuation[100% Net],AssessedValuation[Dist],$C72,AssessedValuation[Tif_NonTIF],$A$4)</f>
        <v>452494596</v>
      </c>
      <c r="U72" s="8">
        <f>SUMIFS(AssessedValuation[100% Gas &amp; Elec Utilities],AssessedValuation[Dist],$C72,AssessedValuation[Tif_NonTIF],$A$4)</f>
        <v>132353916</v>
      </c>
      <c r="V72" s="8">
        <f t="shared" ref="V72:V135" si="1">SUM(T72:U72)</f>
        <v>584848512</v>
      </c>
    </row>
    <row r="73" spans="1:22" x14ac:dyDescent="0.25">
      <c r="A73">
        <v>2026</v>
      </c>
      <c r="B73" t="s">
        <v>1052</v>
      </c>
      <c r="C73" t="s">
        <v>1165</v>
      </c>
      <c r="D73" t="s">
        <v>1165</v>
      </c>
      <c r="E73" t="s">
        <v>262</v>
      </c>
      <c r="F73" t="s">
        <v>1166</v>
      </c>
      <c r="G73" s="8">
        <f>SUMIFS(AssessedValuation[100% Residential],AssessedValuation[Dist],$C73,AssessedValuation[Tif_NonTIF],$A$4)</f>
        <v>510958182</v>
      </c>
      <c r="H73" s="8">
        <f>SUMIFS(AssessedValuation[100% Ag Land],AssessedValuation[Dist],$C73,AssessedValuation[Tif_NonTIF],$A$4)</f>
        <v>136961838</v>
      </c>
      <c r="I73" s="8">
        <f>SUMIFS(AssessedValuation[100% Ag Building],AssessedValuation[Dist],$C73,AssessedValuation[Tif_NonTIF],$A$4)</f>
        <v>12094949</v>
      </c>
      <c r="J73" s="8">
        <f>SUMIFS(AssessedValuation[100% Commercial],AssessedValuation[Dist],$C73,AssessedValuation[Tif_NonTIF],$A$4)</f>
        <v>43698085</v>
      </c>
      <c r="K73" s="8">
        <f>SUMIFS(AssessedValuation[100% Industrial],AssessedValuation[Dist],$C73,AssessedValuation[Tif_NonTIF],$A$4)</f>
        <v>14443596</v>
      </c>
      <c r="L73" s="8">
        <f>SUMIFS(AssessedValuation[100% Reserved],AssessedValuation[Dist],$C73,AssessedValuation[Tif_NonTIF],$A$4)</f>
        <v>0</v>
      </c>
      <c r="M73" s="8">
        <f>SUMIFS(AssessedValuation[100% Reserved4],AssessedValuation[Dist],$C73,AssessedValuation[Tif_NonTIF],$A$4)</f>
        <v>0</v>
      </c>
      <c r="N73" s="8">
        <f>SUMIFS(AssessedValuation[100% Railroads],AssessedValuation[Dist],$C73,AssessedValuation[Tif_NonTIF],$A$4)</f>
        <v>8077884</v>
      </c>
      <c r="O73" s="8">
        <f>SUMIFS(AssessedValuation[100% Utilities],AssessedValuation[Dist],$C73,AssessedValuation[Tif_NonTIF],$A$4)</f>
        <v>3839493</v>
      </c>
      <c r="P73" s="8">
        <f>SUMIFS(AssessedValuation[100% Other],AssessedValuation[Dist],$C73,AssessedValuation[Tif_NonTIF],$A$4)</f>
        <v>0</v>
      </c>
      <c r="Q73" s="8">
        <f>SUMIFS(AssessedValuation[100% Gross],AssessedValuation[Dist],$C73,AssessedValuation[Tif_NonTIF],$A$4)</f>
        <v>730074027</v>
      </c>
      <c r="R73" s="8">
        <f>SUMIFS(AssessedValuation[100% Military Exempt],AssessedValuation[Dist],$C73,AssessedValuation[Tif_NonTIF],$A$4)</f>
        <v>1132000</v>
      </c>
      <c r="S73" s="8">
        <f>SUMIFS(AssessedValuation[100% Homestead Exempt],AssessedValuation[Dist],$C73,AssessedValuation[Tif_NonTIF],$A$4)</f>
        <v>4815041</v>
      </c>
      <c r="T73" s="8">
        <f>SUMIFS(AssessedValuation[100% Net],AssessedValuation[Dist],$C73,AssessedValuation[Tif_NonTIF],$A$4)</f>
        <v>724126986</v>
      </c>
      <c r="U73" s="8">
        <f>SUMIFS(AssessedValuation[100% Gas &amp; Elec Utilities],AssessedValuation[Dist],$C73,AssessedValuation[Tif_NonTIF],$A$4)</f>
        <v>44614667</v>
      </c>
      <c r="V73" s="8">
        <f t="shared" si="1"/>
        <v>768741653</v>
      </c>
    </row>
    <row r="74" spans="1:22" x14ac:dyDescent="0.25">
      <c r="A74">
        <v>2026</v>
      </c>
      <c r="C74" t="s">
        <v>1167</v>
      </c>
      <c r="D74" t="s">
        <v>1167</v>
      </c>
      <c r="E74" t="s">
        <v>546</v>
      </c>
      <c r="F74" t="s">
        <v>1168</v>
      </c>
      <c r="G74" s="8">
        <f>SUMIFS(AssessedValuation[100% Residential],AssessedValuation[Dist],$C74,AssessedValuation[Tif_NonTIF],$A$4)</f>
        <v>191877609</v>
      </c>
      <c r="H74" s="8">
        <f>SUMIFS(AssessedValuation[100% Ag Land],AssessedValuation[Dist],$C74,AssessedValuation[Tif_NonTIF],$A$4)</f>
        <v>24813860</v>
      </c>
      <c r="I74" s="8">
        <f>SUMIFS(AssessedValuation[100% Ag Building],AssessedValuation[Dist],$C74,AssessedValuation[Tif_NonTIF],$A$4)</f>
        <v>1285170</v>
      </c>
      <c r="J74" s="8">
        <f>SUMIFS(AssessedValuation[100% Commercial],AssessedValuation[Dist],$C74,AssessedValuation[Tif_NonTIF],$A$4)</f>
        <v>23702371</v>
      </c>
      <c r="K74" s="8">
        <f>SUMIFS(AssessedValuation[100% Industrial],AssessedValuation[Dist],$C74,AssessedValuation[Tif_NonTIF],$A$4)</f>
        <v>13605920</v>
      </c>
      <c r="L74" s="8">
        <f>SUMIFS(AssessedValuation[100% Reserved],AssessedValuation[Dist],$C74,AssessedValuation[Tif_NonTIF],$A$4)</f>
        <v>0</v>
      </c>
      <c r="M74" s="8">
        <f>SUMIFS(AssessedValuation[100% Reserved4],AssessedValuation[Dist],$C74,AssessedValuation[Tif_NonTIF],$A$4)</f>
        <v>0</v>
      </c>
      <c r="N74" s="8">
        <f>SUMIFS(AssessedValuation[100% Railroads],AssessedValuation[Dist],$C74,AssessedValuation[Tif_NonTIF],$A$4)</f>
        <v>10381867</v>
      </c>
      <c r="O74" s="8">
        <f>SUMIFS(AssessedValuation[100% Utilities],AssessedValuation[Dist],$C74,AssessedValuation[Tif_NonTIF],$A$4)</f>
        <v>1744600</v>
      </c>
      <c r="P74" s="8">
        <f>SUMIFS(AssessedValuation[100% Other],AssessedValuation[Dist],$C74,AssessedValuation[Tif_NonTIF],$A$4)</f>
        <v>0</v>
      </c>
      <c r="Q74" s="8">
        <f>SUMIFS(AssessedValuation[100% Gross],AssessedValuation[Dist],$C74,AssessedValuation[Tif_NonTIF],$A$4)</f>
        <v>267411397</v>
      </c>
      <c r="R74" s="8">
        <f>SUMIFS(AssessedValuation[100% Military Exempt],AssessedValuation[Dist],$C74,AssessedValuation[Tif_NonTIF],$A$4)</f>
        <v>344000</v>
      </c>
      <c r="S74" s="8">
        <f>SUMIFS(AssessedValuation[100% Homestead Exempt],AssessedValuation[Dist],$C74,AssessedValuation[Tif_NonTIF],$A$4)</f>
        <v>1228500</v>
      </c>
      <c r="T74" s="8">
        <f>SUMIFS(AssessedValuation[100% Net],AssessedValuation[Dist],$C74,AssessedValuation[Tif_NonTIF],$A$4)</f>
        <v>265838897</v>
      </c>
      <c r="U74" s="8">
        <f>SUMIFS(AssessedValuation[100% Gas &amp; Elec Utilities],AssessedValuation[Dist],$C74,AssessedValuation[Tif_NonTIF],$A$4)</f>
        <v>11862095</v>
      </c>
      <c r="V74" s="8">
        <f t="shared" si="1"/>
        <v>277700992</v>
      </c>
    </row>
    <row r="75" spans="1:22" x14ac:dyDescent="0.25">
      <c r="A75">
        <v>2026</v>
      </c>
      <c r="B75" t="s">
        <v>1043</v>
      </c>
      <c r="C75" t="s">
        <v>1169</v>
      </c>
      <c r="D75" t="s">
        <v>1169</v>
      </c>
      <c r="E75" t="s">
        <v>554</v>
      </c>
      <c r="F75" t="s">
        <v>1170</v>
      </c>
      <c r="G75" s="8">
        <f>SUMIFS(AssessedValuation[100% Residential],AssessedValuation[Dist],$C75,AssessedValuation[Tif_NonTIF],$A$4)</f>
        <v>1849449818</v>
      </c>
      <c r="H75" s="8">
        <f>SUMIFS(AssessedValuation[100% Ag Land],AssessedValuation[Dist],$C75,AssessedValuation[Tif_NonTIF],$A$4)</f>
        <v>85963238</v>
      </c>
      <c r="I75" s="8">
        <f>SUMIFS(AssessedValuation[100% Ag Building],AssessedValuation[Dist],$C75,AssessedValuation[Tif_NonTIF],$A$4)</f>
        <v>6666409</v>
      </c>
      <c r="J75" s="8">
        <f>SUMIFS(AssessedValuation[100% Commercial],AssessedValuation[Dist],$C75,AssessedValuation[Tif_NonTIF],$A$4)</f>
        <v>499003979</v>
      </c>
      <c r="K75" s="8">
        <f>SUMIFS(AssessedValuation[100% Industrial],AssessedValuation[Dist],$C75,AssessedValuation[Tif_NonTIF],$A$4)</f>
        <v>35278158</v>
      </c>
      <c r="L75" s="8">
        <f>SUMIFS(AssessedValuation[100% Reserved],AssessedValuation[Dist],$C75,AssessedValuation[Tif_NonTIF],$A$4)</f>
        <v>0</v>
      </c>
      <c r="M75" s="8">
        <f>SUMIFS(AssessedValuation[100% Reserved4],AssessedValuation[Dist],$C75,AssessedValuation[Tif_NonTIF],$A$4)</f>
        <v>0</v>
      </c>
      <c r="N75" s="8">
        <f>SUMIFS(AssessedValuation[100% Railroads],AssessedValuation[Dist],$C75,AssessedValuation[Tif_NonTIF],$A$4)</f>
        <v>13818160</v>
      </c>
      <c r="O75" s="8">
        <f>SUMIFS(AssessedValuation[100% Utilities],AssessedValuation[Dist],$C75,AssessedValuation[Tif_NonTIF],$A$4)</f>
        <v>4841475</v>
      </c>
      <c r="P75" s="8">
        <f>SUMIFS(AssessedValuation[100% Other],AssessedValuation[Dist],$C75,AssessedValuation[Tif_NonTIF],$A$4)</f>
        <v>0</v>
      </c>
      <c r="Q75" s="8">
        <f>SUMIFS(AssessedValuation[100% Gross],AssessedValuation[Dist],$C75,AssessedValuation[Tif_NonTIF],$A$4)</f>
        <v>2495021237</v>
      </c>
      <c r="R75" s="8">
        <f>SUMIFS(AssessedValuation[100% Military Exempt],AssessedValuation[Dist],$C75,AssessedValuation[Tif_NonTIF],$A$4)</f>
        <v>1320000</v>
      </c>
      <c r="S75" s="8">
        <f>SUMIFS(AssessedValuation[100% Homestead Exempt],AssessedValuation[Dist],$C75,AssessedValuation[Tif_NonTIF],$A$4)</f>
        <v>4524000</v>
      </c>
      <c r="T75" s="8">
        <f>SUMIFS(AssessedValuation[100% Net],AssessedValuation[Dist],$C75,AssessedValuation[Tif_NonTIF],$A$4)</f>
        <v>2489177237</v>
      </c>
      <c r="U75" s="8">
        <f>SUMIFS(AssessedValuation[100% Gas &amp; Elec Utilities],AssessedValuation[Dist],$C75,AssessedValuation[Tif_NonTIF],$A$4)</f>
        <v>93478590</v>
      </c>
      <c r="V75" s="8">
        <f t="shared" si="1"/>
        <v>2582655827</v>
      </c>
    </row>
    <row r="76" spans="1:22" x14ac:dyDescent="0.25">
      <c r="A76">
        <v>2026</v>
      </c>
      <c r="B76" t="s">
        <v>1029</v>
      </c>
      <c r="C76" t="s">
        <v>1171</v>
      </c>
      <c r="D76" t="s">
        <v>1171</v>
      </c>
      <c r="E76" t="s">
        <v>312</v>
      </c>
      <c r="F76" t="s">
        <v>1172</v>
      </c>
      <c r="G76" s="8">
        <f>SUMIFS(AssessedValuation[100% Residential],AssessedValuation[Dist],$C76,AssessedValuation[Tif_NonTIF],$A$4)</f>
        <v>1719295679</v>
      </c>
      <c r="H76" s="8">
        <f>SUMIFS(AssessedValuation[100% Ag Land],AssessedValuation[Dist],$C76,AssessedValuation[Tif_NonTIF],$A$4)</f>
        <v>85014690</v>
      </c>
      <c r="I76" s="8">
        <f>SUMIFS(AssessedValuation[100% Ag Building],AssessedValuation[Dist],$C76,AssessedValuation[Tif_NonTIF],$A$4)</f>
        <v>4990090</v>
      </c>
      <c r="J76" s="8">
        <f>SUMIFS(AssessedValuation[100% Commercial],AssessedValuation[Dist],$C76,AssessedValuation[Tif_NonTIF],$A$4)</f>
        <v>208200312</v>
      </c>
      <c r="K76" s="8">
        <f>SUMIFS(AssessedValuation[100% Industrial],AssessedValuation[Dist],$C76,AssessedValuation[Tif_NonTIF],$A$4)</f>
        <v>13470547</v>
      </c>
      <c r="L76" s="8">
        <f>SUMIFS(AssessedValuation[100% Reserved],AssessedValuation[Dist],$C76,AssessedValuation[Tif_NonTIF],$A$4)</f>
        <v>0</v>
      </c>
      <c r="M76" s="8">
        <f>SUMIFS(AssessedValuation[100% Reserved4],AssessedValuation[Dist],$C76,AssessedValuation[Tif_NonTIF],$A$4)</f>
        <v>0</v>
      </c>
      <c r="N76" s="8">
        <f>SUMIFS(AssessedValuation[100% Railroads],AssessedValuation[Dist],$C76,AssessedValuation[Tif_NonTIF],$A$4)</f>
        <v>2946886</v>
      </c>
      <c r="O76" s="8">
        <f>SUMIFS(AssessedValuation[100% Utilities],AssessedValuation[Dist],$C76,AssessedValuation[Tif_NonTIF],$A$4)</f>
        <v>22560716</v>
      </c>
      <c r="P76" s="8">
        <f>SUMIFS(AssessedValuation[100% Other],AssessedValuation[Dist],$C76,AssessedValuation[Tif_NonTIF],$A$4)</f>
        <v>0</v>
      </c>
      <c r="Q76" s="8">
        <f>SUMIFS(AssessedValuation[100% Gross],AssessedValuation[Dist],$C76,AssessedValuation[Tif_NonTIF],$A$4)</f>
        <v>2056478920</v>
      </c>
      <c r="R76" s="8">
        <f>SUMIFS(AssessedValuation[100% Military Exempt],AssessedValuation[Dist],$C76,AssessedValuation[Tif_NonTIF],$A$4)</f>
        <v>1412000</v>
      </c>
      <c r="S76" s="8">
        <f>SUMIFS(AssessedValuation[100% Homestead Exempt],AssessedValuation[Dist],$C76,AssessedValuation[Tif_NonTIF],$A$4)</f>
        <v>5044000</v>
      </c>
      <c r="T76" s="8">
        <f>SUMIFS(AssessedValuation[100% Net],AssessedValuation[Dist],$C76,AssessedValuation[Tif_NonTIF],$A$4)</f>
        <v>2050022920</v>
      </c>
      <c r="U76" s="8">
        <f>SUMIFS(AssessedValuation[100% Gas &amp; Elec Utilities],AssessedValuation[Dist],$C76,AssessedValuation[Tif_NonTIF],$A$4)</f>
        <v>983780134</v>
      </c>
      <c r="V76" s="8">
        <f t="shared" si="1"/>
        <v>3033803054</v>
      </c>
    </row>
    <row r="77" spans="1:22" x14ac:dyDescent="0.25">
      <c r="A77">
        <v>2026</v>
      </c>
      <c r="B77" t="s">
        <v>1062</v>
      </c>
      <c r="C77" t="s">
        <v>1173</v>
      </c>
      <c r="D77" t="s">
        <v>1173</v>
      </c>
      <c r="E77" t="s">
        <v>243</v>
      </c>
      <c r="F77" t="s">
        <v>1174</v>
      </c>
      <c r="G77" s="8">
        <f>SUMIFS(AssessedValuation[100% Residential],AssessedValuation[Dist],$C77,AssessedValuation[Tif_NonTIF],$A$4)</f>
        <v>1166311608</v>
      </c>
      <c r="H77" s="8">
        <f>SUMIFS(AssessedValuation[100% Ag Land],AssessedValuation[Dist],$C77,AssessedValuation[Tif_NonTIF],$A$4)</f>
        <v>8956130</v>
      </c>
      <c r="I77" s="8">
        <f>SUMIFS(AssessedValuation[100% Ag Building],AssessedValuation[Dist],$C77,AssessedValuation[Tif_NonTIF],$A$4)</f>
        <v>1089980</v>
      </c>
      <c r="J77" s="8">
        <f>SUMIFS(AssessedValuation[100% Commercial],AssessedValuation[Dist],$C77,AssessedValuation[Tif_NonTIF],$A$4)</f>
        <v>285851486</v>
      </c>
      <c r="K77" s="8">
        <f>SUMIFS(AssessedValuation[100% Industrial],AssessedValuation[Dist],$C77,AssessedValuation[Tif_NonTIF],$A$4)</f>
        <v>163077726</v>
      </c>
      <c r="L77" s="8">
        <f>SUMIFS(AssessedValuation[100% Reserved],AssessedValuation[Dist],$C77,AssessedValuation[Tif_NonTIF],$A$4)</f>
        <v>0</v>
      </c>
      <c r="M77" s="8">
        <f>SUMIFS(AssessedValuation[100% Reserved4],AssessedValuation[Dist],$C77,AssessedValuation[Tif_NonTIF],$A$4)</f>
        <v>0</v>
      </c>
      <c r="N77" s="8">
        <f>SUMIFS(AssessedValuation[100% Railroads],AssessedValuation[Dist],$C77,AssessedValuation[Tif_NonTIF],$A$4)</f>
        <v>9082338</v>
      </c>
      <c r="O77" s="8">
        <f>SUMIFS(AssessedValuation[100% Utilities],AssessedValuation[Dist],$C77,AssessedValuation[Tif_NonTIF],$A$4)</f>
        <v>0</v>
      </c>
      <c r="P77" s="8">
        <f>SUMIFS(AssessedValuation[100% Other],AssessedValuation[Dist],$C77,AssessedValuation[Tif_NonTIF],$A$4)</f>
        <v>446750</v>
      </c>
      <c r="Q77" s="8">
        <f>SUMIFS(AssessedValuation[100% Gross],AssessedValuation[Dist],$C77,AssessedValuation[Tif_NonTIF],$A$4)</f>
        <v>1634816018</v>
      </c>
      <c r="R77" s="8">
        <f>SUMIFS(AssessedValuation[100% Military Exempt],AssessedValuation[Dist],$C77,AssessedValuation[Tif_NonTIF],$A$4)</f>
        <v>4108000</v>
      </c>
      <c r="S77" s="8">
        <f>SUMIFS(AssessedValuation[100% Homestead Exempt],AssessedValuation[Dist],$C77,AssessedValuation[Tif_NonTIF],$A$4)</f>
        <v>11940500</v>
      </c>
      <c r="T77" s="8">
        <f>SUMIFS(AssessedValuation[100% Net],AssessedValuation[Dist],$C77,AssessedValuation[Tif_NonTIF],$A$4)</f>
        <v>1618767518</v>
      </c>
      <c r="U77" s="8">
        <f>SUMIFS(AssessedValuation[100% Gas &amp; Elec Utilities],AssessedValuation[Dist],$C77,AssessedValuation[Tif_NonTIF],$A$4)</f>
        <v>290004455</v>
      </c>
      <c r="V77" s="8">
        <f t="shared" si="1"/>
        <v>1908771973</v>
      </c>
    </row>
    <row r="78" spans="1:22" x14ac:dyDescent="0.25">
      <c r="A78">
        <v>2026</v>
      </c>
      <c r="B78" t="s">
        <v>1024</v>
      </c>
      <c r="C78" t="s">
        <v>1175</v>
      </c>
      <c r="D78" t="s">
        <v>1175</v>
      </c>
      <c r="E78" t="s">
        <v>541</v>
      </c>
      <c r="F78" t="s">
        <v>1176</v>
      </c>
      <c r="G78" s="8">
        <f>SUMIFS(AssessedValuation[100% Residential],AssessedValuation[Dist],$C78,AssessedValuation[Tif_NonTIF],$A$4)</f>
        <v>333305761</v>
      </c>
      <c r="H78" s="8">
        <f>SUMIFS(AssessedValuation[100% Ag Land],AssessedValuation[Dist],$C78,AssessedValuation[Tif_NonTIF],$A$4)</f>
        <v>111881500</v>
      </c>
      <c r="I78" s="8">
        <f>SUMIFS(AssessedValuation[100% Ag Building],AssessedValuation[Dist],$C78,AssessedValuation[Tif_NonTIF],$A$4)</f>
        <v>4102420</v>
      </c>
      <c r="J78" s="8">
        <f>SUMIFS(AssessedValuation[100% Commercial],AssessedValuation[Dist],$C78,AssessedValuation[Tif_NonTIF],$A$4)</f>
        <v>34110359</v>
      </c>
      <c r="K78" s="8">
        <f>SUMIFS(AssessedValuation[100% Industrial],AssessedValuation[Dist],$C78,AssessedValuation[Tif_NonTIF],$A$4)</f>
        <v>1186620</v>
      </c>
      <c r="L78" s="8">
        <f>SUMIFS(AssessedValuation[100% Reserved],AssessedValuation[Dist],$C78,AssessedValuation[Tif_NonTIF],$A$4)</f>
        <v>0</v>
      </c>
      <c r="M78" s="8">
        <f>SUMIFS(AssessedValuation[100% Reserved4],AssessedValuation[Dist],$C78,AssessedValuation[Tif_NonTIF],$A$4)</f>
        <v>0</v>
      </c>
      <c r="N78" s="8">
        <f>SUMIFS(AssessedValuation[100% Railroads],AssessedValuation[Dist],$C78,AssessedValuation[Tif_NonTIF],$A$4)</f>
        <v>2838425</v>
      </c>
      <c r="O78" s="8">
        <f>SUMIFS(AssessedValuation[100% Utilities],AssessedValuation[Dist],$C78,AssessedValuation[Tif_NonTIF],$A$4)</f>
        <v>35140403</v>
      </c>
      <c r="P78" s="8">
        <f>SUMIFS(AssessedValuation[100% Other],AssessedValuation[Dist],$C78,AssessedValuation[Tif_NonTIF],$A$4)</f>
        <v>0</v>
      </c>
      <c r="Q78" s="8">
        <f>SUMIFS(AssessedValuation[100% Gross],AssessedValuation[Dist],$C78,AssessedValuation[Tif_NonTIF],$A$4)</f>
        <v>522565488</v>
      </c>
      <c r="R78" s="8">
        <f>SUMIFS(AssessedValuation[100% Military Exempt],AssessedValuation[Dist],$C78,AssessedValuation[Tif_NonTIF],$A$4)</f>
        <v>592000</v>
      </c>
      <c r="S78" s="8">
        <f>SUMIFS(AssessedValuation[100% Homestead Exempt],AssessedValuation[Dist],$C78,AssessedValuation[Tif_NonTIF],$A$4)</f>
        <v>1683500</v>
      </c>
      <c r="T78" s="8">
        <f>SUMIFS(AssessedValuation[100% Net],AssessedValuation[Dist],$C78,AssessedValuation[Tif_NonTIF],$A$4)</f>
        <v>520289988</v>
      </c>
      <c r="U78" s="8">
        <f>SUMIFS(AssessedValuation[100% Gas &amp; Elec Utilities],AssessedValuation[Dist],$C78,AssessedValuation[Tif_NonTIF],$A$4)</f>
        <v>22386425</v>
      </c>
      <c r="V78" s="8">
        <f t="shared" si="1"/>
        <v>542676413</v>
      </c>
    </row>
    <row r="79" spans="1:22" x14ac:dyDescent="0.25">
      <c r="A79">
        <v>2026</v>
      </c>
      <c r="B79" t="s">
        <v>1043</v>
      </c>
      <c r="C79" t="s">
        <v>1177</v>
      </c>
      <c r="D79" t="s">
        <v>1177</v>
      </c>
      <c r="E79" t="s">
        <v>1178</v>
      </c>
      <c r="F79" t="s">
        <v>1179</v>
      </c>
      <c r="G79" s="8">
        <f>SUMIFS(AssessedValuation[100% Residential],AssessedValuation[Dist],$C79,AssessedValuation[Tif_NonTIF],$A$4)</f>
        <v>2792329713</v>
      </c>
      <c r="H79" s="8">
        <f>SUMIFS(AssessedValuation[100% Ag Land],AssessedValuation[Dist],$C79,AssessedValuation[Tif_NonTIF],$A$4)</f>
        <v>101634169</v>
      </c>
      <c r="I79" s="8">
        <f>SUMIFS(AssessedValuation[100% Ag Building],AssessedValuation[Dist],$C79,AssessedValuation[Tif_NonTIF],$A$4)</f>
        <v>10753203</v>
      </c>
      <c r="J79" s="8">
        <f>SUMIFS(AssessedValuation[100% Commercial],AssessedValuation[Dist],$C79,AssessedValuation[Tif_NonTIF],$A$4)</f>
        <v>1033199220</v>
      </c>
      <c r="K79" s="8">
        <f>SUMIFS(AssessedValuation[100% Industrial],AssessedValuation[Dist],$C79,AssessedValuation[Tif_NonTIF],$A$4)</f>
        <v>376615565</v>
      </c>
      <c r="L79" s="8">
        <f>SUMIFS(AssessedValuation[100% Reserved],AssessedValuation[Dist],$C79,AssessedValuation[Tif_NonTIF],$A$4)</f>
        <v>0</v>
      </c>
      <c r="M79" s="8">
        <f>SUMIFS(AssessedValuation[100% Reserved4],AssessedValuation[Dist],$C79,AssessedValuation[Tif_NonTIF],$A$4)</f>
        <v>0</v>
      </c>
      <c r="N79" s="8">
        <f>SUMIFS(AssessedValuation[100% Railroads],AssessedValuation[Dist],$C79,AssessedValuation[Tif_NonTIF],$A$4)</f>
        <v>47369828</v>
      </c>
      <c r="O79" s="8">
        <f>SUMIFS(AssessedValuation[100% Utilities],AssessedValuation[Dist],$C79,AssessedValuation[Tif_NonTIF],$A$4)</f>
        <v>13548773</v>
      </c>
      <c r="P79" s="8">
        <f>SUMIFS(AssessedValuation[100% Other],AssessedValuation[Dist],$C79,AssessedValuation[Tif_NonTIF],$A$4)</f>
        <v>0</v>
      </c>
      <c r="Q79" s="8">
        <f>SUMIFS(AssessedValuation[100% Gross],AssessedValuation[Dist],$C79,AssessedValuation[Tif_NonTIF],$A$4)</f>
        <v>4375450471</v>
      </c>
      <c r="R79" s="8">
        <f>SUMIFS(AssessedValuation[100% Military Exempt],AssessedValuation[Dist],$C79,AssessedValuation[Tif_NonTIF],$A$4)</f>
        <v>3636000</v>
      </c>
      <c r="S79" s="8">
        <f>SUMIFS(AssessedValuation[100% Homestead Exempt],AssessedValuation[Dist],$C79,AssessedValuation[Tif_NonTIF],$A$4)</f>
        <v>13026000</v>
      </c>
      <c r="T79" s="8">
        <f>SUMIFS(AssessedValuation[100% Net],AssessedValuation[Dist],$C79,AssessedValuation[Tif_NonTIF],$A$4)</f>
        <v>4358788471</v>
      </c>
      <c r="U79" s="8">
        <f>SUMIFS(AssessedValuation[100% Gas &amp; Elec Utilities],AssessedValuation[Dist],$C79,AssessedValuation[Tif_NonTIF],$A$4)</f>
        <v>684262158</v>
      </c>
      <c r="V79" s="8">
        <f t="shared" si="1"/>
        <v>5043050629</v>
      </c>
    </row>
    <row r="80" spans="1:22" x14ac:dyDescent="0.25">
      <c r="A80">
        <v>2026</v>
      </c>
      <c r="B80" t="s">
        <v>1024</v>
      </c>
      <c r="C80" t="s">
        <v>1180</v>
      </c>
      <c r="D80" t="s">
        <v>1180</v>
      </c>
      <c r="E80" t="s">
        <v>532</v>
      </c>
      <c r="F80" t="s">
        <v>1181</v>
      </c>
      <c r="G80" s="8">
        <f>SUMIFS(AssessedValuation[100% Residential],AssessedValuation[Dist],$C80,AssessedValuation[Tif_NonTIF],$A$4)</f>
        <v>236661679</v>
      </c>
      <c r="H80" s="8">
        <f>SUMIFS(AssessedValuation[100% Ag Land],AssessedValuation[Dist],$C80,AssessedValuation[Tif_NonTIF],$A$4)</f>
        <v>115467230</v>
      </c>
      <c r="I80" s="8">
        <f>SUMIFS(AssessedValuation[100% Ag Building],AssessedValuation[Dist],$C80,AssessedValuation[Tif_NonTIF],$A$4)</f>
        <v>5218270</v>
      </c>
      <c r="J80" s="8">
        <f>SUMIFS(AssessedValuation[100% Commercial],AssessedValuation[Dist],$C80,AssessedValuation[Tif_NonTIF],$A$4)</f>
        <v>8101821</v>
      </c>
      <c r="K80" s="8">
        <f>SUMIFS(AssessedValuation[100% Industrial],AssessedValuation[Dist],$C80,AssessedValuation[Tif_NonTIF],$A$4)</f>
        <v>0</v>
      </c>
      <c r="L80" s="8">
        <f>SUMIFS(AssessedValuation[100% Reserved],AssessedValuation[Dist],$C80,AssessedValuation[Tif_NonTIF],$A$4)</f>
        <v>0</v>
      </c>
      <c r="M80" s="8">
        <f>SUMIFS(AssessedValuation[100% Reserved4],AssessedValuation[Dist],$C80,AssessedValuation[Tif_NonTIF],$A$4)</f>
        <v>0</v>
      </c>
      <c r="N80" s="8">
        <f>SUMIFS(AssessedValuation[100% Railroads],AssessedValuation[Dist],$C80,AssessedValuation[Tif_NonTIF],$A$4)</f>
        <v>0</v>
      </c>
      <c r="O80" s="8">
        <f>SUMIFS(AssessedValuation[100% Utilities],AssessedValuation[Dist],$C80,AssessedValuation[Tif_NonTIF],$A$4)</f>
        <v>12535488</v>
      </c>
      <c r="P80" s="8">
        <f>SUMIFS(AssessedValuation[100% Other],AssessedValuation[Dist],$C80,AssessedValuation[Tif_NonTIF],$A$4)</f>
        <v>0</v>
      </c>
      <c r="Q80" s="8">
        <f>SUMIFS(AssessedValuation[100% Gross],AssessedValuation[Dist],$C80,AssessedValuation[Tif_NonTIF],$A$4)</f>
        <v>377984488</v>
      </c>
      <c r="R80" s="8">
        <f>SUMIFS(AssessedValuation[100% Military Exempt],AssessedValuation[Dist],$C80,AssessedValuation[Tif_NonTIF],$A$4)</f>
        <v>428106</v>
      </c>
      <c r="S80" s="8">
        <f>SUMIFS(AssessedValuation[100% Homestead Exempt],AssessedValuation[Dist],$C80,AssessedValuation[Tif_NonTIF],$A$4)</f>
        <v>1496408</v>
      </c>
      <c r="T80" s="8">
        <f>SUMIFS(AssessedValuation[100% Net],AssessedValuation[Dist],$C80,AssessedValuation[Tif_NonTIF],$A$4)</f>
        <v>376059974</v>
      </c>
      <c r="U80" s="8">
        <f>SUMIFS(AssessedValuation[100% Gas &amp; Elec Utilities],AssessedValuation[Dist],$C80,AssessedValuation[Tif_NonTIF],$A$4)</f>
        <v>21433360</v>
      </c>
      <c r="V80" s="8">
        <f t="shared" si="1"/>
        <v>397493334</v>
      </c>
    </row>
    <row r="81" spans="1:22" x14ac:dyDescent="0.25">
      <c r="A81">
        <v>2026</v>
      </c>
      <c r="B81" t="s">
        <v>1024</v>
      </c>
      <c r="C81" t="s">
        <v>1182</v>
      </c>
      <c r="D81" t="s">
        <v>1182</v>
      </c>
      <c r="E81" t="s">
        <v>481</v>
      </c>
      <c r="F81" t="s">
        <v>1183</v>
      </c>
      <c r="G81" s="8">
        <f>SUMIFS(AssessedValuation[100% Residential],AssessedValuation[Dist],$C81,AssessedValuation[Tif_NonTIF],$A$4)</f>
        <v>241568141</v>
      </c>
      <c r="H81" s="8">
        <f>SUMIFS(AssessedValuation[100% Ag Land],AssessedValuation[Dist],$C81,AssessedValuation[Tif_NonTIF],$A$4)</f>
        <v>199360520</v>
      </c>
      <c r="I81" s="8">
        <f>SUMIFS(AssessedValuation[100% Ag Building],AssessedValuation[Dist],$C81,AssessedValuation[Tif_NonTIF],$A$4)</f>
        <v>8494620</v>
      </c>
      <c r="J81" s="8">
        <f>SUMIFS(AssessedValuation[100% Commercial],AssessedValuation[Dist],$C81,AssessedValuation[Tif_NonTIF],$A$4)</f>
        <v>18972622</v>
      </c>
      <c r="K81" s="8">
        <f>SUMIFS(AssessedValuation[100% Industrial],AssessedValuation[Dist],$C81,AssessedValuation[Tif_NonTIF],$A$4)</f>
        <v>69865645</v>
      </c>
      <c r="L81" s="8">
        <f>SUMIFS(AssessedValuation[100% Reserved],AssessedValuation[Dist],$C81,AssessedValuation[Tif_NonTIF],$A$4)</f>
        <v>0</v>
      </c>
      <c r="M81" s="8">
        <f>SUMIFS(AssessedValuation[100% Reserved4],AssessedValuation[Dist],$C81,AssessedValuation[Tif_NonTIF],$A$4)</f>
        <v>0</v>
      </c>
      <c r="N81" s="8">
        <f>SUMIFS(AssessedValuation[100% Railroads],AssessedValuation[Dist],$C81,AssessedValuation[Tif_NonTIF],$A$4)</f>
        <v>18409005</v>
      </c>
      <c r="O81" s="8">
        <f>SUMIFS(AssessedValuation[100% Utilities],AssessedValuation[Dist],$C81,AssessedValuation[Tif_NonTIF],$A$4)</f>
        <v>683277</v>
      </c>
      <c r="P81" s="8">
        <f>SUMIFS(AssessedValuation[100% Other],AssessedValuation[Dist],$C81,AssessedValuation[Tif_NonTIF],$A$4)</f>
        <v>0</v>
      </c>
      <c r="Q81" s="8">
        <f>SUMIFS(AssessedValuation[100% Gross],AssessedValuation[Dist],$C81,AssessedValuation[Tif_NonTIF],$A$4)</f>
        <v>557353830</v>
      </c>
      <c r="R81" s="8">
        <f>SUMIFS(AssessedValuation[100% Military Exempt],AssessedValuation[Dist],$C81,AssessedValuation[Tif_NonTIF],$A$4)</f>
        <v>415704</v>
      </c>
      <c r="S81" s="8">
        <f>SUMIFS(AssessedValuation[100% Homestead Exempt],AssessedValuation[Dist],$C81,AssessedValuation[Tif_NonTIF],$A$4)</f>
        <v>1842316</v>
      </c>
      <c r="T81" s="8">
        <f>SUMIFS(AssessedValuation[100% Net],AssessedValuation[Dist],$C81,AssessedValuation[Tif_NonTIF],$A$4)</f>
        <v>555095810</v>
      </c>
      <c r="U81" s="8">
        <f>SUMIFS(AssessedValuation[100% Gas &amp; Elec Utilities],AssessedValuation[Dist],$C81,AssessedValuation[Tif_NonTIF],$A$4)</f>
        <v>40112786</v>
      </c>
      <c r="V81" s="8">
        <f t="shared" si="1"/>
        <v>595208596</v>
      </c>
    </row>
    <row r="82" spans="1:22" x14ac:dyDescent="0.25">
      <c r="A82">
        <v>2026</v>
      </c>
      <c r="B82" t="s">
        <v>1062</v>
      </c>
      <c r="C82" t="s">
        <v>1184</v>
      </c>
      <c r="D82" t="s">
        <v>1184</v>
      </c>
      <c r="E82" t="s">
        <v>675</v>
      </c>
      <c r="F82" t="s">
        <v>1185</v>
      </c>
      <c r="G82" s="8">
        <f>SUMIFS(AssessedValuation[100% Residential],AssessedValuation[Dist],$C82,AssessedValuation[Tif_NonTIF],$A$4)</f>
        <v>207320807</v>
      </c>
      <c r="H82" s="8">
        <f>SUMIFS(AssessedValuation[100% Ag Land],AssessedValuation[Dist],$C82,AssessedValuation[Tif_NonTIF],$A$4)</f>
        <v>113129730</v>
      </c>
      <c r="I82" s="8">
        <f>SUMIFS(AssessedValuation[100% Ag Building],AssessedValuation[Dist],$C82,AssessedValuation[Tif_NonTIF],$A$4)</f>
        <v>10798910</v>
      </c>
      <c r="J82" s="8">
        <f>SUMIFS(AssessedValuation[100% Commercial],AssessedValuation[Dist],$C82,AssessedValuation[Tif_NonTIF],$A$4)</f>
        <v>19737929</v>
      </c>
      <c r="K82" s="8">
        <f>SUMIFS(AssessedValuation[100% Industrial],AssessedValuation[Dist],$C82,AssessedValuation[Tif_NonTIF],$A$4)</f>
        <v>10463830</v>
      </c>
      <c r="L82" s="8">
        <f>SUMIFS(AssessedValuation[100% Reserved],AssessedValuation[Dist],$C82,AssessedValuation[Tif_NonTIF],$A$4)</f>
        <v>0</v>
      </c>
      <c r="M82" s="8">
        <f>SUMIFS(AssessedValuation[100% Reserved4],AssessedValuation[Dist],$C82,AssessedValuation[Tif_NonTIF],$A$4)</f>
        <v>0</v>
      </c>
      <c r="N82" s="8">
        <f>SUMIFS(AssessedValuation[100% Railroads],AssessedValuation[Dist],$C82,AssessedValuation[Tif_NonTIF],$A$4)</f>
        <v>3161878</v>
      </c>
      <c r="O82" s="8">
        <f>SUMIFS(AssessedValuation[100% Utilities],AssessedValuation[Dist],$C82,AssessedValuation[Tif_NonTIF],$A$4)</f>
        <v>90817264</v>
      </c>
      <c r="P82" s="8">
        <f>SUMIFS(AssessedValuation[100% Other],AssessedValuation[Dist],$C82,AssessedValuation[Tif_NonTIF],$A$4)</f>
        <v>0</v>
      </c>
      <c r="Q82" s="8">
        <f>SUMIFS(AssessedValuation[100% Gross],AssessedValuation[Dist],$C82,AssessedValuation[Tif_NonTIF],$A$4)</f>
        <v>455430348</v>
      </c>
      <c r="R82" s="8">
        <f>SUMIFS(AssessedValuation[100% Military Exempt],AssessedValuation[Dist],$C82,AssessedValuation[Tif_NonTIF],$A$4)</f>
        <v>572000</v>
      </c>
      <c r="S82" s="8">
        <f>SUMIFS(AssessedValuation[100% Homestead Exempt],AssessedValuation[Dist],$C82,AssessedValuation[Tif_NonTIF],$A$4)</f>
        <v>1599000</v>
      </c>
      <c r="T82" s="8">
        <f>SUMIFS(AssessedValuation[100% Net],AssessedValuation[Dist],$C82,AssessedValuation[Tif_NonTIF],$A$4)</f>
        <v>453259348</v>
      </c>
      <c r="U82" s="8">
        <f>SUMIFS(AssessedValuation[100% Gas &amp; Elec Utilities],AssessedValuation[Dist],$C82,AssessedValuation[Tif_NonTIF],$A$4)</f>
        <v>37603978</v>
      </c>
      <c r="V82" s="8">
        <f t="shared" si="1"/>
        <v>490863326</v>
      </c>
    </row>
    <row r="83" spans="1:22" x14ac:dyDescent="0.25">
      <c r="A83">
        <v>2026</v>
      </c>
      <c r="B83" t="s">
        <v>1024</v>
      </c>
      <c r="C83" t="s">
        <v>1186</v>
      </c>
      <c r="D83" t="s">
        <v>1186</v>
      </c>
      <c r="E83" t="s">
        <v>94</v>
      </c>
      <c r="F83" t="s">
        <v>1187</v>
      </c>
      <c r="G83" s="8">
        <f>SUMIFS(AssessedValuation[100% Residential],AssessedValuation[Dist],$C83,AssessedValuation[Tif_NonTIF],$A$4)</f>
        <v>137244832</v>
      </c>
      <c r="H83" s="8">
        <f>SUMIFS(AssessedValuation[100% Ag Land],AssessedValuation[Dist],$C83,AssessedValuation[Tif_NonTIF],$A$4)</f>
        <v>183865440</v>
      </c>
      <c r="I83" s="8">
        <f>SUMIFS(AssessedValuation[100% Ag Building],AssessedValuation[Dist],$C83,AssessedValuation[Tif_NonTIF],$A$4)</f>
        <v>12758560</v>
      </c>
      <c r="J83" s="8">
        <f>SUMIFS(AssessedValuation[100% Commercial],AssessedValuation[Dist],$C83,AssessedValuation[Tif_NonTIF],$A$4)</f>
        <v>21833461</v>
      </c>
      <c r="K83" s="8">
        <f>SUMIFS(AssessedValuation[100% Industrial],AssessedValuation[Dist],$C83,AssessedValuation[Tif_NonTIF],$A$4)</f>
        <v>20574707</v>
      </c>
      <c r="L83" s="8">
        <f>SUMIFS(AssessedValuation[100% Reserved],AssessedValuation[Dist],$C83,AssessedValuation[Tif_NonTIF],$A$4)</f>
        <v>0</v>
      </c>
      <c r="M83" s="8">
        <f>SUMIFS(AssessedValuation[100% Reserved4],AssessedValuation[Dist],$C83,AssessedValuation[Tif_NonTIF],$A$4)</f>
        <v>0</v>
      </c>
      <c r="N83" s="8">
        <f>SUMIFS(AssessedValuation[100% Railroads],AssessedValuation[Dist],$C83,AssessedValuation[Tif_NonTIF],$A$4)</f>
        <v>11869224</v>
      </c>
      <c r="O83" s="8">
        <f>SUMIFS(AssessedValuation[100% Utilities],AssessedValuation[Dist],$C83,AssessedValuation[Tif_NonTIF],$A$4)</f>
        <v>2224905</v>
      </c>
      <c r="P83" s="8">
        <f>SUMIFS(AssessedValuation[100% Other],AssessedValuation[Dist],$C83,AssessedValuation[Tif_NonTIF],$A$4)</f>
        <v>0</v>
      </c>
      <c r="Q83" s="8">
        <f>SUMIFS(AssessedValuation[100% Gross],AssessedValuation[Dist],$C83,AssessedValuation[Tif_NonTIF],$A$4)</f>
        <v>390371129</v>
      </c>
      <c r="R83" s="8">
        <f>SUMIFS(AssessedValuation[100% Military Exempt],AssessedValuation[Dist],$C83,AssessedValuation[Tif_NonTIF],$A$4)</f>
        <v>478642</v>
      </c>
      <c r="S83" s="8">
        <f>SUMIFS(AssessedValuation[100% Homestead Exempt],AssessedValuation[Dist],$C83,AssessedValuation[Tif_NonTIF],$A$4)</f>
        <v>1446250</v>
      </c>
      <c r="T83" s="8">
        <f>SUMIFS(AssessedValuation[100% Net],AssessedValuation[Dist],$C83,AssessedValuation[Tif_NonTIF],$A$4)</f>
        <v>388446237</v>
      </c>
      <c r="U83" s="8">
        <f>SUMIFS(AssessedValuation[100% Gas &amp; Elec Utilities],AssessedValuation[Dist],$C83,AssessedValuation[Tif_NonTIF],$A$4)</f>
        <v>27223834</v>
      </c>
      <c r="V83" s="8">
        <f t="shared" si="1"/>
        <v>415670071</v>
      </c>
    </row>
    <row r="84" spans="1:22" x14ac:dyDescent="0.25">
      <c r="A84">
        <v>2026</v>
      </c>
      <c r="B84" t="s">
        <v>1031</v>
      </c>
      <c r="C84" t="s">
        <v>1188</v>
      </c>
      <c r="D84" t="s">
        <v>1188</v>
      </c>
      <c r="E84" t="s">
        <v>99</v>
      </c>
      <c r="F84" t="s">
        <v>1189</v>
      </c>
      <c r="G84" s="8">
        <f>SUMIFS(AssessedValuation[100% Residential],AssessedValuation[Dist],$C84,AssessedValuation[Tif_NonTIF],$A$4)</f>
        <v>175577454</v>
      </c>
      <c r="H84" s="8">
        <f>SUMIFS(AssessedValuation[100% Ag Land],AssessedValuation[Dist],$C84,AssessedValuation[Tif_NonTIF],$A$4)</f>
        <v>178703500</v>
      </c>
      <c r="I84" s="8">
        <f>SUMIFS(AssessedValuation[100% Ag Building],AssessedValuation[Dist],$C84,AssessedValuation[Tif_NonTIF],$A$4)</f>
        <v>20806770</v>
      </c>
      <c r="J84" s="8">
        <f>SUMIFS(AssessedValuation[100% Commercial],AssessedValuation[Dist],$C84,AssessedValuation[Tif_NonTIF],$A$4)</f>
        <v>16495856</v>
      </c>
      <c r="K84" s="8">
        <f>SUMIFS(AssessedValuation[100% Industrial],AssessedValuation[Dist],$C84,AssessedValuation[Tif_NonTIF],$A$4)</f>
        <v>97131100</v>
      </c>
      <c r="L84" s="8">
        <f>SUMIFS(AssessedValuation[100% Reserved],AssessedValuation[Dist],$C84,AssessedValuation[Tif_NonTIF],$A$4)</f>
        <v>0</v>
      </c>
      <c r="M84" s="8">
        <f>SUMIFS(AssessedValuation[100% Reserved4],AssessedValuation[Dist],$C84,AssessedValuation[Tif_NonTIF],$A$4)</f>
        <v>0</v>
      </c>
      <c r="N84" s="8">
        <f>SUMIFS(AssessedValuation[100% Railroads],AssessedValuation[Dist],$C84,AssessedValuation[Tif_NonTIF],$A$4)</f>
        <v>15802562</v>
      </c>
      <c r="O84" s="8">
        <f>SUMIFS(AssessedValuation[100% Utilities],AssessedValuation[Dist],$C84,AssessedValuation[Tif_NonTIF],$A$4)</f>
        <v>7602985</v>
      </c>
      <c r="P84" s="8">
        <f>SUMIFS(AssessedValuation[100% Other],AssessedValuation[Dist],$C84,AssessedValuation[Tif_NonTIF],$A$4)</f>
        <v>0</v>
      </c>
      <c r="Q84" s="8">
        <f>SUMIFS(AssessedValuation[100% Gross],AssessedValuation[Dist],$C84,AssessedValuation[Tif_NonTIF],$A$4)</f>
        <v>512120227</v>
      </c>
      <c r="R84" s="8">
        <f>SUMIFS(AssessedValuation[100% Military Exempt],AssessedValuation[Dist],$C84,AssessedValuation[Tif_NonTIF],$A$4)</f>
        <v>540000</v>
      </c>
      <c r="S84" s="8">
        <f>SUMIFS(AssessedValuation[100% Homestead Exempt],AssessedValuation[Dist],$C84,AssessedValuation[Tif_NonTIF],$A$4)</f>
        <v>1885000</v>
      </c>
      <c r="T84" s="8">
        <f>SUMIFS(AssessedValuation[100% Net],AssessedValuation[Dist],$C84,AssessedValuation[Tif_NonTIF],$A$4)</f>
        <v>509695227</v>
      </c>
      <c r="U84" s="8">
        <f>SUMIFS(AssessedValuation[100% Gas &amp; Elec Utilities],AssessedValuation[Dist],$C84,AssessedValuation[Tif_NonTIF],$A$4)</f>
        <v>38384199</v>
      </c>
      <c r="V84" s="8">
        <f t="shared" si="1"/>
        <v>548079426</v>
      </c>
    </row>
    <row r="85" spans="1:22" x14ac:dyDescent="0.25">
      <c r="A85">
        <v>2026</v>
      </c>
      <c r="B85" t="s">
        <v>1031</v>
      </c>
      <c r="C85" t="s">
        <v>1190</v>
      </c>
      <c r="D85" t="s">
        <v>1190</v>
      </c>
      <c r="E85" t="s">
        <v>784</v>
      </c>
      <c r="F85" t="s">
        <v>1191</v>
      </c>
      <c r="G85" s="8">
        <f>SUMIFS(AssessedValuation[100% Residential],AssessedValuation[Dist],$C85,AssessedValuation[Tif_NonTIF],$A$4)</f>
        <v>3607955259</v>
      </c>
      <c r="H85" s="8">
        <f>SUMIFS(AssessedValuation[100% Ag Land],AssessedValuation[Dist],$C85,AssessedValuation[Tif_NonTIF],$A$4)</f>
        <v>32813000</v>
      </c>
      <c r="I85" s="8">
        <f>SUMIFS(AssessedValuation[100% Ag Building],AssessedValuation[Dist],$C85,AssessedValuation[Tif_NonTIF],$A$4)</f>
        <v>2817000</v>
      </c>
      <c r="J85" s="8">
        <f>SUMIFS(AssessedValuation[100% Commercial],AssessedValuation[Dist],$C85,AssessedValuation[Tif_NonTIF],$A$4)</f>
        <v>1002965762</v>
      </c>
      <c r="K85" s="8">
        <f>SUMIFS(AssessedValuation[100% Industrial],AssessedValuation[Dist],$C85,AssessedValuation[Tif_NonTIF],$A$4)</f>
        <v>125696067</v>
      </c>
      <c r="L85" s="8">
        <f>SUMIFS(AssessedValuation[100% Reserved],AssessedValuation[Dist],$C85,AssessedValuation[Tif_NonTIF],$A$4)</f>
        <v>0</v>
      </c>
      <c r="M85" s="8">
        <f>SUMIFS(AssessedValuation[100% Reserved4],AssessedValuation[Dist],$C85,AssessedValuation[Tif_NonTIF],$A$4)</f>
        <v>0</v>
      </c>
      <c r="N85" s="8">
        <f>SUMIFS(AssessedValuation[100% Railroads],AssessedValuation[Dist],$C85,AssessedValuation[Tif_NonTIF],$A$4)</f>
        <v>33872142</v>
      </c>
      <c r="O85" s="8">
        <f>SUMIFS(AssessedValuation[100% Utilities],AssessedValuation[Dist],$C85,AssessedValuation[Tif_NonTIF],$A$4)</f>
        <v>2791899</v>
      </c>
      <c r="P85" s="8">
        <f>SUMIFS(AssessedValuation[100% Other],AssessedValuation[Dist],$C85,AssessedValuation[Tif_NonTIF],$A$4)</f>
        <v>0</v>
      </c>
      <c r="Q85" s="8">
        <f>SUMIFS(AssessedValuation[100% Gross],AssessedValuation[Dist],$C85,AssessedValuation[Tif_NonTIF],$A$4)</f>
        <v>4808911129</v>
      </c>
      <c r="R85" s="8">
        <f>SUMIFS(AssessedValuation[100% Military Exempt],AssessedValuation[Dist],$C85,AssessedValuation[Tif_NonTIF],$A$4)</f>
        <v>7668000</v>
      </c>
      <c r="S85" s="8">
        <f>SUMIFS(AssessedValuation[100% Homestead Exempt],AssessedValuation[Dist],$C85,AssessedValuation[Tif_NonTIF],$A$4)</f>
        <v>19396000</v>
      </c>
      <c r="T85" s="8">
        <f>SUMIFS(AssessedValuation[100% Net],AssessedValuation[Dist],$C85,AssessedValuation[Tif_NonTIF],$A$4)</f>
        <v>4781847129</v>
      </c>
      <c r="U85" s="8">
        <f>SUMIFS(AssessedValuation[100% Gas &amp; Elec Utilities],AssessedValuation[Dist],$C85,AssessedValuation[Tif_NonTIF],$A$4)</f>
        <v>294134368</v>
      </c>
      <c r="V85" s="8">
        <f t="shared" si="1"/>
        <v>5075981497</v>
      </c>
    </row>
    <row r="86" spans="1:22" x14ac:dyDescent="0.25">
      <c r="A86">
        <v>2026</v>
      </c>
      <c r="B86" t="s">
        <v>1031</v>
      </c>
      <c r="C86" t="s">
        <v>1192</v>
      </c>
      <c r="D86" t="s">
        <v>1192</v>
      </c>
      <c r="E86" t="s">
        <v>1735</v>
      </c>
      <c r="F86" t="s">
        <v>1193</v>
      </c>
      <c r="G86" s="8">
        <f>SUMIFS(AssessedValuation[100% Residential],AssessedValuation[Dist],$C86,AssessedValuation[Tif_NonTIF],$A$4)</f>
        <v>584212764</v>
      </c>
      <c r="H86" s="8">
        <f>SUMIFS(AssessedValuation[100% Ag Land],AssessedValuation[Dist],$C86,AssessedValuation[Tif_NonTIF],$A$4)</f>
        <v>158139417</v>
      </c>
      <c r="I86" s="8">
        <f>SUMIFS(AssessedValuation[100% Ag Building],AssessedValuation[Dist],$C86,AssessedValuation[Tif_NonTIF],$A$4)</f>
        <v>17233188</v>
      </c>
      <c r="J86" s="8">
        <f>SUMIFS(AssessedValuation[100% Commercial],AssessedValuation[Dist],$C86,AssessedValuation[Tif_NonTIF],$A$4)</f>
        <v>98938632</v>
      </c>
      <c r="K86" s="8">
        <f>SUMIFS(AssessedValuation[100% Industrial],AssessedValuation[Dist],$C86,AssessedValuation[Tif_NonTIF],$A$4)</f>
        <v>28679602</v>
      </c>
      <c r="L86" s="8">
        <f>SUMIFS(AssessedValuation[100% Reserved],AssessedValuation[Dist],$C86,AssessedValuation[Tif_NonTIF],$A$4)</f>
        <v>0</v>
      </c>
      <c r="M86" s="8">
        <f>SUMIFS(AssessedValuation[100% Reserved4],AssessedValuation[Dist],$C86,AssessedValuation[Tif_NonTIF],$A$4)</f>
        <v>0</v>
      </c>
      <c r="N86" s="8">
        <f>SUMIFS(AssessedValuation[100% Railroads],AssessedValuation[Dist],$C86,AssessedValuation[Tif_NonTIF],$A$4)</f>
        <v>25007269</v>
      </c>
      <c r="O86" s="8">
        <f>SUMIFS(AssessedValuation[100% Utilities],AssessedValuation[Dist],$C86,AssessedValuation[Tif_NonTIF],$A$4)</f>
        <v>6087838</v>
      </c>
      <c r="P86" s="8">
        <f>SUMIFS(AssessedValuation[100% Other],AssessedValuation[Dist],$C86,AssessedValuation[Tif_NonTIF],$A$4)</f>
        <v>0</v>
      </c>
      <c r="Q86" s="8">
        <f>SUMIFS(AssessedValuation[100% Gross],AssessedValuation[Dist],$C86,AssessedValuation[Tif_NonTIF],$A$4)</f>
        <v>918298710</v>
      </c>
      <c r="R86" s="8">
        <f>SUMIFS(AssessedValuation[100% Military Exempt],AssessedValuation[Dist],$C86,AssessedValuation[Tif_NonTIF],$A$4)</f>
        <v>1498747</v>
      </c>
      <c r="S86" s="8">
        <f>SUMIFS(AssessedValuation[100% Homestead Exempt],AssessedValuation[Dist],$C86,AssessedValuation[Tif_NonTIF],$A$4)</f>
        <v>6174028</v>
      </c>
      <c r="T86" s="8">
        <f>SUMIFS(AssessedValuation[100% Net],AssessedValuation[Dist],$C86,AssessedValuation[Tif_NonTIF],$A$4)</f>
        <v>910625935</v>
      </c>
      <c r="U86" s="8">
        <f>SUMIFS(AssessedValuation[100% Gas &amp; Elec Utilities],AssessedValuation[Dist],$C86,AssessedValuation[Tif_NonTIF],$A$4)</f>
        <v>281815556</v>
      </c>
      <c r="V86" s="8">
        <f t="shared" si="1"/>
        <v>1192441491</v>
      </c>
    </row>
    <row r="87" spans="1:22" x14ac:dyDescent="0.25">
      <c r="A87">
        <v>2026</v>
      </c>
      <c r="B87" t="s">
        <v>1024</v>
      </c>
      <c r="C87" t="s">
        <v>1194</v>
      </c>
      <c r="D87" t="s">
        <v>1194</v>
      </c>
      <c r="E87" t="s">
        <v>328</v>
      </c>
      <c r="F87" t="s">
        <v>1195</v>
      </c>
      <c r="G87" s="8">
        <f>SUMIFS(AssessedValuation[100% Residential],AssessedValuation[Dist],$C87,AssessedValuation[Tif_NonTIF],$A$4)</f>
        <v>1768654134</v>
      </c>
      <c r="H87" s="8">
        <f>SUMIFS(AssessedValuation[100% Ag Land],AssessedValuation[Dist],$C87,AssessedValuation[Tif_NonTIF],$A$4)</f>
        <v>70615430</v>
      </c>
      <c r="I87" s="8">
        <f>SUMIFS(AssessedValuation[100% Ag Building],AssessedValuation[Dist],$C87,AssessedValuation[Tif_NonTIF],$A$4)</f>
        <v>4300850</v>
      </c>
      <c r="J87" s="8">
        <f>SUMIFS(AssessedValuation[100% Commercial],AssessedValuation[Dist],$C87,AssessedValuation[Tif_NonTIF],$A$4)</f>
        <v>718441047</v>
      </c>
      <c r="K87" s="8">
        <f>SUMIFS(AssessedValuation[100% Industrial],AssessedValuation[Dist],$C87,AssessedValuation[Tif_NonTIF],$A$4)</f>
        <v>75334498</v>
      </c>
      <c r="L87" s="8">
        <f>SUMIFS(AssessedValuation[100% Reserved],AssessedValuation[Dist],$C87,AssessedValuation[Tif_NonTIF],$A$4)</f>
        <v>0</v>
      </c>
      <c r="M87" s="8">
        <f>SUMIFS(AssessedValuation[100% Reserved4],AssessedValuation[Dist],$C87,AssessedValuation[Tif_NonTIF],$A$4)</f>
        <v>0</v>
      </c>
      <c r="N87" s="8">
        <f>SUMIFS(AssessedValuation[100% Railroads],AssessedValuation[Dist],$C87,AssessedValuation[Tif_NonTIF],$A$4)</f>
        <v>0</v>
      </c>
      <c r="O87" s="8">
        <f>SUMIFS(AssessedValuation[100% Utilities],AssessedValuation[Dist],$C87,AssessedValuation[Tif_NonTIF],$A$4)</f>
        <v>571046</v>
      </c>
      <c r="P87" s="8">
        <f>SUMIFS(AssessedValuation[100% Other],AssessedValuation[Dist],$C87,AssessedValuation[Tif_NonTIF],$A$4)</f>
        <v>0</v>
      </c>
      <c r="Q87" s="8">
        <f>SUMIFS(AssessedValuation[100% Gross],AssessedValuation[Dist],$C87,AssessedValuation[Tif_NonTIF],$A$4)</f>
        <v>2637917005</v>
      </c>
      <c r="R87" s="8">
        <f>SUMIFS(AssessedValuation[100% Military Exempt],AssessedValuation[Dist],$C87,AssessedValuation[Tif_NonTIF],$A$4)</f>
        <v>1504394</v>
      </c>
      <c r="S87" s="8">
        <f>SUMIFS(AssessedValuation[100% Homestead Exempt],AssessedValuation[Dist],$C87,AssessedValuation[Tif_NonTIF],$A$4)</f>
        <v>4790500</v>
      </c>
      <c r="T87" s="8">
        <f>SUMIFS(AssessedValuation[100% Net],AssessedValuation[Dist],$C87,AssessedValuation[Tif_NonTIF],$A$4)</f>
        <v>2631622111</v>
      </c>
      <c r="U87" s="8">
        <f>SUMIFS(AssessedValuation[100% Gas &amp; Elec Utilities],AssessedValuation[Dist],$C87,AssessedValuation[Tif_NonTIF],$A$4)</f>
        <v>86658739</v>
      </c>
      <c r="V87" s="8">
        <f t="shared" si="1"/>
        <v>2718280850</v>
      </c>
    </row>
    <row r="88" spans="1:22" x14ac:dyDescent="0.25">
      <c r="A88">
        <v>2026</v>
      </c>
      <c r="B88" t="s">
        <v>1040</v>
      </c>
      <c r="C88" t="s">
        <v>1196</v>
      </c>
      <c r="D88" t="s">
        <v>1196</v>
      </c>
      <c r="E88" t="s">
        <v>372</v>
      </c>
      <c r="F88" t="s">
        <v>1197</v>
      </c>
      <c r="G88" s="8">
        <f>SUMIFS(AssessedValuation[100% Residential],AssessedValuation[Dist],$C88,AssessedValuation[Tif_NonTIF],$A$4)</f>
        <v>203893155</v>
      </c>
      <c r="H88" s="8">
        <f>SUMIFS(AssessedValuation[100% Ag Land],AssessedValuation[Dist],$C88,AssessedValuation[Tif_NonTIF],$A$4)</f>
        <v>66327240</v>
      </c>
      <c r="I88" s="8">
        <f>SUMIFS(AssessedValuation[100% Ag Building],AssessedValuation[Dist],$C88,AssessedValuation[Tif_NonTIF],$A$4)</f>
        <v>4449160</v>
      </c>
      <c r="J88" s="8">
        <f>SUMIFS(AssessedValuation[100% Commercial],AssessedValuation[Dist],$C88,AssessedValuation[Tif_NonTIF],$A$4)</f>
        <v>11203670</v>
      </c>
      <c r="K88" s="8">
        <f>SUMIFS(AssessedValuation[100% Industrial],AssessedValuation[Dist],$C88,AssessedValuation[Tif_NonTIF],$A$4)</f>
        <v>4901200</v>
      </c>
      <c r="L88" s="8">
        <f>SUMIFS(AssessedValuation[100% Reserved],AssessedValuation[Dist],$C88,AssessedValuation[Tif_NonTIF],$A$4)</f>
        <v>0</v>
      </c>
      <c r="M88" s="8">
        <f>SUMIFS(AssessedValuation[100% Reserved4],AssessedValuation[Dist],$C88,AssessedValuation[Tif_NonTIF],$A$4)</f>
        <v>0</v>
      </c>
      <c r="N88" s="8">
        <f>SUMIFS(AssessedValuation[100% Railroads],AssessedValuation[Dist],$C88,AssessedValuation[Tif_NonTIF],$A$4)</f>
        <v>9481538</v>
      </c>
      <c r="O88" s="8">
        <f>SUMIFS(AssessedValuation[100% Utilities],AssessedValuation[Dist],$C88,AssessedValuation[Tif_NonTIF],$A$4)</f>
        <v>2251708</v>
      </c>
      <c r="P88" s="8">
        <f>SUMIFS(AssessedValuation[100% Other],AssessedValuation[Dist],$C88,AssessedValuation[Tif_NonTIF],$A$4)</f>
        <v>0</v>
      </c>
      <c r="Q88" s="8">
        <f>SUMIFS(AssessedValuation[100% Gross],AssessedValuation[Dist],$C88,AssessedValuation[Tif_NonTIF],$A$4)</f>
        <v>302507671</v>
      </c>
      <c r="R88" s="8">
        <f>SUMIFS(AssessedValuation[100% Military Exempt],AssessedValuation[Dist],$C88,AssessedValuation[Tif_NonTIF],$A$4)</f>
        <v>568000</v>
      </c>
      <c r="S88" s="8">
        <f>SUMIFS(AssessedValuation[100% Homestead Exempt],AssessedValuation[Dist],$C88,AssessedValuation[Tif_NonTIF],$A$4)</f>
        <v>1634750</v>
      </c>
      <c r="T88" s="8">
        <f>SUMIFS(AssessedValuation[100% Net],AssessedValuation[Dist],$C88,AssessedValuation[Tif_NonTIF],$A$4)</f>
        <v>300304921</v>
      </c>
      <c r="U88" s="8">
        <f>SUMIFS(AssessedValuation[100% Gas &amp; Elec Utilities],AssessedValuation[Dist],$C88,AssessedValuation[Tif_NonTIF],$A$4)</f>
        <v>18851551</v>
      </c>
      <c r="V88" s="8">
        <f t="shared" si="1"/>
        <v>319156472</v>
      </c>
    </row>
    <row r="89" spans="1:22" x14ac:dyDescent="0.25">
      <c r="A89">
        <v>2026</v>
      </c>
      <c r="B89" t="s">
        <v>1062</v>
      </c>
      <c r="C89" t="s">
        <v>1198</v>
      </c>
      <c r="D89" t="s">
        <v>1198</v>
      </c>
      <c r="E89" t="s">
        <v>710</v>
      </c>
      <c r="F89" t="s">
        <v>1199</v>
      </c>
      <c r="G89" s="8">
        <f>SUMIFS(AssessedValuation[100% Residential],AssessedValuation[Dist],$C89,AssessedValuation[Tif_NonTIF],$A$4)</f>
        <v>7070672627</v>
      </c>
      <c r="H89" s="8">
        <f>SUMIFS(AssessedValuation[100% Ag Land],AssessedValuation[Dist],$C89,AssessedValuation[Tif_NonTIF],$A$4)</f>
        <v>116223210</v>
      </c>
      <c r="I89" s="8">
        <f>SUMIFS(AssessedValuation[100% Ag Building],AssessedValuation[Dist],$C89,AssessedValuation[Tif_NonTIF],$A$4)</f>
        <v>8581490</v>
      </c>
      <c r="J89" s="8">
        <f>SUMIFS(AssessedValuation[100% Commercial],AssessedValuation[Dist],$C89,AssessedValuation[Tif_NonTIF],$A$4)</f>
        <v>1916354714</v>
      </c>
      <c r="K89" s="8">
        <f>SUMIFS(AssessedValuation[100% Industrial],AssessedValuation[Dist],$C89,AssessedValuation[Tif_NonTIF],$A$4)</f>
        <v>140062063</v>
      </c>
      <c r="L89" s="8">
        <f>SUMIFS(AssessedValuation[100% Reserved],AssessedValuation[Dist],$C89,AssessedValuation[Tif_NonTIF],$A$4)</f>
        <v>0</v>
      </c>
      <c r="M89" s="8">
        <f>SUMIFS(AssessedValuation[100% Reserved4],AssessedValuation[Dist],$C89,AssessedValuation[Tif_NonTIF],$A$4)</f>
        <v>0</v>
      </c>
      <c r="N89" s="8">
        <f>SUMIFS(AssessedValuation[100% Railroads],AssessedValuation[Dist],$C89,AssessedValuation[Tif_NonTIF],$A$4)</f>
        <v>10357589</v>
      </c>
      <c r="O89" s="8">
        <f>SUMIFS(AssessedValuation[100% Utilities],AssessedValuation[Dist],$C89,AssessedValuation[Tif_NonTIF],$A$4)</f>
        <v>1927674</v>
      </c>
      <c r="P89" s="8">
        <f>SUMIFS(AssessedValuation[100% Other],AssessedValuation[Dist],$C89,AssessedValuation[Tif_NonTIF],$A$4)</f>
        <v>0</v>
      </c>
      <c r="Q89" s="8">
        <f>SUMIFS(AssessedValuation[100% Gross],AssessedValuation[Dist],$C89,AssessedValuation[Tif_NonTIF],$A$4)</f>
        <v>9264179367</v>
      </c>
      <c r="R89" s="8">
        <f>SUMIFS(AssessedValuation[100% Military Exempt],AssessedValuation[Dist],$C89,AssessedValuation[Tif_NonTIF],$A$4)</f>
        <v>14724000</v>
      </c>
      <c r="S89" s="8">
        <f>SUMIFS(AssessedValuation[100% Homestead Exempt],AssessedValuation[Dist],$C89,AssessedValuation[Tif_NonTIF],$A$4)</f>
        <v>40105000</v>
      </c>
      <c r="T89" s="8">
        <f>SUMIFS(AssessedValuation[100% Net],AssessedValuation[Dist],$C89,AssessedValuation[Tif_NonTIF],$A$4)</f>
        <v>9209350367</v>
      </c>
      <c r="U89" s="8">
        <f>SUMIFS(AssessedValuation[100% Gas &amp; Elec Utilities],AssessedValuation[Dist],$C89,AssessedValuation[Tif_NonTIF],$A$4)</f>
        <v>698663169</v>
      </c>
      <c r="V89" s="8">
        <f t="shared" si="1"/>
        <v>9908013536</v>
      </c>
    </row>
    <row r="90" spans="1:22" x14ac:dyDescent="0.25">
      <c r="A90">
        <v>2026</v>
      </c>
      <c r="B90" t="s">
        <v>1040</v>
      </c>
      <c r="C90" t="s">
        <v>1200</v>
      </c>
      <c r="D90" t="s">
        <v>1200</v>
      </c>
      <c r="E90" t="s">
        <v>287</v>
      </c>
      <c r="F90" t="s">
        <v>1201</v>
      </c>
      <c r="G90" s="8">
        <f>SUMIFS(AssessedValuation[100% Residential],AssessedValuation[Dist],$C90,AssessedValuation[Tif_NonTIF],$A$4)</f>
        <v>474178627</v>
      </c>
      <c r="H90" s="8">
        <f>SUMIFS(AssessedValuation[100% Ag Land],AssessedValuation[Dist],$C90,AssessedValuation[Tif_NonTIF],$A$4)</f>
        <v>222578610</v>
      </c>
      <c r="I90" s="8">
        <f>SUMIFS(AssessedValuation[100% Ag Building],AssessedValuation[Dist],$C90,AssessedValuation[Tif_NonTIF],$A$4)</f>
        <v>25759110</v>
      </c>
      <c r="J90" s="8">
        <f>SUMIFS(AssessedValuation[100% Commercial],AssessedValuation[Dist],$C90,AssessedValuation[Tif_NonTIF],$A$4)</f>
        <v>49413815</v>
      </c>
      <c r="K90" s="8">
        <f>SUMIFS(AssessedValuation[100% Industrial],AssessedValuation[Dist],$C90,AssessedValuation[Tif_NonTIF],$A$4)</f>
        <v>8711236</v>
      </c>
      <c r="L90" s="8">
        <f>SUMIFS(AssessedValuation[100% Reserved],AssessedValuation[Dist],$C90,AssessedValuation[Tif_NonTIF],$A$4)</f>
        <v>0</v>
      </c>
      <c r="M90" s="8">
        <f>SUMIFS(AssessedValuation[100% Reserved4],AssessedValuation[Dist],$C90,AssessedValuation[Tif_NonTIF],$A$4)</f>
        <v>0</v>
      </c>
      <c r="N90" s="8">
        <f>SUMIFS(AssessedValuation[100% Railroads],AssessedValuation[Dist],$C90,AssessedValuation[Tif_NonTIF],$A$4)</f>
        <v>0</v>
      </c>
      <c r="O90" s="8">
        <f>SUMIFS(AssessedValuation[100% Utilities],AssessedValuation[Dist],$C90,AssessedValuation[Tif_NonTIF],$A$4)</f>
        <v>13188409</v>
      </c>
      <c r="P90" s="8">
        <f>SUMIFS(AssessedValuation[100% Other],AssessedValuation[Dist],$C90,AssessedValuation[Tif_NonTIF],$A$4)</f>
        <v>3510</v>
      </c>
      <c r="Q90" s="8">
        <f>SUMIFS(AssessedValuation[100% Gross],AssessedValuation[Dist],$C90,AssessedValuation[Tif_NonTIF],$A$4)</f>
        <v>793833317</v>
      </c>
      <c r="R90" s="8">
        <f>SUMIFS(AssessedValuation[100% Military Exempt],AssessedValuation[Dist],$C90,AssessedValuation[Tif_NonTIF],$A$4)</f>
        <v>1143424</v>
      </c>
      <c r="S90" s="8">
        <f>SUMIFS(AssessedValuation[100% Homestead Exempt],AssessedValuation[Dist],$C90,AssessedValuation[Tif_NonTIF],$A$4)</f>
        <v>4313503</v>
      </c>
      <c r="T90" s="8">
        <f>SUMIFS(AssessedValuation[100% Net],AssessedValuation[Dist],$C90,AssessedValuation[Tif_NonTIF],$A$4)</f>
        <v>788376390</v>
      </c>
      <c r="U90" s="8">
        <f>SUMIFS(AssessedValuation[100% Gas &amp; Elec Utilities],AssessedValuation[Dist],$C90,AssessedValuation[Tif_NonTIF],$A$4)</f>
        <v>76311727</v>
      </c>
      <c r="V90" s="8">
        <f t="shared" si="1"/>
        <v>864688117</v>
      </c>
    </row>
    <row r="91" spans="1:22" x14ac:dyDescent="0.25">
      <c r="A91">
        <v>2026</v>
      </c>
      <c r="B91" t="s">
        <v>1052</v>
      </c>
      <c r="C91" t="s">
        <v>1202</v>
      </c>
      <c r="D91" t="s">
        <v>1202</v>
      </c>
      <c r="E91" t="s">
        <v>1706</v>
      </c>
      <c r="F91" t="s">
        <v>1203</v>
      </c>
      <c r="G91" s="8">
        <f>SUMIFS(AssessedValuation[100% Residential],AssessedValuation[Dist],$C91,AssessedValuation[Tif_NonTIF],$A$4)</f>
        <v>1203872508</v>
      </c>
      <c r="H91" s="8">
        <f>SUMIFS(AssessedValuation[100% Ag Land],AssessedValuation[Dist],$C91,AssessedValuation[Tif_NonTIF],$A$4)</f>
        <v>213207220</v>
      </c>
      <c r="I91" s="8">
        <f>SUMIFS(AssessedValuation[100% Ag Building],AssessedValuation[Dist],$C91,AssessedValuation[Tif_NonTIF],$A$4)</f>
        <v>13696560</v>
      </c>
      <c r="J91" s="8">
        <f>SUMIFS(AssessedValuation[100% Commercial],AssessedValuation[Dist],$C91,AssessedValuation[Tif_NonTIF],$A$4)</f>
        <v>192086138</v>
      </c>
      <c r="K91" s="8">
        <f>SUMIFS(AssessedValuation[100% Industrial],AssessedValuation[Dist],$C91,AssessedValuation[Tif_NonTIF],$A$4)</f>
        <v>23547200</v>
      </c>
      <c r="L91" s="8">
        <f>SUMIFS(AssessedValuation[100% Reserved],AssessedValuation[Dist],$C91,AssessedValuation[Tif_NonTIF],$A$4)</f>
        <v>0</v>
      </c>
      <c r="M91" s="8">
        <f>SUMIFS(AssessedValuation[100% Reserved4],AssessedValuation[Dist],$C91,AssessedValuation[Tif_NonTIF],$A$4)</f>
        <v>0</v>
      </c>
      <c r="N91" s="8">
        <f>SUMIFS(AssessedValuation[100% Railroads],AssessedValuation[Dist],$C91,AssessedValuation[Tif_NonTIF],$A$4)</f>
        <v>0</v>
      </c>
      <c r="O91" s="8">
        <f>SUMIFS(AssessedValuation[100% Utilities],AssessedValuation[Dist],$C91,AssessedValuation[Tif_NonTIF],$A$4)</f>
        <v>6715845</v>
      </c>
      <c r="P91" s="8">
        <f>SUMIFS(AssessedValuation[100% Other],AssessedValuation[Dist],$C91,AssessedValuation[Tif_NonTIF],$A$4)</f>
        <v>0</v>
      </c>
      <c r="Q91" s="8">
        <f>SUMIFS(AssessedValuation[100% Gross],AssessedValuation[Dist],$C91,AssessedValuation[Tif_NonTIF],$A$4)</f>
        <v>1653125471</v>
      </c>
      <c r="R91" s="8">
        <f>SUMIFS(AssessedValuation[100% Military Exempt],AssessedValuation[Dist],$C91,AssessedValuation[Tif_NonTIF],$A$4)</f>
        <v>2088000</v>
      </c>
      <c r="S91" s="8">
        <f>SUMIFS(AssessedValuation[100% Homestead Exempt],AssessedValuation[Dist],$C91,AssessedValuation[Tif_NonTIF],$A$4)</f>
        <v>7676500</v>
      </c>
      <c r="T91" s="8">
        <f>SUMIFS(AssessedValuation[100% Net],AssessedValuation[Dist],$C91,AssessedValuation[Tif_NonTIF],$A$4)</f>
        <v>1643360971</v>
      </c>
      <c r="U91" s="8">
        <f>SUMIFS(AssessedValuation[100% Gas &amp; Elec Utilities],AssessedValuation[Dist],$C91,AssessedValuation[Tif_NonTIF],$A$4)</f>
        <v>84406190</v>
      </c>
      <c r="V91" s="8">
        <f t="shared" si="1"/>
        <v>1727767161</v>
      </c>
    </row>
    <row r="92" spans="1:22" x14ac:dyDescent="0.25">
      <c r="A92">
        <v>2026</v>
      </c>
      <c r="B92" t="s">
        <v>1062</v>
      </c>
      <c r="C92" t="s">
        <v>1204</v>
      </c>
      <c r="D92" t="s">
        <v>1204</v>
      </c>
      <c r="E92" t="s">
        <v>271</v>
      </c>
      <c r="F92" t="s">
        <v>1205</v>
      </c>
      <c r="G92" s="8">
        <f>SUMIFS(AssessedValuation[100% Residential],AssessedValuation[Dist],$C92,AssessedValuation[Tif_NonTIF],$A$4)</f>
        <v>87945024</v>
      </c>
      <c r="H92" s="8">
        <f>SUMIFS(AssessedValuation[100% Ag Land],AssessedValuation[Dist],$C92,AssessedValuation[Tif_NonTIF],$A$4)</f>
        <v>85486580</v>
      </c>
      <c r="I92" s="8">
        <f>SUMIFS(AssessedValuation[100% Ag Building],AssessedValuation[Dist],$C92,AssessedValuation[Tif_NonTIF],$A$4)</f>
        <v>6180640</v>
      </c>
      <c r="J92" s="8">
        <f>SUMIFS(AssessedValuation[100% Commercial],AssessedValuation[Dist],$C92,AssessedValuation[Tif_NonTIF],$A$4)</f>
        <v>4065626</v>
      </c>
      <c r="K92" s="8">
        <f>SUMIFS(AssessedValuation[100% Industrial],AssessedValuation[Dist],$C92,AssessedValuation[Tif_NonTIF],$A$4)</f>
        <v>0</v>
      </c>
      <c r="L92" s="8">
        <f>SUMIFS(AssessedValuation[100% Reserved],AssessedValuation[Dist],$C92,AssessedValuation[Tif_NonTIF],$A$4)</f>
        <v>0</v>
      </c>
      <c r="M92" s="8">
        <f>SUMIFS(AssessedValuation[100% Reserved4],AssessedValuation[Dist],$C92,AssessedValuation[Tif_NonTIF],$A$4)</f>
        <v>0</v>
      </c>
      <c r="N92" s="8">
        <f>SUMIFS(AssessedValuation[100% Railroads],AssessedValuation[Dist],$C92,AssessedValuation[Tif_NonTIF],$A$4)</f>
        <v>0</v>
      </c>
      <c r="O92" s="8">
        <f>SUMIFS(AssessedValuation[100% Utilities],AssessedValuation[Dist],$C92,AssessedValuation[Tif_NonTIF],$A$4)</f>
        <v>302105</v>
      </c>
      <c r="P92" s="8">
        <f>SUMIFS(AssessedValuation[100% Other],AssessedValuation[Dist],$C92,AssessedValuation[Tif_NonTIF],$A$4)</f>
        <v>0</v>
      </c>
      <c r="Q92" s="8">
        <f>SUMIFS(AssessedValuation[100% Gross],AssessedValuation[Dist],$C92,AssessedValuation[Tif_NonTIF],$A$4)</f>
        <v>183979975</v>
      </c>
      <c r="R92" s="8">
        <f>SUMIFS(AssessedValuation[100% Military Exempt],AssessedValuation[Dist],$C92,AssessedValuation[Tif_NonTIF],$A$4)</f>
        <v>224000</v>
      </c>
      <c r="S92" s="8">
        <f>SUMIFS(AssessedValuation[100% Homestead Exempt],AssessedValuation[Dist],$C92,AssessedValuation[Tif_NonTIF],$A$4)</f>
        <v>578500</v>
      </c>
      <c r="T92" s="8">
        <f>SUMIFS(AssessedValuation[100% Net],AssessedValuation[Dist],$C92,AssessedValuation[Tif_NonTIF],$A$4)</f>
        <v>183177475</v>
      </c>
      <c r="U92" s="8">
        <f>SUMIFS(AssessedValuation[100% Gas &amp; Elec Utilities],AssessedValuation[Dist],$C92,AssessedValuation[Tif_NonTIF],$A$4)</f>
        <v>12652170</v>
      </c>
      <c r="V92" s="8">
        <f t="shared" si="1"/>
        <v>195829645</v>
      </c>
    </row>
    <row r="93" spans="1:22" x14ac:dyDescent="0.25">
      <c r="A93">
        <v>2026</v>
      </c>
      <c r="B93" t="s">
        <v>1034</v>
      </c>
      <c r="C93" t="s">
        <v>1206</v>
      </c>
      <c r="D93" t="s">
        <v>1206</v>
      </c>
      <c r="E93" t="s">
        <v>359</v>
      </c>
      <c r="F93" t="s">
        <v>1207</v>
      </c>
      <c r="G93" s="8">
        <f>SUMIFS(AssessedValuation[100% Residential],AssessedValuation[Dist],$C93,AssessedValuation[Tif_NonTIF],$A$4)</f>
        <v>518300811</v>
      </c>
      <c r="H93" s="8">
        <f>SUMIFS(AssessedValuation[100% Ag Land],AssessedValuation[Dist],$C93,AssessedValuation[Tif_NonTIF],$A$4)</f>
        <v>187512890</v>
      </c>
      <c r="I93" s="8">
        <f>SUMIFS(AssessedValuation[100% Ag Building],AssessedValuation[Dist],$C93,AssessedValuation[Tif_NonTIF],$A$4)</f>
        <v>12658380</v>
      </c>
      <c r="J93" s="8">
        <f>SUMIFS(AssessedValuation[100% Commercial],AssessedValuation[Dist],$C93,AssessedValuation[Tif_NonTIF],$A$4)</f>
        <v>111049318</v>
      </c>
      <c r="K93" s="8">
        <f>SUMIFS(AssessedValuation[100% Industrial],AssessedValuation[Dist],$C93,AssessedValuation[Tif_NonTIF],$A$4)</f>
        <v>62641410</v>
      </c>
      <c r="L93" s="8">
        <f>SUMIFS(AssessedValuation[100% Reserved],AssessedValuation[Dist],$C93,AssessedValuation[Tif_NonTIF],$A$4)</f>
        <v>0</v>
      </c>
      <c r="M93" s="8">
        <f>SUMIFS(AssessedValuation[100% Reserved4],AssessedValuation[Dist],$C93,AssessedValuation[Tif_NonTIF],$A$4)</f>
        <v>0</v>
      </c>
      <c r="N93" s="8">
        <f>SUMIFS(AssessedValuation[100% Railroads],AssessedValuation[Dist],$C93,AssessedValuation[Tif_NonTIF],$A$4)</f>
        <v>18288785</v>
      </c>
      <c r="O93" s="8">
        <f>SUMIFS(AssessedValuation[100% Utilities],AssessedValuation[Dist],$C93,AssessedValuation[Tif_NonTIF],$A$4)</f>
        <v>619646</v>
      </c>
      <c r="P93" s="8">
        <f>SUMIFS(AssessedValuation[100% Other],AssessedValuation[Dist],$C93,AssessedValuation[Tif_NonTIF],$A$4)</f>
        <v>0</v>
      </c>
      <c r="Q93" s="8">
        <f>SUMIFS(AssessedValuation[100% Gross],AssessedValuation[Dist],$C93,AssessedValuation[Tif_NonTIF],$A$4)</f>
        <v>911071240</v>
      </c>
      <c r="R93" s="8">
        <f>SUMIFS(AssessedValuation[100% Military Exempt],AssessedValuation[Dist],$C93,AssessedValuation[Tif_NonTIF],$A$4)</f>
        <v>1032000</v>
      </c>
      <c r="S93" s="8">
        <f>SUMIFS(AssessedValuation[100% Homestead Exempt],AssessedValuation[Dist],$C93,AssessedValuation[Tif_NonTIF],$A$4)</f>
        <v>4095000</v>
      </c>
      <c r="T93" s="8">
        <f>SUMIFS(AssessedValuation[100% Net],AssessedValuation[Dist],$C93,AssessedValuation[Tif_NonTIF],$A$4)</f>
        <v>905944240</v>
      </c>
      <c r="U93" s="8">
        <f>SUMIFS(AssessedValuation[100% Gas &amp; Elec Utilities],AssessedValuation[Dist],$C93,AssessedValuation[Tif_NonTIF],$A$4)</f>
        <v>24873179</v>
      </c>
      <c r="V93" s="8">
        <f t="shared" si="1"/>
        <v>930817419</v>
      </c>
    </row>
    <row r="94" spans="1:22" x14ac:dyDescent="0.25">
      <c r="A94">
        <v>2026</v>
      </c>
      <c r="B94" t="s">
        <v>1029</v>
      </c>
      <c r="C94" t="s">
        <v>1208</v>
      </c>
      <c r="D94" t="s">
        <v>1208</v>
      </c>
      <c r="E94" t="s">
        <v>64</v>
      </c>
      <c r="F94" t="s">
        <v>1209</v>
      </c>
      <c r="G94" s="8">
        <f>SUMIFS(AssessedValuation[100% Residential],AssessedValuation[Dist],$C94,AssessedValuation[Tif_NonTIF],$A$4)</f>
        <v>427750398</v>
      </c>
      <c r="H94" s="8">
        <f>SUMIFS(AssessedValuation[100% Ag Land],AssessedValuation[Dist],$C94,AssessedValuation[Tif_NonTIF],$A$4)</f>
        <v>57409330</v>
      </c>
      <c r="I94" s="8">
        <f>SUMIFS(AssessedValuation[100% Ag Building],AssessedValuation[Dist],$C94,AssessedValuation[Tif_NonTIF],$A$4)</f>
        <v>2476260</v>
      </c>
      <c r="J94" s="8">
        <f>SUMIFS(AssessedValuation[100% Commercial],AssessedValuation[Dist],$C94,AssessedValuation[Tif_NonTIF],$A$4)</f>
        <v>18248401</v>
      </c>
      <c r="K94" s="8">
        <f>SUMIFS(AssessedValuation[100% Industrial],AssessedValuation[Dist],$C94,AssessedValuation[Tif_NonTIF],$A$4)</f>
        <v>6214750</v>
      </c>
      <c r="L94" s="8">
        <f>SUMIFS(AssessedValuation[100% Reserved],AssessedValuation[Dist],$C94,AssessedValuation[Tif_NonTIF],$A$4)</f>
        <v>0</v>
      </c>
      <c r="M94" s="8">
        <f>SUMIFS(AssessedValuation[100% Reserved4],AssessedValuation[Dist],$C94,AssessedValuation[Tif_NonTIF],$A$4)</f>
        <v>0</v>
      </c>
      <c r="N94" s="8">
        <f>SUMIFS(AssessedValuation[100% Railroads],AssessedValuation[Dist],$C94,AssessedValuation[Tif_NonTIF],$A$4)</f>
        <v>0</v>
      </c>
      <c r="O94" s="8">
        <f>SUMIFS(AssessedValuation[100% Utilities],AssessedValuation[Dist],$C94,AssessedValuation[Tif_NonTIF],$A$4)</f>
        <v>236335</v>
      </c>
      <c r="P94" s="8">
        <f>SUMIFS(AssessedValuation[100% Other],AssessedValuation[Dist],$C94,AssessedValuation[Tif_NonTIF],$A$4)</f>
        <v>0</v>
      </c>
      <c r="Q94" s="8">
        <f>SUMIFS(AssessedValuation[100% Gross],AssessedValuation[Dist],$C94,AssessedValuation[Tif_NonTIF],$A$4)</f>
        <v>512335474</v>
      </c>
      <c r="R94" s="8">
        <f>SUMIFS(AssessedValuation[100% Military Exempt],AssessedValuation[Dist],$C94,AssessedValuation[Tif_NonTIF],$A$4)</f>
        <v>796000</v>
      </c>
      <c r="S94" s="8">
        <f>SUMIFS(AssessedValuation[100% Homestead Exempt],AssessedValuation[Dist],$C94,AssessedValuation[Tif_NonTIF],$A$4)</f>
        <v>2574000</v>
      </c>
      <c r="T94" s="8">
        <f>SUMIFS(AssessedValuation[100% Net],AssessedValuation[Dist],$C94,AssessedValuation[Tif_NonTIF],$A$4)</f>
        <v>508965474</v>
      </c>
      <c r="U94" s="8">
        <f>SUMIFS(AssessedValuation[100% Gas &amp; Elec Utilities],AssessedValuation[Dist],$C94,AssessedValuation[Tif_NonTIF],$A$4)</f>
        <v>73279987</v>
      </c>
      <c r="V94" s="8">
        <f t="shared" si="1"/>
        <v>582245461</v>
      </c>
    </row>
    <row r="95" spans="1:22" x14ac:dyDescent="0.25">
      <c r="A95">
        <v>2026</v>
      </c>
      <c r="B95" t="s">
        <v>1024</v>
      </c>
      <c r="C95" t="s">
        <v>1210</v>
      </c>
      <c r="D95" t="s">
        <v>1210</v>
      </c>
      <c r="E95" t="s">
        <v>809</v>
      </c>
      <c r="F95" t="s">
        <v>1211</v>
      </c>
      <c r="G95" s="8">
        <f>SUMIFS(AssessedValuation[100% Residential],AssessedValuation[Dist],$C95,AssessedValuation[Tif_NonTIF],$A$4)</f>
        <v>13539641060</v>
      </c>
      <c r="H95" s="8">
        <f>SUMIFS(AssessedValuation[100% Ag Land],AssessedValuation[Dist],$C95,AssessedValuation[Tif_NonTIF],$A$4)</f>
        <v>5272720</v>
      </c>
      <c r="I95" s="8">
        <f>SUMIFS(AssessedValuation[100% Ag Building],AssessedValuation[Dist],$C95,AssessedValuation[Tif_NonTIF],$A$4)</f>
        <v>438200</v>
      </c>
      <c r="J95" s="8">
        <f>SUMIFS(AssessedValuation[100% Commercial],AssessedValuation[Dist],$C95,AssessedValuation[Tif_NonTIF],$A$4)</f>
        <v>3182589182</v>
      </c>
      <c r="K95" s="8">
        <f>SUMIFS(AssessedValuation[100% Industrial],AssessedValuation[Dist],$C95,AssessedValuation[Tif_NonTIF],$A$4)</f>
        <v>360868832</v>
      </c>
      <c r="L95" s="8">
        <f>SUMIFS(AssessedValuation[100% Reserved],AssessedValuation[Dist],$C95,AssessedValuation[Tif_NonTIF],$A$4)</f>
        <v>0</v>
      </c>
      <c r="M95" s="8">
        <f>SUMIFS(AssessedValuation[100% Reserved4],AssessedValuation[Dist],$C95,AssessedValuation[Tif_NonTIF],$A$4)</f>
        <v>0</v>
      </c>
      <c r="N95" s="8">
        <f>SUMIFS(AssessedValuation[100% Railroads],AssessedValuation[Dist],$C95,AssessedValuation[Tif_NonTIF],$A$4)</f>
        <v>29228120</v>
      </c>
      <c r="O95" s="8">
        <f>SUMIFS(AssessedValuation[100% Utilities],AssessedValuation[Dist],$C95,AssessedValuation[Tif_NonTIF],$A$4)</f>
        <v>669619</v>
      </c>
      <c r="P95" s="8">
        <f>SUMIFS(AssessedValuation[100% Other],AssessedValuation[Dist],$C95,AssessedValuation[Tif_NonTIF],$A$4)</f>
        <v>0</v>
      </c>
      <c r="Q95" s="8">
        <f>SUMIFS(AssessedValuation[100% Gross],AssessedValuation[Dist],$C95,AssessedValuation[Tif_NonTIF],$A$4)</f>
        <v>17118707733</v>
      </c>
      <c r="R95" s="8">
        <f>SUMIFS(AssessedValuation[100% Military Exempt],AssessedValuation[Dist],$C95,AssessedValuation[Tif_NonTIF],$A$4)</f>
        <v>17091036</v>
      </c>
      <c r="S95" s="8">
        <f>SUMIFS(AssessedValuation[100% Homestead Exempt],AssessedValuation[Dist],$C95,AssessedValuation[Tif_NonTIF],$A$4)</f>
        <v>79592500</v>
      </c>
      <c r="T95" s="8">
        <f>SUMIFS(AssessedValuation[100% Net],AssessedValuation[Dist],$C95,AssessedValuation[Tif_NonTIF],$A$4)</f>
        <v>17022024197</v>
      </c>
      <c r="U95" s="8">
        <f>SUMIFS(AssessedValuation[100% Gas &amp; Elec Utilities],AssessedValuation[Dist],$C95,AssessedValuation[Tif_NonTIF],$A$4)</f>
        <v>714164907</v>
      </c>
      <c r="V95" s="8">
        <f t="shared" si="1"/>
        <v>17736189104</v>
      </c>
    </row>
    <row r="96" spans="1:22" x14ac:dyDescent="0.25">
      <c r="A96">
        <v>2026</v>
      </c>
      <c r="B96" t="s">
        <v>1031</v>
      </c>
      <c r="C96" t="s">
        <v>1212</v>
      </c>
      <c r="D96" t="s">
        <v>1212</v>
      </c>
      <c r="E96" t="s">
        <v>796</v>
      </c>
      <c r="F96" t="s">
        <v>1213</v>
      </c>
      <c r="G96" s="8">
        <f>SUMIFS(AssessedValuation[100% Residential],AssessedValuation[Dist],$C96,AssessedValuation[Tif_NonTIF],$A$4)</f>
        <v>29428898</v>
      </c>
      <c r="H96" s="8">
        <f>SUMIFS(AssessedValuation[100% Ag Land],AssessedValuation[Dist],$C96,AssessedValuation[Tif_NonTIF],$A$4)</f>
        <v>45106760</v>
      </c>
      <c r="I96" s="8">
        <f>SUMIFS(AssessedValuation[100% Ag Building],AssessedValuation[Dist],$C96,AssessedValuation[Tif_NonTIF],$A$4)</f>
        <v>3962468</v>
      </c>
      <c r="J96" s="8">
        <f>SUMIFS(AssessedValuation[100% Commercial],AssessedValuation[Dist],$C96,AssessedValuation[Tif_NonTIF],$A$4)</f>
        <v>3709603</v>
      </c>
      <c r="K96" s="8">
        <f>SUMIFS(AssessedValuation[100% Industrial],AssessedValuation[Dist],$C96,AssessedValuation[Tif_NonTIF],$A$4)</f>
        <v>435034</v>
      </c>
      <c r="L96" s="8">
        <f>SUMIFS(AssessedValuation[100% Reserved],AssessedValuation[Dist],$C96,AssessedValuation[Tif_NonTIF],$A$4)</f>
        <v>0</v>
      </c>
      <c r="M96" s="8">
        <f>SUMIFS(AssessedValuation[100% Reserved4],AssessedValuation[Dist],$C96,AssessedValuation[Tif_NonTIF],$A$4)</f>
        <v>0</v>
      </c>
      <c r="N96" s="8">
        <f>SUMIFS(AssessedValuation[100% Railroads],AssessedValuation[Dist],$C96,AssessedValuation[Tif_NonTIF],$A$4)</f>
        <v>0</v>
      </c>
      <c r="O96" s="8">
        <f>SUMIFS(AssessedValuation[100% Utilities],AssessedValuation[Dist],$C96,AssessedValuation[Tif_NonTIF],$A$4)</f>
        <v>0</v>
      </c>
      <c r="P96" s="8">
        <f>SUMIFS(AssessedValuation[100% Other],AssessedValuation[Dist],$C96,AssessedValuation[Tif_NonTIF],$A$4)</f>
        <v>0</v>
      </c>
      <c r="Q96" s="8">
        <f>SUMIFS(AssessedValuation[100% Gross],AssessedValuation[Dist],$C96,AssessedValuation[Tif_NonTIF],$A$4)</f>
        <v>82642763</v>
      </c>
      <c r="R96" s="8">
        <f>SUMIFS(AssessedValuation[100% Military Exempt],AssessedValuation[Dist],$C96,AssessedValuation[Tif_NonTIF],$A$4)</f>
        <v>94783</v>
      </c>
      <c r="S96" s="8">
        <f>SUMIFS(AssessedValuation[100% Homestead Exempt],AssessedValuation[Dist],$C96,AssessedValuation[Tif_NonTIF],$A$4)</f>
        <v>348647</v>
      </c>
      <c r="T96" s="8">
        <f>SUMIFS(AssessedValuation[100% Net],AssessedValuation[Dist],$C96,AssessedValuation[Tif_NonTIF],$A$4)</f>
        <v>82199333</v>
      </c>
      <c r="U96" s="8">
        <f>SUMIFS(AssessedValuation[100% Gas &amp; Elec Utilities],AssessedValuation[Dist],$C96,AssessedValuation[Tif_NonTIF],$A$4)</f>
        <v>5742421</v>
      </c>
      <c r="V96" s="8">
        <f t="shared" si="1"/>
        <v>87941754</v>
      </c>
    </row>
    <row r="97" spans="1:22" x14ac:dyDescent="0.25">
      <c r="A97">
        <v>2026</v>
      </c>
      <c r="B97" t="s">
        <v>1029</v>
      </c>
      <c r="C97" t="s">
        <v>1214</v>
      </c>
      <c r="D97" t="s">
        <v>1214</v>
      </c>
      <c r="E97" t="s">
        <v>145</v>
      </c>
      <c r="F97" t="s">
        <v>1215</v>
      </c>
      <c r="G97" s="8">
        <f>SUMIFS(AssessedValuation[100% Residential],AssessedValuation[Dist],$C97,AssessedValuation[Tif_NonTIF],$A$4)</f>
        <v>403613467</v>
      </c>
      <c r="H97" s="8">
        <f>SUMIFS(AssessedValuation[100% Ag Land],AssessedValuation[Dist],$C97,AssessedValuation[Tif_NonTIF],$A$4)</f>
        <v>165355678</v>
      </c>
      <c r="I97" s="8">
        <f>SUMIFS(AssessedValuation[100% Ag Building],AssessedValuation[Dist],$C97,AssessedValuation[Tif_NonTIF],$A$4)</f>
        <v>11077740</v>
      </c>
      <c r="J97" s="8">
        <f>SUMIFS(AssessedValuation[100% Commercial],AssessedValuation[Dist],$C97,AssessedValuation[Tif_NonTIF],$A$4)</f>
        <v>20779563</v>
      </c>
      <c r="K97" s="8">
        <f>SUMIFS(AssessedValuation[100% Industrial],AssessedValuation[Dist],$C97,AssessedValuation[Tif_NonTIF],$A$4)</f>
        <v>9899123</v>
      </c>
      <c r="L97" s="8">
        <f>SUMIFS(AssessedValuation[100% Reserved],AssessedValuation[Dist],$C97,AssessedValuation[Tif_NonTIF],$A$4)</f>
        <v>0</v>
      </c>
      <c r="M97" s="8">
        <f>SUMIFS(AssessedValuation[100% Reserved4],AssessedValuation[Dist],$C97,AssessedValuation[Tif_NonTIF],$A$4)</f>
        <v>0</v>
      </c>
      <c r="N97" s="8">
        <f>SUMIFS(AssessedValuation[100% Railroads],AssessedValuation[Dist],$C97,AssessedValuation[Tif_NonTIF],$A$4)</f>
        <v>2250316</v>
      </c>
      <c r="O97" s="8">
        <f>SUMIFS(AssessedValuation[100% Utilities],AssessedValuation[Dist],$C97,AssessedValuation[Tif_NonTIF],$A$4)</f>
        <v>1918902</v>
      </c>
      <c r="P97" s="8">
        <f>SUMIFS(AssessedValuation[100% Other],AssessedValuation[Dist],$C97,AssessedValuation[Tif_NonTIF],$A$4)</f>
        <v>0</v>
      </c>
      <c r="Q97" s="8">
        <f>SUMIFS(AssessedValuation[100% Gross],AssessedValuation[Dist],$C97,AssessedValuation[Tif_NonTIF],$A$4)</f>
        <v>614894789</v>
      </c>
      <c r="R97" s="8">
        <f>SUMIFS(AssessedValuation[100% Military Exempt],AssessedValuation[Dist],$C97,AssessedValuation[Tif_NonTIF],$A$4)</f>
        <v>763704</v>
      </c>
      <c r="S97" s="8">
        <f>SUMIFS(AssessedValuation[100% Homestead Exempt],AssessedValuation[Dist],$C97,AssessedValuation[Tif_NonTIF],$A$4)</f>
        <v>2535000</v>
      </c>
      <c r="T97" s="8">
        <f>SUMIFS(AssessedValuation[100% Net],AssessedValuation[Dist],$C97,AssessedValuation[Tif_NonTIF],$A$4)</f>
        <v>611596085</v>
      </c>
      <c r="U97" s="8">
        <f>SUMIFS(AssessedValuation[100% Gas &amp; Elec Utilities],AssessedValuation[Dist],$C97,AssessedValuation[Tif_NonTIF],$A$4)</f>
        <v>48072549</v>
      </c>
      <c r="V97" s="8">
        <f t="shared" si="1"/>
        <v>659668634</v>
      </c>
    </row>
    <row r="98" spans="1:22" x14ac:dyDescent="0.25">
      <c r="A98">
        <v>2026</v>
      </c>
      <c r="B98" t="s">
        <v>1052</v>
      </c>
      <c r="C98" t="s">
        <v>1216</v>
      </c>
      <c r="D98" t="s">
        <v>1216</v>
      </c>
      <c r="E98" t="s">
        <v>434</v>
      </c>
      <c r="F98" t="s">
        <v>1217</v>
      </c>
      <c r="G98" s="8">
        <f>SUMIFS(AssessedValuation[100% Residential],AssessedValuation[Dist],$C98,AssessedValuation[Tif_NonTIF],$A$4)</f>
        <v>6618546426</v>
      </c>
      <c r="H98" s="8">
        <f>SUMIFS(AssessedValuation[100% Ag Land],AssessedValuation[Dist],$C98,AssessedValuation[Tif_NonTIF],$A$4)</f>
        <v>142022361</v>
      </c>
      <c r="I98" s="8">
        <f>SUMIFS(AssessedValuation[100% Ag Building],AssessedValuation[Dist],$C98,AssessedValuation[Tif_NonTIF],$A$4)</f>
        <v>14040500</v>
      </c>
      <c r="J98" s="8">
        <f>SUMIFS(AssessedValuation[100% Commercial],AssessedValuation[Dist],$C98,AssessedValuation[Tif_NonTIF],$A$4)</f>
        <v>1224988858</v>
      </c>
      <c r="K98" s="8">
        <f>SUMIFS(AssessedValuation[100% Industrial],AssessedValuation[Dist],$C98,AssessedValuation[Tif_NonTIF],$A$4)</f>
        <v>130766629</v>
      </c>
      <c r="L98" s="8">
        <f>SUMIFS(AssessedValuation[100% Reserved],AssessedValuation[Dist],$C98,AssessedValuation[Tif_NonTIF],$A$4)</f>
        <v>0</v>
      </c>
      <c r="M98" s="8">
        <f>SUMIFS(AssessedValuation[100% Reserved4],AssessedValuation[Dist],$C98,AssessedValuation[Tif_NonTIF],$A$4)</f>
        <v>0</v>
      </c>
      <c r="N98" s="8">
        <f>SUMIFS(AssessedValuation[100% Railroads],AssessedValuation[Dist],$C98,AssessedValuation[Tif_NonTIF],$A$4)</f>
        <v>14442451</v>
      </c>
      <c r="O98" s="8">
        <f>SUMIFS(AssessedValuation[100% Utilities],AssessedValuation[Dist],$C98,AssessedValuation[Tif_NonTIF],$A$4)</f>
        <v>31808123</v>
      </c>
      <c r="P98" s="8">
        <f>SUMIFS(AssessedValuation[100% Other],AssessedValuation[Dist],$C98,AssessedValuation[Tif_NonTIF],$A$4)</f>
        <v>455624</v>
      </c>
      <c r="Q98" s="8">
        <f>SUMIFS(AssessedValuation[100% Gross],AssessedValuation[Dist],$C98,AssessedValuation[Tif_NonTIF],$A$4)</f>
        <v>8177070972</v>
      </c>
      <c r="R98" s="8">
        <f>SUMIFS(AssessedValuation[100% Military Exempt],AssessedValuation[Dist],$C98,AssessedValuation[Tif_NonTIF],$A$4)</f>
        <v>10542520</v>
      </c>
      <c r="S98" s="8">
        <f>SUMIFS(AssessedValuation[100% Homestead Exempt],AssessedValuation[Dist],$C98,AssessedValuation[Tif_NonTIF],$A$4)</f>
        <v>34398000</v>
      </c>
      <c r="T98" s="8">
        <f>SUMIFS(AssessedValuation[100% Net],AssessedValuation[Dist],$C98,AssessedValuation[Tif_NonTIF],$A$4)</f>
        <v>8132130452</v>
      </c>
      <c r="U98" s="8">
        <f>SUMIFS(AssessedValuation[100% Gas &amp; Elec Utilities],AssessedValuation[Dist],$C98,AssessedValuation[Tif_NonTIF],$A$4)</f>
        <v>591932465</v>
      </c>
      <c r="V98" s="8">
        <f t="shared" si="1"/>
        <v>8724062917</v>
      </c>
    </row>
    <row r="99" spans="1:22" x14ac:dyDescent="0.25">
      <c r="A99">
        <v>2026</v>
      </c>
      <c r="B99" t="s">
        <v>1029</v>
      </c>
      <c r="C99" t="s">
        <v>1218</v>
      </c>
      <c r="D99" t="s">
        <v>1218</v>
      </c>
      <c r="E99" t="s">
        <v>49</v>
      </c>
      <c r="F99" t="s">
        <v>1219</v>
      </c>
      <c r="G99" s="8">
        <f>SUMIFS(AssessedValuation[100% Residential],AssessedValuation[Dist],$C99,AssessedValuation[Tif_NonTIF],$A$4)</f>
        <v>205111794</v>
      </c>
      <c r="H99" s="8">
        <f>SUMIFS(AssessedValuation[100% Ag Land],AssessedValuation[Dist],$C99,AssessedValuation[Tif_NonTIF],$A$4)</f>
        <v>82050990</v>
      </c>
      <c r="I99" s="8">
        <f>SUMIFS(AssessedValuation[100% Ag Building],AssessedValuation[Dist],$C99,AssessedValuation[Tif_NonTIF],$A$4)</f>
        <v>4141680</v>
      </c>
      <c r="J99" s="8">
        <f>SUMIFS(AssessedValuation[100% Commercial],AssessedValuation[Dist],$C99,AssessedValuation[Tif_NonTIF],$A$4)</f>
        <v>22642436</v>
      </c>
      <c r="K99" s="8">
        <f>SUMIFS(AssessedValuation[100% Industrial],AssessedValuation[Dist],$C99,AssessedValuation[Tif_NonTIF],$A$4)</f>
        <v>0</v>
      </c>
      <c r="L99" s="8">
        <f>SUMIFS(AssessedValuation[100% Reserved],AssessedValuation[Dist],$C99,AssessedValuation[Tif_NonTIF],$A$4)</f>
        <v>0</v>
      </c>
      <c r="M99" s="8">
        <f>SUMIFS(AssessedValuation[100% Reserved4],AssessedValuation[Dist],$C99,AssessedValuation[Tif_NonTIF],$A$4)</f>
        <v>0</v>
      </c>
      <c r="N99" s="8">
        <f>SUMIFS(AssessedValuation[100% Railroads],AssessedValuation[Dist],$C99,AssessedValuation[Tif_NonTIF],$A$4)</f>
        <v>2923908</v>
      </c>
      <c r="O99" s="8">
        <f>SUMIFS(AssessedValuation[100% Utilities],AssessedValuation[Dist],$C99,AssessedValuation[Tif_NonTIF],$A$4)</f>
        <v>81584</v>
      </c>
      <c r="P99" s="8">
        <f>SUMIFS(AssessedValuation[100% Other],AssessedValuation[Dist],$C99,AssessedValuation[Tif_NonTIF],$A$4)</f>
        <v>0</v>
      </c>
      <c r="Q99" s="8">
        <f>SUMIFS(AssessedValuation[100% Gross],AssessedValuation[Dist],$C99,AssessedValuation[Tif_NonTIF],$A$4)</f>
        <v>316952392</v>
      </c>
      <c r="R99" s="8">
        <f>SUMIFS(AssessedValuation[100% Military Exempt],AssessedValuation[Dist],$C99,AssessedValuation[Tif_NonTIF],$A$4)</f>
        <v>444000</v>
      </c>
      <c r="S99" s="8">
        <f>SUMIFS(AssessedValuation[100% Homestead Exempt],AssessedValuation[Dist],$C99,AssessedValuation[Tif_NonTIF],$A$4)</f>
        <v>1781000</v>
      </c>
      <c r="T99" s="8">
        <f>SUMIFS(AssessedValuation[100% Net],AssessedValuation[Dist],$C99,AssessedValuation[Tif_NonTIF],$A$4)</f>
        <v>314727392</v>
      </c>
      <c r="U99" s="8">
        <f>SUMIFS(AssessedValuation[100% Gas &amp; Elec Utilities],AssessedValuation[Dist],$C99,AssessedValuation[Tif_NonTIF],$A$4)</f>
        <v>59855896</v>
      </c>
      <c r="V99" s="8">
        <f t="shared" si="1"/>
        <v>374583288</v>
      </c>
    </row>
    <row r="100" spans="1:22" x14ac:dyDescent="0.25">
      <c r="A100">
        <v>2026</v>
      </c>
      <c r="B100" t="s">
        <v>1062</v>
      </c>
      <c r="C100" t="s">
        <v>1220</v>
      </c>
      <c r="D100" t="s">
        <v>1220</v>
      </c>
      <c r="E100" t="s">
        <v>157</v>
      </c>
      <c r="F100" t="s">
        <v>1221</v>
      </c>
      <c r="G100" s="8">
        <f>SUMIFS(AssessedValuation[100% Residential],AssessedValuation[Dist],$C100,AssessedValuation[Tif_NonTIF],$A$4)</f>
        <v>270973517</v>
      </c>
      <c r="H100" s="8">
        <f>SUMIFS(AssessedValuation[100% Ag Land],AssessedValuation[Dist],$C100,AssessedValuation[Tif_NonTIF],$A$4)</f>
        <v>122401010</v>
      </c>
      <c r="I100" s="8">
        <f>SUMIFS(AssessedValuation[100% Ag Building],AssessedValuation[Dist],$C100,AssessedValuation[Tif_NonTIF],$A$4)</f>
        <v>8777610</v>
      </c>
      <c r="J100" s="8">
        <f>SUMIFS(AssessedValuation[100% Commercial],AssessedValuation[Dist],$C100,AssessedValuation[Tif_NonTIF],$A$4)</f>
        <v>52136073</v>
      </c>
      <c r="K100" s="8">
        <f>SUMIFS(AssessedValuation[100% Industrial],AssessedValuation[Dist],$C100,AssessedValuation[Tif_NonTIF],$A$4)</f>
        <v>26617941</v>
      </c>
      <c r="L100" s="8">
        <f>SUMIFS(AssessedValuation[100% Reserved],AssessedValuation[Dist],$C100,AssessedValuation[Tif_NonTIF],$A$4)</f>
        <v>0</v>
      </c>
      <c r="M100" s="8">
        <f>SUMIFS(AssessedValuation[100% Reserved4],AssessedValuation[Dist],$C100,AssessedValuation[Tif_NonTIF],$A$4)</f>
        <v>0</v>
      </c>
      <c r="N100" s="8">
        <f>SUMIFS(AssessedValuation[100% Railroads],AssessedValuation[Dist],$C100,AssessedValuation[Tif_NonTIF],$A$4)</f>
        <v>2404694</v>
      </c>
      <c r="O100" s="8">
        <f>SUMIFS(AssessedValuation[100% Utilities],AssessedValuation[Dist],$C100,AssessedValuation[Tif_NonTIF],$A$4)</f>
        <v>6368760</v>
      </c>
      <c r="P100" s="8">
        <f>SUMIFS(AssessedValuation[100% Other],AssessedValuation[Dist],$C100,AssessedValuation[Tif_NonTIF],$A$4)</f>
        <v>0</v>
      </c>
      <c r="Q100" s="8">
        <f>SUMIFS(AssessedValuation[100% Gross],AssessedValuation[Dist],$C100,AssessedValuation[Tif_NonTIF],$A$4)</f>
        <v>489679605</v>
      </c>
      <c r="R100" s="8">
        <f>SUMIFS(AssessedValuation[100% Military Exempt],AssessedValuation[Dist],$C100,AssessedValuation[Tif_NonTIF],$A$4)</f>
        <v>528000</v>
      </c>
      <c r="S100" s="8">
        <f>SUMIFS(AssessedValuation[100% Homestead Exempt],AssessedValuation[Dist],$C100,AssessedValuation[Tif_NonTIF],$A$4)</f>
        <v>1566500</v>
      </c>
      <c r="T100" s="8">
        <f>SUMIFS(AssessedValuation[100% Net],AssessedValuation[Dist],$C100,AssessedValuation[Tif_NonTIF],$A$4)</f>
        <v>487585105</v>
      </c>
      <c r="U100" s="8">
        <f>SUMIFS(AssessedValuation[100% Gas &amp; Elec Utilities],AssessedValuation[Dist],$C100,AssessedValuation[Tif_NonTIF],$A$4)</f>
        <v>28631020</v>
      </c>
      <c r="V100" s="8">
        <f t="shared" si="1"/>
        <v>516216125</v>
      </c>
    </row>
    <row r="101" spans="1:22" x14ac:dyDescent="0.25">
      <c r="A101">
        <v>2026</v>
      </c>
      <c r="B101" t="s">
        <v>1037</v>
      </c>
      <c r="C101" t="s">
        <v>1222</v>
      </c>
      <c r="D101" t="s">
        <v>1222</v>
      </c>
      <c r="E101" t="s">
        <v>495</v>
      </c>
      <c r="F101" t="s">
        <v>1223</v>
      </c>
      <c r="G101" s="8">
        <f>SUMIFS(AssessedValuation[100% Residential],AssessedValuation[Dist],$C101,AssessedValuation[Tif_NonTIF],$A$4)</f>
        <v>203406133</v>
      </c>
      <c r="H101" s="8">
        <f>SUMIFS(AssessedValuation[100% Ag Land],AssessedValuation[Dist],$C101,AssessedValuation[Tif_NonTIF],$A$4)</f>
        <v>183116030</v>
      </c>
      <c r="I101" s="8">
        <f>SUMIFS(AssessedValuation[100% Ag Building],AssessedValuation[Dist],$C101,AssessedValuation[Tif_NonTIF],$A$4)</f>
        <v>19420330</v>
      </c>
      <c r="J101" s="8">
        <f>SUMIFS(AssessedValuation[100% Commercial],AssessedValuation[Dist],$C101,AssessedValuation[Tif_NonTIF],$A$4)</f>
        <v>45549244</v>
      </c>
      <c r="K101" s="8">
        <f>SUMIFS(AssessedValuation[100% Industrial],AssessedValuation[Dist],$C101,AssessedValuation[Tif_NonTIF],$A$4)</f>
        <v>85777600</v>
      </c>
      <c r="L101" s="8">
        <f>SUMIFS(AssessedValuation[100% Reserved],AssessedValuation[Dist],$C101,AssessedValuation[Tif_NonTIF],$A$4)</f>
        <v>0</v>
      </c>
      <c r="M101" s="8">
        <f>SUMIFS(AssessedValuation[100% Reserved4],AssessedValuation[Dist],$C101,AssessedValuation[Tif_NonTIF],$A$4)</f>
        <v>0</v>
      </c>
      <c r="N101" s="8">
        <f>SUMIFS(AssessedValuation[100% Railroads],AssessedValuation[Dist],$C101,AssessedValuation[Tif_NonTIF],$A$4)</f>
        <v>34719582</v>
      </c>
      <c r="O101" s="8">
        <f>SUMIFS(AssessedValuation[100% Utilities],AssessedValuation[Dist],$C101,AssessedValuation[Tif_NonTIF],$A$4)</f>
        <v>15416896</v>
      </c>
      <c r="P101" s="8">
        <f>SUMIFS(AssessedValuation[100% Other],AssessedValuation[Dist],$C101,AssessedValuation[Tif_NonTIF],$A$4)</f>
        <v>73249</v>
      </c>
      <c r="Q101" s="8">
        <f>SUMIFS(AssessedValuation[100% Gross],AssessedValuation[Dist],$C101,AssessedValuation[Tif_NonTIF],$A$4)</f>
        <v>587479064</v>
      </c>
      <c r="R101" s="8">
        <f>SUMIFS(AssessedValuation[100% Military Exempt],AssessedValuation[Dist],$C101,AssessedValuation[Tif_NonTIF],$A$4)</f>
        <v>639400</v>
      </c>
      <c r="S101" s="8">
        <f>SUMIFS(AssessedValuation[100% Homestead Exempt],AssessedValuation[Dist],$C101,AssessedValuation[Tif_NonTIF],$A$4)</f>
        <v>1942940</v>
      </c>
      <c r="T101" s="8">
        <f>SUMIFS(AssessedValuation[100% Net],AssessedValuation[Dist],$C101,AssessedValuation[Tif_NonTIF],$A$4)</f>
        <v>584896724</v>
      </c>
      <c r="U101" s="8">
        <f>SUMIFS(AssessedValuation[100% Gas &amp; Elec Utilities],AssessedValuation[Dist],$C101,AssessedValuation[Tif_NonTIF],$A$4)</f>
        <v>27503308</v>
      </c>
      <c r="V101" s="8">
        <f t="shared" si="1"/>
        <v>612400032</v>
      </c>
    </row>
    <row r="102" spans="1:22" x14ac:dyDescent="0.25">
      <c r="A102">
        <v>2026</v>
      </c>
      <c r="B102" t="s">
        <v>1024</v>
      </c>
      <c r="C102" t="s">
        <v>1224</v>
      </c>
      <c r="D102" t="s">
        <v>1224</v>
      </c>
      <c r="E102" t="s">
        <v>365</v>
      </c>
      <c r="F102" t="s">
        <v>1225</v>
      </c>
      <c r="G102" s="8">
        <f>SUMIFS(AssessedValuation[100% Residential],AssessedValuation[Dist],$C102,AssessedValuation[Tif_NonTIF],$A$4)</f>
        <v>353005509</v>
      </c>
      <c r="H102" s="8">
        <f>SUMIFS(AssessedValuation[100% Ag Land],AssessedValuation[Dist],$C102,AssessedValuation[Tif_NonTIF],$A$4)</f>
        <v>78056470</v>
      </c>
      <c r="I102" s="8">
        <f>SUMIFS(AssessedValuation[100% Ag Building],AssessedValuation[Dist],$C102,AssessedValuation[Tif_NonTIF],$A$4)</f>
        <v>4047700</v>
      </c>
      <c r="J102" s="8">
        <f>SUMIFS(AssessedValuation[100% Commercial],AssessedValuation[Dist],$C102,AssessedValuation[Tif_NonTIF],$A$4)</f>
        <v>16957108</v>
      </c>
      <c r="K102" s="8">
        <f>SUMIFS(AssessedValuation[100% Industrial],AssessedValuation[Dist],$C102,AssessedValuation[Tif_NonTIF],$A$4)</f>
        <v>1924800</v>
      </c>
      <c r="L102" s="8">
        <f>SUMIFS(AssessedValuation[100% Reserved],AssessedValuation[Dist],$C102,AssessedValuation[Tif_NonTIF],$A$4)</f>
        <v>0</v>
      </c>
      <c r="M102" s="8">
        <f>SUMIFS(AssessedValuation[100% Reserved4],AssessedValuation[Dist],$C102,AssessedValuation[Tif_NonTIF],$A$4)</f>
        <v>0</v>
      </c>
      <c r="N102" s="8">
        <f>SUMIFS(AssessedValuation[100% Railroads],AssessedValuation[Dist],$C102,AssessedValuation[Tif_NonTIF],$A$4)</f>
        <v>2437150</v>
      </c>
      <c r="O102" s="8">
        <f>SUMIFS(AssessedValuation[100% Utilities],AssessedValuation[Dist],$C102,AssessedValuation[Tif_NonTIF],$A$4)</f>
        <v>1316769</v>
      </c>
      <c r="P102" s="8">
        <f>SUMIFS(AssessedValuation[100% Other],AssessedValuation[Dist],$C102,AssessedValuation[Tif_NonTIF],$A$4)</f>
        <v>0</v>
      </c>
      <c r="Q102" s="8">
        <f>SUMIFS(AssessedValuation[100% Gross],AssessedValuation[Dist],$C102,AssessedValuation[Tif_NonTIF],$A$4)</f>
        <v>457745506</v>
      </c>
      <c r="R102" s="8">
        <f>SUMIFS(AssessedValuation[100% Military Exempt],AssessedValuation[Dist],$C102,AssessedValuation[Tif_NonTIF],$A$4)</f>
        <v>476000</v>
      </c>
      <c r="S102" s="8">
        <f>SUMIFS(AssessedValuation[100% Homestead Exempt],AssessedValuation[Dist],$C102,AssessedValuation[Tif_NonTIF],$A$4)</f>
        <v>845000</v>
      </c>
      <c r="T102" s="8">
        <f>SUMIFS(AssessedValuation[100% Net],AssessedValuation[Dist],$C102,AssessedValuation[Tif_NonTIF],$A$4)</f>
        <v>456424506</v>
      </c>
      <c r="U102" s="8">
        <f>SUMIFS(AssessedValuation[100% Gas &amp; Elec Utilities],AssessedValuation[Dist],$C102,AssessedValuation[Tif_NonTIF],$A$4)</f>
        <v>38843224</v>
      </c>
      <c r="V102" s="8">
        <f t="shared" si="1"/>
        <v>495267730</v>
      </c>
    </row>
    <row r="103" spans="1:22" x14ac:dyDescent="0.25">
      <c r="A103">
        <v>2026</v>
      </c>
      <c r="B103" t="s">
        <v>1029</v>
      </c>
      <c r="C103" t="s">
        <v>1226</v>
      </c>
      <c r="D103" t="s">
        <v>1226</v>
      </c>
      <c r="E103" t="s">
        <v>275</v>
      </c>
      <c r="F103" t="s">
        <v>1227</v>
      </c>
      <c r="G103" s="8">
        <f>SUMIFS(AssessedValuation[100% Residential],AssessedValuation[Dist],$C103,AssessedValuation[Tif_NonTIF],$A$4)</f>
        <v>212987162</v>
      </c>
      <c r="H103" s="8">
        <f>SUMIFS(AssessedValuation[100% Ag Land],AssessedValuation[Dist],$C103,AssessedValuation[Tif_NonTIF],$A$4)</f>
        <v>170390530</v>
      </c>
      <c r="I103" s="8">
        <f>SUMIFS(AssessedValuation[100% Ag Building],AssessedValuation[Dist],$C103,AssessedValuation[Tif_NonTIF],$A$4)</f>
        <v>11899090</v>
      </c>
      <c r="J103" s="8">
        <f>SUMIFS(AssessedValuation[100% Commercial],AssessedValuation[Dist],$C103,AssessedValuation[Tif_NonTIF],$A$4)</f>
        <v>11650348</v>
      </c>
      <c r="K103" s="8">
        <f>SUMIFS(AssessedValuation[100% Industrial],AssessedValuation[Dist],$C103,AssessedValuation[Tif_NonTIF],$A$4)</f>
        <v>3475030</v>
      </c>
      <c r="L103" s="8">
        <f>SUMIFS(AssessedValuation[100% Reserved],AssessedValuation[Dist],$C103,AssessedValuation[Tif_NonTIF],$A$4)</f>
        <v>0</v>
      </c>
      <c r="M103" s="8">
        <f>SUMIFS(AssessedValuation[100% Reserved4],AssessedValuation[Dist],$C103,AssessedValuation[Tif_NonTIF],$A$4)</f>
        <v>0</v>
      </c>
      <c r="N103" s="8">
        <f>SUMIFS(AssessedValuation[100% Railroads],AssessedValuation[Dist],$C103,AssessedValuation[Tif_NonTIF],$A$4)</f>
        <v>2798508</v>
      </c>
      <c r="O103" s="8">
        <f>SUMIFS(AssessedValuation[100% Utilities],AssessedValuation[Dist],$C103,AssessedValuation[Tif_NonTIF],$A$4)</f>
        <v>6081379</v>
      </c>
      <c r="P103" s="8">
        <f>SUMIFS(AssessedValuation[100% Other],AssessedValuation[Dist],$C103,AssessedValuation[Tif_NonTIF],$A$4)</f>
        <v>0</v>
      </c>
      <c r="Q103" s="8">
        <f>SUMIFS(AssessedValuation[100% Gross],AssessedValuation[Dist],$C103,AssessedValuation[Tif_NonTIF],$A$4)</f>
        <v>419282047</v>
      </c>
      <c r="R103" s="8">
        <f>SUMIFS(AssessedValuation[100% Military Exempt],AssessedValuation[Dist],$C103,AssessedValuation[Tif_NonTIF],$A$4)</f>
        <v>512000</v>
      </c>
      <c r="S103" s="8">
        <f>SUMIFS(AssessedValuation[100% Homestead Exempt],AssessedValuation[Dist],$C103,AssessedValuation[Tif_NonTIF],$A$4)</f>
        <v>2054000</v>
      </c>
      <c r="T103" s="8">
        <f>SUMIFS(AssessedValuation[100% Net],AssessedValuation[Dist],$C103,AssessedValuation[Tif_NonTIF],$A$4)</f>
        <v>416716047</v>
      </c>
      <c r="U103" s="8">
        <f>SUMIFS(AssessedValuation[100% Gas &amp; Elec Utilities],AssessedValuation[Dist],$C103,AssessedValuation[Tif_NonTIF],$A$4)</f>
        <v>25461414</v>
      </c>
      <c r="V103" s="8">
        <f t="shared" si="1"/>
        <v>442177461</v>
      </c>
    </row>
    <row r="104" spans="1:22" x14ac:dyDescent="0.25">
      <c r="A104">
        <v>2026</v>
      </c>
      <c r="B104" t="s">
        <v>1029</v>
      </c>
      <c r="C104" t="s">
        <v>1228</v>
      </c>
      <c r="D104" t="s">
        <v>1727</v>
      </c>
      <c r="E104" t="s">
        <v>530</v>
      </c>
      <c r="F104" t="s">
        <v>1229</v>
      </c>
      <c r="G104" s="8">
        <f>SUMIFS(AssessedValuation[100% Residential],AssessedValuation[Dist],$C104,AssessedValuation[Tif_NonTIF],$A$4)</f>
        <v>239284770</v>
      </c>
      <c r="H104" s="8">
        <f>SUMIFS(AssessedValuation[100% Ag Land],AssessedValuation[Dist],$C104,AssessedValuation[Tif_NonTIF],$A$4)</f>
        <v>184957920</v>
      </c>
      <c r="I104" s="8">
        <f>SUMIFS(AssessedValuation[100% Ag Building],AssessedValuation[Dist],$C104,AssessedValuation[Tif_NonTIF],$A$4)</f>
        <v>6485120</v>
      </c>
      <c r="J104" s="8">
        <f>SUMIFS(AssessedValuation[100% Commercial],AssessedValuation[Dist],$C104,AssessedValuation[Tif_NonTIF],$A$4)</f>
        <v>33217730</v>
      </c>
      <c r="K104" s="8">
        <f>SUMIFS(AssessedValuation[100% Industrial],AssessedValuation[Dist],$C104,AssessedValuation[Tif_NonTIF],$A$4)</f>
        <v>40875300</v>
      </c>
      <c r="L104" s="8">
        <f>SUMIFS(AssessedValuation[100% Reserved],AssessedValuation[Dist],$C104,AssessedValuation[Tif_NonTIF],$A$4)</f>
        <v>0</v>
      </c>
      <c r="M104" s="8">
        <f>SUMIFS(AssessedValuation[100% Reserved4],AssessedValuation[Dist],$C104,AssessedValuation[Tif_NonTIF],$A$4)</f>
        <v>0</v>
      </c>
      <c r="N104" s="8">
        <f>SUMIFS(AssessedValuation[100% Railroads],AssessedValuation[Dist],$C104,AssessedValuation[Tif_NonTIF],$A$4)</f>
        <v>28069986</v>
      </c>
      <c r="O104" s="8">
        <f>SUMIFS(AssessedValuation[100% Utilities],AssessedValuation[Dist],$C104,AssessedValuation[Tif_NonTIF],$A$4)</f>
        <v>400032</v>
      </c>
      <c r="P104" s="8">
        <f>SUMIFS(AssessedValuation[100% Other],AssessedValuation[Dist],$C104,AssessedValuation[Tif_NonTIF],$A$4)</f>
        <v>0</v>
      </c>
      <c r="Q104" s="8">
        <f>SUMIFS(AssessedValuation[100% Gross],AssessedValuation[Dist],$C104,AssessedValuation[Tif_NonTIF],$A$4)</f>
        <v>533290858</v>
      </c>
      <c r="R104" s="8">
        <f>SUMIFS(AssessedValuation[100% Military Exempt],AssessedValuation[Dist],$C104,AssessedValuation[Tif_NonTIF],$A$4)</f>
        <v>56000</v>
      </c>
      <c r="S104" s="8">
        <f>SUMIFS(AssessedValuation[100% Homestead Exempt],AssessedValuation[Dist],$C104,AssessedValuation[Tif_NonTIF],$A$4)</f>
        <v>4097120</v>
      </c>
      <c r="T104" s="8">
        <f>SUMIFS(AssessedValuation[100% Net],AssessedValuation[Dist],$C104,AssessedValuation[Tif_NonTIF],$A$4)</f>
        <v>529137738</v>
      </c>
      <c r="U104" s="8">
        <f>SUMIFS(AssessedValuation[100% Gas &amp; Elec Utilities],AssessedValuation[Dist],$C104,AssessedValuation[Tif_NonTIF],$A$4)</f>
        <v>46044181</v>
      </c>
      <c r="V104" s="8">
        <f t="shared" si="1"/>
        <v>575181919</v>
      </c>
    </row>
    <row r="105" spans="1:22" x14ac:dyDescent="0.25">
      <c r="A105">
        <v>2026</v>
      </c>
      <c r="B105" t="s">
        <v>1031</v>
      </c>
      <c r="C105" t="s">
        <v>1230</v>
      </c>
      <c r="D105" t="s">
        <v>1230</v>
      </c>
      <c r="E105" t="s">
        <v>1705</v>
      </c>
      <c r="F105" t="s">
        <v>1231</v>
      </c>
      <c r="G105" s="8">
        <f>SUMIFS(AssessedValuation[100% Residential],AssessedValuation[Dist],$C105,AssessedValuation[Tif_NonTIF],$A$4)</f>
        <v>298522091</v>
      </c>
      <c r="H105" s="8">
        <f>SUMIFS(AssessedValuation[100% Ag Land],AssessedValuation[Dist],$C105,AssessedValuation[Tif_NonTIF],$A$4)</f>
        <v>265944804</v>
      </c>
      <c r="I105" s="8">
        <f>SUMIFS(AssessedValuation[100% Ag Building],AssessedValuation[Dist],$C105,AssessedValuation[Tif_NonTIF],$A$4)</f>
        <v>7379897</v>
      </c>
      <c r="J105" s="8">
        <f>SUMIFS(AssessedValuation[100% Commercial],AssessedValuation[Dist],$C105,AssessedValuation[Tif_NonTIF],$A$4)</f>
        <v>24763222</v>
      </c>
      <c r="K105" s="8">
        <f>SUMIFS(AssessedValuation[100% Industrial],AssessedValuation[Dist],$C105,AssessedValuation[Tif_NonTIF],$A$4)</f>
        <v>3103188</v>
      </c>
      <c r="L105" s="8">
        <f>SUMIFS(AssessedValuation[100% Reserved],AssessedValuation[Dist],$C105,AssessedValuation[Tif_NonTIF],$A$4)</f>
        <v>0</v>
      </c>
      <c r="M105" s="8">
        <f>SUMIFS(AssessedValuation[100% Reserved4],AssessedValuation[Dist],$C105,AssessedValuation[Tif_NonTIF],$A$4)</f>
        <v>0</v>
      </c>
      <c r="N105" s="8">
        <f>SUMIFS(AssessedValuation[100% Railroads],AssessedValuation[Dist],$C105,AssessedValuation[Tif_NonTIF],$A$4)</f>
        <v>12872744</v>
      </c>
      <c r="O105" s="8">
        <f>SUMIFS(AssessedValuation[100% Utilities],AssessedValuation[Dist],$C105,AssessedValuation[Tif_NonTIF],$A$4)</f>
        <v>26876526</v>
      </c>
      <c r="P105" s="8">
        <f>SUMIFS(AssessedValuation[100% Other],AssessedValuation[Dist],$C105,AssessedValuation[Tif_NonTIF],$A$4)</f>
        <v>0</v>
      </c>
      <c r="Q105" s="8">
        <f>SUMIFS(AssessedValuation[100% Gross],AssessedValuation[Dist],$C105,AssessedValuation[Tif_NonTIF],$A$4)</f>
        <v>639462472</v>
      </c>
      <c r="R105" s="8">
        <f>SUMIFS(AssessedValuation[100% Military Exempt],AssessedValuation[Dist],$C105,AssessedValuation[Tif_NonTIF],$A$4)</f>
        <v>712000</v>
      </c>
      <c r="S105" s="8">
        <f>SUMIFS(AssessedValuation[100% Homestead Exempt],AssessedValuation[Dist],$C105,AssessedValuation[Tif_NonTIF],$A$4)</f>
        <v>809250</v>
      </c>
      <c r="T105" s="8">
        <f>SUMIFS(AssessedValuation[100% Net],AssessedValuation[Dist],$C105,AssessedValuation[Tif_NonTIF],$A$4)</f>
        <v>637941222</v>
      </c>
      <c r="U105" s="8">
        <f>SUMIFS(AssessedValuation[100% Gas &amp; Elec Utilities],AssessedValuation[Dist],$C105,AssessedValuation[Tif_NonTIF],$A$4)</f>
        <v>36519254</v>
      </c>
      <c r="V105" s="8">
        <f t="shared" si="1"/>
        <v>674460476</v>
      </c>
    </row>
    <row r="106" spans="1:22" x14ac:dyDescent="0.25">
      <c r="A106">
        <v>2026</v>
      </c>
      <c r="B106" t="s">
        <v>1037</v>
      </c>
      <c r="C106" t="s">
        <v>1232</v>
      </c>
      <c r="D106" t="s">
        <v>1232</v>
      </c>
      <c r="E106" t="s">
        <v>1233</v>
      </c>
      <c r="F106" t="s">
        <v>1234</v>
      </c>
      <c r="G106" s="8">
        <f>SUMIFS(AssessedValuation[100% Residential],AssessedValuation[Dist],$C106,AssessedValuation[Tif_NonTIF],$A$4)</f>
        <v>529550926</v>
      </c>
      <c r="H106" s="8">
        <f>SUMIFS(AssessedValuation[100% Ag Land],AssessedValuation[Dist],$C106,AssessedValuation[Tif_NonTIF],$A$4)</f>
        <v>295912160</v>
      </c>
      <c r="I106" s="8">
        <f>SUMIFS(AssessedValuation[100% Ag Building],AssessedValuation[Dist],$C106,AssessedValuation[Tif_NonTIF],$A$4)</f>
        <v>22789750</v>
      </c>
      <c r="J106" s="8">
        <f>SUMIFS(AssessedValuation[100% Commercial],AssessedValuation[Dist],$C106,AssessedValuation[Tif_NonTIF],$A$4)</f>
        <v>42866180</v>
      </c>
      <c r="K106" s="8">
        <f>SUMIFS(AssessedValuation[100% Industrial],AssessedValuation[Dist],$C106,AssessedValuation[Tif_NonTIF],$A$4)</f>
        <v>16987332</v>
      </c>
      <c r="L106" s="8">
        <f>SUMIFS(AssessedValuation[100% Reserved],AssessedValuation[Dist],$C106,AssessedValuation[Tif_NonTIF],$A$4)</f>
        <v>0</v>
      </c>
      <c r="M106" s="8">
        <f>SUMIFS(AssessedValuation[100% Reserved4],AssessedValuation[Dist],$C106,AssessedValuation[Tif_NonTIF],$A$4)</f>
        <v>0</v>
      </c>
      <c r="N106" s="8">
        <f>SUMIFS(AssessedValuation[100% Railroads],AssessedValuation[Dist],$C106,AssessedValuation[Tif_NonTIF],$A$4)</f>
        <v>8652963</v>
      </c>
      <c r="O106" s="8">
        <f>SUMIFS(AssessedValuation[100% Utilities],AssessedValuation[Dist],$C106,AssessedValuation[Tif_NonTIF],$A$4)</f>
        <v>517017</v>
      </c>
      <c r="P106" s="8">
        <f>SUMIFS(AssessedValuation[100% Other],AssessedValuation[Dist],$C106,AssessedValuation[Tif_NonTIF],$A$4)</f>
        <v>0</v>
      </c>
      <c r="Q106" s="8">
        <f>SUMIFS(AssessedValuation[100% Gross],AssessedValuation[Dist],$C106,AssessedValuation[Tif_NonTIF],$A$4)</f>
        <v>917276328</v>
      </c>
      <c r="R106" s="8">
        <f>SUMIFS(AssessedValuation[100% Military Exempt],AssessedValuation[Dist],$C106,AssessedValuation[Tif_NonTIF],$A$4)</f>
        <v>1122201</v>
      </c>
      <c r="S106" s="8">
        <f>SUMIFS(AssessedValuation[100% Homestead Exempt],AssessedValuation[Dist],$C106,AssessedValuation[Tif_NonTIF],$A$4)</f>
        <v>4153500</v>
      </c>
      <c r="T106" s="8">
        <f>SUMIFS(AssessedValuation[100% Net],AssessedValuation[Dist],$C106,AssessedValuation[Tif_NonTIF],$A$4)</f>
        <v>912000627</v>
      </c>
      <c r="U106" s="8">
        <f>SUMIFS(AssessedValuation[100% Gas &amp; Elec Utilities],AssessedValuation[Dist],$C106,AssessedValuation[Tif_NonTIF],$A$4)</f>
        <v>21416771</v>
      </c>
      <c r="V106" s="8">
        <f t="shared" si="1"/>
        <v>933417398</v>
      </c>
    </row>
    <row r="107" spans="1:22" x14ac:dyDescent="0.25">
      <c r="A107">
        <v>2026</v>
      </c>
      <c r="B107" t="s">
        <v>1031</v>
      </c>
      <c r="C107" t="s">
        <v>1235</v>
      </c>
      <c r="D107" t="s">
        <v>1235</v>
      </c>
      <c r="E107" t="s">
        <v>396</v>
      </c>
      <c r="F107" t="s">
        <v>1236</v>
      </c>
      <c r="G107" s="8">
        <f>SUMIFS(AssessedValuation[100% Residential],AssessedValuation[Dist],$C107,AssessedValuation[Tif_NonTIF],$A$4)</f>
        <v>177682745</v>
      </c>
      <c r="H107" s="8">
        <f>SUMIFS(AssessedValuation[100% Ag Land],AssessedValuation[Dist],$C107,AssessedValuation[Tif_NonTIF],$A$4)</f>
        <v>100072490</v>
      </c>
      <c r="I107" s="8">
        <f>SUMIFS(AssessedValuation[100% Ag Building],AssessedValuation[Dist],$C107,AssessedValuation[Tif_NonTIF],$A$4)</f>
        <v>10589189</v>
      </c>
      <c r="J107" s="8">
        <f>SUMIFS(AssessedValuation[100% Commercial],AssessedValuation[Dist],$C107,AssessedValuation[Tif_NonTIF],$A$4)</f>
        <v>10956375</v>
      </c>
      <c r="K107" s="8">
        <f>SUMIFS(AssessedValuation[100% Industrial],AssessedValuation[Dist],$C107,AssessedValuation[Tif_NonTIF],$A$4)</f>
        <v>4177170</v>
      </c>
      <c r="L107" s="8">
        <f>SUMIFS(AssessedValuation[100% Reserved],AssessedValuation[Dist],$C107,AssessedValuation[Tif_NonTIF],$A$4)</f>
        <v>0</v>
      </c>
      <c r="M107" s="8">
        <f>SUMIFS(AssessedValuation[100% Reserved4],AssessedValuation[Dist],$C107,AssessedValuation[Tif_NonTIF],$A$4)</f>
        <v>0</v>
      </c>
      <c r="N107" s="8">
        <f>SUMIFS(AssessedValuation[100% Railroads],AssessedValuation[Dist],$C107,AssessedValuation[Tif_NonTIF],$A$4)</f>
        <v>14199236</v>
      </c>
      <c r="O107" s="8">
        <f>SUMIFS(AssessedValuation[100% Utilities],AssessedValuation[Dist],$C107,AssessedValuation[Tif_NonTIF],$A$4)</f>
        <v>661176</v>
      </c>
      <c r="P107" s="8">
        <f>SUMIFS(AssessedValuation[100% Other],AssessedValuation[Dist],$C107,AssessedValuation[Tif_NonTIF],$A$4)</f>
        <v>0</v>
      </c>
      <c r="Q107" s="8">
        <f>SUMIFS(AssessedValuation[100% Gross],AssessedValuation[Dist],$C107,AssessedValuation[Tif_NonTIF],$A$4)</f>
        <v>318338381</v>
      </c>
      <c r="R107" s="8">
        <f>SUMIFS(AssessedValuation[100% Military Exempt],AssessedValuation[Dist],$C107,AssessedValuation[Tif_NonTIF],$A$4)</f>
        <v>468000</v>
      </c>
      <c r="S107" s="8">
        <f>SUMIFS(AssessedValuation[100% Homestead Exempt],AssessedValuation[Dist],$C107,AssessedValuation[Tif_NonTIF],$A$4)</f>
        <v>1761500</v>
      </c>
      <c r="T107" s="8">
        <f>SUMIFS(AssessedValuation[100% Net],AssessedValuation[Dist],$C107,AssessedValuation[Tif_NonTIF],$A$4)</f>
        <v>316108881</v>
      </c>
      <c r="U107" s="8">
        <f>SUMIFS(AssessedValuation[100% Gas &amp; Elec Utilities],AssessedValuation[Dist],$C107,AssessedValuation[Tif_NonTIF],$A$4)</f>
        <v>26831886</v>
      </c>
      <c r="V107" s="8">
        <f t="shared" si="1"/>
        <v>342940767</v>
      </c>
    </row>
    <row r="108" spans="1:22" x14ac:dyDescent="0.25">
      <c r="A108">
        <v>2026</v>
      </c>
      <c r="B108" t="s">
        <v>1052</v>
      </c>
      <c r="C108" t="s">
        <v>1237</v>
      </c>
      <c r="D108" t="s">
        <v>1237</v>
      </c>
      <c r="E108" t="s">
        <v>84</v>
      </c>
      <c r="F108" t="s">
        <v>1238</v>
      </c>
      <c r="G108" s="8">
        <f>SUMIFS(AssessedValuation[100% Residential],AssessedValuation[Dist],$C108,AssessedValuation[Tif_NonTIF],$A$4)</f>
        <v>288808540</v>
      </c>
      <c r="H108" s="8">
        <f>SUMIFS(AssessedValuation[100% Ag Land],AssessedValuation[Dist],$C108,AssessedValuation[Tif_NonTIF],$A$4)</f>
        <v>50786700</v>
      </c>
      <c r="I108" s="8">
        <f>SUMIFS(AssessedValuation[100% Ag Building],AssessedValuation[Dist],$C108,AssessedValuation[Tif_NonTIF],$A$4)</f>
        <v>6512900</v>
      </c>
      <c r="J108" s="8">
        <f>SUMIFS(AssessedValuation[100% Commercial],AssessedValuation[Dist],$C108,AssessedValuation[Tif_NonTIF],$A$4)</f>
        <v>22812581</v>
      </c>
      <c r="K108" s="8">
        <f>SUMIFS(AssessedValuation[100% Industrial],AssessedValuation[Dist],$C108,AssessedValuation[Tif_NonTIF],$A$4)</f>
        <v>4161379</v>
      </c>
      <c r="L108" s="8">
        <f>SUMIFS(AssessedValuation[100% Reserved],AssessedValuation[Dist],$C108,AssessedValuation[Tif_NonTIF],$A$4)</f>
        <v>0</v>
      </c>
      <c r="M108" s="8">
        <f>SUMIFS(AssessedValuation[100% Reserved4],AssessedValuation[Dist],$C108,AssessedValuation[Tif_NonTIF],$A$4)</f>
        <v>0</v>
      </c>
      <c r="N108" s="8">
        <f>SUMIFS(AssessedValuation[100% Railroads],AssessedValuation[Dist],$C108,AssessedValuation[Tif_NonTIF],$A$4)</f>
        <v>8255838</v>
      </c>
      <c r="O108" s="8">
        <f>SUMIFS(AssessedValuation[100% Utilities],AssessedValuation[Dist],$C108,AssessedValuation[Tif_NonTIF],$A$4)</f>
        <v>2411311</v>
      </c>
      <c r="P108" s="8">
        <f>SUMIFS(AssessedValuation[100% Other],AssessedValuation[Dist],$C108,AssessedValuation[Tif_NonTIF],$A$4)</f>
        <v>0</v>
      </c>
      <c r="Q108" s="8">
        <f>SUMIFS(AssessedValuation[100% Gross],AssessedValuation[Dist],$C108,AssessedValuation[Tif_NonTIF],$A$4)</f>
        <v>383749249</v>
      </c>
      <c r="R108" s="8">
        <f>SUMIFS(AssessedValuation[100% Military Exempt],AssessedValuation[Dist],$C108,AssessedValuation[Tif_NonTIF],$A$4)</f>
        <v>576000</v>
      </c>
      <c r="S108" s="8">
        <f>SUMIFS(AssessedValuation[100% Homestead Exempt],AssessedValuation[Dist],$C108,AssessedValuation[Tif_NonTIF],$A$4)</f>
        <v>1599000</v>
      </c>
      <c r="T108" s="8">
        <f>SUMIFS(AssessedValuation[100% Net],AssessedValuation[Dist],$C108,AssessedValuation[Tif_NonTIF],$A$4)</f>
        <v>381574249</v>
      </c>
      <c r="U108" s="8">
        <f>SUMIFS(AssessedValuation[100% Gas &amp; Elec Utilities],AssessedValuation[Dist],$C108,AssessedValuation[Tif_NonTIF],$A$4)</f>
        <v>90135199</v>
      </c>
      <c r="V108" s="8">
        <f t="shared" si="1"/>
        <v>471709448</v>
      </c>
    </row>
    <row r="109" spans="1:22" x14ac:dyDescent="0.25">
      <c r="A109">
        <v>2026</v>
      </c>
      <c r="B109" t="s">
        <v>1062</v>
      </c>
      <c r="C109" t="s">
        <v>1239</v>
      </c>
      <c r="D109" t="s">
        <v>1239</v>
      </c>
      <c r="E109" t="s">
        <v>248</v>
      </c>
      <c r="F109" t="s">
        <v>1240</v>
      </c>
      <c r="G109" s="8">
        <f>SUMIFS(AssessedValuation[100% Residential],AssessedValuation[Dist],$C109,AssessedValuation[Tif_NonTIF],$A$4)</f>
        <v>301314651</v>
      </c>
      <c r="H109" s="8">
        <f>SUMIFS(AssessedValuation[100% Ag Land],AssessedValuation[Dist],$C109,AssessedValuation[Tif_NonTIF],$A$4)</f>
        <v>154161570</v>
      </c>
      <c r="I109" s="8">
        <f>SUMIFS(AssessedValuation[100% Ag Building],AssessedValuation[Dist],$C109,AssessedValuation[Tif_NonTIF],$A$4)</f>
        <v>10774080</v>
      </c>
      <c r="J109" s="8">
        <f>SUMIFS(AssessedValuation[100% Commercial],AssessedValuation[Dist],$C109,AssessedValuation[Tif_NonTIF],$A$4)</f>
        <v>25166161</v>
      </c>
      <c r="K109" s="8">
        <f>SUMIFS(AssessedValuation[100% Industrial],AssessedValuation[Dist],$C109,AssessedValuation[Tif_NonTIF],$A$4)</f>
        <v>5230300</v>
      </c>
      <c r="L109" s="8">
        <f>SUMIFS(AssessedValuation[100% Reserved],AssessedValuation[Dist],$C109,AssessedValuation[Tif_NonTIF],$A$4)</f>
        <v>0</v>
      </c>
      <c r="M109" s="8">
        <f>SUMIFS(AssessedValuation[100% Reserved4],AssessedValuation[Dist],$C109,AssessedValuation[Tif_NonTIF],$A$4)</f>
        <v>0</v>
      </c>
      <c r="N109" s="8">
        <f>SUMIFS(AssessedValuation[100% Railroads],AssessedValuation[Dist],$C109,AssessedValuation[Tif_NonTIF],$A$4)</f>
        <v>6504889</v>
      </c>
      <c r="O109" s="8">
        <f>SUMIFS(AssessedValuation[100% Utilities],AssessedValuation[Dist],$C109,AssessedValuation[Tif_NonTIF],$A$4)</f>
        <v>958646</v>
      </c>
      <c r="P109" s="8">
        <f>SUMIFS(AssessedValuation[100% Other],AssessedValuation[Dist],$C109,AssessedValuation[Tif_NonTIF],$A$4)</f>
        <v>588000</v>
      </c>
      <c r="Q109" s="8">
        <f>SUMIFS(AssessedValuation[100% Gross],AssessedValuation[Dist],$C109,AssessedValuation[Tif_NonTIF],$A$4)</f>
        <v>504698297</v>
      </c>
      <c r="R109" s="8">
        <f>SUMIFS(AssessedValuation[100% Military Exempt],AssessedValuation[Dist],$C109,AssessedValuation[Tif_NonTIF],$A$4)</f>
        <v>692000</v>
      </c>
      <c r="S109" s="8">
        <f>SUMIFS(AssessedValuation[100% Homestead Exempt],AssessedValuation[Dist],$C109,AssessedValuation[Tif_NonTIF],$A$4)</f>
        <v>2216500</v>
      </c>
      <c r="T109" s="8">
        <f>SUMIFS(AssessedValuation[100% Net],AssessedValuation[Dist],$C109,AssessedValuation[Tif_NonTIF],$A$4)</f>
        <v>501789797</v>
      </c>
      <c r="U109" s="8">
        <f>SUMIFS(AssessedValuation[100% Gas &amp; Elec Utilities],AssessedValuation[Dist],$C109,AssessedValuation[Tif_NonTIF],$A$4)</f>
        <v>24414715</v>
      </c>
      <c r="V109" s="8">
        <f t="shared" si="1"/>
        <v>526204512</v>
      </c>
    </row>
    <row r="110" spans="1:22" x14ac:dyDescent="0.25">
      <c r="A110">
        <v>2026</v>
      </c>
      <c r="B110" t="s">
        <v>1040</v>
      </c>
      <c r="C110" t="s">
        <v>1241</v>
      </c>
      <c r="D110" t="s">
        <v>1241</v>
      </c>
      <c r="E110" t="s">
        <v>500</v>
      </c>
      <c r="F110" t="s">
        <v>1242</v>
      </c>
      <c r="G110" s="8">
        <f>SUMIFS(AssessedValuation[100% Residential],AssessedValuation[Dist],$C110,AssessedValuation[Tif_NonTIF],$A$4)</f>
        <v>299890076</v>
      </c>
      <c r="H110" s="8">
        <f>SUMIFS(AssessedValuation[100% Ag Land],AssessedValuation[Dist],$C110,AssessedValuation[Tif_NonTIF],$A$4)</f>
        <v>205973161</v>
      </c>
      <c r="I110" s="8">
        <f>SUMIFS(AssessedValuation[100% Ag Building],AssessedValuation[Dist],$C110,AssessedValuation[Tif_NonTIF],$A$4)</f>
        <v>11039780</v>
      </c>
      <c r="J110" s="8">
        <f>SUMIFS(AssessedValuation[100% Commercial],AssessedValuation[Dist],$C110,AssessedValuation[Tif_NonTIF],$A$4)</f>
        <v>22407561</v>
      </c>
      <c r="K110" s="8">
        <f>SUMIFS(AssessedValuation[100% Industrial],AssessedValuation[Dist],$C110,AssessedValuation[Tif_NonTIF],$A$4)</f>
        <v>179684495</v>
      </c>
      <c r="L110" s="8">
        <f>SUMIFS(AssessedValuation[100% Reserved],AssessedValuation[Dist],$C110,AssessedValuation[Tif_NonTIF],$A$4)</f>
        <v>0</v>
      </c>
      <c r="M110" s="8">
        <f>SUMIFS(AssessedValuation[100% Reserved4],AssessedValuation[Dist],$C110,AssessedValuation[Tif_NonTIF],$A$4)</f>
        <v>0</v>
      </c>
      <c r="N110" s="8">
        <f>SUMIFS(AssessedValuation[100% Railroads],AssessedValuation[Dist],$C110,AssessedValuation[Tif_NonTIF],$A$4)</f>
        <v>24602988</v>
      </c>
      <c r="O110" s="8">
        <f>SUMIFS(AssessedValuation[100% Utilities],AssessedValuation[Dist],$C110,AssessedValuation[Tif_NonTIF],$A$4)</f>
        <v>22932553</v>
      </c>
      <c r="P110" s="8">
        <f>SUMIFS(AssessedValuation[100% Other],AssessedValuation[Dist],$C110,AssessedValuation[Tif_NonTIF],$A$4)</f>
        <v>14865</v>
      </c>
      <c r="Q110" s="8">
        <f>SUMIFS(AssessedValuation[100% Gross],AssessedValuation[Dist],$C110,AssessedValuation[Tif_NonTIF],$A$4)</f>
        <v>766545479</v>
      </c>
      <c r="R110" s="8">
        <f>SUMIFS(AssessedValuation[100% Military Exempt],AssessedValuation[Dist],$C110,AssessedValuation[Tif_NonTIF],$A$4)</f>
        <v>698253</v>
      </c>
      <c r="S110" s="8">
        <f>SUMIFS(AssessedValuation[100% Homestead Exempt],AssessedValuation[Dist],$C110,AssessedValuation[Tif_NonTIF],$A$4)</f>
        <v>2197000</v>
      </c>
      <c r="T110" s="8">
        <f>SUMIFS(AssessedValuation[100% Net],AssessedValuation[Dist],$C110,AssessedValuation[Tif_NonTIF],$A$4)</f>
        <v>763650226</v>
      </c>
      <c r="U110" s="8">
        <f>SUMIFS(AssessedValuation[100% Gas &amp; Elec Utilities],AssessedValuation[Dist],$C110,AssessedValuation[Tif_NonTIF],$A$4)</f>
        <v>350955816</v>
      </c>
      <c r="V110" s="8">
        <f t="shared" si="1"/>
        <v>1114606042</v>
      </c>
    </row>
    <row r="111" spans="1:22" x14ac:dyDescent="0.25">
      <c r="A111">
        <v>2026</v>
      </c>
      <c r="B111" t="s">
        <v>1052</v>
      </c>
      <c r="C111" t="s">
        <v>1243</v>
      </c>
      <c r="D111" t="s">
        <v>1243</v>
      </c>
      <c r="E111" t="s">
        <v>293</v>
      </c>
      <c r="F111" t="s">
        <v>1244</v>
      </c>
      <c r="G111" s="8">
        <f>SUMIFS(AssessedValuation[100% Residential],AssessedValuation[Dist],$C111,AssessedValuation[Tif_NonTIF],$A$4)</f>
        <v>191854646</v>
      </c>
      <c r="H111" s="8">
        <f>SUMIFS(AssessedValuation[100% Ag Land],AssessedValuation[Dist],$C111,AssessedValuation[Tif_NonTIF],$A$4)</f>
        <v>102553330</v>
      </c>
      <c r="I111" s="8">
        <f>SUMIFS(AssessedValuation[100% Ag Building],AssessedValuation[Dist],$C111,AssessedValuation[Tif_NonTIF],$A$4)</f>
        <v>12526852</v>
      </c>
      <c r="J111" s="8">
        <f>SUMIFS(AssessedValuation[100% Commercial],AssessedValuation[Dist],$C111,AssessedValuation[Tif_NonTIF],$A$4)</f>
        <v>27532386</v>
      </c>
      <c r="K111" s="8">
        <f>SUMIFS(AssessedValuation[100% Industrial],AssessedValuation[Dist],$C111,AssessedValuation[Tif_NonTIF],$A$4)</f>
        <v>8236485</v>
      </c>
      <c r="L111" s="8">
        <f>SUMIFS(AssessedValuation[100% Reserved],AssessedValuation[Dist],$C111,AssessedValuation[Tif_NonTIF],$A$4)</f>
        <v>0</v>
      </c>
      <c r="M111" s="8">
        <f>SUMIFS(AssessedValuation[100% Reserved4],AssessedValuation[Dist],$C111,AssessedValuation[Tif_NonTIF],$A$4)</f>
        <v>0</v>
      </c>
      <c r="N111" s="8">
        <f>SUMIFS(AssessedValuation[100% Railroads],AssessedValuation[Dist],$C111,AssessedValuation[Tif_NonTIF],$A$4)</f>
        <v>0</v>
      </c>
      <c r="O111" s="8">
        <f>SUMIFS(AssessedValuation[100% Utilities],AssessedValuation[Dist],$C111,AssessedValuation[Tif_NonTIF],$A$4)</f>
        <v>676723</v>
      </c>
      <c r="P111" s="8">
        <f>SUMIFS(AssessedValuation[100% Other],AssessedValuation[Dist],$C111,AssessedValuation[Tif_NonTIF],$A$4)</f>
        <v>0</v>
      </c>
      <c r="Q111" s="8">
        <f>SUMIFS(AssessedValuation[100% Gross],AssessedValuation[Dist],$C111,AssessedValuation[Tif_NonTIF],$A$4)</f>
        <v>343380422</v>
      </c>
      <c r="R111" s="8">
        <f>SUMIFS(AssessedValuation[100% Military Exempt],AssessedValuation[Dist],$C111,AssessedValuation[Tif_NonTIF],$A$4)</f>
        <v>396000</v>
      </c>
      <c r="S111" s="8">
        <f>SUMIFS(AssessedValuation[100% Homestead Exempt],AssessedValuation[Dist],$C111,AssessedValuation[Tif_NonTIF],$A$4)</f>
        <v>1729000</v>
      </c>
      <c r="T111" s="8">
        <f>SUMIFS(AssessedValuation[100% Net],AssessedValuation[Dist],$C111,AssessedValuation[Tif_NonTIF],$A$4)</f>
        <v>341255422</v>
      </c>
      <c r="U111" s="8">
        <f>SUMIFS(AssessedValuation[100% Gas &amp; Elec Utilities],AssessedValuation[Dist],$C111,AssessedValuation[Tif_NonTIF],$A$4)</f>
        <v>14703383</v>
      </c>
      <c r="V111" s="8">
        <f t="shared" si="1"/>
        <v>355958805</v>
      </c>
    </row>
    <row r="112" spans="1:22" x14ac:dyDescent="0.25">
      <c r="A112">
        <v>2026</v>
      </c>
      <c r="B112" t="s">
        <v>1029</v>
      </c>
      <c r="C112" t="s">
        <v>1245</v>
      </c>
      <c r="D112" t="s">
        <v>1245</v>
      </c>
      <c r="E112" t="s">
        <v>452</v>
      </c>
      <c r="F112" t="s">
        <v>1246</v>
      </c>
      <c r="G112" s="8">
        <f>SUMIFS(AssessedValuation[100% Residential],AssessedValuation[Dist],$C112,AssessedValuation[Tif_NonTIF],$A$4)</f>
        <v>177972130</v>
      </c>
      <c r="H112" s="8">
        <f>SUMIFS(AssessedValuation[100% Ag Land],AssessedValuation[Dist],$C112,AssessedValuation[Tif_NonTIF],$A$4)</f>
        <v>142272790</v>
      </c>
      <c r="I112" s="8">
        <f>SUMIFS(AssessedValuation[100% Ag Building],AssessedValuation[Dist],$C112,AssessedValuation[Tif_NonTIF],$A$4)</f>
        <v>9238610</v>
      </c>
      <c r="J112" s="8">
        <f>SUMIFS(AssessedValuation[100% Commercial],AssessedValuation[Dist],$C112,AssessedValuation[Tif_NonTIF],$A$4)</f>
        <v>20572049</v>
      </c>
      <c r="K112" s="8">
        <f>SUMIFS(AssessedValuation[100% Industrial],AssessedValuation[Dist],$C112,AssessedValuation[Tif_NonTIF],$A$4)</f>
        <v>36474275</v>
      </c>
      <c r="L112" s="8">
        <f>SUMIFS(AssessedValuation[100% Reserved],AssessedValuation[Dist],$C112,AssessedValuation[Tif_NonTIF],$A$4)</f>
        <v>0</v>
      </c>
      <c r="M112" s="8">
        <f>SUMIFS(AssessedValuation[100% Reserved4],AssessedValuation[Dist],$C112,AssessedValuation[Tif_NonTIF],$A$4)</f>
        <v>0</v>
      </c>
      <c r="N112" s="8">
        <f>SUMIFS(AssessedValuation[100% Railroads],AssessedValuation[Dist],$C112,AssessedValuation[Tif_NonTIF],$A$4)</f>
        <v>0</v>
      </c>
      <c r="O112" s="8">
        <f>SUMIFS(AssessedValuation[100% Utilities],AssessedValuation[Dist],$C112,AssessedValuation[Tif_NonTIF],$A$4)</f>
        <v>7980323</v>
      </c>
      <c r="P112" s="8">
        <f>SUMIFS(AssessedValuation[100% Other],AssessedValuation[Dist],$C112,AssessedValuation[Tif_NonTIF],$A$4)</f>
        <v>0</v>
      </c>
      <c r="Q112" s="8">
        <f>SUMIFS(AssessedValuation[100% Gross],AssessedValuation[Dist],$C112,AssessedValuation[Tif_NonTIF],$A$4)</f>
        <v>394510177</v>
      </c>
      <c r="R112" s="8">
        <f>SUMIFS(AssessedValuation[100% Military Exempt],AssessedValuation[Dist],$C112,AssessedValuation[Tif_NonTIF],$A$4)</f>
        <v>672000</v>
      </c>
      <c r="S112" s="8">
        <f>SUMIFS(AssessedValuation[100% Homestead Exempt],AssessedValuation[Dist],$C112,AssessedValuation[Tif_NonTIF],$A$4)</f>
        <v>2204204</v>
      </c>
      <c r="T112" s="8">
        <f>SUMIFS(AssessedValuation[100% Net],AssessedValuation[Dist],$C112,AssessedValuation[Tif_NonTIF],$A$4)</f>
        <v>391633973</v>
      </c>
      <c r="U112" s="8">
        <f>SUMIFS(AssessedValuation[100% Gas &amp; Elec Utilities],AssessedValuation[Dist],$C112,AssessedValuation[Tif_NonTIF],$A$4)</f>
        <v>51448691</v>
      </c>
      <c r="V112" s="8">
        <f t="shared" si="1"/>
        <v>443082664</v>
      </c>
    </row>
    <row r="113" spans="1:22" x14ac:dyDescent="0.25">
      <c r="A113">
        <v>2026</v>
      </c>
      <c r="B113" t="s">
        <v>1037</v>
      </c>
      <c r="C113" t="s">
        <v>1247</v>
      </c>
      <c r="D113" t="s">
        <v>1247</v>
      </c>
      <c r="E113" t="s">
        <v>759</v>
      </c>
      <c r="F113" t="s">
        <v>1248</v>
      </c>
      <c r="G113" s="8">
        <f>SUMIFS(AssessedValuation[100% Residential],AssessedValuation[Dist],$C113,AssessedValuation[Tif_NonTIF],$A$4)</f>
        <v>315095931</v>
      </c>
      <c r="H113" s="8">
        <f>SUMIFS(AssessedValuation[100% Ag Land],AssessedValuation[Dist],$C113,AssessedValuation[Tif_NonTIF],$A$4)</f>
        <v>216171650</v>
      </c>
      <c r="I113" s="8">
        <f>SUMIFS(AssessedValuation[100% Ag Building],AssessedValuation[Dist],$C113,AssessedValuation[Tif_NonTIF],$A$4)</f>
        <v>18534930</v>
      </c>
      <c r="J113" s="8">
        <f>SUMIFS(AssessedValuation[100% Commercial],AssessedValuation[Dist],$C113,AssessedValuation[Tif_NonTIF],$A$4)</f>
        <v>58137128</v>
      </c>
      <c r="K113" s="8">
        <f>SUMIFS(AssessedValuation[100% Industrial],AssessedValuation[Dist],$C113,AssessedValuation[Tif_NonTIF],$A$4)</f>
        <v>43135800</v>
      </c>
      <c r="L113" s="8">
        <f>SUMIFS(AssessedValuation[100% Reserved],AssessedValuation[Dist],$C113,AssessedValuation[Tif_NonTIF],$A$4)</f>
        <v>0</v>
      </c>
      <c r="M113" s="8">
        <f>SUMIFS(AssessedValuation[100% Reserved4],AssessedValuation[Dist],$C113,AssessedValuation[Tif_NonTIF],$A$4)</f>
        <v>0</v>
      </c>
      <c r="N113" s="8">
        <f>SUMIFS(AssessedValuation[100% Railroads],AssessedValuation[Dist],$C113,AssessedValuation[Tif_NonTIF],$A$4)</f>
        <v>26507138</v>
      </c>
      <c r="O113" s="8">
        <f>SUMIFS(AssessedValuation[100% Utilities],AssessedValuation[Dist],$C113,AssessedValuation[Tif_NonTIF],$A$4)</f>
        <v>1907397</v>
      </c>
      <c r="P113" s="8">
        <f>SUMIFS(AssessedValuation[100% Other],AssessedValuation[Dist],$C113,AssessedValuation[Tif_NonTIF],$A$4)</f>
        <v>0</v>
      </c>
      <c r="Q113" s="8">
        <f>SUMIFS(AssessedValuation[100% Gross],AssessedValuation[Dist],$C113,AssessedValuation[Tif_NonTIF],$A$4)</f>
        <v>679489974</v>
      </c>
      <c r="R113" s="8">
        <f>SUMIFS(AssessedValuation[100% Military Exempt],AssessedValuation[Dist],$C113,AssessedValuation[Tif_NonTIF],$A$4)</f>
        <v>817342</v>
      </c>
      <c r="S113" s="8">
        <f>SUMIFS(AssessedValuation[100% Homestead Exempt],AssessedValuation[Dist],$C113,AssessedValuation[Tif_NonTIF],$A$4)</f>
        <v>2587000</v>
      </c>
      <c r="T113" s="8">
        <f>SUMIFS(AssessedValuation[100% Net],AssessedValuation[Dist],$C113,AssessedValuation[Tif_NonTIF],$A$4)</f>
        <v>676085632</v>
      </c>
      <c r="U113" s="8">
        <f>SUMIFS(AssessedValuation[100% Gas &amp; Elec Utilities],AssessedValuation[Dist],$C113,AssessedValuation[Tif_NonTIF],$A$4)</f>
        <v>72044583</v>
      </c>
      <c r="V113" s="8">
        <f t="shared" si="1"/>
        <v>748130215</v>
      </c>
    </row>
    <row r="114" spans="1:22" x14ac:dyDescent="0.25">
      <c r="A114">
        <v>2026</v>
      </c>
      <c r="B114" t="s">
        <v>1043</v>
      </c>
      <c r="C114" t="s">
        <v>1249</v>
      </c>
      <c r="D114" t="s">
        <v>1249</v>
      </c>
      <c r="E114" t="s">
        <v>522</v>
      </c>
      <c r="F114" t="s">
        <v>1250</v>
      </c>
      <c r="G114" s="8">
        <f>SUMIFS(AssessedValuation[100% Residential],AssessedValuation[Dist],$C114,AssessedValuation[Tif_NonTIF],$A$4)</f>
        <v>179009420</v>
      </c>
      <c r="H114" s="8">
        <f>SUMIFS(AssessedValuation[100% Ag Land],AssessedValuation[Dist],$C114,AssessedValuation[Tif_NonTIF],$A$4)</f>
        <v>170017242</v>
      </c>
      <c r="I114" s="8">
        <f>SUMIFS(AssessedValuation[100% Ag Building],AssessedValuation[Dist],$C114,AssessedValuation[Tif_NonTIF],$A$4)</f>
        <v>12006500</v>
      </c>
      <c r="J114" s="8">
        <f>SUMIFS(AssessedValuation[100% Commercial],AssessedValuation[Dist],$C114,AssessedValuation[Tif_NonTIF],$A$4)</f>
        <v>11846050</v>
      </c>
      <c r="K114" s="8">
        <f>SUMIFS(AssessedValuation[100% Industrial],AssessedValuation[Dist],$C114,AssessedValuation[Tif_NonTIF],$A$4)</f>
        <v>3159577</v>
      </c>
      <c r="L114" s="8">
        <f>SUMIFS(AssessedValuation[100% Reserved],AssessedValuation[Dist],$C114,AssessedValuation[Tif_NonTIF],$A$4)</f>
        <v>0</v>
      </c>
      <c r="M114" s="8">
        <f>SUMIFS(AssessedValuation[100% Reserved4],AssessedValuation[Dist],$C114,AssessedValuation[Tif_NonTIF],$A$4)</f>
        <v>0</v>
      </c>
      <c r="N114" s="8">
        <f>SUMIFS(AssessedValuation[100% Railroads],AssessedValuation[Dist],$C114,AssessedValuation[Tif_NonTIF],$A$4)</f>
        <v>0</v>
      </c>
      <c r="O114" s="8">
        <f>SUMIFS(AssessedValuation[100% Utilities],AssessedValuation[Dist],$C114,AssessedValuation[Tif_NonTIF],$A$4)</f>
        <v>12265604</v>
      </c>
      <c r="P114" s="8">
        <f>SUMIFS(AssessedValuation[100% Other],AssessedValuation[Dist],$C114,AssessedValuation[Tif_NonTIF],$A$4)</f>
        <v>0</v>
      </c>
      <c r="Q114" s="8">
        <f>SUMIFS(AssessedValuation[100% Gross],AssessedValuation[Dist],$C114,AssessedValuation[Tif_NonTIF],$A$4)</f>
        <v>388304393</v>
      </c>
      <c r="R114" s="8">
        <f>SUMIFS(AssessedValuation[100% Military Exempt],AssessedValuation[Dist],$C114,AssessedValuation[Tif_NonTIF],$A$4)</f>
        <v>440000</v>
      </c>
      <c r="S114" s="8">
        <f>SUMIFS(AssessedValuation[100% Homestead Exempt],AssessedValuation[Dist],$C114,AssessedValuation[Tif_NonTIF],$A$4)</f>
        <v>1514500</v>
      </c>
      <c r="T114" s="8">
        <f>SUMIFS(AssessedValuation[100% Net],AssessedValuation[Dist],$C114,AssessedValuation[Tif_NonTIF],$A$4)</f>
        <v>386349893</v>
      </c>
      <c r="U114" s="8">
        <f>SUMIFS(AssessedValuation[100% Gas &amp; Elec Utilities],AssessedValuation[Dist],$C114,AssessedValuation[Tif_NonTIF],$A$4)</f>
        <v>51468613</v>
      </c>
      <c r="V114" s="8">
        <f t="shared" si="1"/>
        <v>437818506</v>
      </c>
    </row>
    <row r="115" spans="1:22" x14ac:dyDescent="0.25">
      <c r="A115">
        <v>2026</v>
      </c>
      <c r="B115" t="s">
        <v>1031</v>
      </c>
      <c r="C115" t="s">
        <v>1251</v>
      </c>
      <c r="D115" t="s">
        <v>1251</v>
      </c>
      <c r="E115" t="s">
        <v>737</v>
      </c>
      <c r="F115" t="s">
        <v>1252</v>
      </c>
      <c r="G115" s="8">
        <f>SUMIFS(AssessedValuation[100% Residential],AssessedValuation[Dist],$C115,AssessedValuation[Tif_NonTIF],$A$4)</f>
        <v>70647031</v>
      </c>
      <c r="H115" s="8">
        <f>SUMIFS(AssessedValuation[100% Ag Land],AssessedValuation[Dist],$C115,AssessedValuation[Tif_NonTIF],$A$4)</f>
        <v>90122940</v>
      </c>
      <c r="I115" s="8">
        <f>SUMIFS(AssessedValuation[100% Ag Building],AssessedValuation[Dist],$C115,AssessedValuation[Tif_NonTIF],$A$4)</f>
        <v>4029130</v>
      </c>
      <c r="J115" s="8">
        <f>SUMIFS(AssessedValuation[100% Commercial],AssessedValuation[Dist],$C115,AssessedValuation[Tif_NonTIF],$A$4)</f>
        <v>5327279</v>
      </c>
      <c r="K115" s="8">
        <f>SUMIFS(AssessedValuation[100% Industrial],AssessedValuation[Dist],$C115,AssessedValuation[Tif_NonTIF],$A$4)</f>
        <v>0</v>
      </c>
      <c r="L115" s="8">
        <f>SUMIFS(AssessedValuation[100% Reserved],AssessedValuation[Dist],$C115,AssessedValuation[Tif_NonTIF],$A$4)</f>
        <v>0</v>
      </c>
      <c r="M115" s="8">
        <f>SUMIFS(AssessedValuation[100% Reserved4],AssessedValuation[Dist],$C115,AssessedValuation[Tif_NonTIF],$A$4)</f>
        <v>0</v>
      </c>
      <c r="N115" s="8">
        <f>SUMIFS(AssessedValuation[100% Railroads],AssessedValuation[Dist],$C115,AssessedValuation[Tif_NonTIF],$A$4)</f>
        <v>7659053</v>
      </c>
      <c r="O115" s="8">
        <f>SUMIFS(AssessedValuation[100% Utilities],AssessedValuation[Dist],$C115,AssessedValuation[Tif_NonTIF],$A$4)</f>
        <v>0</v>
      </c>
      <c r="P115" s="8">
        <f>SUMIFS(AssessedValuation[100% Other],AssessedValuation[Dist],$C115,AssessedValuation[Tif_NonTIF],$A$4)</f>
        <v>0</v>
      </c>
      <c r="Q115" s="8">
        <f>SUMIFS(AssessedValuation[100% Gross],AssessedValuation[Dist],$C115,AssessedValuation[Tif_NonTIF],$A$4)</f>
        <v>177785433</v>
      </c>
      <c r="R115" s="8">
        <f>SUMIFS(AssessedValuation[100% Military Exempt],AssessedValuation[Dist],$C115,AssessedValuation[Tif_NonTIF],$A$4)</f>
        <v>256000</v>
      </c>
      <c r="S115" s="8">
        <f>SUMIFS(AssessedValuation[100% Homestead Exempt],AssessedValuation[Dist],$C115,AssessedValuation[Tif_NonTIF],$A$4)</f>
        <v>637000</v>
      </c>
      <c r="T115" s="8">
        <f>SUMIFS(AssessedValuation[100% Net],AssessedValuation[Dist],$C115,AssessedValuation[Tif_NonTIF],$A$4)</f>
        <v>176892433</v>
      </c>
      <c r="U115" s="8">
        <f>SUMIFS(AssessedValuation[100% Gas &amp; Elec Utilities],AssessedValuation[Dist],$C115,AssessedValuation[Tif_NonTIF],$A$4)</f>
        <v>7032397</v>
      </c>
      <c r="V115" s="8">
        <f t="shared" si="1"/>
        <v>183924830</v>
      </c>
    </row>
    <row r="116" spans="1:22" x14ac:dyDescent="0.25">
      <c r="A116">
        <v>2026</v>
      </c>
      <c r="B116" t="s">
        <v>1037</v>
      </c>
      <c r="C116" t="s">
        <v>1253</v>
      </c>
      <c r="D116" t="s">
        <v>1253</v>
      </c>
      <c r="E116" t="s">
        <v>378</v>
      </c>
      <c r="F116" t="s">
        <v>1254</v>
      </c>
      <c r="G116" s="8">
        <f>SUMIFS(AssessedValuation[100% Residential],AssessedValuation[Dist],$C116,AssessedValuation[Tif_NonTIF],$A$4)</f>
        <v>388715592</v>
      </c>
      <c r="H116" s="8">
        <f>SUMIFS(AssessedValuation[100% Ag Land],AssessedValuation[Dist],$C116,AssessedValuation[Tif_NonTIF],$A$4)</f>
        <v>195407500</v>
      </c>
      <c r="I116" s="8">
        <f>SUMIFS(AssessedValuation[100% Ag Building],AssessedValuation[Dist],$C116,AssessedValuation[Tif_NonTIF],$A$4)</f>
        <v>23292000</v>
      </c>
      <c r="J116" s="8">
        <f>SUMIFS(AssessedValuation[100% Commercial],AssessedValuation[Dist],$C116,AssessedValuation[Tif_NonTIF],$A$4)</f>
        <v>65456257</v>
      </c>
      <c r="K116" s="8">
        <f>SUMIFS(AssessedValuation[100% Industrial],AssessedValuation[Dist],$C116,AssessedValuation[Tif_NonTIF],$A$4)</f>
        <v>34160692</v>
      </c>
      <c r="L116" s="8">
        <f>SUMIFS(AssessedValuation[100% Reserved],AssessedValuation[Dist],$C116,AssessedValuation[Tif_NonTIF],$A$4)</f>
        <v>0</v>
      </c>
      <c r="M116" s="8">
        <f>SUMIFS(AssessedValuation[100% Reserved4],AssessedValuation[Dist],$C116,AssessedValuation[Tif_NonTIF],$A$4)</f>
        <v>0</v>
      </c>
      <c r="N116" s="8">
        <f>SUMIFS(AssessedValuation[100% Railroads],AssessedValuation[Dist],$C116,AssessedValuation[Tif_NonTIF],$A$4)</f>
        <v>33343329</v>
      </c>
      <c r="O116" s="8">
        <f>SUMIFS(AssessedValuation[100% Utilities],AssessedValuation[Dist],$C116,AssessedValuation[Tif_NonTIF],$A$4)</f>
        <v>1520826</v>
      </c>
      <c r="P116" s="8">
        <f>SUMIFS(AssessedValuation[100% Other],AssessedValuation[Dist],$C116,AssessedValuation[Tif_NonTIF],$A$4)</f>
        <v>0</v>
      </c>
      <c r="Q116" s="8">
        <f>SUMIFS(AssessedValuation[100% Gross],AssessedValuation[Dist],$C116,AssessedValuation[Tif_NonTIF],$A$4)</f>
        <v>741896196</v>
      </c>
      <c r="R116" s="8">
        <f>SUMIFS(AssessedValuation[100% Military Exempt],AssessedValuation[Dist],$C116,AssessedValuation[Tif_NonTIF],$A$4)</f>
        <v>1167704</v>
      </c>
      <c r="S116" s="8">
        <f>SUMIFS(AssessedValuation[100% Homestead Exempt],AssessedValuation[Dist],$C116,AssessedValuation[Tif_NonTIF],$A$4)</f>
        <v>4218500</v>
      </c>
      <c r="T116" s="8">
        <f>SUMIFS(AssessedValuation[100% Net],AssessedValuation[Dist],$C116,AssessedValuation[Tif_NonTIF],$A$4)</f>
        <v>736509992</v>
      </c>
      <c r="U116" s="8">
        <f>SUMIFS(AssessedValuation[100% Gas &amp; Elec Utilities],AssessedValuation[Dist],$C116,AssessedValuation[Tif_NonTIF],$A$4)</f>
        <v>22676628</v>
      </c>
      <c r="V116" s="8">
        <f t="shared" si="1"/>
        <v>759186620</v>
      </c>
    </row>
    <row r="117" spans="1:22" x14ac:dyDescent="0.25">
      <c r="A117">
        <v>2026</v>
      </c>
      <c r="B117" t="s">
        <v>1024</v>
      </c>
      <c r="C117" t="s">
        <v>1255</v>
      </c>
      <c r="D117" t="s">
        <v>1255</v>
      </c>
      <c r="E117" t="s">
        <v>43</v>
      </c>
      <c r="F117" t="s">
        <v>1256</v>
      </c>
      <c r="G117" s="8">
        <f>SUMIFS(AssessedValuation[100% Residential],AssessedValuation[Dist],$C117,AssessedValuation[Tif_NonTIF],$A$4)</f>
        <v>169135297</v>
      </c>
      <c r="H117" s="8">
        <f>SUMIFS(AssessedValuation[100% Ag Land],AssessedValuation[Dist],$C117,AssessedValuation[Tif_NonTIF],$A$4)</f>
        <v>245258915</v>
      </c>
      <c r="I117" s="8">
        <f>SUMIFS(AssessedValuation[100% Ag Building],AssessedValuation[Dist],$C117,AssessedValuation[Tif_NonTIF],$A$4)</f>
        <v>10404453</v>
      </c>
      <c r="J117" s="8">
        <f>SUMIFS(AssessedValuation[100% Commercial],AssessedValuation[Dist],$C117,AssessedValuation[Tif_NonTIF],$A$4)</f>
        <v>11764158</v>
      </c>
      <c r="K117" s="8">
        <f>SUMIFS(AssessedValuation[100% Industrial],AssessedValuation[Dist],$C117,AssessedValuation[Tif_NonTIF],$A$4)</f>
        <v>6837384</v>
      </c>
      <c r="L117" s="8">
        <f>SUMIFS(AssessedValuation[100% Reserved],AssessedValuation[Dist],$C117,AssessedValuation[Tif_NonTIF],$A$4)</f>
        <v>0</v>
      </c>
      <c r="M117" s="8">
        <f>SUMIFS(AssessedValuation[100% Reserved4],AssessedValuation[Dist],$C117,AssessedValuation[Tif_NonTIF],$A$4)</f>
        <v>0</v>
      </c>
      <c r="N117" s="8">
        <f>SUMIFS(AssessedValuation[100% Railroads],AssessedValuation[Dist],$C117,AssessedValuation[Tif_NonTIF],$A$4)</f>
        <v>0</v>
      </c>
      <c r="O117" s="8">
        <f>SUMIFS(AssessedValuation[100% Utilities],AssessedValuation[Dist],$C117,AssessedValuation[Tif_NonTIF],$A$4)</f>
        <v>15540441</v>
      </c>
      <c r="P117" s="8">
        <f>SUMIFS(AssessedValuation[100% Other],AssessedValuation[Dist],$C117,AssessedValuation[Tif_NonTIF],$A$4)</f>
        <v>0</v>
      </c>
      <c r="Q117" s="8">
        <f>SUMIFS(AssessedValuation[100% Gross],AssessedValuation[Dist],$C117,AssessedValuation[Tif_NonTIF],$A$4)</f>
        <v>458940648</v>
      </c>
      <c r="R117" s="8">
        <f>SUMIFS(AssessedValuation[100% Military Exempt],AssessedValuation[Dist],$C117,AssessedValuation[Tif_NonTIF],$A$4)</f>
        <v>600000</v>
      </c>
      <c r="S117" s="8">
        <f>SUMIFS(AssessedValuation[100% Homestead Exempt],AssessedValuation[Dist],$C117,AssessedValuation[Tif_NonTIF],$A$4)</f>
        <v>2125500</v>
      </c>
      <c r="T117" s="8">
        <f>SUMIFS(AssessedValuation[100% Net],AssessedValuation[Dist],$C117,AssessedValuation[Tif_NonTIF],$A$4)</f>
        <v>456215148</v>
      </c>
      <c r="U117" s="8">
        <f>SUMIFS(AssessedValuation[100% Gas &amp; Elec Utilities],AssessedValuation[Dist],$C117,AssessedValuation[Tif_NonTIF],$A$4)</f>
        <v>90212515</v>
      </c>
      <c r="V117" s="8">
        <f t="shared" si="1"/>
        <v>546427663</v>
      </c>
    </row>
    <row r="118" spans="1:22" x14ac:dyDescent="0.25">
      <c r="A118">
        <v>2026</v>
      </c>
      <c r="B118" t="s">
        <v>1040</v>
      </c>
      <c r="C118" t="s">
        <v>1257</v>
      </c>
      <c r="D118" t="s">
        <v>1257</v>
      </c>
      <c r="E118" t="s">
        <v>486</v>
      </c>
      <c r="F118" t="s">
        <v>1258</v>
      </c>
      <c r="G118" s="8">
        <f>SUMIFS(AssessedValuation[100% Residential],AssessedValuation[Dist],$C118,AssessedValuation[Tif_NonTIF],$A$4)</f>
        <v>1019304648</v>
      </c>
      <c r="H118" s="8">
        <f>SUMIFS(AssessedValuation[100% Ag Land],AssessedValuation[Dist],$C118,AssessedValuation[Tif_NonTIF],$A$4)</f>
        <v>259621149</v>
      </c>
      <c r="I118" s="8">
        <f>SUMIFS(AssessedValuation[100% Ag Building],AssessedValuation[Dist],$C118,AssessedValuation[Tif_NonTIF],$A$4)</f>
        <v>25614130</v>
      </c>
      <c r="J118" s="8">
        <f>SUMIFS(AssessedValuation[100% Commercial],AssessedValuation[Dist],$C118,AssessedValuation[Tif_NonTIF],$A$4)</f>
        <v>149908931</v>
      </c>
      <c r="K118" s="8">
        <f>SUMIFS(AssessedValuation[100% Industrial],AssessedValuation[Dist],$C118,AssessedValuation[Tif_NonTIF],$A$4)</f>
        <v>20116380</v>
      </c>
      <c r="L118" s="8">
        <f>SUMIFS(AssessedValuation[100% Reserved],AssessedValuation[Dist],$C118,AssessedValuation[Tif_NonTIF],$A$4)</f>
        <v>0</v>
      </c>
      <c r="M118" s="8">
        <f>SUMIFS(AssessedValuation[100% Reserved4],AssessedValuation[Dist],$C118,AssessedValuation[Tif_NonTIF],$A$4)</f>
        <v>0</v>
      </c>
      <c r="N118" s="8">
        <f>SUMIFS(AssessedValuation[100% Railroads],AssessedValuation[Dist],$C118,AssessedValuation[Tif_NonTIF],$A$4)</f>
        <v>27118122</v>
      </c>
      <c r="O118" s="8">
        <f>SUMIFS(AssessedValuation[100% Utilities],AssessedValuation[Dist],$C118,AssessedValuation[Tif_NonTIF],$A$4)</f>
        <v>124728595</v>
      </c>
      <c r="P118" s="8">
        <f>SUMIFS(AssessedValuation[100% Other],AssessedValuation[Dist],$C118,AssessedValuation[Tif_NonTIF],$A$4)</f>
        <v>0</v>
      </c>
      <c r="Q118" s="8">
        <f>SUMIFS(AssessedValuation[100% Gross],AssessedValuation[Dist],$C118,AssessedValuation[Tif_NonTIF],$A$4)</f>
        <v>1626411955</v>
      </c>
      <c r="R118" s="8">
        <f>SUMIFS(AssessedValuation[100% Military Exempt],AssessedValuation[Dist],$C118,AssessedValuation[Tif_NonTIF],$A$4)</f>
        <v>1572000</v>
      </c>
      <c r="S118" s="8">
        <f>SUMIFS(AssessedValuation[100% Homestead Exempt],AssessedValuation[Dist],$C118,AssessedValuation[Tif_NonTIF],$A$4)</f>
        <v>7566000</v>
      </c>
      <c r="T118" s="8">
        <f>SUMIFS(AssessedValuation[100% Net],AssessedValuation[Dist],$C118,AssessedValuation[Tif_NonTIF],$A$4)</f>
        <v>1617273955</v>
      </c>
      <c r="U118" s="8">
        <f>SUMIFS(AssessedValuation[100% Gas &amp; Elec Utilities],AssessedValuation[Dist],$C118,AssessedValuation[Tif_NonTIF],$A$4)</f>
        <v>80202883</v>
      </c>
      <c r="V118" s="8">
        <f t="shared" si="1"/>
        <v>1697476838</v>
      </c>
    </row>
    <row r="119" spans="1:22" x14ac:dyDescent="0.25">
      <c r="A119">
        <v>2026</v>
      </c>
      <c r="B119" t="s">
        <v>1029</v>
      </c>
      <c r="C119" t="s">
        <v>1259</v>
      </c>
      <c r="D119" t="s">
        <v>1259</v>
      </c>
      <c r="E119" t="s">
        <v>314</v>
      </c>
      <c r="F119" t="s">
        <v>1260</v>
      </c>
      <c r="G119" s="8">
        <f>SUMIFS(AssessedValuation[100% Residential],AssessedValuation[Dist],$C119,AssessedValuation[Tif_NonTIF],$A$4)</f>
        <v>465590434</v>
      </c>
      <c r="H119" s="8">
        <f>SUMIFS(AssessedValuation[100% Ag Land],AssessedValuation[Dist],$C119,AssessedValuation[Tif_NonTIF],$A$4)</f>
        <v>213649325</v>
      </c>
      <c r="I119" s="8">
        <f>SUMIFS(AssessedValuation[100% Ag Building],AssessedValuation[Dist],$C119,AssessedValuation[Tif_NonTIF],$A$4)</f>
        <v>14092690</v>
      </c>
      <c r="J119" s="8">
        <f>SUMIFS(AssessedValuation[100% Commercial],AssessedValuation[Dist],$C119,AssessedValuation[Tif_NonTIF],$A$4)</f>
        <v>62334433</v>
      </c>
      <c r="K119" s="8">
        <f>SUMIFS(AssessedValuation[100% Industrial],AssessedValuation[Dist],$C119,AssessedValuation[Tif_NonTIF],$A$4)</f>
        <v>75411119</v>
      </c>
      <c r="L119" s="8">
        <f>SUMIFS(AssessedValuation[100% Reserved],AssessedValuation[Dist],$C119,AssessedValuation[Tif_NonTIF],$A$4)</f>
        <v>0</v>
      </c>
      <c r="M119" s="8">
        <f>SUMIFS(AssessedValuation[100% Reserved4],AssessedValuation[Dist],$C119,AssessedValuation[Tif_NonTIF],$A$4)</f>
        <v>0</v>
      </c>
      <c r="N119" s="8">
        <f>SUMIFS(AssessedValuation[100% Railroads],AssessedValuation[Dist],$C119,AssessedValuation[Tif_NonTIF],$A$4)</f>
        <v>2350998</v>
      </c>
      <c r="O119" s="8">
        <f>SUMIFS(AssessedValuation[100% Utilities],AssessedValuation[Dist],$C119,AssessedValuation[Tif_NonTIF],$A$4)</f>
        <v>17220571</v>
      </c>
      <c r="P119" s="8">
        <f>SUMIFS(AssessedValuation[100% Other],AssessedValuation[Dist],$C119,AssessedValuation[Tif_NonTIF],$A$4)</f>
        <v>0</v>
      </c>
      <c r="Q119" s="8">
        <f>SUMIFS(AssessedValuation[100% Gross],AssessedValuation[Dist],$C119,AssessedValuation[Tif_NonTIF],$A$4)</f>
        <v>850649570</v>
      </c>
      <c r="R119" s="8">
        <f>SUMIFS(AssessedValuation[100% Military Exempt],AssessedValuation[Dist],$C119,AssessedValuation[Tif_NonTIF],$A$4)</f>
        <v>1240000</v>
      </c>
      <c r="S119" s="8">
        <f>SUMIFS(AssessedValuation[100% Homestead Exempt],AssessedValuation[Dist],$C119,AssessedValuation[Tif_NonTIF],$A$4)</f>
        <v>4894500</v>
      </c>
      <c r="T119" s="8">
        <f>SUMIFS(AssessedValuation[100% Net],AssessedValuation[Dist],$C119,AssessedValuation[Tif_NonTIF],$A$4)</f>
        <v>844515070</v>
      </c>
      <c r="U119" s="8">
        <f>SUMIFS(AssessedValuation[100% Gas &amp; Elec Utilities],AssessedValuation[Dist],$C119,AssessedValuation[Tif_NonTIF],$A$4)</f>
        <v>26644716</v>
      </c>
      <c r="V119" s="8">
        <f t="shared" si="1"/>
        <v>871159786</v>
      </c>
    </row>
    <row r="120" spans="1:22" x14ac:dyDescent="0.25">
      <c r="A120">
        <v>2026</v>
      </c>
      <c r="B120" t="s">
        <v>1037</v>
      </c>
      <c r="C120" t="s">
        <v>1261</v>
      </c>
      <c r="D120" t="s">
        <v>1261</v>
      </c>
      <c r="E120" t="s">
        <v>919</v>
      </c>
      <c r="F120" t="s">
        <v>1262</v>
      </c>
      <c r="G120" s="8">
        <f>SUMIFS(AssessedValuation[100% Residential],AssessedValuation[Dist],$C120,AssessedValuation[Tif_NonTIF],$A$4)</f>
        <v>1376174679</v>
      </c>
      <c r="H120" s="8">
        <f>SUMIFS(AssessedValuation[100% Ag Land],AssessedValuation[Dist],$C120,AssessedValuation[Tif_NonTIF],$A$4)</f>
        <v>141285275</v>
      </c>
      <c r="I120" s="8">
        <f>SUMIFS(AssessedValuation[100% Ag Building],AssessedValuation[Dist],$C120,AssessedValuation[Tif_NonTIF],$A$4)</f>
        <v>4389330</v>
      </c>
      <c r="J120" s="8">
        <f>SUMIFS(AssessedValuation[100% Commercial],AssessedValuation[Dist],$C120,AssessedValuation[Tif_NonTIF],$A$4)</f>
        <v>339905142</v>
      </c>
      <c r="K120" s="8">
        <f>SUMIFS(AssessedValuation[100% Industrial],AssessedValuation[Dist],$C120,AssessedValuation[Tif_NonTIF],$A$4)</f>
        <v>72562347</v>
      </c>
      <c r="L120" s="8">
        <f>SUMIFS(AssessedValuation[100% Reserved],AssessedValuation[Dist],$C120,AssessedValuation[Tif_NonTIF],$A$4)</f>
        <v>0</v>
      </c>
      <c r="M120" s="8">
        <f>SUMIFS(AssessedValuation[100% Reserved4],AssessedValuation[Dist],$C120,AssessedValuation[Tif_NonTIF],$A$4)</f>
        <v>0</v>
      </c>
      <c r="N120" s="8">
        <f>SUMIFS(AssessedValuation[100% Railroads],AssessedValuation[Dist],$C120,AssessedValuation[Tif_NonTIF],$A$4)</f>
        <v>23669420</v>
      </c>
      <c r="O120" s="8">
        <f>SUMIFS(AssessedValuation[100% Utilities],AssessedValuation[Dist],$C120,AssessedValuation[Tif_NonTIF],$A$4)</f>
        <v>14775068</v>
      </c>
      <c r="P120" s="8">
        <f>SUMIFS(AssessedValuation[100% Other],AssessedValuation[Dist],$C120,AssessedValuation[Tif_NonTIF],$A$4)</f>
        <v>70890</v>
      </c>
      <c r="Q120" s="8">
        <f>SUMIFS(AssessedValuation[100% Gross],AssessedValuation[Dist],$C120,AssessedValuation[Tif_NonTIF],$A$4)</f>
        <v>1972832151</v>
      </c>
      <c r="R120" s="8">
        <f>SUMIFS(AssessedValuation[100% Military Exempt],AssessedValuation[Dist],$C120,AssessedValuation[Tif_NonTIF],$A$4)</f>
        <v>3753412</v>
      </c>
      <c r="S120" s="8">
        <f>SUMIFS(AssessedValuation[100% Homestead Exempt],AssessedValuation[Dist],$C120,AssessedValuation[Tif_NonTIF],$A$4)</f>
        <v>12148500</v>
      </c>
      <c r="T120" s="8">
        <f>SUMIFS(AssessedValuation[100% Net],AssessedValuation[Dist],$C120,AssessedValuation[Tif_NonTIF],$A$4)</f>
        <v>1956930239</v>
      </c>
      <c r="U120" s="8">
        <f>SUMIFS(AssessedValuation[100% Gas &amp; Elec Utilities],AssessedValuation[Dist],$C120,AssessedValuation[Tif_NonTIF],$A$4)</f>
        <v>434280013</v>
      </c>
      <c r="V120" s="8">
        <f t="shared" si="1"/>
        <v>2391210252</v>
      </c>
    </row>
    <row r="121" spans="1:22" x14ac:dyDescent="0.25">
      <c r="A121">
        <v>2026</v>
      </c>
      <c r="B121" t="s">
        <v>1040</v>
      </c>
      <c r="C121" t="s">
        <v>1263</v>
      </c>
      <c r="D121" t="s">
        <v>1263</v>
      </c>
      <c r="E121" t="s">
        <v>305</v>
      </c>
      <c r="F121" t="s">
        <v>1264</v>
      </c>
      <c r="G121" s="8">
        <f>SUMIFS(AssessedValuation[100% Residential],AssessedValuation[Dist],$C121,AssessedValuation[Tif_NonTIF],$A$4)</f>
        <v>974167578</v>
      </c>
      <c r="H121" s="8">
        <f>SUMIFS(AssessedValuation[100% Ag Land],AssessedValuation[Dist],$C121,AssessedValuation[Tif_NonTIF],$A$4)</f>
        <v>185951870</v>
      </c>
      <c r="I121" s="8">
        <f>SUMIFS(AssessedValuation[100% Ag Building],AssessedValuation[Dist],$C121,AssessedValuation[Tif_NonTIF],$A$4)</f>
        <v>11508790</v>
      </c>
      <c r="J121" s="8">
        <f>SUMIFS(AssessedValuation[100% Commercial],AssessedValuation[Dist],$C121,AssessedValuation[Tif_NonTIF],$A$4)</f>
        <v>125575959</v>
      </c>
      <c r="K121" s="8">
        <f>SUMIFS(AssessedValuation[100% Industrial],AssessedValuation[Dist],$C121,AssessedValuation[Tif_NonTIF],$A$4)</f>
        <v>50905198</v>
      </c>
      <c r="L121" s="8">
        <f>SUMIFS(AssessedValuation[100% Reserved],AssessedValuation[Dist],$C121,AssessedValuation[Tif_NonTIF],$A$4)</f>
        <v>0</v>
      </c>
      <c r="M121" s="8">
        <f>SUMIFS(AssessedValuation[100% Reserved4],AssessedValuation[Dist],$C121,AssessedValuation[Tif_NonTIF],$A$4)</f>
        <v>0</v>
      </c>
      <c r="N121" s="8">
        <f>SUMIFS(AssessedValuation[100% Railroads],AssessedValuation[Dist],$C121,AssessedValuation[Tif_NonTIF],$A$4)</f>
        <v>29355856</v>
      </c>
      <c r="O121" s="8">
        <f>SUMIFS(AssessedValuation[100% Utilities],AssessedValuation[Dist],$C121,AssessedValuation[Tif_NonTIF],$A$4)</f>
        <v>16574141</v>
      </c>
      <c r="P121" s="8">
        <f>SUMIFS(AssessedValuation[100% Other],AssessedValuation[Dist],$C121,AssessedValuation[Tif_NonTIF],$A$4)</f>
        <v>2500000</v>
      </c>
      <c r="Q121" s="8">
        <f>SUMIFS(AssessedValuation[100% Gross],AssessedValuation[Dist],$C121,AssessedValuation[Tif_NonTIF],$A$4)</f>
        <v>1396539392</v>
      </c>
      <c r="R121" s="8">
        <f>SUMIFS(AssessedValuation[100% Military Exempt],AssessedValuation[Dist],$C121,AssessedValuation[Tif_NonTIF],$A$4)</f>
        <v>3105376</v>
      </c>
      <c r="S121" s="8">
        <f>SUMIFS(AssessedValuation[100% Homestead Exempt],AssessedValuation[Dist],$C121,AssessedValuation[Tif_NonTIF],$A$4)</f>
        <v>9517683</v>
      </c>
      <c r="T121" s="8">
        <f>SUMIFS(AssessedValuation[100% Net],AssessedValuation[Dist],$C121,AssessedValuation[Tif_NonTIF],$A$4)</f>
        <v>1383916333</v>
      </c>
      <c r="U121" s="8">
        <f>SUMIFS(AssessedValuation[100% Gas &amp; Elec Utilities],AssessedValuation[Dist],$C121,AssessedValuation[Tif_NonTIF],$A$4)</f>
        <v>402476669</v>
      </c>
      <c r="V121" s="8">
        <f t="shared" si="1"/>
        <v>1786393002</v>
      </c>
    </row>
    <row r="122" spans="1:22" x14ac:dyDescent="0.25">
      <c r="A122">
        <v>2026</v>
      </c>
      <c r="B122" t="s">
        <v>1031</v>
      </c>
      <c r="C122" t="s">
        <v>1265</v>
      </c>
      <c r="D122" t="s">
        <v>1265</v>
      </c>
      <c r="E122" t="s">
        <v>395</v>
      </c>
      <c r="F122" t="s">
        <v>1266</v>
      </c>
      <c r="G122" s="8">
        <f>SUMIFS(AssessedValuation[100% Residential],AssessedValuation[Dist],$C122,AssessedValuation[Tif_NonTIF],$A$4)</f>
        <v>194402052</v>
      </c>
      <c r="H122" s="8">
        <f>SUMIFS(AssessedValuation[100% Ag Land],AssessedValuation[Dist],$C122,AssessedValuation[Tif_NonTIF],$A$4)</f>
        <v>154167279</v>
      </c>
      <c r="I122" s="8">
        <f>SUMIFS(AssessedValuation[100% Ag Building],AssessedValuation[Dist],$C122,AssessedValuation[Tif_NonTIF],$A$4)</f>
        <v>6699581</v>
      </c>
      <c r="J122" s="8">
        <f>SUMIFS(AssessedValuation[100% Commercial],AssessedValuation[Dist],$C122,AssessedValuation[Tif_NonTIF],$A$4)</f>
        <v>15442233</v>
      </c>
      <c r="K122" s="8">
        <f>SUMIFS(AssessedValuation[100% Industrial],AssessedValuation[Dist],$C122,AssessedValuation[Tif_NonTIF],$A$4)</f>
        <v>612117</v>
      </c>
      <c r="L122" s="8">
        <f>SUMIFS(AssessedValuation[100% Reserved],AssessedValuation[Dist],$C122,AssessedValuation[Tif_NonTIF],$A$4)</f>
        <v>0</v>
      </c>
      <c r="M122" s="8">
        <f>SUMIFS(AssessedValuation[100% Reserved4],AssessedValuation[Dist],$C122,AssessedValuation[Tif_NonTIF],$A$4)</f>
        <v>0</v>
      </c>
      <c r="N122" s="8">
        <f>SUMIFS(AssessedValuation[100% Railroads],AssessedValuation[Dist],$C122,AssessedValuation[Tif_NonTIF],$A$4)</f>
        <v>11511648</v>
      </c>
      <c r="O122" s="8">
        <f>SUMIFS(AssessedValuation[100% Utilities],AssessedValuation[Dist],$C122,AssessedValuation[Tif_NonTIF],$A$4)</f>
        <v>5100335</v>
      </c>
      <c r="P122" s="8">
        <f>SUMIFS(AssessedValuation[100% Other],AssessedValuation[Dist],$C122,AssessedValuation[Tif_NonTIF],$A$4)</f>
        <v>0</v>
      </c>
      <c r="Q122" s="8">
        <f>SUMIFS(AssessedValuation[100% Gross],AssessedValuation[Dist],$C122,AssessedValuation[Tif_NonTIF],$A$4)</f>
        <v>387935245</v>
      </c>
      <c r="R122" s="8">
        <f>SUMIFS(AssessedValuation[100% Military Exempt],AssessedValuation[Dist],$C122,AssessedValuation[Tif_NonTIF],$A$4)</f>
        <v>436000</v>
      </c>
      <c r="S122" s="8">
        <f>SUMIFS(AssessedValuation[100% Homestead Exempt],AssessedValuation[Dist],$C122,AssessedValuation[Tif_NonTIF],$A$4)</f>
        <v>1049750</v>
      </c>
      <c r="T122" s="8">
        <f>SUMIFS(AssessedValuation[100% Net],AssessedValuation[Dist],$C122,AssessedValuation[Tif_NonTIF],$A$4)</f>
        <v>386449495</v>
      </c>
      <c r="U122" s="8">
        <f>SUMIFS(AssessedValuation[100% Gas &amp; Elec Utilities],AssessedValuation[Dist],$C122,AssessedValuation[Tif_NonTIF],$A$4)</f>
        <v>23008205</v>
      </c>
      <c r="V122" s="8">
        <f t="shared" si="1"/>
        <v>409457700</v>
      </c>
    </row>
    <row r="123" spans="1:22" x14ac:dyDescent="0.25">
      <c r="A123">
        <v>2026</v>
      </c>
      <c r="B123" t="s">
        <v>1034</v>
      </c>
      <c r="C123" t="s">
        <v>1267</v>
      </c>
      <c r="D123" t="s">
        <v>1267</v>
      </c>
      <c r="E123" t="s">
        <v>175</v>
      </c>
      <c r="F123" t="s">
        <v>1268</v>
      </c>
      <c r="G123" s="8">
        <f>SUMIFS(AssessedValuation[100% Residential],AssessedValuation[Dist],$C123,AssessedValuation[Tif_NonTIF],$A$4)</f>
        <v>174110256</v>
      </c>
      <c r="H123" s="8">
        <f>SUMIFS(AssessedValuation[100% Ag Land],AssessedValuation[Dist],$C123,AssessedValuation[Tif_NonTIF],$A$4)</f>
        <v>236083370</v>
      </c>
      <c r="I123" s="8">
        <f>SUMIFS(AssessedValuation[100% Ag Building],AssessedValuation[Dist],$C123,AssessedValuation[Tif_NonTIF],$A$4)</f>
        <v>27007310</v>
      </c>
      <c r="J123" s="8">
        <f>SUMIFS(AssessedValuation[100% Commercial],AssessedValuation[Dist],$C123,AssessedValuation[Tif_NonTIF],$A$4)</f>
        <v>23351308</v>
      </c>
      <c r="K123" s="8">
        <f>SUMIFS(AssessedValuation[100% Industrial],AssessedValuation[Dist],$C123,AssessedValuation[Tif_NonTIF],$A$4)</f>
        <v>24071870</v>
      </c>
      <c r="L123" s="8">
        <f>SUMIFS(AssessedValuation[100% Reserved],AssessedValuation[Dist],$C123,AssessedValuation[Tif_NonTIF],$A$4)</f>
        <v>0</v>
      </c>
      <c r="M123" s="8">
        <f>SUMIFS(AssessedValuation[100% Reserved4],AssessedValuation[Dist],$C123,AssessedValuation[Tif_NonTIF],$A$4)</f>
        <v>0</v>
      </c>
      <c r="N123" s="8">
        <f>SUMIFS(AssessedValuation[100% Railroads],AssessedValuation[Dist],$C123,AssessedValuation[Tif_NonTIF],$A$4)</f>
        <v>0</v>
      </c>
      <c r="O123" s="8">
        <f>SUMIFS(AssessedValuation[100% Utilities],AssessedValuation[Dist],$C123,AssessedValuation[Tif_NonTIF],$A$4)</f>
        <v>1572401</v>
      </c>
      <c r="P123" s="8">
        <f>SUMIFS(AssessedValuation[100% Other],AssessedValuation[Dist],$C123,AssessedValuation[Tif_NonTIF],$A$4)</f>
        <v>0</v>
      </c>
      <c r="Q123" s="8">
        <f>SUMIFS(AssessedValuation[100% Gross],AssessedValuation[Dist],$C123,AssessedValuation[Tif_NonTIF],$A$4)</f>
        <v>486196515</v>
      </c>
      <c r="R123" s="8">
        <f>SUMIFS(AssessedValuation[100% Military Exempt],AssessedValuation[Dist],$C123,AssessedValuation[Tif_NonTIF],$A$4)</f>
        <v>452000</v>
      </c>
      <c r="S123" s="8">
        <f>SUMIFS(AssessedValuation[100% Homestead Exempt],AssessedValuation[Dist],$C123,AssessedValuation[Tif_NonTIF],$A$4)</f>
        <v>1320770</v>
      </c>
      <c r="T123" s="8">
        <f>SUMIFS(AssessedValuation[100% Net],AssessedValuation[Dist],$C123,AssessedValuation[Tif_NonTIF],$A$4)</f>
        <v>484423745</v>
      </c>
      <c r="U123" s="8">
        <f>SUMIFS(AssessedValuation[100% Gas &amp; Elec Utilities],AssessedValuation[Dist],$C123,AssessedValuation[Tif_NonTIF],$A$4)</f>
        <v>22805790</v>
      </c>
      <c r="V123" s="8">
        <f t="shared" si="1"/>
        <v>507229535</v>
      </c>
    </row>
    <row r="124" spans="1:22" x14ac:dyDescent="0.25">
      <c r="A124">
        <v>2026</v>
      </c>
      <c r="B124" t="s">
        <v>1029</v>
      </c>
      <c r="C124" t="s">
        <v>1269</v>
      </c>
      <c r="D124" t="s">
        <v>1269</v>
      </c>
      <c r="E124" t="s">
        <v>212</v>
      </c>
      <c r="F124" t="s">
        <v>1270</v>
      </c>
      <c r="G124" s="8">
        <f>SUMIFS(AssessedValuation[100% Residential],AssessedValuation[Dist],$C124,AssessedValuation[Tif_NonTIF],$A$4)</f>
        <v>752291316</v>
      </c>
      <c r="H124" s="8">
        <f>SUMIFS(AssessedValuation[100% Ag Land],AssessedValuation[Dist],$C124,AssessedValuation[Tif_NonTIF],$A$4)</f>
        <v>194864660</v>
      </c>
      <c r="I124" s="8">
        <f>SUMIFS(AssessedValuation[100% Ag Building],AssessedValuation[Dist],$C124,AssessedValuation[Tif_NonTIF],$A$4)</f>
        <v>18674740</v>
      </c>
      <c r="J124" s="8">
        <f>SUMIFS(AssessedValuation[100% Commercial],AssessedValuation[Dist],$C124,AssessedValuation[Tif_NonTIF],$A$4)</f>
        <v>54887387</v>
      </c>
      <c r="K124" s="8">
        <f>SUMIFS(AssessedValuation[100% Industrial],AssessedValuation[Dist],$C124,AssessedValuation[Tif_NonTIF],$A$4)</f>
        <v>35469368</v>
      </c>
      <c r="L124" s="8">
        <f>SUMIFS(AssessedValuation[100% Reserved],AssessedValuation[Dist],$C124,AssessedValuation[Tif_NonTIF],$A$4)</f>
        <v>0</v>
      </c>
      <c r="M124" s="8">
        <f>SUMIFS(AssessedValuation[100% Reserved4],AssessedValuation[Dist],$C124,AssessedValuation[Tif_NonTIF],$A$4)</f>
        <v>0</v>
      </c>
      <c r="N124" s="8">
        <f>SUMIFS(AssessedValuation[100% Railroads],AssessedValuation[Dist],$C124,AssessedValuation[Tif_NonTIF],$A$4)</f>
        <v>8599062</v>
      </c>
      <c r="O124" s="8">
        <f>SUMIFS(AssessedValuation[100% Utilities],AssessedValuation[Dist],$C124,AssessedValuation[Tif_NonTIF],$A$4)</f>
        <v>104477854</v>
      </c>
      <c r="P124" s="8">
        <f>SUMIFS(AssessedValuation[100% Other],AssessedValuation[Dist],$C124,AssessedValuation[Tif_NonTIF],$A$4)</f>
        <v>0</v>
      </c>
      <c r="Q124" s="8">
        <f>SUMIFS(AssessedValuation[100% Gross],AssessedValuation[Dist],$C124,AssessedValuation[Tif_NonTIF],$A$4)</f>
        <v>1169264387</v>
      </c>
      <c r="R124" s="8">
        <f>SUMIFS(AssessedValuation[100% Military Exempt],AssessedValuation[Dist],$C124,AssessedValuation[Tif_NonTIF],$A$4)</f>
        <v>1221157</v>
      </c>
      <c r="S124" s="8">
        <f>SUMIFS(AssessedValuation[100% Homestead Exempt],AssessedValuation[Dist],$C124,AssessedValuation[Tif_NonTIF],$A$4)</f>
        <v>4524000</v>
      </c>
      <c r="T124" s="8">
        <f>SUMIFS(AssessedValuation[100% Net],AssessedValuation[Dist],$C124,AssessedValuation[Tif_NonTIF],$A$4)</f>
        <v>1163519230</v>
      </c>
      <c r="U124" s="8">
        <f>SUMIFS(AssessedValuation[100% Gas &amp; Elec Utilities],AssessedValuation[Dist],$C124,AssessedValuation[Tif_NonTIF],$A$4)</f>
        <v>69039607</v>
      </c>
      <c r="V124" s="8">
        <f t="shared" si="1"/>
        <v>1232558837</v>
      </c>
    </row>
    <row r="125" spans="1:22" x14ac:dyDescent="0.25">
      <c r="A125">
        <v>2026</v>
      </c>
      <c r="B125" t="s">
        <v>1034</v>
      </c>
      <c r="C125" t="s">
        <v>1271</v>
      </c>
      <c r="D125" t="s">
        <v>1271</v>
      </c>
      <c r="E125" t="s">
        <v>690</v>
      </c>
      <c r="F125" t="s">
        <v>1272</v>
      </c>
      <c r="G125" s="8">
        <f>SUMIFS(AssessedValuation[100% Residential],AssessedValuation[Dist],$C125,AssessedValuation[Tif_NonTIF],$A$4)</f>
        <v>170000487</v>
      </c>
      <c r="H125" s="8">
        <f>SUMIFS(AssessedValuation[100% Ag Land],AssessedValuation[Dist],$C125,AssessedValuation[Tif_NonTIF],$A$4)</f>
        <v>247019787</v>
      </c>
      <c r="I125" s="8">
        <f>SUMIFS(AssessedValuation[100% Ag Building],AssessedValuation[Dist],$C125,AssessedValuation[Tif_NonTIF],$A$4)</f>
        <v>27607460</v>
      </c>
      <c r="J125" s="8">
        <f>SUMIFS(AssessedValuation[100% Commercial],AssessedValuation[Dist],$C125,AssessedValuation[Tif_NonTIF],$A$4)</f>
        <v>22035642</v>
      </c>
      <c r="K125" s="8">
        <f>SUMIFS(AssessedValuation[100% Industrial],AssessedValuation[Dist],$C125,AssessedValuation[Tif_NonTIF],$A$4)</f>
        <v>4192593</v>
      </c>
      <c r="L125" s="8">
        <f>SUMIFS(AssessedValuation[100% Reserved],AssessedValuation[Dist],$C125,AssessedValuation[Tif_NonTIF],$A$4)</f>
        <v>0</v>
      </c>
      <c r="M125" s="8">
        <f>SUMIFS(AssessedValuation[100% Reserved4],AssessedValuation[Dist],$C125,AssessedValuation[Tif_NonTIF],$A$4)</f>
        <v>0</v>
      </c>
      <c r="N125" s="8">
        <f>SUMIFS(AssessedValuation[100% Railroads],AssessedValuation[Dist],$C125,AssessedValuation[Tif_NonTIF],$A$4)</f>
        <v>0</v>
      </c>
      <c r="O125" s="8">
        <f>SUMIFS(AssessedValuation[100% Utilities],AssessedValuation[Dist],$C125,AssessedValuation[Tif_NonTIF],$A$4)</f>
        <v>2139835</v>
      </c>
      <c r="P125" s="8">
        <f>SUMIFS(AssessedValuation[100% Other],AssessedValuation[Dist],$C125,AssessedValuation[Tif_NonTIF],$A$4)</f>
        <v>0</v>
      </c>
      <c r="Q125" s="8">
        <f>SUMIFS(AssessedValuation[100% Gross],AssessedValuation[Dist],$C125,AssessedValuation[Tif_NonTIF],$A$4)</f>
        <v>472995804</v>
      </c>
      <c r="R125" s="8">
        <f>SUMIFS(AssessedValuation[100% Military Exempt],AssessedValuation[Dist],$C125,AssessedValuation[Tif_NonTIF],$A$4)</f>
        <v>460000</v>
      </c>
      <c r="S125" s="8">
        <f>SUMIFS(AssessedValuation[100% Homestead Exempt],AssessedValuation[Dist],$C125,AssessedValuation[Tif_NonTIF],$A$4)</f>
        <v>1313000</v>
      </c>
      <c r="T125" s="8">
        <f>SUMIFS(AssessedValuation[100% Net],AssessedValuation[Dist],$C125,AssessedValuation[Tif_NonTIF],$A$4)</f>
        <v>471222804</v>
      </c>
      <c r="U125" s="8">
        <f>SUMIFS(AssessedValuation[100% Gas &amp; Elec Utilities],AssessedValuation[Dist],$C125,AssessedValuation[Tif_NonTIF],$A$4)</f>
        <v>19091486</v>
      </c>
      <c r="V125" s="8">
        <f t="shared" si="1"/>
        <v>490314290</v>
      </c>
    </row>
    <row r="126" spans="1:22" x14ac:dyDescent="0.25">
      <c r="A126">
        <v>2026</v>
      </c>
      <c r="B126" t="s">
        <v>1024</v>
      </c>
      <c r="C126" t="s">
        <v>1273</v>
      </c>
      <c r="D126" t="s">
        <v>1273</v>
      </c>
      <c r="E126" t="s">
        <v>140</v>
      </c>
      <c r="F126" t="s">
        <v>1274</v>
      </c>
      <c r="G126" s="8">
        <f>SUMIFS(AssessedValuation[100% Residential],AssessedValuation[Dist],$C126,AssessedValuation[Tif_NonTIF],$A$4)</f>
        <v>1380192733</v>
      </c>
      <c r="H126" s="8">
        <f>SUMIFS(AssessedValuation[100% Ag Land],AssessedValuation[Dist],$C126,AssessedValuation[Tif_NonTIF],$A$4)</f>
        <v>42502647</v>
      </c>
      <c r="I126" s="8">
        <f>SUMIFS(AssessedValuation[100% Ag Building],AssessedValuation[Dist],$C126,AssessedValuation[Tif_NonTIF],$A$4)</f>
        <v>2671164</v>
      </c>
      <c r="J126" s="8">
        <f>SUMIFS(AssessedValuation[100% Commercial],AssessedValuation[Dist],$C126,AssessedValuation[Tif_NonTIF],$A$4)</f>
        <v>67265954</v>
      </c>
      <c r="K126" s="8">
        <f>SUMIFS(AssessedValuation[100% Industrial],AssessedValuation[Dist],$C126,AssessedValuation[Tif_NonTIF],$A$4)</f>
        <v>15041800</v>
      </c>
      <c r="L126" s="8">
        <f>SUMIFS(AssessedValuation[100% Reserved],AssessedValuation[Dist],$C126,AssessedValuation[Tif_NonTIF],$A$4)</f>
        <v>0</v>
      </c>
      <c r="M126" s="8">
        <f>SUMIFS(AssessedValuation[100% Reserved4],AssessedValuation[Dist],$C126,AssessedValuation[Tif_NonTIF],$A$4)</f>
        <v>0</v>
      </c>
      <c r="N126" s="8">
        <f>SUMIFS(AssessedValuation[100% Railroads],AssessedValuation[Dist],$C126,AssessedValuation[Tif_NonTIF],$A$4)</f>
        <v>8475501</v>
      </c>
      <c r="O126" s="8">
        <f>SUMIFS(AssessedValuation[100% Utilities],AssessedValuation[Dist],$C126,AssessedValuation[Tif_NonTIF],$A$4)</f>
        <v>314713</v>
      </c>
      <c r="P126" s="8">
        <f>SUMIFS(AssessedValuation[100% Other],AssessedValuation[Dist],$C126,AssessedValuation[Tif_NonTIF],$A$4)</f>
        <v>0</v>
      </c>
      <c r="Q126" s="8">
        <f>SUMIFS(AssessedValuation[100% Gross],AssessedValuation[Dist],$C126,AssessedValuation[Tif_NonTIF],$A$4)</f>
        <v>1516464512</v>
      </c>
      <c r="R126" s="8">
        <f>SUMIFS(AssessedValuation[100% Military Exempt],AssessedValuation[Dist],$C126,AssessedValuation[Tif_NonTIF],$A$4)</f>
        <v>1112000</v>
      </c>
      <c r="S126" s="8">
        <f>SUMIFS(AssessedValuation[100% Homestead Exempt],AssessedValuation[Dist],$C126,AssessedValuation[Tif_NonTIF],$A$4)</f>
        <v>5915379</v>
      </c>
      <c r="T126" s="8">
        <f>SUMIFS(AssessedValuation[100% Net],AssessedValuation[Dist],$C126,AssessedValuation[Tif_NonTIF],$A$4)</f>
        <v>1509437133</v>
      </c>
      <c r="U126" s="8">
        <f>SUMIFS(AssessedValuation[100% Gas &amp; Elec Utilities],AssessedValuation[Dist],$C126,AssessedValuation[Tif_NonTIF],$A$4)</f>
        <v>18929593</v>
      </c>
      <c r="V126" s="8">
        <f t="shared" si="1"/>
        <v>1528366726</v>
      </c>
    </row>
    <row r="127" spans="1:22" x14ac:dyDescent="0.25">
      <c r="A127">
        <v>2026</v>
      </c>
      <c r="B127" t="s">
        <v>1037</v>
      </c>
      <c r="C127" t="s">
        <v>1275</v>
      </c>
      <c r="D127" t="s">
        <v>1275</v>
      </c>
      <c r="E127" t="s">
        <v>467</v>
      </c>
      <c r="F127" t="s">
        <v>1276</v>
      </c>
      <c r="G127" s="8">
        <f>SUMIFS(AssessedValuation[100% Residential],AssessedValuation[Dist],$C127,AssessedValuation[Tif_NonTIF],$A$4)</f>
        <v>41901797</v>
      </c>
      <c r="H127" s="8">
        <f>SUMIFS(AssessedValuation[100% Ag Land],AssessedValuation[Dist],$C127,AssessedValuation[Tif_NonTIF],$A$4)</f>
        <v>110976124</v>
      </c>
      <c r="I127" s="8">
        <f>SUMIFS(AssessedValuation[100% Ag Building],AssessedValuation[Dist],$C127,AssessedValuation[Tif_NonTIF],$A$4)</f>
        <v>4883959</v>
      </c>
      <c r="J127" s="8">
        <f>SUMIFS(AssessedValuation[100% Commercial],AssessedValuation[Dist],$C127,AssessedValuation[Tif_NonTIF],$A$4)</f>
        <v>19092889</v>
      </c>
      <c r="K127" s="8">
        <f>SUMIFS(AssessedValuation[100% Industrial],AssessedValuation[Dist],$C127,AssessedValuation[Tif_NonTIF],$A$4)</f>
        <v>3156485</v>
      </c>
      <c r="L127" s="8">
        <f>SUMIFS(AssessedValuation[100% Reserved],AssessedValuation[Dist],$C127,AssessedValuation[Tif_NonTIF],$A$4)</f>
        <v>0</v>
      </c>
      <c r="M127" s="8">
        <f>SUMIFS(AssessedValuation[100% Reserved4],AssessedValuation[Dist],$C127,AssessedValuation[Tif_NonTIF],$A$4)</f>
        <v>0</v>
      </c>
      <c r="N127" s="8">
        <f>SUMIFS(AssessedValuation[100% Railroads],AssessedValuation[Dist],$C127,AssessedValuation[Tif_NonTIF],$A$4)</f>
        <v>14838939</v>
      </c>
      <c r="O127" s="8">
        <f>SUMIFS(AssessedValuation[100% Utilities],AssessedValuation[Dist],$C127,AssessedValuation[Tif_NonTIF],$A$4)</f>
        <v>101205</v>
      </c>
      <c r="P127" s="8">
        <f>SUMIFS(AssessedValuation[100% Other],AssessedValuation[Dist],$C127,AssessedValuation[Tif_NonTIF],$A$4)</f>
        <v>3960</v>
      </c>
      <c r="Q127" s="8">
        <f>SUMIFS(AssessedValuation[100% Gross],AssessedValuation[Dist],$C127,AssessedValuation[Tif_NonTIF],$A$4)</f>
        <v>194955358</v>
      </c>
      <c r="R127" s="8">
        <f>SUMIFS(AssessedValuation[100% Military Exempt],AssessedValuation[Dist],$C127,AssessedValuation[Tif_NonTIF],$A$4)</f>
        <v>161408</v>
      </c>
      <c r="S127" s="8">
        <f>SUMIFS(AssessedValuation[100% Homestead Exempt],AssessedValuation[Dist],$C127,AssessedValuation[Tif_NonTIF],$A$4)</f>
        <v>286000</v>
      </c>
      <c r="T127" s="8">
        <f>SUMIFS(AssessedValuation[100% Net],AssessedValuation[Dist],$C127,AssessedValuation[Tif_NonTIF],$A$4)</f>
        <v>194507950</v>
      </c>
      <c r="U127" s="8">
        <f>SUMIFS(AssessedValuation[100% Gas &amp; Elec Utilities],AssessedValuation[Dist],$C127,AssessedValuation[Tif_NonTIF],$A$4)</f>
        <v>8008652</v>
      </c>
      <c r="V127" s="8">
        <f t="shared" si="1"/>
        <v>202516602</v>
      </c>
    </row>
    <row r="128" spans="1:22" x14ac:dyDescent="0.25">
      <c r="A128">
        <v>2026</v>
      </c>
      <c r="B128" t="s">
        <v>1029</v>
      </c>
      <c r="C128" t="s">
        <v>1277</v>
      </c>
      <c r="D128" t="s">
        <v>1277</v>
      </c>
      <c r="E128" t="s">
        <v>58</v>
      </c>
      <c r="F128" t="s">
        <v>1278</v>
      </c>
      <c r="G128" s="8">
        <f>SUMIFS(AssessedValuation[100% Residential],AssessedValuation[Dist],$C128,AssessedValuation[Tif_NonTIF],$A$4)</f>
        <v>306091822</v>
      </c>
      <c r="H128" s="8">
        <f>SUMIFS(AssessedValuation[100% Ag Land],AssessedValuation[Dist],$C128,AssessedValuation[Tif_NonTIF],$A$4)</f>
        <v>248794310</v>
      </c>
      <c r="I128" s="8">
        <f>SUMIFS(AssessedValuation[100% Ag Building],AssessedValuation[Dist],$C128,AssessedValuation[Tif_NonTIF],$A$4)</f>
        <v>10919330</v>
      </c>
      <c r="J128" s="8">
        <f>SUMIFS(AssessedValuation[100% Commercial],AssessedValuation[Dist],$C128,AssessedValuation[Tif_NonTIF],$A$4)</f>
        <v>32601218</v>
      </c>
      <c r="K128" s="8">
        <f>SUMIFS(AssessedValuation[100% Industrial],AssessedValuation[Dist],$C128,AssessedValuation[Tif_NonTIF],$A$4)</f>
        <v>11376850</v>
      </c>
      <c r="L128" s="8">
        <f>SUMIFS(AssessedValuation[100% Reserved],AssessedValuation[Dist],$C128,AssessedValuation[Tif_NonTIF],$A$4)</f>
        <v>0</v>
      </c>
      <c r="M128" s="8">
        <f>SUMIFS(AssessedValuation[100% Reserved4],AssessedValuation[Dist],$C128,AssessedValuation[Tif_NonTIF],$A$4)</f>
        <v>0</v>
      </c>
      <c r="N128" s="8">
        <f>SUMIFS(AssessedValuation[100% Railroads],AssessedValuation[Dist],$C128,AssessedValuation[Tif_NonTIF],$A$4)</f>
        <v>0</v>
      </c>
      <c r="O128" s="8">
        <f>SUMIFS(AssessedValuation[100% Utilities],AssessedValuation[Dist],$C128,AssessedValuation[Tif_NonTIF],$A$4)</f>
        <v>6035575</v>
      </c>
      <c r="P128" s="8">
        <f>SUMIFS(AssessedValuation[100% Other],AssessedValuation[Dist],$C128,AssessedValuation[Tif_NonTIF],$A$4)</f>
        <v>0</v>
      </c>
      <c r="Q128" s="8">
        <f>SUMIFS(AssessedValuation[100% Gross],AssessedValuation[Dist],$C128,AssessedValuation[Tif_NonTIF],$A$4)</f>
        <v>615819105</v>
      </c>
      <c r="R128" s="8">
        <f>SUMIFS(AssessedValuation[100% Military Exempt],AssessedValuation[Dist],$C128,AssessedValuation[Tif_NonTIF],$A$4)</f>
        <v>828000</v>
      </c>
      <c r="S128" s="8">
        <f>SUMIFS(AssessedValuation[100% Homestead Exempt],AssessedValuation[Dist],$C128,AssessedValuation[Tif_NonTIF],$A$4)</f>
        <v>2771816</v>
      </c>
      <c r="T128" s="8">
        <f>SUMIFS(AssessedValuation[100% Net],AssessedValuation[Dist],$C128,AssessedValuation[Tif_NonTIF],$A$4)</f>
        <v>612219289</v>
      </c>
      <c r="U128" s="8">
        <f>SUMIFS(AssessedValuation[100% Gas &amp; Elec Utilities],AssessedValuation[Dist],$C128,AssessedValuation[Tif_NonTIF],$A$4)</f>
        <v>45537637</v>
      </c>
      <c r="V128" s="8">
        <f t="shared" si="1"/>
        <v>657756926</v>
      </c>
    </row>
    <row r="129" spans="1:22" x14ac:dyDescent="0.25">
      <c r="A129">
        <v>2026</v>
      </c>
      <c r="B129" t="s">
        <v>1031</v>
      </c>
      <c r="C129" t="s">
        <v>1279</v>
      </c>
      <c r="D129" t="s">
        <v>1279</v>
      </c>
      <c r="E129" t="s">
        <v>700</v>
      </c>
      <c r="F129" t="s">
        <v>1280</v>
      </c>
      <c r="G129" s="8">
        <f>SUMIFS(AssessedValuation[100% Residential],AssessedValuation[Dist],$C129,AssessedValuation[Tif_NonTIF],$A$4)</f>
        <v>1264658957</v>
      </c>
      <c r="H129" s="8">
        <f>SUMIFS(AssessedValuation[100% Ag Land],AssessedValuation[Dist],$C129,AssessedValuation[Tif_NonTIF],$A$4)</f>
        <v>126789265</v>
      </c>
      <c r="I129" s="8">
        <f>SUMIFS(AssessedValuation[100% Ag Building],AssessedValuation[Dist],$C129,AssessedValuation[Tif_NonTIF],$A$4)</f>
        <v>7263421</v>
      </c>
      <c r="J129" s="8">
        <f>SUMIFS(AssessedValuation[100% Commercial],AssessedValuation[Dist],$C129,AssessedValuation[Tif_NonTIF],$A$4)</f>
        <v>83970697</v>
      </c>
      <c r="K129" s="8">
        <f>SUMIFS(AssessedValuation[100% Industrial],AssessedValuation[Dist],$C129,AssessedValuation[Tif_NonTIF],$A$4)</f>
        <v>10417226</v>
      </c>
      <c r="L129" s="8">
        <f>SUMIFS(AssessedValuation[100% Reserved],AssessedValuation[Dist],$C129,AssessedValuation[Tif_NonTIF],$A$4)</f>
        <v>0</v>
      </c>
      <c r="M129" s="8">
        <f>SUMIFS(AssessedValuation[100% Reserved4],AssessedValuation[Dist],$C129,AssessedValuation[Tif_NonTIF],$A$4)</f>
        <v>0</v>
      </c>
      <c r="N129" s="8">
        <f>SUMIFS(AssessedValuation[100% Railroads],AssessedValuation[Dist],$C129,AssessedValuation[Tif_NonTIF],$A$4)</f>
        <v>32585579</v>
      </c>
      <c r="O129" s="8">
        <f>SUMIFS(AssessedValuation[100% Utilities],AssessedValuation[Dist],$C129,AssessedValuation[Tif_NonTIF],$A$4)</f>
        <v>35482291</v>
      </c>
      <c r="P129" s="8">
        <f>SUMIFS(AssessedValuation[100% Other],AssessedValuation[Dist],$C129,AssessedValuation[Tif_NonTIF],$A$4)</f>
        <v>1216800</v>
      </c>
      <c r="Q129" s="8">
        <f>SUMIFS(AssessedValuation[100% Gross],AssessedValuation[Dist],$C129,AssessedValuation[Tif_NonTIF],$A$4)</f>
        <v>1562384236</v>
      </c>
      <c r="R129" s="8">
        <f>SUMIFS(AssessedValuation[100% Military Exempt],AssessedValuation[Dist],$C129,AssessedValuation[Tif_NonTIF],$A$4)</f>
        <v>2480000</v>
      </c>
      <c r="S129" s="8">
        <f>SUMIFS(AssessedValuation[100% Homestead Exempt],AssessedValuation[Dist],$C129,AssessedValuation[Tif_NonTIF],$A$4)</f>
        <v>2424500</v>
      </c>
      <c r="T129" s="8">
        <f>SUMIFS(AssessedValuation[100% Net],AssessedValuation[Dist],$C129,AssessedValuation[Tif_NonTIF],$A$4)</f>
        <v>1557479736</v>
      </c>
      <c r="U129" s="8">
        <f>SUMIFS(AssessedValuation[100% Gas &amp; Elec Utilities],AssessedValuation[Dist],$C129,AssessedValuation[Tif_NonTIF],$A$4)</f>
        <v>31079219</v>
      </c>
      <c r="V129" s="8">
        <f t="shared" si="1"/>
        <v>1588558955</v>
      </c>
    </row>
    <row r="130" spans="1:22" x14ac:dyDescent="0.25">
      <c r="A130">
        <v>2026</v>
      </c>
      <c r="B130" t="s">
        <v>1024</v>
      </c>
      <c r="C130" t="s">
        <v>1281</v>
      </c>
      <c r="D130" t="s">
        <v>1281</v>
      </c>
      <c r="E130" t="s">
        <v>180</v>
      </c>
      <c r="F130" t="s">
        <v>1282</v>
      </c>
      <c r="G130" s="8">
        <f>SUMIFS(AssessedValuation[100% Residential],AssessedValuation[Dist],$C130,AssessedValuation[Tif_NonTIF],$A$4)</f>
        <v>123218960</v>
      </c>
      <c r="H130" s="8">
        <f>SUMIFS(AssessedValuation[100% Ag Land],AssessedValuation[Dist],$C130,AssessedValuation[Tif_NonTIF],$A$4)</f>
        <v>135902130</v>
      </c>
      <c r="I130" s="8">
        <f>SUMIFS(AssessedValuation[100% Ag Building],AssessedValuation[Dist],$C130,AssessedValuation[Tif_NonTIF],$A$4)</f>
        <v>10900800</v>
      </c>
      <c r="J130" s="8">
        <f>SUMIFS(AssessedValuation[100% Commercial],AssessedValuation[Dist],$C130,AssessedValuation[Tif_NonTIF],$A$4)</f>
        <v>14728545</v>
      </c>
      <c r="K130" s="8">
        <f>SUMIFS(AssessedValuation[100% Industrial],AssessedValuation[Dist],$C130,AssessedValuation[Tif_NonTIF],$A$4)</f>
        <v>21198570</v>
      </c>
      <c r="L130" s="8">
        <f>SUMIFS(AssessedValuation[100% Reserved],AssessedValuation[Dist],$C130,AssessedValuation[Tif_NonTIF],$A$4)</f>
        <v>0</v>
      </c>
      <c r="M130" s="8">
        <f>SUMIFS(AssessedValuation[100% Reserved4],AssessedValuation[Dist],$C130,AssessedValuation[Tif_NonTIF],$A$4)</f>
        <v>0</v>
      </c>
      <c r="N130" s="8">
        <f>SUMIFS(AssessedValuation[100% Railroads],AssessedValuation[Dist],$C130,AssessedValuation[Tif_NonTIF],$A$4)</f>
        <v>12222713</v>
      </c>
      <c r="O130" s="8">
        <f>SUMIFS(AssessedValuation[100% Utilities],AssessedValuation[Dist],$C130,AssessedValuation[Tif_NonTIF],$A$4)</f>
        <v>1095899</v>
      </c>
      <c r="P130" s="8">
        <f>SUMIFS(AssessedValuation[100% Other],AssessedValuation[Dist],$C130,AssessedValuation[Tif_NonTIF],$A$4)</f>
        <v>0</v>
      </c>
      <c r="Q130" s="8">
        <f>SUMIFS(AssessedValuation[100% Gross],AssessedValuation[Dist],$C130,AssessedValuation[Tif_NonTIF],$A$4)</f>
        <v>319267617</v>
      </c>
      <c r="R130" s="8">
        <f>SUMIFS(AssessedValuation[100% Military Exempt],AssessedValuation[Dist],$C130,AssessedValuation[Tif_NonTIF],$A$4)</f>
        <v>264000</v>
      </c>
      <c r="S130" s="8">
        <f>SUMIFS(AssessedValuation[100% Homestead Exempt],AssessedValuation[Dist],$C130,AssessedValuation[Tif_NonTIF],$A$4)</f>
        <v>1216058</v>
      </c>
      <c r="T130" s="8">
        <f>SUMIFS(AssessedValuation[100% Net],AssessedValuation[Dist],$C130,AssessedValuation[Tif_NonTIF],$A$4)</f>
        <v>317787559</v>
      </c>
      <c r="U130" s="8">
        <f>SUMIFS(AssessedValuation[100% Gas &amp; Elec Utilities],AssessedValuation[Dist],$C130,AssessedValuation[Tif_NonTIF],$A$4)</f>
        <v>17384102</v>
      </c>
      <c r="V130" s="8">
        <f t="shared" si="1"/>
        <v>335171661</v>
      </c>
    </row>
    <row r="131" spans="1:22" x14ac:dyDescent="0.25">
      <c r="A131">
        <v>2026</v>
      </c>
      <c r="B131" t="s">
        <v>1029</v>
      </c>
      <c r="C131" t="s">
        <v>1283</v>
      </c>
      <c r="D131" t="s">
        <v>1283</v>
      </c>
      <c r="E131" t="s">
        <v>664</v>
      </c>
      <c r="F131" t="s">
        <v>664</v>
      </c>
      <c r="G131" s="8">
        <f>SUMIFS(AssessedValuation[100% Residential],AssessedValuation[Dist],$C131,AssessedValuation[Tif_NonTIF],$A$4)</f>
        <v>123905611</v>
      </c>
      <c r="H131" s="8">
        <f>SUMIFS(AssessedValuation[100% Ag Land],AssessedValuation[Dist],$C131,AssessedValuation[Tif_NonTIF],$A$4)</f>
        <v>114199040</v>
      </c>
      <c r="I131" s="8">
        <f>SUMIFS(AssessedValuation[100% Ag Building],AssessedValuation[Dist],$C131,AssessedValuation[Tif_NonTIF],$A$4)</f>
        <v>5204870</v>
      </c>
      <c r="J131" s="8">
        <f>SUMIFS(AssessedValuation[100% Commercial],AssessedValuation[Dist],$C131,AssessedValuation[Tif_NonTIF],$A$4)</f>
        <v>8594829</v>
      </c>
      <c r="K131" s="8">
        <f>SUMIFS(AssessedValuation[100% Industrial],AssessedValuation[Dist],$C131,AssessedValuation[Tif_NonTIF],$A$4)</f>
        <v>32381450</v>
      </c>
      <c r="L131" s="8">
        <f>SUMIFS(AssessedValuation[100% Reserved],AssessedValuation[Dist],$C131,AssessedValuation[Tif_NonTIF],$A$4)</f>
        <v>0</v>
      </c>
      <c r="M131" s="8">
        <f>SUMIFS(AssessedValuation[100% Reserved4],AssessedValuation[Dist],$C131,AssessedValuation[Tif_NonTIF],$A$4)</f>
        <v>0</v>
      </c>
      <c r="N131" s="8">
        <f>SUMIFS(AssessedValuation[100% Railroads],AssessedValuation[Dist],$C131,AssessedValuation[Tif_NonTIF],$A$4)</f>
        <v>0</v>
      </c>
      <c r="O131" s="8">
        <f>SUMIFS(AssessedValuation[100% Utilities],AssessedValuation[Dist],$C131,AssessedValuation[Tif_NonTIF],$A$4)</f>
        <v>6652544</v>
      </c>
      <c r="P131" s="8">
        <f>SUMIFS(AssessedValuation[100% Other],AssessedValuation[Dist],$C131,AssessedValuation[Tif_NonTIF],$A$4)</f>
        <v>0</v>
      </c>
      <c r="Q131" s="8">
        <f>SUMIFS(AssessedValuation[100% Gross],AssessedValuation[Dist],$C131,AssessedValuation[Tif_NonTIF],$A$4)</f>
        <v>290938344</v>
      </c>
      <c r="R131" s="8">
        <f>SUMIFS(AssessedValuation[100% Military Exempt],AssessedValuation[Dist],$C131,AssessedValuation[Tif_NonTIF],$A$4)</f>
        <v>184000</v>
      </c>
      <c r="S131" s="8">
        <f>SUMIFS(AssessedValuation[100% Homestead Exempt],AssessedValuation[Dist],$C131,AssessedValuation[Tif_NonTIF],$A$4)</f>
        <v>1696432</v>
      </c>
      <c r="T131" s="8">
        <f>SUMIFS(AssessedValuation[100% Net],AssessedValuation[Dist],$C131,AssessedValuation[Tif_NonTIF],$A$4)</f>
        <v>289057912</v>
      </c>
      <c r="U131" s="8">
        <f>SUMIFS(AssessedValuation[100% Gas &amp; Elec Utilities],AssessedValuation[Dist],$C131,AssessedValuation[Tif_NonTIF],$A$4)</f>
        <v>90647016</v>
      </c>
      <c r="V131" s="8">
        <f t="shared" si="1"/>
        <v>379704928</v>
      </c>
    </row>
    <row r="132" spans="1:22" x14ac:dyDescent="0.25">
      <c r="A132">
        <v>2026</v>
      </c>
      <c r="B132" t="s">
        <v>1037</v>
      </c>
      <c r="C132" t="s">
        <v>1284</v>
      </c>
      <c r="D132" t="s">
        <v>1284</v>
      </c>
      <c r="E132" t="s">
        <v>240</v>
      </c>
      <c r="F132" t="s">
        <v>1285</v>
      </c>
      <c r="G132" s="8">
        <f>SUMIFS(AssessedValuation[100% Residential],AssessedValuation[Dist],$C132,AssessedValuation[Tif_NonTIF],$A$4)</f>
        <v>162449373</v>
      </c>
      <c r="H132" s="8">
        <f>SUMIFS(AssessedValuation[100% Ag Land],AssessedValuation[Dist],$C132,AssessedValuation[Tif_NonTIF],$A$4)</f>
        <v>227142410</v>
      </c>
      <c r="I132" s="8">
        <f>SUMIFS(AssessedValuation[100% Ag Building],AssessedValuation[Dist],$C132,AssessedValuation[Tif_NonTIF],$A$4)</f>
        <v>17005650</v>
      </c>
      <c r="J132" s="8">
        <f>SUMIFS(AssessedValuation[100% Commercial],AssessedValuation[Dist],$C132,AssessedValuation[Tif_NonTIF],$A$4)</f>
        <v>20797820</v>
      </c>
      <c r="K132" s="8">
        <f>SUMIFS(AssessedValuation[100% Industrial],AssessedValuation[Dist],$C132,AssessedValuation[Tif_NonTIF],$A$4)</f>
        <v>4863147</v>
      </c>
      <c r="L132" s="8">
        <f>SUMIFS(AssessedValuation[100% Reserved],AssessedValuation[Dist],$C132,AssessedValuation[Tif_NonTIF],$A$4)</f>
        <v>0</v>
      </c>
      <c r="M132" s="8">
        <f>SUMIFS(AssessedValuation[100% Reserved4],AssessedValuation[Dist],$C132,AssessedValuation[Tif_NonTIF],$A$4)</f>
        <v>0</v>
      </c>
      <c r="N132" s="8">
        <f>SUMIFS(AssessedValuation[100% Railroads],AssessedValuation[Dist],$C132,AssessedValuation[Tif_NonTIF],$A$4)</f>
        <v>11323377</v>
      </c>
      <c r="O132" s="8">
        <f>SUMIFS(AssessedValuation[100% Utilities],AssessedValuation[Dist],$C132,AssessedValuation[Tif_NonTIF],$A$4)</f>
        <v>2860264</v>
      </c>
      <c r="P132" s="8">
        <f>SUMIFS(AssessedValuation[100% Other],AssessedValuation[Dist],$C132,AssessedValuation[Tif_NonTIF],$A$4)</f>
        <v>0</v>
      </c>
      <c r="Q132" s="8">
        <f>SUMIFS(AssessedValuation[100% Gross],AssessedValuation[Dist],$C132,AssessedValuation[Tif_NonTIF],$A$4)</f>
        <v>446442041</v>
      </c>
      <c r="R132" s="8">
        <f>SUMIFS(AssessedValuation[100% Military Exempt],AssessedValuation[Dist],$C132,AssessedValuation[Tif_NonTIF],$A$4)</f>
        <v>461883</v>
      </c>
      <c r="S132" s="8">
        <f>SUMIFS(AssessedValuation[100% Homestead Exempt],AssessedValuation[Dist],$C132,AssessedValuation[Tif_NonTIF],$A$4)</f>
        <v>1066000</v>
      </c>
      <c r="T132" s="8">
        <f>SUMIFS(AssessedValuation[100% Net],AssessedValuation[Dist],$C132,AssessedValuation[Tif_NonTIF],$A$4)</f>
        <v>444914158</v>
      </c>
      <c r="U132" s="8">
        <f>SUMIFS(AssessedValuation[100% Gas &amp; Elec Utilities],AssessedValuation[Dist],$C132,AssessedValuation[Tif_NonTIF],$A$4)</f>
        <v>61170592</v>
      </c>
      <c r="V132" s="8">
        <f t="shared" si="1"/>
        <v>506084750</v>
      </c>
    </row>
    <row r="133" spans="1:22" x14ac:dyDescent="0.25">
      <c r="A133">
        <v>2026</v>
      </c>
      <c r="B133" t="s">
        <v>1037</v>
      </c>
      <c r="C133" t="s">
        <v>1286</v>
      </c>
      <c r="D133" t="s">
        <v>1286</v>
      </c>
      <c r="E133" t="s">
        <v>63</v>
      </c>
      <c r="F133" t="s">
        <v>1287</v>
      </c>
      <c r="G133" s="8">
        <f>SUMIFS(AssessedValuation[100% Residential],AssessedValuation[Dist],$C133,AssessedValuation[Tif_NonTIF],$A$4)</f>
        <v>438673848</v>
      </c>
      <c r="H133" s="8">
        <f>SUMIFS(AssessedValuation[100% Ag Land],AssessedValuation[Dist],$C133,AssessedValuation[Tif_NonTIF],$A$4)</f>
        <v>418770904</v>
      </c>
      <c r="I133" s="8">
        <f>SUMIFS(AssessedValuation[100% Ag Building],AssessedValuation[Dist],$C133,AssessedValuation[Tif_NonTIF],$A$4)</f>
        <v>18915422</v>
      </c>
      <c r="J133" s="8">
        <f>SUMIFS(AssessedValuation[100% Commercial],AssessedValuation[Dist],$C133,AssessedValuation[Tif_NonTIF],$A$4)</f>
        <v>58308813</v>
      </c>
      <c r="K133" s="8">
        <f>SUMIFS(AssessedValuation[100% Industrial],AssessedValuation[Dist],$C133,AssessedValuation[Tif_NonTIF],$A$4)</f>
        <v>79106451</v>
      </c>
      <c r="L133" s="8">
        <f>SUMIFS(AssessedValuation[100% Reserved],AssessedValuation[Dist],$C133,AssessedValuation[Tif_NonTIF],$A$4)</f>
        <v>0</v>
      </c>
      <c r="M133" s="8">
        <f>SUMIFS(AssessedValuation[100% Reserved4],AssessedValuation[Dist],$C133,AssessedValuation[Tif_NonTIF],$A$4)</f>
        <v>0</v>
      </c>
      <c r="N133" s="8">
        <f>SUMIFS(AssessedValuation[100% Railroads],AssessedValuation[Dist],$C133,AssessedValuation[Tif_NonTIF],$A$4)</f>
        <v>42227612</v>
      </c>
      <c r="O133" s="8">
        <f>SUMIFS(AssessedValuation[100% Utilities],AssessedValuation[Dist],$C133,AssessedValuation[Tif_NonTIF],$A$4)</f>
        <v>13387541</v>
      </c>
      <c r="P133" s="8">
        <f>SUMIFS(AssessedValuation[100% Other],AssessedValuation[Dist],$C133,AssessedValuation[Tif_NonTIF],$A$4)</f>
        <v>0</v>
      </c>
      <c r="Q133" s="8">
        <f>SUMIFS(AssessedValuation[100% Gross],AssessedValuation[Dist],$C133,AssessedValuation[Tif_NonTIF],$A$4)</f>
        <v>1069390591</v>
      </c>
      <c r="R133" s="8">
        <f>SUMIFS(AssessedValuation[100% Military Exempt],AssessedValuation[Dist],$C133,AssessedValuation[Tif_NonTIF],$A$4)</f>
        <v>1324886</v>
      </c>
      <c r="S133" s="8">
        <f>SUMIFS(AssessedValuation[100% Homestead Exempt],AssessedValuation[Dist],$C133,AssessedValuation[Tif_NonTIF],$A$4)</f>
        <v>4483039</v>
      </c>
      <c r="T133" s="8">
        <f>SUMIFS(AssessedValuation[100% Net],AssessedValuation[Dist],$C133,AssessedValuation[Tif_NonTIF],$A$4)</f>
        <v>1063582666</v>
      </c>
      <c r="U133" s="8">
        <f>SUMIFS(AssessedValuation[100% Gas &amp; Elec Utilities],AssessedValuation[Dist],$C133,AssessedValuation[Tif_NonTIF],$A$4)</f>
        <v>105521637</v>
      </c>
      <c r="V133" s="8">
        <f t="shared" si="1"/>
        <v>1169104303</v>
      </c>
    </row>
    <row r="134" spans="1:22" x14ac:dyDescent="0.25">
      <c r="A134">
        <v>2026</v>
      </c>
      <c r="B134" t="s">
        <v>1029</v>
      </c>
      <c r="C134" t="s">
        <v>1288</v>
      </c>
      <c r="D134" t="s">
        <v>1288</v>
      </c>
      <c r="E134" t="s">
        <v>531</v>
      </c>
      <c r="F134" t="s">
        <v>1289</v>
      </c>
      <c r="G134" s="8">
        <f>SUMIFS(AssessedValuation[100% Residential],AssessedValuation[Dist],$C134,AssessedValuation[Tif_NonTIF],$A$4)</f>
        <v>787729950</v>
      </c>
      <c r="H134" s="8">
        <f>SUMIFS(AssessedValuation[100% Ag Land],AssessedValuation[Dist],$C134,AssessedValuation[Tif_NonTIF],$A$4)</f>
        <v>221358010</v>
      </c>
      <c r="I134" s="8">
        <f>SUMIFS(AssessedValuation[100% Ag Building],AssessedValuation[Dist],$C134,AssessedValuation[Tif_NonTIF],$A$4)</f>
        <v>18683480</v>
      </c>
      <c r="J134" s="8">
        <f>SUMIFS(AssessedValuation[100% Commercial],AssessedValuation[Dist],$C134,AssessedValuation[Tif_NonTIF],$A$4)</f>
        <v>105159596</v>
      </c>
      <c r="K134" s="8">
        <f>SUMIFS(AssessedValuation[100% Industrial],AssessedValuation[Dist],$C134,AssessedValuation[Tif_NonTIF],$A$4)</f>
        <v>63361162</v>
      </c>
      <c r="L134" s="8">
        <f>SUMIFS(AssessedValuation[100% Reserved],AssessedValuation[Dist],$C134,AssessedValuation[Tif_NonTIF],$A$4)</f>
        <v>0</v>
      </c>
      <c r="M134" s="8">
        <f>SUMIFS(AssessedValuation[100% Reserved4],AssessedValuation[Dist],$C134,AssessedValuation[Tif_NonTIF],$A$4)</f>
        <v>0</v>
      </c>
      <c r="N134" s="8">
        <f>SUMIFS(AssessedValuation[100% Railroads],AssessedValuation[Dist],$C134,AssessedValuation[Tif_NonTIF],$A$4)</f>
        <v>27240970</v>
      </c>
      <c r="O134" s="8">
        <f>SUMIFS(AssessedValuation[100% Utilities],AssessedValuation[Dist],$C134,AssessedValuation[Tif_NonTIF],$A$4)</f>
        <v>2470180</v>
      </c>
      <c r="P134" s="8">
        <f>SUMIFS(AssessedValuation[100% Other],AssessedValuation[Dist],$C134,AssessedValuation[Tif_NonTIF],$A$4)</f>
        <v>0</v>
      </c>
      <c r="Q134" s="8">
        <f>SUMIFS(AssessedValuation[100% Gross],AssessedValuation[Dist],$C134,AssessedValuation[Tif_NonTIF],$A$4)</f>
        <v>1226003348</v>
      </c>
      <c r="R134" s="8">
        <f>SUMIFS(AssessedValuation[100% Military Exempt],AssessedValuation[Dist],$C134,AssessedValuation[Tif_NonTIF],$A$4)</f>
        <v>1776000</v>
      </c>
      <c r="S134" s="8">
        <f>SUMIFS(AssessedValuation[100% Homestead Exempt],AssessedValuation[Dist],$C134,AssessedValuation[Tif_NonTIF],$A$4)</f>
        <v>6578000</v>
      </c>
      <c r="T134" s="8">
        <f>SUMIFS(AssessedValuation[100% Net],AssessedValuation[Dist],$C134,AssessedValuation[Tif_NonTIF],$A$4)</f>
        <v>1217649348</v>
      </c>
      <c r="U134" s="8">
        <f>SUMIFS(AssessedValuation[100% Gas &amp; Elec Utilities],AssessedValuation[Dist],$C134,AssessedValuation[Tif_NonTIF],$A$4)</f>
        <v>81387618</v>
      </c>
      <c r="V134" s="8">
        <f t="shared" si="1"/>
        <v>1299036966</v>
      </c>
    </row>
    <row r="135" spans="1:22" x14ac:dyDescent="0.25">
      <c r="A135">
        <v>2026</v>
      </c>
      <c r="B135" t="s">
        <v>1031</v>
      </c>
      <c r="C135" t="s">
        <v>1290</v>
      </c>
      <c r="D135" t="s">
        <v>1290</v>
      </c>
      <c r="E135" t="s">
        <v>36</v>
      </c>
      <c r="F135" t="s">
        <v>1291</v>
      </c>
      <c r="G135" s="8">
        <f>SUMIFS(AssessedValuation[100% Residential],AssessedValuation[Dist],$C135,AssessedValuation[Tif_NonTIF],$A$4)</f>
        <v>209306962</v>
      </c>
      <c r="H135" s="8">
        <f>SUMIFS(AssessedValuation[100% Ag Land],AssessedValuation[Dist],$C135,AssessedValuation[Tif_NonTIF],$A$4)</f>
        <v>279345250</v>
      </c>
      <c r="I135" s="8">
        <f>SUMIFS(AssessedValuation[100% Ag Building],AssessedValuation[Dist],$C135,AssessedValuation[Tif_NonTIF],$A$4)</f>
        <v>12635090</v>
      </c>
      <c r="J135" s="8">
        <f>SUMIFS(AssessedValuation[100% Commercial],AssessedValuation[Dist],$C135,AssessedValuation[Tif_NonTIF],$A$4)</f>
        <v>22553285</v>
      </c>
      <c r="K135" s="8">
        <f>SUMIFS(AssessedValuation[100% Industrial],AssessedValuation[Dist],$C135,AssessedValuation[Tif_NonTIF],$A$4)</f>
        <v>1963330</v>
      </c>
      <c r="L135" s="8">
        <f>SUMIFS(AssessedValuation[100% Reserved],AssessedValuation[Dist],$C135,AssessedValuation[Tif_NonTIF],$A$4)</f>
        <v>0</v>
      </c>
      <c r="M135" s="8">
        <f>SUMIFS(AssessedValuation[100% Reserved4],AssessedValuation[Dist],$C135,AssessedValuation[Tif_NonTIF],$A$4)</f>
        <v>0</v>
      </c>
      <c r="N135" s="8">
        <f>SUMIFS(AssessedValuation[100% Railroads],AssessedValuation[Dist],$C135,AssessedValuation[Tif_NonTIF],$A$4)</f>
        <v>242229</v>
      </c>
      <c r="O135" s="8">
        <f>SUMIFS(AssessedValuation[100% Utilities],AssessedValuation[Dist],$C135,AssessedValuation[Tif_NonTIF],$A$4)</f>
        <v>5732623</v>
      </c>
      <c r="P135" s="8">
        <f>SUMIFS(AssessedValuation[100% Other],AssessedValuation[Dist],$C135,AssessedValuation[Tif_NonTIF],$A$4)</f>
        <v>0</v>
      </c>
      <c r="Q135" s="8">
        <f>SUMIFS(AssessedValuation[100% Gross],AssessedValuation[Dist],$C135,AssessedValuation[Tif_NonTIF],$A$4)</f>
        <v>531778769</v>
      </c>
      <c r="R135" s="8">
        <f>SUMIFS(AssessedValuation[100% Military Exempt],AssessedValuation[Dist],$C135,AssessedValuation[Tif_NonTIF],$A$4)</f>
        <v>644000</v>
      </c>
      <c r="S135" s="8">
        <f>SUMIFS(AssessedValuation[100% Homestead Exempt],AssessedValuation[Dist],$C135,AssessedValuation[Tif_NonTIF],$A$4)</f>
        <v>1686750</v>
      </c>
      <c r="T135" s="8">
        <f>SUMIFS(AssessedValuation[100% Net],AssessedValuation[Dist],$C135,AssessedValuation[Tif_NonTIF],$A$4)</f>
        <v>529448019</v>
      </c>
      <c r="U135" s="8">
        <f>SUMIFS(AssessedValuation[100% Gas &amp; Elec Utilities],AssessedValuation[Dist],$C135,AssessedValuation[Tif_NonTIF],$A$4)</f>
        <v>31433381</v>
      </c>
      <c r="V135" s="8">
        <f t="shared" si="1"/>
        <v>560881400</v>
      </c>
    </row>
    <row r="136" spans="1:22" x14ac:dyDescent="0.25">
      <c r="A136">
        <v>2026</v>
      </c>
      <c r="B136" t="s">
        <v>1029</v>
      </c>
      <c r="C136" t="s">
        <v>1292</v>
      </c>
      <c r="D136" t="s">
        <v>1292</v>
      </c>
      <c r="E136" t="s">
        <v>475</v>
      </c>
      <c r="F136" t="s">
        <v>1293</v>
      </c>
      <c r="G136" s="8">
        <f>SUMIFS(AssessedValuation[100% Residential],AssessedValuation[Dist],$C136,AssessedValuation[Tif_NonTIF],$A$4)</f>
        <v>276390892</v>
      </c>
      <c r="H136" s="8">
        <f>SUMIFS(AssessedValuation[100% Ag Land],AssessedValuation[Dist],$C136,AssessedValuation[Tif_NonTIF],$A$4)</f>
        <v>152645720</v>
      </c>
      <c r="I136" s="8">
        <f>SUMIFS(AssessedValuation[100% Ag Building],AssessedValuation[Dist],$C136,AssessedValuation[Tif_NonTIF],$A$4)</f>
        <v>12434730</v>
      </c>
      <c r="J136" s="8">
        <f>SUMIFS(AssessedValuation[100% Commercial],AssessedValuation[Dist],$C136,AssessedValuation[Tif_NonTIF],$A$4)</f>
        <v>45627892</v>
      </c>
      <c r="K136" s="8">
        <f>SUMIFS(AssessedValuation[100% Industrial],AssessedValuation[Dist],$C136,AssessedValuation[Tif_NonTIF],$A$4)</f>
        <v>15438553</v>
      </c>
      <c r="L136" s="8">
        <f>SUMIFS(AssessedValuation[100% Reserved],AssessedValuation[Dist],$C136,AssessedValuation[Tif_NonTIF],$A$4)</f>
        <v>0</v>
      </c>
      <c r="M136" s="8">
        <f>SUMIFS(AssessedValuation[100% Reserved4],AssessedValuation[Dist],$C136,AssessedValuation[Tif_NonTIF],$A$4)</f>
        <v>0</v>
      </c>
      <c r="N136" s="8">
        <f>SUMIFS(AssessedValuation[100% Railroads],AssessedValuation[Dist],$C136,AssessedValuation[Tif_NonTIF],$A$4)</f>
        <v>0</v>
      </c>
      <c r="O136" s="8">
        <f>SUMIFS(AssessedValuation[100% Utilities],AssessedValuation[Dist],$C136,AssessedValuation[Tif_NonTIF],$A$4)</f>
        <v>6551743</v>
      </c>
      <c r="P136" s="8">
        <f>SUMIFS(AssessedValuation[100% Other],AssessedValuation[Dist],$C136,AssessedValuation[Tif_NonTIF],$A$4)</f>
        <v>0</v>
      </c>
      <c r="Q136" s="8">
        <f>SUMIFS(AssessedValuation[100% Gross],AssessedValuation[Dist],$C136,AssessedValuation[Tif_NonTIF],$A$4)</f>
        <v>509089530</v>
      </c>
      <c r="R136" s="8">
        <f>SUMIFS(AssessedValuation[100% Military Exempt],AssessedValuation[Dist],$C136,AssessedValuation[Tif_NonTIF],$A$4)</f>
        <v>668000</v>
      </c>
      <c r="S136" s="8">
        <f>SUMIFS(AssessedValuation[100% Homestead Exempt],AssessedValuation[Dist],$C136,AssessedValuation[Tif_NonTIF],$A$4)</f>
        <v>2554500</v>
      </c>
      <c r="T136" s="8">
        <f>SUMIFS(AssessedValuation[100% Net],AssessedValuation[Dist],$C136,AssessedValuation[Tif_NonTIF],$A$4)</f>
        <v>505867030</v>
      </c>
      <c r="U136" s="8">
        <f>SUMIFS(AssessedValuation[100% Gas &amp; Elec Utilities],AssessedValuation[Dist],$C136,AssessedValuation[Tif_NonTIF],$A$4)</f>
        <v>21750624</v>
      </c>
      <c r="V136" s="8">
        <f t="shared" ref="V136:V199" si="2">SUM(T136:U136)</f>
        <v>527617654</v>
      </c>
    </row>
    <row r="137" spans="1:22" x14ac:dyDescent="0.25">
      <c r="A137">
        <v>2026</v>
      </c>
      <c r="B137" t="s">
        <v>1024</v>
      </c>
      <c r="C137" t="s">
        <v>1294</v>
      </c>
      <c r="D137" t="s">
        <v>1294</v>
      </c>
      <c r="E137" t="s">
        <v>95</v>
      </c>
      <c r="F137" t="s">
        <v>1295</v>
      </c>
      <c r="G137" s="8">
        <f>SUMIFS(AssessedValuation[100% Residential],AssessedValuation[Dist],$C137,AssessedValuation[Tif_NonTIF],$A$4)</f>
        <v>161837051</v>
      </c>
      <c r="H137" s="8">
        <f>SUMIFS(AssessedValuation[100% Ag Land],AssessedValuation[Dist],$C137,AssessedValuation[Tif_NonTIF],$A$4)</f>
        <v>137349641</v>
      </c>
      <c r="I137" s="8">
        <f>SUMIFS(AssessedValuation[100% Ag Building],AssessedValuation[Dist],$C137,AssessedValuation[Tif_NonTIF],$A$4)</f>
        <v>9938200</v>
      </c>
      <c r="J137" s="8">
        <f>SUMIFS(AssessedValuation[100% Commercial],AssessedValuation[Dist],$C137,AssessedValuation[Tif_NonTIF],$A$4)</f>
        <v>21208225</v>
      </c>
      <c r="K137" s="8">
        <f>SUMIFS(AssessedValuation[100% Industrial],AssessedValuation[Dist],$C137,AssessedValuation[Tif_NonTIF],$A$4)</f>
        <v>264300</v>
      </c>
      <c r="L137" s="8">
        <f>SUMIFS(AssessedValuation[100% Reserved],AssessedValuation[Dist],$C137,AssessedValuation[Tif_NonTIF],$A$4)</f>
        <v>0</v>
      </c>
      <c r="M137" s="8">
        <f>SUMIFS(AssessedValuation[100% Reserved4],AssessedValuation[Dist],$C137,AssessedValuation[Tif_NonTIF],$A$4)</f>
        <v>0</v>
      </c>
      <c r="N137" s="8">
        <f>SUMIFS(AssessedValuation[100% Railroads],AssessedValuation[Dist],$C137,AssessedValuation[Tif_NonTIF],$A$4)</f>
        <v>0</v>
      </c>
      <c r="O137" s="8">
        <f>SUMIFS(AssessedValuation[100% Utilities],AssessedValuation[Dist],$C137,AssessedValuation[Tif_NonTIF],$A$4)</f>
        <v>27166571</v>
      </c>
      <c r="P137" s="8">
        <f>SUMIFS(AssessedValuation[100% Other],AssessedValuation[Dist],$C137,AssessedValuation[Tif_NonTIF],$A$4)</f>
        <v>0</v>
      </c>
      <c r="Q137" s="8">
        <f>SUMIFS(AssessedValuation[100% Gross],AssessedValuation[Dist],$C137,AssessedValuation[Tif_NonTIF],$A$4)</f>
        <v>357763988</v>
      </c>
      <c r="R137" s="8">
        <f>SUMIFS(AssessedValuation[100% Military Exempt],AssessedValuation[Dist],$C137,AssessedValuation[Tif_NonTIF],$A$4)</f>
        <v>396000</v>
      </c>
      <c r="S137" s="8">
        <f>SUMIFS(AssessedValuation[100% Homestead Exempt],AssessedValuation[Dist],$C137,AssessedValuation[Tif_NonTIF],$A$4)</f>
        <v>1423500</v>
      </c>
      <c r="T137" s="8">
        <f>SUMIFS(AssessedValuation[100% Net],AssessedValuation[Dist],$C137,AssessedValuation[Tif_NonTIF],$A$4)</f>
        <v>355944488</v>
      </c>
      <c r="U137" s="8">
        <f>SUMIFS(AssessedValuation[100% Gas &amp; Elec Utilities],AssessedValuation[Dist],$C137,AssessedValuation[Tif_NonTIF],$A$4)</f>
        <v>37856527</v>
      </c>
      <c r="V137" s="8">
        <f t="shared" si="2"/>
        <v>393801015</v>
      </c>
    </row>
    <row r="138" spans="1:22" x14ac:dyDescent="0.25">
      <c r="A138">
        <v>2026</v>
      </c>
      <c r="B138" t="s">
        <v>1031</v>
      </c>
      <c r="C138" t="s">
        <v>1296</v>
      </c>
      <c r="D138" t="s">
        <v>1296</v>
      </c>
      <c r="E138" t="s">
        <v>393</v>
      </c>
      <c r="F138" t="s">
        <v>1297</v>
      </c>
      <c r="G138" s="8">
        <f>SUMIFS(AssessedValuation[100% Residential],AssessedValuation[Dist],$C138,AssessedValuation[Tif_NonTIF],$A$4)</f>
        <v>84760910</v>
      </c>
      <c r="H138" s="8">
        <f>SUMIFS(AssessedValuation[100% Ag Land],AssessedValuation[Dist],$C138,AssessedValuation[Tif_NonTIF],$A$4)</f>
        <v>110839800</v>
      </c>
      <c r="I138" s="8">
        <f>SUMIFS(AssessedValuation[100% Ag Building],AssessedValuation[Dist],$C138,AssessedValuation[Tif_NonTIF],$A$4)</f>
        <v>4778600</v>
      </c>
      <c r="J138" s="8">
        <f>SUMIFS(AssessedValuation[100% Commercial],AssessedValuation[Dist],$C138,AssessedValuation[Tif_NonTIF],$A$4)</f>
        <v>31176160</v>
      </c>
      <c r="K138" s="8">
        <f>SUMIFS(AssessedValuation[100% Industrial],AssessedValuation[Dist],$C138,AssessedValuation[Tif_NonTIF],$A$4)</f>
        <v>10033800</v>
      </c>
      <c r="L138" s="8">
        <f>SUMIFS(AssessedValuation[100% Reserved],AssessedValuation[Dist],$C138,AssessedValuation[Tif_NonTIF],$A$4)</f>
        <v>0</v>
      </c>
      <c r="M138" s="8">
        <f>SUMIFS(AssessedValuation[100% Reserved4],AssessedValuation[Dist],$C138,AssessedValuation[Tif_NonTIF],$A$4)</f>
        <v>0</v>
      </c>
      <c r="N138" s="8">
        <f>SUMIFS(AssessedValuation[100% Railroads],AssessedValuation[Dist],$C138,AssessedValuation[Tif_NonTIF],$A$4)</f>
        <v>11788481</v>
      </c>
      <c r="O138" s="8">
        <f>SUMIFS(AssessedValuation[100% Utilities],AssessedValuation[Dist],$C138,AssessedValuation[Tif_NonTIF],$A$4)</f>
        <v>2060207</v>
      </c>
      <c r="P138" s="8">
        <f>SUMIFS(AssessedValuation[100% Other],AssessedValuation[Dist],$C138,AssessedValuation[Tif_NonTIF],$A$4)</f>
        <v>710</v>
      </c>
      <c r="Q138" s="8">
        <f>SUMIFS(AssessedValuation[100% Gross],AssessedValuation[Dist],$C138,AssessedValuation[Tif_NonTIF],$A$4)</f>
        <v>255438668</v>
      </c>
      <c r="R138" s="8">
        <f>SUMIFS(AssessedValuation[100% Military Exempt],AssessedValuation[Dist],$C138,AssessedValuation[Tif_NonTIF],$A$4)</f>
        <v>256000</v>
      </c>
      <c r="S138" s="8">
        <f>SUMIFS(AssessedValuation[100% Homestead Exempt],AssessedValuation[Dist],$C138,AssessedValuation[Tif_NonTIF],$A$4)</f>
        <v>728000</v>
      </c>
      <c r="T138" s="8">
        <f>SUMIFS(AssessedValuation[100% Net],AssessedValuation[Dist],$C138,AssessedValuation[Tif_NonTIF],$A$4)</f>
        <v>254454668</v>
      </c>
      <c r="U138" s="8">
        <f>SUMIFS(AssessedValuation[100% Gas &amp; Elec Utilities],AssessedValuation[Dist],$C138,AssessedValuation[Tif_NonTIF],$A$4)</f>
        <v>8368193</v>
      </c>
      <c r="V138" s="8">
        <f t="shared" si="2"/>
        <v>262822861</v>
      </c>
    </row>
    <row r="139" spans="1:22" x14ac:dyDescent="0.25">
      <c r="A139">
        <v>2026</v>
      </c>
      <c r="B139" t="s">
        <v>1029</v>
      </c>
      <c r="C139" t="s">
        <v>1298</v>
      </c>
      <c r="D139" t="s">
        <v>1298</v>
      </c>
      <c r="E139" t="s">
        <v>144</v>
      </c>
      <c r="F139" t="s">
        <v>1299</v>
      </c>
      <c r="G139" s="8">
        <f>SUMIFS(AssessedValuation[100% Residential],AssessedValuation[Dist],$C139,AssessedValuation[Tif_NonTIF],$A$4)</f>
        <v>321585908</v>
      </c>
      <c r="H139" s="8">
        <f>SUMIFS(AssessedValuation[100% Ag Land],AssessedValuation[Dist],$C139,AssessedValuation[Tif_NonTIF],$A$4)</f>
        <v>233542860</v>
      </c>
      <c r="I139" s="8">
        <f>SUMIFS(AssessedValuation[100% Ag Building],AssessedValuation[Dist],$C139,AssessedValuation[Tif_NonTIF],$A$4)</f>
        <v>21879290</v>
      </c>
      <c r="J139" s="8">
        <f>SUMIFS(AssessedValuation[100% Commercial],AssessedValuation[Dist],$C139,AssessedValuation[Tif_NonTIF],$A$4)</f>
        <v>49399465</v>
      </c>
      <c r="K139" s="8">
        <f>SUMIFS(AssessedValuation[100% Industrial],AssessedValuation[Dist],$C139,AssessedValuation[Tif_NonTIF],$A$4)</f>
        <v>77841959</v>
      </c>
      <c r="L139" s="8">
        <f>SUMIFS(AssessedValuation[100% Reserved],AssessedValuation[Dist],$C139,AssessedValuation[Tif_NonTIF],$A$4)</f>
        <v>0</v>
      </c>
      <c r="M139" s="8">
        <f>SUMIFS(AssessedValuation[100% Reserved4],AssessedValuation[Dist],$C139,AssessedValuation[Tif_NonTIF],$A$4)</f>
        <v>0</v>
      </c>
      <c r="N139" s="8">
        <f>SUMIFS(AssessedValuation[100% Railroads],AssessedValuation[Dist],$C139,AssessedValuation[Tif_NonTIF],$A$4)</f>
        <v>18177360</v>
      </c>
      <c r="O139" s="8">
        <f>SUMIFS(AssessedValuation[100% Utilities],AssessedValuation[Dist],$C139,AssessedValuation[Tif_NonTIF],$A$4)</f>
        <v>7853461</v>
      </c>
      <c r="P139" s="8">
        <f>SUMIFS(AssessedValuation[100% Other],AssessedValuation[Dist],$C139,AssessedValuation[Tif_NonTIF],$A$4)</f>
        <v>0</v>
      </c>
      <c r="Q139" s="8">
        <f>SUMIFS(AssessedValuation[100% Gross],AssessedValuation[Dist],$C139,AssessedValuation[Tif_NonTIF],$A$4)</f>
        <v>730280303</v>
      </c>
      <c r="R139" s="8">
        <f>SUMIFS(AssessedValuation[100% Military Exempt],AssessedValuation[Dist],$C139,AssessedValuation[Tif_NonTIF],$A$4)</f>
        <v>1057692</v>
      </c>
      <c r="S139" s="8">
        <f>SUMIFS(AssessedValuation[100% Homestead Exempt],AssessedValuation[Dist],$C139,AssessedValuation[Tif_NonTIF],$A$4)</f>
        <v>3945500</v>
      </c>
      <c r="T139" s="8">
        <f>SUMIFS(AssessedValuation[100% Net],AssessedValuation[Dist],$C139,AssessedValuation[Tif_NonTIF],$A$4)</f>
        <v>725277111</v>
      </c>
      <c r="U139" s="8">
        <f>SUMIFS(AssessedValuation[100% Gas &amp; Elec Utilities],AssessedValuation[Dist],$C139,AssessedValuation[Tif_NonTIF],$A$4)</f>
        <v>75106077</v>
      </c>
      <c r="V139" s="8">
        <f t="shared" si="2"/>
        <v>800383188</v>
      </c>
    </row>
    <row r="140" spans="1:22" x14ac:dyDescent="0.25">
      <c r="A140">
        <v>2026</v>
      </c>
      <c r="B140" t="s">
        <v>1031</v>
      </c>
      <c r="C140" t="s">
        <v>1300</v>
      </c>
      <c r="D140" t="s">
        <v>1300</v>
      </c>
      <c r="E140" t="s">
        <v>483</v>
      </c>
      <c r="F140" t="s">
        <v>1301</v>
      </c>
      <c r="G140" s="8">
        <f>SUMIFS(AssessedValuation[100% Residential],AssessedValuation[Dist],$C140,AssessedValuation[Tif_NonTIF],$A$4)</f>
        <v>643073985</v>
      </c>
      <c r="H140" s="8">
        <f>SUMIFS(AssessedValuation[100% Ag Land],AssessedValuation[Dist],$C140,AssessedValuation[Tif_NonTIF],$A$4)</f>
        <v>332896917</v>
      </c>
      <c r="I140" s="8">
        <f>SUMIFS(AssessedValuation[100% Ag Building],AssessedValuation[Dist],$C140,AssessedValuation[Tif_NonTIF],$A$4)</f>
        <v>23381912</v>
      </c>
      <c r="J140" s="8">
        <f>SUMIFS(AssessedValuation[100% Commercial],AssessedValuation[Dist],$C140,AssessedValuation[Tif_NonTIF],$A$4)</f>
        <v>84765157</v>
      </c>
      <c r="K140" s="8">
        <f>SUMIFS(AssessedValuation[100% Industrial],AssessedValuation[Dist],$C140,AssessedValuation[Tif_NonTIF],$A$4)</f>
        <v>20981367</v>
      </c>
      <c r="L140" s="8">
        <f>SUMIFS(AssessedValuation[100% Reserved],AssessedValuation[Dist],$C140,AssessedValuation[Tif_NonTIF],$A$4)</f>
        <v>0</v>
      </c>
      <c r="M140" s="8">
        <f>SUMIFS(AssessedValuation[100% Reserved4],AssessedValuation[Dist],$C140,AssessedValuation[Tif_NonTIF],$A$4)</f>
        <v>0</v>
      </c>
      <c r="N140" s="8">
        <f>SUMIFS(AssessedValuation[100% Railroads],AssessedValuation[Dist],$C140,AssessedValuation[Tif_NonTIF],$A$4)</f>
        <v>25157219</v>
      </c>
      <c r="O140" s="8">
        <f>SUMIFS(AssessedValuation[100% Utilities],AssessedValuation[Dist],$C140,AssessedValuation[Tif_NonTIF],$A$4)</f>
        <v>1190750</v>
      </c>
      <c r="P140" s="8">
        <f>SUMIFS(AssessedValuation[100% Other],AssessedValuation[Dist],$C140,AssessedValuation[Tif_NonTIF],$A$4)</f>
        <v>0</v>
      </c>
      <c r="Q140" s="8">
        <f>SUMIFS(AssessedValuation[100% Gross],AssessedValuation[Dist],$C140,AssessedValuation[Tif_NonTIF],$A$4)</f>
        <v>1131447307</v>
      </c>
      <c r="R140" s="8">
        <f>SUMIFS(AssessedValuation[100% Military Exempt],AssessedValuation[Dist],$C140,AssessedValuation[Tif_NonTIF],$A$4)</f>
        <v>1608000</v>
      </c>
      <c r="S140" s="8">
        <f>SUMIFS(AssessedValuation[100% Homestead Exempt],AssessedValuation[Dist],$C140,AssessedValuation[Tif_NonTIF],$A$4)</f>
        <v>5239000</v>
      </c>
      <c r="T140" s="8">
        <f>SUMIFS(AssessedValuation[100% Net],AssessedValuation[Dist],$C140,AssessedValuation[Tif_NonTIF],$A$4)</f>
        <v>1124600307</v>
      </c>
      <c r="U140" s="8">
        <f>SUMIFS(AssessedValuation[100% Gas &amp; Elec Utilities],AssessedValuation[Dist],$C140,AssessedValuation[Tif_NonTIF],$A$4)</f>
        <v>28847475</v>
      </c>
      <c r="V140" s="8">
        <f t="shared" si="2"/>
        <v>1153447782</v>
      </c>
    </row>
    <row r="141" spans="1:22" x14ac:dyDescent="0.25">
      <c r="A141">
        <v>2026</v>
      </c>
      <c r="B141" t="s">
        <v>1037</v>
      </c>
      <c r="C141" t="s">
        <v>1302</v>
      </c>
      <c r="D141" t="s">
        <v>1302</v>
      </c>
      <c r="E141" t="s">
        <v>340</v>
      </c>
      <c r="F141" t="s">
        <v>1303</v>
      </c>
      <c r="G141" s="8">
        <f>SUMIFS(AssessedValuation[100% Residential],AssessedValuation[Dist],$C141,AssessedValuation[Tif_NonTIF],$A$4)</f>
        <v>203880220</v>
      </c>
      <c r="H141" s="8">
        <f>SUMIFS(AssessedValuation[100% Ag Land],AssessedValuation[Dist],$C141,AssessedValuation[Tif_NonTIF],$A$4)</f>
        <v>145669200</v>
      </c>
      <c r="I141" s="8">
        <f>SUMIFS(AssessedValuation[100% Ag Building],AssessedValuation[Dist],$C141,AssessedValuation[Tif_NonTIF],$A$4)</f>
        <v>27526100</v>
      </c>
      <c r="J141" s="8">
        <f>SUMIFS(AssessedValuation[100% Commercial],AssessedValuation[Dist],$C141,AssessedValuation[Tif_NonTIF],$A$4)</f>
        <v>28480500</v>
      </c>
      <c r="K141" s="8">
        <f>SUMIFS(AssessedValuation[100% Industrial],AssessedValuation[Dist],$C141,AssessedValuation[Tif_NonTIF],$A$4)</f>
        <v>75115905</v>
      </c>
      <c r="L141" s="8">
        <f>SUMIFS(AssessedValuation[100% Reserved],AssessedValuation[Dist],$C141,AssessedValuation[Tif_NonTIF],$A$4)</f>
        <v>0</v>
      </c>
      <c r="M141" s="8">
        <f>SUMIFS(AssessedValuation[100% Reserved4],AssessedValuation[Dist],$C141,AssessedValuation[Tif_NonTIF],$A$4)</f>
        <v>0</v>
      </c>
      <c r="N141" s="8">
        <f>SUMIFS(AssessedValuation[100% Railroads],AssessedValuation[Dist],$C141,AssessedValuation[Tif_NonTIF],$A$4)</f>
        <v>0</v>
      </c>
      <c r="O141" s="8">
        <f>SUMIFS(AssessedValuation[100% Utilities],AssessedValuation[Dist],$C141,AssessedValuation[Tif_NonTIF],$A$4)</f>
        <v>4233089</v>
      </c>
      <c r="P141" s="8">
        <f>SUMIFS(AssessedValuation[100% Other],AssessedValuation[Dist],$C141,AssessedValuation[Tif_NonTIF],$A$4)</f>
        <v>0</v>
      </c>
      <c r="Q141" s="8">
        <f>SUMIFS(AssessedValuation[100% Gross],AssessedValuation[Dist],$C141,AssessedValuation[Tif_NonTIF],$A$4)</f>
        <v>484905014</v>
      </c>
      <c r="R141" s="8">
        <f>SUMIFS(AssessedValuation[100% Military Exempt],AssessedValuation[Dist],$C141,AssessedValuation[Tif_NonTIF],$A$4)</f>
        <v>368000</v>
      </c>
      <c r="S141" s="8">
        <f>SUMIFS(AssessedValuation[100% Homestead Exempt],AssessedValuation[Dist],$C141,AssessedValuation[Tif_NonTIF],$A$4)</f>
        <v>1001000</v>
      </c>
      <c r="T141" s="8">
        <f>SUMIFS(AssessedValuation[100% Net],AssessedValuation[Dist],$C141,AssessedValuation[Tif_NonTIF],$A$4)</f>
        <v>483536014</v>
      </c>
      <c r="U141" s="8">
        <f>SUMIFS(AssessedValuation[100% Gas &amp; Elec Utilities],AssessedValuation[Dist],$C141,AssessedValuation[Tif_NonTIF],$A$4)</f>
        <v>13536225</v>
      </c>
      <c r="V141" s="8">
        <f t="shared" si="2"/>
        <v>497072239</v>
      </c>
    </row>
    <row r="142" spans="1:22" x14ac:dyDescent="0.25">
      <c r="A142">
        <v>2026</v>
      </c>
      <c r="B142" t="s">
        <v>1034</v>
      </c>
      <c r="C142" t="s">
        <v>1304</v>
      </c>
      <c r="D142" t="s">
        <v>1304</v>
      </c>
      <c r="E142" t="s">
        <v>399</v>
      </c>
      <c r="F142" t="s">
        <v>1305</v>
      </c>
      <c r="G142" s="8">
        <f>SUMIFS(AssessedValuation[100% Residential],AssessedValuation[Dist],$C142,AssessedValuation[Tif_NonTIF],$A$4)</f>
        <v>251928331</v>
      </c>
      <c r="H142" s="8">
        <f>SUMIFS(AssessedValuation[100% Ag Land],AssessedValuation[Dist],$C142,AssessedValuation[Tif_NonTIF],$A$4)</f>
        <v>315219200</v>
      </c>
      <c r="I142" s="8">
        <f>SUMIFS(AssessedValuation[100% Ag Building],AssessedValuation[Dist],$C142,AssessedValuation[Tif_NonTIF],$A$4)</f>
        <v>31933737</v>
      </c>
      <c r="J142" s="8">
        <f>SUMIFS(AssessedValuation[100% Commercial],AssessedValuation[Dist],$C142,AssessedValuation[Tif_NonTIF],$A$4)</f>
        <v>68315122</v>
      </c>
      <c r="K142" s="8">
        <f>SUMIFS(AssessedValuation[100% Industrial],AssessedValuation[Dist],$C142,AssessedValuation[Tif_NonTIF],$A$4)</f>
        <v>152813041</v>
      </c>
      <c r="L142" s="8">
        <f>SUMIFS(AssessedValuation[100% Reserved],AssessedValuation[Dist],$C142,AssessedValuation[Tif_NonTIF],$A$4)</f>
        <v>0</v>
      </c>
      <c r="M142" s="8">
        <f>SUMIFS(AssessedValuation[100% Reserved4],AssessedValuation[Dist],$C142,AssessedValuation[Tif_NonTIF],$A$4)</f>
        <v>0</v>
      </c>
      <c r="N142" s="8">
        <f>SUMIFS(AssessedValuation[100% Railroads],AssessedValuation[Dist],$C142,AssessedValuation[Tif_NonTIF],$A$4)</f>
        <v>5691380</v>
      </c>
      <c r="O142" s="8">
        <f>SUMIFS(AssessedValuation[100% Utilities],AssessedValuation[Dist],$C142,AssessedValuation[Tif_NonTIF],$A$4)</f>
        <v>5010372</v>
      </c>
      <c r="P142" s="8">
        <f>SUMIFS(AssessedValuation[100% Other],AssessedValuation[Dist],$C142,AssessedValuation[Tif_NonTIF],$A$4)</f>
        <v>0</v>
      </c>
      <c r="Q142" s="8">
        <f>SUMIFS(AssessedValuation[100% Gross],AssessedValuation[Dist],$C142,AssessedValuation[Tif_NonTIF],$A$4)</f>
        <v>830911183</v>
      </c>
      <c r="R142" s="8">
        <f>SUMIFS(AssessedValuation[100% Military Exempt],AssessedValuation[Dist],$C142,AssessedValuation[Tif_NonTIF],$A$4)</f>
        <v>720000</v>
      </c>
      <c r="S142" s="8">
        <f>SUMIFS(AssessedValuation[100% Homestead Exempt],AssessedValuation[Dist],$C142,AssessedValuation[Tif_NonTIF],$A$4)</f>
        <v>2795000</v>
      </c>
      <c r="T142" s="8">
        <f>SUMIFS(AssessedValuation[100% Net],AssessedValuation[Dist],$C142,AssessedValuation[Tif_NonTIF],$A$4)</f>
        <v>827396183</v>
      </c>
      <c r="U142" s="8">
        <f>SUMIFS(AssessedValuation[100% Gas &amp; Elec Utilities],AssessedValuation[Dist],$C142,AssessedValuation[Tif_NonTIF],$A$4)</f>
        <v>80710179</v>
      </c>
      <c r="V142" s="8">
        <f t="shared" si="2"/>
        <v>908106362</v>
      </c>
    </row>
    <row r="143" spans="1:22" x14ac:dyDescent="0.25">
      <c r="A143">
        <v>2026</v>
      </c>
      <c r="B143" t="s">
        <v>1043</v>
      </c>
      <c r="C143" t="s">
        <v>1306</v>
      </c>
      <c r="D143" t="s">
        <v>1306</v>
      </c>
      <c r="E143" t="s">
        <v>589</v>
      </c>
      <c r="F143" t="s">
        <v>1307</v>
      </c>
      <c r="G143" s="8">
        <f>SUMIFS(AssessedValuation[100% Residential],AssessedValuation[Dist],$C143,AssessedValuation[Tif_NonTIF],$A$4)</f>
        <v>402101300</v>
      </c>
      <c r="H143" s="8">
        <f>SUMIFS(AssessedValuation[100% Ag Land],AssessedValuation[Dist],$C143,AssessedValuation[Tif_NonTIF],$A$4)</f>
        <v>105399600</v>
      </c>
      <c r="I143" s="8">
        <f>SUMIFS(AssessedValuation[100% Ag Building],AssessedValuation[Dist],$C143,AssessedValuation[Tif_NonTIF],$A$4)</f>
        <v>11671500</v>
      </c>
      <c r="J143" s="8">
        <f>SUMIFS(AssessedValuation[100% Commercial],AssessedValuation[Dist],$C143,AssessedValuation[Tif_NonTIF],$A$4)</f>
        <v>96918894</v>
      </c>
      <c r="K143" s="8">
        <f>SUMIFS(AssessedValuation[100% Industrial],AssessedValuation[Dist],$C143,AssessedValuation[Tif_NonTIF],$A$4)</f>
        <v>3453800</v>
      </c>
      <c r="L143" s="8">
        <f>SUMIFS(AssessedValuation[100% Reserved],AssessedValuation[Dist],$C143,AssessedValuation[Tif_NonTIF],$A$4)</f>
        <v>0</v>
      </c>
      <c r="M143" s="8">
        <f>SUMIFS(AssessedValuation[100% Reserved4],AssessedValuation[Dist],$C143,AssessedValuation[Tif_NonTIF],$A$4)</f>
        <v>0</v>
      </c>
      <c r="N143" s="8">
        <f>SUMIFS(AssessedValuation[100% Railroads],AssessedValuation[Dist],$C143,AssessedValuation[Tif_NonTIF],$A$4)</f>
        <v>2027415</v>
      </c>
      <c r="O143" s="8">
        <f>SUMIFS(AssessedValuation[100% Utilities],AssessedValuation[Dist],$C143,AssessedValuation[Tif_NonTIF],$A$4)</f>
        <v>8285451</v>
      </c>
      <c r="P143" s="8">
        <f>SUMIFS(AssessedValuation[100% Other],AssessedValuation[Dist],$C143,AssessedValuation[Tif_NonTIF],$A$4)</f>
        <v>0</v>
      </c>
      <c r="Q143" s="8">
        <f>SUMIFS(AssessedValuation[100% Gross],AssessedValuation[Dist],$C143,AssessedValuation[Tif_NonTIF],$A$4)</f>
        <v>629857960</v>
      </c>
      <c r="R143" s="8">
        <f>SUMIFS(AssessedValuation[100% Military Exempt],AssessedValuation[Dist],$C143,AssessedValuation[Tif_NonTIF],$A$4)</f>
        <v>632000</v>
      </c>
      <c r="S143" s="8">
        <f>SUMIFS(AssessedValuation[100% Homestead Exempt],AssessedValuation[Dist],$C143,AssessedValuation[Tif_NonTIF],$A$4)</f>
        <v>1930500</v>
      </c>
      <c r="T143" s="8">
        <f>SUMIFS(AssessedValuation[100% Net],AssessedValuation[Dist],$C143,AssessedValuation[Tif_NonTIF],$A$4)</f>
        <v>627295460</v>
      </c>
      <c r="U143" s="8">
        <f>SUMIFS(AssessedValuation[100% Gas &amp; Elec Utilities],AssessedValuation[Dist],$C143,AssessedValuation[Tif_NonTIF],$A$4)</f>
        <v>60128809</v>
      </c>
      <c r="V143" s="8">
        <f t="shared" si="2"/>
        <v>687424269</v>
      </c>
    </row>
    <row r="144" spans="1:22" x14ac:dyDescent="0.25">
      <c r="A144">
        <v>2026</v>
      </c>
      <c r="B144" t="s">
        <v>1034</v>
      </c>
      <c r="C144" t="s">
        <v>1308</v>
      </c>
      <c r="D144" t="s">
        <v>1308</v>
      </c>
      <c r="E144" t="s">
        <v>739</v>
      </c>
      <c r="F144" t="s">
        <v>1309</v>
      </c>
      <c r="G144" s="8">
        <f>SUMIFS(AssessedValuation[100% Residential],AssessedValuation[Dist],$C144,AssessedValuation[Tif_NonTIF],$A$4)</f>
        <v>352256545</v>
      </c>
      <c r="H144" s="8">
        <f>SUMIFS(AssessedValuation[100% Ag Land],AssessedValuation[Dist],$C144,AssessedValuation[Tif_NonTIF],$A$4)</f>
        <v>122209432</v>
      </c>
      <c r="I144" s="8">
        <f>SUMIFS(AssessedValuation[100% Ag Building],AssessedValuation[Dist],$C144,AssessedValuation[Tif_NonTIF],$A$4)</f>
        <v>9902280</v>
      </c>
      <c r="J144" s="8">
        <f>SUMIFS(AssessedValuation[100% Commercial],AssessedValuation[Dist],$C144,AssessedValuation[Tif_NonTIF],$A$4)</f>
        <v>31497280</v>
      </c>
      <c r="K144" s="8">
        <f>SUMIFS(AssessedValuation[100% Industrial],AssessedValuation[Dist],$C144,AssessedValuation[Tif_NonTIF],$A$4)</f>
        <v>0</v>
      </c>
      <c r="L144" s="8">
        <f>SUMIFS(AssessedValuation[100% Reserved],AssessedValuation[Dist],$C144,AssessedValuation[Tif_NonTIF],$A$4)</f>
        <v>0</v>
      </c>
      <c r="M144" s="8">
        <f>SUMIFS(AssessedValuation[100% Reserved4],AssessedValuation[Dist],$C144,AssessedValuation[Tif_NonTIF],$A$4)</f>
        <v>0</v>
      </c>
      <c r="N144" s="8">
        <f>SUMIFS(AssessedValuation[100% Railroads],AssessedValuation[Dist],$C144,AssessedValuation[Tif_NonTIF],$A$4)</f>
        <v>14226000</v>
      </c>
      <c r="O144" s="8">
        <f>SUMIFS(AssessedValuation[100% Utilities],AssessedValuation[Dist],$C144,AssessedValuation[Tif_NonTIF],$A$4)</f>
        <v>1388475</v>
      </c>
      <c r="P144" s="8">
        <f>SUMIFS(AssessedValuation[100% Other],AssessedValuation[Dist],$C144,AssessedValuation[Tif_NonTIF],$A$4)</f>
        <v>0</v>
      </c>
      <c r="Q144" s="8">
        <f>SUMIFS(AssessedValuation[100% Gross],AssessedValuation[Dist],$C144,AssessedValuation[Tif_NonTIF],$A$4)</f>
        <v>531480012</v>
      </c>
      <c r="R144" s="8">
        <f>SUMIFS(AssessedValuation[100% Military Exempt],AssessedValuation[Dist],$C144,AssessedValuation[Tif_NonTIF],$A$4)</f>
        <v>644000</v>
      </c>
      <c r="S144" s="8">
        <f>SUMIFS(AssessedValuation[100% Homestead Exempt],AssessedValuation[Dist],$C144,AssessedValuation[Tif_NonTIF],$A$4)</f>
        <v>1696500</v>
      </c>
      <c r="T144" s="8">
        <f>SUMIFS(AssessedValuation[100% Net],AssessedValuation[Dist],$C144,AssessedValuation[Tif_NonTIF],$A$4)</f>
        <v>529139512</v>
      </c>
      <c r="U144" s="8">
        <f>SUMIFS(AssessedValuation[100% Gas &amp; Elec Utilities],AssessedValuation[Dist],$C144,AssessedValuation[Tif_NonTIF],$A$4)</f>
        <v>26280443</v>
      </c>
      <c r="V144" s="8">
        <f t="shared" si="2"/>
        <v>555419955</v>
      </c>
    </row>
    <row r="145" spans="1:22" x14ac:dyDescent="0.25">
      <c r="A145">
        <v>2026</v>
      </c>
      <c r="B145" t="s">
        <v>1043</v>
      </c>
      <c r="C145" t="s">
        <v>1310</v>
      </c>
      <c r="D145" t="s">
        <v>1310</v>
      </c>
      <c r="E145" t="s">
        <v>1311</v>
      </c>
      <c r="F145" t="s">
        <v>1311</v>
      </c>
      <c r="G145" s="8">
        <f>SUMIFS(AssessedValuation[100% Residential],AssessedValuation[Dist],$C145,AssessedValuation[Tif_NonTIF],$A$4)</f>
        <v>130578246</v>
      </c>
      <c r="H145" s="8">
        <f>SUMIFS(AssessedValuation[100% Ag Land],AssessedValuation[Dist],$C145,AssessedValuation[Tif_NonTIF],$A$4)</f>
        <v>123683160</v>
      </c>
      <c r="I145" s="8">
        <f>SUMIFS(AssessedValuation[100% Ag Building],AssessedValuation[Dist],$C145,AssessedValuation[Tif_NonTIF],$A$4)</f>
        <v>6280760</v>
      </c>
      <c r="J145" s="8">
        <f>SUMIFS(AssessedValuation[100% Commercial],AssessedValuation[Dist],$C145,AssessedValuation[Tif_NonTIF],$A$4)</f>
        <v>19577944</v>
      </c>
      <c r="K145" s="8">
        <f>SUMIFS(AssessedValuation[100% Industrial],AssessedValuation[Dist],$C145,AssessedValuation[Tif_NonTIF],$A$4)</f>
        <v>5481390</v>
      </c>
      <c r="L145" s="8">
        <f>SUMIFS(AssessedValuation[100% Reserved],AssessedValuation[Dist],$C145,AssessedValuation[Tif_NonTIF],$A$4)</f>
        <v>0</v>
      </c>
      <c r="M145" s="8">
        <f>SUMIFS(AssessedValuation[100% Reserved4],AssessedValuation[Dist],$C145,AssessedValuation[Tif_NonTIF],$A$4)</f>
        <v>0</v>
      </c>
      <c r="N145" s="8">
        <f>SUMIFS(AssessedValuation[100% Railroads],AssessedValuation[Dist],$C145,AssessedValuation[Tif_NonTIF],$A$4)</f>
        <v>3074467</v>
      </c>
      <c r="O145" s="8">
        <f>SUMIFS(AssessedValuation[100% Utilities],AssessedValuation[Dist],$C145,AssessedValuation[Tif_NonTIF],$A$4)</f>
        <v>10455091</v>
      </c>
      <c r="P145" s="8">
        <f>SUMIFS(AssessedValuation[100% Other],AssessedValuation[Dist],$C145,AssessedValuation[Tif_NonTIF],$A$4)</f>
        <v>0</v>
      </c>
      <c r="Q145" s="8">
        <f>SUMIFS(AssessedValuation[100% Gross],AssessedValuation[Dist],$C145,AssessedValuation[Tif_NonTIF],$A$4)</f>
        <v>299131058</v>
      </c>
      <c r="R145" s="8">
        <f>SUMIFS(AssessedValuation[100% Military Exempt],AssessedValuation[Dist],$C145,AssessedValuation[Tif_NonTIF],$A$4)</f>
        <v>344000</v>
      </c>
      <c r="S145" s="8">
        <f>SUMIFS(AssessedValuation[100% Homestead Exempt],AssessedValuation[Dist],$C145,AssessedValuation[Tif_NonTIF],$A$4)</f>
        <v>1378000</v>
      </c>
      <c r="T145" s="8">
        <f>SUMIFS(AssessedValuation[100% Net],AssessedValuation[Dist],$C145,AssessedValuation[Tif_NonTIF],$A$4)</f>
        <v>297409058</v>
      </c>
      <c r="U145" s="8">
        <f>SUMIFS(AssessedValuation[100% Gas &amp; Elec Utilities],AssessedValuation[Dist],$C145,AssessedValuation[Tif_NonTIF],$A$4)</f>
        <v>17058299</v>
      </c>
      <c r="V145" s="8">
        <f t="shared" si="2"/>
        <v>314467357</v>
      </c>
    </row>
    <row r="146" spans="1:22" x14ac:dyDescent="0.25">
      <c r="A146">
        <v>2026</v>
      </c>
      <c r="B146" t="s">
        <v>1052</v>
      </c>
      <c r="C146" t="s">
        <v>1312</v>
      </c>
      <c r="D146" t="s">
        <v>1312</v>
      </c>
      <c r="E146" t="s">
        <v>320</v>
      </c>
      <c r="F146" t="s">
        <v>1313</v>
      </c>
      <c r="G146" s="8">
        <f>SUMIFS(AssessedValuation[100% Residential],AssessedValuation[Dist],$C146,AssessedValuation[Tif_NonTIF],$A$4)</f>
        <v>574488843</v>
      </c>
      <c r="H146" s="8">
        <f>SUMIFS(AssessedValuation[100% Ag Land],AssessedValuation[Dist],$C146,AssessedValuation[Tif_NonTIF],$A$4)</f>
        <v>361544130</v>
      </c>
      <c r="I146" s="8">
        <f>SUMIFS(AssessedValuation[100% Ag Building],AssessedValuation[Dist],$C146,AssessedValuation[Tif_NonTIF],$A$4)</f>
        <v>39454730</v>
      </c>
      <c r="J146" s="8">
        <f>SUMIFS(AssessedValuation[100% Commercial],AssessedValuation[Dist],$C146,AssessedValuation[Tif_NonTIF],$A$4)</f>
        <v>77188800</v>
      </c>
      <c r="K146" s="8">
        <f>SUMIFS(AssessedValuation[100% Industrial],AssessedValuation[Dist],$C146,AssessedValuation[Tif_NonTIF],$A$4)</f>
        <v>42227670</v>
      </c>
      <c r="L146" s="8">
        <f>SUMIFS(AssessedValuation[100% Reserved],AssessedValuation[Dist],$C146,AssessedValuation[Tif_NonTIF],$A$4)</f>
        <v>0</v>
      </c>
      <c r="M146" s="8">
        <f>SUMIFS(AssessedValuation[100% Reserved4],AssessedValuation[Dist],$C146,AssessedValuation[Tif_NonTIF],$A$4)</f>
        <v>0</v>
      </c>
      <c r="N146" s="8">
        <f>SUMIFS(AssessedValuation[100% Railroads],AssessedValuation[Dist],$C146,AssessedValuation[Tif_NonTIF],$A$4)</f>
        <v>0</v>
      </c>
      <c r="O146" s="8">
        <f>SUMIFS(AssessedValuation[100% Utilities],AssessedValuation[Dist],$C146,AssessedValuation[Tif_NonTIF],$A$4)</f>
        <v>10286333</v>
      </c>
      <c r="P146" s="8">
        <f>SUMIFS(AssessedValuation[100% Other],AssessedValuation[Dist],$C146,AssessedValuation[Tif_NonTIF],$A$4)</f>
        <v>0</v>
      </c>
      <c r="Q146" s="8">
        <f>SUMIFS(AssessedValuation[100% Gross],AssessedValuation[Dist],$C146,AssessedValuation[Tif_NonTIF],$A$4)</f>
        <v>1105190506</v>
      </c>
      <c r="R146" s="8">
        <f>SUMIFS(AssessedValuation[100% Military Exempt],AssessedValuation[Dist],$C146,AssessedValuation[Tif_NonTIF],$A$4)</f>
        <v>1304000</v>
      </c>
      <c r="S146" s="8">
        <f>SUMIFS(AssessedValuation[100% Homestead Exempt],AssessedValuation[Dist],$C146,AssessedValuation[Tif_NonTIF],$A$4)</f>
        <v>3997500</v>
      </c>
      <c r="T146" s="8">
        <f>SUMIFS(AssessedValuation[100% Net],AssessedValuation[Dist],$C146,AssessedValuation[Tif_NonTIF],$A$4)</f>
        <v>1099889006</v>
      </c>
      <c r="U146" s="8">
        <f>SUMIFS(AssessedValuation[100% Gas &amp; Elec Utilities],AssessedValuation[Dist],$C146,AssessedValuation[Tif_NonTIF],$A$4)</f>
        <v>36223286</v>
      </c>
      <c r="V146" s="8">
        <f t="shared" si="2"/>
        <v>1136112292</v>
      </c>
    </row>
    <row r="147" spans="1:22" x14ac:dyDescent="0.25">
      <c r="A147">
        <v>2026</v>
      </c>
      <c r="B147" t="s">
        <v>1029</v>
      </c>
      <c r="C147" t="s">
        <v>1314</v>
      </c>
      <c r="D147" t="s">
        <v>1314</v>
      </c>
      <c r="E147" t="s">
        <v>453</v>
      </c>
      <c r="F147" t="s">
        <v>1315</v>
      </c>
      <c r="G147" s="8">
        <f>SUMIFS(AssessedValuation[100% Residential],AssessedValuation[Dist],$C147,AssessedValuation[Tif_NonTIF],$A$4)</f>
        <v>149833740</v>
      </c>
      <c r="H147" s="8">
        <f>SUMIFS(AssessedValuation[100% Ag Land],AssessedValuation[Dist],$C147,AssessedValuation[Tif_NonTIF],$A$4)</f>
        <v>220756700</v>
      </c>
      <c r="I147" s="8">
        <f>SUMIFS(AssessedValuation[100% Ag Building],AssessedValuation[Dist],$C147,AssessedValuation[Tif_NonTIF],$A$4)</f>
        <v>20145030</v>
      </c>
      <c r="J147" s="8">
        <f>SUMIFS(AssessedValuation[100% Commercial],AssessedValuation[Dist],$C147,AssessedValuation[Tif_NonTIF],$A$4)</f>
        <v>26537733</v>
      </c>
      <c r="K147" s="8">
        <f>SUMIFS(AssessedValuation[100% Industrial],AssessedValuation[Dist],$C147,AssessedValuation[Tif_NonTIF],$A$4)</f>
        <v>45881100</v>
      </c>
      <c r="L147" s="8">
        <f>SUMIFS(AssessedValuation[100% Reserved],AssessedValuation[Dist],$C147,AssessedValuation[Tif_NonTIF],$A$4)</f>
        <v>0</v>
      </c>
      <c r="M147" s="8">
        <f>SUMIFS(AssessedValuation[100% Reserved4],AssessedValuation[Dist],$C147,AssessedValuation[Tif_NonTIF],$A$4)</f>
        <v>0</v>
      </c>
      <c r="N147" s="8">
        <f>SUMIFS(AssessedValuation[100% Railroads],AssessedValuation[Dist],$C147,AssessedValuation[Tif_NonTIF],$A$4)</f>
        <v>18790540</v>
      </c>
      <c r="O147" s="8">
        <f>SUMIFS(AssessedValuation[100% Utilities],AssessedValuation[Dist],$C147,AssessedValuation[Tif_NonTIF],$A$4)</f>
        <v>15036511</v>
      </c>
      <c r="P147" s="8">
        <f>SUMIFS(AssessedValuation[100% Other],AssessedValuation[Dist],$C147,AssessedValuation[Tif_NonTIF],$A$4)</f>
        <v>0</v>
      </c>
      <c r="Q147" s="8">
        <f>SUMIFS(AssessedValuation[100% Gross],AssessedValuation[Dist],$C147,AssessedValuation[Tif_NonTIF],$A$4)</f>
        <v>496981354</v>
      </c>
      <c r="R147" s="8">
        <f>SUMIFS(AssessedValuation[100% Military Exempt],AssessedValuation[Dist],$C147,AssessedValuation[Tif_NonTIF],$A$4)</f>
        <v>548000</v>
      </c>
      <c r="S147" s="8">
        <f>SUMIFS(AssessedValuation[100% Homestead Exempt],AssessedValuation[Dist],$C147,AssessedValuation[Tif_NonTIF],$A$4)</f>
        <v>1186250</v>
      </c>
      <c r="T147" s="8">
        <f>SUMIFS(AssessedValuation[100% Net],AssessedValuation[Dist],$C147,AssessedValuation[Tif_NonTIF],$A$4)</f>
        <v>495247104</v>
      </c>
      <c r="U147" s="8">
        <f>SUMIFS(AssessedValuation[100% Gas &amp; Elec Utilities],AssessedValuation[Dist],$C147,AssessedValuation[Tif_NonTIF],$A$4)</f>
        <v>27892085</v>
      </c>
      <c r="V147" s="8">
        <f t="shared" si="2"/>
        <v>523139189</v>
      </c>
    </row>
    <row r="148" spans="1:22" x14ac:dyDescent="0.25">
      <c r="A148">
        <v>2026</v>
      </c>
      <c r="B148" t="s">
        <v>1029</v>
      </c>
      <c r="C148" t="s">
        <v>1316</v>
      </c>
      <c r="D148" t="s">
        <v>1316</v>
      </c>
      <c r="E148" t="s">
        <v>111</v>
      </c>
      <c r="F148" t="s">
        <v>1317</v>
      </c>
      <c r="G148" s="8">
        <f>SUMIFS(AssessedValuation[100% Residential],AssessedValuation[Dist],$C148,AssessedValuation[Tif_NonTIF],$A$4)</f>
        <v>332861695</v>
      </c>
      <c r="H148" s="8">
        <f>SUMIFS(AssessedValuation[100% Ag Land],AssessedValuation[Dist],$C148,AssessedValuation[Tif_NonTIF],$A$4)</f>
        <v>70193530</v>
      </c>
      <c r="I148" s="8">
        <f>SUMIFS(AssessedValuation[100% Ag Building],AssessedValuation[Dist],$C148,AssessedValuation[Tif_NonTIF],$A$4)</f>
        <v>3728310</v>
      </c>
      <c r="J148" s="8">
        <f>SUMIFS(AssessedValuation[100% Commercial],AssessedValuation[Dist],$C148,AssessedValuation[Tif_NonTIF],$A$4)</f>
        <v>30893598</v>
      </c>
      <c r="K148" s="8">
        <f>SUMIFS(AssessedValuation[100% Industrial],AssessedValuation[Dist],$C148,AssessedValuation[Tif_NonTIF],$A$4)</f>
        <v>10329354</v>
      </c>
      <c r="L148" s="8">
        <f>SUMIFS(AssessedValuation[100% Reserved],AssessedValuation[Dist],$C148,AssessedValuation[Tif_NonTIF],$A$4)</f>
        <v>0</v>
      </c>
      <c r="M148" s="8">
        <f>SUMIFS(AssessedValuation[100% Reserved4],AssessedValuation[Dist],$C148,AssessedValuation[Tif_NonTIF],$A$4)</f>
        <v>0</v>
      </c>
      <c r="N148" s="8">
        <f>SUMIFS(AssessedValuation[100% Railroads],AssessedValuation[Dist],$C148,AssessedValuation[Tif_NonTIF],$A$4)</f>
        <v>0</v>
      </c>
      <c r="O148" s="8">
        <f>SUMIFS(AssessedValuation[100% Utilities],AssessedValuation[Dist],$C148,AssessedValuation[Tif_NonTIF],$A$4)</f>
        <v>8356725</v>
      </c>
      <c r="P148" s="8">
        <f>SUMIFS(AssessedValuation[100% Other],AssessedValuation[Dist],$C148,AssessedValuation[Tif_NonTIF],$A$4)</f>
        <v>0</v>
      </c>
      <c r="Q148" s="8">
        <f>SUMIFS(AssessedValuation[100% Gross],AssessedValuation[Dist],$C148,AssessedValuation[Tif_NonTIF],$A$4)</f>
        <v>456363212</v>
      </c>
      <c r="R148" s="8">
        <f>SUMIFS(AssessedValuation[100% Military Exempt],AssessedValuation[Dist],$C148,AssessedValuation[Tif_NonTIF],$A$4)</f>
        <v>440000</v>
      </c>
      <c r="S148" s="8">
        <f>SUMIFS(AssessedValuation[100% Homestead Exempt],AssessedValuation[Dist],$C148,AssessedValuation[Tif_NonTIF],$A$4)</f>
        <v>2294500</v>
      </c>
      <c r="T148" s="8">
        <f>SUMIFS(AssessedValuation[100% Net],AssessedValuation[Dist],$C148,AssessedValuation[Tif_NonTIF],$A$4)</f>
        <v>453628712</v>
      </c>
      <c r="U148" s="8">
        <f>SUMIFS(AssessedValuation[100% Gas &amp; Elec Utilities],AssessedValuation[Dist],$C148,AssessedValuation[Tif_NonTIF],$A$4)</f>
        <v>5803504</v>
      </c>
      <c r="V148" s="8">
        <f t="shared" si="2"/>
        <v>459432216</v>
      </c>
    </row>
    <row r="149" spans="1:22" x14ac:dyDescent="0.25">
      <c r="A149">
        <v>2026</v>
      </c>
      <c r="B149" t="s">
        <v>1037</v>
      </c>
      <c r="C149" t="s">
        <v>1318</v>
      </c>
      <c r="D149" t="s">
        <v>1318</v>
      </c>
      <c r="E149" t="s">
        <v>492</v>
      </c>
      <c r="F149" t="s">
        <v>1319</v>
      </c>
      <c r="G149" s="8">
        <f>SUMIFS(AssessedValuation[100% Residential],AssessedValuation[Dist],$C149,AssessedValuation[Tif_NonTIF],$A$4)</f>
        <v>551749908</v>
      </c>
      <c r="H149" s="8">
        <f>SUMIFS(AssessedValuation[100% Ag Land],AssessedValuation[Dist],$C149,AssessedValuation[Tif_NonTIF],$A$4)</f>
        <v>265345524</v>
      </c>
      <c r="I149" s="8">
        <f>SUMIFS(AssessedValuation[100% Ag Building],AssessedValuation[Dist],$C149,AssessedValuation[Tif_NonTIF],$A$4)</f>
        <v>14085290</v>
      </c>
      <c r="J149" s="8">
        <f>SUMIFS(AssessedValuation[100% Commercial],AssessedValuation[Dist],$C149,AssessedValuation[Tif_NonTIF],$A$4)</f>
        <v>102135526</v>
      </c>
      <c r="K149" s="8">
        <f>SUMIFS(AssessedValuation[100% Industrial],AssessedValuation[Dist],$C149,AssessedValuation[Tif_NonTIF],$A$4)</f>
        <v>43045230</v>
      </c>
      <c r="L149" s="8">
        <f>SUMIFS(AssessedValuation[100% Reserved],AssessedValuation[Dist],$C149,AssessedValuation[Tif_NonTIF],$A$4)</f>
        <v>0</v>
      </c>
      <c r="M149" s="8">
        <f>SUMIFS(AssessedValuation[100% Reserved4],AssessedValuation[Dist],$C149,AssessedValuation[Tif_NonTIF],$A$4)</f>
        <v>0</v>
      </c>
      <c r="N149" s="8">
        <f>SUMIFS(AssessedValuation[100% Railroads],AssessedValuation[Dist],$C149,AssessedValuation[Tif_NonTIF],$A$4)</f>
        <v>18490762</v>
      </c>
      <c r="O149" s="8">
        <f>SUMIFS(AssessedValuation[100% Utilities],AssessedValuation[Dist],$C149,AssessedValuation[Tif_NonTIF],$A$4)</f>
        <v>746022</v>
      </c>
      <c r="P149" s="8">
        <f>SUMIFS(AssessedValuation[100% Other],AssessedValuation[Dist],$C149,AssessedValuation[Tif_NonTIF],$A$4)</f>
        <v>146492</v>
      </c>
      <c r="Q149" s="8">
        <f>SUMIFS(AssessedValuation[100% Gross],AssessedValuation[Dist],$C149,AssessedValuation[Tif_NonTIF],$A$4)</f>
        <v>995744754</v>
      </c>
      <c r="R149" s="8">
        <f>SUMIFS(AssessedValuation[100% Military Exempt],AssessedValuation[Dist],$C149,AssessedValuation[Tif_NonTIF],$A$4)</f>
        <v>1262864</v>
      </c>
      <c r="S149" s="8">
        <f>SUMIFS(AssessedValuation[100% Homestead Exempt],AssessedValuation[Dist],$C149,AssessedValuation[Tif_NonTIF],$A$4)</f>
        <v>2249000</v>
      </c>
      <c r="T149" s="8">
        <f>SUMIFS(AssessedValuation[100% Net],AssessedValuation[Dist],$C149,AssessedValuation[Tif_NonTIF],$A$4)</f>
        <v>992232890</v>
      </c>
      <c r="U149" s="8">
        <f>SUMIFS(AssessedValuation[100% Gas &amp; Elec Utilities],AssessedValuation[Dist],$C149,AssessedValuation[Tif_NonTIF],$A$4)</f>
        <v>79965189</v>
      </c>
      <c r="V149" s="8">
        <f t="shared" si="2"/>
        <v>1072198079</v>
      </c>
    </row>
    <row r="150" spans="1:22" x14ac:dyDescent="0.25">
      <c r="A150">
        <v>2026</v>
      </c>
      <c r="B150" t="s">
        <v>1031</v>
      </c>
      <c r="C150" t="s">
        <v>1320</v>
      </c>
      <c r="D150" t="s">
        <v>1320</v>
      </c>
      <c r="E150" t="s">
        <v>90</v>
      </c>
      <c r="F150" t="s">
        <v>1321</v>
      </c>
      <c r="G150" s="8">
        <f>SUMIFS(AssessedValuation[100% Residential],AssessedValuation[Dist],$C150,AssessedValuation[Tif_NonTIF],$A$4)</f>
        <v>285869693</v>
      </c>
      <c r="H150" s="8">
        <f>SUMIFS(AssessedValuation[100% Ag Land],AssessedValuation[Dist],$C150,AssessedValuation[Tif_NonTIF],$A$4)</f>
        <v>397497956</v>
      </c>
      <c r="I150" s="8">
        <f>SUMIFS(AssessedValuation[100% Ag Building],AssessedValuation[Dist],$C150,AssessedValuation[Tif_NonTIF],$A$4)</f>
        <v>30285717</v>
      </c>
      <c r="J150" s="8">
        <f>SUMIFS(AssessedValuation[100% Commercial],AssessedValuation[Dist],$C150,AssessedValuation[Tif_NonTIF],$A$4)</f>
        <v>37604050</v>
      </c>
      <c r="K150" s="8">
        <f>SUMIFS(AssessedValuation[100% Industrial],AssessedValuation[Dist],$C150,AssessedValuation[Tif_NonTIF],$A$4)</f>
        <v>10557014</v>
      </c>
      <c r="L150" s="8">
        <f>SUMIFS(AssessedValuation[100% Reserved],AssessedValuation[Dist],$C150,AssessedValuation[Tif_NonTIF],$A$4)</f>
        <v>0</v>
      </c>
      <c r="M150" s="8">
        <f>SUMIFS(AssessedValuation[100% Reserved4],AssessedValuation[Dist],$C150,AssessedValuation[Tif_NonTIF],$A$4)</f>
        <v>0</v>
      </c>
      <c r="N150" s="8">
        <f>SUMIFS(AssessedValuation[100% Railroads],AssessedValuation[Dist],$C150,AssessedValuation[Tif_NonTIF],$A$4)</f>
        <v>23934538</v>
      </c>
      <c r="O150" s="8">
        <f>SUMIFS(AssessedValuation[100% Utilities],AssessedValuation[Dist],$C150,AssessedValuation[Tif_NonTIF],$A$4)</f>
        <v>1780108</v>
      </c>
      <c r="P150" s="8">
        <f>SUMIFS(AssessedValuation[100% Other],AssessedValuation[Dist],$C150,AssessedValuation[Tif_NonTIF],$A$4)</f>
        <v>0</v>
      </c>
      <c r="Q150" s="8">
        <f>SUMIFS(AssessedValuation[100% Gross],AssessedValuation[Dist],$C150,AssessedValuation[Tif_NonTIF],$A$4)</f>
        <v>787529076</v>
      </c>
      <c r="R150" s="8">
        <f>SUMIFS(AssessedValuation[100% Military Exempt],AssessedValuation[Dist],$C150,AssessedValuation[Tif_NonTIF],$A$4)</f>
        <v>836000</v>
      </c>
      <c r="S150" s="8">
        <f>SUMIFS(AssessedValuation[100% Homestead Exempt],AssessedValuation[Dist],$C150,AssessedValuation[Tif_NonTIF],$A$4)</f>
        <v>2795000</v>
      </c>
      <c r="T150" s="8">
        <f>SUMIFS(AssessedValuation[100% Net],AssessedValuation[Dist],$C150,AssessedValuation[Tif_NonTIF],$A$4)</f>
        <v>783898076</v>
      </c>
      <c r="U150" s="8">
        <f>SUMIFS(AssessedValuation[100% Gas &amp; Elec Utilities],AssessedValuation[Dist],$C150,AssessedValuation[Tif_NonTIF],$A$4)</f>
        <v>22561243</v>
      </c>
      <c r="V150" s="8">
        <f t="shared" si="2"/>
        <v>806459319</v>
      </c>
    </row>
    <row r="151" spans="1:22" x14ac:dyDescent="0.25">
      <c r="A151">
        <v>2026</v>
      </c>
      <c r="B151" t="s">
        <v>1029</v>
      </c>
      <c r="C151" t="s">
        <v>1322</v>
      </c>
      <c r="D151" t="s">
        <v>1322</v>
      </c>
      <c r="E151" t="s">
        <v>66</v>
      </c>
      <c r="F151" t="s">
        <v>1323</v>
      </c>
      <c r="G151" s="8">
        <f>SUMIFS(AssessedValuation[100% Residential],AssessedValuation[Dist],$C151,AssessedValuation[Tif_NonTIF],$A$4)</f>
        <v>653410870</v>
      </c>
      <c r="H151" s="8">
        <f>SUMIFS(AssessedValuation[100% Ag Land],AssessedValuation[Dist],$C151,AssessedValuation[Tif_NonTIF],$A$4)</f>
        <v>184768090</v>
      </c>
      <c r="I151" s="8">
        <f>SUMIFS(AssessedValuation[100% Ag Building],AssessedValuation[Dist],$C151,AssessedValuation[Tif_NonTIF],$A$4)</f>
        <v>12556510</v>
      </c>
      <c r="J151" s="8">
        <f>SUMIFS(AssessedValuation[100% Commercial],AssessedValuation[Dist],$C151,AssessedValuation[Tif_NonTIF],$A$4)</f>
        <v>93062560</v>
      </c>
      <c r="K151" s="8">
        <f>SUMIFS(AssessedValuation[100% Industrial],AssessedValuation[Dist],$C151,AssessedValuation[Tif_NonTIF],$A$4)</f>
        <v>23057202</v>
      </c>
      <c r="L151" s="8">
        <f>SUMIFS(AssessedValuation[100% Reserved],AssessedValuation[Dist],$C151,AssessedValuation[Tif_NonTIF],$A$4)</f>
        <v>0</v>
      </c>
      <c r="M151" s="8">
        <f>SUMIFS(AssessedValuation[100% Reserved4],AssessedValuation[Dist],$C151,AssessedValuation[Tif_NonTIF],$A$4)</f>
        <v>0</v>
      </c>
      <c r="N151" s="8">
        <f>SUMIFS(AssessedValuation[100% Railroads],AssessedValuation[Dist],$C151,AssessedValuation[Tif_NonTIF],$A$4)</f>
        <v>2816681</v>
      </c>
      <c r="O151" s="8">
        <f>SUMIFS(AssessedValuation[100% Utilities],AssessedValuation[Dist],$C151,AssessedValuation[Tif_NonTIF],$A$4)</f>
        <v>6309584</v>
      </c>
      <c r="P151" s="8">
        <f>SUMIFS(AssessedValuation[100% Other],AssessedValuation[Dist],$C151,AssessedValuation[Tif_NonTIF],$A$4)</f>
        <v>0</v>
      </c>
      <c r="Q151" s="8">
        <f>SUMIFS(AssessedValuation[100% Gross],AssessedValuation[Dist],$C151,AssessedValuation[Tif_NonTIF],$A$4)</f>
        <v>975981497</v>
      </c>
      <c r="R151" s="8">
        <f>SUMIFS(AssessedValuation[100% Military Exempt],AssessedValuation[Dist],$C151,AssessedValuation[Tif_NonTIF],$A$4)</f>
        <v>1594267</v>
      </c>
      <c r="S151" s="8">
        <f>SUMIFS(AssessedValuation[100% Homestead Exempt],AssessedValuation[Dist],$C151,AssessedValuation[Tif_NonTIF],$A$4)</f>
        <v>6279000</v>
      </c>
      <c r="T151" s="8">
        <f>SUMIFS(AssessedValuation[100% Net],AssessedValuation[Dist],$C151,AssessedValuation[Tif_NonTIF],$A$4)</f>
        <v>968108230</v>
      </c>
      <c r="U151" s="8">
        <f>SUMIFS(AssessedValuation[100% Gas &amp; Elec Utilities],AssessedValuation[Dist],$C151,AssessedValuation[Tif_NonTIF],$A$4)</f>
        <v>49981479</v>
      </c>
      <c r="V151" s="8">
        <f t="shared" si="2"/>
        <v>1018089709</v>
      </c>
    </row>
    <row r="152" spans="1:22" x14ac:dyDescent="0.25">
      <c r="A152">
        <v>2026</v>
      </c>
      <c r="B152" t="s">
        <v>1024</v>
      </c>
      <c r="C152" t="s">
        <v>1324</v>
      </c>
      <c r="D152" t="s">
        <v>1324</v>
      </c>
      <c r="E152" t="s">
        <v>857</v>
      </c>
      <c r="F152" t="s">
        <v>1325</v>
      </c>
      <c r="G152" s="8">
        <f>SUMIFS(AssessedValuation[100% Residential],AssessedValuation[Dist],$C152,AssessedValuation[Tif_NonTIF],$A$4)</f>
        <v>1974760065</v>
      </c>
      <c r="H152" s="8">
        <f>SUMIFS(AssessedValuation[100% Ag Land],AssessedValuation[Dist],$C152,AssessedValuation[Tif_NonTIF],$A$4)</f>
        <v>83491777</v>
      </c>
      <c r="I152" s="8">
        <f>SUMIFS(AssessedValuation[100% Ag Building],AssessedValuation[Dist],$C152,AssessedValuation[Tif_NonTIF],$A$4)</f>
        <v>5458227</v>
      </c>
      <c r="J152" s="8">
        <f>SUMIFS(AssessedValuation[100% Commercial],AssessedValuation[Dist],$C152,AssessedValuation[Tif_NonTIF],$A$4)</f>
        <v>188383905</v>
      </c>
      <c r="K152" s="8">
        <f>SUMIFS(AssessedValuation[100% Industrial],AssessedValuation[Dist],$C152,AssessedValuation[Tif_NonTIF],$A$4)</f>
        <v>22160100</v>
      </c>
      <c r="L152" s="8">
        <f>SUMIFS(AssessedValuation[100% Reserved],AssessedValuation[Dist],$C152,AssessedValuation[Tif_NonTIF],$A$4)</f>
        <v>0</v>
      </c>
      <c r="M152" s="8">
        <f>SUMIFS(AssessedValuation[100% Reserved4],AssessedValuation[Dist],$C152,AssessedValuation[Tif_NonTIF],$A$4)</f>
        <v>0</v>
      </c>
      <c r="N152" s="8">
        <f>SUMIFS(AssessedValuation[100% Railroads],AssessedValuation[Dist],$C152,AssessedValuation[Tif_NonTIF],$A$4)</f>
        <v>0</v>
      </c>
      <c r="O152" s="8">
        <f>SUMIFS(AssessedValuation[100% Utilities],AssessedValuation[Dist],$C152,AssessedValuation[Tif_NonTIF],$A$4)</f>
        <v>5008644</v>
      </c>
      <c r="P152" s="8">
        <f>SUMIFS(AssessedValuation[100% Other],AssessedValuation[Dist],$C152,AssessedValuation[Tif_NonTIF],$A$4)</f>
        <v>0</v>
      </c>
      <c r="Q152" s="8">
        <f>SUMIFS(AssessedValuation[100% Gross],AssessedValuation[Dist],$C152,AssessedValuation[Tif_NonTIF],$A$4)</f>
        <v>2279262718</v>
      </c>
      <c r="R152" s="8">
        <f>SUMIFS(AssessedValuation[100% Military Exempt],AssessedValuation[Dist],$C152,AssessedValuation[Tif_NonTIF],$A$4)</f>
        <v>3081994</v>
      </c>
      <c r="S152" s="8">
        <f>SUMIFS(AssessedValuation[100% Homestead Exempt],AssessedValuation[Dist],$C152,AssessedValuation[Tif_NonTIF],$A$4)</f>
        <v>9509642</v>
      </c>
      <c r="T152" s="8">
        <f>SUMIFS(AssessedValuation[100% Net],AssessedValuation[Dist],$C152,AssessedValuation[Tif_NonTIF],$A$4)</f>
        <v>2266671082</v>
      </c>
      <c r="U152" s="8">
        <f>SUMIFS(AssessedValuation[100% Gas &amp; Elec Utilities],AssessedValuation[Dist],$C152,AssessedValuation[Tif_NonTIF],$A$4)</f>
        <v>27431684</v>
      </c>
      <c r="V152" s="8">
        <f t="shared" si="2"/>
        <v>2294102766</v>
      </c>
    </row>
    <row r="153" spans="1:22" x14ac:dyDescent="0.25">
      <c r="A153">
        <v>2026</v>
      </c>
      <c r="B153" t="s">
        <v>1024</v>
      </c>
      <c r="C153" t="s">
        <v>1326</v>
      </c>
      <c r="D153" t="s">
        <v>1326</v>
      </c>
      <c r="E153" t="s">
        <v>235</v>
      </c>
      <c r="F153" t="s">
        <v>1327</v>
      </c>
      <c r="G153" s="8">
        <f>SUMIFS(AssessedValuation[100% Residential],AssessedValuation[Dist],$C153,AssessedValuation[Tif_NonTIF],$A$4)</f>
        <v>481574216</v>
      </c>
      <c r="H153" s="8">
        <f>SUMIFS(AssessedValuation[100% Ag Land],AssessedValuation[Dist],$C153,AssessedValuation[Tif_NonTIF],$A$4)</f>
        <v>88606020</v>
      </c>
      <c r="I153" s="8">
        <f>SUMIFS(AssessedValuation[100% Ag Building],AssessedValuation[Dist],$C153,AssessedValuation[Tif_NonTIF],$A$4)</f>
        <v>6400600</v>
      </c>
      <c r="J153" s="8">
        <f>SUMIFS(AssessedValuation[100% Commercial],AssessedValuation[Dist],$C153,AssessedValuation[Tif_NonTIF],$A$4)</f>
        <v>13170904</v>
      </c>
      <c r="K153" s="8">
        <f>SUMIFS(AssessedValuation[100% Industrial],AssessedValuation[Dist],$C153,AssessedValuation[Tif_NonTIF],$A$4)</f>
        <v>812900</v>
      </c>
      <c r="L153" s="8">
        <f>SUMIFS(AssessedValuation[100% Reserved],AssessedValuation[Dist],$C153,AssessedValuation[Tif_NonTIF],$A$4)</f>
        <v>0</v>
      </c>
      <c r="M153" s="8">
        <f>SUMIFS(AssessedValuation[100% Reserved4],AssessedValuation[Dist],$C153,AssessedValuation[Tif_NonTIF],$A$4)</f>
        <v>0</v>
      </c>
      <c r="N153" s="8">
        <f>SUMIFS(AssessedValuation[100% Railroads],AssessedValuation[Dist],$C153,AssessedValuation[Tif_NonTIF],$A$4)</f>
        <v>0</v>
      </c>
      <c r="O153" s="8">
        <f>SUMIFS(AssessedValuation[100% Utilities],AssessedValuation[Dist],$C153,AssessedValuation[Tif_NonTIF],$A$4)</f>
        <v>24390003</v>
      </c>
      <c r="P153" s="8">
        <f>SUMIFS(AssessedValuation[100% Other],AssessedValuation[Dist],$C153,AssessedValuation[Tif_NonTIF],$A$4)</f>
        <v>0</v>
      </c>
      <c r="Q153" s="8">
        <f>SUMIFS(AssessedValuation[100% Gross],AssessedValuation[Dist],$C153,AssessedValuation[Tif_NonTIF],$A$4)</f>
        <v>614954643</v>
      </c>
      <c r="R153" s="8">
        <f>SUMIFS(AssessedValuation[100% Military Exempt],AssessedValuation[Dist],$C153,AssessedValuation[Tif_NonTIF],$A$4)</f>
        <v>936000</v>
      </c>
      <c r="S153" s="8">
        <f>SUMIFS(AssessedValuation[100% Homestead Exempt],AssessedValuation[Dist],$C153,AssessedValuation[Tif_NonTIF],$A$4)</f>
        <v>1813500</v>
      </c>
      <c r="T153" s="8">
        <f>SUMIFS(AssessedValuation[100% Net],AssessedValuation[Dist],$C153,AssessedValuation[Tif_NonTIF],$A$4)</f>
        <v>612205143</v>
      </c>
      <c r="U153" s="8">
        <f>SUMIFS(AssessedValuation[100% Gas &amp; Elec Utilities],AssessedValuation[Dist],$C153,AssessedValuation[Tif_NonTIF],$A$4)</f>
        <v>40191983</v>
      </c>
      <c r="V153" s="8">
        <f t="shared" si="2"/>
        <v>652397126</v>
      </c>
    </row>
    <row r="154" spans="1:22" x14ac:dyDescent="0.25">
      <c r="A154">
        <v>2026</v>
      </c>
      <c r="B154" t="s">
        <v>1043</v>
      </c>
      <c r="C154" t="s">
        <v>1328</v>
      </c>
      <c r="D154" t="s">
        <v>1328</v>
      </c>
      <c r="E154" t="s">
        <v>628</v>
      </c>
      <c r="F154" t="s">
        <v>1329</v>
      </c>
      <c r="G154" s="8">
        <f>SUMIFS(AssessedValuation[100% Residential],AssessedValuation[Dist],$C154,AssessedValuation[Tif_NonTIF],$A$4)</f>
        <v>12311339680</v>
      </c>
      <c r="H154" s="8">
        <f>SUMIFS(AssessedValuation[100% Ag Land],AssessedValuation[Dist],$C154,AssessedValuation[Tif_NonTIF],$A$4)</f>
        <v>67070491</v>
      </c>
      <c r="I154" s="8">
        <f>SUMIFS(AssessedValuation[100% Ag Building],AssessedValuation[Dist],$C154,AssessedValuation[Tif_NonTIF],$A$4)</f>
        <v>7952380</v>
      </c>
      <c r="J154" s="8">
        <f>SUMIFS(AssessedValuation[100% Commercial],AssessedValuation[Dist],$C154,AssessedValuation[Tif_NonTIF],$A$4)</f>
        <v>1712824892</v>
      </c>
      <c r="K154" s="8">
        <f>SUMIFS(AssessedValuation[100% Industrial],AssessedValuation[Dist],$C154,AssessedValuation[Tif_NonTIF],$A$4)</f>
        <v>107638149</v>
      </c>
      <c r="L154" s="8">
        <f>SUMIFS(AssessedValuation[100% Reserved],AssessedValuation[Dist],$C154,AssessedValuation[Tif_NonTIF],$A$4)</f>
        <v>0</v>
      </c>
      <c r="M154" s="8">
        <f>SUMIFS(AssessedValuation[100% Reserved4],AssessedValuation[Dist],$C154,AssessedValuation[Tif_NonTIF],$A$4)</f>
        <v>0</v>
      </c>
      <c r="N154" s="8">
        <f>SUMIFS(AssessedValuation[100% Railroads],AssessedValuation[Dist],$C154,AssessedValuation[Tif_NonTIF],$A$4)</f>
        <v>20786942</v>
      </c>
      <c r="O154" s="8">
        <f>SUMIFS(AssessedValuation[100% Utilities],AssessedValuation[Dist],$C154,AssessedValuation[Tif_NonTIF],$A$4)</f>
        <v>29095822</v>
      </c>
      <c r="P154" s="8">
        <f>SUMIFS(AssessedValuation[100% Other],AssessedValuation[Dist],$C154,AssessedValuation[Tif_NonTIF],$A$4)</f>
        <v>0</v>
      </c>
      <c r="Q154" s="8">
        <f>SUMIFS(AssessedValuation[100% Gross],AssessedValuation[Dist],$C154,AssessedValuation[Tif_NonTIF],$A$4)</f>
        <v>14256708356</v>
      </c>
      <c r="R154" s="8">
        <f>SUMIFS(AssessedValuation[100% Military Exempt],AssessedValuation[Dist],$C154,AssessedValuation[Tif_NonTIF],$A$4)</f>
        <v>8058957</v>
      </c>
      <c r="S154" s="8">
        <f>SUMIFS(AssessedValuation[100% Homestead Exempt],AssessedValuation[Dist],$C154,AssessedValuation[Tif_NonTIF],$A$4)</f>
        <v>38255109</v>
      </c>
      <c r="T154" s="8">
        <f>SUMIFS(AssessedValuation[100% Net],AssessedValuation[Dist],$C154,AssessedValuation[Tif_NonTIF],$A$4)</f>
        <v>14210394290</v>
      </c>
      <c r="U154" s="8">
        <f>SUMIFS(AssessedValuation[100% Gas &amp; Elec Utilities],AssessedValuation[Dist],$C154,AssessedValuation[Tif_NonTIF],$A$4)</f>
        <v>406610511</v>
      </c>
      <c r="V154" s="8">
        <f t="shared" si="2"/>
        <v>14617004801</v>
      </c>
    </row>
    <row r="155" spans="1:22" x14ac:dyDescent="0.25">
      <c r="A155">
        <v>2026</v>
      </c>
      <c r="B155" t="s">
        <v>1029</v>
      </c>
      <c r="C155" t="s">
        <v>1330</v>
      </c>
      <c r="D155" t="s">
        <v>1330</v>
      </c>
      <c r="E155" t="s">
        <v>390</v>
      </c>
      <c r="F155" t="s">
        <v>1331</v>
      </c>
      <c r="G155" s="8">
        <f>SUMIFS(AssessedValuation[100% Residential],AssessedValuation[Dist],$C155,AssessedValuation[Tif_NonTIF],$A$4)</f>
        <v>344720124</v>
      </c>
      <c r="H155" s="8">
        <f>SUMIFS(AssessedValuation[100% Ag Land],AssessedValuation[Dist],$C155,AssessedValuation[Tif_NonTIF],$A$4)</f>
        <v>134470930</v>
      </c>
      <c r="I155" s="8">
        <f>SUMIFS(AssessedValuation[100% Ag Building],AssessedValuation[Dist],$C155,AssessedValuation[Tif_NonTIF],$A$4)</f>
        <v>16334550</v>
      </c>
      <c r="J155" s="8">
        <f>SUMIFS(AssessedValuation[100% Commercial],AssessedValuation[Dist],$C155,AssessedValuation[Tif_NonTIF],$A$4)</f>
        <v>52471313</v>
      </c>
      <c r="K155" s="8">
        <f>SUMIFS(AssessedValuation[100% Industrial],AssessedValuation[Dist],$C155,AssessedValuation[Tif_NonTIF],$A$4)</f>
        <v>105202854</v>
      </c>
      <c r="L155" s="8">
        <f>SUMIFS(AssessedValuation[100% Reserved],AssessedValuation[Dist],$C155,AssessedValuation[Tif_NonTIF],$A$4)</f>
        <v>0</v>
      </c>
      <c r="M155" s="8">
        <f>SUMIFS(AssessedValuation[100% Reserved4],AssessedValuation[Dist],$C155,AssessedValuation[Tif_NonTIF],$A$4)</f>
        <v>0</v>
      </c>
      <c r="N155" s="8">
        <f>SUMIFS(AssessedValuation[100% Railroads],AssessedValuation[Dist],$C155,AssessedValuation[Tif_NonTIF],$A$4)</f>
        <v>26542941</v>
      </c>
      <c r="O155" s="8">
        <f>SUMIFS(AssessedValuation[100% Utilities],AssessedValuation[Dist],$C155,AssessedValuation[Tif_NonTIF],$A$4)</f>
        <v>1408337</v>
      </c>
      <c r="P155" s="8">
        <f>SUMIFS(AssessedValuation[100% Other],AssessedValuation[Dist],$C155,AssessedValuation[Tif_NonTIF],$A$4)</f>
        <v>0</v>
      </c>
      <c r="Q155" s="8">
        <f>SUMIFS(AssessedValuation[100% Gross],AssessedValuation[Dist],$C155,AssessedValuation[Tif_NonTIF],$A$4)</f>
        <v>681151049</v>
      </c>
      <c r="R155" s="8">
        <f>SUMIFS(AssessedValuation[100% Military Exempt],AssessedValuation[Dist],$C155,AssessedValuation[Tif_NonTIF],$A$4)</f>
        <v>1076000</v>
      </c>
      <c r="S155" s="8">
        <f>SUMIFS(AssessedValuation[100% Homestead Exempt],AssessedValuation[Dist],$C155,AssessedValuation[Tif_NonTIF],$A$4)</f>
        <v>3500126</v>
      </c>
      <c r="T155" s="8">
        <f>SUMIFS(AssessedValuation[100% Net],AssessedValuation[Dist],$C155,AssessedValuation[Tif_NonTIF],$A$4)</f>
        <v>676574923</v>
      </c>
      <c r="U155" s="8">
        <f>SUMIFS(AssessedValuation[100% Gas &amp; Elec Utilities],AssessedValuation[Dist],$C155,AssessedValuation[Tif_NonTIF],$A$4)</f>
        <v>104304085</v>
      </c>
      <c r="V155" s="8">
        <f t="shared" si="2"/>
        <v>780879008</v>
      </c>
    </row>
    <row r="156" spans="1:22" x14ac:dyDescent="0.25">
      <c r="A156">
        <v>2026</v>
      </c>
      <c r="B156" t="s">
        <v>1043</v>
      </c>
      <c r="C156" t="s">
        <v>1332</v>
      </c>
      <c r="D156" t="s">
        <v>1332</v>
      </c>
      <c r="E156" t="s">
        <v>520</v>
      </c>
      <c r="F156" t="s">
        <v>1333</v>
      </c>
      <c r="G156" s="8">
        <f>SUMIFS(AssessedValuation[100% Residential],AssessedValuation[Dist],$C156,AssessedValuation[Tif_NonTIF],$A$4)</f>
        <v>224389778</v>
      </c>
      <c r="H156" s="8">
        <f>SUMIFS(AssessedValuation[100% Ag Land],AssessedValuation[Dist],$C156,AssessedValuation[Tif_NonTIF],$A$4)</f>
        <v>80408178</v>
      </c>
      <c r="I156" s="8">
        <f>SUMIFS(AssessedValuation[100% Ag Building],AssessedValuation[Dist],$C156,AssessedValuation[Tif_NonTIF],$A$4)</f>
        <v>3542750</v>
      </c>
      <c r="J156" s="8">
        <f>SUMIFS(AssessedValuation[100% Commercial],AssessedValuation[Dist],$C156,AssessedValuation[Tif_NonTIF],$A$4)</f>
        <v>25345667</v>
      </c>
      <c r="K156" s="8">
        <f>SUMIFS(AssessedValuation[100% Industrial],AssessedValuation[Dist],$C156,AssessedValuation[Tif_NonTIF],$A$4)</f>
        <v>1482580</v>
      </c>
      <c r="L156" s="8">
        <f>SUMIFS(AssessedValuation[100% Reserved],AssessedValuation[Dist],$C156,AssessedValuation[Tif_NonTIF],$A$4)</f>
        <v>0</v>
      </c>
      <c r="M156" s="8">
        <f>SUMIFS(AssessedValuation[100% Reserved4],AssessedValuation[Dist],$C156,AssessedValuation[Tif_NonTIF],$A$4)</f>
        <v>0</v>
      </c>
      <c r="N156" s="8">
        <f>SUMIFS(AssessedValuation[100% Railroads],AssessedValuation[Dist],$C156,AssessedValuation[Tif_NonTIF],$A$4)</f>
        <v>2826622</v>
      </c>
      <c r="O156" s="8">
        <f>SUMIFS(AssessedValuation[100% Utilities],AssessedValuation[Dist],$C156,AssessedValuation[Tif_NonTIF],$A$4)</f>
        <v>0</v>
      </c>
      <c r="P156" s="8">
        <f>SUMIFS(AssessedValuation[100% Other],AssessedValuation[Dist],$C156,AssessedValuation[Tif_NonTIF],$A$4)</f>
        <v>0</v>
      </c>
      <c r="Q156" s="8">
        <f>SUMIFS(AssessedValuation[100% Gross],AssessedValuation[Dist],$C156,AssessedValuation[Tif_NonTIF],$A$4)</f>
        <v>337995575</v>
      </c>
      <c r="R156" s="8">
        <f>SUMIFS(AssessedValuation[100% Military Exempt],AssessedValuation[Dist],$C156,AssessedValuation[Tif_NonTIF],$A$4)</f>
        <v>582408</v>
      </c>
      <c r="S156" s="8">
        <f>SUMIFS(AssessedValuation[100% Homestead Exempt],AssessedValuation[Dist],$C156,AssessedValuation[Tif_NonTIF],$A$4)</f>
        <v>1937000</v>
      </c>
      <c r="T156" s="8">
        <f>SUMIFS(AssessedValuation[100% Net],AssessedValuation[Dist],$C156,AssessedValuation[Tif_NonTIF],$A$4)</f>
        <v>335476167</v>
      </c>
      <c r="U156" s="8">
        <f>SUMIFS(AssessedValuation[100% Gas &amp; Elec Utilities],AssessedValuation[Dist],$C156,AssessedValuation[Tif_NonTIF],$A$4)</f>
        <v>47641449</v>
      </c>
      <c r="V156" s="8">
        <f t="shared" si="2"/>
        <v>383117616</v>
      </c>
    </row>
    <row r="157" spans="1:22" x14ac:dyDescent="0.25">
      <c r="A157">
        <v>2026</v>
      </c>
      <c r="B157" t="s">
        <v>1029</v>
      </c>
      <c r="C157" t="s">
        <v>1334</v>
      </c>
      <c r="D157" t="s">
        <v>1334</v>
      </c>
      <c r="E157" t="s">
        <v>55</v>
      </c>
      <c r="F157" t="s">
        <v>1335</v>
      </c>
      <c r="G157" s="8">
        <f>SUMIFS(AssessedValuation[100% Residential],AssessedValuation[Dist],$C157,AssessedValuation[Tif_NonTIF],$A$4)</f>
        <v>272611526</v>
      </c>
      <c r="H157" s="8">
        <f>SUMIFS(AssessedValuation[100% Ag Land],AssessedValuation[Dist],$C157,AssessedValuation[Tif_NonTIF],$A$4)</f>
        <v>29342990</v>
      </c>
      <c r="I157" s="8">
        <f>SUMIFS(AssessedValuation[100% Ag Building],AssessedValuation[Dist],$C157,AssessedValuation[Tif_NonTIF],$A$4)</f>
        <v>2483850</v>
      </c>
      <c r="J157" s="8">
        <f>SUMIFS(AssessedValuation[100% Commercial],AssessedValuation[Dist],$C157,AssessedValuation[Tif_NonTIF],$A$4)</f>
        <v>10029562</v>
      </c>
      <c r="K157" s="8">
        <f>SUMIFS(AssessedValuation[100% Industrial],AssessedValuation[Dist],$C157,AssessedValuation[Tif_NonTIF],$A$4)</f>
        <v>8113220</v>
      </c>
      <c r="L157" s="8">
        <f>SUMIFS(AssessedValuation[100% Reserved],AssessedValuation[Dist],$C157,AssessedValuation[Tif_NonTIF],$A$4)</f>
        <v>0</v>
      </c>
      <c r="M157" s="8">
        <f>SUMIFS(AssessedValuation[100% Reserved4],AssessedValuation[Dist],$C157,AssessedValuation[Tif_NonTIF],$A$4)</f>
        <v>0</v>
      </c>
      <c r="N157" s="8">
        <f>SUMIFS(AssessedValuation[100% Railroads],AssessedValuation[Dist],$C157,AssessedValuation[Tif_NonTIF],$A$4)</f>
        <v>3548454</v>
      </c>
      <c r="O157" s="8">
        <f>SUMIFS(AssessedValuation[100% Utilities],AssessedValuation[Dist],$C157,AssessedValuation[Tif_NonTIF],$A$4)</f>
        <v>303752</v>
      </c>
      <c r="P157" s="8">
        <f>SUMIFS(AssessedValuation[100% Other],AssessedValuation[Dist],$C157,AssessedValuation[Tif_NonTIF],$A$4)</f>
        <v>0</v>
      </c>
      <c r="Q157" s="8">
        <f>SUMIFS(AssessedValuation[100% Gross],AssessedValuation[Dist],$C157,AssessedValuation[Tif_NonTIF],$A$4)</f>
        <v>326433354</v>
      </c>
      <c r="R157" s="8">
        <f>SUMIFS(AssessedValuation[100% Military Exempt],AssessedValuation[Dist],$C157,AssessedValuation[Tif_NonTIF],$A$4)</f>
        <v>612000</v>
      </c>
      <c r="S157" s="8">
        <f>SUMIFS(AssessedValuation[100% Homestead Exempt],AssessedValuation[Dist],$C157,AssessedValuation[Tif_NonTIF],$A$4)</f>
        <v>1930500</v>
      </c>
      <c r="T157" s="8">
        <f>SUMIFS(AssessedValuation[100% Net],AssessedValuation[Dist],$C157,AssessedValuation[Tif_NonTIF],$A$4)</f>
        <v>323890854</v>
      </c>
      <c r="U157" s="8">
        <f>SUMIFS(AssessedValuation[100% Gas &amp; Elec Utilities],AssessedValuation[Dist],$C157,AssessedValuation[Tif_NonTIF],$A$4)</f>
        <v>33022096</v>
      </c>
      <c r="V157" s="8">
        <f t="shared" si="2"/>
        <v>356912950</v>
      </c>
    </row>
    <row r="158" spans="1:22" x14ac:dyDescent="0.25">
      <c r="A158">
        <v>2026</v>
      </c>
      <c r="B158" t="s">
        <v>1029</v>
      </c>
      <c r="C158" t="s">
        <v>1336</v>
      </c>
      <c r="D158" t="s">
        <v>1336</v>
      </c>
      <c r="E158" t="s">
        <v>166</v>
      </c>
      <c r="F158" t="s">
        <v>1337</v>
      </c>
      <c r="G158" s="8">
        <f>SUMIFS(AssessedValuation[100% Residential],AssessedValuation[Dist],$C158,AssessedValuation[Tif_NonTIF],$A$4)</f>
        <v>418460503</v>
      </c>
      <c r="H158" s="8">
        <f>SUMIFS(AssessedValuation[100% Ag Land],AssessedValuation[Dist],$C158,AssessedValuation[Tif_NonTIF],$A$4)</f>
        <v>154006980</v>
      </c>
      <c r="I158" s="8">
        <f>SUMIFS(AssessedValuation[100% Ag Building],AssessedValuation[Dist],$C158,AssessedValuation[Tif_NonTIF],$A$4)</f>
        <v>13451850</v>
      </c>
      <c r="J158" s="8">
        <f>SUMIFS(AssessedValuation[100% Commercial],AssessedValuation[Dist],$C158,AssessedValuation[Tif_NonTIF],$A$4)</f>
        <v>24057827</v>
      </c>
      <c r="K158" s="8">
        <f>SUMIFS(AssessedValuation[100% Industrial],AssessedValuation[Dist],$C158,AssessedValuation[Tif_NonTIF],$A$4)</f>
        <v>6812750</v>
      </c>
      <c r="L158" s="8">
        <f>SUMIFS(AssessedValuation[100% Reserved],AssessedValuation[Dist],$C158,AssessedValuation[Tif_NonTIF],$A$4)</f>
        <v>0</v>
      </c>
      <c r="M158" s="8">
        <f>SUMIFS(AssessedValuation[100% Reserved4],AssessedValuation[Dist],$C158,AssessedValuation[Tif_NonTIF],$A$4)</f>
        <v>0</v>
      </c>
      <c r="N158" s="8">
        <f>SUMIFS(AssessedValuation[100% Railroads],AssessedValuation[Dist],$C158,AssessedValuation[Tif_NonTIF],$A$4)</f>
        <v>3498135</v>
      </c>
      <c r="O158" s="8">
        <f>SUMIFS(AssessedValuation[100% Utilities],AssessedValuation[Dist],$C158,AssessedValuation[Tif_NonTIF],$A$4)</f>
        <v>3208132</v>
      </c>
      <c r="P158" s="8">
        <f>SUMIFS(AssessedValuation[100% Other],AssessedValuation[Dist],$C158,AssessedValuation[Tif_NonTIF],$A$4)</f>
        <v>0</v>
      </c>
      <c r="Q158" s="8">
        <f>SUMIFS(AssessedValuation[100% Gross],AssessedValuation[Dist],$C158,AssessedValuation[Tif_NonTIF],$A$4)</f>
        <v>623496177</v>
      </c>
      <c r="R158" s="8">
        <f>SUMIFS(AssessedValuation[100% Military Exempt],AssessedValuation[Dist],$C158,AssessedValuation[Tif_NonTIF],$A$4)</f>
        <v>744000</v>
      </c>
      <c r="S158" s="8">
        <f>SUMIFS(AssessedValuation[100% Homestead Exempt],AssessedValuation[Dist],$C158,AssessedValuation[Tif_NonTIF],$A$4)</f>
        <v>3094000</v>
      </c>
      <c r="T158" s="8">
        <f>SUMIFS(AssessedValuation[100% Net],AssessedValuation[Dist],$C158,AssessedValuation[Tif_NonTIF],$A$4)</f>
        <v>619658177</v>
      </c>
      <c r="U158" s="8">
        <f>SUMIFS(AssessedValuation[100% Gas &amp; Elec Utilities],AssessedValuation[Dist],$C158,AssessedValuation[Tif_NonTIF],$A$4)</f>
        <v>44083585</v>
      </c>
      <c r="V158" s="8">
        <f t="shared" si="2"/>
        <v>663741762</v>
      </c>
    </row>
    <row r="159" spans="1:22" x14ac:dyDescent="0.25">
      <c r="A159">
        <v>2026</v>
      </c>
      <c r="B159" t="s">
        <v>1024</v>
      </c>
      <c r="C159" t="s">
        <v>1338</v>
      </c>
      <c r="D159" t="s">
        <v>1338</v>
      </c>
      <c r="E159" t="s">
        <v>810</v>
      </c>
      <c r="F159" t="s">
        <v>1339</v>
      </c>
      <c r="G159" s="8">
        <f>SUMIFS(AssessedValuation[100% Residential],AssessedValuation[Dist],$C159,AssessedValuation[Tif_NonTIF],$A$4)</f>
        <v>4640931699</v>
      </c>
      <c r="H159" s="8">
        <f>SUMIFS(AssessedValuation[100% Ag Land],AssessedValuation[Dist],$C159,AssessedValuation[Tif_NonTIF],$A$4)</f>
        <v>5396400</v>
      </c>
      <c r="I159" s="8">
        <f>SUMIFS(AssessedValuation[100% Ag Building],AssessedValuation[Dist],$C159,AssessedValuation[Tif_NonTIF],$A$4)</f>
        <v>6116700</v>
      </c>
      <c r="J159" s="8">
        <f>SUMIFS(AssessedValuation[100% Commercial],AssessedValuation[Dist],$C159,AssessedValuation[Tif_NonTIF],$A$4)</f>
        <v>914625889</v>
      </c>
      <c r="K159" s="8">
        <f>SUMIFS(AssessedValuation[100% Industrial],AssessedValuation[Dist],$C159,AssessedValuation[Tif_NonTIF],$A$4)</f>
        <v>12011132</v>
      </c>
      <c r="L159" s="8">
        <f>SUMIFS(AssessedValuation[100% Reserved],AssessedValuation[Dist],$C159,AssessedValuation[Tif_NonTIF],$A$4)</f>
        <v>0</v>
      </c>
      <c r="M159" s="8">
        <f>SUMIFS(AssessedValuation[100% Reserved4],AssessedValuation[Dist],$C159,AssessedValuation[Tif_NonTIF],$A$4)</f>
        <v>0</v>
      </c>
      <c r="N159" s="8">
        <f>SUMIFS(AssessedValuation[100% Railroads],AssessedValuation[Dist],$C159,AssessedValuation[Tif_NonTIF],$A$4)</f>
        <v>0</v>
      </c>
      <c r="O159" s="8">
        <f>SUMIFS(AssessedValuation[100% Utilities],AssessedValuation[Dist],$C159,AssessedValuation[Tif_NonTIF],$A$4)</f>
        <v>3081531</v>
      </c>
      <c r="P159" s="8">
        <f>SUMIFS(AssessedValuation[100% Other],AssessedValuation[Dist],$C159,AssessedValuation[Tif_NonTIF],$A$4)</f>
        <v>0</v>
      </c>
      <c r="Q159" s="8">
        <f>SUMIFS(AssessedValuation[100% Gross],AssessedValuation[Dist],$C159,AssessedValuation[Tif_NonTIF],$A$4)</f>
        <v>5582163351</v>
      </c>
      <c r="R159" s="8">
        <f>SUMIFS(AssessedValuation[100% Military Exempt],AssessedValuation[Dist],$C159,AssessedValuation[Tif_NonTIF],$A$4)</f>
        <v>3832000</v>
      </c>
      <c r="S159" s="8">
        <f>SUMIFS(AssessedValuation[100% Homestead Exempt],AssessedValuation[Dist],$C159,AssessedValuation[Tif_NonTIF],$A$4)</f>
        <v>17797000</v>
      </c>
      <c r="T159" s="8">
        <f>SUMIFS(AssessedValuation[100% Net],AssessedValuation[Dist],$C159,AssessedValuation[Tif_NonTIF],$A$4)</f>
        <v>5560534351</v>
      </c>
      <c r="U159" s="8">
        <f>SUMIFS(AssessedValuation[100% Gas &amp; Elec Utilities],AssessedValuation[Dist],$C159,AssessedValuation[Tif_NonTIF],$A$4)</f>
        <v>166539656</v>
      </c>
      <c r="V159" s="8">
        <f t="shared" si="2"/>
        <v>5727074007</v>
      </c>
    </row>
    <row r="160" spans="1:22" x14ac:dyDescent="0.25">
      <c r="A160">
        <v>2026</v>
      </c>
      <c r="B160" t="s">
        <v>1040</v>
      </c>
      <c r="C160" t="s">
        <v>1340</v>
      </c>
      <c r="D160" t="s">
        <v>1340</v>
      </c>
      <c r="E160" t="s">
        <v>598</v>
      </c>
      <c r="F160" t="s">
        <v>1341</v>
      </c>
      <c r="G160" s="8">
        <f>SUMIFS(AssessedValuation[100% Residential],AssessedValuation[Dist],$C160,AssessedValuation[Tif_NonTIF],$A$4)</f>
        <v>510708009</v>
      </c>
      <c r="H160" s="8">
        <f>SUMIFS(AssessedValuation[100% Ag Land],AssessedValuation[Dist],$C160,AssessedValuation[Tif_NonTIF],$A$4)</f>
        <v>17214090</v>
      </c>
      <c r="I160" s="8">
        <f>SUMIFS(AssessedValuation[100% Ag Building],AssessedValuation[Dist],$C160,AssessedValuation[Tif_NonTIF],$A$4)</f>
        <v>955560</v>
      </c>
      <c r="J160" s="8">
        <f>SUMIFS(AssessedValuation[100% Commercial],AssessedValuation[Dist],$C160,AssessedValuation[Tif_NonTIF],$A$4)</f>
        <v>101674805</v>
      </c>
      <c r="K160" s="8">
        <f>SUMIFS(AssessedValuation[100% Industrial],AssessedValuation[Dist],$C160,AssessedValuation[Tif_NonTIF],$A$4)</f>
        <v>32366987</v>
      </c>
      <c r="L160" s="8">
        <f>SUMIFS(AssessedValuation[100% Reserved],AssessedValuation[Dist],$C160,AssessedValuation[Tif_NonTIF],$A$4)</f>
        <v>0</v>
      </c>
      <c r="M160" s="8">
        <f>SUMIFS(AssessedValuation[100% Reserved4],AssessedValuation[Dist],$C160,AssessedValuation[Tif_NonTIF],$A$4)</f>
        <v>0</v>
      </c>
      <c r="N160" s="8">
        <f>SUMIFS(AssessedValuation[100% Railroads],AssessedValuation[Dist],$C160,AssessedValuation[Tif_NonTIF],$A$4)</f>
        <v>12421364</v>
      </c>
      <c r="O160" s="8">
        <f>SUMIFS(AssessedValuation[100% Utilities],AssessedValuation[Dist],$C160,AssessedValuation[Tif_NonTIF],$A$4)</f>
        <v>1669684</v>
      </c>
      <c r="P160" s="8">
        <f>SUMIFS(AssessedValuation[100% Other],AssessedValuation[Dist],$C160,AssessedValuation[Tif_NonTIF],$A$4)</f>
        <v>0</v>
      </c>
      <c r="Q160" s="8">
        <f>SUMIFS(AssessedValuation[100% Gross],AssessedValuation[Dist],$C160,AssessedValuation[Tif_NonTIF],$A$4)</f>
        <v>677010499</v>
      </c>
      <c r="R160" s="8">
        <f>SUMIFS(AssessedValuation[100% Military Exempt],AssessedValuation[Dist],$C160,AssessedValuation[Tif_NonTIF],$A$4)</f>
        <v>1855920</v>
      </c>
      <c r="S160" s="8">
        <f>SUMIFS(AssessedValuation[100% Homestead Exempt],AssessedValuation[Dist],$C160,AssessedValuation[Tif_NonTIF],$A$4)</f>
        <v>5675818</v>
      </c>
      <c r="T160" s="8">
        <f>SUMIFS(AssessedValuation[100% Net],AssessedValuation[Dist],$C160,AssessedValuation[Tif_NonTIF],$A$4)</f>
        <v>669478761</v>
      </c>
      <c r="U160" s="8">
        <f>SUMIFS(AssessedValuation[100% Gas &amp; Elec Utilities],AssessedValuation[Dist],$C160,AssessedValuation[Tif_NonTIF],$A$4)</f>
        <v>246019990</v>
      </c>
      <c r="V160" s="8">
        <f t="shared" si="2"/>
        <v>915498751</v>
      </c>
    </row>
    <row r="161" spans="1:22" x14ac:dyDescent="0.25">
      <c r="A161">
        <v>2026</v>
      </c>
      <c r="B161" t="s">
        <v>1040</v>
      </c>
      <c r="C161" t="s">
        <v>1342</v>
      </c>
      <c r="D161" t="s">
        <v>1342</v>
      </c>
      <c r="E161" t="s">
        <v>549</v>
      </c>
      <c r="F161" t="s">
        <v>1343</v>
      </c>
      <c r="G161" s="8">
        <f>SUMIFS(AssessedValuation[100% Residential],AssessedValuation[Dist],$C161,AssessedValuation[Tif_NonTIF],$A$4)</f>
        <v>131941398</v>
      </c>
      <c r="H161" s="8">
        <f>SUMIFS(AssessedValuation[100% Ag Land],AssessedValuation[Dist],$C161,AssessedValuation[Tif_NonTIF],$A$4)</f>
        <v>133071043</v>
      </c>
      <c r="I161" s="8">
        <f>SUMIFS(AssessedValuation[100% Ag Building],AssessedValuation[Dist],$C161,AssessedValuation[Tif_NonTIF],$A$4)</f>
        <v>19580590</v>
      </c>
      <c r="J161" s="8">
        <f>SUMIFS(AssessedValuation[100% Commercial],AssessedValuation[Dist],$C161,AssessedValuation[Tif_NonTIF],$A$4)</f>
        <v>10019193</v>
      </c>
      <c r="K161" s="8">
        <f>SUMIFS(AssessedValuation[100% Industrial],AssessedValuation[Dist],$C161,AssessedValuation[Tif_NonTIF],$A$4)</f>
        <v>3613780</v>
      </c>
      <c r="L161" s="8">
        <f>SUMIFS(AssessedValuation[100% Reserved],AssessedValuation[Dist],$C161,AssessedValuation[Tif_NonTIF],$A$4)</f>
        <v>0</v>
      </c>
      <c r="M161" s="8">
        <f>SUMIFS(AssessedValuation[100% Reserved4],AssessedValuation[Dist],$C161,AssessedValuation[Tif_NonTIF],$A$4)</f>
        <v>0</v>
      </c>
      <c r="N161" s="8">
        <f>SUMIFS(AssessedValuation[100% Railroads],AssessedValuation[Dist],$C161,AssessedValuation[Tif_NonTIF],$A$4)</f>
        <v>88977</v>
      </c>
      <c r="O161" s="8">
        <f>SUMIFS(AssessedValuation[100% Utilities],AssessedValuation[Dist],$C161,AssessedValuation[Tif_NonTIF],$A$4)</f>
        <v>43736025</v>
      </c>
      <c r="P161" s="8">
        <f>SUMIFS(AssessedValuation[100% Other],AssessedValuation[Dist],$C161,AssessedValuation[Tif_NonTIF],$A$4)</f>
        <v>0</v>
      </c>
      <c r="Q161" s="8">
        <f>SUMIFS(AssessedValuation[100% Gross],AssessedValuation[Dist],$C161,AssessedValuation[Tif_NonTIF],$A$4)</f>
        <v>342051006</v>
      </c>
      <c r="R161" s="8">
        <f>SUMIFS(AssessedValuation[100% Military Exempt],AssessedValuation[Dist],$C161,AssessedValuation[Tif_NonTIF],$A$4)</f>
        <v>284000</v>
      </c>
      <c r="S161" s="8">
        <f>SUMIFS(AssessedValuation[100% Homestead Exempt],AssessedValuation[Dist],$C161,AssessedValuation[Tif_NonTIF],$A$4)</f>
        <v>1183000</v>
      </c>
      <c r="T161" s="8">
        <f>SUMIFS(AssessedValuation[100% Net],AssessedValuation[Dist],$C161,AssessedValuation[Tif_NonTIF],$A$4)</f>
        <v>340584006</v>
      </c>
      <c r="U161" s="8">
        <f>SUMIFS(AssessedValuation[100% Gas &amp; Elec Utilities],AssessedValuation[Dist],$C161,AssessedValuation[Tif_NonTIF],$A$4)</f>
        <v>27210761</v>
      </c>
      <c r="V161" s="8">
        <f t="shared" si="2"/>
        <v>367794767</v>
      </c>
    </row>
    <row r="162" spans="1:22" x14ac:dyDescent="0.25">
      <c r="A162">
        <v>2026</v>
      </c>
      <c r="B162" t="s">
        <v>1034</v>
      </c>
      <c r="C162" t="s">
        <v>1344</v>
      </c>
      <c r="D162" t="s">
        <v>1344</v>
      </c>
      <c r="E162" t="s">
        <v>351</v>
      </c>
      <c r="F162" t="s">
        <v>1345</v>
      </c>
      <c r="G162" s="8">
        <f>SUMIFS(AssessedValuation[100% Residential],AssessedValuation[Dist],$C162,AssessedValuation[Tif_NonTIF],$A$4)</f>
        <v>188486077</v>
      </c>
      <c r="H162" s="8">
        <f>SUMIFS(AssessedValuation[100% Ag Land],AssessedValuation[Dist],$C162,AssessedValuation[Tif_NonTIF],$A$4)</f>
        <v>184988430</v>
      </c>
      <c r="I162" s="8">
        <f>SUMIFS(AssessedValuation[100% Ag Building],AssessedValuation[Dist],$C162,AssessedValuation[Tif_NonTIF],$A$4)</f>
        <v>11492290</v>
      </c>
      <c r="J162" s="8">
        <f>SUMIFS(AssessedValuation[100% Commercial],AssessedValuation[Dist],$C162,AssessedValuation[Tif_NonTIF],$A$4)</f>
        <v>25985483</v>
      </c>
      <c r="K162" s="8">
        <f>SUMIFS(AssessedValuation[100% Industrial],AssessedValuation[Dist],$C162,AssessedValuation[Tif_NonTIF],$A$4)</f>
        <v>0</v>
      </c>
      <c r="L162" s="8">
        <f>SUMIFS(AssessedValuation[100% Reserved],AssessedValuation[Dist],$C162,AssessedValuation[Tif_NonTIF],$A$4)</f>
        <v>0</v>
      </c>
      <c r="M162" s="8">
        <f>SUMIFS(AssessedValuation[100% Reserved4],AssessedValuation[Dist],$C162,AssessedValuation[Tif_NonTIF],$A$4)</f>
        <v>0</v>
      </c>
      <c r="N162" s="8">
        <f>SUMIFS(AssessedValuation[100% Railroads],AssessedValuation[Dist],$C162,AssessedValuation[Tif_NonTIF],$A$4)</f>
        <v>0</v>
      </c>
      <c r="O162" s="8">
        <f>SUMIFS(AssessedValuation[100% Utilities],AssessedValuation[Dist],$C162,AssessedValuation[Tif_NonTIF],$A$4)</f>
        <v>1671801</v>
      </c>
      <c r="P162" s="8">
        <f>SUMIFS(AssessedValuation[100% Other],AssessedValuation[Dist],$C162,AssessedValuation[Tif_NonTIF],$A$4)</f>
        <v>0</v>
      </c>
      <c r="Q162" s="8">
        <f>SUMIFS(AssessedValuation[100% Gross],AssessedValuation[Dist],$C162,AssessedValuation[Tif_NonTIF],$A$4)</f>
        <v>412624081</v>
      </c>
      <c r="R162" s="8">
        <f>SUMIFS(AssessedValuation[100% Military Exempt],AssessedValuation[Dist],$C162,AssessedValuation[Tif_NonTIF],$A$4)</f>
        <v>380000</v>
      </c>
      <c r="S162" s="8">
        <f>SUMIFS(AssessedValuation[100% Homestead Exempt],AssessedValuation[Dist],$C162,AssessedValuation[Tif_NonTIF],$A$4)</f>
        <v>1088750</v>
      </c>
      <c r="T162" s="8">
        <f>SUMIFS(AssessedValuation[100% Net],AssessedValuation[Dist],$C162,AssessedValuation[Tif_NonTIF],$A$4)</f>
        <v>411155331</v>
      </c>
      <c r="U162" s="8">
        <f>SUMIFS(AssessedValuation[100% Gas &amp; Elec Utilities],AssessedValuation[Dist],$C162,AssessedValuation[Tif_NonTIF],$A$4)</f>
        <v>12608192</v>
      </c>
      <c r="V162" s="8">
        <f t="shared" si="2"/>
        <v>423763523</v>
      </c>
    </row>
    <row r="163" spans="1:22" x14ac:dyDescent="0.25">
      <c r="A163">
        <v>2026</v>
      </c>
      <c r="B163" t="s">
        <v>1024</v>
      </c>
      <c r="C163" t="s">
        <v>1346</v>
      </c>
      <c r="D163" t="s">
        <v>1346</v>
      </c>
      <c r="E163" t="s">
        <v>744</v>
      </c>
      <c r="F163" t="s">
        <v>1347</v>
      </c>
      <c r="G163" s="8">
        <f>SUMIFS(AssessedValuation[100% Residential],AssessedValuation[Dist],$C163,AssessedValuation[Tif_NonTIF],$A$4)</f>
        <v>836622588</v>
      </c>
      <c r="H163" s="8">
        <f>SUMIFS(AssessedValuation[100% Ag Land],AssessedValuation[Dist],$C163,AssessedValuation[Tif_NonTIF],$A$4)</f>
        <v>81638825</v>
      </c>
      <c r="I163" s="8">
        <f>SUMIFS(AssessedValuation[100% Ag Building],AssessedValuation[Dist],$C163,AssessedValuation[Tif_NonTIF],$A$4)</f>
        <v>4224890</v>
      </c>
      <c r="J163" s="8">
        <f>SUMIFS(AssessedValuation[100% Commercial],AssessedValuation[Dist],$C163,AssessedValuation[Tif_NonTIF],$A$4)</f>
        <v>78912618</v>
      </c>
      <c r="K163" s="8">
        <f>SUMIFS(AssessedValuation[100% Industrial],AssessedValuation[Dist],$C163,AssessedValuation[Tif_NonTIF],$A$4)</f>
        <v>28851950</v>
      </c>
      <c r="L163" s="8">
        <f>SUMIFS(AssessedValuation[100% Reserved],AssessedValuation[Dist],$C163,AssessedValuation[Tif_NonTIF],$A$4)</f>
        <v>0</v>
      </c>
      <c r="M163" s="8">
        <f>SUMIFS(AssessedValuation[100% Reserved4],AssessedValuation[Dist],$C163,AssessedValuation[Tif_NonTIF],$A$4)</f>
        <v>0</v>
      </c>
      <c r="N163" s="8">
        <f>SUMIFS(AssessedValuation[100% Railroads],AssessedValuation[Dist],$C163,AssessedValuation[Tif_NonTIF],$A$4)</f>
        <v>18524757</v>
      </c>
      <c r="O163" s="8">
        <f>SUMIFS(AssessedValuation[100% Utilities],AssessedValuation[Dist],$C163,AssessedValuation[Tif_NonTIF],$A$4)</f>
        <v>11220570</v>
      </c>
      <c r="P163" s="8">
        <f>SUMIFS(AssessedValuation[100% Other],AssessedValuation[Dist],$C163,AssessedValuation[Tif_NonTIF],$A$4)</f>
        <v>81079</v>
      </c>
      <c r="Q163" s="8">
        <f>SUMIFS(AssessedValuation[100% Gross],AssessedValuation[Dist],$C163,AssessedValuation[Tif_NonTIF],$A$4)</f>
        <v>1060077277</v>
      </c>
      <c r="R163" s="8">
        <f>SUMIFS(AssessedValuation[100% Military Exempt],AssessedValuation[Dist],$C163,AssessedValuation[Tif_NonTIF],$A$4)</f>
        <v>1756000</v>
      </c>
      <c r="S163" s="8">
        <f>SUMIFS(AssessedValuation[100% Homestead Exempt],AssessedValuation[Dist],$C163,AssessedValuation[Tif_NonTIF],$A$4)</f>
        <v>5330000</v>
      </c>
      <c r="T163" s="8">
        <f>SUMIFS(AssessedValuation[100% Net],AssessedValuation[Dist],$C163,AssessedValuation[Tif_NonTIF],$A$4)</f>
        <v>1052991277</v>
      </c>
      <c r="U163" s="8">
        <f>SUMIFS(AssessedValuation[100% Gas &amp; Elec Utilities],AssessedValuation[Dist],$C163,AssessedValuation[Tif_NonTIF],$A$4)</f>
        <v>37446872</v>
      </c>
      <c r="V163" s="8">
        <f t="shared" si="2"/>
        <v>1090438149</v>
      </c>
    </row>
    <row r="164" spans="1:22" x14ac:dyDescent="0.25">
      <c r="A164">
        <v>2026</v>
      </c>
      <c r="B164" t="s">
        <v>1029</v>
      </c>
      <c r="C164" t="s">
        <v>1348</v>
      </c>
      <c r="D164" t="s">
        <v>1348</v>
      </c>
      <c r="E164" t="s">
        <v>866</v>
      </c>
      <c r="F164" t="s">
        <v>1349</v>
      </c>
      <c r="G164" s="8">
        <f>SUMIFS(AssessedValuation[100% Residential],AssessedValuation[Dist],$C164,AssessedValuation[Tif_NonTIF],$A$4)</f>
        <v>236380710</v>
      </c>
      <c r="H164" s="8">
        <f>SUMIFS(AssessedValuation[100% Ag Land],AssessedValuation[Dist],$C164,AssessedValuation[Tif_NonTIF],$A$4)</f>
        <v>168576735</v>
      </c>
      <c r="I164" s="8">
        <f>SUMIFS(AssessedValuation[100% Ag Building],AssessedValuation[Dist],$C164,AssessedValuation[Tif_NonTIF],$A$4)</f>
        <v>8792948</v>
      </c>
      <c r="J164" s="8">
        <f>SUMIFS(AssessedValuation[100% Commercial],AssessedValuation[Dist],$C164,AssessedValuation[Tif_NonTIF],$A$4)</f>
        <v>27776344</v>
      </c>
      <c r="K164" s="8">
        <f>SUMIFS(AssessedValuation[100% Industrial],AssessedValuation[Dist],$C164,AssessedValuation[Tif_NonTIF],$A$4)</f>
        <v>21745561</v>
      </c>
      <c r="L164" s="8">
        <f>SUMIFS(AssessedValuation[100% Reserved],AssessedValuation[Dist],$C164,AssessedValuation[Tif_NonTIF],$A$4)</f>
        <v>0</v>
      </c>
      <c r="M164" s="8">
        <f>SUMIFS(AssessedValuation[100% Reserved4],AssessedValuation[Dist],$C164,AssessedValuation[Tif_NonTIF],$A$4)</f>
        <v>0</v>
      </c>
      <c r="N164" s="8">
        <f>SUMIFS(AssessedValuation[100% Railroads],AssessedValuation[Dist],$C164,AssessedValuation[Tif_NonTIF],$A$4)</f>
        <v>25399250</v>
      </c>
      <c r="O164" s="8">
        <f>SUMIFS(AssessedValuation[100% Utilities],AssessedValuation[Dist],$C164,AssessedValuation[Tif_NonTIF],$A$4)</f>
        <v>39383766</v>
      </c>
      <c r="P164" s="8">
        <f>SUMIFS(AssessedValuation[100% Other],AssessedValuation[Dist],$C164,AssessedValuation[Tif_NonTIF],$A$4)</f>
        <v>0</v>
      </c>
      <c r="Q164" s="8">
        <f>SUMIFS(AssessedValuation[100% Gross],AssessedValuation[Dist],$C164,AssessedValuation[Tif_NonTIF],$A$4)</f>
        <v>528055314</v>
      </c>
      <c r="R164" s="8">
        <f>SUMIFS(AssessedValuation[100% Military Exempt],AssessedValuation[Dist],$C164,AssessedValuation[Tif_NonTIF],$A$4)</f>
        <v>572000</v>
      </c>
      <c r="S164" s="8">
        <f>SUMIFS(AssessedValuation[100% Homestead Exempt],AssessedValuation[Dist],$C164,AssessedValuation[Tif_NonTIF],$A$4)</f>
        <v>2125500</v>
      </c>
      <c r="T164" s="8">
        <f>SUMIFS(AssessedValuation[100% Net],AssessedValuation[Dist],$C164,AssessedValuation[Tif_NonTIF],$A$4)</f>
        <v>525357814</v>
      </c>
      <c r="U164" s="8">
        <f>SUMIFS(AssessedValuation[100% Gas &amp; Elec Utilities],AssessedValuation[Dist],$C164,AssessedValuation[Tif_NonTIF],$A$4)</f>
        <v>55849207</v>
      </c>
      <c r="V164" s="8">
        <f t="shared" si="2"/>
        <v>581207021</v>
      </c>
    </row>
    <row r="165" spans="1:22" x14ac:dyDescent="0.25">
      <c r="A165">
        <v>2026</v>
      </c>
      <c r="B165" t="s">
        <v>1031</v>
      </c>
      <c r="C165" t="s">
        <v>1350</v>
      </c>
      <c r="D165" t="s">
        <v>1350</v>
      </c>
      <c r="E165" t="s">
        <v>288</v>
      </c>
      <c r="F165" t="s">
        <v>1351</v>
      </c>
      <c r="G165" s="8">
        <f>SUMIFS(AssessedValuation[100% Residential],AssessedValuation[Dist],$C165,AssessedValuation[Tif_NonTIF],$A$4)</f>
        <v>100956830</v>
      </c>
      <c r="H165" s="8">
        <f>SUMIFS(AssessedValuation[100% Ag Land],AssessedValuation[Dist],$C165,AssessedValuation[Tif_NonTIF],$A$4)</f>
        <v>41966765</v>
      </c>
      <c r="I165" s="8">
        <f>SUMIFS(AssessedValuation[100% Ag Building],AssessedValuation[Dist],$C165,AssessedValuation[Tif_NonTIF],$A$4)</f>
        <v>2231724</v>
      </c>
      <c r="J165" s="8">
        <f>SUMIFS(AssessedValuation[100% Commercial],AssessedValuation[Dist],$C165,AssessedValuation[Tif_NonTIF],$A$4)</f>
        <v>18255919</v>
      </c>
      <c r="K165" s="8">
        <f>SUMIFS(AssessedValuation[100% Industrial],AssessedValuation[Dist],$C165,AssessedValuation[Tif_NonTIF],$A$4)</f>
        <v>3062393</v>
      </c>
      <c r="L165" s="8">
        <f>SUMIFS(AssessedValuation[100% Reserved],AssessedValuation[Dist],$C165,AssessedValuation[Tif_NonTIF],$A$4)</f>
        <v>0</v>
      </c>
      <c r="M165" s="8">
        <f>SUMIFS(AssessedValuation[100% Reserved4],AssessedValuation[Dist],$C165,AssessedValuation[Tif_NonTIF],$A$4)</f>
        <v>0</v>
      </c>
      <c r="N165" s="8">
        <f>SUMIFS(AssessedValuation[100% Railroads],AssessedValuation[Dist],$C165,AssessedValuation[Tif_NonTIF],$A$4)</f>
        <v>0</v>
      </c>
      <c r="O165" s="8">
        <f>SUMIFS(AssessedValuation[100% Utilities],AssessedValuation[Dist],$C165,AssessedValuation[Tif_NonTIF],$A$4)</f>
        <v>1486189</v>
      </c>
      <c r="P165" s="8">
        <f>SUMIFS(AssessedValuation[100% Other],AssessedValuation[Dist],$C165,AssessedValuation[Tif_NonTIF],$A$4)</f>
        <v>0</v>
      </c>
      <c r="Q165" s="8">
        <f>SUMIFS(AssessedValuation[100% Gross],AssessedValuation[Dist],$C165,AssessedValuation[Tif_NonTIF],$A$4)</f>
        <v>167959820</v>
      </c>
      <c r="R165" s="8">
        <f>SUMIFS(AssessedValuation[100% Military Exempt],AssessedValuation[Dist],$C165,AssessedValuation[Tif_NonTIF],$A$4)</f>
        <v>318629</v>
      </c>
      <c r="S165" s="8">
        <f>SUMIFS(AssessedValuation[100% Homestead Exempt],AssessedValuation[Dist],$C165,AssessedValuation[Tif_NonTIF],$A$4)</f>
        <v>916500</v>
      </c>
      <c r="T165" s="8">
        <f>SUMIFS(AssessedValuation[100% Net],AssessedValuation[Dist],$C165,AssessedValuation[Tif_NonTIF],$A$4)</f>
        <v>166724691</v>
      </c>
      <c r="U165" s="8">
        <f>SUMIFS(AssessedValuation[100% Gas &amp; Elec Utilities],AssessedValuation[Dist],$C165,AssessedValuation[Tif_NonTIF],$A$4)</f>
        <v>3212048</v>
      </c>
      <c r="V165" s="8">
        <f t="shared" si="2"/>
        <v>169936739</v>
      </c>
    </row>
    <row r="166" spans="1:22" x14ac:dyDescent="0.25">
      <c r="A166">
        <v>2026</v>
      </c>
      <c r="B166" t="s">
        <v>1037</v>
      </c>
      <c r="C166" t="s">
        <v>1352</v>
      </c>
      <c r="D166" t="s">
        <v>1352</v>
      </c>
      <c r="E166" t="s">
        <v>277</v>
      </c>
      <c r="F166" t="s">
        <v>1353</v>
      </c>
      <c r="G166" s="8">
        <f>SUMIFS(AssessedValuation[100% Residential],AssessedValuation[Dist],$C166,AssessedValuation[Tif_NonTIF],$A$4)</f>
        <v>96593150</v>
      </c>
      <c r="H166" s="8">
        <f>SUMIFS(AssessedValuation[100% Ag Land],AssessedValuation[Dist],$C166,AssessedValuation[Tif_NonTIF],$A$4)</f>
        <v>161587309</v>
      </c>
      <c r="I166" s="8">
        <f>SUMIFS(AssessedValuation[100% Ag Building],AssessedValuation[Dist],$C166,AssessedValuation[Tif_NonTIF],$A$4)</f>
        <v>8735743</v>
      </c>
      <c r="J166" s="8">
        <f>SUMIFS(AssessedValuation[100% Commercial],AssessedValuation[Dist],$C166,AssessedValuation[Tif_NonTIF],$A$4)</f>
        <v>20897079</v>
      </c>
      <c r="K166" s="8">
        <f>SUMIFS(AssessedValuation[100% Industrial],AssessedValuation[Dist],$C166,AssessedValuation[Tif_NonTIF],$A$4)</f>
        <v>4879025</v>
      </c>
      <c r="L166" s="8">
        <f>SUMIFS(AssessedValuation[100% Reserved],AssessedValuation[Dist],$C166,AssessedValuation[Tif_NonTIF],$A$4)</f>
        <v>0</v>
      </c>
      <c r="M166" s="8">
        <f>SUMIFS(AssessedValuation[100% Reserved4],AssessedValuation[Dist],$C166,AssessedValuation[Tif_NonTIF],$A$4)</f>
        <v>0</v>
      </c>
      <c r="N166" s="8">
        <f>SUMIFS(AssessedValuation[100% Railroads],AssessedValuation[Dist],$C166,AssessedValuation[Tif_NonTIF],$A$4)</f>
        <v>22156213</v>
      </c>
      <c r="O166" s="8">
        <f>SUMIFS(AssessedValuation[100% Utilities],AssessedValuation[Dist],$C166,AssessedValuation[Tif_NonTIF],$A$4)</f>
        <v>776176</v>
      </c>
      <c r="P166" s="8">
        <f>SUMIFS(AssessedValuation[100% Other],AssessedValuation[Dist],$C166,AssessedValuation[Tif_NonTIF],$A$4)</f>
        <v>0</v>
      </c>
      <c r="Q166" s="8">
        <f>SUMIFS(AssessedValuation[100% Gross],AssessedValuation[Dist],$C166,AssessedValuation[Tif_NonTIF],$A$4)</f>
        <v>315624695</v>
      </c>
      <c r="R166" s="8">
        <f>SUMIFS(AssessedValuation[100% Military Exempt],AssessedValuation[Dist],$C166,AssessedValuation[Tif_NonTIF],$A$4)</f>
        <v>439264</v>
      </c>
      <c r="S166" s="8">
        <f>SUMIFS(AssessedValuation[100% Homestead Exempt],AssessedValuation[Dist],$C166,AssessedValuation[Tif_NonTIF],$A$4)</f>
        <v>1189500</v>
      </c>
      <c r="T166" s="8">
        <f>SUMIFS(AssessedValuation[100% Net],AssessedValuation[Dist],$C166,AssessedValuation[Tif_NonTIF],$A$4)</f>
        <v>313995931</v>
      </c>
      <c r="U166" s="8">
        <f>SUMIFS(AssessedValuation[100% Gas &amp; Elec Utilities],AssessedValuation[Dist],$C166,AssessedValuation[Tif_NonTIF],$A$4)</f>
        <v>10169479</v>
      </c>
      <c r="V166" s="8">
        <f t="shared" si="2"/>
        <v>324165410</v>
      </c>
    </row>
    <row r="167" spans="1:22" x14ac:dyDescent="0.25">
      <c r="A167">
        <v>2026</v>
      </c>
      <c r="B167" t="s">
        <v>1034</v>
      </c>
      <c r="C167" t="s">
        <v>1354</v>
      </c>
      <c r="D167" t="s">
        <v>1354</v>
      </c>
      <c r="E167" t="s">
        <v>904</v>
      </c>
      <c r="F167" t="s">
        <v>1355</v>
      </c>
      <c r="G167" s="8">
        <f>SUMIFS(AssessedValuation[100% Residential],AssessedValuation[Dist],$C167,AssessedValuation[Tif_NonTIF],$A$4)</f>
        <v>357472927</v>
      </c>
      <c r="H167" s="8">
        <f>SUMIFS(AssessedValuation[100% Ag Land],AssessedValuation[Dist],$C167,AssessedValuation[Tif_NonTIF],$A$4)</f>
        <v>128175510</v>
      </c>
      <c r="I167" s="8">
        <f>SUMIFS(AssessedValuation[100% Ag Building],AssessedValuation[Dist],$C167,AssessedValuation[Tif_NonTIF],$A$4)</f>
        <v>7592910</v>
      </c>
      <c r="J167" s="8">
        <f>SUMIFS(AssessedValuation[100% Commercial],AssessedValuation[Dist],$C167,AssessedValuation[Tif_NonTIF],$A$4)</f>
        <v>30751333</v>
      </c>
      <c r="K167" s="8">
        <f>SUMIFS(AssessedValuation[100% Industrial],AssessedValuation[Dist],$C167,AssessedValuation[Tif_NonTIF],$A$4)</f>
        <v>1546270</v>
      </c>
      <c r="L167" s="8">
        <f>SUMIFS(AssessedValuation[100% Reserved],AssessedValuation[Dist],$C167,AssessedValuation[Tif_NonTIF],$A$4)</f>
        <v>0</v>
      </c>
      <c r="M167" s="8">
        <f>SUMIFS(AssessedValuation[100% Reserved4],AssessedValuation[Dist],$C167,AssessedValuation[Tif_NonTIF],$A$4)</f>
        <v>0</v>
      </c>
      <c r="N167" s="8">
        <f>SUMIFS(AssessedValuation[100% Railroads],AssessedValuation[Dist],$C167,AssessedValuation[Tif_NonTIF],$A$4)</f>
        <v>0</v>
      </c>
      <c r="O167" s="8">
        <f>SUMIFS(AssessedValuation[100% Utilities],AssessedValuation[Dist],$C167,AssessedValuation[Tif_NonTIF],$A$4)</f>
        <v>2685898</v>
      </c>
      <c r="P167" s="8">
        <f>SUMIFS(AssessedValuation[100% Other],AssessedValuation[Dist],$C167,AssessedValuation[Tif_NonTIF],$A$4)</f>
        <v>0</v>
      </c>
      <c r="Q167" s="8">
        <f>SUMIFS(AssessedValuation[100% Gross],AssessedValuation[Dist],$C167,AssessedValuation[Tif_NonTIF],$A$4)</f>
        <v>528224848</v>
      </c>
      <c r="R167" s="8">
        <f>SUMIFS(AssessedValuation[100% Military Exempt],AssessedValuation[Dist],$C167,AssessedValuation[Tif_NonTIF],$A$4)</f>
        <v>721852</v>
      </c>
      <c r="S167" s="8">
        <f>SUMIFS(AssessedValuation[100% Homestead Exempt],AssessedValuation[Dist],$C167,AssessedValuation[Tif_NonTIF],$A$4)</f>
        <v>1599000</v>
      </c>
      <c r="T167" s="8">
        <f>SUMIFS(AssessedValuation[100% Net],AssessedValuation[Dist],$C167,AssessedValuation[Tif_NonTIF],$A$4)</f>
        <v>525903996</v>
      </c>
      <c r="U167" s="8">
        <f>SUMIFS(AssessedValuation[100% Gas &amp; Elec Utilities],AssessedValuation[Dist],$C167,AssessedValuation[Tif_NonTIF],$A$4)</f>
        <v>25799572</v>
      </c>
      <c r="V167" s="8">
        <f t="shared" si="2"/>
        <v>551703568</v>
      </c>
    </row>
    <row r="168" spans="1:22" x14ac:dyDescent="0.25">
      <c r="A168">
        <v>2026</v>
      </c>
      <c r="B168" t="s">
        <v>1034</v>
      </c>
      <c r="C168" t="s">
        <v>1356</v>
      </c>
      <c r="D168" t="s">
        <v>1356</v>
      </c>
      <c r="E168" t="s">
        <v>741</v>
      </c>
      <c r="F168" t="s">
        <v>1357</v>
      </c>
      <c r="G168" s="8">
        <f>SUMIFS(AssessedValuation[100% Residential],AssessedValuation[Dist],$C168,AssessedValuation[Tif_NonTIF],$A$4)</f>
        <v>1225587253</v>
      </c>
      <c r="H168" s="8">
        <f>SUMIFS(AssessedValuation[100% Ag Land],AssessedValuation[Dist],$C168,AssessedValuation[Tif_NonTIF],$A$4)</f>
        <v>335449578</v>
      </c>
      <c r="I168" s="8">
        <f>SUMIFS(AssessedValuation[100% Ag Building],AssessedValuation[Dist],$C168,AssessedValuation[Tif_NonTIF],$A$4)</f>
        <v>37437280</v>
      </c>
      <c r="J168" s="8">
        <f>SUMIFS(AssessedValuation[100% Commercial],AssessedValuation[Dist],$C168,AssessedValuation[Tif_NonTIF],$A$4)</f>
        <v>263807792</v>
      </c>
      <c r="K168" s="8">
        <f>SUMIFS(AssessedValuation[100% Industrial],AssessedValuation[Dist],$C168,AssessedValuation[Tif_NonTIF],$A$4)</f>
        <v>122243816</v>
      </c>
      <c r="L168" s="8">
        <f>SUMIFS(AssessedValuation[100% Reserved],AssessedValuation[Dist],$C168,AssessedValuation[Tif_NonTIF],$A$4)</f>
        <v>0</v>
      </c>
      <c r="M168" s="8">
        <f>SUMIFS(AssessedValuation[100% Reserved4],AssessedValuation[Dist],$C168,AssessedValuation[Tif_NonTIF],$A$4)</f>
        <v>0</v>
      </c>
      <c r="N168" s="8">
        <f>SUMIFS(AssessedValuation[100% Railroads],AssessedValuation[Dist],$C168,AssessedValuation[Tif_NonTIF],$A$4)</f>
        <v>35524070</v>
      </c>
      <c r="O168" s="8">
        <f>SUMIFS(AssessedValuation[100% Utilities],AssessedValuation[Dist],$C168,AssessedValuation[Tif_NonTIF],$A$4)</f>
        <v>3076411</v>
      </c>
      <c r="P168" s="8">
        <f>SUMIFS(AssessedValuation[100% Other],AssessedValuation[Dist],$C168,AssessedValuation[Tif_NonTIF],$A$4)</f>
        <v>0</v>
      </c>
      <c r="Q168" s="8">
        <f>SUMIFS(AssessedValuation[100% Gross],AssessedValuation[Dist],$C168,AssessedValuation[Tif_NonTIF],$A$4)</f>
        <v>2023126200</v>
      </c>
      <c r="R168" s="8">
        <f>SUMIFS(AssessedValuation[100% Military Exempt],AssessedValuation[Dist],$C168,AssessedValuation[Tif_NonTIF],$A$4)</f>
        <v>1924000</v>
      </c>
      <c r="S168" s="8">
        <f>SUMIFS(AssessedValuation[100% Homestead Exempt],AssessedValuation[Dist],$C168,AssessedValuation[Tif_NonTIF],$A$4)</f>
        <v>7020000</v>
      </c>
      <c r="T168" s="8">
        <f>SUMIFS(AssessedValuation[100% Net],AssessedValuation[Dist],$C168,AssessedValuation[Tif_NonTIF],$A$4)</f>
        <v>2014182200</v>
      </c>
      <c r="U168" s="8">
        <f>SUMIFS(AssessedValuation[100% Gas &amp; Elec Utilities],AssessedValuation[Dist],$C168,AssessedValuation[Tif_NonTIF],$A$4)</f>
        <v>68251972</v>
      </c>
      <c r="V168" s="8">
        <f t="shared" si="2"/>
        <v>2082434172</v>
      </c>
    </row>
    <row r="169" spans="1:22" x14ac:dyDescent="0.25">
      <c r="A169">
        <v>2026</v>
      </c>
      <c r="B169" t="s">
        <v>1031</v>
      </c>
      <c r="C169" t="s">
        <v>1358</v>
      </c>
      <c r="D169" t="s">
        <v>1358</v>
      </c>
      <c r="E169" t="s">
        <v>82</v>
      </c>
      <c r="F169" t="s">
        <v>1359</v>
      </c>
      <c r="G169" s="8">
        <f>SUMIFS(AssessedValuation[100% Residential],AssessedValuation[Dist],$C169,AssessedValuation[Tif_NonTIF],$A$4)</f>
        <v>133989039</v>
      </c>
      <c r="H169" s="8">
        <f>SUMIFS(AssessedValuation[100% Ag Land],AssessedValuation[Dist],$C169,AssessedValuation[Tif_NonTIF],$A$4)</f>
        <v>137828130</v>
      </c>
      <c r="I169" s="8">
        <f>SUMIFS(AssessedValuation[100% Ag Building],AssessedValuation[Dist],$C169,AssessedValuation[Tif_NonTIF],$A$4)</f>
        <v>14775424</v>
      </c>
      <c r="J169" s="8">
        <f>SUMIFS(AssessedValuation[100% Commercial],AssessedValuation[Dist],$C169,AssessedValuation[Tif_NonTIF],$A$4)</f>
        <v>10030243</v>
      </c>
      <c r="K169" s="8">
        <f>SUMIFS(AssessedValuation[100% Industrial],AssessedValuation[Dist],$C169,AssessedValuation[Tif_NonTIF],$A$4)</f>
        <v>27890475</v>
      </c>
      <c r="L169" s="8">
        <f>SUMIFS(AssessedValuation[100% Reserved],AssessedValuation[Dist],$C169,AssessedValuation[Tif_NonTIF],$A$4)</f>
        <v>0</v>
      </c>
      <c r="M169" s="8">
        <f>SUMIFS(AssessedValuation[100% Reserved4],AssessedValuation[Dist],$C169,AssessedValuation[Tif_NonTIF],$A$4)</f>
        <v>0</v>
      </c>
      <c r="N169" s="8">
        <f>SUMIFS(AssessedValuation[100% Railroads],AssessedValuation[Dist],$C169,AssessedValuation[Tif_NonTIF],$A$4)</f>
        <v>0</v>
      </c>
      <c r="O169" s="8">
        <f>SUMIFS(AssessedValuation[100% Utilities],AssessedValuation[Dist],$C169,AssessedValuation[Tif_NonTIF],$A$4)</f>
        <v>238536</v>
      </c>
      <c r="P169" s="8">
        <f>SUMIFS(AssessedValuation[100% Other],AssessedValuation[Dist],$C169,AssessedValuation[Tif_NonTIF],$A$4)</f>
        <v>0</v>
      </c>
      <c r="Q169" s="8">
        <f>SUMIFS(AssessedValuation[100% Gross],AssessedValuation[Dist],$C169,AssessedValuation[Tif_NonTIF],$A$4)</f>
        <v>324751847</v>
      </c>
      <c r="R169" s="8">
        <f>SUMIFS(AssessedValuation[100% Military Exempt],AssessedValuation[Dist],$C169,AssessedValuation[Tif_NonTIF],$A$4)</f>
        <v>382445</v>
      </c>
      <c r="S169" s="8">
        <f>SUMIFS(AssessedValuation[100% Homestead Exempt],AssessedValuation[Dist],$C169,AssessedValuation[Tif_NonTIF],$A$4)</f>
        <v>1153892</v>
      </c>
      <c r="T169" s="8">
        <f>SUMIFS(AssessedValuation[100% Net],AssessedValuation[Dist],$C169,AssessedValuation[Tif_NonTIF],$A$4)</f>
        <v>323215510</v>
      </c>
      <c r="U169" s="8">
        <f>SUMIFS(AssessedValuation[100% Gas &amp; Elec Utilities],AssessedValuation[Dist],$C169,AssessedValuation[Tif_NonTIF],$A$4)</f>
        <v>8478357</v>
      </c>
      <c r="V169" s="8">
        <f t="shared" si="2"/>
        <v>331693867</v>
      </c>
    </row>
    <row r="170" spans="1:22" x14ac:dyDescent="0.25">
      <c r="A170">
        <v>2026</v>
      </c>
      <c r="B170" t="s">
        <v>1031</v>
      </c>
      <c r="C170" t="s">
        <v>1360</v>
      </c>
      <c r="D170" t="s">
        <v>1360</v>
      </c>
      <c r="E170" t="s">
        <v>752</v>
      </c>
      <c r="F170" t="s">
        <v>1361</v>
      </c>
      <c r="G170" s="8">
        <f>SUMIFS(AssessedValuation[100% Residential],AssessedValuation[Dist],$C170,AssessedValuation[Tif_NonTIF],$A$4)</f>
        <v>1774626559</v>
      </c>
      <c r="H170" s="8">
        <f>SUMIFS(AssessedValuation[100% Ag Land],AssessedValuation[Dist],$C170,AssessedValuation[Tif_NonTIF],$A$4)</f>
        <v>38977400</v>
      </c>
      <c r="I170" s="8">
        <f>SUMIFS(AssessedValuation[100% Ag Building],AssessedValuation[Dist],$C170,AssessedValuation[Tif_NonTIF],$A$4)</f>
        <v>11350668</v>
      </c>
      <c r="J170" s="8">
        <f>SUMIFS(AssessedValuation[100% Commercial],AssessedValuation[Dist],$C170,AssessedValuation[Tif_NonTIF],$A$4)</f>
        <v>480008234</v>
      </c>
      <c r="K170" s="8">
        <f>SUMIFS(AssessedValuation[100% Industrial],AssessedValuation[Dist],$C170,AssessedValuation[Tif_NonTIF],$A$4)</f>
        <v>528919547</v>
      </c>
      <c r="L170" s="8">
        <f>SUMIFS(AssessedValuation[100% Reserved],AssessedValuation[Dist],$C170,AssessedValuation[Tif_NonTIF],$A$4)</f>
        <v>0</v>
      </c>
      <c r="M170" s="8">
        <f>SUMIFS(AssessedValuation[100% Reserved4],AssessedValuation[Dist],$C170,AssessedValuation[Tif_NonTIF],$A$4)</f>
        <v>0</v>
      </c>
      <c r="N170" s="8">
        <f>SUMIFS(AssessedValuation[100% Railroads],AssessedValuation[Dist],$C170,AssessedValuation[Tif_NonTIF],$A$4)</f>
        <v>8908029</v>
      </c>
      <c r="O170" s="8">
        <f>SUMIFS(AssessedValuation[100% Utilities],AssessedValuation[Dist],$C170,AssessedValuation[Tif_NonTIF],$A$4)</f>
        <v>20515449</v>
      </c>
      <c r="P170" s="8">
        <f>SUMIFS(AssessedValuation[100% Other],AssessedValuation[Dist],$C170,AssessedValuation[Tif_NonTIF],$A$4)</f>
        <v>0</v>
      </c>
      <c r="Q170" s="8">
        <f>SUMIFS(AssessedValuation[100% Gross],AssessedValuation[Dist],$C170,AssessedValuation[Tif_NonTIF],$A$4)</f>
        <v>2863305886</v>
      </c>
      <c r="R170" s="8">
        <f>SUMIFS(AssessedValuation[100% Military Exempt],AssessedValuation[Dist],$C170,AssessedValuation[Tif_NonTIF],$A$4)</f>
        <v>2928000</v>
      </c>
      <c r="S170" s="8">
        <f>SUMIFS(AssessedValuation[100% Homestead Exempt],AssessedValuation[Dist],$C170,AssessedValuation[Tif_NonTIF],$A$4)</f>
        <v>8765250</v>
      </c>
      <c r="T170" s="8">
        <f>SUMIFS(AssessedValuation[100% Net],AssessedValuation[Dist],$C170,AssessedValuation[Tif_NonTIF],$A$4)</f>
        <v>2851612636</v>
      </c>
      <c r="U170" s="8">
        <f>SUMIFS(AssessedValuation[100% Gas &amp; Elec Utilities],AssessedValuation[Dist],$C170,AssessedValuation[Tif_NonTIF],$A$4)</f>
        <v>2322148131</v>
      </c>
      <c r="V170" s="8">
        <f t="shared" si="2"/>
        <v>5173760767</v>
      </c>
    </row>
    <row r="171" spans="1:22" x14ac:dyDescent="0.25">
      <c r="A171">
        <v>2026</v>
      </c>
      <c r="B171" t="s">
        <v>1043</v>
      </c>
      <c r="C171" t="s">
        <v>1362</v>
      </c>
      <c r="D171" t="s">
        <v>1362</v>
      </c>
      <c r="E171" t="s">
        <v>602</v>
      </c>
      <c r="F171" t="s">
        <v>1363</v>
      </c>
      <c r="G171" s="8">
        <f>SUMIFS(AssessedValuation[100% Residential],AssessedValuation[Dist],$C171,AssessedValuation[Tif_NonTIF],$A$4)</f>
        <v>4379621377</v>
      </c>
      <c r="H171" s="8">
        <f>SUMIFS(AssessedValuation[100% Ag Land],AssessedValuation[Dist],$C171,AssessedValuation[Tif_NonTIF],$A$4)</f>
        <v>59667901</v>
      </c>
      <c r="I171" s="8">
        <f>SUMIFS(AssessedValuation[100% Ag Building],AssessedValuation[Dist],$C171,AssessedValuation[Tif_NonTIF],$A$4)</f>
        <v>4248108</v>
      </c>
      <c r="J171" s="8">
        <f>SUMIFS(AssessedValuation[100% Commercial],AssessedValuation[Dist],$C171,AssessedValuation[Tif_NonTIF],$A$4)</f>
        <v>687907881</v>
      </c>
      <c r="K171" s="8">
        <f>SUMIFS(AssessedValuation[100% Industrial],AssessedValuation[Dist],$C171,AssessedValuation[Tif_NonTIF],$A$4)</f>
        <v>73116471</v>
      </c>
      <c r="L171" s="8">
        <f>SUMIFS(AssessedValuation[100% Reserved],AssessedValuation[Dist],$C171,AssessedValuation[Tif_NonTIF],$A$4)</f>
        <v>0</v>
      </c>
      <c r="M171" s="8">
        <f>SUMIFS(AssessedValuation[100% Reserved4],AssessedValuation[Dist],$C171,AssessedValuation[Tif_NonTIF],$A$4)</f>
        <v>0</v>
      </c>
      <c r="N171" s="8">
        <f>SUMIFS(AssessedValuation[100% Railroads],AssessedValuation[Dist],$C171,AssessedValuation[Tif_NonTIF],$A$4)</f>
        <v>381615</v>
      </c>
      <c r="O171" s="8">
        <f>SUMIFS(AssessedValuation[100% Utilities],AssessedValuation[Dist],$C171,AssessedValuation[Tif_NonTIF],$A$4)</f>
        <v>0</v>
      </c>
      <c r="P171" s="8">
        <f>SUMIFS(AssessedValuation[100% Other],AssessedValuation[Dist],$C171,AssessedValuation[Tif_NonTIF],$A$4)</f>
        <v>0</v>
      </c>
      <c r="Q171" s="8">
        <f>SUMIFS(AssessedValuation[100% Gross],AssessedValuation[Dist],$C171,AssessedValuation[Tif_NonTIF],$A$4)</f>
        <v>5204943353</v>
      </c>
      <c r="R171" s="8">
        <f>SUMIFS(AssessedValuation[100% Military Exempt],AssessedValuation[Dist],$C171,AssessedValuation[Tif_NonTIF],$A$4)</f>
        <v>5932000</v>
      </c>
      <c r="S171" s="8">
        <f>SUMIFS(AssessedValuation[100% Homestead Exempt],AssessedValuation[Dist],$C171,AssessedValuation[Tif_NonTIF],$A$4)</f>
        <v>22665500</v>
      </c>
      <c r="T171" s="8">
        <f>SUMIFS(AssessedValuation[100% Net],AssessedValuation[Dist],$C171,AssessedValuation[Tif_NonTIF],$A$4)</f>
        <v>5176345853</v>
      </c>
      <c r="U171" s="8">
        <f>SUMIFS(AssessedValuation[100% Gas &amp; Elec Utilities],AssessedValuation[Dist],$C171,AssessedValuation[Tif_NonTIF],$A$4)</f>
        <v>96509748</v>
      </c>
      <c r="V171" s="8">
        <f t="shared" si="2"/>
        <v>5272855601</v>
      </c>
    </row>
    <row r="172" spans="1:22" x14ac:dyDescent="0.25">
      <c r="A172">
        <v>2026</v>
      </c>
      <c r="B172" t="s">
        <v>1043</v>
      </c>
      <c r="C172" t="s">
        <v>1364</v>
      </c>
      <c r="D172" t="s">
        <v>1364</v>
      </c>
      <c r="E172" t="s">
        <v>211</v>
      </c>
      <c r="F172" t="s">
        <v>1365</v>
      </c>
      <c r="G172" s="8">
        <f>SUMIFS(AssessedValuation[100% Residential],AssessedValuation[Dist],$C172,AssessedValuation[Tif_NonTIF],$A$4)</f>
        <v>342710696</v>
      </c>
      <c r="H172" s="8">
        <f>SUMIFS(AssessedValuation[100% Ag Land],AssessedValuation[Dist],$C172,AssessedValuation[Tif_NonTIF],$A$4)</f>
        <v>50788455</v>
      </c>
      <c r="I172" s="8">
        <f>SUMIFS(AssessedValuation[100% Ag Building],AssessedValuation[Dist],$C172,AssessedValuation[Tif_NonTIF],$A$4)</f>
        <v>3044900</v>
      </c>
      <c r="J172" s="8">
        <f>SUMIFS(AssessedValuation[100% Commercial],AssessedValuation[Dist],$C172,AssessedValuation[Tif_NonTIF],$A$4)</f>
        <v>20594710</v>
      </c>
      <c r="K172" s="8">
        <f>SUMIFS(AssessedValuation[100% Industrial],AssessedValuation[Dist],$C172,AssessedValuation[Tif_NonTIF],$A$4)</f>
        <v>3123191</v>
      </c>
      <c r="L172" s="8">
        <f>SUMIFS(AssessedValuation[100% Reserved],AssessedValuation[Dist],$C172,AssessedValuation[Tif_NonTIF],$A$4)</f>
        <v>0</v>
      </c>
      <c r="M172" s="8">
        <f>SUMIFS(AssessedValuation[100% Reserved4],AssessedValuation[Dist],$C172,AssessedValuation[Tif_NonTIF],$A$4)</f>
        <v>0</v>
      </c>
      <c r="N172" s="8">
        <f>SUMIFS(AssessedValuation[100% Railroads],AssessedValuation[Dist],$C172,AssessedValuation[Tif_NonTIF],$A$4)</f>
        <v>5504988</v>
      </c>
      <c r="O172" s="8">
        <f>SUMIFS(AssessedValuation[100% Utilities],AssessedValuation[Dist],$C172,AssessedValuation[Tif_NonTIF],$A$4)</f>
        <v>1042861</v>
      </c>
      <c r="P172" s="8">
        <f>SUMIFS(AssessedValuation[100% Other],AssessedValuation[Dist],$C172,AssessedValuation[Tif_NonTIF],$A$4)</f>
        <v>0</v>
      </c>
      <c r="Q172" s="8">
        <f>SUMIFS(AssessedValuation[100% Gross],AssessedValuation[Dist],$C172,AssessedValuation[Tif_NonTIF],$A$4)</f>
        <v>426809801</v>
      </c>
      <c r="R172" s="8">
        <f>SUMIFS(AssessedValuation[100% Military Exempt],AssessedValuation[Dist],$C172,AssessedValuation[Tif_NonTIF],$A$4)</f>
        <v>488000</v>
      </c>
      <c r="S172" s="8">
        <f>SUMIFS(AssessedValuation[100% Homestead Exempt],AssessedValuation[Dist],$C172,AssessedValuation[Tif_NonTIF],$A$4)</f>
        <v>1807000</v>
      </c>
      <c r="T172" s="8">
        <f>SUMIFS(AssessedValuation[100% Net],AssessedValuation[Dist],$C172,AssessedValuation[Tif_NonTIF],$A$4)</f>
        <v>424514801</v>
      </c>
      <c r="U172" s="8">
        <f>SUMIFS(AssessedValuation[100% Gas &amp; Elec Utilities],AssessedValuation[Dist],$C172,AssessedValuation[Tif_NonTIF],$A$4)</f>
        <v>37937411</v>
      </c>
      <c r="V172" s="8">
        <f t="shared" si="2"/>
        <v>462452212</v>
      </c>
    </row>
    <row r="173" spans="1:22" x14ac:dyDescent="0.25">
      <c r="A173">
        <v>2026</v>
      </c>
      <c r="B173" t="s">
        <v>1031</v>
      </c>
      <c r="C173" t="s">
        <v>1366</v>
      </c>
      <c r="D173" t="s">
        <v>1366</v>
      </c>
      <c r="E173" t="s">
        <v>512</v>
      </c>
      <c r="F173" t="s">
        <v>1367</v>
      </c>
      <c r="G173" s="8">
        <f>SUMIFS(AssessedValuation[100% Residential],AssessedValuation[Dist],$C173,AssessedValuation[Tif_NonTIF],$A$4)</f>
        <v>259490660</v>
      </c>
      <c r="H173" s="8">
        <f>SUMIFS(AssessedValuation[100% Ag Land],AssessedValuation[Dist],$C173,AssessedValuation[Tif_NonTIF],$A$4)</f>
        <v>133567116</v>
      </c>
      <c r="I173" s="8">
        <f>SUMIFS(AssessedValuation[100% Ag Building],AssessedValuation[Dist],$C173,AssessedValuation[Tif_NonTIF],$A$4)</f>
        <v>8421460</v>
      </c>
      <c r="J173" s="8">
        <f>SUMIFS(AssessedValuation[100% Commercial],AssessedValuation[Dist],$C173,AssessedValuation[Tif_NonTIF],$A$4)</f>
        <v>18551019</v>
      </c>
      <c r="K173" s="8">
        <f>SUMIFS(AssessedValuation[100% Industrial],AssessedValuation[Dist],$C173,AssessedValuation[Tif_NonTIF],$A$4)</f>
        <v>1177870</v>
      </c>
      <c r="L173" s="8">
        <f>SUMIFS(AssessedValuation[100% Reserved],AssessedValuation[Dist],$C173,AssessedValuation[Tif_NonTIF],$A$4)</f>
        <v>0</v>
      </c>
      <c r="M173" s="8">
        <f>SUMIFS(AssessedValuation[100% Reserved4],AssessedValuation[Dist],$C173,AssessedValuation[Tif_NonTIF],$A$4)</f>
        <v>0</v>
      </c>
      <c r="N173" s="8">
        <f>SUMIFS(AssessedValuation[100% Railroads],AssessedValuation[Dist],$C173,AssessedValuation[Tif_NonTIF],$A$4)</f>
        <v>12794010</v>
      </c>
      <c r="O173" s="8">
        <f>SUMIFS(AssessedValuation[100% Utilities],AssessedValuation[Dist],$C173,AssessedValuation[Tif_NonTIF],$A$4)</f>
        <v>706835</v>
      </c>
      <c r="P173" s="8">
        <f>SUMIFS(AssessedValuation[100% Other],AssessedValuation[Dist],$C173,AssessedValuation[Tif_NonTIF],$A$4)</f>
        <v>0</v>
      </c>
      <c r="Q173" s="8">
        <f>SUMIFS(AssessedValuation[100% Gross],AssessedValuation[Dist],$C173,AssessedValuation[Tif_NonTIF],$A$4)</f>
        <v>434708970</v>
      </c>
      <c r="R173" s="8">
        <f>SUMIFS(AssessedValuation[100% Military Exempt],AssessedValuation[Dist],$C173,AssessedValuation[Tif_NonTIF],$A$4)</f>
        <v>564000</v>
      </c>
      <c r="S173" s="8">
        <f>SUMIFS(AssessedValuation[100% Homestead Exempt],AssessedValuation[Dist],$C173,AssessedValuation[Tif_NonTIF],$A$4)</f>
        <v>1384500</v>
      </c>
      <c r="T173" s="8">
        <f>SUMIFS(AssessedValuation[100% Net],AssessedValuation[Dist],$C173,AssessedValuation[Tif_NonTIF],$A$4)</f>
        <v>432760470</v>
      </c>
      <c r="U173" s="8">
        <f>SUMIFS(AssessedValuation[100% Gas &amp; Elec Utilities],AssessedValuation[Dist],$C173,AssessedValuation[Tif_NonTIF],$A$4)</f>
        <v>14511215</v>
      </c>
      <c r="V173" s="8">
        <f t="shared" si="2"/>
        <v>447271685</v>
      </c>
    </row>
    <row r="174" spans="1:22" x14ac:dyDescent="0.25">
      <c r="A174">
        <v>2026</v>
      </c>
      <c r="B174" t="s">
        <v>1043</v>
      </c>
      <c r="C174" t="s">
        <v>1368</v>
      </c>
      <c r="D174" t="s">
        <v>1368</v>
      </c>
      <c r="E174" t="s">
        <v>585</v>
      </c>
      <c r="F174" t="s">
        <v>1369</v>
      </c>
      <c r="G174" s="8">
        <f>SUMIFS(AssessedValuation[100% Residential],AssessedValuation[Dist],$C174,AssessedValuation[Tif_NonTIF],$A$4)</f>
        <v>202709185</v>
      </c>
      <c r="H174" s="8">
        <f>SUMIFS(AssessedValuation[100% Ag Land],AssessedValuation[Dist],$C174,AssessedValuation[Tif_NonTIF],$A$4)</f>
        <v>97822540</v>
      </c>
      <c r="I174" s="8">
        <f>SUMIFS(AssessedValuation[100% Ag Building],AssessedValuation[Dist],$C174,AssessedValuation[Tif_NonTIF],$A$4)</f>
        <v>8205430</v>
      </c>
      <c r="J174" s="8">
        <f>SUMIFS(AssessedValuation[100% Commercial],AssessedValuation[Dist],$C174,AssessedValuation[Tif_NonTIF],$A$4)</f>
        <v>9981480</v>
      </c>
      <c r="K174" s="8">
        <f>SUMIFS(AssessedValuation[100% Industrial],AssessedValuation[Dist],$C174,AssessedValuation[Tif_NonTIF],$A$4)</f>
        <v>7321000</v>
      </c>
      <c r="L174" s="8">
        <f>SUMIFS(AssessedValuation[100% Reserved],AssessedValuation[Dist],$C174,AssessedValuation[Tif_NonTIF],$A$4)</f>
        <v>0</v>
      </c>
      <c r="M174" s="8">
        <f>SUMIFS(AssessedValuation[100% Reserved4],AssessedValuation[Dist],$C174,AssessedValuation[Tif_NonTIF],$A$4)</f>
        <v>0</v>
      </c>
      <c r="N174" s="8">
        <f>SUMIFS(AssessedValuation[100% Railroads],AssessedValuation[Dist],$C174,AssessedValuation[Tif_NonTIF],$A$4)</f>
        <v>168181</v>
      </c>
      <c r="O174" s="8">
        <f>SUMIFS(AssessedValuation[100% Utilities],AssessedValuation[Dist],$C174,AssessedValuation[Tif_NonTIF],$A$4)</f>
        <v>14532497</v>
      </c>
      <c r="P174" s="8">
        <f>SUMIFS(AssessedValuation[100% Other],AssessedValuation[Dist],$C174,AssessedValuation[Tif_NonTIF],$A$4)</f>
        <v>0</v>
      </c>
      <c r="Q174" s="8">
        <f>SUMIFS(AssessedValuation[100% Gross],AssessedValuation[Dist],$C174,AssessedValuation[Tif_NonTIF],$A$4)</f>
        <v>340740313</v>
      </c>
      <c r="R174" s="8">
        <f>SUMIFS(AssessedValuation[100% Military Exempt],AssessedValuation[Dist],$C174,AssessedValuation[Tif_NonTIF],$A$4)</f>
        <v>404000</v>
      </c>
      <c r="S174" s="8">
        <f>SUMIFS(AssessedValuation[100% Homestead Exempt],AssessedValuation[Dist],$C174,AssessedValuation[Tif_NonTIF],$A$4)</f>
        <v>1280500</v>
      </c>
      <c r="T174" s="8">
        <f>SUMIFS(AssessedValuation[100% Net],AssessedValuation[Dist],$C174,AssessedValuation[Tif_NonTIF],$A$4)</f>
        <v>339055813</v>
      </c>
      <c r="U174" s="8">
        <f>SUMIFS(AssessedValuation[100% Gas &amp; Elec Utilities],AssessedValuation[Dist],$C174,AssessedValuation[Tif_NonTIF],$A$4)</f>
        <v>13013104</v>
      </c>
      <c r="V174" s="8">
        <f t="shared" si="2"/>
        <v>352068917</v>
      </c>
    </row>
    <row r="175" spans="1:22" x14ac:dyDescent="0.25">
      <c r="A175">
        <v>2026</v>
      </c>
      <c r="B175" t="s">
        <v>1062</v>
      </c>
      <c r="C175" t="s">
        <v>1370</v>
      </c>
      <c r="D175" t="s">
        <v>1370</v>
      </c>
      <c r="E175" t="s">
        <v>649</v>
      </c>
      <c r="F175" t="s">
        <v>1371</v>
      </c>
      <c r="G175" s="8">
        <f>SUMIFS(AssessedValuation[100% Residential],AssessedValuation[Dist],$C175,AssessedValuation[Tif_NonTIF],$A$4)</f>
        <v>303677780</v>
      </c>
      <c r="H175" s="8">
        <f>SUMIFS(AssessedValuation[100% Ag Land],AssessedValuation[Dist],$C175,AssessedValuation[Tif_NonTIF],$A$4)</f>
        <v>100347186</v>
      </c>
      <c r="I175" s="8">
        <f>SUMIFS(AssessedValuation[100% Ag Building],AssessedValuation[Dist],$C175,AssessedValuation[Tif_NonTIF],$A$4)</f>
        <v>5879671</v>
      </c>
      <c r="J175" s="8">
        <f>SUMIFS(AssessedValuation[100% Commercial],AssessedValuation[Dist],$C175,AssessedValuation[Tif_NonTIF],$A$4)</f>
        <v>26350110</v>
      </c>
      <c r="K175" s="8">
        <f>SUMIFS(AssessedValuation[100% Industrial],AssessedValuation[Dist],$C175,AssessedValuation[Tif_NonTIF],$A$4)</f>
        <v>39244754</v>
      </c>
      <c r="L175" s="8">
        <f>SUMIFS(AssessedValuation[100% Reserved],AssessedValuation[Dist],$C175,AssessedValuation[Tif_NonTIF],$A$4)</f>
        <v>0</v>
      </c>
      <c r="M175" s="8">
        <f>SUMIFS(AssessedValuation[100% Reserved4],AssessedValuation[Dist],$C175,AssessedValuation[Tif_NonTIF],$A$4)</f>
        <v>0</v>
      </c>
      <c r="N175" s="8">
        <f>SUMIFS(AssessedValuation[100% Railroads],AssessedValuation[Dist],$C175,AssessedValuation[Tif_NonTIF],$A$4)</f>
        <v>3946787</v>
      </c>
      <c r="O175" s="8">
        <f>SUMIFS(AssessedValuation[100% Utilities],AssessedValuation[Dist],$C175,AssessedValuation[Tif_NonTIF],$A$4)</f>
        <v>2958407</v>
      </c>
      <c r="P175" s="8">
        <f>SUMIFS(AssessedValuation[100% Other],AssessedValuation[Dist],$C175,AssessedValuation[Tif_NonTIF],$A$4)</f>
        <v>0</v>
      </c>
      <c r="Q175" s="8">
        <f>SUMIFS(AssessedValuation[100% Gross],AssessedValuation[Dist],$C175,AssessedValuation[Tif_NonTIF],$A$4)</f>
        <v>482404695</v>
      </c>
      <c r="R175" s="8">
        <f>SUMIFS(AssessedValuation[100% Military Exempt],AssessedValuation[Dist],$C175,AssessedValuation[Tif_NonTIF],$A$4)</f>
        <v>628000</v>
      </c>
      <c r="S175" s="8">
        <f>SUMIFS(AssessedValuation[100% Homestead Exempt],AssessedValuation[Dist],$C175,AssessedValuation[Tif_NonTIF],$A$4)</f>
        <v>1956500</v>
      </c>
      <c r="T175" s="8">
        <f>SUMIFS(AssessedValuation[100% Net],AssessedValuation[Dist],$C175,AssessedValuation[Tif_NonTIF],$A$4)</f>
        <v>479820195</v>
      </c>
      <c r="U175" s="8">
        <f>SUMIFS(AssessedValuation[100% Gas &amp; Elec Utilities],AssessedValuation[Dist],$C175,AssessedValuation[Tif_NonTIF],$A$4)</f>
        <v>156784304</v>
      </c>
      <c r="V175" s="8">
        <f t="shared" si="2"/>
        <v>636604499</v>
      </c>
    </row>
    <row r="176" spans="1:22" x14ac:dyDescent="0.25">
      <c r="A176">
        <v>2026</v>
      </c>
      <c r="B176" t="s">
        <v>1024</v>
      </c>
      <c r="C176" t="s">
        <v>1373</v>
      </c>
      <c r="D176" t="s">
        <v>1373</v>
      </c>
      <c r="E176" t="s">
        <v>537</v>
      </c>
      <c r="F176" t="s">
        <v>1374</v>
      </c>
      <c r="G176" s="8">
        <f>SUMIFS(AssessedValuation[100% Residential],AssessedValuation[Dist],$C176,AssessedValuation[Tif_NonTIF],$A$4)</f>
        <v>228410713</v>
      </c>
      <c r="H176" s="8">
        <f>SUMIFS(AssessedValuation[100% Ag Land],AssessedValuation[Dist],$C176,AssessedValuation[Tif_NonTIF],$A$4)</f>
        <v>156890520</v>
      </c>
      <c r="I176" s="8">
        <f>SUMIFS(AssessedValuation[100% Ag Building],AssessedValuation[Dist],$C176,AssessedValuation[Tif_NonTIF],$A$4)</f>
        <v>11159868</v>
      </c>
      <c r="J176" s="8">
        <f>SUMIFS(AssessedValuation[100% Commercial],AssessedValuation[Dist],$C176,AssessedValuation[Tif_NonTIF],$A$4)</f>
        <v>27743893</v>
      </c>
      <c r="K176" s="8">
        <f>SUMIFS(AssessedValuation[100% Industrial],AssessedValuation[Dist],$C176,AssessedValuation[Tif_NonTIF],$A$4)</f>
        <v>4855598</v>
      </c>
      <c r="L176" s="8">
        <f>SUMIFS(AssessedValuation[100% Reserved],AssessedValuation[Dist],$C176,AssessedValuation[Tif_NonTIF],$A$4)</f>
        <v>0</v>
      </c>
      <c r="M176" s="8">
        <f>SUMIFS(AssessedValuation[100% Reserved4],AssessedValuation[Dist],$C176,AssessedValuation[Tif_NonTIF],$A$4)</f>
        <v>0</v>
      </c>
      <c r="N176" s="8">
        <f>SUMIFS(AssessedValuation[100% Railroads],AssessedValuation[Dist],$C176,AssessedValuation[Tif_NonTIF],$A$4)</f>
        <v>9483840</v>
      </c>
      <c r="O176" s="8">
        <f>SUMIFS(AssessedValuation[100% Utilities],AssessedValuation[Dist],$C176,AssessedValuation[Tif_NonTIF],$A$4)</f>
        <v>22820086</v>
      </c>
      <c r="P176" s="8">
        <f>SUMIFS(AssessedValuation[100% Other],AssessedValuation[Dist],$C176,AssessedValuation[Tif_NonTIF],$A$4)</f>
        <v>0</v>
      </c>
      <c r="Q176" s="8">
        <f>SUMIFS(AssessedValuation[100% Gross],AssessedValuation[Dist],$C176,AssessedValuation[Tif_NonTIF],$A$4)</f>
        <v>461364518</v>
      </c>
      <c r="R176" s="8">
        <f>SUMIFS(AssessedValuation[100% Military Exempt],AssessedValuation[Dist],$C176,AssessedValuation[Tif_NonTIF],$A$4)</f>
        <v>364000</v>
      </c>
      <c r="S176" s="8">
        <f>SUMIFS(AssessedValuation[100% Homestead Exempt],AssessedValuation[Dist],$C176,AssessedValuation[Tif_NonTIF],$A$4)</f>
        <v>1586000</v>
      </c>
      <c r="T176" s="8">
        <f>SUMIFS(AssessedValuation[100% Net],AssessedValuation[Dist],$C176,AssessedValuation[Tif_NonTIF],$A$4)</f>
        <v>459414518</v>
      </c>
      <c r="U176" s="8">
        <f>SUMIFS(AssessedValuation[100% Gas &amp; Elec Utilities],AssessedValuation[Dist],$C176,AssessedValuation[Tif_NonTIF],$A$4)</f>
        <v>33259986</v>
      </c>
      <c r="V176" s="8">
        <f t="shared" si="2"/>
        <v>492674504</v>
      </c>
    </row>
    <row r="177" spans="1:22" x14ac:dyDescent="0.25">
      <c r="A177">
        <v>2026</v>
      </c>
      <c r="B177" t="s">
        <v>1024</v>
      </c>
      <c r="C177" t="s">
        <v>1375</v>
      </c>
      <c r="D177" t="s">
        <v>1375</v>
      </c>
      <c r="E177" t="s">
        <v>59</v>
      </c>
      <c r="F177" t="s">
        <v>1376</v>
      </c>
      <c r="G177" s="8">
        <f>SUMIFS(AssessedValuation[100% Residential],AssessedValuation[Dist],$C177,AssessedValuation[Tif_NonTIF],$A$4)</f>
        <v>339592078</v>
      </c>
      <c r="H177" s="8">
        <f>SUMIFS(AssessedValuation[100% Ag Land],AssessedValuation[Dist],$C177,AssessedValuation[Tif_NonTIF],$A$4)</f>
        <v>34426090</v>
      </c>
      <c r="I177" s="8">
        <f>SUMIFS(AssessedValuation[100% Ag Building],AssessedValuation[Dist],$C177,AssessedValuation[Tif_NonTIF],$A$4)</f>
        <v>2086354</v>
      </c>
      <c r="J177" s="8">
        <f>SUMIFS(AssessedValuation[100% Commercial],AssessedValuation[Dist],$C177,AssessedValuation[Tif_NonTIF],$A$4)</f>
        <v>14931869</v>
      </c>
      <c r="K177" s="8">
        <f>SUMIFS(AssessedValuation[100% Industrial],AssessedValuation[Dist],$C177,AssessedValuation[Tif_NonTIF],$A$4)</f>
        <v>523703</v>
      </c>
      <c r="L177" s="8">
        <f>SUMIFS(AssessedValuation[100% Reserved],AssessedValuation[Dist],$C177,AssessedValuation[Tif_NonTIF],$A$4)</f>
        <v>0</v>
      </c>
      <c r="M177" s="8">
        <f>SUMIFS(AssessedValuation[100% Reserved4],AssessedValuation[Dist],$C177,AssessedValuation[Tif_NonTIF],$A$4)</f>
        <v>0</v>
      </c>
      <c r="N177" s="8">
        <f>SUMIFS(AssessedValuation[100% Railroads],AssessedValuation[Dist],$C177,AssessedValuation[Tif_NonTIF],$A$4)</f>
        <v>0</v>
      </c>
      <c r="O177" s="8">
        <f>SUMIFS(AssessedValuation[100% Utilities],AssessedValuation[Dist],$C177,AssessedValuation[Tif_NonTIF],$A$4)</f>
        <v>193828</v>
      </c>
      <c r="P177" s="8">
        <f>SUMIFS(AssessedValuation[100% Other],AssessedValuation[Dist],$C177,AssessedValuation[Tif_NonTIF],$A$4)</f>
        <v>617</v>
      </c>
      <c r="Q177" s="8">
        <f>SUMIFS(AssessedValuation[100% Gross],AssessedValuation[Dist],$C177,AssessedValuation[Tif_NonTIF],$A$4)</f>
        <v>391754539</v>
      </c>
      <c r="R177" s="8">
        <f>SUMIFS(AssessedValuation[100% Military Exempt],AssessedValuation[Dist],$C177,AssessedValuation[Tif_NonTIF],$A$4)</f>
        <v>419704</v>
      </c>
      <c r="S177" s="8">
        <f>SUMIFS(AssessedValuation[100% Homestead Exempt],AssessedValuation[Dist],$C177,AssessedValuation[Tif_NonTIF],$A$4)</f>
        <v>1209000</v>
      </c>
      <c r="T177" s="8">
        <f>SUMIFS(AssessedValuation[100% Net],AssessedValuation[Dist],$C177,AssessedValuation[Tif_NonTIF],$A$4)</f>
        <v>390125835</v>
      </c>
      <c r="U177" s="8">
        <f>SUMIFS(AssessedValuation[100% Gas &amp; Elec Utilities],AssessedValuation[Dist],$C177,AssessedValuation[Tif_NonTIF],$A$4)</f>
        <v>32404287</v>
      </c>
      <c r="V177" s="8">
        <f t="shared" si="2"/>
        <v>422530122</v>
      </c>
    </row>
    <row r="178" spans="1:22" x14ac:dyDescent="0.25">
      <c r="A178">
        <v>2026</v>
      </c>
      <c r="B178" t="s">
        <v>1037</v>
      </c>
      <c r="C178" t="s">
        <v>1377</v>
      </c>
      <c r="D178" t="s">
        <v>1377</v>
      </c>
      <c r="E178" t="s">
        <v>283</v>
      </c>
      <c r="F178" t="s">
        <v>1378</v>
      </c>
      <c r="G178" s="8">
        <f>SUMIFS(AssessedValuation[100% Residential],AssessedValuation[Dist],$C178,AssessedValuation[Tif_NonTIF],$A$4)</f>
        <v>343219451</v>
      </c>
      <c r="H178" s="8">
        <f>SUMIFS(AssessedValuation[100% Ag Land],AssessedValuation[Dist],$C178,AssessedValuation[Tif_NonTIF],$A$4)</f>
        <v>252036824</v>
      </c>
      <c r="I178" s="8">
        <f>SUMIFS(AssessedValuation[100% Ag Building],AssessedValuation[Dist],$C178,AssessedValuation[Tif_NonTIF],$A$4)</f>
        <v>8129846</v>
      </c>
      <c r="J178" s="8">
        <f>SUMIFS(AssessedValuation[100% Commercial],AssessedValuation[Dist],$C178,AssessedValuation[Tif_NonTIF],$A$4)</f>
        <v>43107022</v>
      </c>
      <c r="K178" s="8">
        <f>SUMIFS(AssessedValuation[100% Industrial],AssessedValuation[Dist],$C178,AssessedValuation[Tif_NonTIF],$A$4)</f>
        <v>39489385</v>
      </c>
      <c r="L178" s="8">
        <f>SUMIFS(AssessedValuation[100% Reserved],AssessedValuation[Dist],$C178,AssessedValuation[Tif_NonTIF],$A$4)</f>
        <v>0</v>
      </c>
      <c r="M178" s="8">
        <f>SUMIFS(AssessedValuation[100% Reserved4],AssessedValuation[Dist],$C178,AssessedValuation[Tif_NonTIF],$A$4)</f>
        <v>0</v>
      </c>
      <c r="N178" s="8">
        <f>SUMIFS(AssessedValuation[100% Railroads],AssessedValuation[Dist],$C178,AssessedValuation[Tif_NonTIF],$A$4)</f>
        <v>25635870</v>
      </c>
      <c r="O178" s="8">
        <f>SUMIFS(AssessedValuation[100% Utilities],AssessedValuation[Dist],$C178,AssessedValuation[Tif_NonTIF],$A$4)</f>
        <v>273785</v>
      </c>
      <c r="P178" s="8">
        <f>SUMIFS(AssessedValuation[100% Other],AssessedValuation[Dist],$C178,AssessedValuation[Tif_NonTIF],$A$4)</f>
        <v>11480</v>
      </c>
      <c r="Q178" s="8">
        <f>SUMIFS(AssessedValuation[100% Gross],AssessedValuation[Dist],$C178,AssessedValuation[Tif_NonTIF],$A$4)</f>
        <v>711903663</v>
      </c>
      <c r="R178" s="8">
        <f>SUMIFS(AssessedValuation[100% Military Exempt],AssessedValuation[Dist],$C178,AssessedValuation[Tif_NonTIF],$A$4)</f>
        <v>656000</v>
      </c>
      <c r="S178" s="8">
        <f>SUMIFS(AssessedValuation[100% Homestead Exempt],AssessedValuation[Dist],$C178,AssessedValuation[Tif_NonTIF],$A$4)</f>
        <v>2604601</v>
      </c>
      <c r="T178" s="8">
        <f>SUMIFS(AssessedValuation[100% Net],AssessedValuation[Dist],$C178,AssessedValuation[Tif_NonTIF],$A$4)</f>
        <v>708643062</v>
      </c>
      <c r="U178" s="8">
        <f>SUMIFS(AssessedValuation[100% Gas &amp; Elec Utilities],AssessedValuation[Dist],$C178,AssessedValuation[Tif_NonTIF],$A$4)</f>
        <v>77271031</v>
      </c>
      <c r="V178" s="8">
        <f t="shared" si="2"/>
        <v>785914093</v>
      </c>
    </row>
    <row r="179" spans="1:22" x14ac:dyDescent="0.25">
      <c r="A179">
        <v>2026</v>
      </c>
      <c r="B179" t="s">
        <v>1034</v>
      </c>
      <c r="C179" t="s">
        <v>1379</v>
      </c>
      <c r="D179" t="s">
        <v>1379</v>
      </c>
      <c r="E179" t="s">
        <v>1719</v>
      </c>
      <c r="F179" t="s">
        <v>1380</v>
      </c>
      <c r="G179" s="8">
        <f>SUMIFS(AssessedValuation[100% Residential],AssessedValuation[Dist],$C179,AssessedValuation[Tif_NonTIF],$A$4)</f>
        <v>252624061</v>
      </c>
      <c r="H179" s="8">
        <f>SUMIFS(AssessedValuation[100% Ag Land],AssessedValuation[Dist],$C179,AssessedValuation[Tif_NonTIF],$A$4)</f>
        <v>413919387</v>
      </c>
      <c r="I179" s="8">
        <f>SUMIFS(AssessedValuation[100% Ag Building],AssessedValuation[Dist],$C179,AssessedValuation[Tif_NonTIF],$A$4)</f>
        <v>18347966</v>
      </c>
      <c r="J179" s="8">
        <f>SUMIFS(AssessedValuation[100% Commercial],AssessedValuation[Dist],$C179,AssessedValuation[Tif_NonTIF],$A$4)</f>
        <v>43896768</v>
      </c>
      <c r="K179" s="8">
        <f>SUMIFS(AssessedValuation[100% Industrial],AssessedValuation[Dist],$C179,AssessedValuation[Tif_NonTIF],$A$4)</f>
        <v>2396092</v>
      </c>
      <c r="L179" s="8">
        <f>SUMIFS(AssessedValuation[100% Reserved],AssessedValuation[Dist],$C179,AssessedValuation[Tif_NonTIF],$A$4)</f>
        <v>0</v>
      </c>
      <c r="M179" s="8">
        <f>SUMIFS(AssessedValuation[100% Reserved4],AssessedValuation[Dist],$C179,AssessedValuation[Tif_NonTIF],$A$4)</f>
        <v>0</v>
      </c>
      <c r="N179" s="8">
        <f>SUMIFS(AssessedValuation[100% Railroads],AssessedValuation[Dist],$C179,AssessedValuation[Tif_NonTIF],$A$4)</f>
        <v>0</v>
      </c>
      <c r="O179" s="8">
        <f>SUMIFS(AssessedValuation[100% Utilities],AssessedValuation[Dist],$C179,AssessedValuation[Tif_NonTIF],$A$4)</f>
        <v>1820282</v>
      </c>
      <c r="P179" s="8">
        <f>SUMIFS(AssessedValuation[100% Other],AssessedValuation[Dist],$C179,AssessedValuation[Tif_NonTIF],$A$4)</f>
        <v>0</v>
      </c>
      <c r="Q179" s="8">
        <f>SUMIFS(AssessedValuation[100% Gross],AssessedValuation[Dist],$C179,AssessedValuation[Tif_NonTIF],$A$4)</f>
        <v>733004556</v>
      </c>
      <c r="R179" s="8">
        <f>SUMIFS(AssessedValuation[100% Military Exempt],AssessedValuation[Dist],$C179,AssessedValuation[Tif_NonTIF],$A$4)</f>
        <v>853852</v>
      </c>
      <c r="S179" s="8">
        <f>SUMIFS(AssessedValuation[100% Homestead Exempt],AssessedValuation[Dist],$C179,AssessedValuation[Tif_NonTIF],$A$4)</f>
        <v>2242500</v>
      </c>
      <c r="T179" s="8">
        <f>SUMIFS(AssessedValuation[100% Net],AssessedValuation[Dist],$C179,AssessedValuation[Tif_NonTIF],$A$4)</f>
        <v>729908204</v>
      </c>
      <c r="U179" s="8">
        <f>SUMIFS(AssessedValuation[100% Gas &amp; Elec Utilities],AssessedValuation[Dist],$C179,AssessedValuation[Tif_NonTIF],$A$4)</f>
        <v>29864721</v>
      </c>
      <c r="V179" s="8">
        <f t="shared" si="2"/>
        <v>759772925</v>
      </c>
    </row>
    <row r="180" spans="1:22" x14ac:dyDescent="0.25">
      <c r="A180">
        <v>2026</v>
      </c>
      <c r="B180" t="s">
        <v>1062</v>
      </c>
      <c r="C180" t="s">
        <v>1381</v>
      </c>
      <c r="D180" t="s">
        <v>1381</v>
      </c>
      <c r="E180" t="s">
        <v>376</v>
      </c>
      <c r="F180" t="s">
        <v>1382</v>
      </c>
      <c r="G180" s="8">
        <f>SUMIFS(AssessedValuation[100% Residential],AssessedValuation[Dist],$C180,AssessedValuation[Tif_NonTIF],$A$4)</f>
        <v>587260458</v>
      </c>
      <c r="H180" s="8">
        <f>SUMIFS(AssessedValuation[100% Ag Land],AssessedValuation[Dist],$C180,AssessedValuation[Tif_NonTIF],$A$4)</f>
        <v>134395603</v>
      </c>
      <c r="I180" s="8">
        <f>SUMIFS(AssessedValuation[100% Ag Building],AssessedValuation[Dist],$C180,AssessedValuation[Tif_NonTIF],$A$4)</f>
        <v>8433060</v>
      </c>
      <c r="J180" s="8">
        <f>SUMIFS(AssessedValuation[100% Commercial],AssessedValuation[Dist],$C180,AssessedValuation[Tif_NonTIF],$A$4)</f>
        <v>108944980</v>
      </c>
      <c r="K180" s="8">
        <f>SUMIFS(AssessedValuation[100% Industrial],AssessedValuation[Dist],$C180,AssessedValuation[Tif_NonTIF],$A$4)</f>
        <v>17609300</v>
      </c>
      <c r="L180" s="8">
        <f>SUMIFS(AssessedValuation[100% Reserved],AssessedValuation[Dist],$C180,AssessedValuation[Tif_NonTIF],$A$4)</f>
        <v>0</v>
      </c>
      <c r="M180" s="8">
        <f>SUMIFS(AssessedValuation[100% Reserved4],AssessedValuation[Dist],$C180,AssessedValuation[Tif_NonTIF],$A$4)</f>
        <v>0</v>
      </c>
      <c r="N180" s="8">
        <f>SUMIFS(AssessedValuation[100% Railroads],AssessedValuation[Dist],$C180,AssessedValuation[Tif_NonTIF],$A$4)</f>
        <v>0</v>
      </c>
      <c r="O180" s="8">
        <f>SUMIFS(AssessedValuation[100% Utilities],AssessedValuation[Dist],$C180,AssessedValuation[Tif_NonTIF],$A$4)</f>
        <v>2740454</v>
      </c>
      <c r="P180" s="8">
        <f>SUMIFS(AssessedValuation[100% Other],AssessedValuation[Dist],$C180,AssessedValuation[Tif_NonTIF],$A$4)</f>
        <v>0</v>
      </c>
      <c r="Q180" s="8">
        <f>SUMIFS(AssessedValuation[100% Gross],AssessedValuation[Dist],$C180,AssessedValuation[Tif_NonTIF],$A$4)</f>
        <v>859383855</v>
      </c>
      <c r="R180" s="8">
        <f>SUMIFS(AssessedValuation[100% Military Exempt],AssessedValuation[Dist],$C180,AssessedValuation[Tif_NonTIF],$A$4)</f>
        <v>1324000</v>
      </c>
      <c r="S180" s="8">
        <f>SUMIFS(AssessedValuation[100% Homestead Exempt],AssessedValuation[Dist],$C180,AssessedValuation[Tif_NonTIF],$A$4)</f>
        <v>4647500</v>
      </c>
      <c r="T180" s="8">
        <f>SUMIFS(AssessedValuation[100% Net],AssessedValuation[Dist],$C180,AssessedValuation[Tif_NonTIF],$A$4)</f>
        <v>853412355</v>
      </c>
      <c r="U180" s="8">
        <f>SUMIFS(AssessedValuation[100% Gas &amp; Elec Utilities],AssessedValuation[Dist],$C180,AssessedValuation[Tif_NonTIF],$A$4)</f>
        <v>57872820</v>
      </c>
      <c r="V180" s="8">
        <f t="shared" si="2"/>
        <v>911285175</v>
      </c>
    </row>
    <row r="181" spans="1:22" x14ac:dyDescent="0.25">
      <c r="A181">
        <v>2026</v>
      </c>
      <c r="B181" t="s">
        <v>1052</v>
      </c>
      <c r="C181" t="s">
        <v>1383</v>
      </c>
      <c r="D181" t="s">
        <v>1383</v>
      </c>
      <c r="E181" t="s">
        <v>297</v>
      </c>
      <c r="F181" t="s">
        <v>1384</v>
      </c>
      <c r="G181" s="8">
        <f>SUMIFS(AssessedValuation[100% Residential],AssessedValuation[Dist],$C181,AssessedValuation[Tif_NonTIF],$A$4)</f>
        <v>662629357</v>
      </c>
      <c r="H181" s="8">
        <f>SUMIFS(AssessedValuation[100% Ag Land],AssessedValuation[Dist],$C181,AssessedValuation[Tif_NonTIF],$A$4)</f>
        <v>147977900</v>
      </c>
      <c r="I181" s="8">
        <f>SUMIFS(AssessedValuation[100% Ag Building],AssessedValuation[Dist],$C181,AssessedValuation[Tif_NonTIF],$A$4)</f>
        <v>24318400</v>
      </c>
      <c r="J181" s="8">
        <f>SUMIFS(AssessedValuation[100% Commercial],AssessedValuation[Dist],$C181,AssessedValuation[Tif_NonTIF],$A$4)</f>
        <v>33662593</v>
      </c>
      <c r="K181" s="8">
        <f>SUMIFS(AssessedValuation[100% Industrial],AssessedValuation[Dist],$C181,AssessedValuation[Tif_NonTIF],$A$4)</f>
        <v>11475670</v>
      </c>
      <c r="L181" s="8">
        <f>SUMIFS(AssessedValuation[100% Reserved],AssessedValuation[Dist],$C181,AssessedValuation[Tif_NonTIF],$A$4)</f>
        <v>0</v>
      </c>
      <c r="M181" s="8">
        <f>SUMIFS(AssessedValuation[100% Reserved4],AssessedValuation[Dist],$C181,AssessedValuation[Tif_NonTIF],$A$4)</f>
        <v>0</v>
      </c>
      <c r="N181" s="8">
        <f>SUMIFS(AssessedValuation[100% Railroads],AssessedValuation[Dist],$C181,AssessedValuation[Tif_NonTIF],$A$4)</f>
        <v>2553185</v>
      </c>
      <c r="O181" s="8">
        <f>SUMIFS(AssessedValuation[100% Utilities],AssessedValuation[Dist],$C181,AssessedValuation[Tif_NonTIF],$A$4)</f>
        <v>19239609</v>
      </c>
      <c r="P181" s="8">
        <f>SUMIFS(AssessedValuation[100% Other],AssessedValuation[Dist],$C181,AssessedValuation[Tif_NonTIF],$A$4)</f>
        <v>0</v>
      </c>
      <c r="Q181" s="8">
        <f>SUMIFS(AssessedValuation[100% Gross],AssessedValuation[Dist],$C181,AssessedValuation[Tif_NonTIF],$A$4)</f>
        <v>901856714</v>
      </c>
      <c r="R181" s="8">
        <f>SUMIFS(AssessedValuation[100% Military Exempt],AssessedValuation[Dist],$C181,AssessedValuation[Tif_NonTIF],$A$4)</f>
        <v>734939</v>
      </c>
      <c r="S181" s="8">
        <f>SUMIFS(AssessedValuation[100% Homestead Exempt],AssessedValuation[Dist],$C181,AssessedValuation[Tif_NonTIF],$A$4)</f>
        <v>3204500</v>
      </c>
      <c r="T181" s="8">
        <f>SUMIFS(AssessedValuation[100% Net],AssessedValuation[Dist],$C181,AssessedValuation[Tif_NonTIF],$A$4)</f>
        <v>897917275</v>
      </c>
      <c r="U181" s="8">
        <f>SUMIFS(AssessedValuation[100% Gas &amp; Elec Utilities],AssessedValuation[Dist],$C181,AssessedValuation[Tif_NonTIF],$A$4)</f>
        <v>42433992</v>
      </c>
      <c r="V181" s="8">
        <f t="shared" si="2"/>
        <v>940351267</v>
      </c>
    </row>
    <row r="182" spans="1:22" x14ac:dyDescent="0.25">
      <c r="A182">
        <v>2026</v>
      </c>
      <c r="B182" t="s">
        <v>1034</v>
      </c>
      <c r="C182" t="s">
        <v>1385</v>
      </c>
      <c r="D182" t="s">
        <v>1385</v>
      </c>
      <c r="E182" t="s">
        <v>215</v>
      </c>
      <c r="F182" t="s">
        <v>1386</v>
      </c>
      <c r="G182" s="8">
        <f>SUMIFS(AssessedValuation[100% Residential],AssessedValuation[Dist],$C182,AssessedValuation[Tif_NonTIF],$A$4)</f>
        <v>202228028</v>
      </c>
      <c r="H182" s="8">
        <f>SUMIFS(AssessedValuation[100% Ag Land],AssessedValuation[Dist],$C182,AssessedValuation[Tif_NonTIF],$A$4)</f>
        <v>300087940</v>
      </c>
      <c r="I182" s="8">
        <f>SUMIFS(AssessedValuation[100% Ag Building],AssessedValuation[Dist],$C182,AssessedValuation[Tif_NonTIF],$A$4)</f>
        <v>26122990</v>
      </c>
      <c r="J182" s="8">
        <f>SUMIFS(AssessedValuation[100% Commercial],AssessedValuation[Dist],$C182,AssessedValuation[Tif_NonTIF],$A$4)</f>
        <v>25865404</v>
      </c>
      <c r="K182" s="8">
        <f>SUMIFS(AssessedValuation[100% Industrial],AssessedValuation[Dist],$C182,AssessedValuation[Tif_NonTIF],$A$4)</f>
        <v>80248357</v>
      </c>
      <c r="L182" s="8">
        <f>SUMIFS(AssessedValuation[100% Reserved],AssessedValuation[Dist],$C182,AssessedValuation[Tif_NonTIF],$A$4)</f>
        <v>0</v>
      </c>
      <c r="M182" s="8">
        <f>SUMIFS(AssessedValuation[100% Reserved4],AssessedValuation[Dist],$C182,AssessedValuation[Tif_NonTIF],$A$4)</f>
        <v>0</v>
      </c>
      <c r="N182" s="8">
        <f>SUMIFS(AssessedValuation[100% Railroads],AssessedValuation[Dist],$C182,AssessedValuation[Tif_NonTIF],$A$4)</f>
        <v>5194202</v>
      </c>
      <c r="O182" s="8">
        <f>SUMIFS(AssessedValuation[100% Utilities],AssessedValuation[Dist],$C182,AssessedValuation[Tif_NonTIF],$A$4)</f>
        <v>8802338</v>
      </c>
      <c r="P182" s="8">
        <f>SUMIFS(AssessedValuation[100% Other],AssessedValuation[Dist],$C182,AssessedValuation[Tif_NonTIF],$A$4)</f>
        <v>0</v>
      </c>
      <c r="Q182" s="8">
        <f>SUMIFS(AssessedValuation[100% Gross],AssessedValuation[Dist],$C182,AssessedValuation[Tif_NonTIF],$A$4)</f>
        <v>648549259</v>
      </c>
      <c r="R182" s="8">
        <f>SUMIFS(AssessedValuation[100% Military Exempt],AssessedValuation[Dist],$C182,AssessedValuation[Tif_NonTIF],$A$4)</f>
        <v>548435</v>
      </c>
      <c r="S182" s="8">
        <f>SUMIFS(AssessedValuation[100% Homestead Exempt],AssessedValuation[Dist],$C182,AssessedValuation[Tif_NonTIF],$A$4)</f>
        <v>861717</v>
      </c>
      <c r="T182" s="8">
        <f>SUMIFS(AssessedValuation[100% Net],AssessedValuation[Dist],$C182,AssessedValuation[Tif_NonTIF],$A$4)</f>
        <v>647139107</v>
      </c>
      <c r="U182" s="8">
        <f>SUMIFS(AssessedValuation[100% Gas &amp; Elec Utilities],AssessedValuation[Dist],$C182,AssessedValuation[Tif_NonTIF],$A$4)</f>
        <v>51188269</v>
      </c>
      <c r="V182" s="8">
        <f t="shared" si="2"/>
        <v>698327376</v>
      </c>
    </row>
    <row r="183" spans="1:22" x14ac:dyDescent="0.25">
      <c r="A183">
        <v>2026</v>
      </c>
      <c r="B183" t="s">
        <v>1043</v>
      </c>
      <c r="C183" t="s">
        <v>1387</v>
      </c>
      <c r="D183" t="s">
        <v>1387</v>
      </c>
      <c r="E183" t="s">
        <v>685</v>
      </c>
      <c r="F183" t="s">
        <v>1388</v>
      </c>
      <c r="G183" s="8">
        <f>SUMIFS(AssessedValuation[100% Residential],AssessedValuation[Dist],$C183,AssessedValuation[Tif_NonTIF],$A$4)</f>
        <v>913204850</v>
      </c>
      <c r="H183" s="8">
        <f>SUMIFS(AssessedValuation[100% Ag Land],AssessedValuation[Dist],$C183,AssessedValuation[Tif_NonTIF],$A$4)</f>
        <v>153557</v>
      </c>
      <c r="I183" s="8">
        <f>SUMIFS(AssessedValuation[100% Ag Building],AssessedValuation[Dist],$C183,AssessedValuation[Tif_NonTIF],$A$4)</f>
        <v>0</v>
      </c>
      <c r="J183" s="8">
        <f>SUMIFS(AssessedValuation[100% Commercial],AssessedValuation[Dist],$C183,AssessedValuation[Tif_NonTIF],$A$4)</f>
        <v>156869554</v>
      </c>
      <c r="K183" s="8">
        <f>SUMIFS(AssessedValuation[100% Industrial],AssessedValuation[Dist],$C183,AssessedValuation[Tif_NonTIF],$A$4)</f>
        <v>8173564</v>
      </c>
      <c r="L183" s="8">
        <f>SUMIFS(AssessedValuation[100% Reserved],AssessedValuation[Dist],$C183,AssessedValuation[Tif_NonTIF],$A$4)</f>
        <v>0</v>
      </c>
      <c r="M183" s="8">
        <f>SUMIFS(AssessedValuation[100% Reserved4],AssessedValuation[Dist],$C183,AssessedValuation[Tif_NonTIF],$A$4)</f>
        <v>0</v>
      </c>
      <c r="N183" s="8">
        <f>SUMIFS(AssessedValuation[100% Railroads],AssessedValuation[Dist],$C183,AssessedValuation[Tif_NonTIF],$A$4)</f>
        <v>0</v>
      </c>
      <c r="O183" s="8">
        <f>SUMIFS(AssessedValuation[100% Utilities],AssessedValuation[Dist],$C183,AssessedValuation[Tif_NonTIF],$A$4)</f>
        <v>0</v>
      </c>
      <c r="P183" s="8">
        <f>SUMIFS(AssessedValuation[100% Other],AssessedValuation[Dist],$C183,AssessedValuation[Tif_NonTIF],$A$4)</f>
        <v>0</v>
      </c>
      <c r="Q183" s="8">
        <f>SUMIFS(AssessedValuation[100% Gross],AssessedValuation[Dist],$C183,AssessedValuation[Tif_NonTIF],$A$4)</f>
        <v>1078401525</v>
      </c>
      <c r="R183" s="8">
        <f>SUMIFS(AssessedValuation[100% Military Exempt],AssessedValuation[Dist],$C183,AssessedValuation[Tif_NonTIF],$A$4)</f>
        <v>1828000</v>
      </c>
      <c r="S183" s="8">
        <f>SUMIFS(AssessedValuation[100% Homestead Exempt],AssessedValuation[Dist],$C183,AssessedValuation[Tif_NonTIF],$A$4)</f>
        <v>6935500</v>
      </c>
      <c r="T183" s="8">
        <f>SUMIFS(AssessedValuation[100% Net],AssessedValuation[Dist],$C183,AssessedValuation[Tif_NonTIF],$A$4)</f>
        <v>1069638025</v>
      </c>
      <c r="U183" s="8">
        <f>SUMIFS(AssessedValuation[100% Gas &amp; Elec Utilities],AssessedValuation[Dist],$C183,AssessedValuation[Tif_NonTIF],$A$4)</f>
        <v>69894611</v>
      </c>
      <c r="V183" s="8">
        <f t="shared" si="2"/>
        <v>1139532636</v>
      </c>
    </row>
    <row r="184" spans="1:22" x14ac:dyDescent="0.25">
      <c r="A184">
        <v>2026</v>
      </c>
      <c r="B184" t="s">
        <v>1029</v>
      </c>
      <c r="C184" t="s">
        <v>1389</v>
      </c>
      <c r="D184" t="s">
        <v>1389</v>
      </c>
      <c r="E184" t="s">
        <v>697</v>
      </c>
      <c r="F184" t="s">
        <v>1390</v>
      </c>
      <c r="G184" s="8">
        <f>SUMIFS(AssessedValuation[100% Residential],AssessedValuation[Dist],$C184,AssessedValuation[Tif_NonTIF],$A$4)</f>
        <v>1465495013</v>
      </c>
      <c r="H184" s="8">
        <f>SUMIFS(AssessedValuation[100% Ag Land],AssessedValuation[Dist],$C184,AssessedValuation[Tif_NonTIF],$A$4)</f>
        <v>141684826</v>
      </c>
      <c r="I184" s="8">
        <f>SUMIFS(AssessedValuation[100% Ag Building],AssessedValuation[Dist],$C184,AssessedValuation[Tif_NonTIF],$A$4)</f>
        <v>6321230</v>
      </c>
      <c r="J184" s="8">
        <f>SUMIFS(AssessedValuation[100% Commercial],AssessedValuation[Dist],$C184,AssessedValuation[Tif_NonTIF],$A$4)</f>
        <v>329541493</v>
      </c>
      <c r="K184" s="8">
        <f>SUMIFS(AssessedValuation[100% Industrial],AssessedValuation[Dist],$C184,AssessedValuation[Tif_NonTIF],$A$4)</f>
        <v>138863084</v>
      </c>
      <c r="L184" s="8">
        <f>SUMIFS(AssessedValuation[100% Reserved],AssessedValuation[Dist],$C184,AssessedValuation[Tif_NonTIF],$A$4)</f>
        <v>0</v>
      </c>
      <c r="M184" s="8">
        <f>SUMIFS(AssessedValuation[100% Reserved4],AssessedValuation[Dist],$C184,AssessedValuation[Tif_NonTIF],$A$4)</f>
        <v>0</v>
      </c>
      <c r="N184" s="8">
        <f>SUMIFS(AssessedValuation[100% Railroads],AssessedValuation[Dist],$C184,AssessedValuation[Tif_NonTIF],$A$4)</f>
        <v>12604241</v>
      </c>
      <c r="O184" s="8">
        <f>SUMIFS(AssessedValuation[100% Utilities],AssessedValuation[Dist],$C184,AssessedValuation[Tif_NonTIF],$A$4)</f>
        <v>473508</v>
      </c>
      <c r="P184" s="8">
        <f>SUMIFS(AssessedValuation[100% Other],AssessedValuation[Dist],$C184,AssessedValuation[Tif_NonTIF],$A$4)</f>
        <v>0</v>
      </c>
      <c r="Q184" s="8">
        <f>SUMIFS(AssessedValuation[100% Gross],AssessedValuation[Dist],$C184,AssessedValuation[Tif_NonTIF],$A$4)</f>
        <v>2094983395</v>
      </c>
      <c r="R184" s="8">
        <f>SUMIFS(AssessedValuation[100% Military Exempt],AssessedValuation[Dist],$C184,AssessedValuation[Tif_NonTIF],$A$4)</f>
        <v>0</v>
      </c>
      <c r="S184" s="8">
        <f>SUMIFS(AssessedValuation[100% Homestead Exempt],AssessedValuation[Dist],$C184,AssessedValuation[Tif_NonTIF],$A$4)</f>
        <v>24003968</v>
      </c>
      <c r="T184" s="8">
        <f>SUMIFS(AssessedValuation[100% Net],AssessedValuation[Dist],$C184,AssessedValuation[Tif_NonTIF],$A$4)</f>
        <v>2070979427</v>
      </c>
      <c r="U184" s="8">
        <f>SUMIFS(AssessedValuation[100% Gas &amp; Elec Utilities],AssessedValuation[Dist],$C184,AssessedValuation[Tif_NonTIF],$A$4)</f>
        <v>564681283</v>
      </c>
      <c r="V184" s="8">
        <f t="shared" si="2"/>
        <v>2635660710</v>
      </c>
    </row>
    <row r="185" spans="1:22" x14ac:dyDescent="0.25">
      <c r="A185">
        <v>2026</v>
      </c>
      <c r="B185" t="s">
        <v>1024</v>
      </c>
      <c r="C185" t="s">
        <v>1391</v>
      </c>
      <c r="D185" t="s">
        <v>1391</v>
      </c>
      <c r="E185" t="s">
        <v>715</v>
      </c>
      <c r="F185" t="s">
        <v>1392</v>
      </c>
      <c r="G185" s="8">
        <f>SUMIFS(AssessedValuation[100% Residential],AssessedValuation[Dist],$C185,AssessedValuation[Tif_NonTIF],$A$4)</f>
        <v>398402840</v>
      </c>
      <c r="H185" s="8">
        <f>SUMIFS(AssessedValuation[100% Ag Land],AssessedValuation[Dist],$C185,AssessedValuation[Tif_NonTIF],$A$4)</f>
        <v>42569100</v>
      </c>
      <c r="I185" s="8">
        <f>SUMIFS(AssessedValuation[100% Ag Building],AssessedValuation[Dist],$C185,AssessedValuation[Tif_NonTIF],$A$4)</f>
        <v>3688500</v>
      </c>
      <c r="J185" s="8">
        <f>SUMIFS(AssessedValuation[100% Commercial],AssessedValuation[Dist],$C185,AssessedValuation[Tif_NonTIF],$A$4)</f>
        <v>16847060</v>
      </c>
      <c r="K185" s="8">
        <f>SUMIFS(AssessedValuation[100% Industrial],AssessedValuation[Dist],$C185,AssessedValuation[Tif_NonTIF],$A$4)</f>
        <v>0</v>
      </c>
      <c r="L185" s="8">
        <f>SUMIFS(AssessedValuation[100% Reserved],AssessedValuation[Dist],$C185,AssessedValuation[Tif_NonTIF],$A$4)</f>
        <v>0</v>
      </c>
      <c r="M185" s="8">
        <f>SUMIFS(AssessedValuation[100% Reserved4],AssessedValuation[Dist],$C185,AssessedValuation[Tif_NonTIF],$A$4)</f>
        <v>0</v>
      </c>
      <c r="N185" s="8">
        <f>SUMIFS(AssessedValuation[100% Railroads],AssessedValuation[Dist],$C185,AssessedValuation[Tif_NonTIF],$A$4)</f>
        <v>0</v>
      </c>
      <c r="O185" s="8">
        <f>SUMIFS(AssessedValuation[100% Utilities],AssessedValuation[Dist],$C185,AssessedValuation[Tif_NonTIF],$A$4)</f>
        <v>629657</v>
      </c>
      <c r="P185" s="8">
        <f>SUMIFS(AssessedValuation[100% Other],AssessedValuation[Dist],$C185,AssessedValuation[Tif_NonTIF],$A$4)</f>
        <v>0</v>
      </c>
      <c r="Q185" s="8">
        <f>SUMIFS(AssessedValuation[100% Gross],AssessedValuation[Dist],$C185,AssessedValuation[Tif_NonTIF],$A$4)</f>
        <v>462137157</v>
      </c>
      <c r="R185" s="8">
        <f>SUMIFS(AssessedValuation[100% Military Exempt],AssessedValuation[Dist],$C185,AssessedValuation[Tif_NonTIF],$A$4)</f>
        <v>496695</v>
      </c>
      <c r="S185" s="8">
        <f>SUMIFS(AssessedValuation[100% Homestead Exempt],AssessedValuation[Dist],$C185,AssessedValuation[Tif_NonTIF],$A$4)</f>
        <v>1296750</v>
      </c>
      <c r="T185" s="8">
        <f>SUMIFS(AssessedValuation[100% Net],AssessedValuation[Dist],$C185,AssessedValuation[Tif_NonTIF],$A$4)</f>
        <v>460343712</v>
      </c>
      <c r="U185" s="8">
        <f>SUMIFS(AssessedValuation[100% Gas &amp; Elec Utilities],AssessedValuation[Dist],$C185,AssessedValuation[Tif_NonTIF],$A$4)</f>
        <v>9745071</v>
      </c>
      <c r="V185" s="8">
        <f t="shared" si="2"/>
        <v>470088783</v>
      </c>
    </row>
    <row r="186" spans="1:22" x14ac:dyDescent="0.25">
      <c r="A186">
        <v>2026</v>
      </c>
      <c r="B186" t="s">
        <v>1029</v>
      </c>
      <c r="C186" t="s">
        <v>1393</v>
      </c>
      <c r="D186" t="s">
        <v>1393</v>
      </c>
      <c r="E186" t="s">
        <v>161</v>
      </c>
      <c r="F186" t="s">
        <v>1394</v>
      </c>
      <c r="G186" s="8">
        <f>SUMIFS(AssessedValuation[100% Residential],AssessedValuation[Dist],$C186,AssessedValuation[Tif_NonTIF],$A$4)</f>
        <v>1809536959</v>
      </c>
      <c r="H186" s="8">
        <f>SUMIFS(AssessedValuation[100% Ag Land],AssessedValuation[Dist],$C186,AssessedValuation[Tif_NonTIF],$A$4)</f>
        <v>75051270</v>
      </c>
      <c r="I186" s="8">
        <f>SUMIFS(AssessedValuation[100% Ag Building],AssessedValuation[Dist],$C186,AssessedValuation[Tif_NonTIF],$A$4)</f>
        <v>11008520</v>
      </c>
      <c r="J186" s="8">
        <f>SUMIFS(AssessedValuation[100% Commercial],AssessedValuation[Dist],$C186,AssessedValuation[Tif_NonTIF],$A$4)</f>
        <v>485757362</v>
      </c>
      <c r="K186" s="8">
        <f>SUMIFS(AssessedValuation[100% Industrial],AssessedValuation[Dist],$C186,AssessedValuation[Tif_NonTIF],$A$4)</f>
        <v>124769961</v>
      </c>
      <c r="L186" s="8">
        <f>SUMIFS(AssessedValuation[100% Reserved],AssessedValuation[Dist],$C186,AssessedValuation[Tif_NonTIF],$A$4)</f>
        <v>0</v>
      </c>
      <c r="M186" s="8">
        <f>SUMIFS(AssessedValuation[100% Reserved4],AssessedValuation[Dist],$C186,AssessedValuation[Tif_NonTIF],$A$4)</f>
        <v>0</v>
      </c>
      <c r="N186" s="8">
        <f>SUMIFS(AssessedValuation[100% Railroads],AssessedValuation[Dist],$C186,AssessedValuation[Tif_NonTIF],$A$4)</f>
        <v>46080744</v>
      </c>
      <c r="O186" s="8">
        <f>SUMIFS(AssessedValuation[100% Utilities],AssessedValuation[Dist],$C186,AssessedValuation[Tif_NonTIF],$A$4)</f>
        <v>1186222</v>
      </c>
      <c r="P186" s="8">
        <f>SUMIFS(AssessedValuation[100% Other],AssessedValuation[Dist],$C186,AssessedValuation[Tif_NonTIF],$A$4)</f>
        <v>0</v>
      </c>
      <c r="Q186" s="8">
        <f>SUMIFS(AssessedValuation[100% Gross],AssessedValuation[Dist],$C186,AssessedValuation[Tif_NonTIF],$A$4)</f>
        <v>2553391038</v>
      </c>
      <c r="R186" s="8">
        <f>SUMIFS(AssessedValuation[100% Military Exempt],AssessedValuation[Dist],$C186,AssessedValuation[Tif_NonTIF],$A$4)</f>
        <v>4764000</v>
      </c>
      <c r="S186" s="8">
        <f>SUMIFS(AssessedValuation[100% Homestead Exempt],AssessedValuation[Dist],$C186,AssessedValuation[Tif_NonTIF],$A$4)</f>
        <v>20182500</v>
      </c>
      <c r="T186" s="8">
        <f>SUMIFS(AssessedValuation[100% Net],AssessedValuation[Dist],$C186,AssessedValuation[Tif_NonTIF],$A$4)</f>
        <v>2528444538</v>
      </c>
      <c r="U186" s="8">
        <f>SUMIFS(AssessedValuation[100% Gas &amp; Elec Utilities],AssessedValuation[Dist],$C186,AssessedValuation[Tif_NonTIF],$A$4)</f>
        <v>254133467</v>
      </c>
      <c r="V186" s="8">
        <f t="shared" si="2"/>
        <v>2782578005</v>
      </c>
    </row>
    <row r="187" spans="1:22" x14ac:dyDescent="0.25">
      <c r="A187">
        <v>2026</v>
      </c>
      <c r="B187" t="s">
        <v>1040</v>
      </c>
      <c r="C187" t="s">
        <v>1395</v>
      </c>
      <c r="D187" t="s">
        <v>1395</v>
      </c>
      <c r="E187" t="s">
        <v>300</v>
      </c>
      <c r="F187" t="s">
        <v>1396</v>
      </c>
      <c r="G187" s="8">
        <f>SUMIFS(AssessedValuation[100% Residential],AssessedValuation[Dist],$C187,AssessedValuation[Tif_NonTIF],$A$4)</f>
        <v>358700765</v>
      </c>
      <c r="H187" s="8">
        <f>SUMIFS(AssessedValuation[100% Ag Land],AssessedValuation[Dist],$C187,AssessedValuation[Tif_NonTIF],$A$4)</f>
        <v>232461087</v>
      </c>
      <c r="I187" s="8">
        <f>SUMIFS(AssessedValuation[100% Ag Building],AssessedValuation[Dist],$C187,AssessedValuation[Tif_NonTIF],$A$4)</f>
        <v>15797200</v>
      </c>
      <c r="J187" s="8">
        <f>SUMIFS(AssessedValuation[100% Commercial],AssessedValuation[Dist],$C187,AssessedValuation[Tif_NonTIF],$A$4)</f>
        <v>33560355</v>
      </c>
      <c r="K187" s="8">
        <f>SUMIFS(AssessedValuation[100% Industrial],AssessedValuation[Dist],$C187,AssessedValuation[Tif_NonTIF],$A$4)</f>
        <v>14905911</v>
      </c>
      <c r="L187" s="8">
        <f>SUMIFS(AssessedValuation[100% Reserved],AssessedValuation[Dist],$C187,AssessedValuation[Tif_NonTIF],$A$4)</f>
        <v>0</v>
      </c>
      <c r="M187" s="8">
        <f>SUMIFS(AssessedValuation[100% Reserved4],AssessedValuation[Dist],$C187,AssessedValuation[Tif_NonTIF],$A$4)</f>
        <v>0</v>
      </c>
      <c r="N187" s="8">
        <f>SUMIFS(AssessedValuation[100% Railroads],AssessedValuation[Dist],$C187,AssessedValuation[Tif_NonTIF],$A$4)</f>
        <v>0</v>
      </c>
      <c r="O187" s="8">
        <f>SUMIFS(AssessedValuation[100% Utilities],AssessedValuation[Dist],$C187,AssessedValuation[Tif_NonTIF],$A$4)</f>
        <v>4701090</v>
      </c>
      <c r="P187" s="8">
        <f>SUMIFS(AssessedValuation[100% Other],AssessedValuation[Dist],$C187,AssessedValuation[Tif_NonTIF],$A$4)</f>
        <v>0</v>
      </c>
      <c r="Q187" s="8">
        <f>SUMIFS(AssessedValuation[100% Gross],AssessedValuation[Dist],$C187,AssessedValuation[Tif_NonTIF],$A$4)</f>
        <v>660126408</v>
      </c>
      <c r="R187" s="8">
        <f>SUMIFS(AssessedValuation[100% Military Exempt],AssessedValuation[Dist],$C187,AssessedValuation[Tif_NonTIF],$A$4)</f>
        <v>760000</v>
      </c>
      <c r="S187" s="8">
        <f>SUMIFS(AssessedValuation[100% Homestead Exempt],AssessedValuation[Dist],$C187,AssessedValuation[Tif_NonTIF],$A$4)</f>
        <v>2775500</v>
      </c>
      <c r="T187" s="8">
        <f>SUMIFS(AssessedValuation[100% Net],AssessedValuation[Dist],$C187,AssessedValuation[Tif_NonTIF],$A$4)</f>
        <v>656590908</v>
      </c>
      <c r="U187" s="8">
        <f>SUMIFS(AssessedValuation[100% Gas &amp; Elec Utilities],AssessedValuation[Dist],$C187,AssessedValuation[Tif_NonTIF],$A$4)</f>
        <v>55067190</v>
      </c>
      <c r="V187" s="8">
        <f t="shared" si="2"/>
        <v>711658098</v>
      </c>
    </row>
    <row r="188" spans="1:22" x14ac:dyDescent="0.25">
      <c r="A188">
        <v>2026</v>
      </c>
      <c r="B188" t="s">
        <v>1024</v>
      </c>
      <c r="C188" t="s">
        <v>1397</v>
      </c>
      <c r="D188" t="s">
        <v>1397</v>
      </c>
      <c r="E188" t="s">
        <v>720</v>
      </c>
      <c r="F188" t="s">
        <v>1398</v>
      </c>
      <c r="G188" s="8">
        <f>SUMIFS(AssessedValuation[100% Residential],AssessedValuation[Dist],$C188,AssessedValuation[Tif_NonTIF],$A$4)</f>
        <v>106338008</v>
      </c>
      <c r="H188" s="8">
        <f>SUMIFS(AssessedValuation[100% Ag Land],AssessedValuation[Dist],$C188,AssessedValuation[Tif_NonTIF],$A$4)</f>
        <v>38721863</v>
      </c>
      <c r="I188" s="8">
        <f>SUMIFS(AssessedValuation[100% Ag Building],AssessedValuation[Dist],$C188,AssessedValuation[Tif_NonTIF],$A$4)</f>
        <v>1410680</v>
      </c>
      <c r="J188" s="8">
        <f>SUMIFS(AssessedValuation[100% Commercial],AssessedValuation[Dist],$C188,AssessedValuation[Tif_NonTIF],$A$4)</f>
        <v>2843409</v>
      </c>
      <c r="K188" s="8">
        <f>SUMIFS(AssessedValuation[100% Industrial],AssessedValuation[Dist],$C188,AssessedValuation[Tif_NonTIF],$A$4)</f>
        <v>0</v>
      </c>
      <c r="L188" s="8">
        <f>SUMIFS(AssessedValuation[100% Reserved],AssessedValuation[Dist],$C188,AssessedValuation[Tif_NonTIF],$A$4)</f>
        <v>0</v>
      </c>
      <c r="M188" s="8">
        <f>SUMIFS(AssessedValuation[100% Reserved4],AssessedValuation[Dist],$C188,AssessedValuation[Tif_NonTIF],$A$4)</f>
        <v>0</v>
      </c>
      <c r="N188" s="8">
        <f>SUMIFS(AssessedValuation[100% Railroads],AssessedValuation[Dist],$C188,AssessedValuation[Tif_NonTIF],$A$4)</f>
        <v>13258299</v>
      </c>
      <c r="O188" s="8">
        <f>SUMIFS(AssessedValuation[100% Utilities],AssessedValuation[Dist],$C188,AssessedValuation[Tif_NonTIF],$A$4)</f>
        <v>1755002</v>
      </c>
      <c r="P188" s="8">
        <f>SUMIFS(AssessedValuation[100% Other],AssessedValuation[Dist],$C188,AssessedValuation[Tif_NonTIF],$A$4)</f>
        <v>1020</v>
      </c>
      <c r="Q188" s="8">
        <f>SUMIFS(AssessedValuation[100% Gross],AssessedValuation[Dist],$C188,AssessedValuation[Tif_NonTIF],$A$4)</f>
        <v>164328281</v>
      </c>
      <c r="R188" s="8">
        <f>SUMIFS(AssessedValuation[100% Military Exempt],AssessedValuation[Dist],$C188,AssessedValuation[Tif_NonTIF],$A$4)</f>
        <v>383013</v>
      </c>
      <c r="S188" s="8">
        <f>SUMIFS(AssessedValuation[100% Homestead Exempt],AssessedValuation[Dist],$C188,AssessedValuation[Tif_NonTIF],$A$4)</f>
        <v>910000</v>
      </c>
      <c r="T188" s="8">
        <f>SUMIFS(AssessedValuation[100% Net],AssessedValuation[Dist],$C188,AssessedValuation[Tif_NonTIF],$A$4)</f>
        <v>163035268</v>
      </c>
      <c r="U188" s="8">
        <f>SUMIFS(AssessedValuation[100% Gas &amp; Elec Utilities],AssessedValuation[Dist],$C188,AssessedValuation[Tif_NonTIF],$A$4)</f>
        <v>11105499</v>
      </c>
      <c r="V188" s="8">
        <f t="shared" si="2"/>
        <v>174140767</v>
      </c>
    </row>
    <row r="189" spans="1:22" x14ac:dyDescent="0.25">
      <c r="A189">
        <v>2026</v>
      </c>
      <c r="B189" t="s">
        <v>1052</v>
      </c>
      <c r="C189" t="s">
        <v>1399</v>
      </c>
      <c r="D189" t="s">
        <v>1399</v>
      </c>
      <c r="E189" t="s">
        <v>88</v>
      </c>
      <c r="F189" t="s">
        <v>1400</v>
      </c>
      <c r="G189" s="8">
        <f>SUMIFS(AssessedValuation[100% Residential],AssessedValuation[Dist],$C189,AssessedValuation[Tif_NonTIF],$A$4)</f>
        <v>360482578</v>
      </c>
      <c r="H189" s="8">
        <f>SUMIFS(AssessedValuation[100% Ag Land],AssessedValuation[Dist],$C189,AssessedValuation[Tif_NonTIF],$A$4)</f>
        <v>133902967</v>
      </c>
      <c r="I189" s="8">
        <f>SUMIFS(AssessedValuation[100% Ag Building],AssessedValuation[Dist],$C189,AssessedValuation[Tif_NonTIF],$A$4)</f>
        <v>10463773</v>
      </c>
      <c r="J189" s="8">
        <f>SUMIFS(AssessedValuation[100% Commercial],AssessedValuation[Dist],$C189,AssessedValuation[Tif_NonTIF],$A$4)</f>
        <v>42944525</v>
      </c>
      <c r="K189" s="8">
        <f>SUMIFS(AssessedValuation[100% Industrial],AssessedValuation[Dist],$C189,AssessedValuation[Tif_NonTIF],$A$4)</f>
        <v>6626803</v>
      </c>
      <c r="L189" s="8">
        <f>SUMIFS(AssessedValuation[100% Reserved],AssessedValuation[Dist],$C189,AssessedValuation[Tif_NonTIF],$A$4)</f>
        <v>0</v>
      </c>
      <c r="M189" s="8">
        <f>SUMIFS(AssessedValuation[100% Reserved4],AssessedValuation[Dist],$C189,AssessedValuation[Tif_NonTIF],$A$4)</f>
        <v>0</v>
      </c>
      <c r="N189" s="8">
        <f>SUMIFS(AssessedValuation[100% Railroads],AssessedValuation[Dist],$C189,AssessedValuation[Tif_NonTIF],$A$4)</f>
        <v>9634989</v>
      </c>
      <c r="O189" s="8">
        <f>SUMIFS(AssessedValuation[100% Utilities],AssessedValuation[Dist],$C189,AssessedValuation[Tif_NonTIF],$A$4)</f>
        <v>227970</v>
      </c>
      <c r="P189" s="8">
        <f>SUMIFS(AssessedValuation[100% Other],AssessedValuation[Dist],$C189,AssessedValuation[Tif_NonTIF],$A$4)</f>
        <v>0</v>
      </c>
      <c r="Q189" s="8">
        <f>SUMIFS(AssessedValuation[100% Gross],AssessedValuation[Dist],$C189,AssessedValuation[Tif_NonTIF],$A$4)</f>
        <v>564283605</v>
      </c>
      <c r="R189" s="8">
        <f>SUMIFS(AssessedValuation[100% Military Exempt],AssessedValuation[Dist],$C189,AssessedValuation[Tif_NonTIF],$A$4)</f>
        <v>848000</v>
      </c>
      <c r="S189" s="8">
        <f>SUMIFS(AssessedValuation[100% Homestead Exempt],AssessedValuation[Dist],$C189,AssessedValuation[Tif_NonTIF],$A$4)</f>
        <v>3906500</v>
      </c>
      <c r="T189" s="8">
        <f>SUMIFS(AssessedValuation[100% Net],AssessedValuation[Dist],$C189,AssessedValuation[Tif_NonTIF],$A$4)</f>
        <v>559529105</v>
      </c>
      <c r="U189" s="8">
        <f>SUMIFS(AssessedValuation[100% Gas &amp; Elec Utilities],AssessedValuation[Dist],$C189,AssessedValuation[Tif_NonTIF],$A$4)</f>
        <v>31559221</v>
      </c>
      <c r="V189" s="8">
        <f t="shared" si="2"/>
        <v>591088326</v>
      </c>
    </row>
    <row r="190" spans="1:22" x14ac:dyDescent="0.25">
      <c r="A190">
        <v>2026</v>
      </c>
      <c r="B190" t="s">
        <v>1043</v>
      </c>
      <c r="C190" t="s">
        <v>1401</v>
      </c>
      <c r="D190" t="s">
        <v>1401</v>
      </c>
      <c r="E190" t="s">
        <v>210</v>
      </c>
      <c r="F190" t="s">
        <v>1402</v>
      </c>
      <c r="G190" s="8">
        <f>SUMIFS(AssessedValuation[100% Residential],AssessedValuation[Dist],$C190,AssessedValuation[Tif_NonTIF],$A$4)</f>
        <v>195583357</v>
      </c>
      <c r="H190" s="8">
        <f>SUMIFS(AssessedValuation[100% Ag Land],AssessedValuation[Dist],$C190,AssessedValuation[Tif_NonTIF],$A$4)</f>
        <v>211377110</v>
      </c>
      <c r="I190" s="8">
        <f>SUMIFS(AssessedValuation[100% Ag Building],AssessedValuation[Dist],$C190,AssessedValuation[Tif_NonTIF],$A$4)</f>
        <v>13782650</v>
      </c>
      <c r="J190" s="8">
        <f>SUMIFS(AssessedValuation[100% Commercial],AssessedValuation[Dist],$C190,AssessedValuation[Tif_NonTIF],$A$4)</f>
        <v>16913656</v>
      </c>
      <c r="K190" s="8">
        <f>SUMIFS(AssessedValuation[100% Industrial],AssessedValuation[Dist],$C190,AssessedValuation[Tif_NonTIF],$A$4)</f>
        <v>0</v>
      </c>
      <c r="L190" s="8">
        <f>SUMIFS(AssessedValuation[100% Reserved],AssessedValuation[Dist],$C190,AssessedValuation[Tif_NonTIF],$A$4)</f>
        <v>0</v>
      </c>
      <c r="M190" s="8">
        <f>SUMIFS(AssessedValuation[100% Reserved4],AssessedValuation[Dist],$C190,AssessedValuation[Tif_NonTIF],$A$4)</f>
        <v>0</v>
      </c>
      <c r="N190" s="8">
        <f>SUMIFS(AssessedValuation[100% Railroads],AssessedValuation[Dist],$C190,AssessedValuation[Tif_NonTIF],$A$4)</f>
        <v>0</v>
      </c>
      <c r="O190" s="8">
        <f>SUMIFS(AssessedValuation[100% Utilities],AssessedValuation[Dist],$C190,AssessedValuation[Tif_NonTIF],$A$4)</f>
        <v>34361604</v>
      </c>
      <c r="P190" s="8">
        <f>SUMIFS(AssessedValuation[100% Other],AssessedValuation[Dist],$C190,AssessedValuation[Tif_NonTIF],$A$4)</f>
        <v>0</v>
      </c>
      <c r="Q190" s="8">
        <f>SUMIFS(AssessedValuation[100% Gross],AssessedValuation[Dist],$C190,AssessedValuation[Tif_NonTIF],$A$4)</f>
        <v>472018377</v>
      </c>
      <c r="R190" s="8">
        <f>SUMIFS(AssessedValuation[100% Military Exempt],AssessedValuation[Dist],$C190,AssessedValuation[Tif_NonTIF],$A$4)</f>
        <v>776180</v>
      </c>
      <c r="S190" s="8">
        <f>SUMIFS(AssessedValuation[100% Homestead Exempt],AssessedValuation[Dist],$C190,AssessedValuation[Tif_NonTIF],$A$4)</f>
        <v>2820827</v>
      </c>
      <c r="T190" s="8">
        <f>SUMIFS(AssessedValuation[100% Net],AssessedValuation[Dist],$C190,AssessedValuation[Tif_NonTIF],$A$4)</f>
        <v>468421370</v>
      </c>
      <c r="U190" s="8">
        <f>SUMIFS(AssessedValuation[100% Gas &amp; Elec Utilities],AssessedValuation[Dist],$C190,AssessedValuation[Tif_NonTIF],$A$4)</f>
        <v>48329084</v>
      </c>
      <c r="V190" s="8">
        <f t="shared" si="2"/>
        <v>516750454</v>
      </c>
    </row>
    <row r="191" spans="1:22" x14ac:dyDescent="0.25">
      <c r="A191">
        <v>2026</v>
      </c>
      <c r="B191" t="s">
        <v>1043</v>
      </c>
      <c r="C191" t="s">
        <v>1403</v>
      </c>
      <c r="D191" t="s">
        <v>1403</v>
      </c>
      <c r="E191" t="s">
        <v>556</v>
      </c>
      <c r="F191" t="s">
        <v>1404</v>
      </c>
      <c r="G191" s="8">
        <f>SUMIFS(AssessedValuation[100% Residential],AssessedValuation[Dist],$C191,AssessedValuation[Tif_NonTIF],$A$4)</f>
        <v>775179956</v>
      </c>
      <c r="H191" s="8">
        <f>SUMIFS(AssessedValuation[100% Ag Land],AssessedValuation[Dist],$C191,AssessedValuation[Tif_NonTIF],$A$4)</f>
        <v>194900280</v>
      </c>
      <c r="I191" s="8">
        <f>SUMIFS(AssessedValuation[100% Ag Building],AssessedValuation[Dist],$C191,AssessedValuation[Tif_NonTIF],$A$4)</f>
        <v>52875110</v>
      </c>
      <c r="J191" s="8">
        <f>SUMIFS(AssessedValuation[100% Commercial],AssessedValuation[Dist],$C191,AssessedValuation[Tif_NonTIF],$A$4)</f>
        <v>77152620</v>
      </c>
      <c r="K191" s="8">
        <f>SUMIFS(AssessedValuation[100% Industrial],AssessedValuation[Dist],$C191,AssessedValuation[Tif_NonTIF],$A$4)</f>
        <v>12848058</v>
      </c>
      <c r="L191" s="8">
        <f>SUMIFS(AssessedValuation[100% Reserved],AssessedValuation[Dist],$C191,AssessedValuation[Tif_NonTIF],$A$4)</f>
        <v>0</v>
      </c>
      <c r="M191" s="8">
        <f>SUMIFS(AssessedValuation[100% Reserved4],AssessedValuation[Dist],$C191,AssessedValuation[Tif_NonTIF],$A$4)</f>
        <v>0</v>
      </c>
      <c r="N191" s="8">
        <f>SUMIFS(AssessedValuation[100% Railroads],AssessedValuation[Dist],$C191,AssessedValuation[Tif_NonTIF],$A$4)</f>
        <v>676864</v>
      </c>
      <c r="O191" s="8">
        <f>SUMIFS(AssessedValuation[100% Utilities],AssessedValuation[Dist],$C191,AssessedValuation[Tif_NonTIF],$A$4)</f>
        <v>8459876</v>
      </c>
      <c r="P191" s="8">
        <f>SUMIFS(AssessedValuation[100% Other],AssessedValuation[Dist],$C191,AssessedValuation[Tif_NonTIF],$A$4)</f>
        <v>0</v>
      </c>
      <c r="Q191" s="8">
        <f>SUMIFS(AssessedValuation[100% Gross],AssessedValuation[Dist],$C191,AssessedValuation[Tif_NonTIF],$A$4)</f>
        <v>1122092764</v>
      </c>
      <c r="R191" s="8">
        <f>SUMIFS(AssessedValuation[100% Military Exempt],AssessedValuation[Dist],$C191,AssessedValuation[Tif_NonTIF],$A$4)</f>
        <v>817852</v>
      </c>
      <c r="S191" s="8">
        <f>SUMIFS(AssessedValuation[100% Homestead Exempt],AssessedValuation[Dist],$C191,AssessedValuation[Tif_NonTIF],$A$4)</f>
        <v>4204597</v>
      </c>
      <c r="T191" s="8">
        <f>SUMIFS(AssessedValuation[100% Net],AssessedValuation[Dist],$C191,AssessedValuation[Tif_NonTIF],$A$4)</f>
        <v>1117070315</v>
      </c>
      <c r="U191" s="8">
        <f>SUMIFS(AssessedValuation[100% Gas &amp; Elec Utilities],AssessedValuation[Dist],$C191,AssessedValuation[Tif_NonTIF],$A$4)</f>
        <v>88998360</v>
      </c>
      <c r="V191" s="8">
        <f t="shared" si="2"/>
        <v>1206068675</v>
      </c>
    </row>
    <row r="192" spans="1:22" x14ac:dyDescent="0.25">
      <c r="A192">
        <v>2026</v>
      </c>
      <c r="B192" t="s">
        <v>1031</v>
      </c>
      <c r="C192" t="s">
        <v>1405</v>
      </c>
      <c r="D192" t="s">
        <v>1405</v>
      </c>
      <c r="E192" t="s">
        <v>454</v>
      </c>
      <c r="F192" t="s">
        <v>1406</v>
      </c>
      <c r="G192" s="8">
        <f>SUMIFS(AssessedValuation[100% Residential],AssessedValuation[Dist],$C192,AssessedValuation[Tif_NonTIF],$A$4)</f>
        <v>442009228</v>
      </c>
      <c r="H192" s="8">
        <f>SUMIFS(AssessedValuation[100% Ag Land],AssessedValuation[Dist],$C192,AssessedValuation[Tif_NonTIF],$A$4)</f>
        <v>120562553</v>
      </c>
      <c r="I192" s="8">
        <f>SUMIFS(AssessedValuation[100% Ag Building],AssessedValuation[Dist],$C192,AssessedValuation[Tif_NonTIF],$A$4)</f>
        <v>4299220</v>
      </c>
      <c r="J192" s="8">
        <f>SUMIFS(AssessedValuation[100% Commercial],AssessedValuation[Dist],$C192,AssessedValuation[Tif_NonTIF],$A$4)</f>
        <v>48682690</v>
      </c>
      <c r="K192" s="8">
        <f>SUMIFS(AssessedValuation[100% Industrial],AssessedValuation[Dist],$C192,AssessedValuation[Tif_NonTIF],$A$4)</f>
        <v>4043540</v>
      </c>
      <c r="L192" s="8">
        <f>SUMIFS(AssessedValuation[100% Reserved],AssessedValuation[Dist],$C192,AssessedValuation[Tif_NonTIF],$A$4)</f>
        <v>0</v>
      </c>
      <c r="M192" s="8">
        <f>SUMIFS(AssessedValuation[100% Reserved4],AssessedValuation[Dist],$C192,AssessedValuation[Tif_NonTIF],$A$4)</f>
        <v>0</v>
      </c>
      <c r="N192" s="8">
        <f>SUMIFS(AssessedValuation[100% Railroads],AssessedValuation[Dist],$C192,AssessedValuation[Tif_NonTIF],$A$4)</f>
        <v>40541833</v>
      </c>
      <c r="O192" s="8">
        <f>SUMIFS(AssessedValuation[100% Utilities],AssessedValuation[Dist],$C192,AssessedValuation[Tif_NonTIF],$A$4)</f>
        <v>279113</v>
      </c>
      <c r="P192" s="8">
        <f>SUMIFS(AssessedValuation[100% Other],AssessedValuation[Dist],$C192,AssessedValuation[Tif_NonTIF],$A$4)</f>
        <v>528666</v>
      </c>
      <c r="Q192" s="8">
        <f>SUMIFS(AssessedValuation[100% Gross],AssessedValuation[Dist],$C192,AssessedValuation[Tif_NonTIF],$A$4)</f>
        <v>660946843</v>
      </c>
      <c r="R192" s="8">
        <f>SUMIFS(AssessedValuation[100% Military Exempt],AssessedValuation[Dist],$C192,AssessedValuation[Tif_NonTIF],$A$4)</f>
        <v>942428</v>
      </c>
      <c r="S192" s="8">
        <f>SUMIFS(AssessedValuation[100% Homestead Exempt],AssessedValuation[Dist],$C192,AssessedValuation[Tif_NonTIF],$A$4)</f>
        <v>2041000</v>
      </c>
      <c r="T192" s="8">
        <f>SUMIFS(AssessedValuation[100% Net],AssessedValuation[Dist],$C192,AssessedValuation[Tif_NonTIF],$A$4)</f>
        <v>657963415</v>
      </c>
      <c r="U192" s="8">
        <f>SUMIFS(AssessedValuation[100% Gas &amp; Elec Utilities],AssessedValuation[Dist],$C192,AssessedValuation[Tif_NonTIF],$A$4)</f>
        <v>25294383</v>
      </c>
      <c r="V192" s="8">
        <f t="shared" si="2"/>
        <v>683257798</v>
      </c>
    </row>
    <row r="193" spans="1:22" x14ac:dyDescent="0.25">
      <c r="A193">
        <v>2026</v>
      </c>
      <c r="B193" t="s">
        <v>1034</v>
      </c>
      <c r="C193" t="s">
        <v>1407</v>
      </c>
      <c r="D193" t="s">
        <v>1407</v>
      </c>
      <c r="E193" t="s">
        <v>731</v>
      </c>
      <c r="F193" t="s">
        <v>1408</v>
      </c>
      <c r="G193" s="8">
        <f>SUMIFS(AssessedValuation[100% Residential],AssessedValuation[Dist],$C193,AssessedValuation[Tif_NonTIF],$A$4)</f>
        <v>887290745</v>
      </c>
      <c r="H193" s="8">
        <f>SUMIFS(AssessedValuation[100% Ag Land],AssessedValuation[Dist],$C193,AssessedValuation[Tif_NonTIF],$A$4)</f>
        <v>306828160</v>
      </c>
      <c r="I193" s="8">
        <f>SUMIFS(AssessedValuation[100% Ag Building],AssessedValuation[Dist],$C193,AssessedValuation[Tif_NonTIF],$A$4)</f>
        <v>37176270</v>
      </c>
      <c r="J193" s="8">
        <f>SUMIFS(AssessedValuation[100% Commercial],AssessedValuation[Dist],$C193,AssessedValuation[Tif_NonTIF],$A$4)</f>
        <v>128136139</v>
      </c>
      <c r="K193" s="8">
        <f>SUMIFS(AssessedValuation[100% Industrial],AssessedValuation[Dist],$C193,AssessedValuation[Tif_NonTIF],$A$4)</f>
        <v>66032330</v>
      </c>
      <c r="L193" s="8">
        <f>SUMIFS(AssessedValuation[100% Reserved],AssessedValuation[Dist],$C193,AssessedValuation[Tif_NonTIF],$A$4)</f>
        <v>0</v>
      </c>
      <c r="M193" s="8">
        <f>SUMIFS(AssessedValuation[100% Reserved4],AssessedValuation[Dist],$C193,AssessedValuation[Tif_NonTIF],$A$4)</f>
        <v>0</v>
      </c>
      <c r="N193" s="8">
        <f>SUMIFS(AssessedValuation[100% Railroads],AssessedValuation[Dist],$C193,AssessedValuation[Tif_NonTIF],$A$4)</f>
        <v>31227446</v>
      </c>
      <c r="O193" s="8">
        <f>SUMIFS(AssessedValuation[100% Utilities],AssessedValuation[Dist],$C193,AssessedValuation[Tif_NonTIF],$A$4)</f>
        <v>41477592</v>
      </c>
      <c r="P193" s="8">
        <f>SUMIFS(AssessedValuation[100% Other],AssessedValuation[Dist],$C193,AssessedValuation[Tif_NonTIF],$A$4)</f>
        <v>0</v>
      </c>
      <c r="Q193" s="8">
        <f>SUMIFS(AssessedValuation[100% Gross],AssessedValuation[Dist],$C193,AssessedValuation[Tif_NonTIF],$A$4)</f>
        <v>1498168682</v>
      </c>
      <c r="R193" s="8">
        <f>SUMIFS(AssessedValuation[100% Military Exempt],AssessedValuation[Dist],$C193,AssessedValuation[Tif_NonTIF],$A$4)</f>
        <v>1356000</v>
      </c>
      <c r="S193" s="8">
        <f>SUMIFS(AssessedValuation[100% Homestead Exempt],AssessedValuation[Dist],$C193,AssessedValuation[Tif_NonTIF],$A$4)</f>
        <v>7026500</v>
      </c>
      <c r="T193" s="8">
        <f>SUMIFS(AssessedValuation[100% Net],AssessedValuation[Dist],$C193,AssessedValuation[Tif_NonTIF],$A$4)</f>
        <v>1489786182</v>
      </c>
      <c r="U193" s="8">
        <f>SUMIFS(AssessedValuation[100% Gas &amp; Elec Utilities],AssessedValuation[Dist],$C193,AssessedValuation[Tif_NonTIF],$A$4)</f>
        <v>31930724</v>
      </c>
      <c r="V193" s="8">
        <f t="shared" si="2"/>
        <v>1521716906</v>
      </c>
    </row>
    <row r="194" spans="1:22" x14ac:dyDescent="0.25">
      <c r="A194">
        <v>2026</v>
      </c>
      <c r="B194" t="s">
        <v>1029</v>
      </c>
      <c r="C194" t="s">
        <v>1409</v>
      </c>
      <c r="D194" t="s">
        <v>1409</v>
      </c>
      <c r="E194" t="s">
        <v>912</v>
      </c>
      <c r="F194" t="s">
        <v>1410</v>
      </c>
      <c r="G194" s="8">
        <f>SUMIFS(AssessedValuation[100% Residential],AssessedValuation[Dist],$C194,AssessedValuation[Tif_NonTIF],$A$4)</f>
        <v>537514508</v>
      </c>
      <c r="H194" s="8">
        <f>SUMIFS(AssessedValuation[100% Ag Land],AssessedValuation[Dist],$C194,AssessedValuation[Tif_NonTIF],$A$4)</f>
        <v>140233880</v>
      </c>
      <c r="I194" s="8">
        <f>SUMIFS(AssessedValuation[100% Ag Building],AssessedValuation[Dist],$C194,AssessedValuation[Tif_NonTIF],$A$4)</f>
        <v>12323120</v>
      </c>
      <c r="J194" s="8">
        <f>SUMIFS(AssessedValuation[100% Commercial],AssessedValuation[Dist],$C194,AssessedValuation[Tif_NonTIF],$A$4)</f>
        <v>23160474</v>
      </c>
      <c r="K194" s="8">
        <f>SUMIFS(AssessedValuation[100% Industrial],AssessedValuation[Dist],$C194,AssessedValuation[Tif_NonTIF],$A$4)</f>
        <v>99134244</v>
      </c>
      <c r="L194" s="8">
        <f>SUMIFS(AssessedValuation[100% Reserved],AssessedValuation[Dist],$C194,AssessedValuation[Tif_NonTIF],$A$4)</f>
        <v>0</v>
      </c>
      <c r="M194" s="8">
        <f>SUMIFS(AssessedValuation[100% Reserved4],AssessedValuation[Dist],$C194,AssessedValuation[Tif_NonTIF],$A$4)</f>
        <v>0</v>
      </c>
      <c r="N194" s="8">
        <f>SUMIFS(AssessedValuation[100% Railroads],AssessedValuation[Dist],$C194,AssessedValuation[Tif_NonTIF],$A$4)</f>
        <v>0</v>
      </c>
      <c r="O194" s="8">
        <f>SUMIFS(AssessedValuation[100% Utilities],AssessedValuation[Dist],$C194,AssessedValuation[Tif_NonTIF],$A$4)</f>
        <v>5749441</v>
      </c>
      <c r="P194" s="8">
        <f>SUMIFS(AssessedValuation[100% Other],AssessedValuation[Dist],$C194,AssessedValuation[Tif_NonTIF],$A$4)</f>
        <v>0</v>
      </c>
      <c r="Q194" s="8">
        <f>SUMIFS(AssessedValuation[100% Gross],AssessedValuation[Dist],$C194,AssessedValuation[Tif_NonTIF],$A$4)</f>
        <v>818115667</v>
      </c>
      <c r="R194" s="8">
        <f>SUMIFS(AssessedValuation[100% Military Exempt],AssessedValuation[Dist],$C194,AssessedValuation[Tif_NonTIF],$A$4)</f>
        <v>633660</v>
      </c>
      <c r="S194" s="8">
        <f>SUMIFS(AssessedValuation[100% Homestead Exempt],AssessedValuation[Dist],$C194,AssessedValuation[Tif_NonTIF],$A$4)</f>
        <v>2112500</v>
      </c>
      <c r="T194" s="8">
        <f>SUMIFS(AssessedValuation[100% Net],AssessedValuation[Dist],$C194,AssessedValuation[Tif_NonTIF],$A$4)</f>
        <v>815369507</v>
      </c>
      <c r="U194" s="8">
        <f>SUMIFS(AssessedValuation[100% Gas &amp; Elec Utilities],AssessedValuation[Dist],$C194,AssessedValuation[Tif_NonTIF],$A$4)</f>
        <v>71259376</v>
      </c>
      <c r="V194" s="8">
        <f t="shared" si="2"/>
        <v>886628883</v>
      </c>
    </row>
    <row r="195" spans="1:22" x14ac:dyDescent="0.25">
      <c r="A195">
        <v>2026</v>
      </c>
      <c r="B195" t="s">
        <v>1043</v>
      </c>
      <c r="C195" t="s">
        <v>1411</v>
      </c>
      <c r="D195" t="s">
        <v>1411</v>
      </c>
      <c r="E195" t="s">
        <v>330</v>
      </c>
      <c r="F195" t="s">
        <v>1412</v>
      </c>
      <c r="G195" s="8">
        <f>SUMIFS(AssessedValuation[100% Residential],AssessedValuation[Dist],$C195,AssessedValuation[Tif_NonTIF],$A$4)</f>
        <v>482591569</v>
      </c>
      <c r="H195" s="8">
        <f>SUMIFS(AssessedValuation[100% Ag Land],AssessedValuation[Dist],$C195,AssessedValuation[Tif_NonTIF],$A$4)</f>
        <v>179256644</v>
      </c>
      <c r="I195" s="8">
        <f>SUMIFS(AssessedValuation[100% Ag Building],AssessedValuation[Dist],$C195,AssessedValuation[Tif_NonTIF],$A$4)</f>
        <v>16833880</v>
      </c>
      <c r="J195" s="8">
        <f>SUMIFS(AssessedValuation[100% Commercial],AssessedValuation[Dist],$C195,AssessedValuation[Tif_NonTIF],$A$4)</f>
        <v>59520708</v>
      </c>
      <c r="K195" s="8">
        <f>SUMIFS(AssessedValuation[100% Industrial],AssessedValuation[Dist],$C195,AssessedValuation[Tif_NonTIF],$A$4)</f>
        <v>17364117</v>
      </c>
      <c r="L195" s="8">
        <f>SUMIFS(AssessedValuation[100% Reserved],AssessedValuation[Dist],$C195,AssessedValuation[Tif_NonTIF],$A$4)</f>
        <v>0</v>
      </c>
      <c r="M195" s="8">
        <f>SUMIFS(AssessedValuation[100% Reserved4],AssessedValuation[Dist],$C195,AssessedValuation[Tif_NonTIF],$A$4)</f>
        <v>0</v>
      </c>
      <c r="N195" s="8">
        <f>SUMIFS(AssessedValuation[100% Railroads],AssessedValuation[Dist],$C195,AssessedValuation[Tif_NonTIF],$A$4)</f>
        <v>0</v>
      </c>
      <c r="O195" s="8">
        <f>SUMIFS(AssessedValuation[100% Utilities],AssessedValuation[Dist],$C195,AssessedValuation[Tif_NonTIF],$A$4)</f>
        <v>18383854</v>
      </c>
      <c r="P195" s="8">
        <f>SUMIFS(AssessedValuation[100% Other],AssessedValuation[Dist],$C195,AssessedValuation[Tif_NonTIF],$A$4)</f>
        <v>0</v>
      </c>
      <c r="Q195" s="8">
        <f>SUMIFS(AssessedValuation[100% Gross],AssessedValuation[Dist],$C195,AssessedValuation[Tif_NonTIF],$A$4)</f>
        <v>773950772</v>
      </c>
      <c r="R195" s="8">
        <f>SUMIFS(AssessedValuation[100% Military Exempt],AssessedValuation[Dist],$C195,AssessedValuation[Tif_NonTIF],$A$4)</f>
        <v>1140000</v>
      </c>
      <c r="S195" s="8">
        <f>SUMIFS(AssessedValuation[100% Homestead Exempt],AssessedValuation[Dist],$C195,AssessedValuation[Tif_NonTIF],$A$4)</f>
        <v>4849000</v>
      </c>
      <c r="T195" s="8">
        <f>SUMIFS(AssessedValuation[100% Net],AssessedValuation[Dist],$C195,AssessedValuation[Tif_NonTIF],$A$4)</f>
        <v>767961772</v>
      </c>
      <c r="U195" s="8">
        <f>SUMIFS(AssessedValuation[100% Gas &amp; Elec Utilities],AssessedValuation[Dist],$C195,AssessedValuation[Tif_NonTIF],$A$4)</f>
        <v>54820602</v>
      </c>
      <c r="V195" s="8">
        <f t="shared" si="2"/>
        <v>822782374</v>
      </c>
    </row>
    <row r="196" spans="1:22" x14ac:dyDescent="0.25">
      <c r="A196">
        <v>2026</v>
      </c>
      <c r="B196" t="s">
        <v>1040</v>
      </c>
      <c r="C196" t="s">
        <v>1413</v>
      </c>
      <c r="D196" t="s">
        <v>1413</v>
      </c>
      <c r="E196" t="s">
        <v>41</v>
      </c>
      <c r="F196" t="s">
        <v>1414</v>
      </c>
      <c r="G196" s="8">
        <f>SUMIFS(AssessedValuation[100% Residential],AssessedValuation[Dist],$C196,AssessedValuation[Tif_NonTIF],$A$4)</f>
        <v>233245828</v>
      </c>
      <c r="H196" s="8">
        <f>SUMIFS(AssessedValuation[100% Ag Land],AssessedValuation[Dist],$C196,AssessedValuation[Tif_NonTIF],$A$4)</f>
        <v>57340777</v>
      </c>
      <c r="I196" s="8">
        <f>SUMIFS(AssessedValuation[100% Ag Building],AssessedValuation[Dist],$C196,AssessedValuation[Tif_NonTIF],$A$4)</f>
        <v>2985652</v>
      </c>
      <c r="J196" s="8">
        <f>SUMIFS(AssessedValuation[100% Commercial],AssessedValuation[Dist],$C196,AssessedValuation[Tif_NonTIF],$A$4)</f>
        <v>21451062</v>
      </c>
      <c r="K196" s="8">
        <f>SUMIFS(AssessedValuation[100% Industrial],AssessedValuation[Dist],$C196,AssessedValuation[Tif_NonTIF],$A$4)</f>
        <v>1570250</v>
      </c>
      <c r="L196" s="8">
        <f>SUMIFS(AssessedValuation[100% Reserved],AssessedValuation[Dist],$C196,AssessedValuation[Tif_NonTIF],$A$4)</f>
        <v>0</v>
      </c>
      <c r="M196" s="8">
        <f>SUMIFS(AssessedValuation[100% Reserved4],AssessedValuation[Dist],$C196,AssessedValuation[Tif_NonTIF],$A$4)</f>
        <v>0</v>
      </c>
      <c r="N196" s="8">
        <f>SUMIFS(AssessedValuation[100% Railroads],AssessedValuation[Dist],$C196,AssessedValuation[Tif_NonTIF],$A$4)</f>
        <v>5293000</v>
      </c>
      <c r="O196" s="8">
        <f>SUMIFS(AssessedValuation[100% Utilities],AssessedValuation[Dist],$C196,AssessedValuation[Tif_NonTIF],$A$4)</f>
        <v>1153468</v>
      </c>
      <c r="P196" s="8">
        <f>SUMIFS(AssessedValuation[100% Other],AssessedValuation[Dist],$C196,AssessedValuation[Tif_NonTIF],$A$4)</f>
        <v>8540</v>
      </c>
      <c r="Q196" s="8">
        <f>SUMIFS(AssessedValuation[100% Gross],AssessedValuation[Dist],$C196,AssessedValuation[Tif_NonTIF],$A$4)</f>
        <v>323048577</v>
      </c>
      <c r="R196" s="8">
        <f>SUMIFS(AssessedValuation[100% Military Exempt],AssessedValuation[Dist],$C196,AssessedValuation[Tif_NonTIF],$A$4)</f>
        <v>412000</v>
      </c>
      <c r="S196" s="8">
        <f>SUMIFS(AssessedValuation[100% Homestead Exempt],AssessedValuation[Dist],$C196,AssessedValuation[Tif_NonTIF],$A$4)</f>
        <v>1553500</v>
      </c>
      <c r="T196" s="8">
        <f>SUMIFS(AssessedValuation[100% Net],AssessedValuation[Dist],$C196,AssessedValuation[Tif_NonTIF],$A$4)</f>
        <v>321083077</v>
      </c>
      <c r="U196" s="8">
        <f>SUMIFS(AssessedValuation[100% Gas &amp; Elec Utilities],AssessedValuation[Dist],$C196,AssessedValuation[Tif_NonTIF],$A$4)</f>
        <v>10466568</v>
      </c>
      <c r="V196" s="8">
        <f t="shared" si="2"/>
        <v>331549645</v>
      </c>
    </row>
    <row r="197" spans="1:22" x14ac:dyDescent="0.25">
      <c r="A197">
        <v>2026</v>
      </c>
      <c r="B197" t="s">
        <v>1031</v>
      </c>
      <c r="C197" t="s">
        <v>1415</v>
      </c>
      <c r="D197" t="s">
        <v>1415</v>
      </c>
      <c r="E197" t="s">
        <v>352</v>
      </c>
      <c r="F197" t="s">
        <v>1416</v>
      </c>
      <c r="G197" s="8">
        <f>SUMIFS(AssessedValuation[100% Residential],AssessedValuation[Dist],$C197,AssessedValuation[Tif_NonTIF],$A$4)</f>
        <v>85629660</v>
      </c>
      <c r="H197" s="8">
        <f>SUMIFS(AssessedValuation[100% Ag Land],AssessedValuation[Dist],$C197,AssessedValuation[Tif_NonTIF],$A$4)</f>
        <v>91911832</v>
      </c>
      <c r="I197" s="8">
        <f>SUMIFS(AssessedValuation[100% Ag Building],AssessedValuation[Dist],$C197,AssessedValuation[Tif_NonTIF],$A$4)</f>
        <v>9980709</v>
      </c>
      <c r="J197" s="8">
        <f>SUMIFS(AssessedValuation[100% Commercial],AssessedValuation[Dist],$C197,AssessedValuation[Tif_NonTIF],$A$4)</f>
        <v>8687809</v>
      </c>
      <c r="K197" s="8">
        <f>SUMIFS(AssessedValuation[100% Industrial],AssessedValuation[Dist],$C197,AssessedValuation[Tif_NonTIF],$A$4)</f>
        <v>202490</v>
      </c>
      <c r="L197" s="8">
        <f>SUMIFS(AssessedValuation[100% Reserved],AssessedValuation[Dist],$C197,AssessedValuation[Tif_NonTIF],$A$4)</f>
        <v>0</v>
      </c>
      <c r="M197" s="8">
        <f>SUMIFS(AssessedValuation[100% Reserved4],AssessedValuation[Dist],$C197,AssessedValuation[Tif_NonTIF],$A$4)</f>
        <v>0</v>
      </c>
      <c r="N197" s="8">
        <f>SUMIFS(AssessedValuation[100% Railroads],AssessedValuation[Dist],$C197,AssessedValuation[Tif_NonTIF],$A$4)</f>
        <v>0</v>
      </c>
      <c r="O197" s="8">
        <f>SUMIFS(AssessedValuation[100% Utilities],AssessedValuation[Dist],$C197,AssessedValuation[Tif_NonTIF],$A$4)</f>
        <v>0</v>
      </c>
      <c r="P197" s="8">
        <f>SUMIFS(AssessedValuation[100% Other],AssessedValuation[Dist],$C197,AssessedValuation[Tif_NonTIF],$A$4)</f>
        <v>0</v>
      </c>
      <c r="Q197" s="8">
        <f>SUMIFS(AssessedValuation[100% Gross],AssessedValuation[Dist],$C197,AssessedValuation[Tif_NonTIF],$A$4)</f>
        <v>196412500</v>
      </c>
      <c r="R197" s="8">
        <f>SUMIFS(AssessedValuation[100% Military Exempt],AssessedValuation[Dist],$C197,AssessedValuation[Tif_NonTIF],$A$4)</f>
        <v>248000</v>
      </c>
      <c r="S197" s="8">
        <f>SUMIFS(AssessedValuation[100% Homestead Exempt],AssessedValuation[Dist],$C197,AssessedValuation[Tif_NonTIF],$A$4)</f>
        <v>819000</v>
      </c>
      <c r="T197" s="8">
        <f>SUMIFS(AssessedValuation[100% Net],AssessedValuation[Dist],$C197,AssessedValuation[Tif_NonTIF],$A$4)</f>
        <v>195345500</v>
      </c>
      <c r="U197" s="8">
        <f>SUMIFS(AssessedValuation[100% Gas &amp; Elec Utilities],AssessedValuation[Dist],$C197,AssessedValuation[Tif_NonTIF],$A$4)</f>
        <v>14264973</v>
      </c>
      <c r="V197" s="8">
        <f t="shared" si="2"/>
        <v>209610473</v>
      </c>
    </row>
    <row r="198" spans="1:22" x14ac:dyDescent="0.25">
      <c r="A198">
        <v>2026</v>
      </c>
      <c r="B198" t="s">
        <v>1040</v>
      </c>
      <c r="C198" t="s">
        <v>1417</v>
      </c>
      <c r="D198" t="s">
        <v>1417</v>
      </c>
      <c r="E198" t="s">
        <v>334</v>
      </c>
      <c r="F198" t="s">
        <v>1418</v>
      </c>
      <c r="G198" s="8">
        <f>SUMIFS(AssessedValuation[100% Residential],AssessedValuation[Dist],$C198,AssessedValuation[Tif_NonTIF],$A$4)</f>
        <v>68167338</v>
      </c>
      <c r="H198" s="8">
        <f>SUMIFS(AssessedValuation[100% Ag Land],AssessedValuation[Dist],$C198,AssessedValuation[Tif_NonTIF],$A$4)</f>
        <v>50973050</v>
      </c>
      <c r="I198" s="8">
        <f>SUMIFS(AssessedValuation[100% Ag Building],AssessedValuation[Dist],$C198,AssessedValuation[Tif_NonTIF],$A$4)</f>
        <v>1895480</v>
      </c>
      <c r="J198" s="8">
        <f>SUMIFS(AssessedValuation[100% Commercial],AssessedValuation[Dist],$C198,AssessedValuation[Tif_NonTIF],$A$4)</f>
        <v>9224032</v>
      </c>
      <c r="K198" s="8">
        <f>SUMIFS(AssessedValuation[100% Industrial],AssessedValuation[Dist],$C198,AssessedValuation[Tif_NonTIF],$A$4)</f>
        <v>757580</v>
      </c>
      <c r="L198" s="8">
        <f>SUMIFS(AssessedValuation[100% Reserved],AssessedValuation[Dist],$C198,AssessedValuation[Tif_NonTIF],$A$4)</f>
        <v>0</v>
      </c>
      <c r="M198" s="8">
        <f>SUMIFS(AssessedValuation[100% Reserved4],AssessedValuation[Dist],$C198,AssessedValuation[Tif_NonTIF],$A$4)</f>
        <v>0</v>
      </c>
      <c r="N198" s="8">
        <f>SUMIFS(AssessedValuation[100% Railroads],AssessedValuation[Dist],$C198,AssessedValuation[Tif_NonTIF],$A$4)</f>
        <v>0</v>
      </c>
      <c r="O198" s="8">
        <f>SUMIFS(AssessedValuation[100% Utilities],AssessedValuation[Dist],$C198,AssessedValuation[Tif_NonTIF],$A$4)</f>
        <v>1904143</v>
      </c>
      <c r="P198" s="8">
        <f>SUMIFS(AssessedValuation[100% Other],AssessedValuation[Dist],$C198,AssessedValuation[Tif_NonTIF],$A$4)</f>
        <v>0</v>
      </c>
      <c r="Q198" s="8">
        <f>SUMIFS(AssessedValuation[100% Gross],AssessedValuation[Dist],$C198,AssessedValuation[Tif_NonTIF],$A$4)</f>
        <v>132921623</v>
      </c>
      <c r="R198" s="8">
        <f>SUMIFS(AssessedValuation[100% Military Exempt],AssessedValuation[Dist],$C198,AssessedValuation[Tif_NonTIF],$A$4)</f>
        <v>156000</v>
      </c>
      <c r="S198" s="8">
        <f>SUMIFS(AssessedValuation[100% Homestead Exempt],AssessedValuation[Dist],$C198,AssessedValuation[Tif_NonTIF],$A$4)</f>
        <v>572000</v>
      </c>
      <c r="T198" s="8">
        <f>SUMIFS(AssessedValuation[100% Net],AssessedValuation[Dist],$C198,AssessedValuation[Tif_NonTIF],$A$4)</f>
        <v>132193623</v>
      </c>
      <c r="U198" s="8">
        <f>SUMIFS(AssessedValuation[100% Gas &amp; Elec Utilities],AssessedValuation[Dist],$C198,AssessedValuation[Tif_NonTIF],$A$4)</f>
        <v>8716364</v>
      </c>
      <c r="V198" s="8">
        <f t="shared" si="2"/>
        <v>140909987</v>
      </c>
    </row>
    <row r="199" spans="1:22" x14ac:dyDescent="0.25">
      <c r="A199">
        <v>2026</v>
      </c>
      <c r="B199" t="s">
        <v>1040</v>
      </c>
      <c r="C199" t="s">
        <v>1419</v>
      </c>
      <c r="D199" t="s">
        <v>1419</v>
      </c>
      <c r="E199" t="s">
        <v>103</v>
      </c>
      <c r="F199" t="s">
        <v>1420</v>
      </c>
      <c r="G199" s="8">
        <f>SUMIFS(AssessedValuation[100% Residential],AssessedValuation[Dist],$C199,AssessedValuation[Tif_NonTIF],$A$4)</f>
        <v>105239203</v>
      </c>
      <c r="H199" s="8">
        <f>SUMIFS(AssessedValuation[100% Ag Land],AssessedValuation[Dist],$C199,AssessedValuation[Tif_NonTIF],$A$4)</f>
        <v>58698876</v>
      </c>
      <c r="I199" s="8">
        <f>SUMIFS(AssessedValuation[100% Ag Building],AssessedValuation[Dist],$C199,AssessedValuation[Tif_NonTIF],$A$4)</f>
        <v>3703030</v>
      </c>
      <c r="J199" s="8">
        <f>SUMIFS(AssessedValuation[100% Commercial],AssessedValuation[Dist],$C199,AssessedValuation[Tif_NonTIF],$A$4)</f>
        <v>2041788</v>
      </c>
      <c r="K199" s="8">
        <f>SUMIFS(AssessedValuation[100% Industrial],AssessedValuation[Dist],$C199,AssessedValuation[Tif_NonTIF],$A$4)</f>
        <v>0</v>
      </c>
      <c r="L199" s="8">
        <f>SUMIFS(AssessedValuation[100% Reserved],AssessedValuation[Dist],$C199,AssessedValuation[Tif_NonTIF],$A$4)</f>
        <v>0</v>
      </c>
      <c r="M199" s="8">
        <f>SUMIFS(AssessedValuation[100% Reserved4],AssessedValuation[Dist],$C199,AssessedValuation[Tif_NonTIF],$A$4)</f>
        <v>0</v>
      </c>
      <c r="N199" s="8">
        <f>SUMIFS(AssessedValuation[100% Railroads],AssessedValuation[Dist],$C199,AssessedValuation[Tif_NonTIF],$A$4)</f>
        <v>149648</v>
      </c>
      <c r="O199" s="8">
        <f>SUMIFS(AssessedValuation[100% Utilities],AssessedValuation[Dist],$C199,AssessedValuation[Tif_NonTIF],$A$4)</f>
        <v>3324752</v>
      </c>
      <c r="P199" s="8">
        <f>SUMIFS(AssessedValuation[100% Other],AssessedValuation[Dist],$C199,AssessedValuation[Tif_NonTIF],$A$4)</f>
        <v>11675</v>
      </c>
      <c r="Q199" s="8">
        <f>SUMIFS(AssessedValuation[100% Gross],AssessedValuation[Dist],$C199,AssessedValuation[Tif_NonTIF],$A$4)</f>
        <v>173168972</v>
      </c>
      <c r="R199" s="8">
        <f>SUMIFS(AssessedValuation[100% Military Exempt],AssessedValuation[Dist],$C199,AssessedValuation[Tif_NonTIF],$A$4)</f>
        <v>276000</v>
      </c>
      <c r="S199" s="8">
        <f>SUMIFS(AssessedValuation[100% Homestead Exempt],AssessedValuation[Dist],$C199,AssessedValuation[Tif_NonTIF],$A$4)</f>
        <v>909098</v>
      </c>
      <c r="T199" s="8">
        <f>SUMIFS(AssessedValuation[100% Net],AssessedValuation[Dist],$C199,AssessedValuation[Tif_NonTIF],$A$4)</f>
        <v>171983874</v>
      </c>
      <c r="U199" s="8">
        <f>SUMIFS(AssessedValuation[100% Gas &amp; Elec Utilities],AssessedValuation[Dist],$C199,AssessedValuation[Tif_NonTIF],$A$4)</f>
        <v>57252310</v>
      </c>
      <c r="V199" s="8">
        <f t="shared" si="2"/>
        <v>229236184</v>
      </c>
    </row>
    <row r="200" spans="1:22" x14ac:dyDescent="0.25">
      <c r="A200">
        <v>2026</v>
      </c>
      <c r="B200" t="s">
        <v>1031</v>
      </c>
      <c r="C200" t="s">
        <v>1421</v>
      </c>
      <c r="D200" t="s">
        <v>1421</v>
      </c>
      <c r="E200" t="s">
        <v>502</v>
      </c>
      <c r="F200" t="s">
        <v>1422</v>
      </c>
      <c r="G200" s="8">
        <f>SUMIFS(AssessedValuation[100% Residential],AssessedValuation[Dist],$C200,AssessedValuation[Tif_NonTIF],$A$4)</f>
        <v>462489973</v>
      </c>
      <c r="H200" s="8">
        <f>SUMIFS(AssessedValuation[100% Ag Land],AssessedValuation[Dist],$C200,AssessedValuation[Tif_NonTIF],$A$4)</f>
        <v>200748234</v>
      </c>
      <c r="I200" s="8">
        <f>SUMIFS(AssessedValuation[100% Ag Building],AssessedValuation[Dist],$C200,AssessedValuation[Tif_NonTIF],$A$4)</f>
        <v>13074010</v>
      </c>
      <c r="J200" s="8">
        <f>SUMIFS(AssessedValuation[100% Commercial],AssessedValuation[Dist],$C200,AssessedValuation[Tif_NonTIF],$A$4)</f>
        <v>33112730</v>
      </c>
      <c r="K200" s="8">
        <f>SUMIFS(AssessedValuation[100% Industrial],AssessedValuation[Dist],$C200,AssessedValuation[Tif_NonTIF],$A$4)</f>
        <v>2206992</v>
      </c>
      <c r="L200" s="8">
        <f>SUMIFS(AssessedValuation[100% Reserved],AssessedValuation[Dist],$C200,AssessedValuation[Tif_NonTIF],$A$4)</f>
        <v>0</v>
      </c>
      <c r="M200" s="8">
        <f>SUMIFS(AssessedValuation[100% Reserved4],AssessedValuation[Dist],$C200,AssessedValuation[Tif_NonTIF],$A$4)</f>
        <v>0</v>
      </c>
      <c r="N200" s="8">
        <f>SUMIFS(AssessedValuation[100% Railroads],AssessedValuation[Dist],$C200,AssessedValuation[Tif_NonTIF],$A$4)</f>
        <v>0</v>
      </c>
      <c r="O200" s="8">
        <f>SUMIFS(AssessedValuation[100% Utilities],AssessedValuation[Dist],$C200,AssessedValuation[Tif_NonTIF],$A$4)</f>
        <v>1498003</v>
      </c>
      <c r="P200" s="8">
        <f>SUMIFS(AssessedValuation[100% Other],AssessedValuation[Dist],$C200,AssessedValuation[Tif_NonTIF],$A$4)</f>
        <v>0</v>
      </c>
      <c r="Q200" s="8">
        <f>SUMIFS(AssessedValuation[100% Gross],AssessedValuation[Dist],$C200,AssessedValuation[Tif_NonTIF],$A$4)</f>
        <v>713129942</v>
      </c>
      <c r="R200" s="8">
        <f>SUMIFS(AssessedValuation[100% Military Exempt],AssessedValuation[Dist],$C200,AssessedValuation[Tif_NonTIF],$A$4)</f>
        <v>756380</v>
      </c>
      <c r="S200" s="8">
        <f>SUMIFS(AssessedValuation[100% Homestead Exempt],AssessedValuation[Dist],$C200,AssessedValuation[Tif_NonTIF],$A$4)</f>
        <v>2694250</v>
      </c>
      <c r="T200" s="8">
        <f>SUMIFS(AssessedValuation[100% Net],AssessedValuation[Dist],$C200,AssessedValuation[Tif_NonTIF],$A$4)</f>
        <v>709679312</v>
      </c>
      <c r="U200" s="8">
        <f>SUMIFS(AssessedValuation[100% Gas &amp; Elec Utilities],AssessedValuation[Dist],$C200,AssessedValuation[Tif_NonTIF],$A$4)</f>
        <v>37914208</v>
      </c>
      <c r="V200" s="8">
        <f t="shared" ref="V200:V263" si="3">SUM(T200:U200)</f>
        <v>747593520</v>
      </c>
    </row>
    <row r="201" spans="1:22" x14ac:dyDescent="0.25">
      <c r="A201">
        <v>2026</v>
      </c>
      <c r="B201" t="s">
        <v>1040</v>
      </c>
      <c r="C201" t="s">
        <v>1423</v>
      </c>
      <c r="D201" t="s">
        <v>1423</v>
      </c>
      <c r="E201" t="s">
        <v>457</v>
      </c>
      <c r="F201" t="s">
        <v>1424</v>
      </c>
      <c r="G201" s="8">
        <f>SUMIFS(AssessedValuation[100% Residential],AssessedValuation[Dist],$C201,AssessedValuation[Tif_NonTIF],$A$4)</f>
        <v>744599406</v>
      </c>
      <c r="H201" s="8">
        <f>SUMIFS(AssessedValuation[100% Ag Land],AssessedValuation[Dist],$C201,AssessedValuation[Tif_NonTIF],$A$4)</f>
        <v>156690610</v>
      </c>
      <c r="I201" s="8">
        <f>SUMIFS(AssessedValuation[100% Ag Building],AssessedValuation[Dist],$C201,AssessedValuation[Tif_NonTIF],$A$4)</f>
        <v>9884440</v>
      </c>
      <c r="J201" s="8">
        <f>SUMIFS(AssessedValuation[100% Commercial],AssessedValuation[Dist],$C201,AssessedValuation[Tif_NonTIF],$A$4)</f>
        <v>163257768</v>
      </c>
      <c r="K201" s="8">
        <f>SUMIFS(AssessedValuation[100% Industrial],AssessedValuation[Dist],$C201,AssessedValuation[Tif_NonTIF],$A$4)</f>
        <v>57818732</v>
      </c>
      <c r="L201" s="8">
        <f>SUMIFS(AssessedValuation[100% Reserved],AssessedValuation[Dist],$C201,AssessedValuation[Tif_NonTIF],$A$4)</f>
        <v>0</v>
      </c>
      <c r="M201" s="8">
        <f>SUMIFS(AssessedValuation[100% Reserved4],AssessedValuation[Dist],$C201,AssessedValuation[Tif_NonTIF],$A$4)</f>
        <v>0</v>
      </c>
      <c r="N201" s="8">
        <f>SUMIFS(AssessedValuation[100% Railroads],AssessedValuation[Dist],$C201,AssessedValuation[Tif_NonTIF],$A$4)</f>
        <v>16423261</v>
      </c>
      <c r="O201" s="8">
        <f>SUMIFS(AssessedValuation[100% Utilities],AssessedValuation[Dist],$C201,AssessedValuation[Tif_NonTIF],$A$4)</f>
        <v>9040461</v>
      </c>
      <c r="P201" s="8">
        <f>SUMIFS(AssessedValuation[100% Other],AssessedValuation[Dist],$C201,AssessedValuation[Tif_NonTIF],$A$4)</f>
        <v>0</v>
      </c>
      <c r="Q201" s="8">
        <f>SUMIFS(AssessedValuation[100% Gross],AssessedValuation[Dist],$C201,AssessedValuation[Tif_NonTIF],$A$4)</f>
        <v>1157714678</v>
      </c>
      <c r="R201" s="8">
        <f>SUMIFS(AssessedValuation[100% Military Exempt],AssessedValuation[Dist],$C201,AssessedValuation[Tif_NonTIF],$A$4)</f>
        <v>1768000</v>
      </c>
      <c r="S201" s="8">
        <f>SUMIFS(AssessedValuation[100% Homestead Exempt],AssessedValuation[Dist],$C201,AssessedValuation[Tif_NonTIF],$A$4)</f>
        <v>3136250</v>
      </c>
      <c r="T201" s="8">
        <f>SUMIFS(AssessedValuation[100% Net],AssessedValuation[Dist],$C201,AssessedValuation[Tif_NonTIF],$A$4)</f>
        <v>1152810428</v>
      </c>
      <c r="U201" s="8">
        <f>SUMIFS(AssessedValuation[100% Gas &amp; Elec Utilities],AssessedValuation[Dist],$C201,AssessedValuation[Tif_NonTIF],$A$4)</f>
        <v>38701839</v>
      </c>
      <c r="V201" s="8">
        <f t="shared" si="3"/>
        <v>1191512267</v>
      </c>
    </row>
    <row r="202" spans="1:22" x14ac:dyDescent="0.25">
      <c r="A202">
        <v>2026</v>
      </c>
      <c r="B202" t="s">
        <v>1043</v>
      </c>
      <c r="C202" t="s">
        <v>1425</v>
      </c>
      <c r="D202" t="s">
        <v>1425</v>
      </c>
      <c r="E202" t="s">
        <v>590</v>
      </c>
      <c r="F202" t="s">
        <v>1426</v>
      </c>
      <c r="G202" s="8">
        <f>SUMIFS(AssessedValuation[100% Residential],AssessedValuation[Dist],$C202,AssessedValuation[Tif_NonTIF],$A$4)</f>
        <v>618150387</v>
      </c>
      <c r="H202" s="8">
        <f>SUMIFS(AssessedValuation[100% Ag Land],AssessedValuation[Dist],$C202,AssessedValuation[Tif_NonTIF],$A$4)</f>
        <v>76136182</v>
      </c>
      <c r="I202" s="8">
        <f>SUMIFS(AssessedValuation[100% Ag Building],AssessedValuation[Dist],$C202,AssessedValuation[Tif_NonTIF],$A$4)</f>
        <v>5544988</v>
      </c>
      <c r="J202" s="8">
        <f>SUMIFS(AssessedValuation[100% Commercial],AssessedValuation[Dist],$C202,AssessedValuation[Tif_NonTIF],$A$4)</f>
        <v>41711399</v>
      </c>
      <c r="K202" s="8">
        <f>SUMIFS(AssessedValuation[100% Industrial],AssessedValuation[Dist],$C202,AssessedValuation[Tif_NonTIF],$A$4)</f>
        <v>1396544</v>
      </c>
      <c r="L202" s="8">
        <f>SUMIFS(AssessedValuation[100% Reserved],AssessedValuation[Dist],$C202,AssessedValuation[Tif_NonTIF],$A$4)</f>
        <v>0</v>
      </c>
      <c r="M202" s="8">
        <f>SUMIFS(AssessedValuation[100% Reserved4],AssessedValuation[Dist],$C202,AssessedValuation[Tif_NonTIF],$A$4)</f>
        <v>0</v>
      </c>
      <c r="N202" s="8">
        <f>SUMIFS(AssessedValuation[100% Railroads],AssessedValuation[Dist],$C202,AssessedValuation[Tif_NonTIF],$A$4)</f>
        <v>11268873</v>
      </c>
      <c r="O202" s="8">
        <f>SUMIFS(AssessedValuation[100% Utilities],AssessedValuation[Dist],$C202,AssessedValuation[Tif_NonTIF],$A$4)</f>
        <v>2462045</v>
      </c>
      <c r="P202" s="8">
        <f>SUMIFS(AssessedValuation[100% Other],AssessedValuation[Dist],$C202,AssessedValuation[Tif_NonTIF],$A$4)</f>
        <v>0</v>
      </c>
      <c r="Q202" s="8">
        <f>SUMIFS(AssessedValuation[100% Gross],AssessedValuation[Dist],$C202,AssessedValuation[Tif_NonTIF],$A$4)</f>
        <v>756670418</v>
      </c>
      <c r="R202" s="8">
        <f>SUMIFS(AssessedValuation[100% Military Exempt],AssessedValuation[Dist],$C202,AssessedValuation[Tif_NonTIF],$A$4)</f>
        <v>708000</v>
      </c>
      <c r="S202" s="8">
        <f>SUMIFS(AssessedValuation[100% Homestead Exempt],AssessedValuation[Dist],$C202,AssessedValuation[Tif_NonTIF],$A$4)</f>
        <v>3603182</v>
      </c>
      <c r="T202" s="8">
        <f>SUMIFS(AssessedValuation[100% Net],AssessedValuation[Dist],$C202,AssessedValuation[Tif_NonTIF],$A$4)</f>
        <v>752359236</v>
      </c>
      <c r="U202" s="8">
        <f>SUMIFS(AssessedValuation[100% Gas &amp; Elec Utilities],AssessedValuation[Dist],$C202,AssessedValuation[Tif_NonTIF],$A$4)</f>
        <v>43613164</v>
      </c>
      <c r="V202" s="8">
        <f t="shared" si="3"/>
        <v>795972400</v>
      </c>
    </row>
    <row r="203" spans="1:22" x14ac:dyDescent="0.25">
      <c r="A203">
        <v>2026</v>
      </c>
      <c r="B203" t="s">
        <v>1031</v>
      </c>
      <c r="C203" t="s">
        <v>1427</v>
      </c>
      <c r="D203" t="s">
        <v>1427</v>
      </c>
      <c r="E203" t="s">
        <v>255</v>
      </c>
      <c r="F203" t="s">
        <v>1428</v>
      </c>
      <c r="G203" s="8">
        <f>SUMIFS(AssessedValuation[100% Residential],AssessedValuation[Dist],$C203,AssessedValuation[Tif_NonTIF],$A$4)</f>
        <v>75521810</v>
      </c>
      <c r="H203" s="8">
        <f>SUMIFS(AssessedValuation[100% Ag Land],AssessedValuation[Dist],$C203,AssessedValuation[Tif_NonTIF],$A$4)</f>
        <v>51206727</v>
      </c>
      <c r="I203" s="8">
        <f>SUMIFS(AssessedValuation[100% Ag Building],AssessedValuation[Dist],$C203,AssessedValuation[Tif_NonTIF],$A$4)</f>
        <v>5282750</v>
      </c>
      <c r="J203" s="8">
        <f>SUMIFS(AssessedValuation[100% Commercial],AssessedValuation[Dist],$C203,AssessedValuation[Tif_NonTIF],$A$4)</f>
        <v>2381230</v>
      </c>
      <c r="K203" s="8">
        <f>SUMIFS(AssessedValuation[100% Industrial],AssessedValuation[Dist],$C203,AssessedValuation[Tif_NonTIF],$A$4)</f>
        <v>302050</v>
      </c>
      <c r="L203" s="8">
        <f>SUMIFS(AssessedValuation[100% Reserved],AssessedValuation[Dist],$C203,AssessedValuation[Tif_NonTIF],$A$4)</f>
        <v>0</v>
      </c>
      <c r="M203" s="8">
        <f>SUMIFS(AssessedValuation[100% Reserved4],AssessedValuation[Dist],$C203,AssessedValuation[Tif_NonTIF],$A$4)</f>
        <v>0</v>
      </c>
      <c r="N203" s="8">
        <f>SUMIFS(AssessedValuation[100% Railroads],AssessedValuation[Dist],$C203,AssessedValuation[Tif_NonTIF],$A$4)</f>
        <v>8651039</v>
      </c>
      <c r="O203" s="8">
        <f>SUMIFS(AssessedValuation[100% Utilities],AssessedValuation[Dist],$C203,AssessedValuation[Tif_NonTIF],$A$4)</f>
        <v>564352</v>
      </c>
      <c r="P203" s="8">
        <f>SUMIFS(AssessedValuation[100% Other],AssessedValuation[Dist],$C203,AssessedValuation[Tif_NonTIF],$A$4)</f>
        <v>0</v>
      </c>
      <c r="Q203" s="8">
        <f>SUMIFS(AssessedValuation[100% Gross],AssessedValuation[Dist],$C203,AssessedValuation[Tif_NonTIF],$A$4)</f>
        <v>143909958</v>
      </c>
      <c r="R203" s="8">
        <f>SUMIFS(AssessedValuation[100% Military Exempt],AssessedValuation[Dist],$C203,AssessedValuation[Tif_NonTIF],$A$4)</f>
        <v>204000</v>
      </c>
      <c r="S203" s="8">
        <f>SUMIFS(AssessedValuation[100% Homestead Exempt],AssessedValuation[Dist],$C203,AssessedValuation[Tif_NonTIF],$A$4)</f>
        <v>663000</v>
      </c>
      <c r="T203" s="8">
        <f>SUMIFS(AssessedValuation[100% Net],AssessedValuation[Dist],$C203,AssessedValuation[Tif_NonTIF],$A$4)</f>
        <v>143042958</v>
      </c>
      <c r="U203" s="8">
        <f>SUMIFS(AssessedValuation[100% Gas &amp; Elec Utilities],AssessedValuation[Dist],$C203,AssessedValuation[Tif_NonTIF],$A$4)</f>
        <v>10806434</v>
      </c>
      <c r="V203" s="8">
        <f t="shared" si="3"/>
        <v>153849392</v>
      </c>
    </row>
    <row r="204" spans="1:22" x14ac:dyDescent="0.25">
      <c r="A204">
        <v>2026</v>
      </c>
      <c r="B204" t="s">
        <v>1062</v>
      </c>
      <c r="C204" t="s">
        <v>1429</v>
      </c>
      <c r="D204" t="s">
        <v>1429</v>
      </c>
      <c r="E204" t="s">
        <v>708</v>
      </c>
      <c r="F204" t="s">
        <v>1430</v>
      </c>
      <c r="G204" s="8">
        <f>SUMIFS(AssessedValuation[100% Residential],AssessedValuation[Dist],$C204,AssessedValuation[Tif_NonTIF],$A$4)</f>
        <v>1994248544</v>
      </c>
      <c r="H204" s="8">
        <f>SUMIFS(AssessedValuation[100% Ag Land],AssessedValuation[Dist],$C204,AssessedValuation[Tif_NonTIF],$A$4)</f>
        <v>122371891</v>
      </c>
      <c r="I204" s="8">
        <f>SUMIFS(AssessedValuation[100% Ag Building],AssessedValuation[Dist],$C204,AssessedValuation[Tif_NonTIF],$A$4)</f>
        <v>11915117</v>
      </c>
      <c r="J204" s="8">
        <f>SUMIFS(AssessedValuation[100% Commercial],AssessedValuation[Dist],$C204,AssessedValuation[Tif_NonTIF],$A$4)</f>
        <v>380501552</v>
      </c>
      <c r="K204" s="8">
        <f>SUMIFS(AssessedValuation[100% Industrial],AssessedValuation[Dist],$C204,AssessedValuation[Tif_NonTIF],$A$4)</f>
        <v>240879384</v>
      </c>
      <c r="L204" s="8">
        <f>SUMIFS(AssessedValuation[100% Reserved],AssessedValuation[Dist],$C204,AssessedValuation[Tif_NonTIF],$A$4)</f>
        <v>0</v>
      </c>
      <c r="M204" s="8">
        <f>SUMIFS(AssessedValuation[100% Reserved4],AssessedValuation[Dist],$C204,AssessedValuation[Tif_NonTIF],$A$4)</f>
        <v>0</v>
      </c>
      <c r="N204" s="8">
        <f>SUMIFS(AssessedValuation[100% Railroads],AssessedValuation[Dist],$C204,AssessedValuation[Tif_NonTIF],$A$4)</f>
        <v>6168045</v>
      </c>
      <c r="O204" s="8">
        <f>SUMIFS(AssessedValuation[100% Utilities],AssessedValuation[Dist],$C204,AssessedValuation[Tif_NonTIF],$A$4)</f>
        <v>14528517</v>
      </c>
      <c r="P204" s="8">
        <f>SUMIFS(AssessedValuation[100% Other],AssessedValuation[Dist],$C204,AssessedValuation[Tif_NonTIF],$A$4)</f>
        <v>0</v>
      </c>
      <c r="Q204" s="8">
        <f>SUMIFS(AssessedValuation[100% Gross],AssessedValuation[Dist],$C204,AssessedValuation[Tif_NonTIF],$A$4)</f>
        <v>2770613050</v>
      </c>
      <c r="R204" s="8">
        <f>SUMIFS(AssessedValuation[100% Military Exempt],AssessedValuation[Dist],$C204,AssessedValuation[Tif_NonTIF],$A$4)</f>
        <v>3401545</v>
      </c>
      <c r="S204" s="8">
        <f>SUMIFS(AssessedValuation[100% Homestead Exempt],AssessedValuation[Dist],$C204,AssessedValuation[Tif_NonTIF],$A$4)</f>
        <v>12623000</v>
      </c>
      <c r="T204" s="8">
        <f>SUMIFS(AssessedValuation[100% Net],AssessedValuation[Dist],$C204,AssessedValuation[Tif_NonTIF],$A$4)</f>
        <v>2754588505</v>
      </c>
      <c r="U204" s="8">
        <f>SUMIFS(AssessedValuation[100% Gas &amp; Elec Utilities],AssessedValuation[Dist],$C204,AssessedValuation[Tif_NonTIF],$A$4)</f>
        <v>70499964</v>
      </c>
      <c r="V204" s="8">
        <f t="shared" si="3"/>
        <v>2825088469</v>
      </c>
    </row>
    <row r="205" spans="1:22" x14ac:dyDescent="0.25">
      <c r="A205">
        <v>2026</v>
      </c>
      <c r="B205" t="s">
        <v>1029</v>
      </c>
      <c r="C205" t="s">
        <v>1431</v>
      </c>
      <c r="D205" t="s">
        <v>1431</v>
      </c>
      <c r="E205" t="s">
        <v>142</v>
      </c>
      <c r="F205" t="s">
        <v>1432</v>
      </c>
      <c r="G205" s="8">
        <f>SUMIFS(AssessedValuation[100% Residential],AssessedValuation[Dist],$C205,AssessedValuation[Tif_NonTIF],$A$4)</f>
        <v>298610100</v>
      </c>
      <c r="H205" s="8">
        <f>SUMIFS(AssessedValuation[100% Ag Land],AssessedValuation[Dist],$C205,AssessedValuation[Tif_NonTIF],$A$4)</f>
        <v>181622020</v>
      </c>
      <c r="I205" s="8">
        <f>SUMIFS(AssessedValuation[100% Ag Building],AssessedValuation[Dist],$C205,AssessedValuation[Tif_NonTIF],$A$4)</f>
        <v>10487190</v>
      </c>
      <c r="J205" s="8">
        <f>SUMIFS(AssessedValuation[100% Commercial],AssessedValuation[Dist],$C205,AssessedValuation[Tif_NonTIF],$A$4)</f>
        <v>20211230</v>
      </c>
      <c r="K205" s="8">
        <f>SUMIFS(AssessedValuation[100% Industrial],AssessedValuation[Dist],$C205,AssessedValuation[Tif_NonTIF],$A$4)</f>
        <v>2930280</v>
      </c>
      <c r="L205" s="8">
        <f>SUMIFS(AssessedValuation[100% Reserved],AssessedValuation[Dist],$C205,AssessedValuation[Tif_NonTIF],$A$4)</f>
        <v>0</v>
      </c>
      <c r="M205" s="8">
        <f>SUMIFS(AssessedValuation[100% Reserved4],AssessedValuation[Dist],$C205,AssessedValuation[Tif_NonTIF],$A$4)</f>
        <v>0</v>
      </c>
      <c r="N205" s="8">
        <f>SUMIFS(AssessedValuation[100% Railroads],AssessedValuation[Dist],$C205,AssessedValuation[Tif_NonTIF],$A$4)</f>
        <v>6137381</v>
      </c>
      <c r="O205" s="8">
        <f>SUMIFS(AssessedValuation[100% Utilities],AssessedValuation[Dist],$C205,AssessedValuation[Tif_NonTIF],$A$4)</f>
        <v>418245</v>
      </c>
      <c r="P205" s="8">
        <f>SUMIFS(AssessedValuation[100% Other],AssessedValuation[Dist],$C205,AssessedValuation[Tif_NonTIF],$A$4)</f>
        <v>0</v>
      </c>
      <c r="Q205" s="8">
        <f>SUMIFS(AssessedValuation[100% Gross],AssessedValuation[Dist],$C205,AssessedValuation[Tif_NonTIF],$A$4)</f>
        <v>520416446</v>
      </c>
      <c r="R205" s="8">
        <f>SUMIFS(AssessedValuation[100% Military Exempt],AssessedValuation[Dist],$C205,AssessedValuation[Tif_NonTIF],$A$4)</f>
        <v>748000</v>
      </c>
      <c r="S205" s="8">
        <f>SUMIFS(AssessedValuation[100% Homestead Exempt],AssessedValuation[Dist],$C205,AssessedValuation[Tif_NonTIF],$A$4)</f>
        <v>2359500</v>
      </c>
      <c r="T205" s="8">
        <f>SUMIFS(AssessedValuation[100% Net],AssessedValuation[Dist],$C205,AssessedValuation[Tif_NonTIF],$A$4)</f>
        <v>517308946</v>
      </c>
      <c r="U205" s="8">
        <f>SUMIFS(AssessedValuation[100% Gas &amp; Elec Utilities],AssessedValuation[Dist],$C205,AssessedValuation[Tif_NonTIF],$A$4)</f>
        <v>20246173</v>
      </c>
      <c r="V205" s="8">
        <f t="shared" si="3"/>
        <v>537555119</v>
      </c>
    </row>
    <row r="206" spans="1:22" x14ac:dyDescent="0.25">
      <c r="A206">
        <v>2026</v>
      </c>
      <c r="B206" t="s">
        <v>1024</v>
      </c>
      <c r="C206" t="s">
        <v>1433</v>
      </c>
      <c r="D206" t="s">
        <v>1433</v>
      </c>
      <c r="E206" t="s">
        <v>888</v>
      </c>
      <c r="F206" t="s">
        <v>1434</v>
      </c>
      <c r="G206" s="8">
        <f>SUMIFS(AssessedValuation[100% Residential],AssessedValuation[Dist],$C206,AssessedValuation[Tif_NonTIF],$A$4)</f>
        <v>721246368</v>
      </c>
      <c r="H206" s="8">
        <f>SUMIFS(AssessedValuation[100% Ag Land],AssessedValuation[Dist],$C206,AssessedValuation[Tif_NonTIF],$A$4)</f>
        <v>122254600</v>
      </c>
      <c r="I206" s="8">
        <f>SUMIFS(AssessedValuation[100% Ag Building],AssessedValuation[Dist],$C206,AssessedValuation[Tif_NonTIF],$A$4)</f>
        <v>7247400</v>
      </c>
      <c r="J206" s="8">
        <f>SUMIFS(AssessedValuation[100% Commercial],AssessedValuation[Dist],$C206,AssessedValuation[Tif_NonTIF],$A$4)</f>
        <v>79853773</v>
      </c>
      <c r="K206" s="8">
        <f>SUMIFS(AssessedValuation[100% Industrial],AssessedValuation[Dist],$C206,AssessedValuation[Tif_NonTIF],$A$4)</f>
        <v>85035836</v>
      </c>
      <c r="L206" s="8">
        <f>SUMIFS(AssessedValuation[100% Reserved],AssessedValuation[Dist],$C206,AssessedValuation[Tif_NonTIF],$A$4)</f>
        <v>0</v>
      </c>
      <c r="M206" s="8">
        <f>SUMIFS(AssessedValuation[100% Reserved4],AssessedValuation[Dist],$C206,AssessedValuation[Tif_NonTIF],$A$4)</f>
        <v>0</v>
      </c>
      <c r="N206" s="8">
        <f>SUMIFS(AssessedValuation[100% Railroads],AssessedValuation[Dist],$C206,AssessedValuation[Tif_NonTIF],$A$4)</f>
        <v>37104162</v>
      </c>
      <c r="O206" s="8">
        <f>SUMIFS(AssessedValuation[100% Utilities],AssessedValuation[Dist],$C206,AssessedValuation[Tif_NonTIF],$A$4)</f>
        <v>2375351</v>
      </c>
      <c r="P206" s="8">
        <f>SUMIFS(AssessedValuation[100% Other],AssessedValuation[Dist],$C206,AssessedValuation[Tif_NonTIF],$A$4)</f>
        <v>0</v>
      </c>
      <c r="Q206" s="8">
        <f>SUMIFS(AssessedValuation[100% Gross],AssessedValuation[Dist],$C206,AssessedValuation[Tif_NonTIF],$A$4)</f>
        <v>1055117490</v>
      </c>
      <c r="R206" s="8">
        <f>SUMIFS(AssessedValuation[100% Military Exempt],AssessedValuation[Dist],$C206,AssessedValuation[Tif_NonTIF],$A$4)</f>
        <v>1191704</v>
      </c>
      <c r="S206" s="8">
        <f>SUMIFS(AssessedValuation[100% Homestead Exempt],AssessedValuation[Dist],$C206,AssessedValuation[Tif_NonTIF],$A$4)</f>
        <v>4686500</v>
      </c>
      <c r="T206" s="8">
        <f>SUMIFS(AssessedValuation[100% Net],AssessedValuation[Dist],$C206,AssessedValuation[Tif_NonTIF],$A$4)</f>
        <v>1049239286</v>
      </c>
      <c r="U206" s="8">
        <f>SUMIFS(AssessedValuation[100% Gas &amp; Elec Utilities],AssessedValuation[Dist],$C206,AssessedValuation[Tif_NonTIF],$A$4)</f>
        <v>75700841</v>
      </c>
      <c r="V206" s="8">
        <f t="shared" si="3"/>
        <v>1124940127</v>
      </c>
    </row>
    <row r="207" spans="1:22" x14ac:dyDescent="0.25">
      <c r="A207">
        <v>2026</v>
      </c>
      <c r="B207" t="s">
        <v>1052</v>
      </c>
      <c r="C207" t="s">
        <v>1435</v>
      </c>
      <c r="D207" t="s">
        <v>1435</v>
      </c>
      <c r="E207" t="s">
        <v>218</v>
      </c>
      <c r="F207" t="s">
        <v>1436</v>
      </c>
      <c r="G207" s="8">
        <f>SUMIFS(AssessedValuation[100% Residential],AssessedValuation[Dist],$C207,AssessedValuation[Tif_NonTIF],$A$4)</f>
        <v>461930809</v>
      </c>
      <c r="H207" s="8">
        <f>SUMIFS(AssessedValuation[100% Ag Land],AssessedValuation[Dist],$C207,AssessedValuation[Tif_NonTIF],$A$4)</f>
        <v>273683550</v>
      </c>
      <c r="I207" s="8">
        <f>SUMIFS(AssessedValuation[100% Ag Building],AssessedValuation[Dist],$C207,AssessedValuation[Tif_NonTIF],$A$4)</f>
        <v>26736030</v>
      </c>
      <c r="J207" s="8">
        <f>SUMIFS(AssessedValuation[100% Commercial],AssessedValuation[Dist],$C207,AssessedValuation[Tif_NonTIF],$A$4)</f>
        <v>66215773</v>
      </c>
      <c r="K207" s="8">
        <f>SUMIFS(AssessedValuation[100% Industrial],AssessedValuation[Dist],$C207,AssessedValuation[Tif_NonTIF],$A$4)</f>
        <v>54687000</v>
      </c>
      <c r="L207" s="8">
        <f>SUMIFS(AssessedValuation[100% Reserved],AssessedValuation[Dist],$C207,AssessedValuation[Tif_NonTIF],$A$4)</f>
        <v>0</v>
      </c>
      <c r="M207" s="8">
        <f>SUMIFS(AssessedValuation[100% Reserved4],AssessedValuation[Dist],$C207,AssessedValuation[Tif_NonTIF],$A$4)</f>
        <v>0</v>
      </c>
      <c r="N207" s="8">
        <f>SUMIFS(AssessedValuation[100% Railroads],AssessedValuation[Dist],$C207,AssessedValuation[Tif_NonTIF],$A$4)</f>
        <v>4944605</v>
      </c>
      <c r="O207" s="8">
        <f>SUMIFS(AssessedValuation[100% Utilities],AssessedValuation[Dist],$C207,AssessedValuation[Tif_NonTIF],$A$4)</f>
        <v>38446680</v>
      </c>
      <c r="P207" s="8">
        <f>SUMIFS(AssessedValuation[100% Other],AssessedValuation[Dist],$C207,AssessedValuation[Tif_NonTIF],$A$4)</f>
        <v>0</v>
      </c>
      <c r="Q207" s="8">
        <f>SUMIFS(AssessedValuation[100% Gross],AssessedValuation[Dist],$C207,AssessedValuation[Tif_NonTIF],$A$4)</f>
        <v>926644447</v>
      </c>
      <c r="R207" s="8">
        <f>SUMIFS(AssessedValuation[100% Military Exempt],AssessedValuation[Dist],$C207,AssessedValuation[Tif_NonTIF],$A$4)</f>
        <v>1176000</v>
      </c>
      <c r="S207" s="8">
        <f>SUMIFS(AssessedValuation[100% Homestead Exempt],AssessedValuation[Dist],$C207,AssessedValuation[Tif_NonTIF],$A$4)</f>
        <v>4628000</v>
      </c>
      <c r="T207" s="8">
        <f>SUMIFS(AssessedValuation[100% Net],AssessedValuation[Dist],$C207,AssessedValuation[Tif_NonTIF],$A$4)</f>
        <v>920840447</v>
      </c>
      <c r="U207" s="8">
        <f>SUMIFS(AssessedValuation[100% Gas &amp; Elec Utilities],AssessedValuation[Dist],$C207,AssessedValuation[Tif_NonTIF],$A$4)</f>
        <v>29627991</v>
      </c>
      <c r="V207" s="8">
        <f t="shared" si="3"/>
        <v>950468438</v>
      </c>
    </row>
    <row r="208" spans="1:22" x14ac:dyDescent="0.25">
      <c r="A208">
        <v>2026</v>
      </c>
      <c r="B208" t="s">
        <v>1040</v>
      </c>
      <c r="C208" t="s">
        <v>1437</v>
      </c>
      <c r="D208" t="s">
        <v>1437</v>
      </c>
      <c r="E208" t="s">
        <v>333</v>
      </c>
      <c r="F208" t="s">
        <v>1438</v>
      </c>
      <c r="G208" s="8">
        <f>SUMIFS(AssessedValuation[100% Residential],AssessedValuation[Dist],$C208,AssessedValuation[Tif_NonTIF],$A$4)</f>
        <v>194427939</v>
      </c>
      <c r="H208" s="8">
        <f>SUMIFS(AssessedValuation[100% Ag Land],AssessedValuation[Dist],$C208,AssessedValuation[Tif_NonTIF],$A$4)</f>
        <v>49800210</v>
      </c>
      <c r="I208" s="8">
        <f>SUMIFS(AssessedValuation[100% Ag Building],AssessedValuation[Dist],$C208,AssessedValuation[Tif_NonTIF],$A$4)</f>
        <v>2581190</v>
      </c>
      <c r="J208" s="8">
        <f>SUMIFS(AssessedValuation[100% Commercial],AssessedValuation[Dist],$C208,AssessedValuation[Tif_NonTIF],$A$4)</f>
        <v>11535221</v>
      </c>
      <c r="K208" s="8">
        <f>SUMIFS(AssessedValuation[100% Industrial],AssessedValuation[Dist],$C208,AssessedValuation[Tif_NonTIF],$A$4)</f>
        <v>459840</v>
      </c>
      <c r="L208" s="8">
        <f>SUMIFS(AssessedValuation[100% Reserved],AssessedValuation[Dist],$C208,AssessedValuation[Tif_NonTIF],$A$4)</f>
        <v>0</v>
      </c>
      <c r="M208" s="8">
        <f>SUMIFS(AssessedValuation[100% Reserved4],AssessedValuation[Dist],$C208,AssessedValuation[Tif_NonTIF],$A$4)</f>
        <v>0</v>
      </c>
      <c r="N208" s="8">
        <f>SUMIFS(AssessedValuation[100% Railroads],AssessedValuation[Dist],$C208,AssessedValuation[Tif_NonTIF],$A$4)</f>
        <v>7220733</v>
      </c>
      <c r="O208" s="8">
        <f>SUMIFS(AssessedValuation[100% Utilities],AssessedValuation[Dist],$C208,AssessedValuation[Tif_NonTIF],$A$4)</f>
        <v>2482053</v>
      </c>
      <c r="P208" s="8">
        <f>SUMIFS(AssessedValuation[100% Other],AssessedValuation[Dist],$C208,AssessedValuation[Tif_NonTIF],$A$4)</f>
        <v>0</v>
      </c>
      <c r="Q208" s="8">
        <f>SUMIFS(AssessedValuation[100% Gross],AssessedValuation[Dist],$C208,AssessedValuation[Tif_NonTIF],$A$4)</f>
        <v>268507186</v>
      </c>
      <c r="R208" s="8">
        <f>SUMIFS(AssessedValuation[100% Military Exempt],AssessedValuation[Dist],$C208,AssessedValuation[Tif_NonTIF],$A$4)</f>
        <v>692000</v>
      </c>
      <c r="S208" s="8">
        <f>SUMIFS(AssessedValuation[100% Homestead Exempt],AssessedValuation[Dist],$C208,AssessedValuation[Tif_NonTIF],$A$4)</f>
        <v>802750</v>
      </c>
      <c r="T208" s="8">
        <f>SUMIFS(AssessedValuation[100% Net],AssessedValuation[Dist],$C208,AssessedValuation[Tif_NonTIF],$A$4)</f>
        <v>267012436</v>
      </c>
      <c r="U208" s="8">
        <f>SUMIFS(AssessedValuation[100% Gas &amp; Elec Utilities],AssessedValuation[Dist],$C208,AssessedValuation[Tif_NonTIF],$A$4)</f>
        <v>7760524</v>
      </c>
      <c r="V208" s="8">
        <f t="shared" si="3"/>
        <v>274772960</v>
      </c>
    </row>
    <row r="209" spans="1:22" x14ac:dyDescent="0.25">
      <c r="A209">
        <v>2026</v>
      </c>
      <c r="B209" t="s">
        <v>1037</v>
      </c>
      <c r="C209" t="s">
        <v>1439</v>
      </c>
      <c r="D209" t="s">
        <v>1439</v>
      </c>
      <c r="E209" t="s">
        <v>223</v>
      </c>
      <c r="F209" t="s">
        <v>1440</v>
      </c>
      <c r="G209" s="8">
        <f>SUMIFS(AssessedValuation[100% Residential],AssessedValuation[Dist],$C209,AssessedValuation[Tif_NonTIF],$A$4)</f>
        <v>130499423</v>
      </c>
      <c r="H209" s="8">
        <f>SUMIFS(AssessedValuation[100% Ag Land],AssessedValuation[Dist],$C209,AssessedValuation[Tif_NonTIF],$A$4)</f>
        <v>203696642</v>
      </c>
      <c r="I209" s="8">
        <f>SUMIFS(AssessedValuation[100% Ag Building],AssessedValuation[Dist],$C209,AssessedValuation[Tif_NonTIF],$A$4)</f>
        <v>19764169</v>
      </c>
      <c r="J209" s="8">
        <f>SUMIFS(AssessedValuation[100% Commercial],AssessedValuation[Dist],$C209,AssessedValuation[Tif_NonTIF],$A$4)</f>
        <v>17170699</v>
      </c>
      <c r="K209" s="8">
        <f>SUMIFS(AssessedValuation[100% Industrial],AssessedValuation[Dist],$C209,AssessedValuation[Tif_NonTIF],$A$4)</f>
        <v>66392763</v>
      </c>
      <c r="L209" s="8">
        <f>SUMIFS(AssessedValuation[100% Reserved],AssessedValuation[Dist],$C209,AssessedValuation[Tif_NonTIF],$A$4)</f>
        <v>0</v>
      </c>
      <c r="M209" s="8">
        <f>SUMIFS(AssessedValuation[100% Reserved4],AssessedValuation[Dist],$C209,AssessedValuation[Tif_NonTIF],$A$4)</f>
        <v>0</v>
      </c>
      <c r="N209" s="8">
        <f>SUMIFS(AssessedValuation[100% Railroads],AssessedValuation[Dist],$C209,AssessedValuation[Tif_NonTIF],$A$4)</f>
        <v>5166943</v>
      </c>
      <c r="O209" s="8">
        <f>SUMIFS(AssessedValuation[100% Utilities],AssessedValuation[Dist],$C209,AssessedValuation[Tif_NonTIF],$A$4)</f>
        <v>50681754</v>
      </c>
      <c r="P209" s="8">
        <f>SUMIFS(AssessedValuation[100% Other],AssessedValuation[Dist],$C209,AssessedValuation[Tif_NonTIF],$A$4)</f>
        <v>0</v>
      </c>
      <c r="Q209" s="8">
        <f>SUMIFS(AssessedValuation[100% Gross],AssessedValuation[Dist],$C209,AssessedValuation[Tif_NonTIF],$A$4)</f>
        <v>493372393</v>
      </c>
      <c r="R209" s="8">
        <f>SUMIFS(AssessedValuation[100% Military Exempt],AssessedValuation[Dist],$C209,AssessedValuation[Tif_NonTIF],$A$4)</f>
        <v>369044</v>
      </c>
      <c r="S209" s="8">
        <f>SUMIFS(AssessedValuation[100% Homestead Exempt],AssessedValuation[Dist],$C209,AssessedValuation[Tif_NonTIF],$A$4)</f>
        <v>1234789</v>
      </c>
      <c r="T209" s="8">
        <f>SUMIFS(AssessedValuation[100% Net],AssessedValuation[Dist],$C209,AssessedValuation[Tif_NonTIF],$A$4)</f>
        <v>491768560</v>
      </c>
      <c r="U209" s="8">
        <f>SUMIFS(AssessedValuation[100% Gas &amp; Elec Utilities],AssessedValuation[Dist],$C209,AssessedValuation[Tif_NonTIF],$A$4)</f>
        <v>16610370</v>
      </c>
      <c r="V209" s="8">
        <f t="shared" si="3"/>
        <v>508378930</v>
      </c>
    </row>
    <row r="210" spans="1:22" x14ac:dyDescent="0.25">
      <c r="A210">
        <v>2026</v>
      </c>
      <c r="B210" t="s">
        <v>1024</v>
      </c>
      <c r="C210" t="s">
        <v>1441</v>
      </c>
      <c r="D210" t="s">
        <v>1441</v>
      </c>
      <c r="E210" t="s">
        <v>538</v>
      </c>
      <c r="F210" t="s">
        <v>1442</v>
      </c>
      <c r="G210" s="8">
        <f>SUMIFS(AssessedValuation[100% Residential],AssessedValuation[Dist],$C210,AssessedValuation[Tif_NonTIF],$A$4)</f>
        <v>1327397464</v>
      </c>
      <c r="H210" s="8">
        <f>SUMIFS(AssessedValuation[100% Ag Land],AssessedValuation[Dist],$C210,AssessedValuation[Tif_NonTIF],$A$4)</f>
        <v>204576810</v>
      </c>
      <c r="I210" s="8">
        <f>SUMIFS(AssessedValuation[100% Ag Building],AssessedValuation[Dist],$C210,AssessedValuation[Tif_NonTIF],$A$4)</f>
        <v>7618850</v>
      </c>
      <c r="J210" s="8">
        <f>SUMIFS(AssessedValuation[100% Commercial],AssessedValuation[Dist],$C210,AssessedValuation[Tif_NonTIF],$A$4)</f>
        <v>163974383</v>
      </c>
      <c r="K210" s="8">
        <f>SUMIFS(AssessedValuation[100% Industrial],AssessedValuation[Dist],$C210,AssessedValuation[Tif_NonTIF],$A$4)</f>
        <v>41460851</v>
      </c>
      <c r="L210" s="8">
        <f>SUMIFS(AssessedValuation[100% Reserved],AssessedValuation[Dist],$C210,AssessedValuation[Tif_NonTIF],$A$4)</f>
        <v>0</v>
      </c>
      <c r="M210" s="8">
        <f>SUMIFS(AssessedValuation[100% Reserved4],AssessedValuation[Dist],$C210,AssessedValuation[Tif_NonTIF],$A$4)</f>
        <v>0</v>
      </c>
      <c r="N210" s="8">
        <f>SUMIFS(AssessedValuation[100% Railroads],AssessedValuation[Dist],$C210,AssessedValuation[Tif_NonTIF],$A$4)</f>
        <v>4455914</v>
      </c>
      <c r="O210" s="8">
        <f>SUMIFS(AssessedValuation[100% Utilities],AssessedValuation[Dist],$C210,AssessedValuation[Tif_NonTIF],$A$4)</f>
        <v>46997099</v>
      </c>
      <c r="P210" s="8">
        <f>SUMIFS(AssessedValuation[100% Other],AssessedValuation[Dist],$C210,AssessedValuation[Tif_NonTIF],$A$4)</f>
        <v>0</v>
      </c>
      <c r="Q210" s="8">
        <f>SUMIFS(AssessedValuation[100% Gross],AssessedValuation[Dist],$C210,AssessedValuation[Tif_NonTIF],$A$4)</f>
        <v>1796481371</v>
      </c>
      <c r="R210" s="8">
        <f>SUMIFS(AssessedValuation[100% Military Exempt],AssessedValuation[Dist],$C210,AssessedValuation[Tif_NonTIF],$A$4)</f>
        <v>2988000</v>
      </c>
      <c r="S210" s="8">
        <f>SUMIFS(AssessedValuation[100% Homestead Exempt],AssessedValuation[Dist],$C210,AssessedValuation[Tif_NonTIF],$A$4)</f>
        <v>9451000</v>
      </c>
      <c r="T210" s="8">
        <f>SUMIFS(AssessedValuation[100% Net],AssessedValuation[Dist],$C210,AssessedValuation[Tif_NonTIF],$A$4)</f>
        <v>1784042371</v>
      </c>
      <c r="U210" s="8">
        <f>SUMIFS(AssessedValuation[100% Gas &amp; Elec Utilities],AssessedValuation[Dist],$C210,AssessedValuation[Tif_NonTIF],$A$4)</f>
        <v>122576544</v>
      </c>
      <c r="V210" s="8">
        <f t="shared" si="3"/>
        <v>1906618915</v>
      </c>
    </row>
    <row r="211" spans="1:22" x14ac:dyDescent="0.25">
      <c r="A211">
        <v>2026</v>
      </c>
      <c r="B211" t="s">
        <v>1031</v>
      </c>
      <c r="C211" t="s">
        <v>1443</v>
      </c>
      <c r="D211" t="s">
        <v>1443</v>
      </c>
      <c r="E211" t="s">
        <v>98</v>
      </c>
      <c r="F211" t="s">
        <v>1444</v>
      </c>
      <c r="G211" s="8">
        <f>SUMIFS(AssessedValuation[100% Residential],AssessedValuation[Dist],$C211,AssessedValuation[Tif_NonTIF],$A$4)</f>
        <v>246181566</v>
      </c>
      <c r="H211" s="8">
        <f>SUMIFS(AssessedValuation[100% Ag Land],AssessedValuation[Dist],$C211,AssessedValuation[Tif_NonTIF],$A$4)</f>
        <v>212045040</v>
      </c>
      <c r="I211" s="8">
        <f>SUMIFS(AssessedValuation[100% Ag Building],AssessedValuation[Dist],$C211,AssessedValuation[Tif_NonTIF],$A$4)</f>
        <v>5729230</v>
      </c>
      <c r="J211" s="8">
        <f>SUMIFS(AssessedValuation[100% Commercial],AssessedValuation[Dist],$C211,AssessedValuation[Tif_NonTIF],$A$4)</f>
        <v>31005625</v>
      </c>
      <c r="K211" s="8">
        <f>SUMIFS(AssessedValuation[100% Industrial],AssessedValuation[Dist],$C211,AssessedValuation[Tif_NonTIF],$A$4)</f>
        <v>35306445</v>
      </c>
      <c r="L211" s="8">
        <f>SUMIFS(AssessedValuation[100% Reserved],AssessedValuation[Dist],$C211,AssessedValuation[Tif_NonTIF],$A$4)</f>
        <v>0</v>
      </c>
      <c r="M211" s="8">
        <f>SUMIFS(AssessedValuation[100% Reserved4],AssessedValuation[Dist],$C211,AssessedValuation[Tif_NonTIF],$A$4)</f>
        <v>0</v>
      </c>
      <c r="N211" s="8">
        <f>SUMIFS(AssessedValuation[100% Railroads],AssessedValuation[Dist],$C211,AssessedValuation[Tif_NonTIF],$A$4)</f>
        <v>0</v>
      </c>
      <c r="O211" s="8">
        <f>SUMIFS(AssessedValuation[100% Utilities],AssessedValuation[Dist],$C211,AssessedValuation[Tif_NonTIF],$A$4)</f>
        <v>3113519</v>
      </c>
      <c r="P211" s="8">
        <f>SUMIFS(AssessedValuation[100% Other],AssessedValuation[Dist],$C211,AssessedValuation[Tif_NonTIF],$A$4)</f>
        <v>0</v>
      </c>
      <c r="Q211" s="8">
        <f>SUMIFS(AssessedValuation[100% Gross],AssessedValuation[Dist],$C211,AssessedValuation[Tif_NonTIF],$A$4)</f>
        <v>533381425</v>
      </c>
      <c r="R211" s="8">
        <f>SUMIFS(AssessedValuation[100% Military Exempt],AssessedValuation[Dist],$C211,AssessedValuation[Tif_NonTIF],$A$4)</f>
        <v>764000</v>
      </c>
      <c r="S211" s="8">
        <f>SUMIFS(AssessedValuation[100% Homestead Exempt],AssessedValuation[Dist],$C211,AssessedValuation[Tif_NonTIF],$A$4)</f>
        <v>2346500</v>
      </c>
      <c r="T211" s="8">
        <f>SUMIFS(AssessedValuation[100% Net],AssessedValuation[Dist],$C211,AssessedValuation[Tif_NonTIF],$A$4)</f>
        <v>530270925</v>
      </c>
      <c r="U211" s="8">
        <f>SUMIFS(AssessedValuation[100% Gas &amp; Elec Utilities],AssessedValuation[Dist],$C211,AssessedValuation[Tif_NonTIF],$A$4)</f>
        <v>17020259</v>
      </c>
      <c r="V211" s="8">
        <f t="shared" si="3"/>
        <v>547291184</v>
      </c>
    </row>
    <row r="212" spans="1:22" x14ac:dyDescent="0.25">
      <c r="A212">
        <v>2026</v>
      </c>
      <c r="B212" t="s">
        <v>1029</v>
      </c>
      <c r="C212" t="s">
        <v>1445</v>
      </c>
      <c r="D212" t="s">
        <v>1445</v>
      </c>
      <c r="E212" t="s">
        <v>176</v>
      </c>
      <c r="F212" t="s">
        <v>1446</v>
      </c>
      <c r="G212" s="8">
        <f>SUMIFS(AssessedValuation[100% Residential],AssessedValuation[Dist],$C212,AssessedValuation[Tif_NonTIF],$A$4)</f>
        <v>237659476</v>
      </c>
      <c r="H212" s="8">
        <f>SUMIFS(AssessedValuation[100% Ag Land],AssessedValuation[Dist],$C212,AssessedValuation[Tif_NonTIF],$A$4)</f>
        <v>227077920</v>
      </c>
      <c r="I212" s="8">
        <f>SUMIFS(AssessedValuation[100% Ag Building],AssessedValuation[Dist],$C212,AssessedValuation[Tif_NonTIF],$A$4)</f>
        <v>13064570</v>
      </c>
      <c r="J212" s="8">
        <f>SUMIFS(AssessedValuation[100% Commercial],AssessedValuation[Dist],$C212,AssessedValuation[Tif_NonTIF],$A$4)</f>
        <v>25236494</v>
      </c>
      <c r="K212" s="8">
        <f>SUMIFS(AssessedValuation[100% Industrial],AssessedValuation[Dist],$C212,AssessedValuation[Tif_NonTIF],$A$4)</f>
        <v>12798470</v>
      </c>
      <c r="L212" s="8">
        <f>SUMIFS(AssessedValuation[100% Reserved],AssessedValuation[Dist],$C212,AssessedValuation[Tif_NonTIF],$A$4)</f>
        <v>0</v>
      </c>
      <c r="M212" s="8">
        <f>SUMIFS(AssessedValuation[100% Reserved4],AssessedValuation[Dist],$C212,AssessedValuation[Tif_NonTIF],$A$4)</f>
        <v>0</v>
      </c>
      <c r="N212" s="8">
        <f>SUMIFS(AssessedValuation[100% Railroads],AssessedValuation[Dist],$C212,AssessedValuation[Tif_NonTIF],$A$4)</f>
        <v>2968310</v>
      </c>
      <c r="O212" s="8">
        <f>SUMIFS(AssessedValuation[100% Utilities],AssessedValuation[Dist],$C212,AssessedValuation[Tif_NonTIF],$A$4)</f>
        <v>478202</v>
      </c>
      <c r="P212" s="8">
        <f>SUMIFS(AssessedValuation[100% Other],AssessedValuation[Dist],$C212,AssessedValuation[Tif_NonTIF],$A$4)</f>
        <v>0</v>
      </c>
      <c r="Q212" s="8">
        <f>SUMIFS(AssessedValuation[100% Gross],AssessedValuation[Dist],$C212,AssessedValuation[Tif_NonTIF],$A$4)</f>
        <v>519283442</v>
      </c>
      <c r="R212" s="8">
        <f>SUMIFS(AssessedValuation[100% Military Exempt],AssessedValuation[Dist],$C212,AssessedValuation[Tif_NonTIF],$A$4)</f>
        <v>700000</v>
      </c>
      <c r="S212" s="8">
        <f>SUMIFS(AssessedValuation[100% Homestead Exempt],AssessedValuation[Dist],$C212,AssessedValuation[Tif_NonTIF],$A$4)</f>
        <v>2821000</v>
      </c>
      <c r="T212" s="8">
        <f>SUMIFS(AssessedValuation[100% Net],AssessedValuation[Dist],$C212,AssessedValuation[Tif_NonTIF],$A$4)</f>
        <v>515762442</v>
      </c>
      <c r="U212" s="8">
        <f>SUMIFS(AssessedValuation[100% Gas &amp; Elec Utilities],AssessedValuation[Dist],$C212,AssessedValuation[Tif_NonTIF],$A$4)</f>
        <v>17497595</v>
      </c>
      <c r="V212" s="8">
        <f t="shared" si="3"/>
        <v>533260037</v>
      </c>
    </row>
    <row r="213" spans="1:22" x14ac:dyDescent="0.25">
      <c r="A213">
        <v>2026</v>
      </c>
      <c r="B213" t="s">
        <v>1043</v>
      </c>
      <c r="C213" t="s">
        <v>1447</v>
      </c>
      <c r="D213" t="s">
        <v>1447</v>
      </c>
      <c r="E213" t="s">
        <v>158</v>
      </c>
      <c r="F213" t="s">
        <v>1448</v>
      </c>
      <c r="G213" s="8">
        <f>SUMIFS(AssessedValuation[100% Residential],AssessedValuation[Dist],$C213,AssessedValuation[Tif_NonTIF],$A$4)</f>
        <v>370337969</v>
      </c>
      <c r="H213" s="8">
        <f>SUMIFS(AssessedValuation[100% Ag Land],AssessedValuation[Dist],$C213,AssessedValuation[Tif_NonTIF],$A$4)</f>
        <v>249940580</v>
      </c>
      <c r="I213" s="8">
        <f>SUMIFS(AssessedValuation[100% Ag Building],AssessedValuation[Dist],$C213,AssessedValuation[Tif_NonTIF],$A$4)</f>
        <v>11979570</v>
      </c>
      <c r="J213" s="8">
        <f>SUMIFS(AssessedValuation[100% Commercial],AssessedValuation[Dist],$C213,AssessedValuation[Tif_NonTIF],$A$4)</f>
        <v>34107811</v>
      </c>
      <c r="K213" s="8">
        <f>SUMIFS(AssessedValuation[100% Industrial],AssessedValuation[Dist],$C213,AssessedValuation[Tif_NonTIF],$A$4)</f>
        <v>6852321</v>
      </c>
      <c r="L213" s="8">
        <f>SUMIFS(AssessedValuation[100% Reserved],AssessedValuation[Dist],$C213,AssessedValuation[Tif_NonTIF],$A$4)</f>
        <v>0</v>
      </c>
      <c r="M213" s="8">
        <f>SUMIFS(AssessedValuation[100% Reserved4],AssessedValuation[Dist],$C213,AssessedValuation[Tif_NonTIF],$A$4)</f>
        <v>0</v>
      </c>
      <c r="N213" s="8">
        <f>SUMIFS(AssessedValuation[100% Railroads],AssessedValuation[Dist],$C213,AssessedValuation[Tif_NonTIF],$A$4)</f>
        <v>31531042</v>
      </c>
      <c r="O213" s="8">
        <f>SUMIFS(AssessedValuation[100% Utilities],AssessedValuation[Dist],$C213,AssessedValuation[Tif_NonTIF],$A$4)</f>
        <v>3722860</v>
      </c>
      <c r="P213" s="8">
        <f>SUMIFS(AssessedValuation[100% Other],AssessedValuation[Dist],$C213,AssessedValuation[Tif_NonTIF],$A$4)</f>
        <v>0</v>
      </c>
      <c r="Q213" s="8">
        <f>SUMIFS(AssessedValuation[100% Gross],AssessedValuation[Dist],$C213,AssessedValuation[Tif_NonTIF],$A$4)</f>
        <v>708472153</v>
      </c>
      <c r="R213" s="8">
        <f>SUMIFS(AssessedValuation[100% Military Exempt],AssessedValuation[Dist],$C213,AssessedValuation[Tif_NonTIF],$A$4)</f>
        <v>1064000</v>
      </c>
      <c r="S213" s="8">
        <f>SUMIFS(AssessedValuation[100% Homestead Exempt],AssessedValuation[Dist],$C213,AssessedValuation[Tif_NonTIF],$A$4)</f>
        <v>2574000</v>
      </c>
      <c r="T213" s="8">
        <f>SUMIFS(AssessedValuation[100% Net],AssessedValuation[Dist],$C213,AssessedValuation[Tif_NonTIF],$A$4)</f>
        <v>704834153</v>
      </c>
      <c r="U213" s="8">
        <f>SUMIFS(AssessedValuation[100% Gas &amp; Elec Utilities],AssessedValuation[Dist],$C213,AssessedValuation[Tif_NonTIF],$A$4)</f>
        <v>37789016</v>
      </c>
      <c r="V213" s="8">
        <f t="shared" si="3"/>
        <v>742623169</v>
      </c>
    </row>
    <row r="214" spans="1:22" x14ac:dyDescent="0.25">
      <c r="A214">
        <v>2026</v>
      </c>
      <c r="B214" t="s">
        <v>1052</v>
      </c>
      <c r="C214" t="s">
        <v>1449</v>
      </c>
      <c r="D214" t="s">
        <v>1449</v>
      </c>
      <c r="E214" t="s">
        <v>1450</v>
      </c>
      <c r="F214" t="s">
        <v>1451</v>
      </c>
      <c r="G214" s="8">
        <f>SUMIFS(AssessedValuation[100% Residential],AssessedValuation[Dist],$C214,AssessedValuation[Tif_NonTIF],$A$4)</f>
        <v>546017390</v>
      </c>
      <c r="H214" s="8">
        <f>SUMIFS(AssessedValuation[100% Ag Land],AssessedValuation[Dist],$C214,AssessedValuation[Tif_NonTIF],$A$4)</f>
        <v>280052886</v>
      </c>
      <c r="I214" s="8">
        <f>SUMIFS(AssessedValuation[100% Ag Building],AssessedValuation[Dist],$C214,AssessedValuation[Tif_NonTIF],$A$4)</f>
        <v>27197563</v>
      </c>
      <c r="J214" s="8">
        <f>SUMIFS(AssessedValuation[100% Commercial],AssessedValuation[Dist],$C214,AssessedValuation[Tif_NonTIF],$A$4)</f>
        <v>58247935</v>
      </c>
      <c r="K214" s="8">
        <f>SUMIFS(AssessedValuation[100% Industrial],AssessedValuation[Dist],$C214,AssessedValuation[Tif_NonTIF],$A$4)</f>
        <v>10474470</v>
      </c>
      <c r="L214" s="8">
        <f>SUMIFS(AssessedValuation[100% Reserved],AssessedValuation[Dist],$C214,AssessedValuation[Tif_NonTIF],$A$4)</f>
        <v>0</v>
      </c>
      <c r="M214" s="8">
        <f>SUMIFS(AssessedValuation[100% Reserved4],AssessedValuation[Dist],$C214,AssessedValuation[Tif_NonTIF],$A$4)</f>
        <v>0</v>
      </c>
      <c r="N214" s="8">
        <f>SUMIFS(AssessedValuation[100% Railroads],AssessedValuation[Dist],$C214,AssessedValuation[Tif_NonTIF],$A$4)</f>
        <v>0</v>
      </c>
      <c r="O214" s="8">
        <f>SUMIFS(AssessedValuation[100% Utilities],AssessedValuation[Dist],$C214,AssessedValuation[Tif_NonTIF],$A$4)</f>
        <v>4567445</v>
      </c>
      <c r="P214" s="8">
        <f>SUMIFS(AssessedValuation[100% Other],AssessedValuation[Dist],$C214,AssessedValuation[Tif_NonTIF],$A$4)</f>
        <v>0</v>
      </c>
      <c r="Q214" s="8">
        <f>SUMIFS(AssessedValuation[100% Gross],AssessedValuation[Dist],$C214,AssessedValuation[Tif_NonTIF],$A$4)</f>
        <v>926557689</v>
      </c>
      <c r="R214" s="8">
        <f>SUMIFS(AssessedValuation[100% Military Exempt],AssessedValuation[Dist],$C214,AssessedValuation[Tif_NonTIF],$A$4)</f>
        <v>1420000</v>
      </c>
      <c r="S214" s="8">
        <f>SUMIFS(AssessedValuation[100% Homestead Exempt],AssessedValuation[Dist],$C214,AssessedValuation[Tif_NonTIF],$A$4)</f>
        <v>5726500</v>
      </c>
      <c r="T214" s="8">
        <f>SUMIFS(AssessedValuation[100% Net],AssessedValuation[Dist],$C214,AssessedValuation[Tif_NonTIF],$A$4)</f>
        <v>919411189</v>
      </c>
      <c r="U214" s="8">
        <f>SUMIFS(AssessedValuation[100% Gas &amp; Elec Utilities],AssessedValuation[Dist],$C214,AssessedValuation[Tif_NonTIF],$A$4)</f>
        <v>54431968</v>
      </c>
      <c r="V214" s="8">
        <f t="shared" si="3"/>
        <v>973843157</v>
      </c>
    </row>
    <row r="215" spans="1:22" x14ac:dyDescent="0.25">
      <c r="A215">
        <v>2026</v>
      </c>
      <c r="B215" t="s">
        <v>1029</v>
      </c>
      <c r="C215" t="s">
        <v>1452</v>
      </c>
      <c r="D215" t="s">
        <v>1452</v>
      </c>
      <c r="E215" t="s">
        <v>597</v>
      </c>
      <c r="F215" t="s">
        <v>1453</v>
      </c>
      <c r="G215" s="8">
        <f>SUMIFS(AssessedValuation[100% Residential],AssessedValuation[Dist],$C215,AssessedValuation[Tif_NonTIF],$A$4)</f>
        <v>157771966</v>
      </c>
      <c r="H215" s="8">
        <f>SUMIFS(AssessedValuation[100% Ag Land],AssessedValuation[Dist],$C215,AssessedValuation[Tif_NonTIF],$A$4)</f>
        <v>332621073</v>
      </c>
      <c r="I215" s="8">
        <f>SUMIFS(AssessedValuation[100% Ag Building],AssessedValuation[Dist],$C215,AssessedValuation[Tif_NonTIF],$A$4)</f>
        <v>30345966</v>
      </c>
      <c r="J215" s="8">
        <f>SUMIFS(AssessedValuation[100% Commercial],AssessedValuation[Dist],$C215,AssessedValuation[Tif_NonTIF],$A$4)</f>
        <v>37524400</v>
      </c>
      <c r="K215" s="8">
        <f>SUMIFS(AssessedValuation[100% Industrial],AssessedValuation[Dist],$C215,AssessedValuation[Tif_NonTIF],$A$4)</f>
        <v>44055134</v>
      </c>
      <c r="L215" s="8">
        <f>SUMIFS(AssessedValuation[100% Reserved],AssessedValuation[Dist],$C215,AssessedValuation[Tif_NonTIF],$A$4)</f>
        <v>0</v>
      </c>
      <c r="M215" s="8">
        <f>SUMIFS(AssessedValuation[100% Reserved4],AssessedValuation[Dist],$C215,AssessedValuation[Tif_NonTIF],$A$4)</f>
        <v>0</v>
      </c>
      <c r="N215" s="8">
        <f>SUMIFS(AssessedValuation[100% Railroads],AssessedValuation[Dist],$C215,AssessedValuation[Tif_NonTIF],$A$4)</f>
        <v>18422631</v>
      </c>
      <c r="O215" s="8">
        <f>SUMIFS(AssessedValuation[100% Utilities],AssessedValuation[Dist],$C215,AssessedValuation[Tif_NonTIF],$A$4)</f>
        <v>10769399</v>
      </c>
      <c r="P215" s="8">
        <f>SUMIFS(AssessedValuation[100% Other],AssessedValuation[Dist],$C215,AssessedValuation[Tif_NonTIF],$A$4)</f>
        <v>0</v>
      </c>
      <c r="Q215" s="8">
        <f>SUMIFS(AssessedValuation[100% Gross],AssessedValuation[Dist],$C215,AssessedValuation[Tif_NonTIF],$A$4)</f>
        <v>631510569</v>
      </c>
      <c r="R215" s="8">
        <f>SUMIFS(AssessedValuation[100% Military Exempt],AssessedValuation[Dist],$C215,AssessedValuation[Tif_NonTIF],$A$4)</f>
        <v>560000</v>
      </c>
      <c r="S215" s="8">
        <f>SUMIFS(AssessedValuation[100% Homestead Exempt],AssessedValuation[Dist],$C215,AssessedValuation[Tif_NonTIF],$A$4)</f>
        <v>1947214</v>
      </c>
      <c r="T215" s="8">
        <f>SUMIFS(AssessedValuation[100% Net],AssessedValuation[Dist],$C215,AssessedValuation[Tif_NonTIF],$A$4)</f>
        <v>629003355</v>
      </c>
      <c r="U215" s="8">
        <f>SUMIFS(AssessedValuation[100% Gas &amp; Elec Utilities],AssessedValuation[Dist],$C215,AssessedValuation[Tif_NonTIF],$A$4)</f>
        <v>77510061</v>
      </c>
      <c r="V215" s="8">
        <f t="shared" si="3"/>
        <v>706513416</v>
      </c>
    </row>
    <row r="216" spans="1:22" x14ac:dyDescent="0.25">
      <c r="A216">
        <v>2026</v>
      </c>
      <c r="B216" t="s">
        <v>1037</v>
      </c>
      <c r="C216" t="s">
        <v>1454</v>
      </c>
      <c r="D216" t="s">
        <v>1454</v>
      </c>
      <c r="E216" t="s">
        <v>596</v>
      </c>
      <c r="F216" t="s">
        <v>1455</v>
      </c>
      <c r="G216" s="8">
        <f>SUMIFS(AssessedValuation[100% Residential],AssessedValuation[Dist],$C216,AssessedValuation[Tif_NonTIF],$A$4)</f>
        <v>96672686</v>
      </c>
      <c r="H216" s="8">
        <f>SUMIFS(AssessedValuation[100% Ag Land],AssessedValuation[Dist],$C216,AssessedValuation[Tif_NonTIF],$A$4)</f>
        <v>241474859</v>
      </c>
      <c r="I216" s="8">
        <f>SUMIFS(AssessedValuation[100% Ag Building],AssessedValuation[Dist],$C216,AssessedValuation[Tif_NonTIF],$A$4)</f>
        <v>22054947</v>
      </c>
      <c r="J216" s="8">
        <f>SUMIFS(AssessedValuation[100% Commercial],AssessedValuation[Dist],$C216,AssessedValuation[Tif_NonTIF],$A$4)</f>
        <v>29771293</v>
      </c>
      <c r="K216" s="8">
        <f>SUMIFS(AssessedValuation[100% Industrial],AssessedValuation[Dist],$C216,AssessedValuation[Tif_NonTIF],$A$4)</f>
        <v>40387497</v>
      </c>
      <c r="L216" s="8">
        <f>SUMIFS(AssessedValuation[100% Reserved],AssessedValuation[Dist],$C216,AssessedValuation[Tif_NonTIF],$A$4)</f>
        <v>0</v>
      </c>
      <c r="M216" s="8">
        <f>SUMIFS(AssessedValuation[100% Reserved4],AssessedValuation[Dist],$C216,AssessedValuation[Tif_NonTIF],$A$4)</f>
        <v>0</v>
      </c>
      <c r="N216" s="8">
        <f>SUMIFS(AssessedValuation[100% Railroads],AssessedValuation[Dist],$C216,AssessedValuation[Tif_NonTIF],$A$4)</f>
        <v>19499103</v>
      </c>
      <c r="O216" s="8">
        <f>SUMIFS(AssessedValuation[100% Utilities],AssessedValuation[Dist],$C216,AssessedValuation[Tif_NonTIF],$A$4)</f>
        <v>7213254</v>
      </c>
      <c r="P216" s="8">
        <f>SUMIFS(AssessedValuation[100% Other],AssessedValuation[Dist],$C216,AssessedValuation[Tif_NonTIF],$A$4)</f>
        <v>0</v>
      </c>
      <c r="Q216" s="8">
        <f>SUMIFS(AssessedValuation[100% Gross],AssessedValuation[Dist],$C216,AssessedValuation[Tif_NonTIF],$A$4)</f>
        <v>457073639</v>
      </c>
      <c r="R216" s="8">
        <f>SUMIFS(AssessedValuation[100% Military Exempt],AssessedValuation[Dist],$C216,AssessedValuation[Tif_NonTIF],$A$4)</f>
        <v>352441</v>
      </c>
      <c r="S216" s="8">
        <f>SUMIFS(AssessedValuation[100% Homestead Exempt],AssessedValuation[Dist],$C216,AssessedValuation[Tif_NonTIF],$A$4)</f>
        <v>1320914</v>
      </c>
      <c r="T216" s="8">
        <f>SUMIFS(AssessedValuation[100% Net],AssessedValuation[Dist],$C216,AssessedValuation[Tif_NonTIF],$A$4)</f>
        <v>455400284</v>
      </c>
      <c r="U216" s="8">
        <f>SUMIFS(AssessedValuation[100% Gas &amp; Elec Utilities],AssessedValuation[Dist],$C216,AssessedValuation[Tif_NonTIF],$A$4)</f>
        <v>118885047</v>
      </c>
      <c r="V216" s="8">
        <f t="shared" si="3"/>
        <v>574285331</v>
      </c>
    </row>
    <row r="217" spans="1:22" x14ac:dyDescent="0.25">
      <c r="A217">
        <v>2026</v>
      </c>
      <c r="B217" t="s">
        <v>1043</v>
      </c>
      <c r="C217" t="s">
        <v>1456</v>
      </c>
      <c r="D217" t="s">
        <v>1456</v>
      </c>
      <c r="E217" t="s">
        <v>48</v>
      </c>
      <c r="F217" t="s">
        <v>1457</v>
      </c>
      <c r="G217" s="8">
        <f>SUMIFS(AssessedValuation[100% Residential],AssessedValuation[Dist],$C217,AssessedValuation[Tif_NonTIF],$A$4)</f>
        <v>309753304</v>
      </c>
      <c r="H217" s="8">
        <f>SUMIFS(AssessedValuation[100% Ag Land],AssessedValuation[Dist],$C217,AssessedValuation[Tif_NonTIF],$A$4)</f>
        <v>168101680</v>
      </c>
      <c r="I217" s="8">
        <f>SUMIFS(AssessedValuation[100% Ag Building],AssessedValuation[Dist],$C217,AssessedValuation[Tif_NonTIF],$A$4)</f>
        <v>12323270</v>
      </c>
      <c r="J217" s="8">
        <f>SUMIFS(AssessedValuation[100% Commercial],AssessedValuation[Dist],$C217,AssessedValuation[Tif_NonTIF],$A$4)</f>
        <v>11349226</v>
      </c>
      <c r="K217" s="8">
        <f>SUMIFS(AssessedValuation[100% Industrial],AssessedValuation[Dist],$C217,AssessedValuation[Tif_NonTIF],$A$4)</f>
        <v>411400</v>
      </c>
      <c r="L217" s="8">
        <f>SUMIFS(AssessedValuation[100% Reserved],AssessedValuation[Dist],$C217,AssessedValuation[Tif_NonTIF],$A$4)</f>
        <v>0</v>
      </c>
      <c r="M217" s="8">
        <f>SUMIFS(AssessedValuation[100% Reserved4],AssessedValuation[Dist],$C217,AssessedValuation[Tif_NonTIF],$A$4)</f>
        <v>0</v>
      </c>
      <c r="N217" s="8">
        <f>SUMIFS(AssessedValuation[100% Railroads],AssessedValuation[Dist],$C217,AssessedValuation[Tif_NonTIF],$A$4)</f>
        <v>2162483</v>
      </c>
      <c r="O217" s="8">
        <f>SUMIFS(AssessedValuation[100% Utilities],AssessedValuation[Dist],$C217,AssessedValuation[Tif_NonTIF],$A$4)</f>
        <v>232174</v>
      </c>
      <c r="P217" s="8">
        <f>SUMIFS(AssessedValuation[100% Other],AssessedValuation[Dist],$C217,AssessedValuation[Tif_NonTIF],$A$4)</f>
        <v>0</v>
      </c>
      <c r="Q217" s="8">
        <f>SUMIFS(AssessedValuation[100% Gross],AssessedValuation[Dist],$C217,AssessedValuation[Tif_NonTIF],$A$4)</f>
        <v>504333537</v>
      </c>
      <c r="R217" s="8">
        <f>SUMIFS(AssessedValuation[100% Military Exempt],AssessedValuation[Dist],$C217,AssessedValuation[Tif_NonTIF],$A$4)</f>
        <v>638324</v>
      </c>
      <c r="S217" s="8">
        <f>SUMIFS(AssessedValuation[100% Homestead Exempt],AssessedValuation[Dist],$C217,AssessedValuation[Tif_NonTIF],$A$4)</f>
        <v>2210000</v>
      </c>
      <c r="T217" s="8">
        <f>SUMIFS(AssessedValuation[100% Net],AssessedValuation[Dist],$C217,AssessedValuation[Tif_NonTIF],$A$4)</f>
        <v>501485213</v>
      </c>
      <c r="U217" s="8">
        <f>SUMIFS(AssessedValuation[100% Gas &amp; Elec Utilities],AssessedValuation[Dist],$C217,AssessedValuation[Tif_NonTIF],$A$4)</f>
        <v>37887498</v>
      </c>
      <c r="V217" s="8">
        <f t="shared" si="3"/>
        <v>539372711</v>
      </c>
    </row>
    <row r="218" spans="1:22" x14ac:dyDescent="0.25">
      <c r="A218">
        <v>2026</v>
      </c>
      <c r="B218" t="s">
        <v>1040</v>
      </c>
      <c r="C218" t="s">
        <v>1458</v>
      </c>
      <c r="D218" t="s">
        <v>1458</v>
      </c>
      <c r="E218" t="s">
        <v>716</v>
      </c>
      <c r="F218" t="s">
        <v>1459</v>
      </c>
      <c r="G218" s="8">
        <f>SUMIFS(AssessedValuation[100% Residential],AssessedValuation[Dist],$C218,AssessedValuation[Tif_NonTIF],$A$4)</f>
        <v>181201736</v>
      </c>
      <c r="H218" s="8">
        <f>SUMIFS(AssessedValuation[100% Ag Land],AssessedValuation[Dist],$C218,AssessedValuation[Tif_NonTIF],$A$4)</f>
        <v>179046640</v>
      </c>
      <c r="I218" s="8">
        <f>SUMIFS(AssessedValuation[100% Ag Building],AssessedValuation[Dist],$C218,AssessedValuation[Tif_NonTIF],$A$4)</f>
        <v>13489470</v>
      </c>
      <c r="J218" s="8">
        <f>SUMIFS(AssessedValuation[100% Commercial],AssessedValuation[Dist],$C218,AssessedValuation[Tif_NonTIF],$A$4)</f>
        <v>9830068</v>
      </c>
      <c r="K218" s="8">
        <f>SUMIFS(AssessedValuation[100% Industrial],AssessedValuation[Dist],$C218,AssessedValuation[Tif_NonTIF],$A$4)</f>
        <v>12104246</v>
      </c>
      <c r="L218" s="8">
        <f>SUMIFS(AssessedValuation[100% Reserved],AssessedValuation[Dist],$C218,AssessedValuation[Tif_NonTIF],$A$4)</f>
        <v>0</v>
      </c>
      <c r="M218" s="8">
        <f>SUMIFS(AssessedValuation[100% Reserved4],AssessedValuation[Dist],$C218,AssessedValuation[Tif_NonTIF],$A$4)</f>
        <v>0</v>
      </c>
      <c r="N218" s="8">
        <f>SUMIFS(AssessedValuation[100% Railroads],AssessedValuation[Dist],$C218,AssessedValuation[Tif_NonTIF],$A$4)</f>
        <v>18177360</v>
      </c>
      <c r="O218" s="8">
        <f>SUMIFS(AssessedValuation[100% Utilities],AssessedValuation[Dist],$C218,AssessedValuation[Tif_NonTIF],$A$4)</f>
        <v>43992181</v>
      </c>
      <c r="P218" s="8">
        <f>SUMIFS(AssessedValuation[100% Other],AssessedValuation[Dist],$C218,AssessedValuation[Tif_NonTIF],$A$4)</f>
        <v>0</v>
      </c>
      <c r="Q218" s="8">
        <f>SUMIFS(AssessedValuation[100% Gross],AssessedValuation[Dist],$C218,AssessedValuation[Tif_NonTIF],$A$4)</f>
        <v>457841701</v>
      </c>
      <c r="R218" s="8">
        <f>SUMIFS(AssessedValuation[100% Military Exempt],AssessedValuation[Dist],$C218,AssessedValuation[Tif_NonTIF],$A$4)</f>
        <v>336892</v>
      </c>
      <c r="S218" s="8">
        <f>SUMIFS(AssessedValuation[100% Homestead Exempt],AssessedValuation[Dist],$C218,AssessedValuation[Tif_NonTIF],$A$4)</f>
        <v>620750</v>
      </c>
      <c r="T218" s="8">
        <f>SUMIFS(AssessedValuation[100% Net],AssessedValuation[Dist],$C218,AssessedValuation[Tif_NonTIF],$A$4)</f>
        <v>456884059</v>
      </c>
      <c r="U218" s="8">
        <f>SUMIFS(AssessedValuation[100% Gas &amp; Elec Utilities],AssessedValuation[Dist],$C218,AssessedValuation[Tif_NonTIF],$A$4)</f>
        <v>79273848</v>
      </c>
      <c r="V218" s="8">
        <f t="shared" si="3"/>
        <v>536157907</v>
      </c>
    </row>
    <row r="219" spans="1:22" x14ac:dyDescent="0.25">
      <c r="A219">
        <v>2026</v>
      </c>
      <c r="B219" t="s">
        <v>1024</v>
      </c>
      <c r="C219" t="s">
        <v>1460</v>
      </c>
      <c r="D219" t="s">
        <v>1460</v>
      </c>
      <c r="E219" t="s">
        <v>196</v>
      </c>
      <c r="F219" t="s">
        <v>1461</v>
      </c>
      <c r="G219" s="8">
        <f>SUMIFS(AssessedValuation[100% Residential],AssessedValuation[Dist],$C219,AssessedValuation[Tif_NonTIF],$A$4)</f>
        <v>1291534418</v>
      </c>
      <c r="H219" s="8">
        <f>SUMIFS(AssessedValuation[100% Ag Land],AssessedValuation[Dist],$C219,AssessedValuation[Tif_NonTIF],$A$4)</f>
        <v>76617368</v>
      </c>
      <c r="I219" s="8">
        <f>SUMIFS(AssessedValuation[100% Ag Building],AssessedValuation[Dist],$C219,AssessedValuation[Tif_NonTIF],$A$4)</f>
        <v>5324070</v>
      </c>
      <c r="J219" s="8">
        <f>SUMIFS(AssessedValuation[100% Commercial],AssessedValuation[Dist],$C219,AssessedValuation[Tif_NonTIF],$A$4)</f>
        <v>79197252</v>
      </c>
      <c r="K219" s="8">
        <f>SUMIFS(AssessedValuation[100% Industrial],AssessedValuation[Dist],$C219,AssessedValuation[Tif_NonTIF],$A$4)</f>
        <v>1537522</v>
      </c>
      <c r="L219" s="8">
        <f>SUMIFS(AssessedValuation[100% Reserved],AssessedValuation[Dist],$C219,AssessedValuation[Tif_NonTIF],$A$4)</f>
        <v>0</v>
      </c>
      <c r="M219" s="8">
        <f>SUMIFS(AssessedValuation[100% Reserved4],AssessedValuation[Dist],$C219,AssessedValuation[Tif_NonTIF],$A$4)</f>
        <v>0</v>
      </c>
      <c r="N219" s="8">
        <f>SUMIFS(AssessedValuation[100% Railroads],AssessedValuation[Dist],$C219,AssessedValuation[Tif_NonTIF],$A$4)</f>
        <v>11091732</v>
      </c>
      <c r="O219" s="8">
        <f>SUMIFS(AssessedValuation[100% Utilities],AssessedValuation[Dist],$C219,AssessedValuation[Tif_NonTIF],$A$4)</f>
        <v>2455869</v>
      </c>
      <c r="P219" s="8">
        <f>SUMIFS(AssessedValuation[100% Other],AssessedValuation[Dist],$C219,AssessedValuation[Tif_NonTIF],$A$4)</f>
        <v>0</v>
      </c>
      <c r="Q219" s="8">
        <f>SUMIFS(AssessedValuation[100% Gross],AssessedValuation[Dist],$C219,AssessedValuation[Tif_NonTIF],$A$4)</f>
        <v>1467758231</v>
      </c>
      <c r="R219" s="8">
        <f>SUMIFS(AssessedValuation[100% Military Exempt],AssessedValuation[Dist],$C219,AssessedValuation[Tif_NonTIF],$A$4)</f>
        <v>1116000</v>
      </c>
      <c r="S219" s="8">
        <f>SUMIFS(AssessedValuation[100% Homestead Exempt],AssessedValuation[Dist],$C219,AssessedValuation[Tif_NonTIF],$A$4)</f>
        <v>4459000</v>
      </c>
      <c r="T219" s="8">
        <f>SUMIFS(AssessedValuation[100% Net],AssessedValuation[Dist],$C219,AssessedValuation[Tif_NonTIF],$A$4)</f>
        <v>1462183231</v>
      </c>
      <c r="U219" s="8">
        <f>SUMIFS(AssessedValuation[100% Gas &amp; Elec Utilities],AssessedValuation[Dist],$C219,AssessedValuation[Tif_NonTIF],$A$4)</f>
        <v>38682817</v>
      </c>
      <c r="V219" s="8">
        <f t="shared" si="3"/>
        <v>1500866048</v>
      </c>
    </row>
    <row r="220" spans="1:22" x14ac:dyDescent="0.25">
      <c r="A220">
        <v>2026</v>
      </c>
      <c r="B220" t="s">
        <v>1062</v>
      </c>
      <c r="C220" t="s">
        <v>1462</v>
      </c>
      <c r="D220" t="s">
        <v>1462</v>
      </c>
      <c r="E220" t="s">
        <v>856</v>
      </c>
      <c r="F220" t="s">
        <v>1463</v>
      </c>
      <c r="G220" s="8">
        <f>SUMIFS(AssessedValuation[100% Residential],AssessedValuation[Dist],$C220,AssessedValuation[Tif_NonTIF],$A$4)</f>
        <v>1778920766</v>
      </c>
      <c r="H220" s="8">
        <f>SUMIFS(AssessedValuation[100% Ag Land],AssessedValuation[Dist],$C220,AssessedValuation[Tif_NonTIF],$A$4)</f>
        <v>217765290</v>
      </c>
      <c r="I220" s="8">
        <f>SUMIFS(AssessedValuation[100% Ag Building],AssessedValuation[Dist],$C220,AssessedValuation[Tif_NonTIF],$A$4)</f>
        <v>20570200</v>
      </c>
      <c r="J220" s="8">
        <f>SUMIFS(AssessedValuation[100% Commercial],AssessedValuation[Dist],$C220,AssessedValuation[Tif_NonTIF],$A$4)</f>
        <v>441270853</v>
      </c>
      <c r="K220" s="8">
        <f>SUMIFS(AssessedValuation[100% Industrial],AssessedValuation[Dist],$C220,AssessedValuation[Tif_NonTIF],$A$4)</f>
        <v>153599869</v>
      </c>
      <c r="L220" s="8">
        <f>SUMIFS(AssessedValuation[100% Reserved],AssessedValuation[Dist],$C220,AssessedValuation[Tif_NonTIF],$A$4)</f>
        <v>0</v>
      </c>
      <c r="M220" s="8">
        <f>SUMIFS(AssessedValuation[100% Reserved4],AssessedValuation[Dist],$C220,AssessedValuation[Tif_NonTIF],$A$4)</f>
        <v>0</v>
      </c>
      <c r="N220" s="8">
        <f>SUMIFS(AssessedValuation[100% Railroads],AssessedValuation[Dist],$C220,AssessedValuation[Tif_NonTIF],$A$4)</f>
        <v>2945790</v>
      </c>
      <c r="O220" s="8">
        <f>SUMIFS(AssessedValuation[100% Utilities],AssessedValuation[Dist],$C220,AssessedValuation[Tif_NonTIF],$A$4)</f>
        <v>27041881</v>
      </c>
      <c r="P220" s="8">
        <f>SUMIFS(AssessedValuation[100% Other],AssessedValuation[Dist],$C220,AssessedValuation[Tif_NonTIF],$A$4)</f>
        <v>0</v>
      </c>
      <c r="Q220" s="8">
        <f>SUMIFS(AssessedValuation[100% Gross],AssessedValuation[Dist],$C220,AssessedValuation[Tif_NonTIF],$A$4)</f>
        <v>2642114649</v>
      </c>
      <c r="R220" s="8">
        <f>SUMIFS(AssessedValuation[100% Military Exempt],AssessedValuation[Dist],$C220,AssessedValuation[Tif_NonTIF],$A$4)</f>
        <v>2892000</v>
      </c>
      <c r="S220" s="8">
        <f>SUMIFS(AssessedValuation[100% Homestead Exempt],AssessedValuation[Dist],$C220,AssessedValuation[Tif_NonTIF],$A$4)</f>
        <v>8515000</v>
      </c>
      <c r="T220" s="8">
        <f>SUMIFS(AssessedValuation[100% Net],AssessedValuation[Dist],$C220,AssessedValuation[Tif_NonTIF],$A$4)</f>
        <v>2630707649</v>
      </c>
      <c r="U220" s="8">
        <f>SUMIFS(AssessedValuation[100% Gas &amp; Elec Utilities],AssessedValuation[Dist],$C220,AssessedValuation[Tif_NonTIF],$A$4)</f>
        <v>158640121</v>
      </c>
      <c r="V220" s="8">
        <f t="shared" si="3"/>
        <v>2789347770</v>
      </c>
    </row>
    <row r="221" spans="1:22" x14ac:dyDescent="0.25">
      <c r="A221">
        <v>2026</v>
      </c>
      <c r="B221" t="s">
        <v>1029</v>
      </c>
      <c r="C221" t="s">
        <v>1464</v>
      </c>
      <c r="D221" t="s">
        <v>1464</v>
      </c>
      <c r="E221" t="s">
        <v>944</v>
      </c>
      <c r="F221" t="s">
        <v>1465</v>
      </c>
      <c r="G221" s="8">
        <f>SUMIFS(AssessedValuation[100% Residential],AssessedValuation[Dist],$C221,AssessedValuation[Tif_NonTIF],$A$4)</f>
        <v>195512533</v>
      </c>
      <c r="H221" s="8">
        <f>SUMIFS(AssessedValuation[100% Ag Land],AssessedValuation[Dist],$C221,AssessedValuation[Tif_NonTIF],$A$4)</f>
        <v>194579790</v>
      </c>
      <c r="I221" s="8">
        <f>SUMIFS(AssessedValuation[100% Ag Building],AssessedValuation[Dist],$C221,AssessedValuation[Tif_NonTIF],$A$4)</f>
        <v>5067000</v>
      </c>
      <c r="J221" s="8">
        <f>SUMIFS(AssessedValuation[100% Commercial],AssessedValuation[Dist],$C221,AssessedValuation[Tif_NonTIF],$A$4)</f>
        <v>26333327</v>
      </c>
      <c r="K221" s="8">
        <f>SUMIFS(AssessedValuation[100% Industrial],AssessedValuation[Dist],$C221,AssessedValuation[Tif_NonTIF],$A$4)</f>
        <v>2408820</v>
      </c>
      <c r="L221" s="8">
        <f>SUMIFS(AssessedValuation[100% Reserved],AssessedValuation[Dist],$C221,AssessedValuation[Tif_NonTIF],$A$4)</f>
        <v>0</v>
      </c>
      <c r="M221" s="8">
        <f>SUMIFS(AssessedValuation[100% Reserved4],AssessedValuation[Dist],$C221,AssessedValuation[Tif_NonTIF],$A$4)</f>
        <v>0</v>
      </c>
      <c r="N221" s="8">
        <f>SUMIFS(AssessedValuation[100% Railroads],AssessedValuation[Dist],$C221,AssessedValuation[Tif_NonTIF],$A$4)</f>
        <v>0</v>
      </c>
      <c r="O221" s="8">
        <f>SUMIFS(AssessedValuation[100% Utilities],AssessedValuation[Dist],$C221,AssessedValuation[Tif_NonTIF],$A$4)</f>
        <v>819635</v>
      </c>
      <c r="P221" s="8">
        <f>SUMIFS(AssessedValuation[100% Other],AssessedValuation[Dist],$C221,AssessedValuation[Tif_NonTIF],$A$4)</f>
        <v>0</v>
      </c>
      <c r="Q221" s="8">
        <f>SUMIFS(AssessedValuation[100% Gross],AssessedValuation[Dist],$C221,AssessedValuation[Tif_NonTIF],$A$4)</f>
        <v>424721105</v>
      </c>
      <c r="R221" s="8">
        <f>SUMIFS(AssessedValuation[100% Military Exempt],AssessedValuation[Dist],$C221,AssessedValuation[Tif_NonTIF],$A$4)</f>
        <v>532000</v>
      </c>
      <c r="S221" s="8">
        <f>SUMIFS(AssessedValuation[100% Homestead Exempt],AssessedValuation[Dist],$C221,AssessedValuation[Tif_NonTIF],$A$4)</f>
        <v>1592500</v>
      </c>
      <c r="T221" s="8">
        <f>SUMIFS(AssessedValuation[100% Net],AssessedValuation[Dist],$C221,AssessedValuation[Tif_NonTIF],$A$4)</f>
        <v>422596605</v>
      </c>
      <c r="U221" s="8">
        <f>SUMIFS(AssessedValuation[100% Gas &amp; Elec Utilities],AssessedValuation[Dist],$C221,AssessedValuation[Tif_NonTIF],$A$4)</f>
        <v>29295653</v>
      </c>
      <c r="V221" s="8">
        <f t="shared" si="3"/>
        <v>451892258</v>
      </c>
    </row>
    <row r="222" spans="1:22" x14ac:dyDescent="0.25">
      <c r="A222">
        <v>2026</v>
      </c>
      <c r="B222" t="s">
        <v>1037</v>
      </c>
      <c r="C222" t="s">
        <v>1466</v>
      </c>
      <c r="D222" t="s">
        <v>1466</v>
      </c>
      <c r="E222" t="s">
        <v>382</v>
      </c>
      <c r="F222" t="s">
        <v>1467</v>
      </c>
      <c r="G222" s="8">
        <f>SUMIFS(AssessedValuation[100% Residential],AssessedValuation[Dist],$C222,AssessedValuation[Tif_NonTIF],$A$4)</f>
        <v>165280084</v>
      </c>
      <c r="H222" s="8">
        <f>SUMIFS(AssessedValuation[100% Ag Land],AssessedValuation[Dist],$C222,AssessedValuation[Tif_NonTIF],$A$4)</f>
        <v>363084708</v>
      </c>
      <c r="I222" s="8">
        <f>SUMIFS(AssessedValuation[100% Ag Building],AssessedValuation[Dist],$C222,AssessedValuation[Tif_NonTIF],$A$4)</f>
        <v>32085274</v>
      </c>
      <c r="J222" s="8">
        <f>SUMIFS(AssessedValuation[100% Commercial],AssessedValuation[Dist],$C222,AssessedValuation[Tif_NonTIF],$A$4)</f>
        <v>17539609</v>
      </c>
      <c r="K222" s="8">
        <f>SUMIFS(AssessedValuation[100% Industrial],AssessedValuation[Dist],$C222,AssessedValuation[Tif_NonTIF],$A$4)</f>
        <v>11647600</v>
      </c>
      <c r="L222" s="8">
        <f>SUMIFS(AssessedValuation[100% Reserved],AssessedValuation[Dist],$C222,AssessedValuation[Tif_NonTIF],$A$4)</f>
        <v>0</v>
      </c>
      <c r="M222" s="8">
        <f>SUMIFS(AssessedValuation[100% Reserved4],AssessedValuation[Dist],$C222,AssessedValuation[Tif_NonTIF],$A$4)</f>
        <v>0</v>
      </c>
      <c r="N222" s="8">
        <f>SUMIFS(AssessedValuation[100% Railroads],AssessedValuation[Dist],$C222,AssessedValuation[Tif_NonTIF],$A$4)</f>
        <v>16610346</v>
      </c>
      <c r="O222" s="8">
        <f>SUMIFS(AssessedValuation[100% Utilities],AssessedValuation[Dist],$C222,AssessedValuation[Tif_NonTIF],$A$4)</f>
        <v>152765</v>
      </c>
      <c r="P222" s="8">
        <f>SUMIFS(AssessedValuation[100% Other],AssessedValuation[Dist],$C222,AssessedValuation[Tif_NonTIF],$A$4)</f>
        <v>0</v>
      </c>
      <c r="Q222" s="8">
        <f>SUMIFS(AssessedValuation[100% Gross],AssessedValuation[Dist],$C222,AssessedValuation[Tif_NonTIF],$A$4)</f>
        <v>606400386</v>
      </c>
      <c r="R222" s="8">
        <f>SUMIFS(AssessedValuation[100% Military Exempt],AssessedValuation[Dist],$C222,AssessedValuation[Tif_NonTIF],$A$4)</f>
        <v>579067</v>
      </c>
      <c r="S222" s="8">
        <f>SUMIFS(AssessedValuation[100% Homestead Exempt],AssessedValuation[Dist],$C222,AssessedValuation[Tif_NonTIF],$A$4)</f>
        <v>2060500</v>
      </c>
      <c r="T222" s="8">
        <f>SUMIFS(AssessedValuation[100% Net],AssessedValuation[Dist],$C222,AssessedValuation[Tif_NonTIF],$A$4)</f>
        <v>603760819</v>
      </c>
      <c r="U222" s="8">
        <f>SUMIFS(AssessedValuation[100% Gas &amp; Elec Utilities],AssessedValuation[Dist],$C222,AssessedValuation[Tif_NonTIF],$A$4)</f>
        <v>74256708</v>
      </c>
      <c r="V222" s="8">
        <f t="shared" si="3"/>
        <v>678017527</v>
      </c>
    </row>
    <row r="223" spans="1:22" x14ac:dyDescent="0.25">
      <c r="A223">
        <v>2026</v>
      </c>
      <c r="B223" t="s">
        <v>1062</v>
      </c>
      <c r="C223" t="s">
        <v>1468</v>
      </c>
      <c r="D223" t="s">
        <v>1468</v>
      </c>
      <c r="E223" t="s">
        <v>403</v>
      </c>
      <c r="F223" t="s">
        <v>1469</v>
      </c>
      <c r="G223" s="8">
        <f>SUMIFS(AssessedValuation[100% Residential],AssessedValuation[Dist],$C223,AssessedValuation[Tif_NonTIF],$A$4)</f>
        <v>249443234</v>
      </c>
      <c r="H223" s="8">
        <f>SUMIFS(AssessedValuation[100% Ag Land],AssessedValuation[Dist],$C223,AssessedValuation[Tif_NonTIF],$A$4)</f>
        <v>178116260</v>
      </c>
      <c r="I223" s="8">
        <f>SUMIFS(AssessedValuation[100% Ag Building],AssessedValuation[Dist],$C223,AssessedValuation[Tif_NonTIF],$A$4)</f>
        <v>13727900</v>
      </c>
      <c r="J223" s="8">
        <f>SUMIFS(AssessedValuation[100% Commercial],AssessedValuation[Dist],$C223,AssessedValuation[Tif_NonTIF],$A$4)</f>
        <v>6642441</v>
      </c>
      <c r="K223" s="8">
        <f>SUMIFS(AssessedValuation[100% Industrial],AssessedValuation[Dist],$C223,AssessedValuation[Tif_NonTIF],$A$4)</f>
        <v>142460</v>
      </c>
      <c r="L223" s="8">
        <f>SUMIFS(AssessedValuation[100% Reserved],AssessedValuation[Dist],$C223,AssessedValuation[Tif_NonTIF],$A$4)</f>
        <v>0</v>
      </c>
      <c r="M223" s="8">
        <f>SUMIFS(AssessedValuation[100% Reserved4],AssessedValuation[Dist],$C223,AssessedValuation[Tif_NonTIF],$A$4)</f>
        <v>0</v>
      </c>
      <c r="N223" s="8">
        <f>SUMIFS(AssessedValuation[100% Railroads],AssessedValuation[Dist],$C223,AssessedValuation[Tif_NonTIF],$A$4)</f>
        <v>603776</v>
      </c>
      <c r="O223" s="8">
        <f>SUMIFS(AssessedValuation[100% Utilities],AssessedValuation[Dist],$C223,AssessedValuation[Tif_NonTIF],$A$4)</f>
        <v>0</v>
      </c>
      <c r="P223" s="8">
        <f>SUMIFS(AssessedValuation[100% Other],AssessedValuation[Dist],$C223,AssessedValuation[Tif_NonTIF],$A$4)</f>
        <v>0</v>
      </c>
      <c r="Q223" s="8">
        <f>SUMIFS(AssessedValuation[100% Gross],AssessedValuation[Dist],$C223,AssessedValuation[Tif_NonTIF],$A$4)</f>
        <v>448676071</v>
      </c>
      <c r="R223" s="8">
        <f>SUMIFS(AssessedValuation[100% Military Exempt],AssessedValuation[Dist],$C223,AssessedValuation[Tif_NonTIF],$A$4)</f>
        <v>508000</v>
      </c>
      <c r="S223" s="8">
        <f>SUMIFS(AssessedValuation[100% Homestead Exempt],AssessedValuation[Dist],$C223,AssessedValuation[Tif_NonTIF],$A$4)</f>
        <v>1865500</v>
      </c>
      <c r="T223" s="8">
        <f>SUMIFS(AssessedValuation[100% Net],AssessedValuation[Dist],$C223,AssessedValuation[Tif_NonTIF],$A$4)</f>
        <v>446302571</v>
      </c>
      <c r="U223" s="8">
        <f>SUMIFS(AssessedValuation[100% Gas &amp; Elec Utilities],AssessedValuation[Dist],$C223,AssessedValuation[Tif_NonTIF],$A$4)</f>
        <v>18581088</v>
      </c>
      <c r="V223" s="8">
        <f t="shared" si="3"/>
        <v>464883659</v>
      </c>
    </row>
    <row r="224" spans="1:22" x14ac:dyDescent="0.25">
      <c r="A224">
        <v>2026</v>
      </c>
      <c r="B224" t="s">
        <v>1029</v>
      </c>
      <c r="C224" t="s">
        <v>1470</v>
      </c>
      <c r="D224" t="s">
        <v>1470</v>
      </c>
      <c r="E224" t="s">
        <v>906</v>
      </c>
      <c r="F224" t="s">
        <v>1471</v>
      </c>
      <c r="G224" s="8">
        <f>SUMIFS(AssessedValuation[100% Residential],AssessedValuation[Dist],$C224,AssessedValuation[Tif_NonTIF],$A$4)</f>
        <v>215592114</v>
      </c>
      <c r="H224" s="8">
        <f>SUMIFS(AssessedValuation[100% Ag Land],AssessedValuation[Dist],$C224,AssessedValuation[Tif_NonTIF],$A$4)</f>
        <v>155257142</v>
      </c>
      <c r="I224" s="8">
        <f>SUMIFS(AssessedValuation[100% Ag Building],AssessedValuation[Dist],$C224,AssessedValuation[Tif_NonTIF],$A$4)</f>
        <v>6798375</v>
      </c>
      <c r="J224" s="8">
        <f>SUMIFS(AssessedValuation[100% Commercial],AssessedValuation[Dist],$C224,AssessedValuation[Tif_NonTIF],$A$4)</f>
        <v>70443423</v>
      </c>
      <c r="K224" s="8">
        <f>SUMIFS(AssessedValuation[100% Industrial],AssessedValuation[Dist],$C224,AssessedValuation[Tif_NonTIF],$A$4)</f>
        <v>8455252</v>
      </c>
      <c r="L224" s="8">
        <f>SUMIFS(AssessedValuation[100% Reserved],AssessedValuation[Dist],$C224,AssessedValuation[Tif_NonTIF],$A$4)</f>
        <v>0</v>
      </c>
      <c r="M224" s="8">
        <f>SUMIFS(AssessedValuation[100% Reserved4],AssessedValuation[Dist],$C224,AssessedValuation[Tif_NonTIF],$A$4)</f>
        <v>0</v>
      </c>
      <c r="N224" s="8">
        <f>SUMIFS(AssessedValuation[100% Railroads],AssessedValuation[Dist],$C224,AssessedValuation[Tif_NonTIF],$A$4)</f>
        <v>15315857</v>
      </c>
      <c r="O224" s="8">
        <f>SUMIFS(AssessedValuation[100% Utilities],AssessedValuation[Dist],$C224,AssessedValuation[Tif_NonTIF],$A$4)</f>
        <v>2452821</v>
      </c>
      <c r="P224" s="8">
        <f>SUMIFS(AssessedValuation[100% Other],AssessedValuation[Dist],$C224,AssessedValuation[Tif_NonTIF],$A$4)</f>
        <v>0</v>
      </c>
      <c r="Q224" s="8">
        <f>SUMIFS(AssessedValuation[100% Gross],AssessedValuation[Dist],$C224,AssessedValuation[Tif_NonTIF],$A$4)</f>
        <v>474314984</v>
      </c>
      <c r="R224" s="8">
        <f>SUMIFS(AssessedValuation[100% Military Exempt],AssessedValuation[Dist],$C224,AssessedValuation[Tif_NonTIF],$A$4)</f>
        <v>715704</v>
      </c>
      <c r="S224" s="8">
        <f>SUMIFS(AssessedValuation[100% Homestead Exempt],AssessedValuation[Dist],$C224,AssessedValuation[Tif_NonTIF],$A$4)</f>
        <v>1881750</v>
      </c>
      <c r="T224" s="8">
        <f>SUMIFS(AssessedValuation[100% Net],AssessedValuation[Dist],$C224,AssessedValuation[Tif_NonTIF],$A$4)</f>
        <v>471717530</v>
      </c>
      <c r="U224" s="8">
        <f>SUMIFS(AssessedValuation[100% Gas &amp; Elec Utilities],AssessedValuation[Dist],$C224,AssessedValuation[Tif_NonTIF],$A$4)</f>
        <v>62967619</v>
      </c>
      <c r="V224" s="8">
        <f t="shared" si="3"/>
        <v>534685149</v>
      </c>
    </row>
    <row r="225" spans="1:22" x14ac:dyDescent="0.25">
      <c r="A225">
        <v>2026</v>
      </c>
      <c r="B225" t="s">
        <v>1024</v>
      </c>
      <c r="C225" t="s">
        <v>1472</v>
      </c>
      <c r="D225" t="s">
        <v>1472</v>
      </c>
      <c r="E225" t="s">
        <v>918</v>
      </c>
      <c r="F225" t="s">
        <v>1473</v>
      </c>
      <c r="G225" s="8">
        <f>SUMIFS(AssessedValuation[100% Residential],AssessedValuation[Dist],$C225,AssessedValuation[Tif_NonTIF],$A$4)</f>
        <v>2113934104</v>
      </c>
      <c r="H225" s="8">
        <f>SUMIFS(AssessedValuation[100% Ag Land],AssessedValuation[Dist],$C225,AssessedValuation[Tif_NonTIF],$A$4)</f>
        <v>20909550</v>
      </c>
      <c r="I225" s="8">
        <f>SUMIFS(AssessedValuation[100% Ag Building],AssessedValuation[Dist],$C225,AssessedValuation[Tif_NonTIF],$A$4)</f>
        <v>2455255</v>
      </c>
      <c r="J225" s="8">
        <f>SUMIFS(AssessedValuation[100% Commercial],AssessedValuation[Dist],$C225,AssessedValuation[Tif_NonTIF],$A$4)</f>
        <v>116049471</v>
      </c>
      <c r="K225" s="8">
        <f>SUMIFS(AssessedValuation[100% Industrial],AssessedValuation[Dist],$C225,AssessedValuation[Tif_NonTIF],$A$4)</f>
        <v>5544825</v>
      </c>
      <c r="L225" s="8">
        <f>SUMIFS(AssessedValuation[100% Reserved],AssessedValuation[Dist],$C225,AssessedValuation[Tif_NonTIF],$A$4)</f>
        <v>0</v>
      </c>
      <c r="M225" s="8">
        <f>SUMIFS(AssessedValuation[100% Reserved4],AssessedValuation[Dist],$C225,AssessedValuation[Tif_NonTIF],$A$4)</f>
        <v>0</v>
      </c>
      <c r="N225" s="8">
        <f>SUMIFS(AssessedValuation[100% Railroads],AssessedValuation[Dist],$C225,AssessedValuation[Tif_NonTIF],$A$4)</f>
        <v>0</v>
      </c>
      <c r="O225" s="8">
        <f>SUMIFS(AssessedValuation[100% Utilities],AssessedValuation[Dist],$C225,AssessedValuation[Tif_NonTIF],$A$4)</f>
        <v>1178307</v>
      </c>
      <c r="P225" s="8">
        <f>SUMIFS(AssessedValuation[100% Other],AssessedValuation[Dist],$C225,AssessedValuation[Tif_NonTIF],$A$4)</f>
        <v>0</v>
      </c>
      <c r="Q225" s="8">
        <f>SUMIFS(AssessedValuation[100% Gross],AssessedValuation[Dist],$C225,AssessedValuation[Tif_NonTIF],$A$4)</f>
        <v>2260071512</v>
      </c>
      <c r="R225" s="8">
        <f>SUMIFS(AssessedValuation[100% Military Exempt],AssessedValuation[Dist],$C225,AssessedValuation[Tif_NonTIF],$A$4)</f>
        <v>2159244</v>
      </c>
      <c r="S225" s="8">
        <f>SUMIFS(AssessedValuation[100% Homestead Exempt],AssessedValuation[Dist],$C225,AssessedValuation[Tif_NonTIF],$A$4)</f>
        <v>5557500</v>
      </c>
      <c r="T225" s="8">
        <f>SUMIFS(AssessedValuation[100% Net],AssessedValuation[Dist],$C225,AssessedValuation[Tif_NonTIF],$A$4)</f>
        <v>2252354768</v>
      </c>
      <c r="U225" s="8">
        <f>SUMIFS(AssessedValuation[100% Gas &amp; Elec Utilities],AssessedValuation[Dist],$C225,AssessedValuation[Tif_NonTIF],$A$4)</f>
        <v>77327624</v>
      </c>
      <c r="V225" s="8">
        <f t="shared" si="3"/>
        <v>2329682392</v>
      </c>
    </row>
    <row r="226" spans="1:22" x14ac:dyDescent="0.25">
      <c r="A226">
        <v>2026</v>
      </c>
      <c r="B226" t="s">
        <v>1034</v>
      </c>
      <c r="C226" t="s">
        <v>1474</v>
      </c>
      <c r="D226" t="s">
        <v>1474</v>
      </c>
      <c r="E226" t="s">
        <v>251</v>
      </c>
      <c r="F226" t="s">
        <v>1475</v>
      </c>
      <c r="G226" s="8">
        <f>SUMIFS(AssessedValuation[100% Residential],AssessedValuation[Dist],$C226,AssessedValuation[Tif_NonTIF],$A$4)</f>
        <v>331138937</v>
      </c>
      <c r="H226" s="8">
        <f>SUMIFS(AssessedValuation[100% Ag Land],AssessedValuation[Dist],$C226,AssessedValuation[Tif_NonTIF],$A$4)</f>
        <v>423208696</v>
      </c>
      <c r="I226" s="8">
        <f>SUMIFS(AssessedValuation[100% Ag Building],AssessedValuation[Dist],$C226,AssessedValuation[Tif_NonTIF],$A$4)</f>
        <v>30256890</v>
      </c>
      <c r="J226" s="8">
        <f>SUMIFS(AssessedValuation[100% Commercial],AssessedValuation[Dist],$C226,AssessedValuation[Tif_NonTIF],$A$4)</f>
        <v>56137285</v>
      </c>
      <c r="K226" s="8">
        <f>SUMIFS(AssessedValuation[100% Industrial],AssessedValuation[Dist],$C226,AssessedValuation[Tif_NonTIF],$A$4)</f>
        <v>48989864</v>
      </c>
      <c r="L226" s="8">
        <f>SUMIFS(AssessedValuation[100% Reserved],AssessedValuation[Dist],$C226,AssessedValuation[Tif_NonTIF],$A$4)</f>
        <v>0</v>
      </c>
      <c r="M226" s="8">
        <f>SUMIFS(AssessedValuation[100% Reserved4],AssessedValuation[Dist],$C226,AssessedValuation[Tif_NonTIF],$A$4)</f>
        <v>0</v>
      </c>
      <c r="N226" s="8">
        <f>SUMIFS(AssessedValuation[100% Railroads],AssessedValuation[Dist],$C226,AssessedValuation[Tif_NonTIF],$A$4)</f>
        <v>6130067</v>
      </c>
      <c r="O226" s="8">
        <f>SUMIFS(AssessedValuation[100% Utilities],AssessedValuation[Dist],$C226,AssessedValuation[Tif_NonTIF],$A$4)</f>
        <v>1472710</v>
      </c>
      <c r="P226" s="8">
        <f>SUMIFS(AssessedValuation[100% Other],AssessedValuation[Dist],$C226,AssessedValuation[Tif_NonTIF],$A$4)</f>
        <v>0</v>
      </c>
      <c r="Q226" s="8">
        <f>SUMIFS(AssessedValuation[100% Gross],AssessedValuation[Dist],$C226,AssessedValuation[Tif_NonTIF],$A$4)</f>
        <v>897334449</v>
      </c>
      <c r="R226" s="8">
        <f>SUMIFS(AssessedValuation[100% Military Exempt],AssessedValuation[Dist],$C226,AssessedValuation[Tif_NonTIF],$A$4)</f>
        <v>1137894</v>
      </c>
      <c r="S226" s="8">
        <f>SUMIFS(AssessedValuation[100% Homestead Exempt],AssessedValuation[Dist],$C226,AssessedValuation[Tif_NonTIF],$A$4)</f>
        <v>3415787</v>
      </c>
      <c r="T226" s="8">
        <f>SUMIFS(AssessedValuation[100% Net],AssessedValuation[Dist],$C226,AssessedValuation[Tif_NonTIF],$A$4)</f>
        <v>892780768</v>
      </c>
      <c r="U226" s="8">
        <f>SUMIFS(AssessedValuation[100% Gas &amp; Elec Utilities],AssessedValuation[Dist],$C226,AssessedValuation[Tif_NonTIF],$A$4)</f>
        <v>73196785</v>
      </c>
      <c r="V226" s="8">
        <f t="shared" si="3"/>
        <v>965977553</v>
      </c>
    </row>
    <row r="227" spans="1:22" x14ac:dyDescent="0.25">
      <c r="A227">
        <v>2026</v>
      </c>
      <c r="B227" t="s">
        <v>1052</v>
      </c>
      <c r="C227" t="s">
        <v>1476</v>
      </c>
      <c r="D227" t="s">
        <v>1476</v>
      </c>
      <c r="E227" t="s">
        <v>70</v>
      </c>
      <c r="F227" t="s">
        <v>1477</v>
      </c>
      <c r="G227" s="8">
        <f>SUMIFS(AssessedValuation[100% Residential],AssessedValuation[Dist],$C227,AssessedValuation[Tif_NonTIF],$A$4)</f>
        <v>415653627</v>
      </c>
      <c r="H227" s="8">
        <f>SUMIFS(AssessedValuation[100% Ag Land],AssessedValuation[Dist],$C227,AssessedValuation[Tif_NonTIF],$A$4)</f>
        <v>149967030</v>
      </c>
      <c r="I227" s="8">
        <f>SUMIFS(AssessedValuation[100% Ag Building],AssessedValuation[Dist],$C227,AssessedValuation[Tif_NonTIF],$A$4)</f>
        <v>9315420</v>
      </c>
      <c r="J227" s="8">
        <f>SUMIFS(AssessedValuation[100% Commercial],AssessedValuation[Dist],$C227,AssessedValuation[Tif_NonTIF],$A$4)</f>
        <v>59225532</v>
      </c>
      <c r="K227" s="8">
        <f>SUMIFS(AssessedValuation[100% Industrial],AssessedValuation[Dist],$C227,AssessedValuation[Tif_NonTIF],$A$4)</f>
        <v>11702703</v>
      </c>
      <c r="L227" s="8">
        <f>SUMIFS(AssessedValuation[100% Reserved],AssessedValuation[Dist],$C227,AssessedValuation[Tif_NonTIF],$A$4)</f>
        <v>0</v>
      </c>
      <c r="M227" s="8">
        <f>SUMIFS(AssessedValuation[100% Reserved4],AssessedValuation[Dist],$C227,AssessedValuation[Tif_NonTIF],$A$4)</f>
        <v>0</v>
      </c>
      <c r="N227" s="8">
        <f>SUMIFS(AssessedValuation[100% Railroads],AssessedValuation[Dist],$C227,AssessedValuation[Tif_NonTIF],$A$4)</f>
        <v>2146574</v>
      </c>
      <c r="O227" s="8">
        <f>SUMIFS(AssessedValuation[100% Utilities],AssessedValuation[Dist],$C227,AssessedValuation[Tif_NonTIF],$A$4)</f>
        <v>12910689</v>
      </c>
      <c r="P227" s="8">
        <f>SUMIFS(AssessedValuation[100% Other],AssessedValuation[Dist],$C227,AssessedValuation[Tif_NonTIF],$A$4)</f>
        <v>0</v>
      </c>
      <c r="Q227" s="8">
        <f>SUMIFS(AssessedValuation[100% Gross],AssessedValuation[Dist],$C227,AssessedValuation[Tif_NonTIF],$A$4)</f>
        <v>660921575</v>
      </c>
      <c r="R227" s="8">
        <f>SUMIFS(AssessedValuation[100% Military Exempt],AssessedValuation[Dist],$C227,AssessedValuation[Tif_NonTIF],$A$4)</f>
        <v>1656732</v>
      </c>
      <c r="S227" s="8">
        <f>SUMIFS(AssessedValuation[100% Homestead Exempt],AssessedValuation[Dist],$C227,AssessedValuation[Tif_NonTIF],$A$4)</f>
        <v>4862000</v>
      </c>
      <c r="T227" s="8">
        <f>SUMIFS(AssessedValuation[100% Net],AssessedValuation[Dist],$C227,AssessedValuation[Tif_NonTIF],$A$4)</f>
        <v>654402843</v>
      </c>
      <c r="U227" s="8">
        <f>SUMIFS(AssessedValuation[100% Gas &amp; Elec Utilities],AssessedValuation[Dist],$C227,AssessedValuation[Tif_NonTIF],$A$4)</f>
        <v>106974230</v>
      </c>
      <c r="V227" s="8">
        <f t="shared" si="3"/>
        <v>761377073</v>
      </c>
    </row>
    <row r="228" spans="1:22" x14ac:dyDescent="0.25">
      <c r="A228">
        <v>2026</v>
      </c>
      <c r="B228" t="s">
        <v>1024</v>
      </c>
      <c r="C228" t="s">
        <v>1478</v>
      </c>
      <c r="D228" t="s">
        <v>1478</v>
      </c>
      <c r="E228" t="s">
        <v>201</v>
      </c>
      <c r="F228" t="s">
        <v>1479</v>
      </c>
      <c r="G228" s="8">
        <f>SUMIFS(AssessedValuation[100% Residential],AssessedValuation[Dist],$C228,AssessedValuation[Tif_NonTIF],$A$4)</f>
        <v>345354294</v>
      </c>
      <c r="H228" s="8">
        <f>SUMIFS(AssessedValuation[100% Ag Land],AssessedValuation[Dist],$C228,AssessedValuation[Tif_NonTIF],$A$4)</f>
        <v>146120732</v>
      </c>
      <c r="I228" s="8">
        <f>SUMIFS(AssessedValuation[100% Ag Building],AssessedValuation[Dist],$C228,AssessedValuation[Tif_NonTIF],$A$4)</f>
        <v>10561846</v>
      </c>
      <c r="J228" s="8">
        <f>SUMIFS(AssessedValuation[100% Commercial],AssessedValuation[Dist],$C228,AssessedValuation[Tif_NonTIF],$A$4)</f>
        <v>15878865</v>
      </c>
      <c r="K228" s="8">
        <f>SUMIFS(AssessedValuation[100% Industrial],AssessedValuation[Dist],$C228,AssessedValuation[Tif_NonTIF],$A$4)</f>
        <v>44249330</v>
      </c>
      <c r="L228" s="8">
        <f>SUMIFS(AssessedValuation[100% Reserved],AssessedValuation[Dist],$C228,AssessedValuation[Tif_NonTIF],$A$4)</f>
        <v>0</v>
      </c>
      <c r="M228" s="8">
        <f>SUMIFS(AssessedValuation[100% Reserved4],AssessedValuation[Dist],$C228,AssessedValuation[Tif_NonTIF],$A$4)</f>
        <v>0</v>
      </c>
      <c r="N228" s="8">
        <f>SUMIFS(AssessedValuation[100% Railroads],AssessedValuation[Dist],$C228,AssessedValuation[Tif_NonTIF],$A$4)</f>
        <v>13994114</v>
      </c>
      <c r="O228" s="8">
        <f>SUMIFS(AssessedValuation[100% Utilities],AssessedValuation[Dist],$C228,AssessedValuation[Tif_NonTIF],$A$4)</f>
        <v>62155425</v>
      </c>
      <c r="P228" s="8">
        <f>SUMIFS(AssessedValuation[100% Other],AssessedValuation[Dist],$C228,AssessedValuation[Tif_NonTIF],$A$4)</f>
        <v>16151</v>
      </c>
      <c r="Q228" s="8">
        <f>SUMIFS(AssessedValuation[100% Gross],AssessedValuation[Dist],$C228,AssessedValuation[Tif_NonTIF],$A$4)</f>
        <v>638330757</v>
      </c>
      <c r="R228" s="8">
        <f>SUMIFS(AssessedValuation[100% Military Exempt],AssessedValuation[Dist],$C228,AssessedValuation[Tif_NonTIF],$A$4)</f>
        <v>624000</v>
      </c>
      <c r="S228" s="8">
        <f>SUMIFS(AssessedValuation[100% Homestead Exempt],AssessedValuation[Dist],$C228,AssessedValuation[Tif_NonTIF],$A$4)</f>
        <v>1774500</v>
      </c>
      <c r="T228" s="8">
        <f>SUMIFS(AssessedValuation[100% Net],AssessedValuation[Dist],$C228,AssessedValuation[Tif_NonTIF],$A$4)</f>
        <v>635932257</v>
      </c>
      <c r="U228" s="8">
        <f>SUMIFS(AssessedValuation[100% Gas &amp; Elec Utilities],AssessedValuation[Dist],$C228,AssessedValuation[Tif_NonTIF],$A$4)</f>
        <v>15110360</v>
      </c>
      <c r="V228" s="8">
        <f t="shared" si="3"/>
        <v>651042617</v>
      </c>
    </row>
    <row r="229" spans="1:22" x14ac:dyDescent="0.25">
      <c r="A229">
        <v>2026</v>
      </c>
      <c r="B229" t="s">
        <v>1037</v>
      </c>
      <c r="C229" t="s">
        <v>1480</v>
      </c>
      <c r="D229" t="s">
        <v>1480</v>
      </c>
      <c r="E229" t="s">
        <v>259</v>
      </c>
      <c r="F229" t="s">
        <v>1481</v>
      </c>
      <c r="G229" s="8">
        <f>SUMIFS(AssessedValuation[100% Residential],AssessedValuation[Dist],$C229,AssessedValuation[Tif_NonTIF],$A$4)</f>
        <v>3493049865</v>
      </c>
      <c r="H229" s="8">
        <f>SUMIFS(AssessedValuation[100% Ag Land],AssessedValuation[Dist],$C229,AssessedValuation[Tif_NonTIF],$A$4)</f>
        <v>118960810</v>
      </c>
      <c r="I229" s="8">
        <f>SUMIFS(AssessedValuation[100% Ag Building],AssessedValuation[Dist],$C229,AssessedValuation[Tif_NonTIF],$A$4)</f>
        <v>7661160</v>
      </c>
      <c r="J229" s="8">
        <f>SUMIFS(AssessedValuation[100% Commercial],AssessedValuation[Dist],$C229,AssessedValuation[Tif_NonTIF],$A$4)</f>
        <v>271032150</v>
      </c>
      <c r="K229" s="8">
        <f>SUMIFS(AssessedValuation[100% Industrial],AssessedValuation[Dist],$C229,AssessedValuation[Tif_NonTIF],$A$4)</f>
        <v>84774083</v>
      </c>
      <c r="L229" s="8">
        <f>SUMIFS(AssessedValuation[100% Reserved],AssessedValuation[Dist],$C229,AssessedValuation[Tif_NonTIF],$A$4)</f>
        <v>0</v>
      </c>
      <c r="M229" s="8">
        <f>SUMIFS(AssessedValuation[100% Reserved4],AssessedValuation[Dist],$C229,AssessedValuation[Tif_NonTIF],$A$4)</f>
        <v>0</v>
      </c>
      <c r="N229" s="8">
        <f>SUMIFS(AssessedValuation[100% Railroads],AssessedValuation[Dist],$C229,AssessedValuation[Tif_NonTIF],$A$4)</f>
        <v>0</v>
      </c>
      <c r="O229" s="8">
        <f>SUMIFS(AssessedValuation[100% Utilities],AssessedValuation[Dist],$C229,AssessedValuation[Tif_NonTIF],$A$4)</f>
        <v>9211053</v>
      </c>
      <c r="P229" s="8">
        <f>SUMIFS(AssessedValuation[100% Other],AssessedValuation[Dist],$C229,AssessedValuation[Tif_NonTIF],$A$4)</f>
        <v>0</v>
      </c>
      <c r="Q229" s="8">
        <f>SUMIFS(AssessedValuation[100% Gross],AssessedValuation[Dist],$C229,AssessedValuation[Tif_NonTIF],$A$4)</f>
        <v>3984689121</v>
      </c>
      <c r="R229" s="8">
        <f>SUMIFS(AssessedValuation[100% Military Exempt],AssessedValuation[Dist],$C229,AssessedValuation[Tif_NonTIF],$A$4)</f>
        <v>1298213</v>
      </c>
      <c r="S229" s="8">
        <f>SUMIFS(AssessedValuation[100% Homestead Exempt],AssessedValuation[Dist],$C229,AssessedValuation[Tif_NonTIF],$A$4)</f>
        <v>4478500</v>
      </c>
      <c r="T229" s="8">
        <f>SUMIFS(AssessedValuation[100% Net],AssessedValuation[Dist],$C229,AssessedValuation[Tif_NonTIF],$A$4)</f>
        <v>3978912408</v>
      </c>
      <c r="U229" s="8">
        <f>SUMIFS(AssessedValuation[100% Gas &amp; Elec Utilities],AssessedValuation[Dist],$C229,AssessedValuation[Tif_NonTIF],$A$4)</f>
        <v>42833513</v>
      </c>
      <c r="V229" s="8">
        <f t="shared" si="3"/>
        <v>4021745921</v>
      </c>
    </row>
    <row r="230" spans="1:22" x14ac:dyDescent="0.25">
      <c r="A230">
        <v>2026</v>
      </c>
      <c r="B230" t="s">
        <v>1043</v>
      </c>
      <c r="C230" t="s">
        <v>1482</v>
      </c>
      <c r="D230" t="s">
        <v>1482</v>
      </c>
      <c r="E230" t="s">
        <v>633</v>
      </c>
      <c r="F230" t="s">
        <v>1483</v>
      </c>
      <c r="G230" s="8">
        <f>SUMIFS(AssessedValuation[100% Residential],AssessedValuation[Dist],$C230,AssessedValuation[Tif_NonTIF],$A$4)</f>
        <v>93535120</v>
      </c>
      <c r="H230" s="8">
        <f>SUMIFS(AssessedValuation[100% Ag Land],AssessedValuation[Dist],$C230,AssessedValuation[Tif_NonTIF],$A$4)</f>
        <v>83234600</v>
      </c>
      <c r="I230" s="8">
        <f>SUMIFS(AssessedValuation[100% Ag Building],AssessedValuation[Dist],$C230,AssessedValuation[Tif_NonTIF],$A$4)</f>
        <v>6469680</v>
      </c>
      <c r="J230" s="8">
        <f>SUMIFS(AssessedValuation[100% Commercial],AssessedValuation[Dist],$C230,AssessedValuation[Tif_NonTIF],$A$4)</f>
        <v>7856880</v>
      </c>
      <c r="K230" s="8">
        <f>SUMIFS(AssessedValuation[100% Industrial],AssessedValuation[Dist],$C230,AssessedValuation[Tif_NonTIF],$A$4)</f>
        <v>0</v>
      </c>
      <c r="L230" s="8">
        <f>SUMIFS(AssessedValuation[100% Reserved],AssessedValuation[Dist],$C230,AssessedValuation[Tif_NonTIF],$A$4)</f>
        <v>0</v>
      </c>
      <c r="M230" s="8">
        <f>SUMIFS(AssessedValuation[100% Reserved4],AssessedValuation[Dist],$C230,AssessedValuation[Tif_NonTIF],$A$4)</f>
        <v>0</v>
      </c>
      <c r="N230" s="8">
        <f>SUMIFS(AssessedValuation[100% Railroads],AssessedValuation[Dist],$C230,AssessedValuation[Tif_NonTIF],$A$4)</f>
        <v>0</v>
      </c>
      <c r="O230" s="8">
        <f>SUMIFS(AssessedValuation[100% Utilities],AssessedValuation[Dist],$C230,AssessedValuation[Tif_NonTIF],$A$4)</f>
        <v>7950713</v>
      </c>
      <c r="P230" s="8">
        <f>SUMIFS(AssessedValuation[100% Other],AssessedValuation[Dist],$C230,AssessedValuation[Tif_NonTIF],$A$4)</f>
        <v>0</v>
      </c>
      <c r="Q230" s="8">
        <f>SUMIFS(AssessedValuation[100% Gross],AssessedValuation[Dist],$C230,AssessedValuation[Tif_NonTIF],$A$4)</f>
        <v>199046993</v>
      </c>
      <c r="R230" s="8">
        <f>SUMIFS(AssessedValuation[100% Military Exempt],AssessedValuation[Dist],$C230,AssessedValuation[Tif_NonTIF],$A$4)</f>
        <v>288000</v>
      </c>
      <c r="S230" s="8">
        <f>SUMIFS(AssessedValuation[100% Homestead Exempt],AssessedValuation[Dist],$C230,AssessedValuation[Tif_NonTIF],$A$4)</f>
        <v>1085500</v>
      </c>
      <c r="T230" s="8">
        <f>SUMIFS(AssessedValuation[100% Net],AssessedValuation[Dist],$C230,AssessedValuation[Tif_NonTIF],$A$4)</f>
        <v>197673493</v>
      </c>
      <c r="U230" s="8">
        <f>SUMIFS(AssessedValuation[100% Gas &amp; Elec Utilities],AssessedValuation[Dist],$C230,AssessedValuation[Tif_NonTIF],$A$4)</f>
        <v>21617258</v>
      </c>
      <c r="V230" s="8">
        <f t="shared" si="3"/>
        <v>219290751</v>
      </c>
    </row>
    <row r="231" spans="1:22" x14ac:dyDescent="0.25">
      <c r="A231">
        <v>2026</v>
      </c>
      <c r="B231" t="s">
        <v>1031</v>
      </c>
      <c r="C231" t="s">
        <v>1021</v>
      </c>
      <c r="D231" t="s">
        <v>1021</v>
      </c>
      <c r="E231" t="s">
        <v>79</v>
      </c>
      <c r="F231" t="s">
        <v>1484</v>
      </c>
      <c r="G231" s="8">
        <f>SUMIFS(AssessedValuation[100% Residential],AssessedValuation[Dist],$C231,AssessedValuation[Tif_NonTIF],$A$4)</f>
        <v>80484910</v>
      </c>
      <c r="H231" s="8">
        <f>SUMIFS(AssessedValuation[100% Ag Land],AssessedValuation[Dist],$C231,AssessedValuation[Tif_NonTIF],$A$4)</f>
        <v>133860850</v>
      </c>
      <c r="I231" s="8">
        <f>SUMIFS(AssessedValuation[100% Ag Building],AssessedValuation[Dist],$C231,AssessedValuation[Tif_NonTIF],$A$4)</f>
        <v>6559140</v>
      </c>
      <c r="J231" s="8">
        <f>SUMIFS(AssessedValuation[100% Commercial],AssessedValuation[Dist],$C231,AssessedValuation[Tif_NonTIF],$A$4)</f>
        <v>4357580</v>
      </c>
      <c r="K231" s="8">
        <f>SUMIFS(AssessedValuation[100% Industrial],AssessedValuation[Dist],$C231,AssessedValuation[Tif_NonTIF],$A$4)</f>
        <v>69938999</v>
      </c>
      <c r="L231" s="8">
        <f>SUMIFS(AssessedValuation[100% Reserved],AssessedValuation[Dist],$C231,AssessedValuation[Tif_NonTIF],$A$4)</f>
        <v>0</v>
      </c>
      <c r="M231" s="8">
        <f>SUMIFS(AssessedValuation[100% Reserved4],AssessedValuation[Dist],$C231,AssessedValuation[Tif_NonTIF],$A$4)</f>
        <v>0</v>
      </c>
      <c r="N231" s="8">
        <f>SUMIFS(AssessedValuation[100% Railroads],AssessedValuation[Dist],$C231,AssessedValuation[Tif_NonTIF],$A$4)</f>
        <v>0</v>
      </c>
      <c r="O231" s="8">
        <f>SUMIFS(AssessedValuation[100% Utilities],AssessedValuation[Dist],$C231,AssessedValuation[Tif_NonTIF],$A$4)</f>
        <v>13039883</v>
      </c>
      <c r="P231" s="8">
        <f>SUMIFS(AssessedValuation[100% Other],AssessedValuation[Dist],$C231,AssessedValuation[Tif_NonTIF],$A$4)</f>
        <v>0</v>
      </c>
      <c r="Q231" s="8">
        <f>SUMIFS(AssessedValuation[100% Gross],AssessedValuation[Dist],$C231,AssessedValuation[Tif_NonTIF],$A$4)</f>
        <v>308241362</v>
      </c>
      <c r="R231" s="8">
        <f>SUMIFS(AssessedValuation[100% Military Exempt],AssessedValuation[Dist],$C231,AssessedValuation[Tif_NonTIF],$A$4)</f>
        <v>198817</v>
      </c>
      <c r="S231" s="8">
        <f>SUMIFS(AssessedValuation[100% Homestead Exempt],AssessedValuation[Dist],$C231,AssessedValuation[Tif_NonTIF],$A$4)</f>
        <v>617294</v>
      </c>
      <c r="T231" s="8">
        <f>SUMIFS(AssessedValuation[100% Net],AssessedValuation[Dist],$C231,AssessedValuation[Tif_NonTIF],$A$4)</f>
        <v>307425251</v>
      </c>
      <c r="U231" s="8">
        <f>SUMIFS(AssessedValuation[100% Gas &amp; Elec Utilities],AssessedValuation[Dist],$C231,AssessedValuation[Tif_NonTIF],$A$4)</f>
        <v>64119963</v>
      </c>
      <c r="V231" s="8">
        <f t="shared" si="3"/>
        <v>371545214</v>
      </c>
    </row>
    <row r="232" spans="1:22" x14ac:dyDescent="0.25">
      <c r="A232">
        <v>2026</v>
      </c>
      <c r="B232" t="s">
        <v>1029</v>
      </c>
      <c r="C232" t="s">
        <v>1485</v>
      </c>
      <c r="D232" t="s">
        <v>1485</v>
      </c>
      <c r="E232" t="s">
        <v>574</v>
      </c>
      <c r="F232" t="s">
        <v>1486</v>
      </c>
      <c r="G232" s="8">
        <f>SUMIFS(AssessedValuation[100% Residential],AssessedValuation[Dist],$C232,AssessedValuation[Tif_NonTIF],$A$4)</f>
        <v>446251051</v>
      </c>
      <c r="H232" s="8">
        <f>SUMIFS(AssessedValuation[100% Ag Land],AssessedValuation[Dist],$C232,AssessedValuation[Tif_NonTIF],$A$4)</f>
        <v>245106470</v>
      </c>
      <c r="I232" s="8">
        <f>SUMIFS(AssessedValuation[100% Ag Building],AssessedValuation[Dist],$C232,AssessedValuation[Tif_NonTIF],$A$4)</f>
        <v>26008120</v>
      </c>
      <c r="J232" s="8">
        <f>SUMIFS(AssessedValuation[100% Commercial],AssessedValuation[Dist],$C232,AssessedValuation[Tif_NonTIF],$A$4)</f>
        <v>32490848</v>
      </c>
      <c r="K232" s="8">
        <f>SUMIFS(AssessedValuation[100% Industrial],AssessedValuation[Dist],$C232,AssessedValuation[Tif_NonTIF],$A$4)</f>
        <v>4527561</v>
      </c>
      <c r="L232" s="8">
        <f>SUMIFS(AssessedValuation[100% Reserved],AssessedValuation[Dist],$C232,AssessedValuation[Tif_NonTIF],$A$4)</f>
        <v>0</v>
      </c>
      <c r="M232" s="8">
        <f>SUMIFS(AssessedValuation[100% Reserved4],AssessedValuation[Dist],$C232,AssessedValuation[Tif_NonTIF],$A$4)</f>
        <v>0</v>
      </c>
      <c r="N232" s="8">
        <f>SUMIFS(AssessedValuation[100% Railroads],AssessedValuation[Dist],$C232,AssessedValuation[Tif_NonTIF],$A$4)</f>
        <v>4159623</v>
      </c>
      <c r="O232" s="8">
        <f>SUMIFS(AssessedValuation[100% Utilities],AssessedValuation[Dist],$C232,AssessedValuation[Tif_NonTIF],$A$4)</f>
        <v>12073119</v>
      </c>
      <c r="P232" s="8">
        <f>SUMIFS(AssessedValuation[100% Other],AssessedValuation[Dist],$C232,AssessedValuation[Tif_NonTIF],$A$4)</f>
        <v>0</v>
      </c>
      <c r="Q232" s="8">
        <f>SUMIFS(AssessedValuation[100% Gross],AssessedValuation[Dist],$C232,AssessedValuation[Tif_NonTIF],$A$4)</f>
        <v>770616792</v>
      </c>
      <c r="R232" s="8">
        <f>SUMIFS(AssessedValuation[100% Military Exempt],AssessedValuation[Dist],$C232,AssessedValuation[Tif_NonTIF],$A$4)</f>
        <v>1020000</v>
      </c>
      <c r="S232" s="8">
        <f>SUMIFS(AssessedValuation[100% Homestead Exempt],AssessedValuation[Dist],$C232,AssessedValuation[Tif_NonTIF],$A$4)</f>
        <v>3737500</v>
      </c>
      <c r="T232" s="8">
        <f>SUMIFS(AssessedValuation[100% Net],AssessedValuation[Dist],$C232,AssessedValuation[Tif_NonTIF],$A$4)</f>
        <v>765859292</v>
      </c>
      <c r="U232" s="8">
        <f>SUMIFS(AssessedValuation[100% Gas &amp; Elec Utilities],AssessedValuation[Dist],$C232,AssessedValuation[Tif_NonTIF],$A$4)</f>
        <v>18181459</v>
      </c>
      <c r="V232" s="8">
        <f t="shared" si="3"/>
        <v>784040751</v>
      </c>
    </row>
    <row r="233" spans="1:22" x14ac:dyDescent="0.25">
      <c r="A233">
        <v>2026</v>
      </c>
      <c r="B233" t="s">
        <v>1040</v>
      </c>
      <c r="C233" t="s">
        <v>1487</v>
      </c>
      <c r="D233" t="s">
        <v>1487</v>
      </c>
      <c r="E233" t="s">
        <v>658</v>
      </c>
      <c r="F233" t="s">
        <v>1488</v>
      </c>
      <c r="G233" s="8">
        <f>SUMIFS(AssessedValuation[100% Residential],AssessedValuation[Dist],$C233,AssessedValuation[Tif_NonTIF],$A$4)</f>
        <v>902441828</v>
      </c>
      <c r="H233" s="8">
        <f>SUMIFS(AssessedValuation[100% Ag Land],AssessedValuation[Dist],$C233,AssessedValuation[Tif_NonTIF],$A$4)</f>
        <v>158924000</v>
      </c>
      <c r="I233" s="8">
        <f>SUMIFS(AssessedValuation[100% Ag Building],AssessedValuation[Dist],$C233,AssessedValuation[Tif_NonTIF],$A$4)</f>
        <v>14124840</v>
      </c>
      <c r="J233" s="8">
        <f>SUMIFS(AssessedValuation[100% Commercial],AssessedValuation[Dist],$C233,AssessedValuation[Tif_NonTIF],$A$4)</f>
        <v>130165682</v>
      </c>
      <c r="K233" s="8">
        <f>SUMIFS(AssessedValuation[100% Industrial],AssessedValuation[Dist],$C233,AssessedValuation[Tif_NonTIF],$A$4)</f>
        <v>59401890</v>
      </c>
      <c r="L233" s="8">
        <f>SUMIFS(AssessedValuation[100% Reserved],AssessedValuation[Dist],$C233,AssessedValuation[Tif_NonTIF],$A$4)</f>
        <v>0</v>
      </c>
      <c r="M233" s="8">
        <f>SUMIFS(AssessedValuation[100% Reserved4],AssessedValuation[Dist],$C233,AssessedValuation[Tif_NonTIF],$A$4)</f>
        <v>0</v>
      </c>
      <c r="N233" s="8">
        <f>SUMIFS(AssessedValuation[100% Railroads],AssessedValuation[Dist],$C233,AssessedValuation[Tif_NonTIF],$A$4)</f>
        <v>15588380</v>
      </c>
      <c r="O233" s="8">
        <f>SUMIFS(AssessedValuation[100% Utilities],AssessedValuation[Dist],$C233,AssessedValuation[Tif_NonTIF],$A$4)</f>
        <v>34980518</v>
      </c>
      <c r="P233" s="8">
        <f>SUMIFS(AssessedValuation[100% Other],AssessedValuation[Dist],$C233,AssessedValuation[Tif_NonTIF],$A$4)</f>
        <v>0</v>
      </c>
      <c r="Q233" s="8">
        <f>SUMIFS(AssessedValuation[100% Gross],AssessedValuation[Dist],$C233,AssessedValuation[Tif_NonTIF],$A$4)</f>
        <v>1315627138</v>
      </c>
      <c r="R233" s="8">
        <f>SUMIFS(AssessedValuation[100% Military Exempt],AssessedValuation[Dist],$C233,AssessedValuation[Tif_NonTIF],$A$4)</f>
        <v>1872000</v>
      </c>
      <c r="S233" s="8">
        <f>SUMIFS(AssessedValuation[100% Homestead Exempt],AssessedValuation[Dist],$C233,AssessedValuation[Tif_NonTIF],$A$4)</f>
        <v>3360500</v>
      </c>
      <c r="T233" s="8">
        <f>SUMIFS(AssessedValuation[100% Net],AssessedValuation[Dist],$C233,AssessedValuation[Tif_NonTIF],$A$4)</f>
        <v>1310394638</v>
      </c>
      <c r="U233" s="8">
        <f>SUMIFS(AssessedValuation[100% Gas &amp; Elec Utilities],AssessedValuation[Dist],$C233,AssessedValuation[Tif_NonTIF],$A$4)</f>
        <v>117324159</v>
      </c>
      <c r="V233" s="8">
        <f t="shared" si="3"/>
        <v>1427718797</v>
      </c>
    </row>
    <row r="234" spans="1:22" x14ac:dyDescent="0.25">
      <c r="A234">
        <v>2026</v>
      </c>
      <c r="B234" t="s">
        <v>1040</v>
      </c>
      <c r="C234" t="s">
        <v>1489</v>
      </c>
      <c r="D234" t="s">
        <v>1489</v>
      </c>
      <c r="E234" t="s">
        <v>946</v>
      </c>
      <c r="F234" t="s">
        <v>1490</v>
      </c>
      <c r="G234" s="8">
        <f>SUMIFS(AssessedValuation[100% Residential],AssessedValuation[Dist],$C234,AssessedValuation[Tif_NonTIF],$A$4)</f>
        <v>1306720706</v>
      </c>
      <c r="H234" s="8">
        <f>SUMIFS(AssessedValuation[100% Ag Land],AssessedValuation[Dist],$C234,AssessedValuation[Tif_NonTIF],$A$4)</f>
        <v>60354042</v>
      </c>
      <c r="I234" s="8">
        <f>SUMIFS(AssessedValuation[100% Ag Building],AssessedValuation[Dist],$C234,AssessedValuation[Tif_NonTIF],$A$4)</f>
        <v>3103917</v>
      </c>
      <c r="J234" s="8">
        <f>SUMIFS(AssessedValuation[100% Commercial],AssessedValuation[Dist],$C234,AssessedValuation[Tif_NonTIF],$A$4)</f>
        <v>329148321</v>
      </c>
      <c r="K234" s="8">
        <f>SUMIFS(AssessedValuation[100% Industrial],AssessedValuation[Dist],$C234,AssessedValuation[Tif_NonTIF],$A$4)</f>
        <v>37744010</v>
      </c>
      <c r="L234" s="8">
        <f>SUMIFS(AssessedValuation[100% Reserved],AssessedValuation[Dist],$C234,AssessedValuation[Tif_NonTIF],$A$4)</f>
        <v>0</v>
      </c>
      <c r="M234" s="8">
        <f>SUMIFS(AssessedValuation[100% Reserved4],AssessedValuation[Dist],$C234,AssessedValuation[Tif_NonTIF],$A$4)</f>
        <v>0</v>
      </c>
      <c r="N234" s="8">
        <f>SUMIFS(AssessedValuation[100% Railroads],AssessedValuation[Dist],$C234,AssessedValuation[Tif_NonTIF],$A$4)</f>
        <v>13463849</v>
      </c>
      <c r="O234" s="8">
        <f>SUMIFS(AssessedValuation[100% Utilities],AssessedValuation[Dist],$C234,AssessedValuation[Tif_NonTIF],$A$4)</f>
        <v>6622181</v>
      </c>
      <c r="P234" s="8">
        <f>SUMIFS(AssessedValuation[100% Other],AssessedValuation[Dist],$C234,AssessedValuation[Tif_NonTIF],$A$4)</f>
        <v>0</v>
      </c>
      <c r="Q234" s="8">
        <f>SUMIFS(AssessedValuation[100% Gross],AssessedValuation[Dist],$C234,AssessedValuation[Tif_NonTIF],$A$4)</f>
        <v>1757157026</v>
      </c>
      <c r="R234" s="8">
        <f>SUMIFS(AssessedValuation[100% Military Exempt],AssessedValuation[Dist],$C234,AssessedValuation[Tif_NonTIF],$A$4)</f>
        <v>3837360</v>
      </c>
      <c r="S234" s="8">
        <f>SUMIFS(AssessedValuation[100% Homestead Exempt],AssessedValuation[Dist],$C234,AssessedValuation[Tif_NonTIF],$A$4)</f>
        <v>11602699</v>
      </c>
      <c r="T234" s="8">
        <f>SUMIFS(AssessedValuation[100% Net],AssessedValuation[Dist],$C234,AssessedValuation[Tif_NonTIF],$A$4)</f>
        <v>1741716967</v>
      </c>
      <c r="U234" s="8">
        <f>SUMIFS(AssessedValuation[100% Gas &amp; Elec Utilities],AssessedValuation[Dist],$C234,AssessedValuation[Tif_NonTIF],$A$4)</f>
        <v>208114103</v>
      </c>
      <c r="V234" s="8">
        <f t="shared" si="3"/>
        <v>1949831070</v>
      </c>
    </row>
    <row r="235" spans="1:22" x14ac:dyDescent="0.25">
      <c r="A235">
        <v>2026</v>
      </c>
      <c r="B235" t="s">
        <v>1024</v>
      </c>
      <c r="C235" t="s">
        <v>1491</v>
      </c>
      <c r="D235" t="s">
        <v>1491</v>
      </c>
      <c r="E235" t="s">
        <v>364</v>
      </c>
      <c r="F235" t="s">
        <v>1492</v>
      </c>
      <c r="G235" s="8">
        <f>SUMIFS(AssessedValuation[100% Residential],AssessedValuation[Dist],$C235,AssessedValuation[Tif_NonTIF],$A$4)</f>
        <v>912244775</v>
      </c>
      <c r="H235" s="8">
        <f>SUMIFS(AssessedValuation[100% Ag Land],AssessedValuation[Dist],$C235,AssessedValuation[Tif_NonTIF],$A$4)</f>
        <v>184228244</v>
      </c>
      <c r="I235" s="8">
        <f>SUMIFS(AssessedValuation[100% Ag Building],AssessedValuation[Dist],$C235,AssessedValuation[Tif_NonTIF],$A$4)</f>
        <v>8204320</v>
      </c>
      <c r="J235" s="8">
        <f>SUMIFS(AssessedValuation[100% Commercial],AssessedValuation[Dist],$C235,AssessedValuation[Tif_NonTIF],$A$4)</f>
        <v>38168792</v>
      </c>
      <c r="K235" s="8">
        <f>SUMIFS(AssessedValuation[100% Industrial],AssessedValuation[Dist],$C235,AssessedValuation[Tif_NonTIF],$A$4)</f>
        <v>1456900</v>
      </c>
      <c r="L235" s="8">
        <f>SUMIFS(AssessedValuation[100% Reserved],AssessedValuation[Dist],$C235,AssessedValuation[Tif_NonTIF],$A$4)</f>
        <v>0</v>
      </c>
      <c r="M235" s="8">
        <f>SUMIFS(AssessedValuation[100% Reserved4],AssessedValuation[Dist],$C235,AssessedValuation[Tif_NonTIF],$A$4)</f>
        <v>0</v>
      </c>
      <c r="N235" s="8">
        <f>SUMIFS(AssessedValuation[100% Railroads],AssessedValuation[Dist],$C235,AssessedValuation[Tif_NonTIF],$A$4)</f>
        <v>0</v>
      </c>
      <c r="O235" s="8">
        <f>SUMIFS(AssessedValuation[100% Utilities],AssessedValuation[Dist],$C235,AssessedValuation[Tif_NonTIF],$A$4)</f>
        <v>22221684</v>
      </c>
      <c r="P235" s="8">
        <f>SUMIFS(AssessedValuation[100% Other],AssessedValuation[Dist],$C235,AssessedValuation[Tif_NonTIF],$A$4)</f>
        <v>0</v>
      </c>
      <c r="Q235" s="8">
        <f>SUMIFS(AssessedValuation[100% Gross],AssessedValuation[Dist],$C235,AssessedValuation[Tif_NonTIF],$A$4)</f>
        <v>1166524715</v>
      </c>
      <c r="R235" s="8">
        <f>SUMIFS(AssessedValuation[100% Military Exempt],AssessedValuation[Dist],$C235,AssessedValuation[Tif_NonTIF],$A$4)</f>
        <v>920000</v>
      </c>
      <c r="S235" s="8">
        <f>SUMIFS(AssessedValuation[100% Homestead Exempt],AssessedValuation[Dist],$C235,AssessedValuation[Tif_NonTIF],$A$4)</f>
        <v>3094000</v>
      </c>
      <c r="T235" s="8">
        <f>SUMIFS(AssessedValuation[100% Net],AssessedValuation[Dist],$C235,AssessedValuation[Tif_NonTIF],$A$4)</f>
        <v>1162510715</v>
      </c>
      <c r="U235" s="8">
        <f>SUMIFS(AssessedValuation[100% Gas &amp; Elec Utilities],AssessedValuation[Dist],$C235,AssessedValuation[Tif_NonTIF],$A$4)</f>
        <v>33211083</v>
      </c>
      <c r="V235" s="8">
        <f t="shared" si="3"/>
        <v>1195721798</v>
      </c>
    </row>
    <row r="236" spans="1:22" x14ac:dyDescent="0.25">
      <c r="A236">
        <v>2026</v>
      </c>
      <c r="B236" t="s">
        <v>1037</v>
      </c>
      <c r="C236" t="s">
        <v>1493</v>
      </c>
      <c r="D236" t="s">
        <v>1493</v>
      </c>
      <c r="E236" t="s">
        <v>441</v>
      </c>
      <c r="F236" t="s">
        <v>1494</v>
      </c>
      <c r="G236" s="8">
        <f>SUMIFS(AssessedValuation[100% Residential],AssessedValuation[Dist],$C236,AssessedValuation[Tif_NonTIF],$A$4)</f>
        <v>58206300</v>
      </c>
      <c r="H236" s="8">
        <f>SUMIFS(AssessedValuation[100% Ag Land],AssessedValuation[Dist],$C236,AssessedValuation[Tif_NonTIF],$A$4)</f>
        <v>140003900</v>
      </c>
      <c r="I236" s="8">
        <f>SUMIFS(AssessedValuation[100% Ag Building],AssessedValuation[Dist],$C236,AssessedValuation[Tif_NonTIF],$A$4)</f>
        <v>8135100</v>
      </c>
      <c r="J236" s="8">
        <f>SUMIFS(AssessedValuation[100% Commercial],AssessedValuation[Dist],$C236,AssessedValuation[Tif_NonTIF],$A$4)</f>
        <v>10118000</v>
      </c>
      <c r="K236" s="8">
        <f>SUMIFS(AssessedValuation[100% Industrial],AssessedValuation[Dist],$C236,AssessedValuation[Tif_NonTIF],$A$4)</f>
        <v>11464115</v>
      </c>
      <c r="L236" s="8">
        <f>SUMIFS(AssessedValuation[100% Reserved],AssessedValuation[Dist],$C236,AssessedValuation[Tif_NonTIF],$A$4)</f>
        <v>0</v>
      </c>
      <c r="M236" s="8">
        <f>SUMIFS(AssessedValuation[100% Reserved4],AssessedValuation[Dist],$C236,AssessedValuation[Tif_NonTIF],$A$4)</f>
        <v>0</v>
      </c>
      <c r="N236" s="8">
        <f>SUMIFS(AssessedValuation[100% Railroads],AssessedValuation[Dist],$C236,AssessedValuation[Tif_NonTIF],$A$4)</f>
        <v>6908486</v>
      </c>
      <c r="O236" s="8">
        <f>SUMIFS(AssessedValuation[100% Utilities],AssessedValuation[Dist],$C236,AssessedValuation[Tif_NonTIF],$A$4)</f>
        <v>30900</v>
      </c>
      <c r="P236" s="8">
        <f>SUMIFS(AssessedValuation[100% Other],AssessedValuation[Dist],$C236,AssessedValuation[Tif_NonTIF],$A$4)</f>
        <v>0</v>
      </c>
      <c r="Q236" s="8">
        <f>SUMIFS(AssessedValuation[100% Gross],AssessedValuation[Dist],$C236,AssessedValuation[Tif_NonTIF],$A$4)</f>
        <v>234866801</v>
      </c>
      <c r="R236" s="8">
        <f>SUMIFS(AssessedValuation[100% Military Exempt],AssessedValuation[Dist],$C236,AssessedValuation[Tif_NonTIF],$A$4)</f>
        <v>216000</v>
      </c>
      <c r="S236" s="8">
        <f>SUMIFS(AssessedValuation[100% Homestead Exempt],AssessedValuation[Dist],$C236,AssessedValuation[Tif_NonTIF],$A$4)</f>
        <v>604500</v>
      </c>
      <c r="T236" s="8">
        <f>SUMIFS(AssessedValuation[100% Net],AssessedValuation[Dist],$C236,AssessedValuation[Tif_NonTIF],$A$4)</f>
        <v>234046301</v>
      </c>
      <c r="U236" s="8">
        <f>SUMIFS(AssessedValuation[100% Gas &amp; Elec Utilities],AssessedValuation[Dist],$C236,AssessedValuation[Tif_NonTIF],$A$4)</f>
        <v>10775498</v>
      </c>
      <c r="V236" s="8">
        <f t="shared" si="3"/>
        <v>244821799</v>
      </c>
    </row>
    <row r="237" spans="1:22" x14ac:dyDescent="0.25">
      <c r="A237">
        <v>2026</v>
      </c>
      <c r="B237" t="s">
        <v>1024</v>
      </c>
      <c r="C237" t="s">
        <v>1495</v>
      </c>
      <c r="D237" t="s">
        <v>1728</v>
      </c>
      <c r="E237" t="s">
        <v>625</v>
      </c>
      <c r="F237" t="s">
        <v>625</v>
      </c>
      <c r="G237" s="8">
        <f>SUMIFS(AssessedValuation[100% Residential],AssessedValuation[Dist],$C237,AssessedValuation[Tif_NonTIF],$A$4)</f>
        <v>472461545</v>
      </c>
      <c r="H237" s="8">
        <f>SUMIFS(AssessedValuation[100% Ag Land],AssessedValuation[Dist],$C237,AssessedValuation[Tif_NonTIF],$A$4)</f>
        <v>175431690</v>
      </c>
      <c r="I237" s="8">
        <f>SUMIFS(AssessedValuation[100% Ag Building],AssessedValuation[Dist],$C237,AssessedValuation[Tif_NonTIF],$A$4)</f>
        <v>7104970</v>
      </c>
      <c r="J237" s="8">
        <f>SUMIFS(AssessedValuation[100% Commercial],AssessedValuation[Dist],$C237,AssessedValuation[Tif_NonTIF],$A$4)</f>
        <v>39133311</v>
      </c>
      <c r="K237" s="8">
        <f>SUMIFS(AssessedValuation[100% Industrial],AssessedValuation[Dist],$C237,AssessedValuation[Tif_NonTIF],$A$4)</f>
        <v>2786517</v>
      </c>
      <c r="L237" s="8">
        <f>SUMIFS(AssessedValuation[100% Reserved],AssessedValuation[Dist],$C237,AssessedValuation[Tif_NonTIF],$A$4)</f>
        <v>0</v>
      </c>
      <c r="M237" s="8">
        <f>SUMIFS(AssessedValuation[100% Reserved4],AssessedValuation[Dist],$C237,AssessedValuation[Tif_NonTIF],$A$4)</f>
        <v>0</v>
      </c>
      <c r="N237" s="8">
        <f>SUMIFS(AssessedValuation[100% Railroads],AssessedValuation[Dist],$C237,AssessedValuation[Tif_NonTIF],$A$4)</f>
        <v>1471437</v>
      </c>
      <c r="O237" s="8">
        <f>SUMIFS(AssessedValuation[100% Utilities],AssessedValuation[Dist],$C237,AssessedValuation[Tif_NonTIF],$A$4)</f>
        <v>6308575</v>
      </c>
      <c r="P237" s="8">
        <f>SUMIFS(AssessedValuation[100% Other],AssessedValuation[Dist],$C237,AssessedValuation[Tif_NonTIF],$A$4)</f>
        <v>0</v>
      </c>
      <c r="Q237" s="8">
        <f>SUMIFS(AssessedValuation[100% Gross],AssessedValuation[Dist],$C237,AssessedValuation[Tif_NonTIF],$A$4)</f>
        <v>704698045</v>
      </c>
      <c r="R237" s="8">
        <f>SUMIFS(AssessedValuation[100% Military Exempt],AssessedValuation[Dist],$C237,AssessedValuation[Tif_NonTIF],$A$4)</f>
        <v>936000</v>
      </c>
      <c r="S237" s="8">
        <f>SUMIFS(AssessedValuation[100% Homestead Exempt],AssessedValuation[Dist],$C237,AssessedValuation[Tif_NonTIF],$A$4)</f>
        <v>3022500</v>
      </c>
      <c r="T237" s="8">
        <f>SUMIFS(AssessedValuation[100% Net],AssessedValuation[Dist],$C237,AssessedValuation[Tif_NonTIF],$A$4)</f>
        <v>700739545</v>
      </c>
      <c r="U237" s="8">
        <f>SUMIFS(AssessedValuation[100% Gas &amp; Elec Utilities],AssessedValuation[Dist],$C237,AssessedValuation[Tif_NonTIF],$A$4)</f>
        <v>41897131</v>
      </c>
      <c r="V237" s="8">
        <f t="shared" si="3"/>
        <v>742636676</v>
      </c>
    </row>
    <row r="238" spans="1:22" x14ac:dyDescent="0.25">
      <c r="A238">
        <v>2026</v>
      </c>
      <c r="B238" t="s">
        <v>1040</v>
      </c>
      <c r="C238" t="s">
        <v>1496</v>
      </c>
      <c r="D238" t="s">
        <v>1496</v>
      </c>
      <c r="E238" t="s">
        <v>536</v>
      </c>
      <c r="F238" t="s">
        <v>1497</v>
      </c>
      <c r="G238" s="8">
        <f>SUMIFS(AssessedValuation[100% Residential],AssessedValuation[Dist],$C238,AssessedValuation[Tif_NonTIF],$A$4)</f>
        <v>193736099</v>
      </c>
      <c r="H238" s="8">
        <f>SUMIFS(AssessedValuation[100% Ag Land],AssessedValuation[Dist],$C238,AssessedValuation[Tif_NonTIF],$A$4)</f>
        <v>242216546</v>
      </c>
      <c r="I238" s="8">
        <f>SUMIFS(AssessedValuation[100% Ag Building],AssessedValuation[Dist],$C238,AssessedValuation[Tif_NonTIF],$A$4)</f>
        <v>18457090</v>
      </c>
      <c r="J238" s="8">
        <f>SUMIFS(AssessedValuation[100% Commercial],AssessedValuation[Dist],$C238,AssessedValuation[Tif_NonTIF],$A$4)</f>
        <v>13175688</v>
      </c>
      <c r="K238" s="8">
        <f>SUMIFS(AssessedValuation[100% Industrial],AssessedValuation[Dist],$C238,AssessedValuation[Tif_NonTIF],$A$4)</f>
        <v>19112340</v>
      </c>
      <c r="L238" s="8">
        <f>SUMIFS(AssessedValuation[100% Reserved],AssessedValuation[Dist],$C238,AssessedValuation[Tif_NonTIF],$A$4)</f>
        <v>0</v>
      </c>
      <c r="M238" s="8">
        <f>SUMIFS(AssessedValuation[100% Reserved4],AssessedValuation[Dist],$C238,AssessedValuation[Tif_NonTIF],$A$4)</f>
        <v>0</v>
      </c>
      <c r="N238" s="8">
        <f>SUMIFS(AssessedValuation[100% Railroads],AssessedValuation[Dist],$C238,AssessedValuation[Tif_NonTIF],$A$4)</f>
        <v>7251664</v>
      </c>
      <c r="O238" s="8">
        <f>SUMIFS(AssessedValuation[100% Utilities],AssessedValuation[Dist],$C238,AssessedValuation[Tif_NonTIF],$A$4)</f>
        <v>36522324</v>
      </c>
      <c r="P238" s="8">
        <f>SUMIFS(AssessedValuation[100% Other],AssessedValuation[Dist],$C238,AssessedValuation[Tif_NonTIF],$A$4)</f>
        <v>54320</v>
      </c>
      <c r="Q238" s="8">
        <f>SUMIFS(AssessedValuation[100% Gross],AssessedValuation[Dist],$C238,AssessedValuation[Tif_NonTIF],$A$4)</f>
        <v>530526071</v>
      </c>
      <c r="R238" s="8">
        <f>SUMIFS(AssessedValuation[100% Military Exempt],AssessedValuation[Dist],$C238,AssessedValuation[Tif_NonTIF],$A$4)</f>
        <v>508280</v>
      </c>
      <c r="S238" s="8">
        <f>SUMIFS(AssessedValuation[100% Homestead Exempt],AssessedValuation[Dist],$C238,AssessedValuation[Tif_NonTIF],$A$4)</f>
        <v>1911000</v>
      </c>
      <c r="T238" s="8">
        <f>SUMIFS(AssessedValuation[100% Net],AssessedValuation[Dist],$C238,AssessedValuation[Tif_NonTIF],$A$4)</f>
        <v>528106791</v>
      </c>
      <c r="U238" s="8">
        <f>SUMIFS(AssessedValuation[100% Gas &amp; Elec Utilities],AssessedValuation[Dist],$C238,AssessedValuation[Tif_NonTIF],$A$4)</f>
        <v>38887697</v>
      </c>
      <c r="V238" s="8">
        <f t="shared" si="3"/>
        <v>566994488</v>
      </c>
    </row>
    <row r="239" spans="1:22" x14ac:dyDescent="0.25">
      <c r="A239">
        <v>2026</v>
      </c>
      <c r="B239" t="s">
        <v>1024</v>
      </c>
      <c r="C239" t="s">
        <v>1498</v>
      </c>
      <c r="D239" t="s">
        <v>1498</v>
      </c>
      <c r="E239" t="s">
        <v>626</v>
      </c>
      <c r="F239" t="s">
        <v>1499</v>
      </c>
      <c r="G239" s="8">
        <f>SUMIFS(AssessedValuation[100% Residential],AssessedValuation[Dist],$C239,AssessedValuation[Tif_NonTIF],$A$4)</f>
        <v>1633503693</v>
      </c>
      <c r="H239" s="8">
        <f>SUMIFS(AssessedValuation[100% Ag Land],AssessedValuation[Dist],$C239,AssessedValuation[Tif_NonTIF],$A$4)</f>
        <v>155398774</v>
      </c>
      <c r="I239" s="8">
        <f>SUMIFS(AssessedValuation[100% Ag Building],AssessedValuation[Dist],$C239,AssessedValuation[Tif_NonTIF],$A$4)</f>
        <v>13249970</v>
      </c>
      <c r="J239" s="8">
        <f>SUMIFS(AssessedValuation[100% Commercial],AssessedValuation[Dist],$C239,AssessedValuation[Tif_NonTIF],$A$4)</f>
        <v>232603372</v>
      </c>
      <c r="K239" s="8">
        <f>SUMIFS(AssessedValuation[100% Industrial],AssessedValuation[Dist],$C239,AssessedValuation[Tif_NonTIF],$A$4)</f>
        <v>69442570</v>
      </c>
      <c r="L239" s="8">
        <f>SUMIFS(AssessedValuation[100% Reserved],AssessedValuation[Dist],$C239,AssessedValuation[Tif_NonTIF],$A$4)</f>
        <v>0</v>
      </c>
      <c r="M239" s="8">
        <f>SUMIFS(AssessedValuation[100% Reserved4],AssessedValuation[Dist],$C239,AssessedValuation[Tif_NonTIF],$A$4)</f>
        <v>0</v>
      </c>
      <c r="N239" s="8">
        <f>SUMIFS(AssessedValuation[100% Railroads],AssessedValuation[Dist],$C239,AssessedValuation[Tif_NonTIF],$A$4)</f>
        <v>1372631</v>
      </c>
      <c r="O239" s="8">
        <f>SUMIFS(AssessedValuation[100% Utilities],AssessedValuation[Dist],$C239,AssessedValuation[Tif_NonTIF],$A$4)</f>
        <v>20540821</v>
      </c>
      <c r="P239" s="8">
        <f>SUMIFS(AssessedValuation[100% Other],AssessedValuation[Dist],$C239,AssessedValuation[Tif_NonTIF],$A$4)</f>
        <v>7269</v>
      </c>
      <c r="Q239" s="8">
        <f>SUMIFS(AssessedValuation[100% Gross],AssessedValuation[Dist],$C239,AssessedValuation[Tif_NonTIF],$A$4)</f>
        <v>2126119100</v>
      </c>
      <c r="R239" s="8">
        <f>SUMIFS(AssessedValuation[100% Military Exempt],AssessedValuation[Dist],$C239,AssessedValuation[Tif_NonTIF],$A$4)</f>
        <v>1384000</v>
      </c>
      <c r="S239" s="8">
        <f>SUMIFS(AssessedValuation[100% Homestead Exempt],AssessedValuation[Dist],$C239,AssessedValuation[Tif_NonTIF],$A$4)</f>
        <v>6233500</v>
      </c>
      <c r="T239" s="8">
        <f>SUMIFS(AssessedValuation[100% Net],AssessedValuation[Dist],$C239,AssessedValuation[Tif_NonTIF],$A$4)</f>
        <v>2118501600</v>
      </c>
      <c r="U239" s="8">
        <f>SUMIFS(AssessedValuation[100% Gas &amp; Elec Utilities],AssessedValuation[Dist],$C239,AssessedValuation[Tif_NonTIF],$A$4)</f>
        <v>405932932</v>
      </c>
      <c r="V239" s="8">
        <f t="shared" si="3"/>
        <v>2524434532</v>
      </c>
    </row>
    <row r="240" spans="1:22" x14ac:dyDescent="0.25">
      <c r="A240">
        <v>2026</v>
      </c>
      <c r="B240" t="s">
        <v>1024</v>
      </c>
      <c r="C240" t="s">
        <v>1500</v>
      </c>
      <c r="D240" t="s">
        <v>1500</v>
      </c>
      <c r="E240" t="s">
        <v>202</v>
      </c>
      <c r="F240" t="s">
        <v>1501</v>
      </c>
      <c r="G240" s="8">
        <f>SUMIFS(AssessedValuation[100% Residential],AssessedValuation[Dist],$C240,AssessedValuation[Tif_NonTIF],$A$4)</f>
        <v>508776426</v>
      </c>
      <c r="H240" s="8">
        <f>SUMIFS(AssessedValuation[100% Ag Land],AssessedValuation[Dist],$C240,AssessedValuation[Tif_NonTIF],$A$4)</f>
        <v>150162314</v>
      </c>
      <c r="I240" s="8">
        <f>SUMIFS(AssessedValuation[100% Ag Building],AssessedValuation[Dist],$C240,AssessedValuation[Tif_NonTIF],$A$4)</f>
        <v>8998065</v>
      </c>
      <c r="J240" s="8">
        <f>SUMIFS(AssessedValuation[100% Commercial],AssessedValuation[Dist],$C240,AssessedValuation[Tif_NonTIF],$A$4)</f>
        <v>79001644</v>
      </c>
      <c r="K240" s="8">
        <f>SUMIFS(AssessedValuation[100% Industrial],AssessedValuation[Dist],$C240,AssessedValuation[Tif_NonTIF],$A$4)</f>
        <v>30006496</v>
      </c>
      <c r="L240" s="8">
        <f>SUMIFS(AssessedValuation[100% Reserved],AssessedValuation[Dist],$C240,AssessedValuation[Tif_NonTIF],$A$4)</f>
        <v>0</v>
      </c>
      <c r="M240" s="8">
        <f>SUMIFS(AssessedValuation[100% Reserved4],AssessedValuation[Dist],$C240,AssessedValuation[Tif_NonTIF],$A$4)</f>
        <v>0</v>
      </c>
      <c r="N240" s="8">
        <f>SUMIFS(AssessedValuation[100% Railroads],AssessedValuation[Dist],$C240,AssessedValuation[Tif_NonTIF],$A$4)</f>
        <v>0</v>
      </c>
      <c r="O240" s="8">
        <f>SUMIFS(AssessedValuation[100% Utilities],AssessedValuation[Dist],$C240,AssessedValuation[Tif_NonTIF],$A$4)</f>
        <v>3168684</v>
      </c>
      <c r="P240" s="8">
        <f>SUMIFS(AssessedValuation[100% Other],AssessedValuation[Dist],$C240,AssessedValuation[Tif_NonTIF],$A$4)</f>
        <v>0</v>
      </c>
      <c r="Q240" s="8">
        <f>SUMIFS(AssessedValuation[100% Gross],AssessedValuation[Dist],$C240,AssessedValuation[Tif_NonTIF],$A$4)</f>
        <v>780113629</v>
      </c>
      <c r="R240" s="8">
        <f>SUMIFS(AssessedValuation[100% Military Exempt],AssessedValuation[Dist],$C240,AssessedValuation[Tif_NonTIF],$A$4)</f>
        <v>1087561</v>
      </c>
      <c r="S240" s="8">
        <f>SUMIFS(AssessedValuation[100% Homestead Exempt],AssessedValuation[Dist],$C240,AssessedValuation[Tif_NonTIF],$A$4)</f>
        <v>2866500</v>
      </c>
      <c r="T240" s="8">
        <f>SUMIFS(AssessedValuation[100% Net],AssessedValuation[Dist],$C240,AssessedValuation[Tif_NonTIF],$A$4)</f>
        <v>776159568</v>
      </c>
      <c r="U240" s="8">
        <f>SUMIFS(AssessedValuation[100% Gas &amp; Elec Utilities],AssessedValuation[Dist],$C240,AssessedValuation[Tif_NonTIF],$A$4)</f>
        <v>95158376</v>
      </c>
      <c r="V240" s="8">
        <f t="shared" si="3"/>
        <v>871317944</v>
      </c>
    </row>
    <row r="241" spans="1:22" x14ac:dyDescent="0.25">
      <c r="A241">
        <v>2026</v>
      </c>
      <c r="B241" t="s">
        <v>1062</v>
      </c>
      <c r="C241" t="s">
        <v>1502</v>
      </c>
      <c r="D241" t="s">
        <v>1502</v>
      </c>
      <c r="E241" t="s">
        <v>883</v>
      </c>
      <c r="F241" t="s">
        <v>1503</v>
      </c>
      <c r="G241" s="8">
        <f>SUMIFS(AssessedValuation[100% Residential],AssessedValuation[Dist],$C241,AssessedValuation[Tif_NonTIF],$A$4)</f>
        <v>4044882973</v>
      </c>
      <c r="H241" s="8">
        <f>SUMIFS(AssessedValuation[100% Ag Land],AssessedValuation[Dist],$C241,AssessedValuation[Tif_NonTIF],$A$4)</f>
        <v>26451700</v>
      </c>
      <c r="I241" s="8">
        <f>SUMIFS(AssessedValuation[100% Ag Building],AssessedValuation[Dist],$C241,AssessedValuation[Tif_NonTIF],$A$4)</f>
        <v>2693900</v>
      </c>
      <c r="J241" s="8">
        <f>SUMIFS(AssessedValuation[100% Commercial],AssessedValuation[Dist],$C241,AssessedValuation[Tif_NonTIF],$A$4)</f>
        <v>239365978</v>
      </c>
      <c r="K241" s="8">
        <f>SUMIFS(AssessedValuation[100% Industrial],AssessedValuation[Dist],$C241,AssessedValuation[Tif_NonTIF],$A$4)</f>
        <v>100333271</v>
      </c>
      <c r="L241" s="8">
        <f>SUMIFS(AssessedValuation[100% Reserved],AssessedValuation[Dist],$C241,AssessedValuation[Tif_NonTIF],$A$4)</f>
        <v>0</v>
      </c>
      <c r="M241" s="8">
        <f>SUMIFS(AssessedValuation[100% Reserved4],AssessedValuation[Dist],$C241,AssessedValuation[Tif_NonTIF],$A$4)</f>
        <v>0</v>
      </c>
      <c r="N241" s="8">
        <f>SUMIFS(AssessedValuation[100% Railroads],AssessedValuation[Dist],$C241,AssessedValuation[Tif_NonTIF],$A$4)</f>
        <v>4077076</v>
      </c>
      <c r="O241" s="8">
        <f>SUMIFS(AssessedValuation[100% Utilities],AssessedValuation[Dist],$C241,AssessedValuation[Tif_NonTIF],$A$4)</f>
        <v>13781776</v>
      </c>
      <c r="P241" s="8">
        <f>SUMIFS(AssessedValuation[100% Other],AssessedValuation[Dist],$C241,AssessedValuation[Tif_NonTIF],$A$4)</f>
        <v>0</v>
      </c>
      <c r="Q241" s="8">
        <f>SUMIFS(AssessedValuation[100% Gross],AssessedValuation[Dist],$C241,AssessedValuation[Tif_NonTIF],$A$4)</f>
        <v>4431586674</v>
      </c>
      <c r="R241" s="8">
        <f>SUMIFS(AssessedValuation[100% Military Exempt],AssessedValuation[Dist],$C241,AssessedValuation[Tif_NonTIF],$A$4)</f>
        <v>4028000</v>
      </c>
      <c r="S241" s="8">
        <f>SUMIFS(AssessedValuation[100% Homestead Exempt],AssessedValuation[Dist],$C241,AssessedValuation[Tif_NonTIF],$A$4)</f>
        <v>12746500</v>
      </c>
      <c r="T241" s="8">
        <f>SUMIFS(AssessedValuation[100% Net],AssessedValuation[Dist],$C241,AssessedValuation[Tif_NonTIF],$A$4)</f>
        <v>4414812174</v>
      </c>
      <c r="U241" s="8">
        <f>SUMIFS(AssessedValuation[100% Gas &amp; Elec Utilities],AssessedValuation[Dist],$C241,AssessedValuation[Tif_NonTIF],$A$4)</f>
        <v>185808242</v>
      </c>
      <c r="V241" s="8">
        <f t="shared" si="3"/>
        <v>4600620416</v>
      </c>
    </row>
    <row r="242" spans="1:22" x14ac:dyDescent="0.25">
      <c r="A242">
        <v>2026</v>
      </c>
      <c r="B242" t="s">
        <v>1024</v>
      </c>
      <c r="C242" t="s">
        <v>1504</v>
      </c>
      <c r="D242" t="s">
        <v>1504</v>
      </c>
      <c r="E242" t="s">
        <v>661</v>
      </c>
      <c r="F242" t="s">
        <v>1505</v>
      </c>
      <c r="G242" s="8">
        <f>SUMIFS(AssessedValuation[100% Residential],AssessedValuation[Dist],$C242,AssessedValuation[Tif_NonTIF],$A$4)</f>
        <v>293832913</v>
      </c>
      <c r="H242" s="8">
        <f>SUMIFS(AssessedValuation[100% Ag Land],AssessedValuation[Dist],$C242,AssessedValuation[Tif_NonTIF],$A$4)</f>
        <v>72821619</v>
      </c>
      <c r="I242" s="8">
        <f>SUMIFS(AssessedValuation[100% Ag Building],AssessedValuation[Dist],$C242,AssessedValuation[Tif_NonTIF],$A$4)</f>
        <v>3521110</v>
      </c>
      <c r="J242" s="8">
        <f>SUMIFS(AssessedValuation[100% Commercial],AssessedValuation[Dist],$C242,AssessedValuation[Tif_NonTIF],$A$4)</f>
        <v>7243414</v>
      </c>
      <c r="K242" s="8">
        <f>SUMIFS(AssessedValuation[100% Industrial],AssessedValuation[Dist],$C242,AssessedValuation[Tif_NonTIF],$A$4)</f>
        <v>2313800</v>
      </c>
      <c r="L242" s="8">
        <f>SUMIFS(AssessedValuation[100% Reserved],AssessedValuation[Dist],$C242,AssessedValuation[Tif_NonTIF],$A$4)</f>
        <v>0</v>
      </c>
      <c r="M242" s="8">
        <f>SUMIFS(AssessedValuation[100% Reserved4],AssessedValuation[Dist],$C242,AssessedValuation[Tif_NonTIF],$A$4)</f>
        <v>0</v>
      </c>
      <c r="N242" s="8">
        <f>SUMIFS(AssessedValuation[100% Railroads],AssessedValuation[Dist],$C242,AssessedValuation[Tif_NonTIF],$A$4)</f>
        <v>29728490</v>
      </c>
      <c r="O242" s="8">
        <f>SUMIFS(AssessedValuation[100% Utilities],AssessedValuation[Dist],$C242,AssessedValuation[Tif_NonTIF],$A$4)</f>
        <v>6099</v>
      </c>
      <c r="P242" s="8">
        <f>SUMIFS(AssessedValuation[100% Other],AssessedValuation[Dist],$C242,AssessedValuation[Tif_NonTIF],$A$4)</f>
        <v>0</v>
      </c>
      <c r="Q242" s="8">
        <f>SUMIFS(AssessedValuation[100% Gross],AssessedValuation[Dist],$C242,AssessedValuation[Tif_NonTIF],$A$4)</f>
        <v>409467445</v>
      </c>
      <c r="R242" s="8">
        <f>SUMIFS(AssessedValuation[100% Military Exempt],AssessedValuation[Dist],$C242,AssessedValuation[Tif_NonTIF],$A$4)</f>
        <v>500000</v>
      </c>
      <c r="S242" s="8">
        <f>SUMIFS(AssessedValuation[100% Homestead Exempt],AssessedValuation[Dist],$C242,AssessedValuation[Tif_NonTIF],$A$4)</f>
        <v>1560000</v>
      </c>
      <c r="T242" s="8">
        <f>SUMIFS(AssessedValuation[100% Net],AssessedValuation[Dist],$C242,AssessedValuation[Tif_NonTIF],$A$4)</f>
        <v>407407445</v>
      </c>
      <c r="U242" s="8">
        <f>SUMIFS(AssessedValuation[100% Gas &amp; Elec Utilities],AssessedValuation[Dist],$C242,AssessedValuation[Tif_NonTIF],$A$4)</f>
        <v>15925721</v>
      </c>
      <c r="V242" s="8">
        <f t="shared" si="3"/>
        <v>423333166</v>
      </c>
    </row>
    <row r="243" spans="1:22" x14ac:dyDescent="0.25">
      <c r="A243">
        <v>2026</v>
      </c>
      <c r="B243" t="s">
        <v>1037</v>
      </c>
      <c r="C243" t="s">
        <v>1506</v>
      </c>
      <c r="D243" t="s">
        <v>1506</v>
      </c>
      <c r="E243" t="s">
        <v>1507</v>
      </c>
      <c r="F243" t="s">
        <v>1508</v>
      </c>
      <c r="G243" s="8">
        <f>SUMIFS(AssessedValuation[100% Residential],AssessedValuation[Dist],$C243,AssessedValuation[Tif_NonTIF],$A$4)</f>
        <v>282289716</v>
      </c>
      <c r="H243" s="8">
        <f>SUMIFS(AssessedValuation[100% Ag Land],AssessedValuation[Dist],$C243,AssessedValuation[Tif_NonTIF],$A$4)</f>
        <v>491013851</v>
      </c>
      <c r="I243" s="8">
        <f>SUMIFS(AssessedValuation[100% Ag Building],AssessedValuation[Dist],$C243,AssessedValuation[Tif_NonTIF],$A$4)</f>
        <v>22277586</v>
      </c>
      <c r="J243" s="8">
        <f>SUMIFS(AssessedValuation[100% Commercial],AssessedValuation[Dist],$C243,AssessedValuation[Tif_NonTIF],$A$4)</f>
        <v>76456307</v>
      </c>
      <c r="K243" s="8">
        <f>SUMIFS(AssessedValuation[100% Industrial],AssessedValuation[Dist],$C243,AssessedValuation[Tif_NonTIF],$A$4)</f>
        <v>136369056</v>
      </c>
      <c r="L243" s="8">
        <f>SUMIFS(AssessedValuation[100% Reserved],AssessedValuation[Dist],$C243,AssessedValuation[Tif_NonTIF],$A$4)</f>
        <v>0</v>
      </c>
      <c r="M243" s="8">
        <f>SUMIFS(AssessedValuation[100% Reserved4],AssessedValuation[Dist],$C243,AssessedValuation[Tif_NonTIF],$A$4)</f>
        <v>0</v>
      </c>
      <c r="N243" s="8">
        <f>SUMIFS(AssessedValuation[100% Railroads],AssessedValuation[Dist],$C243,AssessedValuation[Tif_NonTIF],$A$4)</f>
        <v>35313557</v>
      </c>
      <c r="O243" s="8">
        <f>SUMIFS(AssessedValuation[100% Utilities],AssessedValuation[Dist],$C243,AssessedValuation[Tif_NonTIF],$A$4)</f>
        <v>7072430</v>
      </c>
      <c r="P243" s="8">
        <f>SUMIFS(AssessedValuation[100% Other],AssessedValuation[Dist],$C243,AssessedValuation[Tif_NonTIF],$A$4)</f>
        <v>0</v>
      </c>
      <c r="Q243" s="8">
        <f>SUMIFS(AssessedValuation[100% Gross],AssessedValuation[Dist],$C243,AssessedValuation[Tif_NonTIF],$A$4)</f>
        <v>1050792503</v>
      </c>
      <c r="R243" s="8">
        <f>SUMIFS(AssessedValuation[100% Military Exempt],AssessedValuation[Dist],$C243,AssessedValuation[Tif_NonTIF],$A$4)</f>
        <v>990183</v>
      </c>
      <c r="S243" s="8">
        <f>SUMIFS(AssessedValuation[100% Homestead Exempt],AssessedValuation[Dist],$C243,AssessedValuation[Tif_NonTIF],$A$4)</f>
        <v>3657428</v>
      </c>
      <c r="T243" s="8">
        <f>SUMIFS(AssessedValuation[100% Net],AssessedValuation[Dist],$C243,AssessedValuation[Tif_NonTIF],$A$4)</f>
        <v>1046144892</v>
      </c>
      <c r="U243" s="8">
        <f>SUMIFS(AssessedValuation[100% Gas &amp; Elec Utilities],AssessedValuation[Dist],$C243,AssessedValuation[Tif_NonTIF],$A$4)</f>
        <v>48242492</v>
      </c>
      <c r="V243" s="8">
        <f t="shared" si="3"/>
        <v>1094387384</v>
      </c>
    </row>
    <row r="244" spans="1:22" x14ac:dyDescent="0.25">
      <c r="A244">
        <v>2026</v>
      </c>
      <c r="B244" t="s">
        <v>1052</v>
      </c>
      <c r="C244" t="s">
        <v>1509</v>
      </c>
      <c r="D244" t="s">
        <v>1509</v>
      </c>
      <c r="E244" t="s">
        <v>87</v>
      </c>
      <c r="F244" t="s">
        <v>1510</v>
      </c>
      <c r="G244" s="8">
        <f>SUMIFS(AssessedValuation[100% Residential],AssessedValuation[Dist],$C244,AssessedValuation[Tif_NonTIF],$A$4)</f>
        <v>166605562</v>
      </c>
      <c r="H244" s="8">
        <f>SUMIFS(AssessedValuation[100% Ag Land],AssessedValuation[Dist],$C244,AssessedValuation[Tif_NonTIF],$A$4)</f>
        <v>120309303</v>
      </c>
      <c r="I244" s="8">
        <f>SUMIFS(AssessedValuation[100% Ag Building],AssessedValuation[Dist],$C244,AssessedValuation[Tif_NonTIF],$A$4)</f>
        <v>9366863</v>
      </c>
      <c r="J244" s="8">
        <f>SUMIFS(AssessedValuation[100% Commercial],AssessedValuation[Dist],$C244,AssessedValuation[Tif_NonTIF],$A$4)</f>
        <v>26812124</v>
      </c>
      <c r="K244" s="8">
        <f>SUMIFS(AssessedValuation[100% Industrial],AssessedValuation[Dist],$C244,AssessedValuation[Tif_NonTIF],$A$4)</f>
        <v>16351460</v>
      </c>
      <c r="L244" s="8">
        <f>SUMIFS(AssessedValuation[100% Reserved],AssessedValuation[Dist],$C244,AssessedValuation[Tif_NonTIF],$A$4)</f>
        <v>0</v>
      </c>
      <c r="M244" s="8">
        <f>SUMIFS(AssessedValuation[100% Reserved4],AssessedValuation[Dist],$C244,AssessedValuation[Tif_NonTIF],$A$4)</f>
        <v>0</v>
      </c>
      <c r="N244" s="8">
        <f>SUMIFS(AssessedValuation[100% Railroads],AssessedValuation[Dist],$C244,AssessedValuation[Tif_NonTIF],$A$4)</f>
        <v>4261385</v>
      </c>
      <c r="O244" s="8">
        <f>SUMIFS(AssessedValuation[100% Utilities],AssessedValuation[Dist],$C244,AssessedValuation[Tif_NonTIF],$A$4)</f>
        <v>2271658</v>
      </c>
      <c r="P244" s="8">
        <f>SUMIFS(AssessedValuation[100% Other],AssessedValuation[Dist],$C244,AssessedValuation[Tif_NonTIF],$A$4)</f>
        <v>0</v>
      </c>
      <c r="Q244" s="8">
        <f>SUMIFS(AssessedValuation[100% Gross],AssessedValuation[Dist],$C244,AssessedValuation[Tif_NonTIF],$A$4)</f>
        <v>345978355</v>
      </c>
      <c r="R244" s="8">
        <f>SUMIFS(AssessedValuation[100% Military Exempt],AssessedValuation[Dist],$C244,AssessedValuation[Tif_NonTIF],$A$4)</f>
        <v>376000</v>
      </c>
      <c r="S244" s="8">
        <f>SUMIFS(AssessedValuation[100% Homestead Exempt],AssessedValuation[Dist],$C244,AssessedValuation[Tif_NonTIF],$A$4)</f>
        <v>1404000</v>
      </c>
      <c r="T244" s="8">
        <f>SUMIFS(AssessedValuation[100% Net],AssessedValuation[Dist],$C244,AssessedValuation[Tif_NonTIF],$A$4)</f>
        <v>344198355</v>
      </c>
      <c r="U244" s="8">
        <f>SUMIFS(AssessedValuation[100% Gas &amp; Elec Utilities],AssessedValuation[Dist],$C244,AssessedValuation[Tif_NonTIF],$A$4)</f>
        <v>17292920</v>
      </c>
      <c r="V244" s="8">
        <f t="shared" si="3"/>
        <v>361491275</v>
      </c>
    </row>
    <row r="245" spans="1:22" x14ac:dyDescent="0.25">
      <c r="A245">
        <v>2026</v>
      </c>
      <c r="B245" t="s">
        <v>1031</v>
      </c>
      <c r="C245" t="s">
        <v>1512</v>
      </c>
      <c r="D245" t="s">
        <v>1512</v>
      </c>
      <c r="E245" t="s">
        <v>724</v>
      </c>
      <c r="F245" t="s">
        <v>1513</v>
      </c>
      <c r="G245" s="8">
        <f>SUMIFS(AssessedValuation[100% Residential],AssessedValuation[Dist],$C245,AssessedValuation[Tif_NonTIF],$A$4)</f>
        <v>389898118</v>
      </c>
      <c r="H245" s="8">
        <f>SUMIFS(AssessedValuation[100% Ag Land],AssessedValuation[Dist],$C245,AssessedValuation[Tif_NonTIF],$A$4)</f>
        <v>197257790</v>
      </c>
      <c r="I245" s="8">
        <f>SUMIFS(AssessedValuation[100% Ag Building],AssessedValuation[Dist],$C245,AssessedValuation[Tif_NonTIF],$A$4)</f>
        <v>10159480</v>
      </c>
      <c r="J245" s="8">
        <f>SUMIFS(AssessedValuation[100% Commercial],AssessedValuation[Dist],$C245,AssessedValuation[Tif_NonTIF],$A$4)</f>
        <v>83063911</v>
      </c>
      <c r="K245" s="8">
        <f>SUMIFS(AssessedValuation[100% Industrial],AssessedValuation[Dist],$C245,AssessedValuation[Tif_NonTIF],$A$4)</f>
        <v>19092720</v>
      </c>
      <c r="L245" s="8">
        <f>SUMIFS(AssessedValuation[100% Reserved],AssessedValuation[Dist],$C245,AssessedValuation[Tif_NonTIF],$A$4)</f>
        <v>0</v>
      </c>
      <c r="M245" s="8">
        <f>SUMIFS(AssessedValuation[100% Reserved4],AssessedValuation[Dist],$C245,AssessedValuation[Tif_NonTIF],$A$4)</f>
        <v>0</v>
      </c>
      <c r="N245" s="8">
        <f>SUMIFS(AssessedValuation[100% Railroads],AssessedValuation[Dist],$C245,AssessedValuation[Tif_NonTIF],$A$4)</f>
        <v>27729461</v>
      </c>
      <c r="O245" s="8">
        <f>SUMIFS(AssessedValuation[100% Utilities],AssessedValuation[Dist],$C245,AssessedValuation[Tif_NonTIF],$A$4)</f>
        <v>10531693</v>
      </c>
      <c r="P245" s="8">
        <f>SUMIFS(AssessedValuation[100% Other],AssessedValuation[Dist],$C245,AssessedValuation[Tif_NonTIF],$A$4)</f>
        <v>0</v>
      </c>
      <c r="Q245" s="8">
        <f>SUMIFS(AssessedValuation[100% Gross],AssessedValuation[Dist],$C245,AssessedValuation[Tif_NonTIF],$A$4)</f>
        <v>737733173</v>
      </c>
      <c r="R245" s="8">
        <f>SUMIFS(AssessedValuation[100% Military Exempt],AssessedValuation[Dist],$C245,AssessedValuation[Tif_NonTIF],$A$4)</f>
        <v>984000</v>
      </c>
      <c r="S245" s="8">
        <f>SUMIFS(AssessedValuation[100% Homestead Exempt],AssessedValuation[Dist],$C245,AssessedValuation[Tif_NonTIF],$A$4)</f>
        <v>1868750</v>
      </c>
      <c r="T245" s="8">
        <f>SUMIFS(AssessedValuation[100% Net],AssessedValuation[Dist],$C245,AssessedValuation[Tif_NonTIF],$A$4)</f>
        <v>734880423</v>
      </c>
      <c r="U245" s="8">
        <f>SUMIFS(AssessedValuation[100% Gas &amp; Elec Utilities],AssessedValuation[Dist],$C245,AssessedValuation[Tif_NonTIF],$A$4)</f>
        <v>37806146</v>
      </c>
      <c r="V245" s="8">
        <f t="shared" si="3"/>
        <v>772686569</v>
      </c>
    </row>
    <row r="246" spans="1:22" x14ac:dyDescent="0.25">
      <c r="A246">
        <v>2026</v>
      </c>
      <c r="B246" t="s">
        <v>1034</v>
      </c>
      <c r="C246" t="s">
        <v>1514</v>
      </c>
      <c r="D246" t="s">
        <v>1514</v>
      </c>
      <c r="E246" t="s">
        <v>763</v>
      </c>
      <c r="F246" t="s">
        <v>1515</v>
      </c>
      <c r="G246" s="8">
        <f>SUMIFS(AssessedValuation[100% Residential],AssessedValuation[Dist],$C246,AssessedValuation[Tif_NonTIF],$A$4)</f>
        <v>261403613</v>
      </c>
      <c r="H246" s="8">
        <f>SUMIFS(AssessedValuation[100% Ag Land],AssessedValuation[Dist],$C246,AssessedValuation[Tif_NonTIF],$A$4)</f>
        <v>257531130</v>
      </c>
      <c r="I246" s="8">
        <f>SUMIFS(AssessedValuation[100% Ag Building],AssessedValuation[Dist],$C246,AssessedValuation[Tif_NonTIF],$A$4)</f>
        <v>21950300</v>
      </c>
      <c r="J246" s="8">
        <f>SUMIFS(AssessedValuation[100% Commercial],AssessedValuation[Dist],$C246,AssessedValuation[Tif_NonTIF],$A$4)</f>
        <v>37093335</v>
      </c>
      <c r="K246" s="8">
        <f>SUMIFS(AssessedValuation[100% Industrial],AssessedValuation[Dist],$C246,AssessedValuation[Tif_NonTIF],$A$4)</f>
        <v>782712</v>
      </c>
      <c r="L246" s="8">
        <f>SUMIFS(AssessedValuation[100% Reserved],AssessedValuation[Dist],$C246,AssessedValuation[Tif_NonTIF],$A$4)</f>
        <v>0</v>
      </c>
      <c r="M246" s="8">
        <f>SUMIFS(AssessedValuation[100% Reserved4],AssessedValuation[Dist],$C246,AssessedValuation[Tif_NonTIF],$A$4)</f>
        <v>0</v>
      </c>
      <c r="N246" s="8">
        <f>SUMIFS(AssessedValuation[100% Railroads],AssessedValuation[Dist],$C246,AssessedValuation[Tif_NonTIF],$A$4)</f>
        <v>2765193</v>
      </c>
      <c r="O246" s="8">
        <f>SUMIFS(AssessedValuation[100% Utilities],AssessedValuation[Dist],$C246,AssessedValuation[Tif_NonTIF],$A$4)</f>
        <v>6396997</v>
      </c>
      <c r="P246" s="8">
        <f>SUMIFS(AssessedValuation[100% Other],AssessedValuation[Dist],$C246,AssessedValuation[Tif_NonTIF],$A$4)</f>
        <v>0</v>
      </c>
      <c r="Q246" s="8">
        <f>SUMIFS(AssessedValuation[100% Gross],AssessedValuation[Dist],$C246,AssessedValuation[Tif_NonTIF],$A$4)</f>
        <v>587923280</v>
      </c>
      <c r="R246" s="8">
        <f>SUMIFS(AssessedValuation[100% Military Exempt],AssessedValuation[Dist],$C246,AssessedValuation[Tif_NonTIF],$A$4)</f>
        <v>460000</v>
      </c>
      <c r="S246" s="8">
        <f>SUMIFS(AssessedValuation[100% Homestead Exempt],AssessedValuation[Dist],$C246,AssessedValuation[Tif_NonTIF],$A$4)</f>
        <v>1703000</v>
      </c>
      <c r="T246" s="8">
        <f>SUMIFS(AssessedValuation[100% Net],AssessedValuation[Dist],$C246,AssessedValuation[Tif_NonTIF],$A$4)</f>
        <v>585760280</v>
      </c>
      <c r="U246" s="8">
        <f>SUMIFS(AssessedValuation[100% Gas &amp; Elec Utilities],AssessedValuation[Dist],$C246,AssessedValuation[Tif_NonTIF],$A$4)</f>
        <v>30031195</v>
      </c>
      <c r="V246" s="8">
        <f t="shared" si="3"/>
        <v>615791475</v>
      </c>
    </row>
    <row r="247" spans="1:22" x14ac:dyDescent="0.25">
      <c r="A247">
        <v>2026</v>
      </c>
      <c r="B247" t="s">
        <v>1052</v>
      </c>
      <c r="C247" t="s">
        <v>1516</v>
      </c>
      <c r="D247" t="s">
        <v>1516</v>
      </c>
      <c r="E247" t="s">
        <v>491</v>
      </c>
      <c r="F247" t="s">
        <v>1517</v>
      </c>
      <c r="G247" s="8">
        <f>SUMIFS(AssessedValuation[100% Residential],AssessedValuation[Dist],$C247,AssessedValuation[Tif_NonTIF],$A$4)</f>
        <v>150422112</v>
      </c>
      <c r="H247" s="8">
        <f>SUMIFS(AssessedValuation[100% Ag Land],AssessedValuation[Dist],$C247,AssessedValuation[Tif_NonTIF],$A$4)</f>
        <v>223842015</v>
      </c>
      <c r="I247" s="8">
        <f>SUMIFS(AssessedValuation[100% Ag Building],AssessedValuation[Dist],$C247,AssessedValuation[Tif_NonTIF],$A$4)</f>
        <v>33811215</v>
      </c>
      <c r="J247" s="8">
        <f>SUMIFS(AssessedValuation[100% Commercial],AssessedValuation[Dist],$C247,AssessedValuation[Tif_NonTIF],$A$4)</f>
        <v>13022942</v>
      </c>
      <c r="K247" s="8">
        <f>SUMIFS(AssessedValuation[100% Industrial],AssessedValuation[Dist],$C247,AssessedValuation[Tif_NonTIF],$A$4)</f>
        <v>51313186</v>
      </c>
      <c r="L247" s="8">
        <f>SUMIFS(AssessedValuation[100% Reserved],AssessedValuation[Dist],$C247,AssessedValuation[Tif_NonTIF],$A$4)</f>
        <v>0</v>
      </c>
      <c r="M247" s="8">
        <f>SUMIFS(AssessedValuation[100% Reserved4],AssessedValuation[Dist],$C247,AssessedValuation[Tif_NonTIF],$A$4)</f>
        <v>0</v>
      </c>
      <c r="N247" s="8">
        <f>SUMIFS(AssessedValuation[100% Railroads],AssessedValuation[Dist],$C247,AssessedValuation[Tif_NonTIF],$A$4)</f>
        <v>0</v>
      </c>
      <c r="O247" s="8">
        <f>SUMIFS(AssessedValuation[100% Utilities],AssessedValuation[Dist],$C247,AssessedValuation[Tif_NonTIF],$A$4)</f>
        <v>13049999</v>
      </c>
      <c r="P247" s="8">
        <f>SUMIFS(AssessedValuation[100% Other],AssessedValuation[Dist],$C247,AssessedValuation[Tif_NonTIF],$A$4)</f>
        <v>0</v>
      </c>
      <c r="Q247" s="8">
        <f>SUMIFS(AssessedValuation[100% Gross],AssessedValuation[Dist],$C247,AssessedValuation[Tif_NonTIF],$A$4)</f>
        <v>485461469</v>
      </c>
      <c r="R247" s="8">
        <f>SUMIFS(AssessedValuation[100% Military Exempt],AssessedValuation[Dist],$C247,AssessedValuation[Tif_NonTIF],$A$4)</f>
        <v>376000</v>
      </c>
      <c r="S247" s="8">
        <f>SUMIFS(AssessedValuation[100% Homestead Exempt],AssessedValuation[Dist],$C247,AssessedValuation[Tif_NonTIF],$A$4)</f>
        <v>1098500</v>
      </c>
      <c r="T247" s="8">
        <f>SUMIFS(AssessedValuation[100% Net],AssessedValuation[Dist],$C247,AssessedValuation[Tif_NonTIF],$A$4)</f>
        <v>483986969</v>
      </c>
      <c r="U247" s="8">
        <f>SUMIFS(AssessedValuation[100% Gas &amp; Elec Utilities],AssessedValuation[Dist],$C247,AssessedValuation[Tif_NonTIF],$A$4)</f>
        <v>16883138</v>
      </c>
      <c r="V247" s="8">
        <f t="shared" si="3"/>
        <v>500870107</v>
      </c>
    </row>
    <row r="248" spans="1:22" x14ac:dyDescent="0.25">
      <c r="A248">
        <v>2026</v>
      </c>
      <c r="B248" t="s">
        <v>1034</v>
      </c>
      <c r="C248" t="s">
        <v>1518</v>
      </c>
      <c r="D248" t="s">
        <v>1518</v>
      </c>
      <c r="E248" t="s">
        <v>316</v>
      </c>
      <c r="F248" t="s">
        <v>1519</v>
      </c>
      <c r="G248" s="8">
        <f>SUMIFS(AssessedValuation[100% Residential],AssessedValuation[Dist],$C248,AssessedValuation[Tif_NonTIF],$A$4)</f>
        <v>142022552</v>
      </c>
      <c r="H248" s="8">
        <f>SUMIFS(AssessedValuation[100% Ag Land],AssessedValuation[Dist],$C248,AssessedValuation[Tif_NonTIF],$A$4)</f>
        <v>243593430</v>
      </c>
      <c r="I248" s="8">
        <f>SUMIFS(AssessedValuation[100% Ag Building],AssessedValuation[Dist],$C248,AssessedValuation[Tif_NonTIF],$A$4)</f>
        <v>14301530</v>
      </c>
      <c r="J248" s="8">
        <f>SUMIFS(AssessedValuation[100% Commercial],AssessedValuation[Dist],$C248,AssessedValuation[Tif_NonTIF],$A$4)</f>
        <v>18556561</v>
      </c>
      <c r="K248" s="8">
        <f>SUMIFS(AssessedValuation[100% Industrial],AssessedValuation[Dist],$C248,AssessedValuation[Tif_NonTIF],$A$4)</f>
        <v>1167830</v>
      </c>
      <c r="L248" s="8">
        <f>SUMIFS(AssessedValuation[100% Reserved],AssessedValuation[Dist],$C248,AssessedValuation[Tif_NonTIF],$A$4)</f>
        <v>0</v>
      </c>
      <c r="M248" s="8">
        <f>SUMIFS(AssessedValuation[100% Reserved4],AssessedValuation[Dist],$C248,AssessedValuation[Tif_NonTIF],$A$4)</f>
        <v>0</v>
      </c>
      <c r="N248" s="8">
        <f>SUMIFS(AssessedValuation[100% Railroads],AssessedValuation[Dist],$C248,AssessedValuation[Tif_NonTIF],$A$4)</f>
        <v>0</v>
      </c>
      <c r="O248" s="8">
        <f>SUMIFS(AssessedValuation[100% Utilities],AssessedValuation[Dist],$C248,AssessedValuation[Tif_NonTIF],$A$4)</f>
        <v>563672</v>
      </c>
      <c r="P248" s="8">
        <f>SUMIFS(AssessedValuation[100% Other],AssessedValuation[Dist],$C248,AssessedValuation[Tif_NonTIF],$A$4)</f>
        <v>0</v>
      </c>
      <c r="Q248" s="8">
        <f>SUMIFS(AssessedValuation[100% Gross],AssessedValuation[Dist],$C248,AssessedValuation[Tif_NonTIF],$A$4)</f>
        <v>420205575</v>
      </c>
      <c r="R248" s="8">
        <f>SUMIFS(AssessedValuation[100% Military Exempt],AssessedValuation[Dist],$C248,AssessedValuation[Tif_NonTIF],$A$4)</f>
        <v>584000</v>
      </c>
      <c r="S248" s="8">
        <f>SUMIFS(AssessedValuation[100% Homestead Exempt],AssessedValuation[Dist],$C248,AssessedValuation[Tif_NonTIF],$A$4)</f>
        <v>1095250</v>
      </c>
      <c r="T248" s="8">
        <f>SUMIFS(AssessedValuation[100% Net],AssessedValuation[Dist],$C248,AssessedValuation[Tif_NonTIF],$A$4)</f>
        <v>418526325</v>
      </c>
      <c r="U248" s="8">
        <f>SUMIFS(AssessedValuation[100% Gas &amp; Elec Utilities],AssessedValuation[Dist],$C248,AssessedValuation[Tif_NonTIF],$A$4)</f>
        <v>34406875</v>
      </c>
      <c r="V248" s="8">
        <f t="shared" si="3"/>
        <v>452933200</v>
      </c>
    </row>
    <row r="249" spans="1:22" x14ac:dyDescent="0.25">
      <c r="A249">
        <v>2026</v>
      </c>
      <c r="B249" t="s">
        <v>1031</v>
      </c>
      <c r="C249" t="s">
        <v>1520</v>
      </c>
      <c r="D249" t="s">
        <v>1730</v>
      </c>
      <c r="E249" t="s">
        <v>779</v>
      </c>
      <c r="F249" t="s">
        <v>1521</v>
      </c>
      <c r="G249" s="8">
        <f>SUMIFS(AssessedValuation[100% Residential],AssessedValuation[Dist],$C249,AssessedValuation[Tif_NonTIF],$A$4)</f>
        <v>302310233</v>
      </c>
      <c r="H249" s="8">
        <f>SUMIFS(AssessedValuation[100% Ag Land],AssessedValuation[Dist],$C249,AssessedValuation[Tif_NonTIF],$A$4)</f>
        <v>279153200</v>
      </c>
      <c r="I249" s="8">
        <f>SUMIFS(AssessedValuation[100% Ag Building],AssessedValuation[Dist],$C249,AssessedValuation[Tif_NonTIF],$A$4)</f>
        <v>12170500</v>
      </c>
      <c r="J249" s="8">
        <f>SUMIFS(AssessedValuation[100% Commercial],AssessedValuation[Dist],$C249,AssessedValuation[Tif_NonTIF],$A$4)</f>
        <v>18455580</v>
      </c>
      <c r="K249" s="8">
        <f>SUMIFS(AssessedValuation[100% Industrial],AssessedValuation[Dist],$C249,AssessedValuation[Tif_NonTIF],$A$4)</f>
        <v>13011828</v>
      </c>
      <c r="L249" s="8">
        <f>SUMIFS(AssessedValuation[100% Reserved],AssessedValuation[Dist],$C249,AssessedValuation[Tif_NonTIF],$A$4)</f>
        <v>0</v>
      </c>
      <c r="M249" s="8">
        <f>SUMIFS(AssessedValuation[100% Reserved4],AssessedValuation[Dist],$C249,AssessedValuation[Tif_NonTIF],$A$4)</f>
        <v>0</v>
      </c>
      <c r="N249" s="8">
        <f>SUMIFS(AssessedValuation[100% Railroads],AssessedValuation[Dist],$C249,AssessedValuation[Tif_NonTIF],$A$4)</f>
        <v>4877253</v>
      </c>
      <c r="O249" s="8">
        <f>SUMIFS(AssessedValuation[100% Utilities],AssessedValuation[Dist],$C249,AssessedValuation[Tif_NonTIF],$A$4)</f>
        <v>42724433</v>
      </c>
      <c r="P249" s="8">
        <f>SUMIFS(AssessedValuation[100% Other],AssessedValuation[Dist],$C249,AssessedValuation[Tif_NonTIF],$A$4)</f>
        <v>0</v>
      </c>
      <c r="Q249" s="8">
        <f>SUMIFS(AssessedValuation[100% Gross],AssessedValuation[Dist],$C249,AssessedValuation[Tif_NonTIF],$A$4)</f>
        <v>672703027</v>
      </c>
      <c r="R249" s="8">
        <f>SUMIFS(AssessedValuation[100% Military Exempt],AssessedValuation[Dist],$C249,AssessedValuation[Tif_NonTIF],$A$4)</f>
        <v>640000</v>
      </c>
      <c r="S249" s="8">
        <f>SUMIFS(AssessedValuation[100% Homestead Exempt],AssessedValuation[Dist],$C249,AssessedValuation[Tif_NonTIF],$A$4)</f>
        <v>1924000</v>
      </c>
      <c r="T249" s="8">
        <f>SUMIFS(AssessedValuation[100% Net],AssessedValuation[Dist],$C249,AssessedValuation[Tif_NonTIF],$A$4)</f>
        <v>670139027</v>
      </c>
      <c r="U249" s="8">
        <f>SUMIFS(AssessedValuation[100% Gas &amp; Elec Utilities],AssessedValuation[Dist],$C249,AssessedValuation[Tif_NonTIF],$A$4)</f>
        <v>53131997</v>
      </c>
      <c r="V249" s="8">
        <f t="shared" si="3"/>
        <v>723271024</v>
      </c>
    </row>
    <row r="250" spans="1:22" x14ac:dyDescent="0.25">
      <c r="A250">
        <v>2026</v>
      </c>
      <c r="B250" t="s">
        <v>1034</v>
      </c>
      <c r="C250" t="s">
        <v>1522</v>
      </c>
      <c r="D250" t="s">
        <v>1522</v>
      </c>
      <c r="E250" t="s">
        <v>655</v>
      </c>
      <c r="F250" t="s">
        <v>1523</v>
      </c>
      <c r="G250" s="8">
        <f>SUMIFS(AssessedValuation[100% Residential],AssessedValuation[Dist],$C250,AssessedValuation[Tif_NonTIF],$A$4)</f>
        <v>388273009</v>
      </c>
      <c r="H250" s="8">
        <f>SUMIFS(AssessedValuation[100% Ag Land],AssessedValuation[Dist],$C250,AssessedValuation[Tif_NonTIF],$A$4)</f>
        <v>126247730</v>
      </c>
      <c r="I250" s="8">
        <f>SUMIFS(AssessedValuation[100% Ag Building],AssessedValuation[Dist],$C250,AssessedValuation[Tif_NonTIF],$A$4)</f>
        <v>22543850</v>
      </c>
      <c r="J250" s="8">
        <f>SUMIFS(AssessedValuation[100% Commercial],AssessedValuation[Dist],$C250,AssessedValuation[Tif_NonTIF],$A$4)</f>
        <v>46127161</v>
      </c>
      <c r="K250" s="8">
        <f>SUMIFS(AssessedValuation[100% Industrial],AssessedValuation[Dist],$C250,AssessedValuation[Tif_NonTIF],$A$4)</f>
        <v>24264374</v>
      </c>
      <c r="L250" s="8">
        <f>SUMIFS(AssessedValuation[100% Reserved],AssessedValuation[Dist],$C250,AssessedValuation[Tif_NonTIF],$A$4)</f>
        <v>0</v>
      </c>
      <c r="M250" s="8">
        <f>SUMIFS(AssessedValuation[100% Reserved4],AssessedValuation[Dist],$C250,AssessedValuation[Tif_NonTIF],$A$4)</f>
        <v>0</v>
      </c>
      <c r="N250" s="8">
        <f>SUMIFS(AssessedValuation[100% Railroads],AssessedValuation[Dist],$C250,AssessedValuation[Tif_NonTIF],$A$4)</f>
        <v>1637930</v>
      </c>
      <c r="O250" s="8">
        <f>SUMIFS(AssessedValuation[100% Utilities],AssessedValuation[Dist],$C250,AssessedValuation[Tif_NonTIF],$A$4)</f>
        <v>34617423</v>
      </c>
      <c r="P250" s="8">
        <f>SUMIFS(AssessedValuation[100% Other],AssessedValuation[Dist],$C250,AssessedValuation[Tif_NonTIF],$A$4)</f>
        <v>0</v>
      </c>
      <c r="Q250" s="8">
        <f>SUMIFS(AssessedValuation[100% Gross],AssessedValuation[Dist],$C250,AssessedValuation[Tif_NonTIF],$A$4)</f>
        <v>643711477</v>
      </c>
      <c r="R250" s="8">
        <f>SUMIFS(AssessedValuation[100% Military Exempt],AssessedValuation[Dist],$C250,AssessedValuation[Tif_NonTIF],$A$4)</f>
        <v>504000</v>
      </c>
      <c r="S250" s="8">
        <f>SUMIFS(AssessedValuation[100% Homestead Exempt],AssessedValuation[Dist],$C250,AssessedValuation[Tif_NonTIF],$A$4)</f>
        <v>2587000</v>
      </c>
      <c r="T250" s="8">
        <f>SUMIFS(AssessedValuation[100% Net],AssessedValuation[Dist],$C250,AssessedValuation[Tif_NonTIF],$A$4)</f>
        <v>640620477</v>
      </c>
      <c r="U250" s="8">
        <f>SUMIFS(AssessedValuation[100% Gas &amp; Elec Utilities],AssessedValuation[Dist],$C250,AssessedValuation[Tif_NonTIF],$A$4)</f>
        <v>26320028</v>
      </c>
      <c r="V250" s="8">
        <f t="shared" si="3"/>
        <v>666940505</v>
      </c>
    </row>
    <row r="251" spans="1:22" x14ac:dyDescent="0.25">
      <c r="A251">
        <v>2026</v>
      </c>
      <c r="B251" t="s">
        <v>1024</v>
      </c>
      <c r="C251" t="s">
        <v>1524</v>
      </c>
      <c r="D251" t="s">
        <v>1524</v>
      </c>
      <c r="E251" t="s">
        <v>204</v>
      </c>
      <c r="F251" t="s">
        <v>1525</v>
      </c>
      <c r="G251" s="8">
        <f>SUMIFS(AssessedValuation[100% Residential],AssessedValuation[Dist],$C251,AssessedValuation[Tif_NonTIF],$A$4)</f>
        <v>488140032</v>
      </c>
      <c r="H251" s="8">
        <f>SUMIFS(AssessedValuation[100% Ag Land],AssessedValuation[Dist],$C251,AssessedValuation[Tif_NonTIF],$A$4)</f>
        <v>99451922</v>
      </c>
      <c r="I251" s="8">
        <f>SUMIFS(AssessedValuation[100% Ag Building],AssessedValuation[Dist],$C251,AssessedValuation[Tif_NonTIF],$A$4)</f>
        <v>4810524</v>
      </c>
      <c r="J251" s="8">
        <f>SUMIFS(AssessedValuation[100% Commercial],AssessedValuation[Dist],$C251,AssessedValuation[Tif_NonTIF],$A$4)</f>
        <v>49515552</v>
      </c>
      <c r="K251" s="8">
        <f>SUMIFS(AssessedValuation[100% Industrial],AssessedValuation[Dist],$C251,AssessedValuation[Tif_NonTIF],$A$4)</f>
        <v>65805525</v>
      </c>
      <c r="L251" s="8">
        <f>SUMIFS(AssessedValuation[100% Reserved],AssessedValuation[Dist],$C251,AssessedValuation[Tif_NonTIF],$A$4)</f>
        <v>0</v>
      </c>
      <c r="M251" s="8">
        <f>SUMIFS(AssessedValuation[100% Reserved4],AssessedValuation[Dist],$C251,AssessedValuation[Tif_NonTIF],$A$4)</f>
        <v>0</v>
      </c>
      <c r="N251" s="8">
        <f>SUMIFS(AssessedValuation[100% Railroads],AssessedValuation[Dist],$C251,AssessedValuation[Tif_NonTIF],$A$4)</f>
        <v>7003870</v>
      </c>
      <c r="O251" s="8">
        <f>SUMIFS(AssessedValuation[100% Utilities],AssessedValuation[Dist],$C251,AssessedValuation[Tif_NonTIF],$A$4)</f>
        <v>10893225</v>
      </c>
      <c r="P251" s="8">
        <f>SUMIFS(AssessedValuation[100% Other],AssessedValuation[Dist],$C251,AssessedValuation[Tif_NonTIF],$A$4)</f>
        <v>0</v>
      </c>
      <c r="Q251" s="8">
        <f>SUMIFS(AssessedValuation[100% Gross],AssessedValuation[Dist],$C251,AssessedValuation[Tif_NonTIF],$A$4)</f>
        <v>725620650</v>
      </c>
      <c r="R251" s="8">
        <f>SUMIFS(AssessedValuation[100% Military Exempt],AssessedValuation[Dist],$C251,AssessedValuation[Tif_NonTIF],$A$4)</f>
        <v>784000</v>
      </c>
      <c r="S251" s="8">
        <f>SUMIFS(AssessedValuation[100% Homestead Exempt],AssessedValuation[Dist],$C251,AssessedValuation[Tif_NonTIF],$A$4)</f>
        <v>3107000</v>
      </c>
      <c r="T251" s="8">
        <f>SUMIFS(AssessedValuation[100% Net],AssessedValuation[Dist],$C251,AssessedValuation[Tif_NonTIF],$A$4)</f>
        <v>721729650</v>
      </c>
      <c r="U251" s="8">
        <f>SUMIFS(AssessedValuation[100% Gas &amp; Elec Utilities],AssessedValuation[Dist],$C251,AssessedValuation[Tif_NonTIF],$A$4)</f>
        <v>26937777</v>
      </c>
      <c r="V251" s="8">
        <f t="shared" si="3"/>
        <v>748667427</v>
      </c>
    </row>
    <row r="252" spans="1:22" x14ac:dyDescent="0.25">
      <c r="A252">
        <v>2026</v>
      </c>
      <c r="B252" t="s">
        <v>1029</v>
      </c>
      <c r="C252" t="s">
        <v>1526</v>
      </c>
      <c r="D252" t="s">
        <v>1526</v>
      </c>
      <c r="E252" t="s">
        <v>313</v>
      </c>
      <c r="F252" t="s">
        <v>1527</v>
      </c>
      <c r="G252" s="8">
        <f>SUMIFS(AssessedValuation[100% Residential],AssessedValuation[Dist],$C252,AssessedValuation[Tif_NonTIF],$A$4)</f>
        <v>184404325</v>
      </c>
      <c r="H252" s="8">
        <f>SUMIFS(AssessedValuation[100% Ag Land],AssessedValuation[Dist],$C252,AssessedValuation[Tif_NonTIF],$A$4)</f>
        <v>203720630</v>
      </c>
      <c r="I252" s="8">
        <f>SUMIFS(AssessedValuation[100% Ag Building],AssessedValuation[Dist],$C252,AssessedValuation[Tif_NonTIF],$A$4)</f>
        <v>15009460</v>
      </c>
      <c r="J252" s="8">
        <f>SUMIFS(AssessedValuation[100% Commercial],AssessedValuation[Dist],$C252,AssessedValuation[Tif_NonTIF],$A$4)</f>
        <v>15566770</v>
      </c>
      <c r="K252" s="8">
        <f>SUMIFS(AssessedValuation[100% Industrial],AssessedValuation[Dist],$C252,AssessedValuation[Tif_NonTIF],$A$4)</f>
        <v>1215490</v>
      </c>
      <c r="L252" s="8">
        <f>SUMIFS(AssessedValuation[100% Reserved],AssessedValuation[Dist],$C252,AssessedValuation[Tif_NonTIF],$A$4)</f>
        <v>0</v>
      </c>
      <c r="M252" s="8">
        <f>SUMIFS(AssessedValuation[100% Reserved4],AssessedValuation[Dist],$C252,AssessedValuation[Tif_NonTIF],$A$4)</f>
        <v>0</v>
      </c>
      <c r="N252" s="8">
        <f>SUMIFS(AssessedValuation[100% Railroads],AssessedValuation[Dist],$C252,AssessedValuation[Tif_NonTIF],$A$4)</f>
        <v>7625322</v>
      </c>
      <c r="O252" s="8">
        <f>SUMIFS(AssessedValuation[100% Utilities],AssessedValuation[Dist],$C252,AssessedValuation[Tif_NonTIF],$A$4)</f>
        <v>1762359</v>
      </c>
      <c r="P252" s="8">
        <f>SUMIFS(AssessedValuation[100% Other],AssessedValuation[Dist],$C252,AssessedValuation[Tif_NonTIF],$A$4)</f>
        <v>0</v>
      </c>
      <c r="Q252" s="8">
        <f>SUMIFS(AssessedValuation[100% Gross],AssessedValuation[Dist],$C252,AssessedValuation[Tif_NonTIF],$A$4)</f>
        <v>429304356</v>
      </c>
      <c r="R252" s="8">
        <f>SUMIFS(AssessedValuation[100% Military Exempt],AssessedValuation[Dist],$C252,AssessedValuation[Tif_NonTIF],$A$4)</f>
        <v>584000</v>
      </c>
      <c r="S252" s="8">
        <f>SUMIFS(AssessedValuation[100% Homestead Exempt],AssessedValuation[Dist],$C252,AssessedValuation[Tif_NonTIF],$A$4)</f>
        <v>1683389</v>
      </c>
      <c r="T252" s="8">
        <f>SUMIFS(AssessedValuation[100% Net],AssessedValuation[Dist],$C252,AssessedValuation[Tif_NonTIF],$A$4)</f>
        <v>427036967</v>
      </c>
      <c r="U252" s="8">
        <f>SUMIFS(AssessedValuation[100% Gas &amp; Elec Utilities],AssessedValuation[Dist],$C252,AssessedValuation[Tif_NonTIF],$A$4)</f>
        <v>22392885</v>
      </c>
      <c r="V252" s="8">
        <f t="shared" si="3"/>
        <v>449429852</v>
      </c>
    </row>
    <row r="253" spans="1:22" x14ac:dyDescent="0.25">
      <c r="A253">
        <v>2026</v>
      </c>
      <c r="B253" t="s">
        <v>1037</v>
      </c>
      <c r="C253" t="s">
        <v>1528</v>
      </c>
      <c r="D253" t="s">
        <v>1528</v>
      </c>
      <c r="E253" t="s">
        <v>261</v>
      </c>
      <c r="F253" t="s">
        <v>1529</v>
      </c>
      <c r="G253" s="8">
        <f>SUMIFS(AssessedValuation[100% Residential],AssessedValuation[Dist],$C253,AssessedValuation[Tif_NonTIF],$A$4)</f>
        <v>116344187</v>
      </c>
      <c r="H253" s="8">
        <f>SUMIFS(AssessedValuation[100% Ag Land],AssessedValuation[Dist],$C253,AssessedValuation[Tif_NonTIF],$A$4)</f>
        <v>87140960</v>
      </c>
      <c r="I253" s="8">
        <f>SUMIFS(AssessedValuation[100% Ag Building],AssessedValuation[Dist],$C253,AssessedValuation[Tif_NonTIF],$A$4)</f>
        <v>8504730</v>
      </c>
      <c r="J253" s="8">
        <f>SUMIFS(AssessedValuation[100% Commercial],AssessedValuation[Dist],$C253,AssessedValuation[Tif_NonTIF],$A$4)</f>
        <v>13058843</v>
      </c>
      <c r="K253" s="8">
        <f>SUMIFS(AssessedValuation[100% Industrial],AssessedValuation[Dist],$C253,AssessedValuation[Tif_NonTIF],$A$4)</f>
        <v>13587380</v>
      </c>
      <c r="L253" s="8">
        <f>SUMIFS(AssessedValuation[100% Reserved],AssessedValuation[Dist],$C253,AssessedValuation[Tif_NonTIF],$A$4)</f>
        <v>0</v>
      </c>
      <c r="M253" s="8">
        <f>SUMIFS(AssessedValuation[100% Reserved4],AssessedValuation[Dist],$C253,AssessedValuation[Tif_NonTIF],$A$4)</f>
        <v>0</v>
      </c>
      <c r="N253" s="8">
        <f>SUMIFS(AssessedValuation[100% Railroads],AssessedValuation[Dist],$C253,AssessedValuation[Tif_NonTIF],$A$4)</f>
        <v>3651254</v>
      </c>
      <c r="O253" s="8">
        <f>SUMIFS(AssessedValuation[100% Utilities],AssessedValuation[Dist],$C253,AssessedValuation[Tif_NonTIF],$A$4)</f>
        <v>661744</v>
      </c>
      <c r="P253" s="8">
        <f>SUMIFS(AssessedValuation[100% Other],AssessedValuation[Dist],$C253,AssessedValuation[Tif_NonTIF],$A$4)</f>
        <v>0</v>
      </c>
      <c r="Q253" s="8">
        <f>SUMIFS(AssessedValuation[100% Gross],AssessedValuation[Dist],$C253,AssessedValuation[Tif_NonTIF],$A$4)</f>
        <v>242949098</v>
      </c>
      <c r="R253" s="8">
        <f>SUMIFS(AssessedValuation[100% Military Exempt],AssessedValuation[Dist],$C253,AssessedValuation[Tif_NonTIF],$A$4)</f>
        <v>332000</v>
      </c>
      <c r="S253" s="8">
        <f>SUMIFS(AssessedValuation[100% Homestead Exempt],AssessedValuation[Dist],$C253,AssessedValuation[Tif_NonTIF],$A$4)</f>
        <v>889918</v>
      </c>
      <c r="T253" s="8">
        <f>SUMIFS(AssessedValuation[100% Net],AssessedValuation[Dist],$C253,AssessedValuation[Tif_NonTIF],$A$4)</f>
        <v>241727180</v>
      </c>
      <c r="U253" s="8">
        <f>SUMIFS(AssessedValuation[100% Gas &amp; Elec Utilities],AssessedValuation[Dist],$C253,AssessedValuation[Tif_NonTIF],$A$4)</f>
        <v>15014334</v>
      </c>
      <c r="V253" s="8">
        <f t="shared" si="3"/>
        <v>256741514</v>
      </c>
    </row>
    <row r="254" spans="1:22" x14ac:dyDescent="0.25">
      <c r="A254">
        <v>2026</v>
      </c>
      <c r="B254" t="s">
        <v>1024</v>
      </c>
      <c r="C254" t="s">
        <v>1530</v>
      </c>
      <c r="D254" t="s">
        <v>1530</v>
      </c>
      <c r="E254" t="s">
        <v>811</v>
      </c>
      <c r="F254" t="s">
        <v>1531</v>
      </c>
      <c r="G254" s="8">
        <f>SUMIFS(AssessedValuation[100% Residential],AssessedValuation[Dist],$C254,AssessedValuation[Tif_NonTIF],$A$4)</f>
        <v>731149688</v>
      </c>
      <c r="H254" s="8">
        <f>SUMIFS(AssessedValuation[100% Ag Land],AssessedValuation[Dist],$C254,AssessedValuation[Tif_NonTIF],$A$4)</f>
        <v>4138965</v>
      </c>
      <c r="I254" s="8">
        <f>SUMIFS(AssessedValuation[100% Ag Building],AssessedValuation[Dist],$C254,AssessedValuation[Tif_NonTIF],$A$4)</f>
        <v>330900</v>
      </c>
      <c r="J254" s="8">
        <f>SUMIFS(AssessedValuation[100% Commercial],AssessedValuation[Dist],$C254,AssessedValuation[Tif_NonTIF],$A$4)</f>
        <v>921673459</v>
      </c>
      <c r="K254" s="8">
        <f>SUMIFS(AssessedValuation[100% Industrial],AssessedValuation[Dist],$C254,AssessedValuation[Tif_NonTIF],$A$4)</f>
        <v>478388614</v>
      </c>
      <c r="L254" s="8">
        <f>SUMIFS(AssessedValuation[100% Reserved],AssessedValuation[Dist],$C254,AssessedValuation[Tif_NonTIF],$A$4)</f>
        <v>0</v>
      </c>
      <c r="M254" s="8">
        <f>SUMIFS(AssessedValuation[100% Reserved4],AssessedValuation[Dist],$C254,AssessedValuation[Tif_NonTIF],$A$4)</f>
        <v>0</v>
      </c>
      <c r="N254" s="8">
        <f>SUMIFS(AssessedValuation[100% Railroads],AssessedValuation[Dist],$C254,AssessedValuation[Tif_NonTIF],$A$4)</f>
        <v>11555023</v>
      </c>
      <c r="O254" s="8">
        <f>SUMIFS(AssessedValuation[100% Utilities],AssessedValuation[Dist],$C254,AssessedValuation[Tif_NonTIF],$A$4)</f>
        <v>1010100</v>
      </c>
      <c r="P254" s="8">
        <f>SUMIFS(AssessedValuation[100% Other],AssessedValuation[Dist],$C254,AssessedValuation[Tif_NonTIF],$A$4)</f>
        <v>0</v>
      </c>
      <c r="Q254" s="8">
        <f>SUMIFS(AssessedValuation[100% Gross],AssessedValuation[Dist],$C254,AssessedValuation[Tif_NonTIF],$A$4)</f>
        <v>2148246749</v>
      </c>
      <c r="R254" s="8">
        <f>SUMIFS(AssessedValuation[100% Military Exempt],AssessedValuation[Dist],$C254,AssessedValuation[Tif_NonTIF],$A$4)</f>
        <v>1182798</v>
      </c>
      <c r="S254" s="8">
        <f>SUMIFS(AssessedValuation[100% Homestead Exempt],AssessedValuation[Dist],$C254,AssessedValuation[Tif_NonTIF],$A$4)</f>
        <v>5232500</v>
      </c>
      <c r="T254" s="8">
        <f>SUMIFS(AssessedValuation[100% Net],AssessedValuation[Dist],$C254,AssessedValuation[Tif_NonTIF],$A$4)</f>
        <v>2141831451</v>
      </c>
      <c r="U254" s="8">
        <f>SUMIFS(AssessedValuation[100% Gas &amp; Elec Utilities],AssessedValuation[Dist],$C254,AssessedValuation[Tif_NonTIF],$A$4)</f>
        <v>84744669</v>
      </c>
      <c r="V254" s="8">
        <f t="shared" si="3"/>
        <v>2226576120</v>
      </c>
    </row>
    <row r="255" spans="1:22" x14ac:dyDescent="0.25">
      <c r="A255">
        <v>2026</v>
      </c>
      <c r="B255" t="s">
        <v>1037</v>
      </c>
      <c r="C255" t="s">
        <v>1532</v>
      </c>
      <c r="D255" t="s">
        <v>1532</v>
      </c>
      <c r="E255" t="s">
        <v>75</v>
      </c>
      <c r="F255" t="s">
        <v>1533</v>
      </c>
      <c r="G255" s="8">
        <f>SUMIFS(AssessedValuation[100% Residential],AssessedValuation[Dist],$C255,AssessedValuation[Tif_NonTIF],$A$4)</f>
        <v>128220773</v>
      </c>
      <c r="H255" s="8">
        <f>SUMIFS(AssessedValuation[100% Ag Land],AssessedValuation[Dist],$C255,AssessedValuation[Tif_NonTIF],$A$4)</f>
        <v>207956770</v>
      </c>
      <c r="I255" s="8">
        <f>SUMIFS(AssessedValuation[100% Ag Building],AssessedValuation[Dist],$C255,AssessedValuation[Tif_NonTIF],$A$4)</f>
        <v>13742250</v>
      </c>
      <c r="J255" s="8">
        <f>SUMIFS(AssessedValuation[100% Commercial],AssessedValuation[Dist],$C255,AssessedValuation[Tif_NonTIF],$A$4)</f>
        <v>29126121</v>
      </c>
      <c r="K255" s="8">
        <f>SUMIFS(AssessedValuation[100% Industrial],AssessedValuation[Dist],$C255,AssessedValuation[Tif_NonTIF],$A$4)</f>
        <v>51226975</v>
      </c>
      <c r="L255" s="8">
        <f>SUMIFS(AssessedValuation[100% Reserved],AssessedValuation[Dist],$C255,AssessedValuation[Tif_NonTIF],$A$4)</f>
        <v>0</v>
      </c>
      <c r="M255" s="8">
        <f>SUMIFS(AssessedValuation[100% Reserved4],AssessedValuation[Dist],$C255,AssessedValuation[Tif_NonTIF],$A$4)</f>
        <v>0</v>
      </c>
      <c r="N255" s="8">
        <f>SUMIFS(AssessedValuation[100% Railroads],AssessedValuation[Dist],$C255,AssessedValuation[Tif_NonTIF],$A$4)</f>
        <v>0</v>
      </c>
      <c r="O255" s="8">
        <f>SUMIFS(AssessedValuation[100% Utilities],AssessedValuation[Dist],$C255,AssessedValuation[Tif_NonTIF],$A$4)</f>
        <v>885025</v>
      </c>
      <c r="P255" s="8">
        <f>SUMIFS(AssessedValuation[100% Other],AssessedValuation[Dist],$C255,AssessedValuation[Tif_NonTIF],$A$4)</f>
        <v>0</v>
      </c>
      <c r="Q255" s="8">
        <f>SUMIFS(AssessedValuation[100% Gross],AssessedValuation[Dist],$C255,AssessedValuation[Tif_NonTIF],$A$4)</f>
        <v>431157914</v>
      </c>
      <c r="R255" s="8">
        <f>SUMIFS(AssessedValuation[100% Military Exempt],AssessedValuation[Dist],$C255,AssessedValuation[Tif_NonTIF],$A$4)</f>
        <v>404199</v>
      </c>
      <c r="S255" s="8">
        <f>SUMIFS(AssessedValuation[100% Homestead Exempt],AssessedValuation[Dist],$C255,AssessedValuation[Tif_NonTIF],$A$4)</f>
        <v>1228500</v>
      </c>
      <c r="T255" s="8">
        <f>SUMIFS(AssessedValuation[100% Net],AssessedValuation[Dist],$C255,AssessedValuation[Tif_NonTIF],$A$4)</f>
        <v>429525215</v>
      </c>
      <c r="U255" s="8">
        <f>SUMIFS(AssessedValuation[100% Gas &amp; Elec Utilities],AssessedValuation[Dist],$C255,AssessedValuation[Tif_NonTIF],$A$4)</f>
        <v>15499164</v>
      </c>
      <c r="V255" s="8">
        <f t="shared" si="3"/>
        <v>445024379</v>
      </c>
    </row>
    <row r="256" spans="1:22" x14ac:dyDescent="0.25">
      <c r="A256">
        <v>2026</v>
      </c>
      <c r="B256" t="s">
        <v>1034</v>
      </c>
      <c r="C256" t="s">
        <v>1534</v>
      </c>
      <c r="D256" t="s">
        <v>1534</v>
      </c>
      <c r="E256" t="s">
        <v>272</v>
      </c>
      <c r="F256" t="s">
        <v>1535</v>
      </c>
      <c r="G256" s="8">
        <f>SUMIFS(AssessedValuation[100% Residential],AssessedValuation[Dist],$C256,AssessedValuation[Tif_NonTIF],$A$4)</f>
        <v>101677893</v>
      </c>
      <c r="H256" s="8">
        <f>SUMIFS(AssessedValuation[100% Ag Land],AssessedValuation[Dist],$C256,AssessedValuation[Tif_NonTIF],$A$4)</f>
        <v>160104330</v>
      </c>
      <c r="I256" s="8">
        <f>SUMIFS(AssessedValuation[100% Ag Building],AssessedValuation[Dist],$C256,AssessedValuation[Tif_NonTIF],$A$4)</f>
        <v>14160410</v>
      </c>
      <c r="J256" s="8">
        <f>SUMIFS(AssessedValuation[100% Commercial],AssessedValuation[Dist],$C256,AssessedValuation[Tif_NonTIF],$A$4)</f>
        <v>13656287</v>
      </c>
      <c r="K256" s="8">
        <f>SUMIFS(AssessedValuation[100% Industrial],AssessedValuation[Dist],$C256,AssessedValuation[Tif_NonTIF],$A$4)</f>
        <v>48588050</v>
      </c>
      <c r="L256" s="8">
        <f>SUMIFS(AssessedValuation[100% Reserved],AssessedValuation[Dist],$C256,AssessedValuation[Tif_NonTIF],$A$4)</f>
        <v>0</v>
      </c>
      <c r="M256" s="8">
        <f>SUMIFS(AssessedValuation[100% Reserved4],AssessedValuation[Dist],$C256,AssessedValuation[Tif_NonTIF],$A$4)</f>
        <v>0</v>
      </c>
      <c r="N256" s="8">
        <f>SUMIFS(AssessedValuation[100% Railroads],AssessedValuation[Dist],$C256,AssessedValuation[Tif_NonTIF],$A$4)</f>
        <v>0</v>
      </c>
      <c r="O256" s="8">
        <f>SUMIFS(AssessedValuation[100% Utilities],AssessedValuation[Dist],$C256,AssessedValuation[Tif_NonTIF],$A$4)</f>
        <v>309400</v>
      </c>
      <c r="P256" s="8">
        <f>SUMIFS(AssessedValuation[100% Other],AssessedValuation[Dist],$C256,AssessedValuation[Tif_NonTIF],$A$4)</f>
        <v>0</v>
      </c>
      <c r="Q256" s="8">
        <f>SUMIFS(AssessedValuation[100% Gross],AssessedValuation[Dist],$C256,AssessedValuation[Tif_NonTIF],$A$4)</f>
        <v>338496370</v>
      </c>
      <c r="R256" s="8">
        <f>SUMIFS(AssessedValuation[100% Military Exempt],AssessedValuation[Dist],$C256,AssessedValuation[Tif_NonTIF],$A$4)</f>
        <v>284000</v>
      </c>
      <c r="S256" s="8">
        <f>SUMIFS(AssessedValuation[100% Homestead Exempt],AssessedValuation[Dist],$C256,AssessedValuation[Tif_NonTIF],$A$4)</f>
        <v>942500</v>
      </c>
      <c r="T256" s="8">
        <f>SUMIFS(AssessedValuation[100% Net],AssessedValuation[Dist],$C256,AssessedValuation[Tif_NonTIF],$A$4)</f>
        <v>337269870</v>
      </c>
      <c r="U256" s="8">
        <f>SUMIFS(AssessedValuation[100% Gas &amp; Elec Utilities],AssessedValuation[Dist],$C256,AssessedValuation[Tif_NonTIF],$A$4)</f>
        <v>11853395</v>
      </c>
      <c r="V256" s="8">
        <f t="shared" si="3"/>
        <v>349123265</v>
      </c>
    </row>
    <row r="257" spans="1:22" x14ac:dyDescent="0.25">
      <c r="A257">
        <v>2026</v>
      </c>
      <c r="B257" t="s">
        <v>1034</v>
      </c>
      <c r="C257" t="s">
        <v>1536</v>
      </c>
      <c r="D257" t="s">
        <v>1536</v>
      </c>
      <c r="E257" t="s">
        <v>903</v>
      </c>
      <c r="F257" t="s">
        <v>1537</v>
      </c>
      <c r="G257" s="8">
        <f>SUMIFS(AssessedValuation[100% Residential],AssessedValuation[Dist],$C257,AssessedValuation[Tif_NonTIF],$A$4)</f>
        <v>651076290</v>
      </c>
      <c r="H257" s="8">
        <f>SUMIFS(AssessedValuation[100% Ag Land],AssessedValuation[Dist],$C257,AssessedValuation[Tif_NonTIF],$A$4)</f>
        <v>58162263</v>
      </c>
      <c r="I257" s="8">
        <f>SUMIFS(AssessedValuation[100% Ag Building],AssessedValuation[Dist],$C257,AssessedValuation[Tif_NonTIF],$A$4)</f>
        <v>5623075</v>
      </c>
      <c r="J257" s="8">
        <f>SUMIFS(AssessedValuation[100% Commercial],AssessedValuation[Dist],$C257,AssessedValuation[Tif_NonTIF],$A$4)</f>
        <v>237072100</v>
      </c>
      <c r="K257" s="8">
        <f>SUMIFS(AssessedValuation[100% Industrial],AssessedValuation[Dist],$C257,AssessedValuation[Tif_NonTIF],$A$4)</f>
        <v>373157869</v>
      </c>
      <c r="L257" s="8">
        <f>SUMIFS(AssessedValuation[100% Reserved],AssessedValuation[Dist],$C257,AssessedValuation[Tif_NonTIF],$A$4)</f>
        <v>0</v>
      </c>
      <c r="M257" s="8">
        <f>SUMIFS(AssessedValuation[100% Reserved4],AssessedValuation[Dist],$C257,AssessedValuation[Tif_NonTIF],$A$4)</f>
        <v>0</v>
      </c>
      <c r="N257" s="8">
        <f>SUMIFS(AssessedValuation[100% Railroads],AssessedValuation[Dist],$C257,AssessedValuation[Tif_NonTIF],$A$4)</f>
        <v>7153759</v>
      </c>
      <c r="O257" s="8">
        <f>SUMIFS(AssessedValuation[100% Utilities],AssessedValuation[Dist],$C257,AssessedValuation[Tif_NonTIF],$A$4)</f>
        <v>5296829</v>
      </c>
      <c r="P257" s="8">
        <f>SUMIFS(AssessedValuation[100% Other],AssessedValuation[Dist],$C257,AssessedValuation[Tif_NonTIF],$A$4)</f>
        <v>0</v>
      </c>
      <c r="Q257" s="8">
        <f>SUMIFS(AssessedValuation[100% Gross],AssessedValuation[Dist],$C257,AssessedValuation[Tif_NonTIF],$A$4)</f>
        <v>1337542185</v>
      </c>
      <c r="R257" s="8">
        <f>SUMIFS(AssessedValuation[100% Military Exempt],AssessedValuation[Dist],$C257,AssessedValuation[Tif_NonTIF],$A$4)</f>
        <v>1056000</v>
      </c>
      <c r="S257" s="8">
        <f>SUMIFS(AssessedValuation[100% Homestead Exempt],AssessedValuation[Dist],$C257,AssessedValuation[Tif_NonTIF],$A$4)</f>
        <v>2425821</v>
      </c>
      <c r="T257" s="8">
        <f>SUMIFS(AssessedValuation[100% Net],AssessedValuation[Dist],$C257,AssessedValuation[Tif_NonTIF],$A$4)</f>
        <v>1334060364</v>
      </c>
      <c r="U257" s="8">
        <f>SUMIFS(AssessedValuation[100% Gas &amp; Elec Utilities],AssessedValuation[Dist],$C257,AssessedValuation[Tif_NonTIF],$A$4)</f>
        <v>244181693</v>
      </c>
      <c r="V257" s="8">
        <f t="shared" si="3"/>
        <v>1578242057</v>
      </c>
    </row>
    <row r="258" spans="1:22" x14ac:dyDescent="0.25">
      <c r="A258">
        <v>2026</v>
      </c>
      <c r="B258" t="s">
        <v>1040</v>
      </c>
      <c r="C258" t="s">
        <v>1538</v>
      </c>
      <c r="D258" t="s">
        <v>1538</v>
      </c>
      <c r="E258" t="s">
        <v>104</v>
      </c>
      <c r="F258" t="s">
        <v>1539</v>
      </c>
      <c r="G258" s="8">
        <f>SUMIFS(AssessedValuation[100% Residential],AssessedValuation[Dist],$C258,AssessedValuation[Tif_NonTIF],$A$4)</f>
        <v>116071060</v>
      </c>
      <c r="H258" s="8">
        <f>SUMIFS(AssessedValuation[100% Ag Land],AssessedValuation[Dist],$C258,AssessedValuation[Tif_NonTIF],$A$4)</f>
        <v>99970250</v>
      </c>
      <c r="I258" s="8">
        <f>SUMIFS(AssessedValuation[100% Ag Building],AssessedValuation[Dist],$C258,AssessedValuation[Tif_NonTIF],$A$4)</f>
        <v>8433290</v>
      </c>
      <c r="J258" s="8">
        <f>SUMIFS(AssessedValuation[100% Commercial],AssessedValuation[Dist],$C258,AssessedValuation[Tif_NonTIF],$A$4)</f>
        <v>5036860</v>
      </c>
      <c r="K258" s="8">
        <f>SUMIFS(AssessedValuation[100% Industrial],AssessedValuation[Dist],$C258,AssessedValuation[Tif_NonTIF],$A$4)</f>
        <v>0</v>
      </c>
      <c r="L258" s="8">
        <f>SUMIFS(AssessedValuation[100% Reserved],AssessedValuation[Dist],$C258,AssessedValuation[Tif_NonTIF],$A$4)</f>
        <v>0</v>
      </c>
      <c r="M258" s="8">
        <f>SUMIFS(AssessedValuation[100% Reserved4],AssessedValuation[Dist],$C258,AssessedValuation[Tif_NonTIF],$A$4)</f>
        <v>0</v>
      </c>
      <c r="N258" s="8">
        <f>SUMIFS(AssessedValuation[100% Railroads],AssessedValuation[Dist],$C258,AssessedValuation[Tif_NonTIF],$A$4)</f>
        <v>5421270</v>
      </c>
      <c r="O258" s="8">
        <f>SUMIFS(AssessedValuation[100% Utilities],AssessedValuation[Dist],$C258,AssessedValuation[Tif_NonTIF],$A$4)</f>
        <v>3585828</v>
      </c>
      <c r="P258" s="8">
        <f>SUMIFS(AssessedValuation[100% Other],AssessedValuation[Dist],$C258,AssessedValuation[Tif_NonTIF],$A$4)</f>
        <v>3048</v>
      </c>
      <c r="Q258" s="8">
        <f>SUMIFS(AssessedValuation[100% Gross],AssessedValuation[Dist],$C258,AssessedValuation[Tif_NonTIF],$A$4)</f>
        <v>238521606</v>
      </c>
      <c r="R258" s="8">
        <f>SUMIFS(AssessedValuation[100% Military Exempt],AssessedValuation[Dist],$C258,AssessedValuation[Tif_NonTIF],$A$4)</f>
        <v>318300</v>
      </c>
      <c r="S258" s="8">
        <f>SUMIFS(AssessedValuation[100% Homestead Exempt],AssessedValuation[Dist],$C258,AssessedValuation[Tif_NonTIF],$A$4)</f>
        <v>973298</v>
      </c>
      <c r="T258" s="8">
        <f>SUMIFS(AssessedValuation[100% Net],AssessedValuation[Dist],$C258,AssessedValuation[Tif_NonTIF],$A$4)</f>
        <v>237230008</v>
      </c>
      <c r="U258" s="8">
        <f>SUMIFS(AssessedValuation[100% Gas &amp; Elec Utilities],AssessedValuation[Dist],$C258,AssessedValuation[Tif_NonTIF],$A$4)</f>
        <v>16988745</v>
      </c>
      <c r="V258" s="8">
        <f t="shared" si="3"/>
        <v>254218753</v>
      </c>
    </row>
    <row r="259" spans="1:22" x14ac:dyDescent="0.25">
      <c r="A259">
        <v>2026</v>
      </c>
      <c r="B259" t="s">
        <v>1034</v>
      </c>
      <c r="C259" t="s">
        <v>1540</v>
      </c>
      <c r="D259" t="s">
        <v>1540</v>
      </c>
      <c r="E259" t="s">
        <v>728</v>
      </c>
      <c r="F259" t="s">
        <v>1541</v>
      </c>
      <c r="G259" s="8">
        <f>SUMIFS(AssessedValuation[100% Residential],AssessedValuation[Dist],$C259,AssessedValuation[Tif_NonTIF],$A$4)</f>
        <v>418851570</v>
      </c>
      <c r="H259" s="8">
        <f>SUMIFS(AssessedValuation[100% Ag Land],AssessedValuation[Dist],$C259,AssessedValuation[Tif_NonTIF],$A$4)</f>
        <v>247812707</v>
      </c>
      <c r="I259" s="8">
        <f>SUMIFS(AssessedValuation[100% Ag Building],AssessedValuation[Dist],$C259,AssessedValuation[Tif_NonTIF],$A$4)</f>
        <v>24956770</v>
      </c>
      <c r="J259" s="8">
        <f>SUMIFS(AssessedValuation[100% Commercial],AssessedValuation[Dist],$C259,AssessedValuation[Tif_NonTIF],$A$4)</f>
        <v>65836034</v>
      </c>
      <c r="K259" s="8">
        <f>SUMIFS(AssessedValuation[100% Industrial],AssessedValuation[Dist],$C259,AssessedValuation[Tif_NonTIF],$A$4)</f>
        <v>18414055</v>
      </c>
      <c r="L259" s="8">
        <f>SUMIFS(AssessedValuation[100% Reserved],AssessedValuation[Dist],$C259,AssessedValuation[Tif_NonTIF],$A$4)</f>
        <v>0</v>
      </c>
      <c r="M259" s="8">
        <f>SUMIFS(AssessedValuation[100% Reserved4],AssessedValuation[Dist],$C259,AssessedValuation[Tif_NonTIF],$A$4)</f>
        <v>0</v>
      </c>
      <c r="N259" s="8">
        <f>SUMIFS(AssessedValuation[100% Railroads],AssessedValuation[Dist],$C259,AssessedValuation[Tif_NonTIF],$A$4)</f>
        <v>24778706</v>
      </c>
      <c r="O259" s="8">
        <f>SUMIFS(AssessedValuation[100% Utilities],AssessedValuation[Dist],$C259,AssessedValuation[Tif_NonTIF],$A$4)</f>
        <v>1241796</v>
      </c>
      <c r="P259" s="8">
        <f>SUMIFS(AssessedValuation[100% Other],AssessedValuation[Dist],$C259,AssessedValuation[Tif_NonTIF],$A$4)</f>
        <v>0</v>
      </c>
      <c r="Q259" s="8">
        <f>SUMIFS(AssessedValuation[100% Gross],AssessedValuation[Dist],$C259,AssessedValuation[Tif_NonTIF],$A$4)</f>
        <v>801891638</v>
      </c>
      <c r="R259" s="8">
        <f>SUMIFS(AssessedValuation[100% Military Exempt],AssessedValuation[Dist],$C259,AssessedValuation[Tif_NonTIF],$A$4)</f>
        <v>948000</v>
      </c>
      <c r="S259" s="8">
        <f>SUMIFS(AssessedValuation[100% Homestead Exempt],AssessedValuation[Dist],$C259,AssessedValuation[Tif_NonTIF],$A$4)</f>
        <v>3646500</v>
      </c>
      <c r="T259" s="8">
        <f>SUMIFS(AssessedValuation[100% Net],AssessedValuation[Dist],$C259,AssessedValuation[Tif_NonTIF],$A$4)</f>
        <v>797297138</v>
      </c>
      <c r="U259" s="8">
        <f>SUMIFS(AssessedValuation[100% Gas &amp; Elec Utilities],AssessedValuation[Dist],$C259,AssessedValuation[Tif_NonTIF],$A$4)</f>
        <v>25361188</v>
      </c>
      <c r="V259" s="8">
        <f t="shared" si="3"/>
        <v>822658326</v>
      </c>
    </row>
    <row r="260" spans="1:22" x14ac:dyDescent="0.25">
      <c r="A260">
        <v>2026</v>
      </c>
      <c r="B260" t="s">
        <v>1031</v>
      </c>
      <c r="C260" t="s">
        <v>1542</v>
      </c>
      <c r="D260" t="s">
        <v>1542</v>
      </c>
      <c r="E260" t="s">
        <v>440</v>
      </c>
      <c r="F260" t="s">
        <v>1543</v>
      </c>
      <c r="G260" s="8">
        <f>SUMIFS(AssessedValuation[100% Residential],AssessedValuation[Dist],$C260,AssessedValuation[Tif_NonTIF],$A$4)</f>
        <v>384215314</v>
      </c>
      <c r="H260" s="8">
        <f>SUMIFS(AssessedValuation[100% Ag Land],AssessedValuation[Dist],$C260,AssessedValuation[Tif_NonTIF],$A$4)</f>
        <v>245141731</v>
      </c>
      <c r="I260" s="8">
        <f>SUMIFS(AssessedValuation[100% Ag Building],AssessedValuation[Dist],$C260,AssessedValuation[Tif_NonTIF],$A$4)</f>
        <v>10103273</v>
      </c>
      <c r="J260" s="8">
        <f>SUMIFS(AssessedValuation[100% Commercial],AssessedValuation[Dist],$C260,AssessedValuation[Tif_NonTIF],$A$4)</f>
        <v>73149092</v>
      </c>
      <c r="K260" s="8">
        <f>SUMIFS(AssessedValuation[100% Industrial],AssessedValuation[Dist],$C260,AssessedValuation[Tif_NonTIF],$A$4)</f>
        <v>38381623</v>
      </c>
      <c r="L260" s="8">
        <f>SUMIFS(AssessedValuation[100% Reserved],AssessedValuation[Dist],$C260,AssessedValuation[Tif_NonTIF],$A$4)</f>
        <v>0</v>
      </c>
      <c r="M260" s="8">
        <f>SUMIFS(AssessedValuation[100% Reserved4],AssessedValuation[Dist],$C260,AssessedValuation[Tif_NonTIF],$A$4)</f>
        <v>0</v>
      </c>
      <c r="N260" s="8">
        <f>SUMIFS(AssessedValuation[100% Railroads],AssessedValuation[Dist],$C260,AssessedValuation[Tif_NonTIF],$A$4)</f>
        <v>5698150</v>
      </c>
      <c r="O260" s="8">
        <f>SUMIFS(AssessedValuation[100% Utilities],AssessedValuation[Dist],$C260,AssessedValuation[Tif_NonTIF],$A$4)</f>
        <v>5961517</v>
      </c>
      <c r="P260" s="8">
        <f>SUMIFS(AssessedValuation[100% Other],AssessedValuation[Dist],$C260,AssessedValuation[Tif_NonTIF],$A$4)</f>
        <v>0</v>
      </c>
      <c r="Q260" s="8">
        <f>SUMIFS(AssessedValuation[100% Gross],AssessedValuation[Dist],$C260,AssessedValuation[Tif_NonTIF],$A$4)</f>
        <v>762650700</v>
      </c>
      <c r="R260" s="8">
        <f>SUMIFS(AssessedValuation[100% Military Exempt],AssessedValuation[Dist],$C260,AssessedValuation[Tif_NonTIF],$A$4)</f>
        <v>1112000</v>
      </c>
      <c r="S260" s="8">
        <f>SUMIFS(AssessedValuation[100% Homestead Exempt],AssessedValuation[Dist],$C260,AssessedValuation[Tif_NonTIF],$A$4)</f>
        <v>3298750</v>
      </c>
      <c r="T260" s="8">
        <f>SUMIFS(AssessedValuation[100% Net],AssessedValuation[Dist],$C260,AssessedValuation[Tif_NonTIF],$A$4)</f>
        <v>758239950</v>
      </c>
      <c r="U260" s="8">
        <f>SUMIFS(AssessedValuation[100% Gas &amp; Elec Utilities],AssessedValuation[Dist],$C260,AssessedValuation[Tif_NonTIF],$A$4)</f>
        <v>44056831</v>
      </c>
      <c r="V260" s="8">
        <f t="shared" si="3"/>
        <v>802296781</v>
      </c>
    </row>
    <row r="261" spans="1:22" x14ac:dyDescent="0.25">
      <c r="A261">
        <v>2026</v>
      </c>
      <c r="B261" t="s">
        <v>1034</v>
      </c>
      <c r="C261" t="s">
        <v>1544</v>
      </c>
      <c r="D261" t="s">
        <v>1544</v>
      </c>
      <c r="E261" t="s">
        <v>733</v>
      </c>
      <c r="F261" t="s">
        <v>1545</v>
      </c>
      <c r="G261" s="8">
        <f>SUMIFS(AssessedValuation[100% Residential],AssessedValuation[Dist],$C261,AssessedValuation[Tif_NonTIF],$A$4)</f>
        <v>229117657</v>
      </c>
      <c r="H261" s="8">
        <f>SUMIFS(AssessedValuation[100% Ag Land],AssessedValuation[Dist],$C261,AssessedValuation[Tif_NonTIF],$A$4)</f>
        <v>266448580</v>
      </c>
      <c r="I261" s="8">
        <f>SUMIFS(AssessedValuation[100% Ag Building],AssessedValuation[Dist],$C261,AssessedValuation[Tif_NonTIF],$A$4)</f>
        <v>24288220</v>
      </c>
      <c r="J261" s="8">
        <f>SUMIFS(AssessedValuation[100% Commercial],AssessedValuation[Dist],$C261,AssessedValuation[Tif_NonTIF],$A$4)</f>
        <v>36899115</v>
      </c>
      <c r="K261" s="8">
        <f>SUMIFS(AssessedValuation[100% Industrial],AssessedValuation[Dist],$C261,AssessedValuation[Tif_NonTIF],$A$4)</f>
        <v>10326959</v>
      </c>
      <c r="L261" s="8">
        <f>SUMIFS(AssessedValuation[100% Reserved],AssessedValuation[Dist],$C261,AssessedValuation[Tif_NonTIF],$A$4)</f>
        <v>0</v>
      </c>
      <c r="M261" s="8">
        <f>SUMIFS(AssessedValuation[100% Reserved4],AssessedValuation[Dist],$C261,AssessedValuation[Tif_NonTIF],$A$4)</f>
        <v>0</v>
      </c>
      <c r="N261" s="8">
        <f>SUMIFS(AssessedValuation[100% Railroads],AssessedValuation[Dist],$C261,AssessedValuation[Tif_NonTIF],$A$4)</f>
        <v>17972967</v>
      </c>
      <c r="O261" s="8">
        <f>SUMIFS(AssessedValuation[100% Utilities],AssessedValuation[Dist],$C261,AssessedValuation[Tif_NonTIF],$A$4)</f>
        <v>3764097</v>
      </c>
      <c r="P261" s="8">
        <f>SUMIFS(AssessedValuation[100% Other],AssessedValuation[Dist],$C261,AssessedValuation[Tif_NonTIF],$A$4)</f>
        <v>0</v>
      </c>
      <c r="Q261" s="8">
        <f>SUMIFS(AssessedValuation[100% Gross],AssessedValuation[Dist],$C261,AssessedValuation[Tif_NonTIF],$A$4)</f>
        <v>588817595</v>
      </c>
      <c r="R261" s="8">
        <f>SUMIFS(AssessedValuation[100% Military Exempt],AssessedValuation[Dist],$C261,AssessedValuation[Tif_NonTIF],$A$4)</f>
        <v>744000</v>
      </c>
      <c r="S261" s="8">
        <f>SUMIFS(AssessedValuation[100% Homestead Exempt],AssessedValuation[Dist],$C261,AssessedValuation[Tif_NonTIF],$A$4)</f>
        <v>3607500</v>
      </c>
      <c r="T261" s="8">
        <f>SUMIFS(AssessedValuation[100% Net],AssessedValuation[Dist],$C261,AssessedValuation[Tif_NonTIF],$A$4)</f>
        <v>584466095</v>
      </c>
      <c r="U261" s="8">
        <f>SUMIFS(AssessedValuation[100% Gas &amp; Elec Utilities],AssessedValuation[Dist],$C261,AssessedValuation[Tif_NonTIF],$A$4)</f>
        <v>23537333</v>
      </c>
      <c r="V261" s="8">
        <f t="shared" si="3"/>
        <v>608003428</v>
      </c>
    </row>
    <row r="262" spans="1:22" x14ac:dyDescent="0.25">
      <c r="A262">
        <v>2026</v>
      </c>
      <c r="B262" t="s">
        <v>1031</v>
      </c>
      <c r="C262" t="s">
        <v>1546</v>
      </c>
      <c r="D262" t="s">
        <v>1546</v>
      </c>
      <c r="E262" t="s">
        <v>429</v>
      </c>
      <c r="F262" t="s">
        <v>1547</v>
      </c>
      <c r="G262" s="8">
        <f>SUMIFS(AssessedValuation[100% Residential],AssessedValuation[Dist],$C262,AssessedValuation[Tif_NonTIF],$A$4)</f>
        <v>161613124</v>
      </c>
      <c r="H262" s="8">
        <f>SUMIFS(AssessedValuation[100% Ag Land],AssessedValuation[Dist],$C262,AssessedValuation[Tif_NonTIF],$A$4)</f>
        <v>170177610</v>
      </c>
      <c r="I262" s="8">
        <f>SUMIFS(AssessedValuation[100% Ag Building],AssessedValuation[Dist],$C262,AssessedValuation[Tif_NonTIF],$A$4)</f>
        <v>6902900</v>
      </c>
      <c r="J262" s="8">
        <f>SUMIFS(AssessedValuation[100% Commercial],AssessedValuation[Dist],$C262,AssessedValuation[Tif_NonTIF],$A$4)</f>
        <v>12641166</v>
      </c>
      <c r="K262" s="8">
        <f>SUMIFS(AssessedValuation[100% Industrial],AssessedValuation[Dist],$C262,AssessedValuation[Tif_NonTIF],$A$4)</f>
        <v>208410</v>
      </c>
      <c r="L262" s="8">
        <f>SUMIFS(AssessedValuation[100% Reserved],AssessedValuation[Dist],$C262,AssessedValuation[Tif_NonTIF],$A$4)</f>
        <v>0</v>
      </c>
      <c r="M262" s="8">
        <f>SUMIFS(AssessedValuation[100% Reserved4],AssessedValuation[Dist],$C262,AssessedValuation[Tif_NonTIF],$A$4)</f>
        <v>0</v>
      </c>
      <c r="N262" s="8">
        <f>SUMIFS(AssessedValuation[100% Railroads],AssessedValuation[Dist],$C262,AssessedValuation[Tif_NonTIF],$A$4)</f>
        <v>7036178</v>
      </c>
      <c r="O262" s="8">
        <f>SUMIFS(AssessedValuation[100% Utilities],AssessedValuation[Dist],$C262,AssessedValuation[Tif_NonTIF],$A$4)</f>
        <v>286726</v>
      </c>
      <c r="P262" s="8">
        <f>SUMIFS(AssessedValuation[100% Other],AssessedValuation[Dist],$C262,AssessedValuation[Tif_NonTIF],$A$4)</f>
        <v>0</v>
      </c>
      <c r="Q262" s="8">
        <f>SUMIFS(AssessedValuation[100% Gross],AssessedValuation[Dist],$C262,AssessedValuation[Tif_NonTIF],$A$4)</f>
        <v>358866114</v>
      </c>
      <c r="R262" s="8">
        <f>SUMIFS(AssessedValuation[100% Military Exempt],AssessedValuation[Dist],$C262,AssessedValuation[Tif_NonTIF],$A$4)</f>
        <v>480000</v>
      </c>
      <c r="S262" s="8">
        <f>SUMIFS(AssessedValuation[100% Homestead Exempt],AssessedValuation[Dist],$C262,AssessedValuation[Tif_NonTIF],$A$4)</f>
        <v>1261000</v>
      </c>
      <c r="T262" s="8">
        <f>SUMIFS(AssessedValuation[100% Net],AssessedValuation[Dist],$C262,AssessedValuation[Tif_NonTIF],$A$4)</f>
        <v>357125114</v>
      </c>
      <c r="U262" s="8">
        <f>SUMIFS(AssessedValuation[100% Gas &amp; Elec Utilities],AssessedValuation[Dist],$C262,AssessedValuation[Tif_NonTIF],$A$4)</f>
        <v>16354153</v>
      </c>
      <c r="V262" s="8">
        <f t="shared" si="3"/>
        <v>373479267</v>
      </c>
    </row>
    <row r="263" spans="1:22" x14ac:dyDescent="0.25">
      <c r="A263">
        <v>2026</v>
      </c>
      <c r="B263" t="s">
        <v>1040</v>
      </c>
      <c r="C263" t="s">
        <v>1548</v>
      </c>
      <c r="D263" t="s">
        <v>1548</v>
      </c>
      <c r="E263" t="s">
        <v>591</v>
      </c>
      <c r="F263" t="s">
        <v>1549</v>
      </c>
      <c r="G263" s="8">
        <f>SUMIFS(AssessedValuation[100% Residential],AssessedValuation[Dist],$C263,AssessedValuation[Tif_NonTIF],$A$4)</f>
        <v>205599331</v>
      </c>
      <c r="H263" s="8">
        <f>SUMIFS(AssessedValuation[100% Ag Land],AssessedValuation[Dist],$C263,AssessedValuation[Tif_NonTIF],$A$4)</f>
        <v>130252833</v>
      </c>
      <c r="I263" s="8">
        <f>SUMIFS(AssessedValuation[100% Ag Building],AssessedValuation[Dist],$C263,AssessedValuation[Tif_NonTIF],$A$4)</f>
        <v>11116110</v>
      </c>
      <c r="J263" s="8">
        <f>SUMIFS(AssessedValuation[100% Commercial],AssessedValuation[Dist],$C263,AssessedValuation[Tif_NonTIF],$A$4)</f>
        <v>27579281</v>
      </c>
      <c r="K263" s="8">
        <f>SUMIFS(AssessedValuation[100% Industrial],AssessedValuation[Dist],$C263,AssessedValuation[Tif_NonTIF],$A$4)</f>
        <v>4344409</v>
      </c>
      <c r="L263" s="8">
        <f>SUMIFS(AssessedValuation[100% Reserved],AssessedValuation[Dist],$C263,AssessedValuation[Tif_NonTIF],$A$4)</f>
        <v>0</v>
      </c>
      <c r="M263" s="8">
        <f>SUMIFS(AssessedValuation[100% Reserved4],AssessedValuation[Dist],$C263,AssessedValuation[Tif_NonTIF],$A$4)</f>
        <v>0</v>
      </c>
      <c r="N263" s="8">
        <f>SUMIFS(AssessedValuation[100% Railroads],AssessedValuation[Dist],$C263,AssessedValuation[Tif_NonTIF],$A$4)</f>
        <v>0</v>
      </c>
      <c r="O263" s="8">
        <f>SUMIFS(AssessedValuation[100% Utilities],AssessedValuation[Dist],$C263,AssessedValuation[Tif_NonTIF],$A$4)</f>
        <v>8747966</v>
      </c>
      <c r="P263" s="8">
        <f>SUMIFS(AssessedValuation[100% Other],AssessedValuation[Dist],$C263,AssessedValuation[Tif_NonTIF],$A$4)</f>
        <v>21260</v>
      </c>
      <c r="Q263" s="8">
        <f>SUMIFS(AssessedValuation[100% Gross],AssessedValuation[Dist],$C263,AssessedValuation[Tif_NonTIF],$A$4)</f>
        <v>387661190</v>
      </c>
      <c r="R263" s="8">
        <f>SUMIFS(AssessedValuation[100% Military Exempt],AssessedValuation[Dist],$C263,AssessedValuation[Tif_NonTIF],$A$4)</f>
        <v>568000</v>
      </c>
      <c r="S263" s="8">
        <f>SUMIFS(AssessedValuation[100% Homestead Exempt],AssessedValuation[Dist],$C263,AssessedValuation[Tif_NonTIF],$A$4)</f>
        <v>2332773</v>
      </c>
      <c r="T263" s="8">
        <f>SUMIFS(AssessedValuation[100% Net],AssessedValuation[Dist],$C263,AssessedValuation[Tif_NonTIF],$A$4)</f>
        <v>384760417</v>
      </c>
      <c r="U263" s="8">
        <f>SUMIFS(AssessedValuation[100% Gas &amp; Elec Utilities],AssessedValuation[Dist],$C263,AssessedValuation[Tif_NonTIF],$A$4)</f>
        <v>29168783</v>
      </c>
      <c r="V263" s="8">
        <f t="shared" si="3"/>
        <v>413929200</v>
      </c>
    </row>
    <row r="264" spans="1:22" x14ac:dyDescent="0.25">
      <c r="A264">
        <v>2026</v>
      </c>
      <c r="B264" t="s">
        <v>1034</v>
      </c>
      <c r="C264" t="s">
        <v>1550</v>
      </c>
      <c r="D264" t="s">
        <v>1550</v>
      </c>
      <c r="E264" t="s">
        <v>805</v>
      </c>
      <c r="F264" t="s">
        <v>1551</v>
      </c>
      <c r="G264" s="8">
        <f>SUMIFS(AssessedValuation[100% Residential],AssessedValuation[Dist],$C264,AssessedValuation[Tif_NonTIF],$A$4)</f>
        <v>803156587</v>
      </c>
      <c r="H264" s="8">
        <f>SUMIFS(AssessedValuation[100% Ag Land],AssessedValuation[Dist],$C264,AssessedValuation[Tif_NonTIF],$A$4)</f>
        <v>129585129</v>
      </c>
      <c r="I264" s="8">
        <f>SUMIFS(AssessedValuation[100% Ag Building],AssessedValuation[Dist],$C264,AssessedValuation[Tif_NonTIF],$A$4)</f>
        <v>22662487</v>
      </c>
      <c r="J264" s="8">
        <f>SUMIFS(AssessedValuation[100% Commercial],AssessedValuation[Dist],$C264,AssessedValuation[Tif_NonTIF],$A$4)</f>
        <v>126318071</v>
      </c>
      <c r="K264" s="8">
        <f>SUMIFS(AssessedValuation[100% Industrial],AssessedValuation[Dist],$C264,AssessedValuation[Tif_NonTIF],$A$4)</f>
        <v>31591331</v>
      </c>
      <c r="L264" s="8">
        <f>SUMIFS(AssessedValuation[100% Reserved],AssessedValuation[Dist],$C264,AssessedValuation[Tif_NonTIF],$A$4)</f>
        <v>0</v>
      </c>
      <c r="M264" s="8">
        <f>SUMIFS(AssessedValuation[100% Reserved4],AssessedValuation[Dist],$C264,AssessedValuation[Tif_NonTIF],$A$4)</f>
        <v>0</v>
      </c>
      <c r="N264" s="8">
        <f>SUMIFS(AssessedValuation[100% Railroads],AssessedValuation[Dist],$C264,AssessedValuation[Tif_NonTIF],$A$4)</f>
        <v>11949967</v>
      </c>
      <c r="O264" s="8">
        <f>SUMIFS(AssessedValuation[100% Utilities],AssessedValuation[Dist],$C264,AssessedValuation[Tif_NonTIF],$A$4)</f>
        <v>22084240</v>
      </c>
      <c r="P264" s="8">
        <f>SUMIFS(AssessedValuation[100% Other],AssessedValuation[Dist],$C264,AssessedValuation[Tif_NonTIF],$A$4)</f>
        <v>0</v>
      </c>
      <c r="Q264" s="8">
        <f>SUMIFS(AssessedValuation[100% Gross],AssessedValuation[Dist],$C264,AssessedValuation[Tif_NonTIF],$A$4)</f>
        <v>1147347812</v>
      </c>
      <c r="R264" s="8">
        <f>SUMIFS(AssessedValuation[100% Military Exempt],AssessedValuation[Dist],$C264,AssessedValuation[Tif_NonTIF],$A$4)</f>
        <v>682519</v>
      </c>
      <c r="S264" s="8">
        <f>SUMIFS(AssessedValuation[100% Homestead Exempt],AssessedValuation[Dist],$C264,AssessedValuation[Tif_NonTIF],$A$4)</f>
        <v>4849000</v>
      </c>
      <c r="T264" s="8">
        <f>SUMIFS(AssessedValuation[100% Net],AssessedValuation[Dist],$C264,AssessedValuation[Tif_NonTIF],$A$4)</f>
        <v>1141816293</v>
      </c>
      <c r="U264" s="8">
        <f>SUMIFS(AssessedValuation[100% Gas &amp; Elec Utilities],AssessedValuation[Dist],$C264,AssessedValuation[Tif_NonTIF],$A$4)</f>
        <v>28885059</v>
      </c>
      <c r="V264" s="8">
        <f t="shared" ref="V264:V327" si="4">SUM(T264:U264)</f>
        <v>1170701352</v>
      </c>
    </row>
    <row r="265" spans="1:22" x14ac:dyDescent="0.25">
      <c r="A265">
        <v>2026</v>
      </c>
      <c r="B265" t="s">
        <v>1037</v>
      </c>
      <c r="C265" t="s">
        <v>1552</v>
      </c>
      <c r="D265" t="s">
        <v>1731</v>
      </c>
      <c r="E265" t="s">
        <v>216</v>
      </c>
      <c r="F265" t="s">
        <v>1553</v>
      </c>
      <c r="G265" s="8">
        <f>SUMIFS(AssessedValuation[100% Residential],AssessedValuation[Dist],$C265,AssessedValuation[Tif_NonTIF],$A$4)</f>
        <v>169869880</v>
      </c>
      <c r="H265" s="8">
        <f>SUMIFS(AssessedValuation[100% Ag Land],AssessedValuation[Dist],$C265,AssessedValuation[Tif_NonTIF],$A$4)</f>
        <v>247724550</v>
      </c>
      <c r="I265" s="8">
        <f>SUMIFS(AssessedValuation[100% Ag Building],AssessedValuation[Dist],$C265,AssessedValuation[Tif_NonTIF],$A$4)</f>
        <v>26607930</v>
      </c>
      <c r="J265" s="8">
        <f>SUMIFS(AssessedValuation[100% Commercial],AssessedValuation[Dist],$C265,AssessedValuation[Tif_NonTIF],$A$4)</f>
        <v>21477220</v>
      </c>
      <c r="K265" s="8">
        <f>SUMIFS(AssessedValuation[100% Industrial],AssessedValuation[Dist],$C265,AssessedValuation[Tif_NonTIF],$A$4)</f>
        <v>21684940</v>
      </c>
      <c r="L265" s="8">
        <f>SUMIFS(AssessedValuation[100% Reserved],AssessedValuation[Dist],$C265,AssessedValuation[Tif_NonTIF],$A$4)</f>
        <v>0</v>
      </c>
      <c r="M265" s="8">
        <f>SUMIFS(AssessedValuation[100% Reserved4],AssessedValuation[Dist],$C265,AssessedValuation[Tif_NonTIF],$A$4)</f>
        <v>0</v>
      </c>
      <c r="N265" s="8">
        <f>SUMIFS(AssessedValuation[100% Railroads],AssessedValuation[Dist],$C265,AssessedValuation[Tif_NonTIF],$A$4)</f>
        <v>0</v>
      </c>
      <c r="O265" s="8">
        <f>SUMIFS(AssessedValuation[100% Utilities],AssessedValuation[Dist],$C265,AssessedValuation[Tif_NonTIF],$A$4)</f>
        <v>1348513</v>
      </c>
      <c r="P265" s="8">
        <f>SUMIFS(AssessedValuation[100% Other],AssessedValuation[Dist],$C265,AssessedValuation[Tif_NonTIF],$A$4)</f>
        <v>0</v>
      </c>
      <c r="Q265" s="8">
        <f>SUMIFS(AssessedValuation[100% Gross],AssessedValuation[Dist],$C265,AssessedValuation[Tif_NonTIF],$A$4)</f>
        <v>488713033</v>
      </c>
      <c r="R265" s="8">
        <f>SUMIFS(AssessedValuation[100% Military Exempt],AssessedValuation[Dist],$C265,AssessedValuation[Tif_NonTIF],$A$4)</f>
        <v>608518</v>
      </c>
      <c r="S265" s="8">
        <f>SUMIFS(AssessedValuation[100% Homestead Exempt],AssessedValuation[Dist],$C265,AssessedValuation[Tif_NonTIF],$A$4)</f>
        <v>1630168</v>
      </c>
      <c r="T265" s="8">
        <f>SUMIFS(AssessedValuation[100% Net],AssessedValuation[Dist],$C265,AssessedValuation[Tif_NonTIF],$A$4)</f>
        <v>486474347</v>
      </c>
      <c r="U265" s="8">
        <f>SUMIFS(AssessedValuation[100% Gas &amp; Elec Utilities],AssessedValuation[Dist],$C265,AssessedValuation[Tif_NonTIF],$A$4)</f>
        <v>24173392</v>
      </c>
      <c r="V265" s="8">
        <f t="shared" si="4"/>
        <v>510647739</v>
      </c>
    </row>
    <row r="266" spans="1:22" x14ac:dyDescent="0.25">
      <c r="A266">
        <v>2026</v>
      </c>
      <c r="B266" t="s">
        <v>1034</v>
      </c>
      <c r="C266" t="s">
        <v>1554</v>
      </c>
      <c r="D266" t="s">
        <v>1554</v>
      </c>
      <c r="E266" t="s">
        <v>823</v>
      </c>
      <c r="F266" t="s">
        <v>1555</v>
      </c>
      <c r="G266" s="8">
        <f>SUMIFS(AssessedValuation[100% Residential],AssessedValuation[Dist],$C266,AssessedValuation[Tif_NonTIF],$A$4)</f>
        <v>5072633774</v>
      </c>
      <c r="H266" s="8">
        <f>SUMIFS(AssessedValuation[100% Ag Land],AssessedValuation[Dist],$C266,AssessedValuation[Tif_NonTIF],$A$4)</f>
        <v>12401291</v>
      </c>
      <c r="I266" s="8">
        <f>SUMIFS(AssessedValuation[100% Ag Building],AssessedValuation[Dist],$C266,AssessedValuation[Tif_NonTIF],$A$4)</f>
        <v>1070663</v>
      </c>
      <c r="J266" s="8">
        <f>SUMIFS(AssessedValuation[100% Commercial],AssessedValuation[Dist],$C266,AssessedValuation[Tif_NonTIF],$A$4)</f>
        <v>965683448</v>
      </c>
      <c r="K266" s="8">
        <f>SUMIFS(AssessedValuation[100% Industrial],AssessedValuation[Dist],$C266,AssessedValuation[Tif_NonTIF],$A$4)</f>
        <v>62020395</v>
      </c>
      <c r="L266" s="8">
        <f>SUMIFS(AssessedValuation[100% Reserved],AssessedValuation[Dist],$C266,AssessedValuation[Tif_NonTIF],$A$4)</f>
        <v>0</v>
      </c>
      <c r="M266" s="8">
        <f>SUMIFS(AssessedValuation[100% Reserved4],AssessedValuation[Dist],$C266,AssessedValuation[Tif_NonTIF],$A$4)</f>
        <v>0</v>
      </c>
      <c r="N266" s="8">
        <f>SUMIFS(AssessedValuation[100% Railroads],AssessedValuation[Dist],$C266,AssessedValuation[Tif_NonTIF],$A$4)</f>
        <v>25258313</v>
      </c>
      <c r="O266" s="8">
        <f>SUMIFS(AssessedValuation[100% Utilities],AssessedValuation[Dist],$C266,AssessedValuation[Tif_NonTIF],$A$4)</f>
        <v>11041458</v>
      </c>
      <c r="P266" s="8">
        <f>SUMIFS(AssessedValuation[100% Other],AssessedValuation[Dist],$C266,AssessedValuation[Tif_NonTIF],$A$4)</f>
        <v>5346000</v>
      </c>
      <c r="Q266" s="8">
        <f>SUMIFS(AssessedValuation[100% Gross],AssessedValuation[Dist],$C266,AssessedValuation[Tif_NonTIF],$A$4)</f>
        <v>6155455342</v>
      </c>
      <c r="R266" s="8">
        <f>SUMIFS(AssessedValuation[100% Military Exempt],AssessedValuation[Dist],$C266,AssessedValuation[Tif_NonTIF],$A$4)</f>
        <v>9225172</v>
      </c>
      <c r="S266" s="8">
        <f>SUMIFS(AssessedValuation[100% Homestead Exempt],AssessedValuation[Dist],$C266,AssessedValuation[Tif_NonTIF],$A$4)</f>
        <v>23762575</v>
      </c>
      <c r="T266" s="8">
        <f>SUMIFS(AssessedValuation[100% Net],AssessedValuation[Dist],$C266,AssessedValuation[Tif_NonTIF],$A$4)</f>
        <v>6122467595</v>
      </c>
      <c r="U266" s="8">
        <f>SUMIFS(AssessedValuation[100% Gas &amp; Elec Utilities],AssessedValuation[Dist],$C266,AssessedValuation[Tif_NonTIF],$A$4)</f>
        <v>419047107</v>
      </c>
      <c r="V266" s="8">
        <f t="shared" si="4"/>
        <v>6541514702</v>
      </c>
    </row>
    <row r="267" spans="1:22" x14ac:dyDescent="0.25">
      <c r="A267">
        <v>2026</v>
      </c>
      <c r="B267" t="s">
        <v>1043</v>
      </c>
      <c r="C267" t="s">
        <v>1556</v>
      </c>
      <c r="D267" t="s">
        <v>1556</v>
      </c>
      <c r="E267" t="s">
        <v>586</v>
      </c>
      <c r="F267" t="s">
        <v>1557</v>
      </c>
      <c r="G267" s="8">
        <f>SUMIFS(AssessedValuation[100% Residential],AssessedValuation[Dist],$C267,AssessedValuation[Tif_NonTIF],$A$4)</f>
        <v>1179849807</v>
      </c>
      <c r="H267" s="8">
        <f>SUMIFS(AssessedValuation[100% Ag Land],AssessedValuation[Dist],$C267,AssessedValuation[Tif_NonTIF],$A$4)</f>
        <v>54824800</v>
      </c>
      <c r="I267" s="8">
        <f>SUMIFS(AssessedValuation[100% Ag Building],AssessedValuation[Dist],$C267,AssessedValuation[Tif_NonTIF],$A$4)</f>
        <v>4818400</v>
      </c>
      <c r="J267" s="8">
        <f>SUMIFS(AssessedValuation[100% Commercial],AssessedValuation[Dist],$C267,AssessedValuation[Tif_NonTIF],$A$4)</f>
        <v>49242294</v>
      </c>
      <c r="K267" s="8">
        <f>SUMIFS(AssessedValuation[100% Industrial],AssessedValuation[Dist],$C267,AssessedValuation[Tif_NonTIF],$A$4)</f>
        <v>888702</v>
      </c>
      <c r="L267" s="8">
        <f>SUMIFS(AssessedValuation[100% Reserved],AssessedValuation[Dist],$C267,AssessedValuation[Tif_NonTIF],$A$4)</f>
        <v>0</v>
      </c>
      <c r="M267" s="8">
        <f>SUMIFS(AssessedValuation[100% Reserved4],AssessedValuation[Dist],$C267,AssessedValuation[Tif_NonTIF],$A$4)</f>
        <v>0</v>
      </c>
      <c r="N267" s="8">
        <f>SUMIFS(AssessedValuation[100% Railroads],AssessedValuation[Dist],$C267,AssessedValuation[Tif_NonTIF],$A$4)</f>
        <v>0</v>
      </c>
      <c r="O267" s="8">
        <f>SUMIFS(AssessedValuation[100% Utilities],AssessedValuation[Dist],$C267,AssessedValuation[Tif_NonTIF],$A$4)</f>
        <v>1736679</v>
      </c>
      <c r="P267" s="8">
        <f>SUMIFS(AssessedValuation[100% Other],AssessedValuation[Dist],$C267,AssessedValuation[Tif_NonTIF],$A$4)</f>
        <v>0</v>
      </c>
      <c r="Q267" s="8">
        <f>SUMIFS(AssessedValuation[100% Gross],AssessedValuation[Dist],$C267,AssessedValuation[Tif_NonTIF],$A$4)</f>
        <v>1291360682</v>
      </c>
      <c r="R267" s="8">
        <f>SUMIFS(AssessedValuation[100% Military Exempt],AssessedValuation[Dist],$C267,AssessedValuation[Tif_NonTIF],$A$4)</f>
        <v>1048000</v>
      </c>
      <c r="S267" s="8">
        <f>SUMIFS(AssessedValuation[100% Homestead Exempt],AssessedValuation[Dist],$C267,AssessedValuation[Tif_NonTIF],$A$4)</f>
        <v>4160000</v>
      </c>
      <c r="T267" s="8">
        <f>SUMIFS(AssessedValuation[100% Net],AssessedValuation[Dist],$C267,AssessedValuation[Tif_NonTIF],$A$4)</f>
        <v>1286152682</v>
      </c>
      <c r="U267" s="8">
        <f>SUMIFS(AssessedValuation[100% Gas &amp; Elec Utilities],AssessedValuation[Dist],$C267,AssessedValuation[Tif_NonTIF],$A$4)</f>
        <v>66852979</v>
      </c>
      <c r="V267" s="8">
        <f t="shared" si="4"/>
        <v>1353005661</v>
      </c>
    </row>
    <row r="268" spans="1:22" x14ac:dyDescent="0.25">
      <c r="A268">
        <v>2026</v>
      </c>
      <c r="B268" t="s">
        <v>1037</v>
      </c>
      <c r="C268" t="s">
        <v>1558</v>
      </c>
      <c r="D268" t="s">
        <v>1558</v>
      </c>
      <c r="E268" t="s">
        <v>179</v>
      </c>
      <c r="F268" t="s">
        <v>1559</v>
      </c>
      <c r="G268" s="8">
        <f>SUMIFS(AssessedValuation[100% Residential],AssessedValuation[Dist],$C268,AssessedValuation[Tif_NonTIF],$A$4)</f>
        <v>375851434</v>
      </c>
      <c r="H268" s="8">
        <f>SUMIFS(AssessedValuation[100% Ag Land],AssessedValuation[Dist],$C268,AssessedValuation[Tif_NonTIF],$A$4)</f>
        <v>484543650</v>
      </c>
      <c r="I268" s="8">
        <f>SUMIFS(AssessedValuation[100% Ag Building],AssessedValuation[Dist],$C268,AssessedValuation[Tif_NonTIF],$A$4)</f>
        <v>31215120</v>
      </c>
      <c r="J268" s="8">
        <f>SUMIFS(AssessedValuation[100% Commercial],AssessedValuation[Dist],$C268,AssessedValuation[Tif_NonTIF],$A$4)</f>
        <v>60334407</v>
      </c>
      <c r="K268" s="8">
        <f>SUMIFS(AssessedValuation[100% Industrial],AssessedValuation[Dist],$C268,AssessedValuation[Tif_NonTIF],$A$4)</f>
        <v>6511610</v>
      </c>
      <c r="L268" s="8">
        <f>SUMIFS(AssessedValuation[100% Reserved],AssessedValuation[Dist],$C268,AssessedValuation[Tif_NonTIF],$A$4)</f>
        <v>0</v>
      </c>
      <c r="M268" s="8">
        <f>SUMIFS(AssessedValuation[100% Reserved4],AssessedValuation[Dist],$C268,AssessedValuation[Tif_NonTIF],$A$4)</f>
        <v>0</v>
      </c>
      <c r="N268" s="8">
        <f>SUMIFS(AssessedValuation[100% Railroads],AssessedValuation[Dist],$C268,AssessedValuation[Tif_NonTIF],$A$4)</f>
        <v>5981660</v>
      </c>
      <c r="O268" s="8">
        <f>SUMIFS(AssessedValuation[100% Utilities],AssessedValuation[Dist],$C268,AssessedValuation[Tif_NonTIF],$A$4)</f>
        <v>50209269</v>
      </c>
      <c r="P268" s="8">
        <f>SUMIFS(AssessedValuation[100% Other],AssessedValuation[Dist],$C268,AssessedValuation[Tif_NonTIF],$A$4)</f>
        <v>0</v>
      </c>
      <c r="Q268" s="8">
        <f>SUMIFS(AssessedValuation[100% Gross],AssessedValuation[Dist],$C268,AssessedValuation[Tif_NonTIF],$A$4)</f>
        <v>1014647150</v>
      </c>
      <c r="R268" s="8">
        <f>SUMIFS(AssessedValuation[100% Military Exempt],AssessedValuation[Dist],$C268,AssessedValuation[Tif_NonTIF],$A$4)</f>
        <v>975329</v>
      </c>
      <c r="S268" s="8">
        <f>SUMIFS(AssessedValuation[100% Homestead Exempt],AssessedValuation[Dist],$C268,AssessedValuation[Tif_NonTIF],$A$4)</f>
        <v>4394194</v>
      </c>
      <c r="T268" s="8">
        <f>SUMIFS(AssessedValuation[100% Net],AssessedValuation[Dist],$C268,AssessedValuation[Tif_NonTIF],$A$4)</f>
        <v>1009277627</v>
      </c>
      <c r="U268" s="8">
        <f>SUMIFS(AssessedValuation[100% Gas &amp; Elec Utilities],AssessedValuation[Dist],$C268,AssessedValuation[Tif_NonTIF],$A$4)</f>
        <v>40945213</v>
      </c>
      <c r="V268" s="8">
        <f t="shared" si="4"/>
        <v>1050222840</v>
      </c>
    </row>
    <row r="269" spans="1:22" x14ac:dyDescent="0.25">
      <c r="A269">
        <v>2026</v>
      </c>
      <c r="B269" t="s">
        <v>1037</v>
      </c>
      <c r="C269" t="s">
        <v>1560</v>
      </c>
      <c r="D269" t="s">
        <v>1560</v>
      </c>
      <c r="E269" t="s">
        <v>138</v>
      </c>
      <c r="F269" t="s">
        <v>1561</v>
      </c>
      <c r="G269" s="8">
        <f>SUMIFS(AssessedValuation[100% Residential],AssessedValuation[Dist],$C269,AssessedValuation[Tif_NonTIF],$A$4)</f>
        <v>291109315</v>
      </c>
      <c r="H269" s="8">
        <f>SUMIFS(AssessedValuation[100% Ag Land],AssessedValuation[Dist],$C269,AssessedValuation[Tif_NonTIF],$A$4)</f>
        <v>241153795</v>
      </c>
      <c r="I269" s="8">
        <f>SUMIFS(AssessedValuation[100% Ag Building],AssessedValuation[Dist],$C269,AssessedValuation[Tif_NonTIF],$A$4)</f>
        <v>7227303</v>
      </c>
      <c r="J269" s="8">
        <f>SUMIFS(AssessedValuation[100% Commercial],AssessedValuation[Dist],$C269,AssessedValuation[Tif_NonTIF],$A$4)</f>
        <v>37572515</v>
      </c>
      <c r="K269" s="8">
        <f>SUMIFS(AssessedValuation[100% Industrial],AssessedValuation[Dist],$C269,AssessedValuation[Tif_NonTIF],$A$4)</f>
        <v>26785630</v>
      </c>
      <c r="L269" s="8">
        <f>SUMIFS(AssessedValuation[100% Reserved],AssessedValuation[Dist],$C269,AssessedValuation[Tif_NonTIF],$A$4)</f>
        <v>0</v>
      </c>
      <c r="M269" s="8">
        <f>SUMIFS(AssessedValuation[100% Reserved4],AssessedValuation[Dist],$C269,AssessedValuation[Tif_NonTIF],$A$4)</f>
        <v>0</v>
      </c>
      <c r="N269" s="8">
        <f>SUMIFS(AssessedValuation[100% Railroads],AssessedValuation[Dist],$C269,AssessedValuation[Tif_NonTIF],$A$4)</f>
        <v>16991880</v>
      </c>
      <c r="O269" s="8">
        <f>SUMIFS(AssessedValuation[100% Utilities],AssessedValuation[Dist],$C269,AssessedValuation[Tif_NonTIF],$A$4)</f>
        <v>1314330</v>
      </c>
      <c r="P269" s="8">
        <f>SUMIFS(AssessedValuation[100% Other],AssessedValuation[Dist],$C269,AssessedValuation[Tif_NonTIF],$A$4)</f>
        <v>7370</v>
      </c>
      <c r="Q269" s="8">
        <f>SUMIFS(AssessedValuation[100% Gross],AssessedValuation[Dist],$C269,AssessedValuation[Tif_NonTIF],$A$4)</f>
        <v>622162138</v>
      </c>
      <c r="R269" s="8">
        <f>SUMIFS(AssessedValuation[100% Military Exempt],AssessedValuation[Dist],$C269,AssessedValuation[Tif_NonTIF],$A$4)</f>
        <v>652000</v>
      </c>
      <c r="S269" s="8">
        <f>SUMIFS(AssessedValuation[100% Homestead Exempt],AssessedValuation[Dist],$C269,AssessedValuation[Tif_NonTIF],$A$4)</f>
        <v>851500</v>
      </c>
      <c r="T269" s="8">
        <f>SUMIFS(AssessedValuation[100% Net],AssessedValuation[Dist],$C269,AssessedValuation[Tif_NonTIF],$A$4)</f>
        <v>620658638</v>
      </c>
      <c r="U269" s="8">
        <f>SUMIFS(AssessedValuation[100% Gas &amp; Elec Utilities],AssessedValuation[Dist],$C269,AssessedValuation[Tif_NonTIF],$A$4)</f>
        <v>45218138</v>
      </c>
      <c r="V269" s="8">
        <f t="shared" si="4"/>
        <v>665876776</v>
      </c>
    </row>
    <row r="270" spans="1:22" x14ac:dyDescent="0.25">
      <c r="A270">
        <v>2026</v>
      </c>
      <c r="B270" t="s">
        <v>1034</v>
      </c>
      <c r="C270" t="s">
        <v>1562</v>
      </c>
      <c r="D270" t="s">
        <v>1732</v>
      </c>
      <c r="E270" t="s">
        <v>260</v>
      </c>
      <c r="F270" t="s">
        <v>1563</v>
      </c>
      <c r="G270" s="8">
        <f>SUMIFS(AssessedValuation[100% Residential],AssessedValuation[Dist],$C270,AssessedValuation[Tif_NonTIF],$A$4)</f>
        <v>248468573</v>
      </c>
      <c r="H270" s="8">
        <f>SUMIFS(AssessedValuation[100% Ag Land],AssessedValuation[Dist],$C270,AssessedValuation[Tif_NonTIF],$A$4)</f>
        <v>401558724</v>
      </c>
      <c r="I270" s="8">
        <f>SUMIFS(AssessedValuation[100% Ag Building],AssessedValuation[Dist],$C270,AssessedValuation[Tif_NonTIF],$A$4)</f>
        <v>39353246</v>
      </c>
      <c r="J270" s="8">
        <f>SUMIFS(AssessedValuation[100% Commercial],AssessedValuation[Dist],$C270,AssessedValuation[Tif_NonTIF],$A$4)</f>
        <v>41007315</v>
      </c>
      <c r="K270" s="8">
        <f>SUMIFS(AssessedValuation[100% Industrial],AssessedValuation[Dist],$C270,AssessedValuation[Tif_NonTIF],$A$4)</f>
        <v>244496077</v>
      </c>
      <c r="L270" s="8">
        <f>SUMIFS(AssessedValuation[100% Reserved],AssessedValuation[Dist],$C270,AssessedValuation[Tif_NonTIF],$A$4)</f>
        <v>0</v>
      </c>
      <c r="M270" s="8">
        <f>SUMIFS(AssessedValuation[100% Reserved4],AssessedValuation[Dist],$C270,AssessedValuation[Tif_NonTIF],$A$4)</f>
        <v>0</v>
      </c>
      <c r="N270" s="8">
        <f>SUMIFS(AssessedValuation[100% Railroads],AssessedValuation[Dist],$C270,AssessedValuation[Tif_NonTIF],$A$4)</f>
        <v>0</v>
      </c>
      <c r="O270" s="8">
        <f>SUMIFS(AssessedValuation[100% Utilities],AssessedValuation[Dist],$C270,AssessedValuation[Tif_NonTIF],$A$4)</f>
        <v>67503572</v>
      </c>
      <c r="P270" s="8">
        <f>SUMIFS(AssessedValuation[100% Other],AssessedValuation[Dist],$C270,AssessedValuation[Tif_NonTIF],$A$4)</f>
        <v>0</v>
      </c>
      <c r="Q270" s="8">
        <f>SUMIFS(AssessedValuation[100% Gross],AssessedValuation[Dist],$C270,AssessedValuation[Tif_NonTIF],$A$4)</f>
        <v>1042387507</v>
      </c>
      <c r="R270" s="8">
        <f>SUMIFS(AssessedValuation[100% Military Exempt],AssessedValuation[Dist],$C270,AssessedValuation[Tif_NonTIF],$A$4)</f>
        <v>812000</v>
      </c>
      <c r="S270" s="8">
        <f>SUMIFS(AssessedValuation[100% Homestead Exempt],AssessedValuation[Dist],$C270,AssessedValuation[Tif_NonTIF],$A$4)</f>
        <v>3022395</v>
      </c>
      <c r="T270" s="8">
        <f>SUMIFS(AssessedValuation[100% Net],AssessedValuation[Dist],$C270,AssessedValuation[Tif_NonTIF],$A$4)</f>
        <v>1038553112</v>
      </c>
      <c r="U270" s="8">
        <f>SUMIFS(AssessedValuation[100% Gas &amp; Elec Utilities],AssessedValuation[Dist],$C270,AssessedValuation[Tif_NonTIF],$A$4)</f>
        <v>35000832</v>
      </c>
      <c r="V270" s="8">
        <f t="shared" si="4"/>
        <v>1073553944</v>
      </c>
    </row>
    <row r="271" spans="1:22" x14ac:dyDescent="0.25">
      <c r="A271">
        <v>2026</v>
      </c>
      <c r="B271" t="s">
        <v>1031</v>
      </c>
      <c r="C271" t="s">
        <v>1564</v>
      </c>
      <c r="D271" t="s">
        <v>1564</v>
      </c>
      <c r="E271" t="s">
        <v>820</v>
      </c>
      <c r="F271" t="s">
        <v>1565</v>
      </c>
      <c r="G271" s="8">
        <f>SUMIFS(AssessedValuation[100% Residential],AssessedValuation[Dist],$C271,AssessedValuation[Tif_NonTIF],$A$4)</f>
        <v>72559740</v>
      </c>
      <c r="H271" s="8">
        <f>SUMIFS(AssessedValuation[100% Ag Land],AssessedValuation[Dist],$C271,AssessedValuation[Tif_NonTIF],$A$4)</f>
        <v>118449110</v>
      </c>
      <c r="I271" s="8">
        <f>SUMIFS(AssessedValuation[100% Ag Building],AssessedValuation[Dist],$C271,AssessedValuation[Tif_NonTIF],$A$4)</f>
        <v>5873930</v>
      </c>
      <c r="J271" s="8">
        <f>SUMIFS(AssessedValuation[100% Commercial],AssessedValuation[Dist],$C271,AssessedValuation[Tif_NonTIF],$A$4)</f>
        <v>4188570</v>
      </c>
      <c r="K271" s="8">
        <f>SUMIFS(AssessedValuation[100% Industrial],AssessedValuation[Dist],$C271,AssessedValuation[Tif_NonTIF],$A$4)</f>
        <v>1295070</v>
      </c>
      <c r="L271" s="8">
        <f>SUMIFS(AssessedValuation[100% Reserved],AssessedValuation[Dist],$C271,AssessedValuation[Tif_NonTIF],$A$4)</f>
        <v>0</v>
      </c>
      <c r="M271" s="8">
        <f>SUMIFS(AssessedValuation[100% Reserved4],AssessedValuation[Dist],$C271,AssessedValuation[Tif_NonTIF],$A$4)</f>
        <v>0</v>
      </c>
      <c r="N271" s="8">
        <f>SUMIFS(AssessedValuation[100% Railroads],AssessedValuation[Dist],$C271,AssessedValuation[Tif_NonTIF],$A$4)</f>
        <v>0</v>
      </c>
      <c r="O271" s="8">
        <f>SUMIFS(AssessedValuation[100% Utilities],AssessedValuation[Dist],$C271,AssessedValuation[Tif_NonTIF],$A$4)</f>
        <v>2966424</v>
      </c>
      <c r="P271" s="8">
        <f>SUMIFS(AssessedValuation[100% Other],AssessedValuation[Dist],$C271,AssessedValuation[Tif_NonTIF],$A$4)</f>
        <v>0</v>
      </c>
      <c r="Q271" s="8">
        <f>SUMIFS(AssessedValuation[100% Gross],AssessedValuation[Dist],$C271,AssessedValuation[Tif_NonTIF],$A$4)</f>
        <v>205332844</v>
      </c>
      <c r="R271" s="8">
        <f>SUMIFS(AssessedValuation[100% Military Exempt],AssessedValuation[Dist],$C271,AssessedValuation[Tif_NonTIF],$A$4)</f>
        <v>244000</v>
      </c>
      <c r="S271" s="8">
        <f>SUMIFS(AssessedValuation[100% Homestead Exempt],AssessedValuation[Dist],$C271,AssessedValuation[Tif_NonTIF],$A$4)</f>
        <v>721500</v>
      </c>
      <c r="T271" s="8">
        <f>SUMIFS(AssessedValuation[100% Net],AssessedValuation[Dist],$C271,AssessedValuation[Tif_NonTIF],$A$4)</f>
        <v>204367344</v>
      </c>
      <c r="U271" s="8">
        <f>SUMIFS(AssessedValuation[100% Gas &amp; Elec Utilities],AssessedValuation[Dist],$C271,AssessedValuation[Tif_NonTIF],$A$4)</f>
        <v>27621531</v>
      </c>
      <c r="V271" s="8">
        <f t="shared" si="4"/>
        <v>231988875</v>
      </c>
    </row>
    <row r="272" spans="1:22" x14ac:dyDescent="0.25">
      <c r="A272">
        <v>2026</v>
      </c>
      <c r="B272" t="s">
        <v>1029</v>
      </c>
      <c r="C272" t="s">
        <v>1566</v>
      </c>
      <c r="D272" t="s">
        <v>1566</v>
      </c>
      <c r="E272" t="s">
        <v>833</v>
      </c>
      <c r="F272" t="s">
        <v>1567</v>
      </c>
      <c r="G272" s="8">
        <f>SUMIFS(AssessedValuation[100% Residential],AssessedValuation[Dist],$C272,AssessedValuation[Tif_NonTIF],$A$4)</f>
        <v>391751027</v>
      </c>
      <c r="H272" s="8">
        <f>SUMIFS(AssessedValuation[100% Ag Land],AssessedValuation[Dist],$C272,AssessedValuation[Tif_NonTIF],$A$4)</f>
        <v>193986530</v>
      </c>
      <c r="I272" s="8">
        <f>SUMIFS(AssessedValuation[100% Ag Building],AssessedValuation[Dist],$C272,AssessedValuation[Tif_NonTIF],$A$4)</f>
        <v>9747780</v>
      </c>
      <c r="J272" s="8">
        <f>SUMIFS(AssessedValuation[100% Commercial],AssessedValuation[Dist],$C272,AssessedValuation[Tif_NonTIF],$A$4)</f>
        <v>62921669</v>
      </c>
      <c r="K272" s="8">
        <f>SUMIFS(AssessedValuation[100% Industrial],AssessedValuation[Dist],$C272,AssessedValuation[Tif_NonTIF],$A$4)</f>
        <v>17032861</v>
      </c>
      <c r="L272" s="8">
        <f>SUMIFS(AssessedValuation[100% Reserved],AssessedValuation[Dist],$C272,AssessedValuation[Tif_NonTIF],$A$4)</f>
        <v>0</v>
      </c>
      <c r="M272" s="8">
        <f>SUMIFS(AssessedValuation[100% Reserved4],AssessedValuation[Dist],$C272,AssessedValuation[Tif_NonTIF],$A$4)</f>
        <v>0</v>
      </c>
      <c r="N272" s="8">
        <f>SUMIFS(AssessedValuation[100% Railroads],AssessedValuation[Dist],$C272,AssessedValuation[Tif_NonTIF],$A$4)</f>
        <v>26298579</v>
      </c>
      <c r="O272" s="8">
        <f>SUMIFS(AssessedValuation[100% Utilities],AssessedValuation[Dist],$C272,AssessedValuation[Tif_NonTIF],$A$4)</f>
        <v>15020565</v>
      </c>
      <c r="P272" s="8">
        <f>SUMIFS(AssessedValuation[100% Other],AssessedValuation[Dist],$C272,AssessedValuation[Tif_NonTIF],$A$4)</f>
        <v>0</v>
      </c>
      <c r="Q272" s="8">
        <f>SUMIFS(AssessedValuation[100% Gross],AssessedValuation[Dist],$C272,AssessedValuation[Tif_NonTIF],$A$4)</f>
        <v>716759011</v>
      </c>
      <c r="R272" s="8">
        <f>SUMIFS(AssessedValuation[100% Military Exempt],AssessedValuation[Dist],$C272,AssessedValuation[Tif_NonTIF],$A$4)</f>
        <v>1075126</v>
      </c>
      <c r="S272" s="8">
        <f>SUMIFS(AssessedValuation[100% Homestead Exempt],AssessedValuation[Dist],$C272,AssessedValuation[Tif_NonTIF],$A$4)</f>
        <v>3302000</v>
      </c>
      <c r="T272" s="8">
        <f>SUMIFS(AssessedValuation[100% Net],AssessedValuation[Dist],$C272,AssessedValuation[Tif_NonTIF],$A$4)</f>
        <v>712381885</v>
      </c>
      <c r="U272" s="8">
        <f>SUMIFS(AssessedValuation[100% Gas &amp; Elec Utilities],AssessedValuation[Dist],$C272,AssessedValuation[Tif_NonTIF],$A$4)</f>
        <v>85216639</v>
      </c>
      <c r="V272" s="8">
        <f t="shared" si="4"/>
        <v>797598524</v>
      </c>
    </row>
    <row r="273" spans="1:22" x14ac:dyDescent="0.25">
      <c r="A273">
        <v>2026</v>
      </c>
      <c r="B273" t="s">
        <v>1052</v>
      </c>
      <c r="C273" t="s">
        <v>1568</v>
      </c>
      <c r="D273" t="s">
        <v>1568</v>
      </c>
      <c r="E273" t="s">
        <v>901</v>
      </c>
      <c r="F273" t="s">
        <v>1569</v>
      </c>
      <c r="G273" s="8">
        <f>SUMIFS(AssessedValuation[100% Residential],AssessedValuation[Dist],$C273,AssessedValuation[Tif_NonTIF],$A$4)</f>
        <v>318570421</v>
      </c>
      <c r="H273" s="8">
        <f>SUMIFS(AssessedValuation[100% Ag Land],AssessedValuation[Dist],$C273,AssessedValuation[Tif_NonTIF],$A$4)</f>
        <v>144883830</v>
      </c>
      <c r="I273" s="8">
        <f>SUMIFS(AssessedValuation[100% Ag Building],AssessedValuation[Dist],$C273,AssessedValuation[Tif_NonTIF],$A$4)</f>
        <v>13566980</v>
      </c>
      <c r="J273" s="8">
        <f>SUMIFS(AssessedValuation[100% Commercial],AssessedValuation[Dist],$C273,AssessedValuation[Tif_NonTIF],$A$4)</f>
        <v>33705619</v>
      </c>
      <c r="K273" s="8">
        <f>SUMIFS(AssessedValuation[100% Industrial],AssessedValuation[Dist],$C273,AssessedValuation[Tif_NonTIF],$A$4)</f>
        <v>1494440</v>
      </c>
      <c r="L273" s="8">
        <f>SUMIFS(AssessedValuation[100% Reserved],AssessedValuation[Dist],$C273,AssessedValuation[Tif_NonTIF],$A$4)</f>
        <v>0</v>
      </c>
      <c r="M273" s="8">
        <f>SUMIFS(AssessedValuation[100% Reserved4],AssessedValuation[Dist],$C273,AssessedValuation[Tif_NonTIF],$A$4)</f>
        <v>0</v>
      </c>
      <c r="N273" s="8">
        <f>SUMIFS(AssessedValuation[100% Railroads],AssessedValuation[Dist],$C273,AssessedValuation[Tif_NonTIF],$A$4)</f>
        <v>4213719</v>
      </c>
      <c r="O273" s="8">
        <f>SUMIFS(AssessedValuation[100% Utilities],AssessedValuation[Dist],$C273,AssessedValuation[Tif_NonTIF],$A$4)</f>
        <v>1269203</v>
      </c>
      <c r="P273" s="8">
        <f>SUMIFS(AssessedValuation[100% Other],AssessedValuation[Dist],$C273,AssessedValuation[Tif_NonTIF],$A$4)</f>
        <v>0</v>
      </c>
      <c r="Q273" s="8">
        <f>SUMIFS(AssessedValuation[100% Gross],AssessedValuation[Dist],$C273,AssessedValuation[Tif_NonTIF],$A$4)</f>
        <v>517704212</v>
      </c>
      <c r="R273" s="8">
        <f>SUMIFS(AssessedValuation[100% Military Exempt],AssessedValuation[Dist],$C273,AssessedValuation[Tif_NonTIF],$A$4)</f>
        <v>696000</v>
      </c>
      <c r="S273" s="8">
        <f>SUMIFS(AssessedValuation[100% Homestead Exempt],AssessedValuation[Dist],$C273,AssessedValuation[Tif_NonTIF],$A$4)</f>
        <v>2301000</v>
      </c>
      <c r="T273" s="8">
        <f>SUMIFS(AssessedValuation[100% Net],AssessedValuation[Dist],$C273,AssessedValuation[Tif_NonTIF],$A$4)</f>
        <v>514707212</v>
      </c>
      <c r="U273" s="8">
        <f>SUMIFS(AssessedValuation[100% Gas &amp; Elec Utilities],AssessedValuation[Dist],$C273,AssessedValuation[Tif_NonTIF],$A$4)</f>
        <v>21724698</v>
      </c>
      <c r="V273" s="8">
        <f t="shared" si="4"/>
        <v>536431910</v>
      </c>
    </row>
    <row r="274" spans="1:22" x14ac:dyDescent="0.25">
      <c r="A274">
        <v>2026</v>
      </c>
      <c r="B274" t="s">
        <v>1024</v>
      </c>
      <c r="C274" t="s">
        <v>1570</v>
      </c>
      <c r="D274" t="s">
        <v>1570</v>
      </c>
      <c r="E274" t="s">
        <v>542</v>
      </c>
      <c r="F274" t="s">
        <v>1571</v>
      </c>
      <c r="G274" s="8">
        <f>SUMIFS(AssessedValuation[100% Residential],AssessedValuation[Dist],$C274,AssessedValuation[Tif_NonTIF],$A$4)</f>
        <v>4125466838</v>
      </c>
      <c r="H274" s="8">
        <f>SUMIFS(AssessedValuation[100% Ag Land],AssessedValuation[Dist],$C274,AssessedValuation[Tif_NonTIF],$A$4)</f>
        <v>60818400</v>
      </c>
      <c r="I274" s="8">
        <f>SUMIFS(AssessedValuation[100% Ag Building],AssessedValuation[Dist],$C274,AssessedValuation[Tif_NonTIF],$A$4)</f>
        <v>4077310</v>
      </c>
      <c r="J274" s="8">
        <f>SUMIFS(AssessedValuation[100% Commercial],AssessedValuation[Dist],$C274,AssessedValuation[Tif_NonTIF],$A$4)</f>
        <v>531256500</v>
      </c>
      <c r="K274" s="8">
        <f>SUMIFS(AssessedValuation[100% Industrial],AssessedValuation[Dist],$C274,AssessedValuation[Tif_NonTIF],$A$4)</f>
        <v>33205912</v>
      </c>
      <c r="L274" s="8">
        <f>SUMIFS(AssessedValuation[100% Reserved],AssessedValuation[Dist],$C274,AssessedValuation[Tif_NonTIF],$A$4)</f>
        <v>0</v>
      </c>
      <c r="M274" s="8">
        <f>SUMIFS(AssessedValuation[100% Reserved4],AssessedValuation[Dist],$C274,AssessedValuation[Tif_NonTIF],$A$4)</f>
        <v>0</v>
      </c>
      <c r="N274" s="8">
        <f>SUMIFS(AssessedValuation[100% Railroads],AssessedValuation[Dist],$C274,AssessedValuation[Tif_NonTIF],$A$4)</f>
        <v>16993397</v>
      </c>
      <c r="O274" s="8">
        <f>SUMIFS(AssessedValuation[100% Utilities],AssessedValuation[Dist],$C274,AssessedValuation[Tif_NonTIF],$A$4)</f>
        <v>119990675</v>
      </c>
      <c r="P274" s="8">
        <f>SUMIFS(AssessedValuation[100% Other],AssessedValuation[Dist],$C274,AssessedValuation[Tif_NonTIF],$A$4)</f>
        <v>0</v>
      </c>
      <c r="Q274" s="8">
        <f>SUMIFS(AssessedValuation[100% Gross],AssessedValuation[Dist],$C274,AssessedValuation[Tif_NonTIF],$A$4)</f>
        <v>4891809032</v>
      </c>
      <c r="R274" s="8">
        <f>SUMIFS(AssessedValuation[100% Military Exempt],AssessedValuation[Dist],$C274,AssessedValuation[Tif_NonTIF],$A$4)</f>
        <v>5192400</v>
      </c>
      <c r="S274" s="8">
        <f>SUMIFS(AssessedValuation[100% Homestead Exempt],AssessedValuation[Dist],$C274,AssessedValuation[Tif_NonTIF],$A$4)</f>
        <v>19438250</v>
      </c>
      <c r="T274" s="8">
        <f>SUMIFS(AssessedValuation[100% Net],AssessedValuation[Dist],$C274,AssessedValuation[Tif_NonTIF],$A$4)</f>
        <v>4867178382</v>
      </c>
      <c r="U274" s="8">
        <f>SUMIFS(AssessedValuation[100% Gas &amp; Elec Utilities],AssessedValuation[Dist],$C274,AssessedValuation[Tif_NonTIF],$A$4)</f>
        <v>912950388</v>
      </c>
      <c r="V274" s="8">
        <f t="shared" si="4"/>
        <v>5780128770</v>
      </c>
    </row>
    <row r="275" spans="1:22" x14ac:dyDescent="0.25">
      <c r="A275">
        <v>2026</v>
      </c>
      <c r="B275" t="s">
        <v>1024</v>
      </c>
      <c r="C275" t="s">
        <v>1572</v>
      </c>
      <c r="D275" t="s">
        <v>1572</v>
      </c>
      <c r="E275" t="s">
        <v>845</v>
      </c>
      <c r="F275" t="s">
        <v>1573</v>
      </c>
      <c r="G275" s="8">
        <f>SUMIFS(AssessedValuation[100% Residential],AssessedValuation[Dist],$C275,AssessedValuation[Tif_NonTIF],$A$4)</f>
        <v>281729660</v>
      </c>
      <c r="H275" s="8">
        <f>SUMIFS(AssessedValuation[100% Ag Land],AssessedValuation[Dist],$C275,AssessedValuation[Tif_NonTIF],$A$4)</f>
        <v>78852329</v>
      </c>
      <c r="I275" s="8">
        <f>SUMIFS(AssessedValuation[100% Ag Building],AssessedValuation[Dist],$C275,AssessedValuation[Tif_NonTIF],$A$4)</f>
        <v>3625805</v>
      </c>
      <c r="J275" s="8">
        <f>SUMIFS(AssessedValuation[100% Commercial],AssessedValuation[Dist],$C275,AssessedValuation[Tif_NonTIF],$A$4)</f>
        <v>5706900</v>
      </c>
      <c r="K275" s="8">
        <f>SUMIFS(AssessedValuation[100% Industrial],AssessedValuation[Dist],$C275,AssessedValuation[Tif_NonTIF],$A$4)</f>
        <v>1448000</v>
      </c>
      <c r="L275" s="8">
        <f>SUMIFS(AssessedValuation[100% Reserved],AssessedValuation[Dist],$C275,AssessedValuation[Tif_NonTIF],$A$4)</f>
        <v>0</v>
      </c>
      <c r="M275" s="8">
        <f>SUMIFS(AssessedValuation[100% Reserved4],AssessedValuation[Dist],$C275,AssessedValuation[Tif_NonTIF],$A$4)</f>
        <v>0</v>
      </c>
      <c r="N275" s="8">
        <f>SUMIFS(AssessedValuation[100% Railroads],AssessedValuation[Dist],$C275,AssessedValuation[Tif_NonTIF],$A$4)</f>
        <v>0</v>
      </c>
      <c r="O275" s="8">
        <f>SUMIFS(AssessedValuation[100% Utilities],AssessedValuation[Dist],$C275,AssessedValuation[Tif_NonTIF],$A$4)</f>
        <v>4484237</v>
      </c>
      <c r="P275" s="8">
        <f>SUMIFS(AssessedValuation[100% Other],AssessedValuation[Dist],$C275,AssessedValuation[Tif_NonTIF],$A$4)</f>
        <v>0</v>
      </c>
      <c r="Q275" s="8">
        <f>SUMIFS(AssessedValuation[100% Gross],AssessedValuation[Dist],$C275,AssessedValuation[Tif_NonTIF],$A$4)</f>
        <v>375846931</v>
      </c>
      <c r="R275" s="8">
        <f>SUMIFS(AssessedValuation[100% Military Exempt],AssessedValuation[Dist],$C275,AssessedValuation[Tif_NonTIF],$A$4)</f>
        <v>568000</v>
      </c>
      <c r="S275" s="8">
        <f>SUMIFS(AssessedValuation[100% Homestead Exempt],AssessedValuation[Dist],$C275,AssessedValuation[Tif_NonTIF],$A$4)</f>
        <v>1462500</v>
      </c>
      <c r="T275" s="8">
        <f>SUMIFS(AssessedValuation[100% Net],AssessedValuation[Dist],$C275,AssessedValuation[Tif_NonTIF],$A$4)</f>
        <v>373816431</v>
      </c>
      <c r="U275" s="8">
        <f>SUMIFS(AssessedValuation[100% Gas &amp; Elec Utilities],AssessedValuation[Dist],$C275,AssessedValuation[Tif_NonTIF],$A$4)</f>
        <v>17149817</v>
      </c>
      <c r="V275" s="8">
        <f t="shared" si="4"/>
        <v>390966248</v>
      </c>
    </row>
    <row r="276" spans="1:22" x14ac:dyDescent="0.25">
      <c r="A276">
        <v>2026</v>
      </c>
      <c r="B276" t="s">
        <v>1037</v>
      </c>
      <c r="C276" t="s">
        <v>1574</v>
      </c>
      <c r="D276" t="s">
        <v>1574</v>
      </c>
      <c r="E276" t="s">
        <v>1736</v>
      </c>
      <c r="F276" t="s">
        <v>1746</v>
      </c>
      <c r="G276" s="8">
        <f>SUMIFS(AssessedValuation[100% Residential],AssessedValuation[Dist],$C276,AssessedValuation[Tif_NonTIF],$A$4)</f>
        <v>188796836</v>
      </c>
      <c r="H276" s="8">
        <f>SUMIFS(AssessedValuation[100% Ag Land],AssessedValuation[Dist],$C276,AssessedValuation[Tif_NonTIF],$A$4)</f>
        <v>217204323</v>
      </c>
      <c r="I276" s="8">
        <f>SUMIFS(AssessedValuation[100% Ag Building],AssessedValuation[Dist],$C276,AssessedValuation[Tif_NonTIF],$A$4)</f>
        <v>13298017</v>
      </c>
      <c r="J276" s="8">
        <f>SUMIFS(AssessedValuation[100% Commercial],AssessedValuation[Dist],$C276,AssessedValuation[Tif_NonTIF],$A$4)</f>
        <v>23024086</v>
      </c>
      <c r="K276" s="8">
        <f>SUMIFS(AssessedValuation[100% Industrial],AssessedValuation[Dist],$C276,AssessedValuation[Tif_NonTIF],$A$4)</f>
        <v>46328805</v>
      </c>
      <c r="L276" s="8">
        <f>SUMIFS(AssessedValuation[100% Reserved],AssessedValuation[Dist],$C276,AssessedValuation[Tif_NonTIF],$A$4)</f>
        <v>0</v>
      </c>
      <c r="M276" s="8">
        <f>SUMIFS(AssessedValuation[100% Reserved4],AssessedValuation[Dist],$C276,AssessedValuation[Tif_NonTIF],$A$4)</f>
        <v>0</v>
      </c>
      <c r="N276" s="8">
        <f>SUMIFS(AssessedValuation[100% Railroads],AssessedValuation[Dist],$C276,AssessedValuation[Tif_NonTIF],$A$4)</f>
        <v>0</v>
      </c>
      <c r="O276" s="8">
        <f>SUMIFS(AssessedValuation[100% Utilities],AssessedValuation[Dist],$C276,AssessedValuation[Tif_NonTIF],$A$4)</f>
        <v>71503652</v>
      </c>
      <c r="P276" s="8">
        <f>SUMIFS(AssessedValuation[100% Other],AssessedValuation[Dist],$C276,AssessedValuation[Tif_NonTIF],$A$4)</f>
        <v>45065</v>
      </c>
      <c r="Q276" s="8">
        <f>SUMIFS(AssessedValuation[100% Gross],AssessedValuation[Dist],$C276,AssessedValuation[Tif_NonTIF],$A$4)</f>
        <v>560200784</v>
      </c>
      <c r="R276" s="8">
        <f>SUMIFS(AssessedValuation[100% Military Exempt],AssessedValuation[Dist],$C276,AssessedValuation[Tif_NonTIF],$A$4)</f>
        <v>594761</v>
      </c>
      <c r="S276" s="8">
        <f>SUMIFS(AssessedValuation[100% Homestead Exempt],AssessedValuation[Dist],$C276,AssessedValuation[Tif_NonTIF],$A$4)</f>
        <v>1534000</v>
      </c>
      <c r="T276" s="8">
        <f>SUMIFS(AssessedValuation[100% Net],AssessedValuation[Dist],$C276,AssessedValuation[Tif_NonTIF],$A$4)</f>
        <v>558072023</v>
      </c>
      <c r="U276" s="8">
        <f>SUMIFS(AssessedValuation[100% Gas &amp; Elec Utilities],AssessedValuation[Dist],$C276,AssessedValuation[Tif_NonTIF],$A$4)</f>
        <v>47869833</v>
      </c>
      <c r="V276" s="8">
        <f t="shared" si="4"/>
        <v>605941856</v>
      </c>
    </row>
    <row r="277" spans="1:22" x14ac:dyDescent="0.25">
      <c r="A277">
        <v>2026</v>
      </c>
      <c r="B277" t="s">
        <v>1037</v>
      </c>
      <c r="C277" t="s">
        <v>1511</v>
      </c>
      <c r="D277" t="s">
        <v>1729</v>
      </c>
      <c r="E277" t="s">
        <v>1737</v>
      </c>
      <c r="F277" t="s">
        <v>1747</v>
      </c>
      <c r="G277" s="8">
        <f>SUMIFS(AssessedValuation[100% Residential],AssessedValuation[Dist],$C277,AssessedValuation[Tif_NonTIF],$A$4)</f>
        <v>217755132</v>
      </c>
      <c r="H277" s="8">
        <f>SUMIFS(AssessedValuation[100% Ag Land],AssessedValuation[Dist],$C277,AssessedValuation[Tif_NonTIF],$A$4)</f>
        <v>320888710</v>
      </c>
      <c r="I277" s="8">
        <f>SUMIFS(AssessedValuation[100% Ag Building],AssessedValuation[Dist],$C277,AssessedValuation[Tif_NonTIF],$A$4)</f>
        <v>20035700</v>
      </c>
      <c r="J277" s="8">
        <f>SUMIFS(AssessedValuation[100% Commercial],AssessedValuation[Dist],$C277,AssessedValuation[Tif_NonTIF],$A$4)</f>
        <v>55063324</v>
      </c>
      <c r="K277" s="8">
        <f>SUMIFS(AssessedValuation[100% Industrial],AssessedValuation[Dist],$C277,AssessedValuation[Tif_NonTIF],$A$4)</f>
        <v>42334816</v>
      </c>
      <c r="L277" s="8">
        <f>SUMIFS(AssessedValuation[100% Reserved],AssessedValuation[Dist],$C277,AssessedValuation[Tif_NonTIF],$A$4)</f>
        <v>0</v>
      </c>
      <c r="M277" s="8">
        <f>SUMIFS(AssessedValuation[100% Reserved4],AssessedValuation[Dist],$C277,AssessedValuation[Tif_NonTIF],$A$4)</f>
        <v>0</v>
      </c>
      <c r="N277" s="8">
        <f>SUMIFS(AssessedValuation[100% Railroads],AssessedValuation[Dist],$C277,AssessedValuation[Tif_NonTIF],$A$4)</f>
        <v>41979434</v>
      </c>
      <c r="O277" s="8">
        <f>SUMIFS(AssessedValuation[100% Utilities],AssessedValuation[Dist],$C277,AssessedValuation[Tif_NonTIF],$A$4)</f>
        <v>56823675</v>
      </c>
      <c r="P277" s="8">
        <f>SUMIFS(AssessedValuation[100% Other],AssessedValuation[Dist],$C277,AssessedValuation[Tif_NonTIF],$A$4)</f>
        <v>50220</v>
      </c>
      <c r="Q277" s="8">
        <f>SUMIFS(AssessedValuation[100% Gross],AssessedValuation[Dist],$C277,AssessedValuation[Tif_NonTIF],$A$4)</f>
        <v>754931011</v>
      </c>
      <c r="R277" s="8">
        <f>SUMIFS(AssessedValuation[100% Military Exempt],AssessedValuation[Dist],$C277,AssessedValuation[Tif_NonTIF],$A$4)</f>
        <v>616000</v>
      </c>
      <c r="S277" s="8">
        <f>SUMIFS(AssessedValuation[100% Homestead Exempt],AssessedValuation[Dist],$C277,AssessedValuation[Tif_NonTIF],$A$4)</f>
        <v>1901984</v>
      </c>
      <c r="T277" s="8">
        <f>SUMIFS(AssessedValuation[100% Net],AssessedValuation[Dist],$C277,AssessedValuation[Tif_NonTIF],$A$4)</f>
        <v>752413027</v>
      </c>
      <c r="U277" s="8">
        <f>SUMIFS(AssessedValuation[100% Gas &amp; Elec Utilities],AssessedValuation[Dist],$C277,AssessedValuation[Tif_NonTIF],$A$4)</f>
        <v>33830039</v>
      </c>
      <c r="V277" s="8">
        <f t="shared" si="4"/>
        <v>786243066</v>
      </c>
    </row>
    <row r="278" spans="1:22" x14ac:dyDescent="0.25">
      <c r="A278">
        <v>2026</v>
      </c>
      <c r="B278" t="s">
        <v>1037</v>
      </c>
      <c r="C278" t="s">
        <v>1575</v>
      </c>
      <c r="D278" t="s">
        <v>1575</v>
      </c>
      <c r="E278" t="s">
        <v>256</v>
      </c>
      <c r="F278" t="s">
        <v>1576</v>
      </c>
      <c r="G278" s="8">
        <f>SUMIFS(AssessedValuation[100% Residential],AssessedValuation[Dist],$C278,AssessedValuation[Tif_NonTIF],$A$4)</f>
        <v>921439348</v>
      </c>
      <c r="H278" s="8">
        <f>SUMIFS(AssessedValuation[100% Ag Land],AssessedValuation[Dist],$C278,AssessedValuation[Tif_NonTIF],$A$4)</f>
        <v>142831630</v>
      </c>
      <c r="I278" s="8">
        <f>SUMIFS(AssessedValuation[100% Ag Building],AssessedValuation[Dist],$C278,AssessedValuation[Tif_NonTIF],$A$4)</f>
        <v>7054190</v>
      </c>
      <c r="J278" s="8">
        <f>SUMIFS(AssessedValuation[100% Commercial],AssessedValuation[Dist],$C278,AssessedValuation[Tif_NonTIF],$A$4)</f>
        <v>248174416</v>
      </c>
      <c r="K278" s="8">
        <f>SUMIFS(AssessedValuation[100% Industrial],AssessedValuation[Dist],$C278,AssessedValuation[Tif_NonTIF],$A$4)</f>
        <v>40866840</v>
      </c>
      <c r="L278" s="8">
        <f>SUMIFS(AssessedValuation[100% Reserved],AssessedValuation[Dist],$C278,AssessedValuation[Tif_NonTIF],$A$4)</f>
        <v>0</v>
      </c>
      <c r="M278" s="8">
        <f>SUMIFS(AssessedValuation[100% Reserved4],AssessedValuation[Dist],$C278,AssessedValuation[Tif_NonTIF],$A$4)</f>
        <v>0</v>
      </c>
      <c r="N278" s="8">
        <f>SUMIFS(AssessedValuation[100% Railroads],AssessedValuation[Dist],$C278,AssessedValuation[Tif_NonTIF],$A$4)</f>
        <v>3972208</v>
      </c>
      <c r="O278" s="8">
        <f>SUMIFS(AssessedValuation[100% Utilities],AssessedValuation[Dist],$C278,AssessedValuation[Tif_NonTIF],$A$4)</f>
        <v>1343142</v>
      </c>
      <c r="P278" s="8">
        <f>SUMIFS(AssessedValuation[100% Other],AssessedValuation[Dist],$C278,AssessedValuation[Tif_NonTIF],$A$4)</f>
        <v>0</v>
      </c>
      <c r="Q278" s="8">
        <f>SUMIFS(AssessedValuation[100% Gross],AssessedValuation[Dist],$C278,AssessedValuation[Tif_NonTIF],$A$4)</f>
        <v>1365681774</v>
      </c>
      <c r="R278" s="8">
        <f>SUMIFS(AssessedValuation[100% Military Exempt],AssessedValuation[Dist],$C278,AssessedValuation[Tif_NonTIF],$A$4)</f>
        <v>2160000</v>
      </c>
      <c r="S278" s="8">
        <f>SUMIFS(AssessedValuation[100% Homestead Exempt],AssessedValuation[Dist],$C278,AssessedValuation[Tif_NonTIF],$A$4)</f>
        <v>7475502</v>
      </c>
      <c r="T278" s="8">
        <f>SUMIFS(AssessedValuation[100% Net],AssessedValuation[Dist],$C278,AssessedValuation[Tif_NonTIF],$A$4)</f>
        <v>1356046272</v>
      </c>
      <c r="U278" s="8">
        <f>SUMIFS(AssessedValuation[100% Gas &amp; Elec Utilities],AssessedValuation[Dist],$C278,AssessedValuation[Tif_NonTIF],$A$4)</f>
        <v>77356214</v>
      </c>
      <c r="V278" s="8">
        <f t="shared" si="4"/>
        <v>1433402486</v>
      </c>
    </row>
    <row r="279" spans="1:22" x14ac:dyDescent="0.25">
      <c r="A279">
        <v>2026</v>
      </c>
      <c r="B279" t="s">
        <v>1037</v>
      </c>
      <c r="C279" t="s">
        <v>1577</v>
      </c>
      <c r="D279" t="s">
        <v>1577</v>
      </c>
      <c r="E279" t="s">
        <v>374</v>
      </c>
      <c r="F279" t="s">
        <v>1578</v>
      </c>
      <c r="G279" s="8">
        <f>SUMIFS(AssessedValuation[100% Residential],AssessedValuation[Dist],$C279,AssessedValuation[Tif_NonTIF],$A$4)</f>
        <v>2965371421</v>
      </c>
      <c r="H279" s="8">
        <f>SUMIFS(AssessedValuation[100% Ag Land],AssessedValuation[Dist],$C279,AssessedValuation[Tif_NonTIF],$A$4)</f>
        <v>72797700</v>
      </c>
      <c r="I279" s="8">
        <f>SUMIFS(AssessedValuation[100% Ag Building],AssessedValuation[Dist],$C279,AssessedValuation[Tif_NonTIF],$A$4)</f>
        <v>3530900</v>
      </c>
      <c r="J279" s="8">
        <f>SUMIFS(AssessedValuation[100% Commercial],AssessedValuation[Dist],$C279,AssessedValuation[Tif_NonTIF],$A$4)</f>
        <v>275619217</v>
      </c>
      <c r="K279" s="8">
        <f>SUMIFS(AssessedValuation[100% Industrial],AssessedValuation[Dist],$C279,AssessedValuation[Tif_NonTIF],$A$4)</f>
        <v>70908768</v>
      </c>
      <c r="L279" s="8">
        <f>SUMIFS(AssessedValuation[100% Reserved],AssessedValuation[Dist],$C279,AssessedValuation[Tif_NonTIF],$A$4)</f>
        <v>0</v>
      </c>
      <c r="M279" s="8">
        <f>SUMIFS(AssessedValuation[100% Reserved4],AssessedValuation[Dist],$C279,AssessedValuation[Tif_NonTIF],$A$4)</f>
        <v>0</v>
      </c>
      <c r="N279" s="8">
        <f>SUMIFS(AssessedValuation[100% Railroads],AssessedValuation[Dist],$C279,AssessedValuation[Tif_NonTIF],$A$4)</f>
        <v>1798659</v>
      </c>
      <c r="O279" s="8">
        <f>SUMIFS(AssessedValuation[100% Utilities],AssessedValuation[Dist],$C279,AssessedValuation[Tif_NonTIF],$A$4)</f>
        <v>765779</v>
      </c>
      <c r="P279" s="8">
        <f>SUMIFS(AssessedValuation[100% Other],AssessedValuation[Dist],$C279,AssessedValuation[Tif_NonTIF],$A$4)</f>
        <v>0</v>
      </c>
      <c r="Q279" s="8">
        <f>SUMIFS(AssessedValuation[100% Gross],AssessedValuation[Dist],$C279,AssessedValuation[Tif_NonTIF],$A$4)</f>
        <v>3390792444</v>
      </c>
      <c r="R279" s="8">
        <f>SUMIFS(AssessedValuation[100% Military Exempt],AssessedValuation[Dist],$C279,AssessedValuation[Tif_NonTIF],$A$4)</f>
        <v>1454830</v>
      </c>
      <c r="S279" s="8">
        <f>SUMIFS(AssessedValuation[100% Homestead Exempt],AssessedValuation[Dist],$C279,AssessedValuation[Tif_NonTIF],$A$4)</f>
        <v>5226000</v>
      </c>
      <c r="T279" s="8">
        <f>SUMIFS(AssessedValuation[100% Net],AssessedValuation[Dist],$C279,AssessedValuation[Tif_NonTIF],$A$4)</f>
        <v>3384111614</v>
      </c>
      <c r="U279" s="8">
        <f>SUMIFS(AssessedValuation[100% Gas &amp; Elec Utilities],AssessedValuation[Dist],$C279,AssessedValuation[Tif_NonTIF],$A$4)</f>
        <v>68215583</v>
      </c>
      <c r="V279" s="8">
        <f t="shared" si="4"/>
        <v>3452327197</v>
      </c>
    </row>
    <row r="280" spans="1:22" x14ac:dyDescent="0.25">
      <c r="A280">
        <v>2026</v>
      </c>
      <c r="B280" t="s">
        <v>1043</v>
      </c>
      <c r="C280" t="s">
        <v>1579</v>
      </c>
      <c r="D280" t="s">
        <v>1579</v>
      </c>
      <c r="E280" t="s">
        <v>619</v>
      </c>
      <c r="F280" t="s">
        <v>1580</v>
      </c>
      <c r="G280" s="8">
        <f>SUMIFS(AssessedValuation[100% Residential],AssessedValuation[Dist],$C280,AssessedValuation[Tif_NonTIF],$A$4)</f>
        <v>266230625</v>
      </c>
      <c r="H280" s="8">
        <f>SUMIFS(AssessedValuation[100% Ag Land],AssessedValuation[Dist],$C280,AssessedValuation[Tif_NonTIF],$A$4)</f>
        <v>67922145</v>
      </c>
      <c r="I280" s="8">
        <f>SUMIFS(AssessedValuation[100% Ag Building],AssessedValuation[Dist],$C280,AssessedValuation[Tif_NonTIF],$A$4)</f>
        <v>5297300</v>
      </c>
      <c r="J280" s="8">
        <f>SUMIFS(AssessedValuation[100% Commercial],AssessedValuation[Dist],$C280,AssessedValuation[Tif_NonTIF],$A$4)</f>
        <v>11374775</v>
      </c>
      <c r="K280" s="8">
        <f>SUMIFS(AssessedValuation[100% Industrial],AssessedValuation[Dist],$C280,AssessedValuation[Tif_NonTIF],$A$4)</f>
        <v>358900</v>
      </c>
      <c r="L280" s="8">
        <f>SUMIFS(AssessedValuation[100% Reserved],AssessedValuation[Dist],$C280,AssessedValuation[Tif_NonTIF],$A$4)</f>
        <v>0</v>
      </c>
      <c r="M280" s="8">
        <f>SUMIFS(AssessedValuation[100% Reserved4],AssessedValuation[Dist],$C280,AssessedValuation[Tif_NonTIF],$A$4)</f>
        <v>0</v>
      </c>
      <c r="N280" s="8">
        <f>SUMIFS(AssessedValuation[100% Railroads],AssessedValuation[Dist],$C280,AssessedValuation[Tif_NonTIF],$A$4)</f>
        <v>0</v>
      </c>
      <c r="O280" s="8">
        <f>SUMIFS(AssessedValuation[100% Utilities],AssessedValuation[Dist],$C280,AssessedValuation[Tif_NonTIF],$A$4)</f>
        <v>0</v>
      </c>
      <c r="P280" s="8">
        <f>SUMIFS(AssessedValuation[100% Other],AssessedValuation[Dist],$C280,AssessedValuation[Tif_NonTIF],$A$4)</f>
        <v>0</v>
      </c>
      <c r="Q280" s="8">
        <f>SUMIFS(AssessedValuation[100% Gross],AssessedValuation[Dist],$C280,AssessedValuation[Tif_NonTIF],$A$4)</f>
        <v>351183745</v>
      </c>
      <c r="R280" s="8">
        <f>SUMIFS(AssessedValuation[100% Military Exempt],AssessedValuation[Dist],$C280,AssessedValuation[Tif_NonTIF],$A$4)</f>
        <v>424000</v>
      </c>
      <c r="S280" s="8">
        <f>SUMIFS(AssessedValuation[100% Homestead Exempt],AssessedValuation[Dist],$C280,AssessedValuation[Tif_NonTIF],$A$4)</f>
        <v>1592500</v>
      </c>
      <c r="T280" s="8">
        <f>SUMIFS(AssessedValuation[100% Net],AssessedValuation[Dist],$C280,AssessedValuation[Tif_NonTIF],$A$4)</f>
        <v>349167245</v>
      </c>
      <c r="U280" s="8">
        <f>SUMIFS(AssessedValuation[100% Gas &amp; Elec Utilities],AssessedValuation[Dist],$C280,AssessedValuation[Tif_NonTIF],$A$4)</f>
        <v>24770829</v>
      </c>
      <c r="V280" s="8">
        <f t="shared" si="4"/>
        <v>373938074</v>
      </c>
    </row>
    <row r="281" spans="1:22" x14ac:dyDescent="0.25">
      <c r="A281">
        <v>2026</v>
      </c>
      <c r="B281" t="s">
        <v>1029</v>
      </c>
      <c r="C281" t="s">
        <v>1581</v>
      </c>
      <c r="D281" t="s">
        <v>1581</v>
      </c>
      <c r="E281" t="s">
        <v>787</v>
      </c>
      <c r="F281" t="s">
        <v>1582</v>
      </c>
      <c r="G281" s="8">
        <f>SUMIFS(AssessedValuation[100% Residential],AssessedValuation[Dist],$C281,AssessedValuation[Tif_NonTIF],$A$4)</f>
        <v>279526234</v>
      </c>
      <c r="H281" s="8">
        <f>SUMIFS(AssessedValuation[100% Ag Land],AssessedValuation[Dist],$C281,AssessedValuation[Tif_NonTIF],$A$4)</f>
        <v>261555368</v>
      </c>
      <c r="I281" s="8">
        <f>SUMIFS(AssessedValuation[100% Ag Building],AssessedValuation[Dist],$C281,AssessedValuation[Tif_NonTIF],$A$4)</f>
        <v>19729592</v>
      </c>
      <c r="J281" s="8">
        <f>SUMIFS(AssessedValuation[100% Commercial],AssessedValuation[Dist],$C281,AssessedValuation[Tif_NonTIF],$A$4)</f>
        <v>24357839</v>
      </c>
      <c r="K281" s="8">
        <f>SUMIFS(AssessedValuation[100% Industrial],AssessedValuation[Dist],$C281,AssessedValuation[Tif_NonTIF],$A$4)</f>
        <v>49043853</v>
      </c>
      <c r="L281" s="8">
        <f>SUMIFS(AssessedValuation[100% Reserved],AssessedValuation[Dist],$C281,AssessedValuation[Tif_NonTIF],$A$4)</f>
        <v>0</v>
      </c>
      <c r="M281" s="8">
        <f>SUMIFS(AssessedValuation[100% Reserved4],AssessedValuation[Dist],$C281,AssessedValuation[Tif_NonTIF],$A$4)</f>
        <v>0</v>
      </c>
      <c r="N281" s="8">
        <f>SUMIFS(AssessedValuation[100% Railroads],AssessedValuation[Dist],$C281,AssessedValuation[Tif_NonTIF],$A$4)</f>
        <v>9532954</v>
      </c>
      <c r="O281" s="8">
        <f>SUMIFS(AssessedValuation[100% Utilities],AssessedValuation[Dist],$C281,AssessedValuation[Tif_NonTIF],$A$4)</f>
        <v>15394896</v>
      </c>
      <c r="P281" s="8">
        <f>SUMIFS(AssessedValuation[100% Other],AssessedValuation[Dist],$C281,AssessedValuation[Tif_NonTIF],$A$4)</f>
        <v>0</v>
      </c>
      <c r="Q281" s="8">
        <f>SUMIFS(AssessedValuation[100% Gross],AssessedValuation[Dist],$C281,AssessedValuation[Tif_NonTIF],$A$4)</f>
        <v>659140736</v>
      </c>
      <c r="R281" s="8">
        <f>SUMIFS(AssessedValuation[100% Military Exempt],AssessedValuation[Dist],$C281,AssessedValuation[Tif_NonTIF],$A$4)</f>
        <v>680000</v>
      </c>
      <c r="S281" s="8">
        <f>SUMIFS(AssessedValuation[100% Homestead Exempt],AssessedValuation[Dist],$C281,AssessedValuation[Tif_NonTIF],$A$4)</f>
        <v>2223000</v>
      </c>
      <c r="T281" s="8">
        <f>SUMIFS(AssessedValuation[100% Net],AssessedValuation[Dist],$C281,AssessedValuation[Tif_NonTIF],$A$4)</f>
        <v>656237736</v>
      </c>
      <c r="U281" s="8">
        <f>SUMIFS(AssessedValuation[100% Gas &amp; Elec Utilities],AssessedValuation[Dist],$C281,AssessedValuation[Tif_NonTIF],$A$4)</f>
        <v>59024666</v>
      </c>
      <c r="V281" s="8">
        <f t="shared" si="4"/>
        <v>715262402</v>
      </c>
    </row>
    <row r="282" spans="1:22" x14ac:dyDescent="0.25">
      <c r="A282">
        <v>2026</v>
      </c>
      <c r="B282" t="s">
        <v>1031</v>
      </c>
      <c r="C282" t="s">
        <v>1583</v>
      </c>
      <c r="D282" t="s">
        <v>1583</v>
      </c>
      <c r="E282" t="s">
        <v>726</v>
      </c>
      <c r="F282" t="s">
        <v>1584</v>
      </c>
      <c r="G282" s="8">
        <f>SUMIFS(AssessedValuation[100% Residential],AssessedValuation[Dist],$C282,AssessedValuation[Tif_NonTIF],$A$4)</f>
        <v>76672789</v>
      </c>
      <c r="H282" s="8">
        <f>SUMIFS(AssessedValuation[100% Ag Land],AssessedValuation[Dist],$C282,AssessedValuation[Tif_NonTIF],$A$4)</f>
        <v>69184060</v>
      </c>
      <c r="I282" s="8">
        <f>SUMIFS(AssessedValuation[100% Ag Building],AssessedValuation[Dist],$C282,AssessedValuation[Tif_NonTIF],$A$4)</f>
        <v>3125380</v>
      </c>
      <c r="J282" s="8">
        <f>SUMIFS(AssessedValuation[100% Commercial],AssessedValuation[Dist],$C282,AssessedValuation[Tif_NonTIF],$A$4)</f>
        <v>5475241</v>
      </c>
      <c r="K282" s="8">
        <f>SUMIFS(AssessedValuation[100% Industrial],AssessedValuation[Dist],$C282,AssessedValuation[Tif_NonTIF],$A$4)</f>
        <v>0</v>
      </c>
      <c r="L282" s="8">
        <f>SUMIFS(AssessedValuation[100% Reserved],AssessedValuation[Dist],$C282,AssessedValuation[Tif_NonTIF],$A$4)</f>
        <v>0</v>
      </c>
      <c r="M282" s="8">
        <f>SUMIFS(AssessedValuation[100% Reserved4],AssessedValuation[Dist],$C282,AssessedValuation[Tif_NonTIF],$A$4)</f>
        <v>0</v>
      </c>
      <c r="N282" s="8">
        <f>SUMIFS(AssessedValuation[100% Railroads],AssessedValuation[Dist],$C282,AssessedValuation[Tif_NonTIF],$A$4)</f>
        <v>7197664</v>
      </c>
      <c r="O282" s="8">
        <f>SUMIFS(AssessedValuation[100% Utilities],AssessedValuation[Dist],$C282,AssessedValuation[Tif_NonTIF],$A$4)</f>
        <v>0</v>
      </c>
      <c r="P282" s="8">
        <f>SUMIFS(AssessedValuation[100% Other],AssessedValuation[Dist],$C282,AssessedValuation[Tif_NonTIF],$A$4)</f>
        <v>0</v>
      </c>
      <c r="Q282" s="8">
        <f>SUMIFS(AssessedValuation[100% Gross],AssessedValuation[Dist],$C282,AssessedValuation[Tif_NonTIF],$A$4)</f>
        <v>161655134</v>
      </c>
      <c r="R282" s="8">
        <f>SUMIFS(AssessedValuation[100% Military Exempt],AssessedValuation[Dist],$C282,AssessedValuation[Tif_NonTIF],$A$4)</f>
        <v>228000</v>
      </c>
      <c r="S282" s="8">
        <f>SUMIFS(AssessedValuation[100% Homestead Exempt],AssessedValuation[Dist],$C282,AssessedValuation[Tif_NonTIF],$A$4)</f>
        <v>396500</v>
      </c>
      <c r="T282" s="8">
        <f>SUMIFS(AssessedValuation[100% Net],AssessedValuation[Dist],$C282,AssessedValuation[Tif_NonTIF],$A$4)</f>
        <v>161030634</v>
      </c>
      <c r="U282" s="8">
        <f>SUMIFS(AssessedValuation[100% Gas &amp; Elec Utilities],AssessedValuation[Dist],$C282,AssessedValuation[Tif_NonTIF],$A$4)</f>
        <v>3428497</v>
      </c>
      <c r="V282" s="8">
        <f t="shared" si="4"/>
        <v>164459131</v>
      </c>
    </row>
    <row r="283" spans="1:22" x14ac:dyDescent="0.25">
      <c r="A283">
        <v>2026</v>
      </c>
      <c r="B283" t="s">
        <v>1052</v>
      </c>
      <c r="C283" t="s">
        <v>1585</v>
      </c>
      <c r="D283" t="s">
        <v>1585</v>
      </c>
      <c r="E283" t="s">
        <v>171</v>
      </c>
      <c r="F283" t="s">
        <v>1586</v>
      </c>
      <c r="G283" s="8">
        <f>SUMIFS(AssessedValuation[100% Residential],AssessedValuation[Dist],$C283,AssessedValuation[Tif_NonTIF],$A$4)</f>
        <v>232850417</v>
      </c>
      <c r="H283" s="8">
        <f>SUMIFS(AssessedValuation[100% Ag Land],AssessedValuation[Dist],$C283,AssessedValuation[Tif_NonTIF],$A$4)</f>
        <v>212763750</v>
      </c>
      <c r="I283" s="8">
        <f>SUMIFS(AssessedValuation[100% Ag Building],AssessedValuation[Dist],$C283,AssessedValuation[Tif_NonTIF],$A$4)</f>
        <v>17642622</v>
      </c>
      <c r="J283" s="8">
        <f>SUMIFS(AssessedValuation[100% Commercial],AssessedValuation[Dist],$C283,AssessedValuation[Tif_NonTIF],$A$4)</f>
        <v>28163830</v>
      </c>
      <c r="K283" s="8">
        <f>SUMIFS(AssessedValuation[100% Industrial],AssessedValuation[Dist],$C283,AssessedValuation[Tif_NonTIF],$A$4)</f>
        <v>4625024</v>
      </c>
      <c r="L283" s="8">
        <f>SUMIFS(AssessedValuation[100% Reserved],AssessedValuation[Dist],$C283,AssessedValuation[Tif_NonTIF],$A$4)</f>
        <v>0</v>
      </c>
      <c r="M283" s="8">
        <f>SUMIFS(AssessedValuation[100% Reserved4],AssessedValuation[Dist],$C283,AssessedValuation[Tif_NonTIF],$A$4)</f>
        <v>0</v>
      </c>
      <c r="N283" s="8">
        <f>SUMIFS(AssessedValuation[100% Railroads],AssessedValuation[Dist],$C283,AssessedValuation[Tif_NonTIF],$A$4)</f>
        <v>0</v>
      </c>
      <c r="O283" s="8">
        <f>SUMIFS(AssessedValuation[100% Utilities],AssessedValuation[Dist],$C283,AssessedValuation[Tif_NonTIF],$A$4)</f>
        <v>12941812</v>
      </c>
      <c r="P283" s="8">
        <f>SUMIFS(AssessedValuation[100% Other],AssessedValuation[Dist],$C283,AssessedValuation[Tif_NonTIF],$A$4)</f>
        <v>0</v>
      </c>
      <c r="Q283" s="8">
        <f>SUMIFS(AssessedValuation[100% Gross],AssessedValuation[Dist],$C283,AssessedValuation[Tif_NonTIF],$A$4)</f>
        <v>508987455</v>
      </c>
      <c r="R283" s="8">
        <f>SUMIFS(AssessedValuation[100% Military Exempt],AssessedValuation[Dist],$C283,AssessedValuation[Tif_NonTIF],$A$4)</f>
        <v>709972</v>
      </c>
      <c r="S283" s="8">
        <f>SUMIFS(AssessedValuation[100% Homestead Exempt],AssessedValuation[Dist],$C283,AssessedValuation[Tif_NonTIF],$A$4)</f>
        <v>2773761</v>
      </c>
      <c r="T283" s="8">
        <f>SUMIFS(AssessedValuation[100% Net],AssessedValuation[Dist],$C283,AssessedValuation[Tif_NonTIF],$A$4)</f>
        <v>505503722</v>
      </c>
      <c r="U283" s="8">
        <f>SUMIFS(AssessedValuation[100% Gas &amp; Elec Utilities],AssessedValuation[Dist],$C283,AssessedValuation[Tif_NonTIF],$A$4)</f>
        <v>35047907</v>
      </c>
      <c r="V283" s="8">
        <f t="shared" si="4"/>
        <v>540551629</v>
      </c>
    </row>
    <row r="284" spans="1:22" x14ac:dyDescent="0.25">
      <c r="A284">
        <v>2026</v>
      </c>
      <c r="B284" t="s">
        <v>1037</v>
      </c>
      <c r="C284" t="s">
        <v>1587</v>
      </c>
      <c r="D284" t="s">
        <v>1587</v>
      </c>
      <c r="E284" t="s">
        <v>74</v>
      </c>
      <c r="F284" t="s">
        <v>1588</v>
      </c>
      <c r="G284" s="8">
        <f>SUMIFS(AssessedValuation[100% Residential],AssessedValuation[Dist],$C284,AssessedValuation[Tif_NonTIF],$A$4)</f>
        <v>738859168</v>
      </c>
      <c r="H284" s="8">
        <f>SUMIFS(AssessedValuation[100% Ag Land],AssessedValuation[Dist],$C284,AssessedValuation[Tif_NonTIF],$A$4)</f>
        <v>82354569</v>
      </c>
      <c r="I284" s="8">
        <f>SUMIFS(AssessedValuation[100% Ag Building],AssessedValuation[Dist],$C284,AssessedValuation[Tif_NonTIF],$A$4)</f>
        <v>7477377</v>
      </c>
      <c r="J284" s="8">
        <f>SUMIFS(AssessedValuation[100% Commercial],AssessedValuation[Dist],$C284,AssessedValuation[Tif_NonTIF],$A$4)</f>
        <v>155510761</v>
      </c>
      <c r="K284" s="8">
        <f>SUMIFS(AssessedValuation[100% Industrial],AssessedValuation[Dist],$C284,AssessedValuation[Tif_NonTIF],$A$4)</f>
        <v>21062476</v>
      </c>
      <c r="L284" s="8">
        <f>SUMIFS(AssessedValuation[100% Reserved],AssessedValuation[Dist],$C284,AssessedValuation[Tif_NonTIF],$A$4)</f>
        <v>0</v>
      </c>
      <c r="M284" s="8">
        <f>SUMIFS(AssessedValuation[100% Reserved4],AssessedValuation[Dist],$C284,AssessedValuation[Tif_NonTIF],$A$4)</f>
        <v>0</v>
      </c>
      <c r="N284" s="8">
        <f>SUMIFS(AssessedValuation[100% Railroads],AssessedValuation[Dist],$C284,AssessedValuation[Tif_NonTIF],$A$4)</f>
        <v>2731877</v>
      </c>
      <c r="O284" s="8">
        <f>SUMIFS(AssessedValuation[100% Utilities],AssessedValuation[Dist],$C284,AssessedValuation[Tif_NonTIF],$A$4)</f>
        <v>27818071</v>
      </c>
      <c r="P284" s="8">
        <f>SUMIFS(AssessedValuation[100% Other],AssessedValuation[Dist],$C284,AssessedValuation[Tif_NonTIF],$A$4)</f>
        <v>0</v>
      </c>
      <c r="Q284" s="8">
        <f>SUMIFS(AssessedValuation[100% Gross],AssessedValuation[Dist],$C284,AssessedValuation[Tif_NonTIF],$A$4)</f>
        <v>1035814299</v>
      </c>
      <c r="R284" s="8">
        <f>SUMIFS(AssessedValuation[100% Military Exempt],AssessedValuation[Dist],$C284,AssessedValuation[Tif_NonTIF],$A$4)</f>
        <v>824000</v>
      </c>
      <c r="S284" s="8">
        <f>SUMIFS(AssessedValuation[100% Homestead Exempt],AssessedValuation[Dist],$C284,AssessedValuation[Tif_NonTIF],$A$4)</f>
        <v>3685500</v>
      </c>
      <c r="T284" s="8">
        <f>SUMIFS(AssessedValuation[100% Net],AssessedValuation[Dist],$C284,AssessedValuation[Tif_NonTIF],$A$4)</f>
        <v>1031304799</v>
      </c>
      <c r="U284" s="8">
        <f>SUMIFS(AssessedValuation[100% Gas &amp; Elec Utilities],AssessedValuation[Dist],$C284,AssessedValuation[Tif_NonTIF],$A$4)</f>
        <v>44638031</v>
      </c>
      <c r="V284" s="8">
        <f t="shared" si="4"/>
        <v>1075942830</v>
      </c>
    </row>
    <row r="285" spans="1:22" x14ac:dyDescent="0.25">
      <c r="A285">
        <v>2026</v>
      </c>
      <c r="B285" t="s">
        <v>1037</v>
      </c>
      <c r="C285" t="s">
        <v>1589</v>
      </c>
      <c r="D285" t="s">
        <v>1589</v>
      </c>
      <c r="E285" t="s">
        <v>139</v>
      </c>
      <c r="F285" t="s">
        <v>1590</v>
      </c>
      <c r="G285" s="8">
        <f>SUMIFS(AssessedValuation[100% Residential],AssessedValuation[Dist],$C285,AssessedValuation[Tif_NonTIF],$A$4)</f>
        <v>89773306</v>
      </c>
      <c r="H285" s="8">
        <f>SUMIFS(AssessedValuation[100% Ag Land],AssessedValuation[Dist],$C285,AssessedValuation[Tif_NonTIF],$A$4)</f>
        <v>76897317</v>
      </c>
      <c r="I285" s="8">
        <f>SUMIFS(AssessedValuation[100% Ag Building],AssessedValuation[Dist],$C285,AssessedValuation[Tif_NonTIF],$A$4)</f>
        <v>2887284</v>
      </c>
      <c r="J285" s="8">
        <f>SUMIFS(AssessedValuation[100% Commercial],AssessedValuation[Dist],$C285,AssessedValuation[Tif_NonTIF],$A$4)</f>
        <v>6024415</v>
      </c>
      <c r="K285" s="8">
        <f>SUMIFS(AssessedValuation[100% Industrial],AssessedValuation[Dist],$C285,AssessedValuation[Tif_NonTIF],$A$4)</f>
        <v>108640</v>
      </c>
      <c r="L285" s="8">
        <f>SUMIFS(AssessedValuation[100% Reserved],AssessedValuation[Dist],$C285,AssessedValuation[Tif_NonTIF],$A$4)</f>
        <v>0</v>
      </c>
      <c r="M285" s="8">
        <f>SUMIFS(AssessedValuation[100% Reserved4],AssessedValuation[Dist],$C285,AssessedValuation[Tif_NonTIF],$A$4)</f>
        <v>0</v>
      </c>
      <c r="N285" s="8">
        <f>SUMIFS(AssessedValuation[100% Railroads],AssessedValuation[Dist],$C285,AssessedValuation[Tif_NonTIF],$A$4)</f>
        <v>981087</v>
      </c>
      <c r="O285" s="8">
        <f>SUMIFS(AssessedValuation[100% Utilities],AssessedValuation[Dist],$C285,AssessedValuation[Tif_NonTIF],$A$4)</f>
        <v>199796</v>
      </c>
      <c r="P285" s="8">
        <f>SUMIFS(AssessedValuation[100% Other],AssessedValuation[Dist],$C285,AssessedValuation[Tif_NonTIF],$A$4)</f>
        <v>17273</v>
      </c>
      <c r="Q285" s="8">
        <f>SUMIFS(AssessedValuation[100% Gross],AssessedValuation[Dist],$C285,AssessedValuation[Tif_NonTIF],$A$4)</f>
        <v>176889118</v>
      </c>
      <c r="R285" s="8">
        <f>SUMIFS(AssessedValuation[100% Military Exempt],AssessedValuation[Dist],$C285,AssessedValuation[Tif_NonTIF],$A$4)</f>
        <v>216000</v>
      </c>
      <c r="S285" s="8">
        <f>SUMIFS(AssessedValuation[100% Homestead Exempt],AssessedValuation[Dist],$C285,AssessedValuation[Tif_NonTIF],$A$4)</f>
        <v>429000</v>
      </c>
      <c r="T285" s="8">
        <f>SUMIFS(AssessedValuation[100% Net],AssessedValuation[Dist],$C285,AssessedValuation[Tif_NonTIF],$A$4)</f>
        <v>176244118</v>
      </c>
      <c r="U285" s="8">
        <f>SUMIFS(AssessedValuation[100% Gas &amp; Elec Utilities],AssessedValuation[Dist],$C285,AssessedValuation[Tif_NonTIF],$A$4)</f>
        <v>4950726</v>
      </c>
      <c r="V285" s="8">
        <f t="shared" si="4"/>
        <v>181194844</v>
      </c>
    </row>
    <row r="286" spans="1:22" x14ac:dyDescent="0.25">
      <c r="A286">
        <v>2026</v>
      </c>
      <c r="B286" t="s">
        <v>1029</v>
      </c>
      <c r="C286" t="s">
        <v>1591</v>
      </c>
      <c r="D286" t="s">
        <v>1591</v>
      </c>
      <c r="E286" t="s">
        <v>141</v>
      </c>
      <c r="F286" t="s">
        <v>1592</v>
      </c>
      <c r="G286" s="8">
        <f>SUMIFS(AssessedValuation[100% Residential],AssessedValuation[Dist],$C286,AssessedValuation[Tif_NonTIF],$A$4)</f>
        <v>325348772</v>
      </c>
      <c r="H286" s="8">
        <f>SUMIFS(AssessedValuation[100% Ag Land],AssessedValuation[Dist],$C286,AssessedValuation[Tif_NonTIF],$A$4)</f>
        <v>247249231</v>
      </c>
      <c r="I286" s="8">
        <f>SUMIFS(AssessedValuation[100% Ag Building],AssessedValuation[Dist],$C286,AssessedValuation[Tif_NonTIF],$A$4)</f>
        <v>16193866</v>
      </c>
      <c r="J286" s="8">
        <f>SUMIFS(AssessedValuation[100% Commercial],AssessedValuation[Dist],$C286,AssessedValuation[Tif_NonTIF],$A$4)</f>
        <v>30854665</v>
      </c>
      <c r="K286" s="8">
        <f>SUMIFS(AssessedValuation[100% Industrial],AssessedValuation[Dist],$C286,AssessedValuation[Tif_NonTIF],$A$4)</f>
        <v>22206327</v>
      </c>
      <c r="L286" s="8">
        <f>SUMIFS(AssessedValuation[100% Reserved],AssessedValuation[Dist],$C286,AssessedValuation[Tif_NonTIF],$A$4)</f>
        <v>0</v>
      </c>
      <c r="M286" s="8">
        <f>SUMIFS(AssessedValuation[100% Reserved4],AssessedValuation[Dist],$C286,AssessedValuation[Tif_NonTIF],$A$4)</f>
        <v>0</v>
      </c>
      <c r="N286" s="8">
        <f>SUMIFS(AssessedValuation[100% Railroads],AssessedValuation[Dist],$C286,AssessedValuation[Tif_NonTIF],$A$4)</f>
        <v>0</v>
      </c>
      <c r="O286" s="8">
        <f>SUMIFS(AssessedValuation[100% Utilities],AssessedValuation[Dist],$C286,AssessedValuation[Tif_NonTIF],$A$4)</f>
        <v>22244763</v>
      </c>
      <c r="P286" s="8">
        <f>SUMIFS(AssessedValuation[100% Other],AssessedValuation[Dist],$C286,AssessedValuation[Tif_NonTIF],$A$4)</f>
        <v>0</v>
      </c>
      <c r="Q286" s="8">
        <f>SUMIFS(AssessedValuation[100% Gross],AssessedValuation[Dist],$C286,AssessedValuation[Tif_NonTIF],$A$4)</f>
        <v>664097624</v>
      </c>
      <c r="R286" s="8">
        <f>SUMIFS(AssessedValuation[100% Military Exempt],AssessedValuation[Dist],$C286,AssessedValuation[Tif_NonTIF],$A$4)</f>
        <v>879704</v>
      </c>
      <c r="S286" s="8">
        <f>SUMIFS(AssessedValuation[100% Homestead Exempt],AssessedValuation[Dist],$C286,AssessedValuation[Tif_NonTIF],$A$4)</f>
        <v>3181678</v>
      </c>
      <c r="T286" s="8">
        <f>SUMIFS(AssessedValuation[100% Net],AssessedValuation[Dist],$C286,AssessedValuation[Tif_NonTIF],$A$4)</f>
        <v>660036242</v>
      </c>
      <c r="U286" s="8">
        <f>SUMIFS(AssessedValuation[100% Gas &amp; Elec Utilities],AssessedValuation[Dist],$C286,AssessedValuation[Tif_NonTIF],$A$4)</f>
        <v>34409230</v>
      </c>
      <c r="V286" s="8">
        <f t="shared" si="4"/>
        <v>694445472</v>
      </c>
    </row>
    <row r="287" spans="1:22" x14ac:dyDescent="0.25">
      <c r="A287">
        <v>2026</v>
      </c>
      <c r="B287" t="s">
        <v>1043</v>
      </c>
      <c r="C287" t="s">
        <v>1593</v>
      </c>
      <c r="D287" t="s">
        <v>1593</v>
      </c>
      <c r="E287" t="s">
        <v>209</v>
      </c>
      <c r="F287" t="s">
        <v>1594</v>
      </c>
      <c r="G287" s="8">
        <f>SUMIFS(AssessedValuation[100% Residential],AssessedValuation[Dist],$C287,AssessedValuation[Tif_NonTIF],$A$4)</f>
        <v>460098462</v>
      </c>
      <c r="H287" s="8">
        <f>SUMIFS(AssessedValuation[100% Ag Land],AssessedValuation[Dist],$C287,AssessedValuation[Tif_NonTIF],$A$4)</f>
        <v>146332900</v>
      </c>
      <c r="I287" s="8">
        <f>SUMIFS(AssessedValuation[100% Ag Building],AssessedValuation[Dist],$C287,AssessedValuation[Tif_NonTIF],$A$4)</f>
        <v>9477930</v>
      </c>
      <c r="J287" s="8">
        <f>SUMIFS(AssessedValuation[100% Commercial],AssessedValuation[Dist],$C287,AssessedValuation[Tif_NonTIF],$A$4)</f>
        <v>49387071</v>
      </c>
      <c r="K287" s="8">
        <f>SUMIFS(AssessedValuation[100% Industrial],AssessedValuation[Dist],$C287,AssessedValuation[Tif_NonTIF],$A$4)</f>
        <v>12897280</v>
      </c>
      <c r="L287" s="8">
        <f>SUMIFS(AssessedValuation[100% Reserved],AssessedValuation[Dist],$C287,AssessedValuation[Tif_NonTIF],$A$4)</f>
        <v>0</v>
      </c>
      <c r="M287" s="8">
        <f>SUMIFS(AssessedValuation[100% Reserved4],AssessedValuation[Dist],$C287,AssessedValuation[Tif_NonTIF],$A$4)</f>
        <v>0</v>
      </c>
      <c r="N287" s="8">
        <f>SUMIFS(AssessedValuation[100% Railroads],AssessedValuation[Dist],$C287,AssessedValuation[Tif_NonTIF],$A$4)</f>
        <v>0</v>
      </c>
      <c r="O287" s="8">
        <f>SUMIFS(AssessedValuation[100% Utilities],AssessedValuation[Dist],$C287,AssessedValuation[Tif_NonTIF],$A$4)</f>
        <v>3228375</v>
      </c>
      <c r="P287" s="8">
        <f>SUMIFS(AssessedValuation[100% Other],AssessedValuation[Dist],$C287,AssessedValuation[Tif_NonTIF],$A$4)</f>
        <v>0</v>
      </c>
      <c r="Q287" s="8">
        <f>SUMIFS(AssessedValuation[100% Gross],AssessedValuation[Dist],$C287,AssessedValuation[Tif_NonTIF],$A$4)</f>
        <v>681422018</v>
      </c>
      <c r="R287" s="8">
        <f>SUMIFS(AssessedValuation[100% Military Exempt],AssessedValuation[Dist],$C287,AssessedValuation[Tif_NonTIF],$A$4)</f>
        <v>1000000</v>
      </c>
      <c r="S287" s="8">
        <f>SUMIFS(AssessedValuation[100% Homestead Exempt],AssessedValuation[Dist],$C287,AssessedValuation[Tif_NonTIF],$A$4)</f>
        <v>2879500</v>
      </c>
      <c r="T287" s="8">
        <f>SUMIFS(AssessedValuation[100% Net],AssessedValuation[Dist],$C287,AssessedValuation[Tif_NonTIF],$A$4)</f>
        <v>677542518</v>
      </c>
      <c r="U287" s="8">
        <f>SUMIFS(AssessedValuation[100% Gas &amp; Elec Utilities],AssessedValuation[Dist],$C287,AssessedValuation[Tif_NonTIF],$A$4)</f>
        <v>18991468</v>
      </c>
      <c r="V287" s="8">
        <f t="shared" si="4"/>
        <v>696533986</v>
      </c>
    </row>
    <row r="288" spans="1:22" x14ac:dyDescent="0.25">
      <c r="A288">
        <v>2026</v>
      </c>
      <c r="B288" t="s">
        <v>1031</v>
      </c>
      <c r="C288" t="s">
        <v>1595</v>
      </c>
      <c r="D288" t="s">
        <v>1595</v>
      </c>
      <c r="E288" t="s">
        <v>723</v>
      </c>
      <c r="F288" t="s">
        <v>1596</v>
      </c>
      <c r="G288" s="8">
        <f>SUMIFS(AssessedValuation[100% Residential],AssessedValuation[Dist],$C288,AssessedValuation[Tif_NonTIF],$A$4)</f>
        <v>413938728</v>
      </c>
      <c r="H288" s="8">
        <f>SUMIFS(AssessedValuation[100% Ag Land],AssessedValuation[Dist],$C288,AssessedValuation[Tif_NonTIF],$A$4)</f>
        <v>106610452</v>
      </c>
      <c r="I288" s="8">
        <f>SUMIFS(AssessedValuation[100% Ag Building],AssessedValuation[Dist],$C288,AssessedValuation[Tif_NonTIF],$A$4)</f>
        <v>5118853</v>
      </c>
      <c r="J288" s="8">
        <f>SUMIFS(AssessedValuation[100% Commercial],AssessedValuation[Dist],$C288,AssessedValuation[Tif_NonTIF],$A$4)</f>
        <v>11803405</v>
      </c>
      <c r="K288" s="8">
        <f>SUMIFS(AssessedValuation[100% Industrial],AssessedValuation[Dist],$C288,AssessedValuation[Tif_NonTIF],$A$4)</f>
        <v>538600</v>
      </c>
      <c r="L288" s="8">
        <f>SUMIFS(AssessedValuation[100% Reserved],AssessedValuation[Dist],$C288,AssessedValuation[Tif_NonTIF],$A$4)</f>
        <v>0</v>
      </c>
      <c r="M288" s="8">
        <f>SUMIFS(AssessedValuation[100% Reserved4],AssessedValuation[Dist],$C288,AssessedValuation[Tif_NonTIF],$A$4)</f>
        <v>0</v>
      </c>
      <c r="N288" s="8">
        <f>SUMIFS(AssessedValuation[100% Railroads],AssessedValuation[Dist],$C288,AssessedValuation[Tif_NonTIF],$A$4)</f>
        <v>0</v>
      </c>
      <c r="O288" s="8">
        <f>SUMIFS(AssessedValuation[100% Utilities],AssessedValuation[Dist],$C288,AssessedValuation[Tif_NonTIF],$A$4)</f>
        <v>4991349</v>
      </c>
      <c r="P288" s="8">
        <f>SUMIFS(AssessedValuation[100% Other],AssessedValuation[Dist],$C288,AssessedValuation[Tif_NonTIF],$A$4)</f>
        <v>0</v>
      </c>
      <c r="Q288" s="8">
        <f>SUMIFS(AssessedValuation[100% Gross],AssessedValuation[Dist],$C288,AssessedValuation[Tif_NonTIF],$A$4)</f>
        <v>543001387</v>
      </c>
      <c r="R288" s="8">
        <f>SUMIFS(AssessedValuation[100% Military Exempt],AssessedValuation[Dist],$C288,AssessedValuation[Tif_NonTIF],$A$4)</f>
        <v>520000</v>
      </c>
      <c r="S288" s="8">
        <f>SUMIFS(AssessedValuation[100% Homestead Exempt],AssessedValuation[Dist],$C288,AssessedValuation[Tif_NonTIF],$A$4)</f>
        <v>1631500</v>
      </c>
      <c r="T288" s="8">
        <f>SUMIFS(AssessedValuation[100% Net],AssessedValuation[Dist],$C288,AssessedValuation[Tif_NonTIF],$A$4)</f>
        <v>540849887</v>
      </c>
      <c r="U288" s="8">
        <f>SUMIFS(AssessedValuation[100% Gas &amp; Elec Utilities],AssessedValuation[Dist],$C288,AssessedValuation[Tif_NonTIF],$A$4)</f>
        <v>27076418</v>
      </c>
      <c r="V288" s="8">
        <f t="shared" si="4"/>
        <v>567926305</v>
      </c>
    </row>
    <row r="289" spans="1:22" x14ac:dyDescent="0.25">
      <c r="A289">
        <v>2026</v>
      </c>
      <c r="B289" t="s">
        <v>1031</v>
      </c>
      <c r="C289" t="s">
        <v>1597</v>
      </c>
      <c r="D289" t="s">
        <v>1597</v>
      </c>
      <c r="E289" t="s">
        <v>456</v>
      </c>
      <c r="F289" t="s">
        <v>1598</v>
      </c>
      <c r="G289" s="8">
        <f>SUMIFS(AssessedValuation[100% Residential],AssessedValuation[Dist],$C289,AssessedValuation[Tif_NonTIF],$A$4)</f>
        <v>295731799</v>
      </c>
      <c r="H289" s="8">
        <f>SUMIFS(AssessedValuation[100% Ag Land],AssessedValuation[Dist],$C289,AssessedValuation[Tif_NonTIF],$A$4)</f>
        <v>185617521</v>
      </c>
      <c r="I289" s="8">
        <f>SUMIFS(AssessedValuation[100% Ag Building],AssessedValuation[Dist],$C289,AssessedValuation[Tif_NonTIF],$A$4)</f>
        <v>8602219</v>
      </c>
      <c r="J289" s="8">
        <f>SUMIFS(AssessedValuation[100% Commercial],AssessedValuation[Dist],$C289,AssessedValuation[Tif_NonTIF],$A$4)</f>
        <v>13253214</v>
      </c>
      <c r="K289" s="8">
        <f>SUMIFS(AssessedValuation[100% Industrial],AssessedValuation[Dist],$C289,AssessedValuation[Tif_NonTIF],$A$4)</f>
        <v>1329453</v>
      </c>
      <c r="L289" s="8">
        <f>SUMIFS(AssessedValuation[100% Reserved],AssessedValuation[Dist],$C289,AssessedValuation[Tif_NonTIF],$A$4)</f>
        <v>0</v>
      </c>
      <c r="M289" s="8">
        <f>SUMIFS(AssessedValuation[100% Reserved4],AssessedValuation[Dist],$C289,AssessedValuation[Tif_NonTIF],$A$4)</f>
        <v>0</v>
      </c>
      <c r="N289" s="8">
        <f>SUMIFS(AssessedValuation[100% Railroads],AssessedValuation[Dist],$C289,AssessedValuation[Tif_NonTIF],$A$4)</f>
        <v>16206278</v>
      </c>
      <c r="O289" s="8">
        <f>SUMIFS(AssessedValuation[100% Utilities],AssessedValuation[Dist],$C289,AssessedValuation[Tif_NonTIF],$A$4)</f>
        <v>1812539</v>
      </c>
      <c r="P289" s="8">
        <f>SUMIFS(AssessedValuation[100% Other],AssessedValuation[Dist],$C289,AssessedValuation[Tif_NonTIF],$A$4)</f>
        <v>259</v>
      </c>
      <c r="Q289" s="8">
        <f>SUMIFS(AssessedValuation[100% Gross],AssessedValuation[Dist],$C289,AssessedValuation[Tif_NonTIF],$A$4)</f>
        <v>522553282</v>
      </c>
      <c r="R289" s="8">
        <f>SUMIFS(AssessedValuation[100% Military Exempt],AssessedValuation[Dist],$C289,AssessedValuation[Tif_NonTIF],$A$4)</f>
        <v>660000</v>
      </c>
      <c r="S289" s="8">
        <f>SUMIFS(AssessedValuation[100% Homestead Exempt],AssessedValuation[Dist],$C289,AssessedValuation[Tif_NonTIF],$A$4)</f>
        <v>1638000</v>
      </c>
      <c r="T289" s="8">
        <f>SUMIFS(AssessedValuation[100% Net],AssessedValuation[Dist],$C289,AssessedValuation[Tif_NonTIF],$A$4)</f>
        <v>520255282</v>
      </c>
      <c r="U289" s="8">
        <f>SUMIFS(AssessedValuation[100% Gas &amp; Elec Utilities],AssessedValuation[Dist],$C289,AssessedValuation[Tif_NonTIF],$A$4)</f>
        <v>15232928</v>
      </c>
      <c r="V289" s="8">
        <f t="shared" si="4"/>
        <v>535488210</v>
      </c>
    </row>
    <row r="290" spans="1:22" x14ac:dyDescent="0.25">
      <c r="A290">
        <v>2026</v>
      </c>
      <c r="B290" t="s">
        <v>1040</v>
      </c>
      <c r="C290" t="s">
        <v>1599</v>
      </c>
      <c r="D290" t="s">
        <v>1599</v>
      </c>
      <c r="E290" t="s">
        <v>555</v>
      </c>
      <c r="F290" t="s">
        <v>1600</v>
      </c>
      <c r="G290" s="8">
        <f>SUMIFS(AssessedValuation[100% Residential],AssessedValuation[Dist],$C290,AssessedValuation[Tif_NonTIF],$A$4)</f>
        <v>85758327</v>
      </c>
      <c r="H290" s="8">
        <f>SUMIFS(AssessedValuation[100% Ag Land],AssessedValuation[Dist],$C290,AssessedValuation[Tif_NonTIF],$A$4)</f>
        <v>120990834</v>
      </c>
      <c r="I290" s="8">
        <f>SUMIFS(AssessedValuation[100% Ag Building],AssessedValuation[Dist],$C290,AssessedValuation[Tif_NonTIF],$A$4)</f>
        <v>8162000</v>
      </c>
      <c r="J290" s="8">
        <f>SUMIFS(AssessedValuation[100% Commercial],AssessedValuation[Dist],$C290,AssessedValuation[Tif_NonTIF],$A$4)</f>
        <v>6269243</v>
      </c>
      <c r="K290" s="8">
        <f>SUMIFS(AssessedValuation[100% Industrial],AssessedValuation[Dist],$C290,AssessedValuation[Tif_NonTIF],$A$4)</f>
        <v>11720676</v>
      </c>
      <c r="L290" s="8">
        <f>SUMIFS(AssessedValuation[100% Reserved],AssessedValuation[Dist],$C290,AssessedValuation[Tif_NonTIF],$A$4)</f>
        <v>0</v>
      </c>
      <c r="M290" s="8">
        <f>SUMIFS(AssessedValuation[100% Reserved4],AssessedValuation[Dist],$C290,AssessedValuation[Tif_NonTIF],$A$4)</f>
        <v>0</v>
      </c>
      <c r="N290" s="8">
        <f>SUMIFS(AssessedValuation[100% Railroads],AssessedValuation[Dist],$C290,AssessedValuation[Tif_NonTIF],$A$4)</f>
        <v>0</v>
      </c>
      <c r="O290" s="8">
        <f>SUMIFS(AssessedValuation[100% Utilities],AssessedValuation[Dist],$C290,AssessedValuation[Tif_NonTIF],$A$4)</f>
        <v>987240</v>
      </c>
      <c r="P290" s="8">
        <f>SUMIFS(AssessedValuation[100% Other],AssessedValuation[Dist],$C290,AssessedValuation[Tif_NonTIF],$A$4)</f>
        <v>0</v>
      </c>
      <c r="Q290" s="8">
        <f>SUMIFS(AssessedValuation[100% Gross],AssessedValuation[Dist],$C290,AssessedValuation[Tif_NonTIF],$A$4)</f>
        <v>233888320</v>
      </c>
      <c r="R290" s="8">
        <f>SUMIFS(AssessedValuation[100% Military Exempt],AssessedValuation[Dist],$C290,AssessedValuation[Tif_NonTIF],$A$4)</f>
        <v>319653</v>
      </c>
      <c r="S290" s="8">
        <f>SUMIFS(AssessedValuation[100% Homestead Exempt],AssessedValuation[Dist],$C290,AssessedValuation[Tif_NonTIF],$A$4)</f>
        <v>1059500</v>
      </c>
      <c r="T290" s="8">
        <f>SUMIFS(AssessedValuation[100% Net],AssessedValuation[Dist],$C290,AssessedValuation[Tif_NonTIF],$A$4)</f>
        <v>232509167</v>
      </c>
      <c r="U290" s="8">
        <f>SUMIFS(AssessedValuation[100% Gas &amp; Elec Utilities],AssessedValuation[Dist],$C290,AssessedValuation[Tif_NonTIF],$A$4)</f>
        <v>16721880</v>
      </c>
      <c r="V290" s="8">
        <f t="shared" si="4"/>
        <v>249231047</v>
      </c>
    </row>
    <row r="291" spans="1:22" x14ac:dyDescent="0.25">
      <c r="A291">
        <v>2026</v>
      </c>
      <c r="B291" t="s">
        <v>1029</v>
      </c>
      <c r="C291" t="s">
        <v>1601</v>
      </c>
      <c r="D291" t="s">
        <v>1601</v>
      </c>
      <c r="E291" t="s">
        <v>207</v>
      </c>
      <c r="F291" t="s">
        <v>1602</v>
      </c>
      <c r="G291" s="8">
        <f>SUMIFS(AssessedValuation[100% Residential],AssessedValuation[Dist],$C291,AssessedValuation[Tif_NonTIF],$A$4)</f>
        <v>169947013</v>
      </c>
      <c r="H291" s="8">
        <f>SUMIFS(AssessedValuation[100% Ag Land],AssessedValuation[Dist],$C291,AssessedValuation[Tif_NonTIF],$A$4)</f>
        <v>94581400</v>
      </c>
      <c r="I291" s="8">
        <f>SUMIFS(AssessedValuation[100% Ag Building],AssessedValuation[Dist],$C291,AssessedValuation[Tif_NonTIF],$A$4)</f>
        <v>4896260</v>
      </c>
      <c r="J291" s="8">
        <f>SUMIFS(AssessedValuation[100% Commercial],AssessedValuation[Dist],$C291,AssessedValuation[Tif_NonTIF],$A$4)</f>
        <v>13800187</v>
      </c>
      <c r="K291" s="8">
        <f>SUMIFS(AssessedValuation[100% Industrial],AssessedValuation[Dist],$C291,AssessedValuation[Tif_NonTIF],$A$4)</f>
        <v>0</v>
      </c>
      <c r="L291" s="8">
        <f>SUMIFS(AssessedValuation[100% Reserved],AssessedValuation[Dist],$C291,AssessedValuation[Tif_NonTIF],$A$4)</f>
        <v>0</v>
      </c>
      <c r="M291" s="8">
        <f>SUMIFS(AssessedValuation[100% Reserved4],AssessedValuation[Dist],$C291,AssessedValuation[Tif_NonTIF],$A$4)</f>
        <v>0</v>
      </c>
      <c r="N291" s="8">
        <f>SUMIFS(AssessedValuation[100% Railroads],AssessedValuation[Dist],$C291,AssessedValuation[Tif_NonTIF],$A$4)</f>
        <v>0</v>
      </c>
      <c r="O291" s="8">
        <f>SUMIFS(AssessedValuation[100% Utilities],AssessedValuation[Dist],$C291,AssessedValuation[Tif_NonTIF],$A$4)</f>
        <v>316933</v>
      </c>
      <c r="P291" s="8">
        <f>SUMIFS(AssessedValuation[100% Other],AssessedValuation[Dist],$C291,AssessedValuation[Tif_NonTIF],$A$4)</f>
        <v>0</v>
      </c>
      <c r="Q291" s="8">
        <f>SUMIFS(AssessedValuation[100% Gross],AssessedValuation[Dist],$C291,AssessedValuation[Tif_NonTIF],$A$4)</f>
        <v>283541793</v>
      </c>
      <c r="R291" s="8">
        <f>SUMIFS(AssessedValuation[100% Military Exempt],AssessedValuation[Dist],$C291,AssessedValuation[Tif_NonTIF],$A$4)</f>
        <v>508000</v>
      </c>
      <c r="S291" s="8">
        <f>SUMIFS(AssessedValuation[100% Homestead Exempt],AssessedValuation[Dist],$C291,AssessedValuation[Tif_NonTIF],$A$4)</f>
        <v>1521000</v>
      </c>
      <c r="T291" s="8">
        <f>SUMIFS(AssessedValuation[100% Net],AssessedValuation[Dist],$C291,AssessedValuation[Tif_NonTIF],$A$4)</f>
        <v>281512793</v>
      </c>
      <c r="U291" s="8">
        <f>SUMIFS(AssessedValuation[100% Gas &amp; Elec Utilities],AssessedValuation[Dist],$C291,AssessedValuation[Tif_NonTIF],$A$4)</f>
        <v>12405245</v>
      </c>
      <c r="V291" s="8">
        <f t="shared" si="4"/>
        <v>293918038</v>
      </c>
    </row>
    <row r="292" spans="1:22" x14ac:dyDescent="0.25">
      <c r="A292">
        <v>2026</v>
      </c>
      <c r="B292" t="s">
        <v>1052</v>
      </c>
      <c r="C292" t="s">
        <v>1603</v>
      </c>
      <c r="D292" t="s">
        <v>1603</v>
      </c>
      <c r="E292" t="s">
        <v>219</v>
      </c>
      <c r="F292" t="s">
        <v>1604</v>
      </c>
      <c r="G292" s="8">
        <f>SUMIFS(AssessedValuation[100% Residential],AssessedValuation[Dist],$C292,AssessedValuation[Tif_NonTIF],$A$4)</f>
        <v>204358178</v>
      </c>
      <c r="H292" s="8">
        <f>SUMIFS(AssessedValuation[100% Ag Land],AssessedValuation[Dist],$C292,AssessedValuation[Tif_NonTIF],$A$4)</f>
        <v>165102670</v>
      </c>
      <c r="I292" s="8">
        <f>SUMIFS(AssessedValuation[100% Ag Building],AssessedValuation[Dist],$C292,AssessedValuation[Tif_NonTIF],$A$4)</f>
        <v>15821990</v>
      </c>
      <c r="J292" s="8">
        <f>SUMIFS(AssessedValuation[100% Commercial],AssessedValuation[Dist],$C292,AssessedValuation[Tif_NonTIF],$A$4)</f>
        <v>28213112</v>
      </c>
      <c r="K292" s="8">
        <f>SUMIFS(AssessedValuation[100% Industrial],AssessedValuation[Dist],$C292,AssessedValuation[Tif_NonTIF],$A$4)</f>
        <v>4519430</v>
      </c>
      <c r="L292" s="8">
        <f>SUMIFS(AssessedValuation[100% Reserved],AssessedValuation[Dist],$C292,AssessedValuation[Tif_NonTIF],$A$4)</f>
        <v>0</v>
      </c>
      <c r="M292" s="8">
        <f>SUMIFS(AssessedValuation[100% Reserved4],AssessedValuation[Dist],$C292,AssessedValuation[Tif_NonTIF],$A$4)</f>
        <v>0</v>
      </c>
      <c r="N292" s="8">
        <f>SUMIFS(AssessedValuation[100% Railroads],AssessedValuation[Dist],$C292,AssessedValuation[Tif_NonTIF],$A$4)</f>
        <v>5392671</v>
      </c>
      <c r="O292" s="8">
        <f>SUMIFS(AssessedValuation[100% Utilities],AssessedValuation[Dist],$C292,AssessedValuation[Tif_NonTIF],$A$4)</f>
        <v>850170</v>
      </c>
      <c r="P292" s="8">
        <f>SUMIFS(AssessedValuation[100% Other],AssessedValuation[Dist],$C292,AssessedValuation[Tif_NonTIF],$A$4)</f>
        <v>0</v>
      </c>
      <c r="Q292" s="8">
        <f>SUMIFS(AssessedValuation[100% Gross],AssessedValuation[Dist],$C292,AssessedValuation[Tif_NonTIF],$A$4)</f>
        <v>424258221</v>
      </c>
      <c r="R292" s="8">
        <f>SUMIFS(AssessedValuation[100% Military Exempt],AssessedValuation[Dist],$C292,AssessedValuation[Tif_NonTIF],$A$4)</f>
        <v>547704</v>
      </c>
      <c r="S292" s="8">
        <f>SUMIFS(AssessedValuation[100% Homestead Exempt],AssessedValuation[Dist],$C292,AssessedValuation[Tif_NonTIF],$A$4)</f>
        <v>1963000</v>
      </c>
      <c r="T292" s="8">
        <f>SUMIFS(AssessedValuation[100% Net],AssessedValuation[Dist],$C292,AssessedValuation[Tif_NonTIF],$A$4)</f>
        <v>421747517</v>
      </c>
      <c r="U292" s="8">
        <f>SUMIFS(AssessedValuation[100% Gas &amp; Elec Utilities],AssessedValuation[Dist],$C292,AssessedValuation[Tif_NonTIF],$A$4)</f>
        <v>18530775</v>
      </c>
      <c r="V292" s="8">
        <f t="shared" si="4"/>
        <v>440278292</v>
      </c>
    </row>
    <row r="293" spans="1:22" x14ac:dyDescent="0.25">
      <c r="A293">
        <v>2026</v>
      </c>
      <c r="B293" t="s">
        <v>1024</v>
      </c>
      <c r="C293" t="s">
        <v>1605</v>
      </c>
      <c r="D293" t="s">
        <v>1605</v>
      </c>
      <c r="E293" t="s">
        <v>717</v>
      </c>
      <c r="F293" t="s">
        <v>1606</v>
      </c>
      <c r="G293" s="8">
        <f>SUMIFS(AssessedValuation[100% Residential],AssessedValuation[Dist],$C293,AssessedValuation[Tif_NonTIF],$A$4)</f>
        <v>128413800</v>
      </c>
      <c r="H293" s="8">
        <f>SUMIFS(AssessedValuation[100% Ag Land],AssessedValuation[Dist],$C293,AssessedValuation[Tif_NonTIF],$A$4)</f>
        <v>83338788</v>
      </c>
      <c r="I293" s="8">
        <f>SUMIFS(AssessedValuation[100% Ag Building],AssessedValuation[Dist],$C293,AssessedValuation[Tif_NonTIF],$A$4)</f>
        <v>3168960</v>
      </c>
      <c r="J293" s="8">
        <f>SUMIFS(AssessedValuation[100% Commercial],AssessedValuation[Dist],$C293,AssessedValuation[Tif_NonTIF],$A$4)</f>
        <v>9203450</v>
      </c>
      <c r="K293" s="8">
        <f>SUMIFS(AssessedValuation[100% Industrial],AssessedValuation[Dist],$C293,AssessedValuation[Tif_NonTIF],$A$4)</f>
        <v>577370</v>
      </c>
      <c r="L293" s="8">
        <f>SUMIFS(AssessedValuation[100% Reserved],AssessedValuation[Dist],$C293,AssessedValuation[Tif_NonTIF],$A$4)</f>
        <v>0</v>
      </c>
      <c r="M293" s="8">
        <f>SUMIFS(AssessedValuation[100% Reserved4],AssessedValuation[Dist],$C293,AssessedValuation[Tif_NonTIF],$A$4)</f>
        <v>0</v>
      </c>
      <c r="N293" s="8">
        <f>SUMIFS(AssessedValuation[100% Railroads],AssessedValuation[Dist],$C293,AssessedValuation[Tif_NonTIF],$A$4)</f>
        <v>13068835</v>
      </c>
      <c r="O293" s="8">
        <f>SUMIFS(AssessedValuation[100% Utilities],AssessedValuation[Dist],$C293,AssessedValuation[Tif_NonTIF],$A$4)</f>
        <v>2945419</v>
      </c>
      <c r="P293" s="8">
        <f>SUMIFS(AssessedValuation[100% Other],AssessedValuation[Dist],$C293,AssessedValuation[Tif_NonTIF],$A$4)</f>
        <v>10460</v>
      </c>
      <c r="Q293" s="8">
        <f>SUMIFS(AssessedValuation[100% Gross],AssessedValuation[Dist],$C293,AssessedValuation[Tif_NonTIF],$A$4)</f>
        <v>240727082</v>
      </c>
      <c r="R293" s="8">
        <f>SUMIFS(AssessedValuation[100% Military Exempt],AssessedValuation[Dist],$C293,AssessedValuation[Tif_NonTIF],$A$4)</f>
        <v>397007</v>
      </c>
      <c r="S293" s="8">
        <f>SUMIFS(AssessedValuation[100% Homestead Exempt],AssessedValuation[Dist],$C293,AssessedValuation[Tif_NonTIF],$A$4)</f>
        <v>1079000</v>
      </c>
      <c r="T293" s="8">
        <f>SUMIFS(AssessedValuation[100% Net],AssessedValuation[Dist],$C293,AssessedValuation[Tif_NonTIF],$A$4)</f>
        <v>239251075</v>
      </c>
      <c r="U293" s="8">
        <f>SUMIFS(AssessedValuation[100% Gas &amp; Elec Utilities],AssessedValuation[Dist],$C293,AssessedValuation[Tif_NonTIF],$A$4)</f>
        <v>18477120</v>
      </c>
      <c r="V293" s="8">
        <f t="shared" si="4"/>
        <v>257728195</v>
      </c>
    </row>
    <row r="294" spans="1:22" x14ac:dyDescent="0.25">
      <c r="A294">
        <v>2026</v>
      </c>
      <c r="B294" t="s">
        <v>1037</v>
      </c>
      <c r="C294" t="s">
        <v>1607</v>
      </c>
      <c r="D294" t="s">
        <v>1607</v>
      </c>
      <c r="E294" t="s">
        <v>463</v>
      </c>
      <c r="F294" t="s">
        <v>1608</v>
      </c>
      <c r="G294" s="8">
        <f>SUMIFS(AssessedValuation[100% Residential],AssessedValuation[Dist],$C294,AssessedValuation[Tif_NonTIF],$A$4)</f>
        <v>65620870</v>
      </c>
      <c r="H294" s="8">
        <f>SUMIFS(AssessedValuation[100% Ag Land],AssessedValuation[Dist],$C294,AssessedValuation[Tif_NonTIF],$A$4)</f>
        <v>127522126</v>
      </c>
      <c r="I294" s="8">
        <f>SUMIFS(AssessedValuation[100% Ag Building],AssessedValuation[Dist],$C294,AssessedValuation[Tif_NonTIF],$A$4)</f>
        <v>8942410</v>
      </c>
      <c r="J294" s="8">
        <f>SUMIFS(AssessedValuation[100% Commercial],AssessedValuation[Dist],$C294,AssessedValuation[Tif_NonTIF],$A$4)</f>
        <v>27104253</v>
      </c>
      <c r="K294" s="8">
        <f>SUMIFS(AssessedValuation[100% Industrial],AssessedValuation[Dist],$C294,AssessedValuation[Tif_NonTIF],$A$4)</f>
        <v>1262810</v>
      </c>
      <c r="L294" s="8">
        <f>SUMIFS(AssessedValuation[100% Reserved],AssessedValuation[Dist],$C294,AssessedValuation[Tif_NonTIF],$A$4)</f>
        <v>0</v>
      </c>
      <c r="M294" s="8">
        <f>SUMIFS(AssessedValuation[100% Reserved4],AssessedValuation[Dist],$C294,AssessedValuation[Tif_NonTIF],$A$4)</f>
        <v>0</v>
      </c>
      <c r="N294" s="8">
        <f>SUMIFS(AssessedValuation[100% Railroads],AssessedValuation[Dist],$C294,AssessedValuation[Tif_NonTIF],$A$4)</f>
        <v>24486294</v>
      </c>
      <c r="O294" s="8">
        <f>SUMIFS(AssessedValuation[100% Utilities],AssessedValuation[Dist],$C294,AssessedValuation[Tif_NonTIF],$A$4)</f>
        <v>0</v>
      </c>
      <c r="P294" s="8">
        <f>SUMIFS(AssessedValuation[100% Other],AssessedValuation[Dist],$C294,AssessedValuation[Tif_NonTIF],$A$4)</f>
        <v>24836</v>
      </c>
      <c r="Q294" s="8">
        <f>SUMIFS(AssessedValuation[100% Gross],AssessedValuation[Dist],$C294,AssessedValuation[Tif_NonTIF],$A$4)</f>
        <v>254963599</v>
      </c>
      <c r="R294" s="8">
        <f>SUMIFS(AssessedValuation[100% Military Exempt],AssessedValuation[Dist],$C294,AssessedValuation[Tif_NonTIF],$A$4)</f>
        <v>199475</v>
      </c>
      <c r="S294" s="8">
        <f>SUMIFS(AssessedValuation[100% Homestead Exempt],AssessedValuation[Dist],$C294,AssessedValuation[Tif_NonTIF],$A$4)</f>
        <v>279500</v>
      </c>
      <c r="T294" s="8">
        <f>SUMIFS(AssessedValuation[100% Net],AssessedValuation[Dist],$C294,AssessedValuation[Tif_NonTIF],$A$4)</f>
        <v>254484624</v>
      </c>
      <c r="U294" s="8">
        <f>SUMIFS(AssessedValuation[100% Gas &amp; Elec Utilities],AssessedValuation[Dist],$C294,AssessedValuation[Tif_NonTIF],$A$4)</f>
        <v>25752213</v>
      </c>
      <c r="V294" s="8">
        <f t="shared" si="4"/>
        <v>280236837</v>
      </c>
    </row>
    <row r="295" spans="1:22" x14ac:dyDescent="0.25">
      <c r="A295">
        <v>2026</v>
      </c>
      <c r="B295" t="s">
        <v>1031</v>
      </c>
      <c r="C295" t="s">
        <v>1609</v>
      </c>
      <c r="D295" t="s">
        <v>1609</v>
      </c>
      <c r="E295" t="s">
        <v>781</v>
      </c>
      <c r="F295" t="s">
        <v>1610</v>
      </c>
      <c r="G295" s="8">
        <f>SUMIFS(AssessedValuation[100% Residential],AssessedValuation[Dist],$C295,AssessedValuation[Tif_NonTIF],$A$4)</f>
        <v>437968535</v>
      </c>
      <c r="H295" s="8">
        <f>SUMIFS(AssessedValuation[100% Ag Land],AssessedValuation[Dist],$C295,AssessedValuation[Tif_NonTIF],$A$4)</f>
        <v>119416900</v>
      </c>
      <c r="I295" s="8">
        <f>SUMIFS(AssessedValuation[100% Ag Building],AssessedValuation[Dist],$C295,AssessedValuation[Tif_NonTIF],$A$4)</f>
        <v>7085300</v>
      </c>
      <c r="J295" s="8">
        <f>SUMIFS(AssessedValuation[100% Commercial],AssessedValuation[Dist],$C295,AssessedValuation[Tif_NonTIF],$A$4)</f>
        <v>39137496</v>
      </c>
      <c r="K295" s="8">
        <f>SUMIFS(AssessedValuation[100% Industrial],AssessedValuation[Dist],$C295,AssessedValuation[Tif_NonTIF],$A$4)</f>
        <v>361300</v>
      </c>
      <c r="L295" s="8">
        <f>SUMIFS(AssessedValuation[100% Reserved],AssessedValuation[Dist],$C295,AssessedValuation[Tif_NonTIF],$A$4)</f>
        <v>0</v>
      </c>
      <c r="M295" s="8">
        <f>SUMIFS(AssessedValuation[100% Reserved4],AssessedValuation[Dist],$C295,AssessedValuation[Tif_NonTIF],$A$4)</f>
        <v>0</v>
      </c>
      <c r="N295" s="8">
        <f>SUMIFS(AssessedValuation[100% Railroads],AssessedValuation[Dist],$C295,AssessedValuation[Tif_NonTIF],$A$4)</f>
        <v>15709356</v>
      </c>
      <c r="O295" s="8">
        <f>SUMIFS(AssessedValuation[100% Utilities],AssessedValuation[Dist],$C295,AssessedValuation[Tif_NonTIF],$A$4)</f>
        <v>141384</v>
      </c>
      <c r="P295" s="8">
        <f>SUMIFS(AssessedValuation[100% Other],AssessedValuation[Dist],$C295,AssessedValuation[Tif_NonTIF],$A$4)</f>
        <v>0</v>
      </c>
      <c r="Q295" s="8">
        <f>SUMIFS(AssessedValuation[100% Gross],AssessedValuation[Dist],$C295,AssessedValuation[Tif_NonTIF],$A$4)</f>
        <v>619820271</v>
      </c>
      <c r="R295" s="8">
        <f>SUMIFS(AssessedValuation[100% Military Exempt],AssessedValuation[Dist],$C295,AssessedValuation[Tif_NonTIF],$A$4)</f>
        <v>724000</v>
      </c>
      <c r="S295" s="8">
        <f>SUMIFS(AssessedValuation[100% Homestead Exempt],AssessedValuation[Dist],$C295,AssessedValuation[Tif_NonTIF],$A$4)</f>
        <v>1872000</v>
      </c>
      <c r="T295" s="8">
        <f>SUMIFS(AssessedValuation[100% Net],AssessedValuation[Dist],$C295,AssessedValuation[Tif_NonTIF],$A$4)</f>
        <v>617224271</v>
      </c>
      <c r="U295" s="8">
        <f>SUMIFS(AssessedValuation[100% Gas &amp; Elec Utilities],AssessedValuation[Dist],$C295,AssessedValuation[Tif_NonTIF],$A$4)</f>
        <v>31595011</v>
      </c>
      <c r="V295" s="8">
        <f t="shared" si="4"/>
        <v>648819282</v>
      </c>
    </row>
    <row r="296" spans="1:22" x14ac:dyDescent="0.25">
      <c r="A296">
        <v>2026</v>
      </c>
      <c r="B296" t="s">
        <v>1029</v>
      </c>
      <c r="C296" t="s">
        <v>1611</v>
      </c>
      <c r="D296" t="s">
        <v>1733</v>
      </c>
      <c r="E296" t="s">
        <v>172</v>
      </c>
      <c r="F296" t="s">
        <v>1612</v>
      </c>
      <c r="G296" s="8">
        <f>SUMIFS(AssessedValuation[100% Residential],AssessedValuation[Dist],$C296,AssessedValuation[Tif_NonTIF],$A$4)</f>
        <v>477783638</v>
      </c>
      <c r="H296" s="8">
        <f>SUMIFS(AssessedValuation[100% Ag Land],AssessedValuation[Dist],$C296,AssessedValuation[Tif_NonTIF],$A$4)</f>
        <v>308486526</v>
      </c>
      <c r="I296" s="8">
        <f>SUMIFS(AssessedValuation[100% Ag Building],AssessedValuation[Dist],$C296,AssessedValuation[Tif_NonTIF],$A$4)</f>
        <v>13580690</v>
      </c>
      <c r="J296" s="8">
        <f>SUMIFS(AssessedValuation[100% Commercial],AssessedValuation[Dist],$C296,AssessedValuation[Tif_NonTIF],$A$4)</f>
        <v>27380351</v>
      </c>
      <c r="K296" s="8">
        <f>SUMIFS(AssessedValuation[100% Industrial],AssessedValuation[Dist],$C296,AssessedValuation[Tif_NonTIF],$A$4)</f>
        <v>5505403</v>
      </c>
      <c r="L296" s="8">
        <f>SUMIFS(AssessedValuation[100% Reserved],AssessedValuation[Dist],$C296,AssessedValuation[Tif_NonTIF],$A$4)</f>
        <v>0</v>
      </c>
      <c r="M296" s="8">
        <f>SUMIFS(AssessedValuation[100% Reserved4],AssessedValuation[Dist],$C296,AssessedValuation[Tif_NonTIF],$A$4)</f>
        <v>0</v>
      </c>
      <c r="N296" s="8">
        <f>SUMIFS(AssessedValuation[100% Railroads],AssessedValuation[Dist],$C296,AssessedValuation[Tif_NonTIF],$A$4)</f>
        <v>4065073</v>
      </c>
      <c r="O296" s="8">
        <f>SUMIFS(AssessedValuation[100% Utilities],AssessedValuation[Dist],$C296,AssessedValuation[Tif_NonTIF],$A$4)</f>
        <v>3170358</v>
      </c>
      <c r="P296" s="8">
        <f>SUMIFS(AssessedValuation[100% Other],AssessedValuation[Dist],$C296,AssessedValuation[Tif_NonTIF],$A$4)</f>
        <v>0</v>
      </c>
      <c r="Q296" s="8">
        <f>SUMIFS(AssessedValuation[100% Gross],AssessedValuation[Dist],$C296,AssessedValuation[Tif_NonTIF],$A$4)</f>
        <v>839972039</v>
      </c>
      <c r="R296" s="8">
        <f>SUMIFS(AssessedValuation[100% Military Exempt],AssessedValuation[Dist],$C296,AssessedValuation[Tif_NonTIF],$A$4)</f>
        <v>1036000</v>
      </c>
      <c r="S296" s="8">
        <f>SUMIFS(AssessedValuation[100% Homestead Exempt],AssessedValuation[Dist],$C296,AssessedValuation[Tif_NonTIF],$A$4)</f>
        <v>4166500</v>
      </c>
      <c r="T296" s="8">
        <f>SUMIFS(AssessedValuation[100% Net],AssessedValuation[Dist],$C296,AssessedValuation[Tif_NonTIF],$A$4)</f>
        <v>834769539</v>
      </c>
      <c r="U296" s="8">
        <f>SUMIFS(AssessedValuation[100% Gas &amp; Elec Utilities],AssessedValuation[Dist],$C296,AssessedValuation[Tif_NonTIF],$A$4)</f>
        <v>65683536</v>
      </c>
      <c r="V296" s="8">
        <f t="shared" si="4"/>
        <v>900453075</v>
      </c>
    </row>
    <row r="297" spans="1:22" x14ac:dyDescent="0.25">
      <c r="A297">
        <v>2026</v>
      </c>
      <c r="B297" t="s">
        <v>1024</v>
      </c>
      <c r="C297" t="s">
        <v>1613</v>
      </c>
      <c r="D297" t="s">
        <v>1613</v>
      </c>
      <c r="E297" t="s">
        <v>61</v>
      </c>
      <c r="F297" t="s">
        <v>1614</v>
      </c>
      <c r="G297" s="8">
        <f>SUMIFS(AssessedValuation[100% Residential],AssessedValuation[Dist],$C297,AssessedValuation[Tif_NonTIF],$A$4)</f>
        <v>325697816</v>
      </c>
      <c r="H297" s="8">
        <f>SUMIFS(AssessedValuation[100% Ag Land],AssessedValuation[Dist],$C297,AssessedValuation[Tif_NonTIF],$A$4)</f>
        <v>128309677</v>
      </c>
      <c r="I297" s="8">
        <f>SUMIFS(AssessedValuation[100% Ag Building],AssessedValuation[Dist],$C297,AssessedValuation[Tif_NonTIF],$A$4)</f>
        <v>6951610</v>
      </c>
      <c r="J297" s="8">
        <f>SUMIFS(AssessedValuation[100% Commercial],AssessedValuation[Dist],$C297,AssessedValuation[Tif_NonTIF],$A$4)</f>
        <v>62491534</v>
      </c>
      <c r="K297" s="8">
        <f>SUMIFS(AssessedValuation[100% Industrial],AssessedValuation[Dist],$C297,AssessedValuation[Tif_NonTIF],$A$4)</f>
        <v>43576851</v>
      </c>
      <c r="L297" s="8">
        <f>SUMIFS(AssessedValuation[100% Reserved],AssessedValuation[Dist],$C297,AssessedValuation[Tif_NonTIF],$A$4)</f>
        <v>0</v>
      </c>
      <c r="M297" s="8">
        <f>SUMIFS(AssessedValuation[100% Reserved4],AssessedValuation[Dist],$C297,AssessedValuation[Tif_NonTIF],$A$4)</f>
        <v>0</v>
      </c>
      <c r="N297" s="8">
        <f>SUMIFS(AssessedValuation[100% Railroads],AssessedValuation[Dist],$C297,AssessedValuation[Tif_NonTIF],$A$4)</f>
        <v>9742739</v>
      </c>
      <c r="O297" s="8">
        <f>SUMIFS(AssessedValuation[100% Utilities],AssessedValuation[Dist],$C297,AssessedValuation[Tif_NonTIF],$A$4)</f>
        <v>44951100</v>
      </c>
      <c r="P297" s="8">
        <f>SUMIFS(AssessedValuation[100% Other],AssessedValuation[Dist],$C297,AssessedValuation[Tif_NonTIF],$A$4)</f>
        <v>219</v>
      </c>
      <c r="Q297" s="8">
        <f>SUMIFS(AssessedValuation[100% Gross],AssessedValuation[Dist],$C297,AssessedValuation[Tif_NonTIF],$A$4)</f>
        <v>621721546</v>
      </c>
      <c r="R297" s="8">
        <f>SUMIFS(AssessedValuation[100% Military Exempt],AssessedValuation[Dist],$C297,AssessedValuation[Tif_NonTIF],$A$4)</f>
        <v>352000</v>
      </c>
      <c r="S297" s="8">
        <f>SUMIFS(AssessedValuation[100% Homestead Exempt],AssessedValuation[Dist],$C297,AssessedValuation[Tif_NonTIF],$A$4)</f>
        <v>1124500</v>
      </c>
      <c r="T297" s="8">
        <f>SUMIFS(AssessedValuation[100% Net],AssessedValuation[Dist],$C297,AssessedValuation[Tif_NonTIF],$A$4)</f>
        <v>620245046</v>
      </c>
      <c r="U297" s="8">
        <f>SUMIFS(AssessedValuation[100% Gas &amp; Elec Utilities],AssessedValuation[Dist],$C297,AssessedValuation[Tif_NonTIF],$A$4)</f>
        <v>69315791</v>
      </c>
      <c r="V297" s="8">
        <f t="shared" si="4"/>
        <v>689560837</v>
      </c>
    </row>
    <row r="298" spans="1:22" x14ac:dyDescent="0.25">
      <c r="A298">
        <v>2026</v>
      </c>
      <c r="B298" t="s">
        <v>1024</v>
      </c>
      <c r="C298" t="s">
        <v>1615</v>
      </c>
      <c r="D298" t="s">
        <v>1615</v>
      </c>
      <c r="E298" t="s">
        <v>868</v>
      </c>
      <c r="F298" t="s">
        <v>1616</v>
      </c>
      <c r="G298" s="8">
        <f>SUMIFS(AssessedValuation[100% Residential],AssessedValuation[Dist],$C298,AssessedValuation[Tif_NonTIF],$A$4)</f>
        <v>2347660003</v>
      </c>
      <c r="H298" s="8">
        <f>SUMIFS(AssessedValuation[100% Ag Land],AssessedValuation[Dist],$C298,AssessedValuation[Tif_NonTIF],$A$4)</f>
        <v>1316320</v>
      </c>
      <c r="I298" s="8">
        <f>SUMIFS(AssessedValuation[100% Ag Building],AssessedValuation[Dist],$C298,AssessedValuation[Tif_NonTIF],$A$4)</f>
        <v>444000</v>
      </c>
      <c r="J298" s="8">
        <f>SUMIFS(AssessedValuation[100% Commercial],AssessedValuation[Dist],$C298,AssessedValuation[Tif_NonTIF],$A$4)</f>
        <v>502664110</v>
      </c>
      <c r="K298" s="8">
        <f>SUMIFS(AssessedValuation[100% Industrial],AssessedValuation[Dist],$C298,AssessedValuation[Tif_NonTIF],$A$4)</f>
        <v>17591724</v>
      </c>
      <c r="L298" s="8">
        <f>SUMIFS(AssessedValuation[100% Reserved],AssessedValuation[Dist],$C298,AssessedValuation[Tif_NonTIF],$A$4)</f>
        <v>0</v>
      </c>
      <c r="M298" s="8">
        <f>SUMIFS(AssessedValuation[100% Reserved4],AssessedValuation[Dist],$C298,AssessedValuation[Tif_NonTIF],$A$4)</f>
        <v>0</v>
      </c>
      <c r="N298" s="8">
        <f>SUMIFS(AssessedValuation[100% Railroads],AssessedValuation[Dist],$C298,AssessedValuation[Tif_NonTIF],$A$4)</f>
        <v>0</v>
      </c>
      <c r="O298" s="8">
        <f>SUMIFS(AssessedValuation[100% Utilities],AssessedValuation[Dist],$C298,AssessedValuation[Tif_NonTIF],$A$4)</f>
        <v>0</v>
      </c>
      <c r="P298" s="8">
        <f>SUMIFS(AssessedValuation[100% Other],AssessedValuation[Dist],$C298,AssessedValuation[Tif_NonTIF],$A$4)</f>
        <v>0</v>
      </c>
      <c r="Q298" s="8">
        <f>SUMIFS(AssessedValuation[100% Gross],AssessedValuation[Dist],$C298,AssessedValuation[Tif_NonTIF],$A$4)</f>
        <v>2869676157</v>
      </c>
      <c r="R298" s="8">
        <f>SUMIFS(AssessedValuation[100% Military Exempt],AssessedValuation[Dist],$C298,AssessedValuation[Tif_NonTIF],$A$4)</f>
        <v>2596000</v>
      </c>
      <c r="S298" s="8">
        <f>SUMIFS(AssessedValuation[100% Homestead Exempt],AssessedValuation[Dist],$C298,AssessedValuation[Tif_NonTIF],$A$4)</f>
        <v>12967500</v>
      </c>
      <c r="T298" s="8">
        <f>SUMIFS(AssessedValuation[100% Net],AssessedValuation[Dist],$C298,AssessedValuation[Tif_NonTIF],$A$4)</f>
        <v>2854112657</v>
      </c>
      <c r="U298" s="8">
        <f>SUMIFS(AssessedValuation[100% Gas &amp; Elec Utilities],AssessedValuation[Dist],$C298,AssessedValuation[Tif_NonTIF],$A$4)</f>
        <v>423900260</v>
      </c>
      <c r="V298" s="8">
        <f t="shared" si="4"/>
        <v>3278012917</v>
      </c>
    </row>
    <row r="299" spans="1:22" x14ac:dyDescent="0.25">
      <c r="A299">
        <v>2026</v>
      </c>
      <c r="B299" t="s">
        <v>1040</v>
      </c>
      <c r="C299" t="s">
        <v>1617</v>
      </c>
      <c r="D299" t="s">
        <v>1617</v>
      </c>
      <c r="E299" t="s">
        <v>836</v>
      </c>
      <c r="F299" t="s">
        <v>1618</v>
      </c>
      <c r="G299" s="8">
        <f>SUMIFS(AssessedValuation[100% Residential],AssessedValuation[Dist],$C299,AssessedValuation[Tif_NonTIF],$A$4)</f>
        <v>433543310</v>
      </c>
      <c r="H299" s="8">
        <f>SUMIFS(AssessedValuation[100% Ag Land],AssessedValuation[Dist],$C299,AssessedValuation[Tif_NonTIF],$A$4)</f>
        <v>278305720</v>
      </c>
      <c r="I299" s="8">
        <f>SUMIFS(AssessedValuation[100% Ag Building],AssessedValuation[Dist],$C299,AssessedValuation[Tif_NonTIF],$A$4)</f>
        <v>19452560</v>
      </c>
      <c r="J299" s="8">
        <f>SUMIFS(AssessedValuation[100% Commercial],AssessedValuation[Dist],$C299,AssessedValuation[Tif_NonTIF],$A$4)</f>
        <v>44032070</v>
      </c>
      <c r="K299" s="8">
        <f>SUMIFS(AssessedValuation[100% Industrial],AssessedValuation[Dist],$C299,AssessedValuation[Tif_NonTIF],$A$4)</f>
        <v>9320940</v>
      </c>
      <c r="L299" s="8">
        <f>SUMIFS(AssessedValuation[100% Reserved],AssessedValuation[Dist],$C299,AssessedValuation[Tif_NonTIF],$A$4)</f>
        <v>0</v>
      </c>
      <c r="M299" s="8">
        <f>SUMIFS(AssessedValuation[100% Reserved4],AssessedValuation[Dist],$C299,AssessedValuation[Tif_NonTIF],$A$4)</f>
        <v>0</v>
      </c>
      <c r="N299" s="8">
        <f>SUMIFS(AssessedValuation[100% Railroads],AssessedValuation[Dist],$C299,AssessedValuation[Tif_NonTIF],$A$4)</f>
        <v>0</v>
      </c>
      <c r="O299" s="8">
        <f>SUMIFS(AssessedValuation[100% Utilities],AssessedValuation[Dist],$C299,AssessedValuation[Tif_NonTIF],$A$4)</f>
        <v>68150925</v>
      </c>
      <c r="P299" s="8">
        <f>SUMIFS(AssessedValuation[100% Other],AssessedValuation[Dist],$C299,AssessedValuation[Tif_NonTIF],$A$4)</f>
        <v>0</v>
      </c>
      <c r="Q299" s="8">
        <f>SUMIFS(AssessedValuation[100% Gross],AssessedValuation[Dist],$C299,AssessedValuation[Tif_NonTIF],$A$4)</f>
        <v>852805525</v>
      </c>
      <c r="R299" s="8">
        <f>SUMIFS(AssessedValuation[100% Military Exempt],AssessedValuation[Dist],$C299,AssessedValuation[Tif_NonTIF],$A$4)</f>
        <v>1470482</v>
      </c>
      <c r="S299" s="8">
        <f>SUMIFS(AssessedValuation[100% Homestead Exempt],AssessedValuation[Dist],$C299,AssessedValuation[Tif_NonTIF],$A$4)</f>
        <v>4044672</v>
      </c>
      <c r="T299" s="8">
        <f>SUMIFS(AssessedValuation[100% Net],AssessedValuation[Dist],$C299,AssessedValuation[Tif_NonTIF],$A$4)</f>
        <v>847290371</v>
      </c>
      <c r="U299" s="8">
        <f>SUMIFS(AssessedValuation[100% Gas &amp; Elec Utilities],AssessedValuation[Dist],$C299,AssessedValuation[Tif_NonTIF],$A$4)</f>
        <v>43443699</v>
      </c>
      <c r="V299" s="8">
        <f t="shared" si="4"/>
        <v>890734070</v>
      </c>
    </row>
    <row r="300" spans="1:22" x14ac:dyDescent="0.25">
      <c r="A300">
        <v>2026</v>
      </c>
      <c r="B300" t="s">
        <v>1024</v>
      </c>
      <c r="C300" t="s">
        <v>1619</v>
      </c>
      <c r="D300" t="s">
        <v>1619</v>
      </c>
      <c r="E300" t="s">
        <v>329</v>
      </c>
      <c r="F300" t="s">
        <v>1620</v>
      </c>
      <c r="G300" s="8">
        <f>SUMIFS(AssessedValuation[100% Residential],AssessedValuation[Dist],$C300,AssessedValuation[Tif_NonTIF],$A$4)</f>
        <v>642249389</v>
      </c>
      <c r="H300" s="8">
        <f>SUMIFS(AssessedValuation[100% Ag Land],AssessedValuation[Dist],$C300,AssessedValuation[Tif_NonTIF],$A$4)</f>
        <v>33511310</v>
      </c>
      <c r="I300" s="8">
        <f>SUMIFS(AssessedValuation[100% Ag Building],AssessedValuation[Dist],$C300,AssessedValuation[Tif_NonTIF],$A$4)</f>
        <v>1674960</v>
      </c>
      <c r="J300" s="8">
        <f>SUMIFS(AssessedValuation[100% Commercial],AssessedValuation[Dist],$C300,AssessedValuation[Tif_NonTIF],$A$4)</f>
        <v>39537313</v>
      </c>
      <c r="K300" s="8">
        <f>SUMIFS(AssessedValuation[100% Industrial],AssessedValuation[Dist],$C300,AssessedValuation[Tif_NonTIF],$A$4)</f>
        <v>2566270</v>
      </c>
      <c r="L300" s="8">
        <f>SUMIFS(AssessedValuation[100% Reserved],AssessedValuation[Dist],$C300,AssessedValuation[Tif_NonTIF],$A$4)</f>
        <v>0</v>
      </c>
      <c r="M300" s="8">
        <f>SUMIFS(AssessedValuation[100% Reserved4],AssessedValuation[Dist],$C300,AssessedValuation[Tif_NonTIF],$A$4)</f>
        <v>0</v>
      </c>
      <c r="N300" s="8">
        <f>SUMIFS(AssessedValuation[100% Railroads],AssessedValuation[Dist],$C300,AssessedValuation[Tif_NonTIF],$A$4)</f>
        <v>1820486</v>
      </c>
      <c r="O300" s="8">
        <f>SUMIFS(AssessedValuation[100% Utilities],AssessedValuation[Dist],$C300,AssessedValuation[Tif_NonTIF],$A$4)</f>
        <v>880339</v>
      </c>
      <c r="P300" s="8">
        <f>SUMIFS(AssessedValuation[100% Other],AssessedValuation[Dist],$C300,AssessedValuation[Tif_NonTIF],$A$4)</f>
        <v>0</v>
      </c>
      <c r="Q300" s="8">
        <f>SUMIFS(AssessedValuation[100% Gross],AssessedValuation[Dist],$C300,AssessedValuation[Tif_NonTIF],$A$4)</f>
        <v>722240067</v>
      </c>
      <c r="R300" s="8">
        <f>SUMIFS(AssessedValuation[100% Military Exempt],AssessedValuation[Dist],$C300,AssessedValuation[Tif_NonTIF],$A$4)</f>
        <v>360000</v>
      </c>
      <c r="S300" s="8">
        <f>SUMIFS(AssessedValuation[100% Homestead Exempt],AssessedValuation[Dist],$C300,AssessedValuation[Tif_NonTIF],$A$4)</f>
        <v>1183000</v>
      </c>
      <c r="T300" s="8">
        <f>SUMIFS(AssessedValuation[100% Net],AssessedValuation[Dist],$C300,AssessedValuation[Tif_NonTIF],$A$4)</f>
        <v>720697067</v>
      </c>
      <c r="U300" s="8">
        <f>SUMIFS(AssessedValuation[100% Gas &amp; Elec Utilities],AssessedValuation[Dist],$C300,AssessedValuation[Tif_NonTIF],$A$4)</f>
        <v>72288435</v>
      </c>
      <c r="V300" s="8">
        <f t="shared" si="4"/>
        <v>792985502</v>
      </c>
    </row>
    <row r="301" spans="1:22" x14ac:dyDescent="0.25">
      <c r="A301">
        <v>2026</v>
      </c>
      <c r="B301" t="s">
        <v>1031</v>
      </c>
      <c r="C301" t="s">
        <v>1621</v>
      </c>
      <c r="D301" t="s">
        <v>1621</v>
      </c>
      <c r="E301" t="s">
        <v>100</v>
      </c>
      <c r="F301" t="s">
        <v>1622</v>
      </c>
      <c r="G301" s="8">
        <f>SUMIFS(AssessedValuation[100% Residential],AssessedValuation[Dist],$C301,AssessedValuation[Tif_NonTIF],$A$4)</f>
        <v>101834538</v>
      </c>
      <c r="H301" s="8">
        <f>SUMIFS(AssessedValuation[100% Ag Land],AssessedValuation[Dist],$C301,AssessedValuation[Tif_NonTIF],$A$4)</f>
        <v>129377410</v>
      </c>
      <c r="I301" s="8">
        <f>SUMIFS(AssessedValuation[100% Ag Building],AssessedValuation[Dist],$C301,AssessedValuation[Tif_NonTIF],$A$4)</f>
        <v>5522930</v>
      </c>
      <c r="J301" s="8">
        <f>SUMIFS(AssessedValuation[100% Commercial],AssessedValuation[Dist],$C301,AssessedValuation[Tif_NonTIF],$A$4)</f>
        <v>14116862</v>
      </c>
      <c r="K301" s="8">
        <f>SUMIFS(AssessedValuation[100% Industrial],AssessedValuation[Dist],$C301,AssessedValuation[Tif_NonTIF],$A$4)</f>
        <v>0</v>
      </c>
      <c r="L301" s="8">
        <f>SUMIFS(AssessedValuation[100% Reserved],AssessedValuation[Dist],$C301,AssessedValuation[Tif_NonTIF],$A$4)</f>
        <v>0</v>
      </c>
      <c r="M301" s="8">
        <f>SUMIFS(AssessedValuation[100% Reserved4],AssessedValuation[Dist],$C301,AssessedValuation[Tif_NonTIF],$A$4)</f>
        <v>0</v>
      </c>
      <c r="N301" s="8">
        <f>SUMIFS(AssessedValuation[100% Railroads],AssessedValuation[Dist],$C301,AssessedValuation[Tif_NonTIF],$A$4)</f>
        <v>12272940</v>
      </c>
      <c r="O301" s="8">
        <f>SUMIFS(AssessedValuation[100% Utilities],AssessedValuation[Dist],$C301,AssessedValuation[Tif_NonTIF],$A$4)</f>
        <v>4292613</v>
      </c>
      <c r="P301" s="8">
        <f>SUMIFS(AssessedValuation[100% Other],AssessedValuation[Dist],$C301,AssessedValuation[Tif_NonTIF],$A$4)</f>
        <v>0</v>
      </c>
      <c r="Q301" s="8">
        <f>SUMIFS(AssessedValuation[100% Gross],AssessedValuation[Dist],$C301,AssessedValuation[Tif_NonTIF],$A$4)</f>
        <v>267417293</v>
      </c>
      <c r="R301" s="8">
        <f>SUMIFS(AssessedValuation[100% Military Exempt],AssessedValuation[Dist],$C301,AssessedValuation[Tif_NonTIF],$A$4)</f>
        <v>280000</v>
      </c>
      <c r="S301" s="8">
        <f>SUMIFS(AssessedValuation[100% Homestead Exempt],AssessedValuation[Dist],$C301,AssessedValuation[Tif_NonTIF],$A$4)</f>
        <v>656500</v>
      </c>
      <c r="T301" s="8">
        <f>SUMIFS(AssessedValuation[100% Net],AssessedValuation[Dist],$C301,AssessedValuation[Tif_NonTIF],$A$4)</f>
        <v>266480793</v>
      </c>
      <c r="U301" s="8">
        <f>SUMIFS(AssessedValuation[100% Gas &amp; Elec Utilities],AssessedValuation[Dist],$C301,AssessedValuation[Tif_NonTIF],$A$4)</f>
        <v>35838109</v>
      </c>
      <c r="V301" s="8">
        <f t="shared" si="4"/>
        <v>302318902</v>
      </c>
    </row>
    <row r="302" spans="1:22" x14ac:dyDescent="0.25">
      <c r="A302">
        <v>2026</v>
      </c>
      <c r="B302" t="s">
        <v>1043</v>
      </c>
      <c r="C302" t="s">
        <v>1623</v>
      </c>
      <c r="D302" t="s">
        <v>1623</v>
      </c>
      <c r="E302" t="s">
        <v>105</v>
      </c>
      <c r="F302" t="s">
        <v>1624</v>
      </c>
      <c r="G302" s="8">
        <f>SUMIFS(AssessedValuation[100% Residential],AssessedValuation[Dist],$C302,AssessedValuation[Tif_NonTIF],$A$4)</f>
        <v>817229005</v>
      </c>
      <c r="H302" s="8">
        <f>SUMIFS(AssessedValuation[100% Ag Land],AssessedValuation[Dist],$C302,AssessedValuation[Tif_NonTIF],$A$4)</f>
        <v>241081940</v>
      </c>
      <c r="I302" s="8">
        <f>SUMIFS(AssessedValuation[100% Ag Building],AssessedValuation[Dist],$C302,AssessedValuation[Tif_NonTIF],$A$4)</f>
        <v>13860410</v>
      </c>
      <c r="J302" s="8">
        <f>SUMIFS(AssessedValuation[100% Commercial],AssessedValuation[Dist],$C302,AssessedValuation[Tif_NonTIF],$A$4)</f>
        <v>84748362</v>
      </c>
      <c r="K302" s="8">
        <f>SUMIFS(AssessedValuation[100% Industrial],AssessedValuation[Dist],$C302,AssessedValuation[Tif_NonTIF],$A$4)</f>
        <v>11403100</v>
      </c>
      <c r="L302" s="8">
        <f>SUMIFS(AssessedValuation[100% Reserved],AssessedValuation[Dist],$C302,AssessedValuation[Tif_NonTIF],$A$4)</f>
        <v>0</v>
      </c>
      <c r="M302" s="8">
        <f>SUMIFS(AssessedValuation[100% Reserved4],AssessedValuation[Dist],$C302,AssessedValuation[Tif_NonTIF],$A$4)</f>
        <v>0</v>
      </c>
      <c r="N302" s="8">
        <f>SUMIFS(AssessedValuation[100% Railroads],AssessedValuation[Dist],$C302,AssessedValuation[Tif_NonTIF],$A$4)</f>
        <v>6617483</v>
      </c>
      <c r="O302" s="8">
        <f>SUMIFS(AssessedValuation[100% Utilities],AssessedValuation[Dist],$C302,AssessedValuation[Tif_NonTIF],$A$4)</f>
        <v>2425509</v>
      </c>
      <c r="P302" s="8">
        <f>SUMIFS(AssessedValuation[100% Other],AssessedValuation[Dist],$C302,AssessedValuation[Tif_NonTIF],$A$4)</f>
        <v>0</v>
      </c>
      <c r="Q302" s="8">
        <f>SUMIFS(AssessedValuation[100% Gross],AssessedValuation[Dist],$C302,AssessedValuation[Tif_NonTIF],$A$4)</f>
        <v>1177365809</v>
      </c>
      <c r="R302" s="8">
        <f>SUMIFS(AssessedValuation[100% Military Exempt],AssessedValuation[Dist],$C302,AssessedValuation[Tif_NonTIF],$A$4)</f>
        <v>2097630</v>
      </c>
      <c r="S302" s="8">
        <f>SUMIFS(AssessedValuation[100% Homestead Exempt],AssessedValuation[Dist],$C302,AssessedValuation[Tif_NonTIF],$A$4)</f>
        <v>7187480</v>
      </c>
      <c r="T302" s="8">
        <f>SUMIFS(AssessedValuation[100% Net],AssessedValuation[Dist],$C302,AssessedValuation[Tif_NonTIF],$A$4)</f>
        <v>1168080699</v>
      </c>
      <c r="U302" s="8">
        <f>SUMIFS(AssessedValuation[100% Gas &amp; Elec Utilities],AssessedValuation[Dist],$C302,AssessedValuation[Tif_NonTIF],$A$4)</f>
        <v>68489713</v>
      </c>
      <c r="V302" s="8">
        <f t="shared" si="4"/>
        <v>1236570412</v>
      </c>
    </row>
    <row r="303" spans="1:22" x14ac:dyDescent="0.25">
      <c r="A303">
        <v>2026</v>
      </c>
      <c r="B303" t="s">
        <v>1040</v>
      </c>
      <c r="C303" t="s">
        <v>1625</v>
      </c>
      <c r="D303" t="s">
        <v>1625</v>
      </c>
      <c r="E303" t="s">
        <v>459</v>
      </c>
      <c r="F303" t="s">
        <v>1626</v>
      </c>
      <c r="G303" s="8">
        <f>SUMIFS(AssessedValuation[100% Residential],AssessedValuation[Dist],$C303,AssessedValuation[Tif_NonTIF],$A$4)</f>
        <v>184119924</v>
      </c>
      <c r="H303" s="8">
        <f>SUMIFS(AssessedValuation[100% Ag Land],AssessedValuation[Dist],$C303,AssessedValuation[Tif_NonTIF],$A$4)</f>
        <v>105187856</v>
      </c>
      <c r="I303" s="8">
        <f>SUMIFS(AssessedValuation[100% Ag Building],AssessedValuation[Dist],$C303,AssessedValuation[Tif_NonTIF],$A$4)</f>
        <v>13119370</v>
      </c>
      <c r="J303" s="8">
        <f>SUMIFS(AssessedValuation[100% Commercial],AssessedValuation[Dist],$C303,AssessedValuation[Tif_NonTIF],$A$4)</f>
        <v>19966980</v>
      </c>
      <c r="K303" s="8">
        <f>SUMIFS(AssessedValuation[100% Industrial],AssessedValuation[Dist],$C303,AssessedValuation[Tif_NonTIF],$A$4)</f>
        <v>11216640</v>
      </c>
      <c r="L303" s="8">
        <f>SUMIFS(AssessedValuation[100% Reserved],AssessedValuation[Dist],$C303,AssessedValuation[Tif_NonTIF],$A$4)</f>
        <v>0</v>
      </c>
      <c r="M303" s="8">
        <f>SUMIFS(AssessedValuation[100% Reserved4],AssessedValuation[Dist],$C303,AssessedValuation[Tif_NonTIF],$A$4)</f>
        <v>0</v>
      </c>
      <c r="N303" s="8">
        <f>SUMIFS(AssessedValuation[100% Railroads],AssessedValuation[Dist],$C303,AssessedValuation[Tif_NonTIF],$A$4)</f>
        <v>0</v>
      </c>
      <c r="O303" s="8">
        <f>SUMIFS(AssessedValuation[100% Utilities],AssessedValuation[Dist],$C303,AssessedValuation[Tif_NonTIF],$A$4)</f>
        <v>347351</v>
      </c>
      <c r="P303" s="8">
        <f>SUMIFS(AssessedValuation[100% Other],AssessedValuation[Dist],$C303,AssessedValuation[Tif_NonTIF],$A$4)</f>
        <v>0</v>
      </c>
      <c r="Q303" s="8">
        <f>SUMIFS(AssessedValuation[100% Gross],AssessedValuation[Dist],$C303,AssessedValuation[Tif_NonTIF],$A$4)</f>
        <v>333958121</v>
      </c>
      <c r="R303" s="8">
        <f>SUMIFS(AssessedValuation[100% Military Exempt],AssessedValuation[Dist],$C303,AssessedValuation[Tif_NonTIF],$A$4)</f>
        <v>380000</v>
      </c>
      <c r="S303" s="8">
        <f>SUMIFS(AssessedValuation[100% Homestead Exempt],AssessedValuation[Dist],$C303,AssessedValuation[Tif_NonTIF],$A$4)</f>
        <v>1004250</v>
      </c>
      <c r="T303" s="8">
        <f>SUMIFS(AssessedValuation[100% Net],AssessedValuation[Dist],$C303,AssessedValuation[Tif_NonTIF],$A$4)</f>
        <v>332573871</v>
      </c>
      <c r="U303" s="8">
        <f>SUMIFS(AssessedValuation[100% Gas &amp; Elec Utilities],AssessedValuation[Dist],$C303,AssessedValuation[Tif_NonTIF],$A$4)</f>
        <v>26032694</v>
      </c>
      <c r="V303" s="8">
        <f t="shared" si="4"/>
        <v>358606565</v>
      </c>
    </row>
    <row r="304" spans="1:22" x14ac:dyDescent="0.25">
      <c r="A304">
        <v>2026</v>
      </c>
      <c r="B304" t="s">
        <v>1040</v>
      </c>
      <c r="C304" t="s">
        <v>1627</v>
      </c>
      <c r="D304" t="s">
        <v>1627</v>
      </c>
      <c r="E304" t="s">
        <v>373</v>
      </c>
      <c r="F304" t="s">
        <v>1628</v>
      </c>
      <c r="G304" s="8">
        <f>SUMIFS(AssessedValuation[100% Residential],AssessedValuation[Dist],$C304,AssessedValuation[Tif_NonTIF],$A$4)</f>
        <v>224140788</v>
      </c>
      <c r="H304" s="8">
        <f>SUMIFS(AssessedValuation[100% Ag Land],AssessedValuation[Dist],$C304,AssessedValuation[Tif_NonTIF],$A$4)</f>
        <v>111651870</v>
      </c>
      <c r="I304" s="8">
        <f>SUMIFS(AssessedValuation[100% Ag Building],AssessedValuation[Dist],$C304,AssessedValuation[Tif_NonTIF],$A$4)</f>
        <v>5833100</v>
      </c>
      <c r="J304" s="8">
        <f>SUMIFS(AssessedValuation[100% Commercial],AssessedValuation[Dist],$C304,AssessedValuation[Tif_NonTIF],$A$4)</f>
        <v>25019648</v>
      </c>
      <c r="K304" s="8">
        <f>SUMIFS(AssessedValuation[100% Industrial],AssessedValuation[Dist],$C304,AssessedValuation[Tif_NonTIF],$A$4)</f>
        <v>7916480</v>
      </c>
      <c r="L304" s="8">
        <f>SUMIFS(AssessedValuation[100% Reserved],AssessedValuation[Dist],$C304,AssessedValuation[Tif_NonTIF],$A$4)</f>
        <v>0</v>
      </c>
      <c r="M304" s="8">
        <f>SUMIFS(AssessedValuation[100% Reserved4],AssessedValuation[Dist],$C304,AssessedValuation[Tif_NonTIF],$A$4)</f>
        <v>0</v>
      </c>
      <c r="N304" s="8">
        <f>SUMIFS(AssessedValuation[100% Railroads],AssessedValuation[Dist],$C304,AssessedValuation[Tif_NonTIF],$A$4)</f>
        <v>0</v>
      </c>
      <c r="O304" s="8">
        <f>SUMIFS(AssessedValuation[100% Utilities],AssessedValuation[Dist],$C304,AssessedValuation[Tif_NonTIF],$A$4)</f>
        <v>29653021</v>
      </c>
      <c r="P304" s="8">
        <f>SUMIFS(AssessedValuation[100% Other],AssessedValuation[Dist],$C304,AssessedValuation[Tif_NonTIF],$A$4)</f>
        <v>0</v>
      </c>
      <c r="Q304" s="8">
        <f>SUMIFS(AssessedValuation[100% Gross],AssessedValuation[Dist],$C304,AssessedValuation[Tif_NonTIF],$A$4)</f>
        <v>404214907</v>
      </c>
      <c r="R304" s="8">
        <f>SUMIFS(AssessedValuation[100% Military Exempt],AssessedValuation[Dist],$C304,AssessedValuation[Tif_NonTIF],$A$4)</f>
        <v>608000</v>
      </c>
      <c r="S304" s="8">
        <f>SUMIFS(AssessedValuation[100% Homestead Exempt],AssessedValuation[Dist],$C304,AssessedValuation[Tif_NonTIF],$A$4)</f>
        <v>1924000</v>
      </c>
      <c r="T304" s="8">
        <f>SUMIFS(AssessedValuation[100% Net],AssessedValuation[Dist],$C304,AssessedValuation[Tif_NonTIF],$A$4)</f>
        <v>401682907</v>
      </c>
      <c r="U304" s="8">
        <f>SUMIFS(AssessedValuation[100% Gas &amp; Elec Utilities],AssessedValuation[Dist],$C304,AssessedValuation[Tif_NonTIF],$A$4)</f>
        <v>129057786</v>
      </c>
      <c r="V304" s="8">
        <f t="shared" si="4"/>
        <v>530740693</v>
      </c>
    </row>
    <row r="305" spans="1:22" x14ac:dyDescent="0.25">
      <c r="A305">
        <v>2026</v>
      </c>
      <c r="B305" t="s">
        <v>1029</v>
      </c>
      <c r="C305" t="s">
        <v>1629</v>
      </c>
      <c r="D305" t="s">
        <v>1629</v>
      </c>
      <c r="E305" t="s">
        <v>56</v>
      </c>
      <c r="F305" t="s">
        <v>1630</v>
      </c>
      <c r="G305" s="8">
        <f>SUMIFS(AssessedValuation[100% Residential],AssessedValuation[Dist],$C305,AssessedValuation[Tif_NonTIF],$A$4)</f>
        <v>288465196</v>
      </c>
      <c r="H305" s="8">
        <f>SUMIFS(AssessedValuation[100% Ag Land],AssessedValuation[Dist],$C305,AssessedValuation[Tif_NonTIF],$A$4)</f>
        <v>127177940</v>
      </c>
      <c r="I305" s="8">
        <f>SUMIFS(AssessedValuation[100% Ag Building],AssessedValuation[Dist],$C305,AssessedValuation[Tif_NonTIF],$A$4)</f>
        <v>11183920</v>
      </c>
      <c r="J305" s="8">
        <f>SUMIFS(AssessedValuation[100% Commercial],AssessedValuation[Dist],$C305,AssessedValuation[Tif_NonTIF],$A$4)</f>
        <v>21113850</v>
      </c>
      <c r="K305" s="8">
        <f>SUMIFS(AssessedValuation[100% Industrial],AssessedValuation[Dist],$C305,AssessedValuation[Tif_NonTIF],$A$4)</f>
        <v>19196240</v>
      </c>
      <c r="L305" s="8">
        <f>SUMIFS(AssessedValuation[100% Reserved],AssessedValuation[Dist],$C305,AssessedValuation[Tif_NonTIF],$A$4)</f>
        <v>0</v>
      </c>
      <c r="M305" s="8">
        <f>SUMIFS(AssessedValuation[100% Reserved4],AssessedValuation[Dist],$C305,AssessedValuation[Tif_NonTIF],$A$4)</f>
        <v>0</v>
      </c>
      <c r="N305" s="8">
        <f>SUMIFS(AssessedValuation[100% Railroads],AssessedValuation[Dist],$C305,AssessedValuation[Tif_NonTIF],$A$4)</f>
        <v>2609428</v>
      </c>
      <c r="O305" s="8">
        <f>SUMIFS(AssessedValuation[100% Utilities],AssessedValuation[Dist],$C305,AssessedValuation[Tif_NonTIF],$A$4)</f>
        <v>500016</v>
      </c>
      <c r="P305" s="8">
        <f>SUMIFS(AssessedValuation[100% Other],AssessedValuation[Dist],$C305,AssessedValuation[Tif_NonTIF],$A$4)</f>
        <v>0</v>
      </c>
      <c r="Q305" s="8">
        <f>SUMIFS(AssessedValuation[100% Gross],AssessedValuation[Dist],$C305,AssessedValuation[Tif_NonTIF],$A$4)</f>
        <v>470246590</v>
      </c>
      <c r="R305" s="8">
        <f>SUMIFS(AssessedValuation[100% Military Exempt],AssessedValuation[Dist],$C305,AssessedValuation[Tif_NonTIF],$A$4)</f>
        <v>640000</v>
      </c>
      <c r="S305" s="8">
        <f>SUMIFS(AssessedValuation[100% Homestead Exempt],AssessedValuation[Dist],$C305,AssessedValuation[Tif_NonTIF],$A$4)</f>
        <v>2288000</v>
      </c>
      <c r="T305" s="8">
        <f>SUMIFS(AssessedValuation[100% Net],AssessedValuation[Dist],$C305,AssessedValuation[Tif_NonTIF],$A$4)</f>
        <v>467318590</v>
      </c>
      <c r="U305" s="8">
        <f>SUMIFS(AssessedValuation[100% Gas &amp; Elec Utilities],AssessedValuation[Dist],$C305,AssessedValuation[Tif_NonTIF],$A$4)</f>
        <v>26281846</v>
      </c>
      <c r="V305" s="8">
        <f t="shared" si="4"/>
        <v>493600436</v>
      </c>
    </row>
    <row r="306" spans="1:22" x14ac:dyDescent="0.25">
      <c r="A306">
        <v>2026</v>
      </c>
      <c r="B306" t="s">
        <v>1043</v>
      </c>
      <c r="C306" t="s">
        <v>1631</v>
      </c>
      <c r="D306" t="s">
        <v>1631</v>
      </c>
      <c r="E306" t="s">
        <v>627</v>
      </c>
      <c r="F306" t="s">
        <v>1632</v>
      </c>
      <c r="G306" s="8">
        <f>SUMIFS(AssessedValuation[100% Residential],AssessedValuation[Dist],$C306,AssessedValuation[Tif_NonTIF],$A$4)</f>
        <v>681766759</v>
      </c>
      <c r="H306" s="8">
        <f>SUMIFS(AssessedValuation[100% Ag Land],AssessedValuation[Dist],$C306,AssessedValuation[Tif_NonTIF],$A$4)</f>
        <v>184644457</v>
      </c>
      <c r="I306" s="8">
        <f>SUMIFS(AssessedValuation[100% Ag Building],AssessedValuation[Dist],$C306,AssessedValuation[Tif_NonTIF],$A$4)</f>
        <v>25459000</v>
      </c>
      <c r="J306" s="8">
        <f>SUMIFS(AssessedValuation[100% Commercial],AssessedValuation[Dist],$C306,AssessedValuation[Tif_NonTIF],$A$4)</f>
        <v>98608744</v>
      </c>
      <c r="K306" s="8">
        <f>SUMIFS(AssessedValuation[100% Industrial],AssessedValuation[Dist],$C306,AssessedValuation[Tif_NonTIF],$A$4)</f>
        <v>11456627</v>
      </c>
      <c r="L306" s="8">
        <f>SUMIFS(AssessedValuation[100% Reserved],AssessedValuation[Dist],$C306,AssessedValuation[Tif_NonTIF],$A$4)</f>
        <v>0</v>
      </c>
      <c r="M306" s="8">
        <f>SUMIFS(AssessedValuation[100% Reserved4],AssessedValuation[Dist],$C306,AssessedValuation[Tif_NonTIF],$A$4)</f>
        <v>0</v>
      </c>
      <c r="N306" s="8">
        <f>SUMIFS(AssessedValuation[100% Railroads],AssessedValuation[Dist],$C306,AssessedValuation[Tif_NonTIF],$A$4)</f>
        <v>5163871</v>
      </c>
      <c r="O306" s="8">
        <f>SUMIFS(AssessedValuation[100% Utilities],AssessedValuation[Dist],$C306,AssessedValuation[Tif_NonTIF],$A$4)</f>
        <v>9589806</v>
      </c>
      <c r="P306" s="8">
        <f>SUMIFS(AssessedValuation[100% Other],AssessedValuation[Dist],$C306,AssessedValuation[Tif_NonTIF],$A$4)</f>
        <v>0</v>
      </c>
      <c r="Q306" s="8">
        <f>SUMIFS(AssessedValuation[100% Gross],AssessedValuation[Dist],$C306,AssessedValuation[Tif_NonTIF],$A$4)</f>
        <v>1016689264</v>
      </c>
      <c r="R306" s="8">
        <f>SUMIFS(AssessedValuation[100% Military Exempt],AssessedValuation[Dist],$C306,AssessedValuation[Tif_NonTIF],$A$4)</f>
        <v>1512000</v>
      </c>
      <c r="S306" s="8">
        <f>SUMIFS(AssessedValuation[100% Homestead Exempt],AssessedValuation[Dist],$C306,AssessedValuation[Tif_NonTIF],$A$4)</f>
        <v>5473000</v>
      </c>
      <c r="T306" s="8">
        <f>SUMIFS(AssessedValuation[100% Net],AssessedValuation[Dist],$C306,AssessedValuation[Tif_NonTIF],$A$4)</f>
        <v>1009704264</v>
      </c>
      <c r="U306" s="8">
        <f>SUMIFS(AssessedValuation[100% Gas &amp; Elec Utilities],AssessedValuation[Dist],$C306,AssessedValuation[Tif_NonTIF],$A$4)</f>
        <v>62931115</v>
      </c>
      <c r="V306" s="8">
        <f t="shared" si="4"/>
        <v>1072635379</v>
      </c>
    </row>
    <row r="307" spans="1:22" x14ac:dyDescent="0.25">
      <c r="A307">
        <v>2026</v>
      </c>
      <c r="B307" t="s">
        <v>1029</v>
      </c>
      <c r="C307" t="s">
        <v>1633</v>
      </c>
      <c r="D307" t="s">
        <v>1633</v>
      </c>
      <c r="E307" t="s">
        <v>129</v>
      </c>
      <c r="F307" t="s">
        <v>1634</v>
      </c>
      <c r="G307" s="8">
        <f>SUMIFS(AssessedValuation[100% Residential],AssessedValuation[Dist],$C307,AssessedValuation[Tif_NonTIF],$A$4)</f>
        <v>4298274241</v>
      </c>
      <c r="H307" s="8">
        <f>SUMIFS(AssessedValuation[100% Ag Land],AssessedValuation[Dist],$C307,AssessedValuation[Tif_NonTIF],$A$4)</f>
        <v>89294295</v>
      </c>
      <c r="I307" s="8">
        <f>SUMIFS(AssessedValuation[100% Ag Building],AssessedValuation[Dist],$C307,AssessedValuation[Tif_NonTIF],$A$4)</f>
        <v>5682484</v>
      </c>
      <c r="J307" s="8">
        <f>SUMIFS(AssessedValuation[100% Commercial],AssessedValuation[Dist],$C307,AssessedValuation[Tif_NonTIF],$A$4)</f>
        <v>840056278</v>
      </c>
      <c r="K307" s="8">
        <f>SUMIFS(AssessedValuation[100% Industrial],AssessedValuation[Dist],$C307,AssessedValuation[Tif_NonTIF],$A$4)</f>
        <v>137307889</v>
      </c>
      <c r="L307" s="8">
        <f>SUMIFS(AssessedValuation[100% Reserved],AssessedValuation[Dist],$C307,AssessedValuation[Tif_NonTIF],$A$4)</f>
        <v>0</v>
      </c>
      <c r="M307" s="8">
        <f>SUMIFS(AssessedValuation[100% Reserved4],AssessedValuation[Dist],$C307,AssessedValuation[Tif_NonTIF],$A$4)</f>
        <v>0</v>
      </c>
      <c r="N307" s="8">
        <f>SUMIFS(AssessedValuation[100% Railroads],AssessedValuation[Dist],$C307,AssessedValuation[Tif_NonTIF],$A$4)</f>
        <v>8810208</v>
      </c>
      <c r="O307" s="8">
        <f>SUMIFS(AssessedValuation[100% Utilities],AssessedValuation[Dist],$C307,AssessedValuation[Tif_NonTIF],$A$4)</f>
        <v>25361941</v>
      </c>
      <c r="P307" s="8">
        <f>SUMIFS(AssessedValuation[100% Other],AssessedValuation[Dist],$C307,AssessedValuation[Tif_NonTIF],$A$4)</f>
        <v>0</v>
      </c>
      <c r="Q307" s="8">
        <f>SUMIFS(AssessedValuation[100% Gross],AssessedValuation[Dist],$C307,AssessedValuation[Tif_NonTIF],$A$4)</f>
        <v>5404787336</v>
      </c>
      <c r="R307" s="8">
        <f>SUMIFS(AssessedValuation[100% Military Exempt],AssessedValuation[Dist],$C307,AssessedValuation[Tif_NonTIF],$A$4)</f>
        <v>10437899</v>
      </c>
      <c r="S307" s="8">
        <f>SUMIFS(AssessedValuation[100% Homestead Exempt],AssessedValuation[Dist],$C307,AssessedValuation[Tif_NonTIF],$A$4)</f>
        <v>45334129</v>
      </c>
      <c r="T307" s="8">
        <f>SUMIFS(AssessedValuation[100% Net],AssessedValuation[Dist],$C307,AssessedValuation[Tif_NonTIF],$A$4)</f>
        <v>5349015308</v>
      </c>
      <c r="U307" s="8">
        <f>SUMIFS(AssessedValuation[100% Gas &amp; Elec Utilities],AssessedValuation[Dist],$C307,AssessedValuation[Tif_NonTIF],$A$4)</f>
        <v>327735647</v>
      </c>
      <c r="V307" s="8">
        <f t="shared" si="4"/>
        <v>5676750955</v>
      </c>
    </row>
    <row r="308" spans="1:22" x14ac:dyDescent="0.25">
      <c r="A308">
        <v>2026</v>
      </c>
      <c r="B308" t="s">
        <v>1024</v>
      </c>
      <c r="C308" t="s">
        <v>1635</v>
      </c>
      <c r="D308" t="s">
        <v>1635</v>
      </c>
      <c r="E308" t="s">
        <v>361</v>
      </c>
      <c r="F308" t="s">
        <v>1636</v>
      </c>
      <c r="G308" s="8">
        <f>SUMIFS(AssessedValuation[100% Residential],AssessedValuation[Dist],$C308,AssessedValuation[Tif_NonTIF],$A$4)</f>
        <v>10869100113</v>
      </c>
      <c r="H308" s="8">
        <f>SUMIFS(AssessedValuation[100% Ag Land],AssessedValuation[Dist],$C308,AssessedValuation[Tif_NonTIF],$A$4)</f>
        <v>21921480</v>
      </c>
      <c r="I308" s="8">
        <f>SUMIFS(AssessedValuation[100% Ag Building],AssessedValuation[Dist],$C308,AssessedValuation[Tif_NonTIF],$A$4)</f>
        <v>1287580</v>
      </c>
      <c r="J308" s="8">
        <f>SUMIFS(AssessedValuation[100% Commercial],AssessedValuation[Dist],$C308,AssessedValuation[Tif_NonTIF],$A$4)</f>
        <v>1875424011</v>
      </c>
      <c r="K308" s="8">
        <f>SUMIFS(AssessedValuation[100% Industrial],AssessedValuation[Dist],$C308,AssessedValuation[Tif_NonTIF],$A$4)</f>
        <v>206838454</v>
      </c>
      <c r="L308" s="8">
        <f>SUMIFS(AssessedValuation[100% Reserved],AssessedValuation[Dist],$C308,AssessedValuation[Tif_NonTIF],$A$4)</f>
        <v>0</v>
      </c>
      <c r="M308" s="8">
        <f>SUMIFS(AssessedValuation[100% Reserved4],AssessedValuation[Dist],$C308,AssessedValuation[Tif_NonTIF],$A$4)</f>
        <v>0</v>
      </c>
      <c r="N308" s="8">
        <f>SUMIFS(AssessedValuation[100% Railroads],AssessedValuation[Dist],$C308,AssessedValuation[Tif_NonTIF],$A$4)</f>
        <v>6653181</v>
      </c>
      <c r="O308" s="8">
        <f>SUMIFS(AssessedValuation[100% Utilities],AssessedValuation[Dist],$C308,AssessedValuation[Tif_NonTIF],$A$4)</f>
        <v>155119</v>
      </c>
      <c r="P308" s="8">
        <f>SUMIFS(AssessedValuation[100% Other],AssessedValuation[Dist],$C308,AssessedValuation[Tif_NonTIF],$A$4)</f>
        <v>0</v>
      </c>
      <c r="Q308" s="8">
        <f>SUMIFS(AssessedValuation[100% Gross],AssessedValuation[Dist],$C308,AssessedValuation[Tif_NonTIF],$A$4)</f>
        <v>12981379938</v>
      </c>
      <c r="R308" s="8">
        <f>SUMIFS(AssessedValuation[100% Military Exempt],AssessedValuation[Dist],$C308,AssessedValuation[Tif_NonTIF],$A$4)</f>
        <v>5072000</v>
      </c>
      <c r="S308" s="8">
        <f>SUMIFS(AssessedValuation[100% Homestead Exempt],AssessedValuation[Dist],$C308,AssessedValuation[Tif_NonTIF],$A$4)</f>
        <v>20161167</v>
      </c>
      <c r="T308" s="8">
        <f>SUMIFS(AssessedValuation[100% Net],AssessedValuation[Dist],$C308,AssessedValuation[Tif_NonTIF],$A$4)</f>
        <v>12956146771</v>
      </c>
      <c r="U308" s="8">
        <f>SUMIFS(AssessedValuation[100% Gas &amp; Elec Utilities],AssessedValuation[Dist],$C308,AssessedValuation[Tif_NonTIF],$A$4)</f>
        <v>165589868</v>
      </c>
      <c r="V308" s="8">
        <f t="shared" si="4"/>
        <v>13121736639</v>
      </c>
    </row>
    <row r="309" spans="1:22" x14ac:dyDescent="0.25">
      <c r="A309">
        <v>2026</v>
      </c>
      <c r="B309" t="s">
        <v>1029</v>
      </c>
      <c r="C309" t="s">
        <v>1637</v>
      </c>
      <c r="D309" t="s">
        <v>1637</v>
      </c>
      <c r="E309" t="s">
        <v>57</v>
      </c>
      <c r="F309" t="s">
        <v>1638</v>
      </c>
      <c r="G309" s="8">
        <f>SUMIFS(AssessedValuation[100% Residential],AssessedValuation[Dist],$C309,AssessedValuation[Tif_NonTIF],$A$4)</f>
        <v>1310254178</v>
      </c>
      <c r="H309" s="8">
        <f>SUMIFS(AssessedValuation[100% Ag Land],AssessedValuation[Dist],$C309,AssessedValuation[Tif_NonTIF],$A$4)</f>
        <v>153932809</v>
      </c>
      <c r="I309" s="8">
        <f>SUMIFS(AssessedValuation[100% Ag Building],AssessedValuation[Dist],$C309,AssessedValuation[Tif_NonTIF],$A$4)</f>
        <v>11249011</v>
      </c>
      <c r="J309" s="8">
        <f>SUMIFS(AssessedValuation[100% Commercial],AssessedValuation[Dist],$C309,AssessedValuation[Tif_NonTIF],$A$4)</f>
        <v>163721992</v>
      </c>
      <c r="K309" s="8">
        <f>SUMIFS(AssessedValuation[100% Industrial],AssessedValuation[Dist],$C309,AssessedValuation[Tif_NonTIF],$A$4)</f>
        <v>39792437</v>
      </c>
      <c r="L309" s="8">
        <f>SUMIFS(AssessedValuation[100% Reserved],AssessedValuation[Dist],$C309,AssessedValuation[Tif_NonTIF],$A$4)</f>
        <v>0</v>
      </c>
      <c r="M309" s="8">
        <f>SUMIFS(AssessedValuation[100% Reserved4],AssessedValuation[Dist],$C309,AssessedValuation[Tif_NonTIF],$A$4)</f>
        <v>0</v>
      </c>
      <c r="N309" s="8">
        <f>SUMIFS(AssessedValuation[100% Railroads],AssessedValuation[Dist],$C309,AssessedValuation[Tif_NonTIF],$A$4)</f>
        <v>6006940</v>
      </c>
      <c r="O309" s="8">
        <f>SUMIFS(AssessedValuation[100% Utilities],AssessedValuation[Dist],$C309,AssessedValuation[Tif_NonTIF],$A$4)</f>
        <v>1171694</v>
      </c>
      <c r="P309" s="8">
        <f>SUMIFS(AssessedValuation[100% Other],AssessedValuation[Dist],$C309,AssessedValuation[Tif_NonTIF],$A$4)</f>
        <v>0</v>
      </c>
      <c r="Q309" s="8">
        <f>SUMIFS(AssessedValuation[100% Gross],AssessedValuation[Dist],$C309,AssessedValuation[Tif_NonTIF],$A$4)</f>
        <v>1686129061</v>
      </c>
      <c r="R309" s="8">
        <f>SUMIFS(AssessedValuation[100% Military Exempt],AssessedValuation[Dist],$C309,AssessedValuation[Tif_NonTIF],$A$4)</f>
        <v>2324000</v>
      </c>
      <c r="S309" s="8">
        <f>SUMIFS(AssessedValuation[100% Homestead Exempt],AssessedValuation[Dist],$C309,AssessedValuation[Tif_NonTIF],$A$4)</f>
        <v>8944000</v>
      </c>
      <c r="T309" s="8">
        <f>SUMIFS(AssessedValuation[100% Net],AssessedValuation[Dist],$C309,AssessedValuation[Tif_NonTIF],$A$4)</f>
        <v>1674861061</v>
      </c>
      <c r="U309" s="8">
        <f>SUMIFS(AssessedValuation[100% Gas &amp; Elec Utilities],AssessedValuation[Dist],$C309,AssessedValuation[Tif_NonTIF],$A$4)</f>
        <v>49075839</v>
      </c>
      <c r="V309" s="8">
        <f t="shared" si="4"/>
        <v>1723936900</v>
      </c>
    </row>
    <row r="310" spans="1:22" x14ac:dyDescent="0.25">
      <c r="A310">
        <v>2026</v>
      </c>
      <c r="B310" t="s">
        <v>1040</v>
      </c>
      <c r="C310" t="s">
        <v>1639</v>
      </c>
      <c r="D310" t="s">
        <v>1639</v>
      </c>
      <c r="E310" t="s">
        <v>503</v>
      </c>
      <c r="F310" t="s">
        <v>1640</v>
      </c>
      <c r="G310" s="8">
        <f>SUMIFS(AssessedValuation[100% Residential],AssessedValuation[Dist],$C310,AssessedValuation[Tif_NonTIF],$A$4)</f>
        <v>211021593</v>
      </c>
      <c r="H310" s="8">
        <f>SUMIFS(AssessedValuation[100% Ag Land],AssessedValuation[Dist],$C310,AssessedValuation[Tif_NonTIF],$A$4)</f>
        <v>166999489</v>
      </c>
      <c r="I310" s="8">
        <f>SUMIFS(AssessedValuation[100% Ag Building],AssessedValuation[Dist],$C310,AssessedValuation[Tif_NonTIF],$A$4)</f>
        <v>8087163</v>
      </c>
      <c r="J310" s="8">
        <f>SUMIFS(AssessedValuation[100% Commercial],AssessedValuation[Dist],$C310,AssessedValuation[Tif_NonTIF],$A$4)</f>
        <v>19784970</v>
      </c>
      <c r="K310" s="8">
        <f>SUMIFS(AssessedValuation[100% Industrial],AssessedValuation[Dist],$C310,AssessedValuation[Tif_NonTIF],$A$4)</f>
        <v>8891910</v>
      </c>
      <c r="L310" s="8">
        <f>SUMIFS(AssessedValuation[100% Reserved],AssessedValuation[Dist],$C310,AssessedValuation[Tif_NonTIF],$A$4)</f>
        <v>0</v>
      </c>
      <c r="M310" s="8">
        <f>SUMIFS(AssessedValuation[100% Reserved4],AssessedValuation[Dist],$C310,AssessedValuation[Tif_NonTIF],$A$4)</f>
        <v>0</v>
      </c>
      <c r="N310" s="8">
        <f>SUMIFS(AssessedValuation[100% Railroads],AssessedValuation[Dist],$C310,AssessedValuation[Tif_NonTIF],$A$4)</f>
        <v>41692612</v>
      </c>
      <c r="O310" s="8">
        <f>SUMIFS(AssessedValuation[100% Utilities],AssessedValuation[Dist],$C310,AssessedValuation[Tif_NonTIF],$A$4)</f>
        <v>29763592</v>
      </c>
      <c r="P310" s="8">
        <f>SUMIFS(AssessedValuation[100% Other],AssessedValuation[Dist],$C310,AssessedValuation[Tif_NonTIF],$A$4)</f>
        <v>0</v>
      </c>
      <c r="Q310" s="8">
        <f>SUMIFS(AssessedValuation[100% Gross],AssessedValuation[Dist],$C310,AssessedValuation[Tif_NonTIF],$A$4)</f>
        <v>486241329</v>
      </c>
      <c r="R310" s="8">
        <f>SUMIFS(AssessedValuation[100% Military Exempt],AssessedValuation[Dist],$C310,AssessedValuation[Tif_NonTIF],$A$4)</f>
        <v>530723</v>
      </c>
      <c r="S310" s="8">
        <f>SUMIFS(AssessedValuation[100% Homestead Exempt],AssessedValuation[Dist],$C310,AssessedValuation[Tif_NonTIF],$A$4)</f>
        <v>2190500</v>
      </c>
      <c r="T310" s="8">
        <f>SUMIFS(AssessedValuation[100% Net],AssessedValuation[Dist],$C310,AssessedValuation[Tif_NonTIF],$A$4)</f>
        <v>483520106</v>
      </c>
      <c r="U310" s="8">
        <f>SUMIFS(AssessedValuation[100% Gas &amp; Elec Utilities],AssessedValuation[Dist],$C310,AssessedValuation[Tif_NonTIF],$A$4)</f>
        <v>40482049</v>
      </c>
      <c r="V310" s="8">
        <f t="shared" si="4"/>
        <v>524002155</v>
      </c>
    </row>
    <row r="311" spans="1:22" x14ac:dyDescent="0.25">
      <c r="A311">
        <v>2026</v>
      </c>
      <c r="B311" t="s">
        <v>1037</v>
      </c>
      <c r="C311" t="s">
        <v>1641</v>
      </c>
      <c r="D311" t="s">
        <v>1641</v>
      </c>
      <c r="E311" t="s">
        <v>449</v>
      </c>
      <c r="F311" t="s">
        <v>1642</v>
      </c>
      <c r="G311" s="8">
        <f>SUMIFS(AssessedValuation[100% Residential],AssessedValuation[Dist],$C311,AssessedValuation[Tif_NonTIF],$A$4)</f>
        <v>75940464</v>
      </c>
      <c r="H311" s="8">
        <f>SUMIFS(AssessedValuation[100% Ag Land],AssessedValuation[Dist],$C311,AssessedValuation[Tif_NonTIF],$A$4)</f>
        <v>180825680</v>
      </c>
      <c r="I311" s="8">
        <f>SUMIFS(AssessedValuation[100% Ag Building],AssessedValuation[Dist],$C311,AssessedValuation[Tif_NonTIF],$A$4)</f>
        <v>5802450</v>
      </c>
      <c r="J311" s="8">
        <f>SUMIFS(AssessedValuation[100% Commercial],AssessedValuation[Dist],$C311,AssessedValuation[Tif_NonTIF],$A$4)</f>
        <v>27976306</v>
      </c>
      <c r="K311" s="8">
        <f>SUMIFS(AssessedValuation[100% Industrial],AssessedValuation[Dist],$C311,AssessedValuation[Tif_NonTIF],$A$4)</f>
        <v>55449060</v>
      </c>
      <c r="L311" s="8">
        <f>SUMIFS(AssessedValuation[100% Reserved],AssessedValuation[Dist],$C311,AssessedValuation[Tif_NonTIF],$A$4)</f>
        <v>0</v>
      </c>
      <c r="M311" s="8">
        <f>SUMIFS(AssessedValuation[100% Reserved4],AssessedValuation[Dist],$C311,AssessedValuation[Tif_NonTIF],$A$4)</f>
        <v>0</v>
      </c>
      <c r="N311" s="8">
        <f>SUMIFS(AssessedValuation[100% Railroads],AssessedValuation[Dist],$C311,AssessedValuation[Tif_NonTIF],$A$4)</f>
        <v>9991685</v>
      </c>
      <c r="O311" s="8">
        <f>SUMIFS(AssessedValuation[100% Utilities],AssessedValuation[Dist],$C311,AssessedValuation[Tif_NonTIF],$A$4)</f>
        <v>156891</v>
      </c>
      <c r="P311" s="8">
        <f>SUMIFS(AssessedValuation[100% Other],AssessedValuation[Dist],$C311,AssessedValuation[Tif_NonTIF],$A$4)</f>
        <v>0</v>
      </c>
      <c r="Q311" s="8">
        <f>SUMIFS(AssessedValuation[100% Gross],AssessedValuation[Dist],$C311,AssessedValuation[Tif_NonTIF],$A$4)</f>
        <v>356142536</v>
      </c>
      <c r="R311" s="8">
        <f>SUMIFS(AssessedValuation[100% Military Exempt],AssessedValuation[Dist],$C311,AssessedValuation[Tif_NonTIF],$A$4)</f>
        <v>224000</v>
      </c>
      <c r="S311" s="8">
        <f>SUMIFS(AssessedValuation[100% Homestead Exempt],AssessedValuation[Dist],$C311,AssessedValuation[Tif_NonTIF],$A$4)</f>
        <v>354250</v>
      </c>
      <c r="T311" s="8">
        <f>SUMIFS(AssessedValuation[100% Net],AssessedValuation[Dist],$C311,AssessedValuation[Tif_NonTIF],$A$4)</f>
        <v>355564286</v>
      </c>
      <c r="U311" s="8">
        <f>SUMIFS(AssessedValuation[100% Gas &amp; Elec Utilities],AssessedValuation[Dist],$C311,AssessedValuation[Tif_NonTIF],$A$4)</f>
        <v>15763682</v>
      </c>
      <c r="V311" s="8">
        <f t="shared" si="4"/>
        <v>371327968</v>
      </c>
    </row>
    <row r="312" spans="1:22" x14ac:dyDescent="0.25">
      <c r="A312">
        <v>2026</v>
      </c>
      <c r="B312" t="s">
        <v>1037</v>
      </c>
      <c r="C312" t="s">
        <v>1643</v>
      </c>
      <c r="D312" t="s">
        <v>1643</v>
      </c>
      <c r="E312" t="s">
        <v>478</v>
      </c>
      <c r="F312" t="s">
        <v>1644</v>
      </c>
      <c r="G312" s="8">
        <f>SUMIFS(AssessedValuation[100% Residential],AssessedValuation[Dist],$C312,AssessedValuation[Tif_NonTIF],$A$4)</f>
        <v>561957815</v>
      </c>
      <c r="H312" s="8">
        <f>SUMIFS(AssessedValuation[100% Ag Land],AssessedValuation[Dist],$C312,AssessedValuation[Tif_NonTIF],$A$4)</f>
        <v>225578260</v>
      </c>
      <c r="I312" s="8">
        <f>SUMIFS(AssessedValuation[100% Ag Building],AssessedValuation[Dist],$C312,AssessedValuation[Tif_NonTIF],$A$4)</f>
        <v>4029290</v>
      </c>
      <c r="J312" s="8">
        <f>SUMIFS(AssessedValuation[100% Commercial],AssessedValuation[Dist],$C312,AssessedValuation[Tif_NonTIF],$A$4)</f>
        <v>103338623</v>
      </c>
      <c r="K312" s="8">
        <f>SUMIFS(AssessedValuation[100% Industrial],AssessedValuation[Dist],$C312,AssessedValuation[Tif_NonTIF],$A$4)</f>
        <v>48916736</v>
      </c>
      <c r="L312" s="8">
        <f>SUMIFS(AssessedValuation[100% Reserved],AssessedValuation[Dist],$C312,AssessedValuation[Tif_NonTIF],$A$4)</f>
        <v>0</v>
      </c>
      <c r="M312" s="8">
        <f>SUMIFS(AssessedValuation[100% Reserved4],AssessedValuation[Dist],$C312,AssessedValuation[Tif_NonTIF],$A$4)</f>
        <v>0</v>
      </c>
      <c r="N312" s="8">
        <f>SUMIFS(AssessedValuation[100% Railroads],AssessedValuation[Dist],$C312,AssessedValuation[Tif_NonTIF],$A$4)</f>
        <v>23238387</v>
      </c>
      <c r="O312" s="8">
        <f>SUMIFS(AssessedValuation[100% Utilities],AssessedValuation[Dist],$C312,AssessedValuation[Tif_NonTIF],$A$4)</f>
        <v>2357598</v>
      </c>
      <c r="P312" s="8">
        <f>SUMIFS(AssessedValuation[100% Other],AssessedValuation[Dist],$C312,AssessedValuation[Tif_NonTIF],$A$4)</f>
        <v>12500</v>
      </c>
      <c r="Q312" s="8">
        <f>SUMIFS(AssessedValuation[100% Gross],AssessedValuation[Dist],$C312,AssessedValuation[Tif_NonTIF],$A$4)</f>
        <v>969429209</v>
      </c>
      <c r="R312" s="8">
        <f>SUMIFS(AssessedValuation[100% Military Exempt],AssessedValuation[Dist],$C312,AssessedValuation[Tif_NonTIF],$A$4)</f>
        <v>1336000</v>
      </c>
      <c r="S312" s="8">
        <f>SUMIFS(AssessedValuation[100% Homestead Exempt],AssessedValuation[Dist],$C312,AssessedValuation[Tif_NonTIF],$A$4)</f>
        <v>2349750</v>
      </c>
      <c r="T312" s="8">
        <f>SUMIFS(AssessedValuation[100% Net],AssessedValuation[Dist],$C312,AssessedValuation[Tif_NonTIF],$A$4)</f>
        <v>965743459</v>
      </c>
      <c r="U312" s="8">
        <f>SUMIFS(AssessedValuation[100% Gas &amp; Elec Utilities],AssessedValuation[Dist],$C312,AssessedValuation[Tif_NonTIF],$A$4)</f>
        <v>23638245</v>
      </c>
      <c r="V312" s="8">
        <f t="shared" si="4"/>
        <v>989381704</v>
      </c>
    </row>
    <row r="313" spans="1:22" x14ac:dyDescent="0.25">
      <c r="A313">
        <v>2026</v>
      </c>
      <c r="B313" t="s">
        <v>1037</v>
      </c>
      <c r="C313" t="s">
        <v>1645</v>
      </c>
      <c r="D313" t="s">
        <v>1645</v>
      </c>
      <c r="E313" t="s">
        <v>665</v>
      </c>
      <c r="F313" t="s">
        <v>1646</v>
      </c>
      <c r="G313" s="8">
        <f>SUMIFS(AssessedValuation[100% Residential],AssessedValuation[Dist],$C313,AssessedValuation[Tif_NonTIF],$A$4)</f>
        <v>135889998</v>
      </c>
      <c r="H313" s="8">
        <f>SUMIFS(AssessedValuation[100% Ag Land],AssessedValuation[Dist],$C313,AssessedValuation[Tif_NonTIF],$A$4)</f>
        <v>193428326</v>
      </c>
      <c r="I313" s="8">
        <f>SUMIFS(AssessedValuation[100% Ag Building],AssessedValuation[Dist],$C313,AssessedValuation[Tif_NonTIF],$A$4)</f>
        <v>22505577</v>
      </c>
      <c r="J313" s="8">
        <f>SUMIFS(AssessedValuation[100% Commercial],AssessedValuation[Dist],$C313,AssessedValuation[Tif_NonTIF],$A$4)</f>
        <v>27732420</v>
      </c>
      <c r="K313" s="8">
        <f>SUMIFS(AssessedValuation[100% Industrial],AssessedValuation[Dist],$C313,AssessedValuation[Tif_NonTIF],$A$4)</f>
        <v>5327773</v>
      </c>
      <c r="L313" s="8">
        <f>SUMIFS(AssessedValuation[100% Reserved],AssessedValuation[Dist],$C313,AssessedValuation[Tif_NonTIF],$A$4)</f>
        <v>0</v>
      </c>
      <c r="M313" s="8">
        <f>SUMIFS(AssessedValuation[100% Reserved4],AssessedValuation[Dist],$C313,AssessedValuation[Tif_NonTIF],$A$4)</f>
        <v>0</v>
      </c>
      <c r="N313" s="8">
        <f>SUMIFS(AssessedValuation[100% Railroads],AssessedValuation[Dist],$C313,AssessedValuation[Tif_NonTIF],$A$4)</f>
        <v>19413813</v>
      </c>
      <c r="O313" s="8">
        <f>SUMIFS(AssessedValuation[100% Utilities],AssessedValuation[Dist],$C313,AssessedValuation[Tif_NonTIF],$A$4)</f>
        <v>624534</v>
      </c>
      <c r="P313" s="8">
        <f>SUMIFS(AssessedValuation[100% Other],AssessedValuation[Dist],$C313,AssessedValuation[Tif_NonTIF],$A$4)</f>
        <v>0</v>
      </c>
      <c r="Q313" s="8">
        <f>SUMIFS(AssessedValuation[100% Gross],AssessedValuation[Dist],$C313,AssessedValuation[Tif_NonTIF],$A$4)</f>
        <v>404922441</v>
      </c>
      <c r="R313" s="8">
        <f>SUMIFS(AssessedValuation[100% Military Exempt],AssessedValuation[Dist],$C313,AssessedValuation[Tif_NonTIF],$A$4)</f>
        <v>360000</v>
      </c>
      <c r="S313" s="8">
        <f>SUMIFS(AssessedValuation[100% Homestead Exempt],AssessedValuation[Dist],$C313,AssessedValuation[Tif_NonTIF],$A$4)</f>
        <v>1069250</v>
      </c>
      <c r="T313" s="8">
        <f>SUMIFS(AssessedValuation[100% Net],AssessedValuation[Dist],$C313,AssessedValuation[Tif_NonTIF],$A$4)</f>
        <v>403493191</v>
      </c>
      <c r="U313" s="8">
        <f>SUMIFS(AssessedValuation[100% Gas &amp; Elec Utilities],AssessedValuation[Dist],$C313,AssessedValuation[Tif_NonTIF],$A$4)</f>
        <v>12045248</v>
      </c>
      <c r="V313" s="8">
        <f t="shared" si="4"/>
        <v>415538439</v>
      </c>
    </row>
    <row r="314" spans="1:22" x14ac:dyDescent="0.25">
      <c r="A314">
        <v>2026</v>
      </c>
      <c r="B314" t="s">
        <v>1043</v>
      </c>
      <c r="C314" t="s">
        <v>1647</v>
      </c>
      <c r="D314" t="s">
        <v>1647</v>
      </c>
      <c r="E314" t="s">
        <v>159</v>
      </c>
      <c r="F314" t="s">
        <v>1648</v>
      </c>
      <c r="G314" s="8">
        <f>SUMIFS(AssessedValuation[100% Residential],AssessedValuation[Dist],$C314,AssessedValuation[Tif_NonTIF],$A$4)</f>
        <v>513125460</v>
      </c>
      <c r="H314" s="8">
        <f>SUMIFS(AssessedValuation[100% Ag Land],AssessedValuation[Dist],$C314,AssessedValuation[Tif_NonTIF],$A$4)</f>
        <v>120458630</v>
      </c>
      <c r="I314" s="8">
        <f>SUMIFS(AssessedValuation[100% Ag Building],AssessedValuation[Dist],$C314,AssessedValuation[Tif_NonTIF],$A$4)</f>
        <v>7931850</v>
      </c>
      <c r="J314" s="8">
        <f>SUMIFS(AssessedValuation[100% Commercial],AssessedValuation[Dist],$C314,AssessedValuation[Tif_NonTIF],$A$4)</f>
        <v>149279791</v>
      </c>
      <c r="K314" s="8">
        <f>SUMIFS(AssessedValuation[100% Industrial],AssessedValuation[Dist],$C314,AssessedValuation[Tif_NonTIF],$A$4)</f>
        <v>17215450</v>
      </c>
      <c r="L314" s="8">
        <f>SUMIFS(AssessedValuation[100% Reserved],AssessedValuation[Dist],$C314,AssessedValuation[Tif_NonTIF],$A$4)</f>
        <v>0</v>
      </c>
      <c r="M314" s="8">
        <f>SUMIFS(AssessedValuation[100% Reserved4],AssessedValuation[Dist],$C314,AssessedValuation[Tif_NonTIF],$A$4)</f>
        <v>0</v>
      </c>
      <c r="N314" s="8">
        <f>SUMIFS(AssessedValuation[100% Railroads],AssessedValuation[Dist],$C314,AssessedValuation[Tif_NonTIF],$A$4)</f>
        <v>1599195</v>
      </c>
      <c r="O314" s="8">
        <f>SUMIFS(AssessedValuation[100% Utilities],AssessedValuation[Dist],$C314,AssessedValuation[Tif_NonTIF],$A$4)</f>
        <v>13409710</v>
      </c>
      <c r="P314" s="8">
        <f>SUMIFS(AssessedValuation[100% Other],AssessedValuation[Dist],$C314,AssessedValuation[Tif_NonTIF],$A$4)</f>
        <v>0</v>
      </c>
      <c r="Q314" s="8">
        <f>SUMIFS(AssessedValuation[100% Gross],AssessedValuation[Dist],$C314,AssessedValuation[Tif_NonTIF],$A$4)</f>
        <v>823020086</v>
      </c>
      <c r="R314" s="8">
        <f>SUMIFS(AssessedValuation[100% Military Exempt],AssessedValuation[Dist],$C314,AssessedValuation[Tif_NonTIF],$A$4)</f>
        <v>652812</v>
      </c>
      <c r="S314" s="8">
        <f>SUMIFS(AssessedValuation[100% Homestead Exempt],AssessedValuation[Dist],$C314,AssessedValuation[Tif_NonTIF],$A$4)</f>
        <v>2288000</v>
      </c>
      <c r="T314" s="8">
        <f>SUMIFS(AssessedValuation[100% Net],AssessedValuation[Dist],$C314,AssessedValuation[Tif_NonTIF],$A$4)</f>
        <v>820079274</v>
      </c>
      <c r="U314" s="8">
        <f>SUMIFS(AssessedValuation[100% Gas &amp; Elec Utilities],AssessedValuation[Dist],$C314,AssessedValuation[Tif_NonTIF],$A$4)</f>
        <v>53262648</v>
      </c>
      <c r="V314" s="8">
        <f t="shared" si="4"/>
        <v>873341922</v>
      </c>
    </row>
    <row r="315" spans="1:22" x14ac:dyDescent="0.25">
      <c r="A315">
        <v>2026</v>
      </c>
      <c r="B315" t="s">
        <v>1040</v>
      </c>
      <c r="C315" t="s">
        <v>1649</v>
      </c>
      <c r="D315" t="s">
        <v>1649</v>
      </c>
      <c r="E315" t="s">
        <v>303</v>
      </c>
      <c r="F315" t="s">
        <v>1650</v>
      </c>
      <c r="G315" s="8">
        <f>SUMIFS(AssessedValuation[100% Residential],AssessedValuation[Dist],$C315,AssessedValuation[Tif_NonTIF],$A$4)</f>
        <v>144032092</v>
      </c>
      <c r="H315" s="8">
        <f>SUMIFS(AssessedValuation[100% Ag Land],AssessedValuation[Dist],$C315,AssessedValuation[Tif_NonTIF],$A$4)</f>
        <v>457418</v>
      </c>
      <c r="I315" s="8">
        <f>SUMIFS(AssessedValuation[100% Ag Building],AssessedValuation[Dist],$C315,AssessedValuation[Tif_NonTIF],$A$4)</f>
        <v>30097</v>
      </c>
      <c r="J315" s="8">
        <f>SUMIFS(AssessedValuation[100% Commercial],AssessedValuation[Dist],$C315,AssessedValuation[Tif_NonTIF],$A$4)</f>
        <v>134937979</v>
      </c>
      <c r="K315" s="8">
        <f>SUMIFS(AssessedValuation[100% Industrial],AssessedValuation[Dist],$C315,AssessedValuation[Tif_NonTIF],$A$4)</f>
        <v>11751125</v>
      </c>
      <c r="L315" s="8">
        <f>SUMIFS(AssessedValuation[100% Reserved],AssessedValuation[Dist],$C315,AssessedValuation[Tif_NonTIF],$A$4)</f>
        <v>0</v>
      </c>
      <c r="M315" s="8">
        <f>SUMIFS(AssessedValuation[100% Reserved4],AssessedValuation[Dist],$C315,AssessedValuation[Tif_NonTIF],$A$4)</f>
        <v>0</v>
      </c>
      <c r="N315" s="8">
        <f>SUMIFS(AssessedValuation[100% Railroads],AssessedValuation[Dist],$C315,AssessedValuation[Tif_NonTIF],$A$4)</f>
        <v>1153472</v>
      </c>
      <c r="O315" s="8">
        <f>SUMIFS(AssessedValuation[100% Utilities],AssessedValuation[Dist],$C315,AssessedValuation[Tif_NonTIF],$A$4)</f>
        <v>113546</v>
      </c>
      <c r="P315" s="8">
        <f>SUMIFS(AssessedValuation[100% Other],AssessedValuation[Dist],$C315,AssessedValuation[Tif_NonTIF],$A$4)</f>
        <v>0</v>
      </c>
      <c r="Q315" s="8">
        <f>SUMIFS(AssessedValuation[100% Gross],AssessedValuation[Dist],$C315,AssessedValuation[Tif_NonTIF],$A$4)</f>
        <v>292475729</v>
      </c>
      <c r="R315" s="8">
        <f>SUMIFS(AssessedValuation[100% Military Exempt],AssessedValuation[Dist],$C315,AssessedValuation[Tif_NonTIF],$A$4)</f>
        <v>424000</v>
      </c>
      <c r="S315" s="8">
        <f>SUMIFS(AssessedValuation[100% Homestead Exempt],AssessedValuation[Dist],$C315,AssessedValuation[Tif_NonTIF],$A$4)</f>
        <v>1573000</v>
      </c>
      <c r="T315" s="8">
        <f>SUMIFS(AssessedValuation[100% Net],AssessedValuation[Dist],$C315,AssessedValuation[Tif_NonTIF],$A$4)</f>
        <v>290478729</v>
      </c>
      <c r="U315" s="8">
        <f>SUMIFS(AssessedValuation[100% Gas &amp; Elec Utilities],AssessedValuation[Dist],$C315,AssessedValuation[Tif_NonTIF],$A$4)</f>
        <v>29753552</v>
      </c>
      <c r="V315" s="8">
        <f t="shared" si="4"/>
        <v>320232281</v>
      </c>
    </row>
    <row r="316" spans="1:22" x14ac:dyDescent="0.25">
      <c r="A316">
        <v>2026</v>
      </c>
      <c r="B316" t="s">
        <v>1052</v>
      </c>
      <c r="C316" t="s">
        <v>1651</v>
      </c>
      <c r="D316" t="s">
        <v>1651</v>
      </c>
      <c r="E316" t="s">
        <v>437</v>
      </c>
      <c r="F316" t="s">
        <v>1652</v>
      </c>
      <c r="G316" s="8">
        <f>SUMIFS(AssessedValuation[100% Residential],AssessedValuation[Dist],$C316,AssessedValuation[Tif_NonTIF],$A$4)</f>
        <v>112176765</v>
      </c>
      <c r="H316" s="8">
        <f>SUMIFS(AssessedValuation[100% Ag Land],AssessedValuation[Dist],$C316,AssessedValuation[Tif_NonTIF],$A$4)</f>
        <v>157240950</v>
      </c>
      <c r="I316" s="8">
        <f>SUMIFS(AssessedValuation[100% Ag Building],AssessedValuation[Dist],$C316,AssessedValuation[Tif_NonTIF],$A$4)</f>
        <v>13080570</v>
      </c>
      <c r="J316" s="8">
        <f>SUMIFS(AssessedValuation[100% Commercial],AssessedValuation[Dist],$C316,AssessedValuation[Tif_NonTIF],$A$4)</f>
        <v>6939715</v>
      </c>
      <c r="K316" s="8">
        <f>SUMIFS(AssessedValuation[100% Industrial],AssessedValuation[Dist],$C316,AssessedValuation[Tif_NonTIF],$A$4)</f>
        <v>134920</v>
      </c>
      <c r="L316" s="8">
        <f>SUMIFS(AssessedValuation[100% Reserved],AssessedValuation[Dist],$C316,AssessedValuation[Tif_NonTIF],$A$4)</f>
        <v>0</v>
      </c>
      <c r="M316" s="8">
        <f>SUMIFS(AssessedValuation[100% Reserved4],AssessedValuation[Dist],$C316,AssessedValuation[Tif_NonTIF],$A$4)</f>
        <v>0</v>
      </c>
      <c r="N316" s="8">
        <f>SUMIFS(AssessedValuation[100% Railroads],AssessedValuation[Dist],$C316,AssessedValuation[Tif_NonTIF],$A$4)</f>
        <v>0</v>
      </c>
      <c r="O316" s="8">
        <f>SUMIFS(AssessedValuation[100% Utilities],AssessedValuation[Dist],$C316,AssessedValuation[Tif_NonTIF],$A$4)</f>
        <v>11003543</v>
      </c>
      <c r="P316" s="8">
        <f>SUMIFS(AssessedValuation[100% Other],AssessedValuation[Dist],$C316,AssessedValuation[Tif_NonTIF],$A$4)</f>
        <v>0</v>
      </c>
      <c r="Q316" s="8">
        <f>SUMIFS(AssessedValuation[100% Gross],AssessedValuation[Dist],$C316,AssessedValuation[Tif_NonTIF],$A$4)</f>
        <v>300576463</v>
      </c>
      <c r="R316" s="8">
        <f>SUMIFS(AssessedValuation[100% Military Exempt],AssessedValuation[Dist],$C316,AssessedValuation[Tif_NonTIF],$A$4)</f>
        <v>348000</v>
      </c>
      <c r="S316" s="8">
        <f>SUMIFS(AssessedValuation[100% Homestead Exempt],AssessedValuation[Dist],$C316,AssessedValuation[Tif_NonTIF],$A$4)</f>
        <v>1059500</v>
      </c>
      <c r="T316" s="8">
        <f>SUMIFS(AssessedValuation[100% Net],AssessedValuation[Dist],$C316,AssessedValuation[Tif_NonTIF],$A$4)</f>
        <v>299168963</v>
      </c>
      <c r="U316" s="8">
        <f>SUMIFS(AssessedValuation[100% Gas &amp; Elec Utilities],AssessedValuation[Dist],$C316,AssessedValuation[Tif_NonTIF],$A$4)</f>
        <v>17580890</v>
      </c>
      <c r="V316" s="8">
        <f t="shared" si="4"/>
        <v>316749853</v>
      </c>
    </row>
    <row r="317" spans="1:22" x14ac:dyDescent="0.25">
      <c r="A317">
        <v>2026</v>
      </c>
      <c r="B317" t="s">
        <v>1024</v>
      </c>
      <c r="C317" t="s">
        <v>1653</v>
      </c>
      <c r="D317" t="s">
        <v>1653</v>
      </c>
      <c r="E317" t="s">
        <v>33</v>
      </c>
      <c r="F317" t="s">
        <v>1654</v>
      </c>
      <c r="G317" s="8">
        <f>SUMIFS(AssessedValuation[100% Residential],AssessedValuation[Dist],$C317,AssessedValuation[Tif_NonTIF],$A$4)</f>
        <v>459280083</v>
      </c>
      <c r="H317" s="8">
        <f>SUMIFS(AssessedValuation[100% Ag Land],AssessedValuation[Dist],$C317,AssessedValuation[Tif_NonTIF],$A$4)</f>
        <v>181100770</v>
      </c>
      <c r="I317" s="8">
        <f>SUMIFS(AssessedValuation[100% Ag Building],AssessedValuation[Dist],$C317,AssessedValuation[Tif_NonTIF],$A$4)</f>
        <v>7490127</v>
      </c>
      <c r="J317" s="8">
        <f>SUMIFS(AssessedValuation[100% Commercial],AssessedValuation[Dist],$C317,AssessedValuation[Tif_NonTIF],$A$4)</f>
        <v>65263834</v>
      </c>
      <c r="K317" s="8">
        <f>SUMIFS(AssessedValuation[100% Industrial],AssessedValuation[Dist],$C317,AssessedValuation[Tif_NonTIF],$A$4)</f>
        <v>68899966</v>
      </c>
      <c r="L317" s="8">
        <f>SUMIFS(AssessedValuation[100% Reserved],AssessedValuation[Dist],$C317,AssessedValuation[Tif_NonTIF],$A$4)</f>
        <v>0</v>
      </c>
      <c r="M317" s="8">
        <f>SUMIFS(AssessedValuation[100% Reserved4],AssessedValuation[Dist],$C317,AssessedValuation[Tif_NonTIF],$A$4)</f>
        <v>0</v>
      </c>
      <c r="N317" s="8">
        <f>SUMIFS(AssessedValuation[100% Railroads],AssessedValuation[Dist],$C317,AssessedValuation[Tif_NonTIF],$A$4)</f>
        <v>4785783</v>
      </c>
      <c r="O317" s="8">
        <f>SUMIFS(AssessedValuation[100% Utilities],AssessedValuation[Dist],$C317,AssessedValuation[Tif_NonTIF],$A$4)</f>
        <v>160723631</v>
      </c>
      <c r="P317" s="8">
        <f>SUMIFS(AssessedValuation[100% Other],AssessedValuation[Dist],$C317,AssessedValuation[Tif_NonTIF],$A$4)</f>
        <v>0</v>
      </c>
      <c r="Q317" s="8">
        <f>SUMIFS(AssessedValuation[100% Gross],AssessedValuation[Dist],$C317,AssessedValuation[Tif_NonTIF],$A$4)</f>
        <v>947544194</v>
      </c>
      <c r="R317" s="8">
        <f>SUMIFS(AssessedValuation[100% Military Exempt],AssessedValuation[Dist],$C317,AssessedValuation[Tif_NonTIF],$A$4)</f>
        <v>1029559</v>
      </c>
      <c r="S317" s="8">
        <f>SUMIFS(AssessedValuation[100% Homestead Exempt],AssessedValuation[Dist],$C317,AssessedValuation[Tif_NonTIF],$A$4)</f>
        <v>3146000</v>
      </c>
      <c r="T317" s="8">
        <f>SUMIFS(AssessedValuation[100% Net],AssessedValuation[Dist],$C317,AssessedValuation[Tif_NonTIF],$A$4)</f>
        <v>943368635</v>
      </c>
      <c r="U317" s="8">
        <f>SUMIFS(AssessedValuation[100% Gas &amp; Elec Utilities],AssessedValuation[Dist],$C317,AssessedValuation[Tif_NonTIF],$A$4)</f>
        <v>154625341</v>
      </c>
      <c r="V317" s="8">
        <f t="shared" si="4"/>
        <v>1097993976</v>
      </c>
    </row>
    <row r="318" spans="1:22" x14ac:dyDescent="0.25">
      <c r="A318">
        <v>2026</v>
      </c>
      <c r="B318" t="s">
        <v>1052</v>
      </c>
      <c r="C318" t="s">
        <v>1655</v>
      </c>
      <c r="D318" t="s">
        <v>1655</v>
      </c>
      <c r="E318" t="s">
        <v>276</v>
      </c>
      <c r="F318" t="s">
        <v>1656</v>
      </c>
      <c r="G318" s="8">
        <f>SUMIFS(AssessedValuation[100% Residential],AssessedValuation[Dist],$C318,AssessedValuation[Tif_NonTIF],$A$4)</f>
        <v>789509249</v>
      </c>
      <c r="H318" s="8">
        <f>SUMIFS(AssessedValuation[100% Ag Land],AssessedValuation[Dist],$C318,AssessedValuation[Tif_NonTIF],$A$4)</f>
        <v>233653440</v>
      </c>
      <c r="I318" s="8">
        <f>SUMIFS(AssessedValuation[100% Ag Building],AssessedValuation[Dist],$C318,AssessedValuation[Tif_NonTIF],$A$4)</f>
        <v>26844340</v>
      </c>
      <c r="J318" s="8">
        <f>SUMIFS(AssessedValuation[100% Commercial],AssessedValuation[Dist],$C318,AssessedValuation[Tif_NonTIF],$A$4)</f>
        <v>122508324</v>
      </c>
      <c r="K318" s="8">
        <f>SUMIFS(AssessedValuation[100% Industrial],AssessedValuation[Dist],$C318,AssessedValuation[Tif_NonTIF],$A$4)</f>
        <v>47688577</v>
      </c>
      <c r="L318" s="8">
        <f>SUMIFS(AssessedValuation[100% Reserved],AssessedValuation[Dist],$C318,AssessedValuation[Tif_NonTIF],$A$4)</f>
        <v>0</v>
      </c>
      <c r="M318" s="8">
        <f>SUMIFS(AssessedValuation[100% Reserved4],AssessedValuation[Dist],$C318,AssessedValuation[Tif_NonTIF],$A$4)</f>
        <v>0</v>
      </c>
      <c r="N318" s="8">
        <f>SUMIFS(AssessedValuation[100% Railroads],AssessedValuation[Dist],$C318,AssessedValuation[Tif_NonTIF],$A$4)</f>
        <v>7208279</v>
      </c>
      <c r="O318" s="8">
        <f>SUMIFS(AssessedValuation[100% Utilities],AssessedValuation[Dist],$C318,AssessedValuation[Tif_NonTIF],$A$4)</f>
        <v>32849431</v>
      </c>
      <c r="P318" s="8">
        <f>SUMIFS(AssessedValuation[100% Other],AssessedValuation[Dist],$C318,AssessedValuation[Tif_NonTIF],$A$4)</f>
        <v>0</v>
      </c>
      <c r="Q318" s="8">
        <f>SUMIFS(AssessedValuation[100% Gross],AssessedValuation[Dist],$C318,AssessedValuation[Tif_NonTIF],$A$4)</f>
        <v>1260261640</v>
      </c>
      <c r="R318" s="8">
        <f>SUMIFS(AssessedValuation[100% Military Exempt],AssessedValuation[Dist],$C318,AssessedValuation[Tif_NonTIF],$A$4)</f>
        <v>1688601</v>
      </c>
      <c r="S318" s="8">
        <f>SUMIFS(AssessedValuation[100% Homestead Exempt],AssessedValuation[Dist],$C318,AssessedValuation[Tif_NonTIF],$A$4)</f>
        <v>6253142</v>
      </c>
      <c r="T318" s="8">
        <f>SUMIFS(AssessedValuation[100% Net],AssessedValuation[Dist],$C318,AssessedValuation[Tif_NonTIF],$A$4)</f>
        <v>1252319897</v>
      </c>
      <c r="U318" s="8">
        <f>SUMIFS(AssessedValuation[100% Gas &amp; Elec Utilities],AssessedValuation[Dist],$C318,AssessedValuation[Tif_NonTIF],$A$4)</f>
        <v>96630287</v>
      </c>
      <c r="V318" s="8">
        <f t="shared" si="4"/>
        <v>1348950184</v>
      </c>
    </row>
    <row r="319" spans="1:22" x14ac:dyDescent="0.25">
      <c r="A319">
        <v>2026</v>
      </c>
      <c r="B319" t="s">
        <v>1024</v>
      </c>
      <c r="C319" t="s">
        <v>1657</v>
      </c>
      <c r="D319" t="s">
        <v>1657</v>
      </c>
      <c r="E319" t="s">
        <v>284</v>
      </c>
      <c r="F319" t="s">
        <v>1658</v>
      </c>
      <c r="G319" s="8">
        <f>SUMIFS(AssessedValuation[100% Residential],AssessedValuation[Dist],$C319,AssessedValuation[Tif_NonTIF],$A$4)</f>
        <v>7597733391</v>
      </c>
      <c r="H319" s="8">
        <f>SUMIFS(AssessedValuation[100% Ag Land],AssessedValuation[Dist],$C319,AssessedValuation[Tif_NonTIF],$A$4)</f>
        <v>3240147</v>
      </c>
      <c r="I319" s="8">
        <f>SUMIFS(AssessedValuation[100% Ag Building],AssessedValuation[Dist],$C319,AssessedValuation[Tif_NonTIF],$A$4)</f>
        <v>279050</v>
      </c>
      <c r="J319" s="8">
        <f>SUMIFS(AssessedValuation[100% Commercial],AssessedValuation[Dist],$C319,AssessedValuation[Tif_NonTIF],$A$4)</f>
        <v>2333094449</v>
      </c>
      <c r="K319" s="8">
        <f>SUMIFS(AssessedValuation[100% Industrial],AssessedValuation[Dist],$C319,AssessedValuation[Tif_NonTIF],$A$4)</f>
        <v>252440885</v>
      </c>
      <c r="L319" s="8">
        <f>SUMIFS(AssessedValuation[100% Reserved],AssessedValuation[Dist],$C319,AssessedValuation[Tif_NonTIF],$A$4)</f>
        <v>0</v>
      </c>
      <c r="M319" s="8">
        <f>SUMIFS(AssessedValuation[100% Reserved4],AssessedValuation[Dist],$C319,AssessedValuation[Tif_NonTIF],$A$4)</f>
        <v>0</v>
      </c>
      <c r="N319" s="8">
        <f>SUMIFS(AssessedValuation[100% Railroads],AssessedValuation[Dist],$C319,AssessedValuation[Tif_NonTIF],$A$4)</f>
        <v>7379927</v>
      </c>
      <c r="O319" s="8">
        <f>SUMIFS(AssessedValuation[100% Utilities],AssessedValuation[Dist],$C319,AssessedValuation[Tif_NonTIF],$A$4)</f>
        <v>8957842</v>
      </c>
      <c r="P319" s="8">
        <f>SUMIFS(AssessedValuation[100% Other],AssessedValuation[Dist],$C319,AssessedValuation[Tif_NonTIF],$A$4)</f>
        <v>0</v>
      </c>
      <c r="Q319" s="8">
        <f>SUMIFS(AssessedValuation[100% Gross],AssessedValuation[Dist],$C319,AssessedValuation[Tif_NonTIF],$A$4)</f>
        <v>10203125691</v>
      </c>
      <c r="R319" s="8">
        <f>SUMIFS(AssessedValuation[100% Military Exempt],AssessedValuation[Dist],$C319,AssessedValuation[Tif_NonTIF],$A$4)</f>
        <v>5745391</v>
      </c>
      <c r="S319" s="8">
        <f>SUMIFS(AssessedValuation[100% Homestead Exempt],AssessedValuation[Dist],$C319,AssessedValuation[Tif_NonTIF],$A$4)</f>
        <v>33098000</v>
      </c>
      <c r="T319" s="8">
        <f>SUMIFS(AssessedValuation[100% Net],AssessedValuation[Dist],$C319,AssessedValuation[Tif_NonTIF],$A$4)</f>
        <v>10164282300</v>
      </c>
      <c r="U319" s="8">
        <f>SUMIFS(AssessedValuation[100% Gas &amp; Elec Utilities],AssessedValuation[Dist],$C319,AssessedValuation[Tif_NonTIF],$A$4)</f>
        <v>282489503</v>
      </c>
      <c r="V319" s="8">
        <f t="shared" si="4"/>
        <v>10446771803</v>
      </c>
    </row>
    <row r="320" spans="1:22" x14ac:dyDescent="0.25">
      <c r="A320">
        <v>2026</v>
      </c>
      <c r="B320" t="s">
        <v>1029</v>
      </c>
      <c r="C320" t="s">
        <v>1659</v>
      </c>
      <c r="D320" t="s">
        <v>1659</v>
      </c>
      <c r="E320" t="s">
        <v>163</v>
      </c>
      <c r="F320" t="s">
        <v>1660</v>
      </c>
      <c r="G320" s="8">
        <f>SUMIFS(AssessedValuation[100% Residential],AssessedValuation[Dist],$C320,AssessedValuation[Tif_NonTIF],$A$4)</f>
        <v>291632526</v>
      </c>
      <c r="H320" s="8">
        <f>SUMIFS(AssessedValuation[100% Ag Land],AssessedValuation[Dist],$C320,AssessedValuation[Tif_NonTIF],$A$4)</f>
        <v>351791880</v>
      </c>
      <c r="I320" s="8">
        <f>SUMIFS(AssessedValuation[100% Ag Building],AssessedValuation[Dist],$C320,AssessedValuation[Tif_NonTIF],$A$4)</f>
        <v>23029350</v>
      </c>
      <c r="J320" s="8">
        <f>SUMIFS(AssessedValuation[100% Commercial],AssessedValuation[Dist],$C320,AssessedValuation[Tif_NonTIF],$A$4)</f>
        <v>41222578</v>
      </c>
      <c r="K320" s="8">
        <f>SUMIFS(AssessedValuation[100% Industrial],AssessedValuation[Dist],$C320,AssessedValuation[Tif_NonTIF],$A$4)</f>
        <v>17049600</v>
      </c>
      <c r="L320" s="8">
        <f>SUMIFS(AssessedValuation[100% Reserved],AssessedValuation[Dist],$C320,AssessedValuation[Tif_NonTIF],$A$4)</f>
        <v>0</v>
      </c>
      <c r="M320" s="8">
        <f>SUMIFS(AssessedValuation[100% Reserved4],AssessedValuation[Dist],$C320,AssessedValuation[Tif_NonTIF],$A$4)</f>
        <v>0</v>
      </c>
      <c r="N320" s="8">
        <f>SUMIFS(AssessedValuation[100% Railroads],AssessedValuation[Dist],$C320,AssessedValuation[Tif_NonTIF],$A$4)</f>
        <v>28724043</v>
      </c>
      <c r="O320" s="8">
        <f>SUMIFS(AssessedValuation[100% Utilities],AssessedValuation[Dist],$C320,AssessedValuation[Tif_NonTIF],$A$4)</f>
        <v>8545304</v>
      </c>
      <c r="P320" s="8">
        <f>SUMIFS(AssessedValuation[100% Other],AssessedValuation[Dist],$C320,AssessedValuation[Tif_NonTIF],$A$4)</f>
        <v>0</v>
      </c>
      <c r="Q320" s="8">
        <f>SUMIFS(AssessedValuation[100% Gross],AssessedValuation[Dist],$C320,AssessedValuation[Tif_NonTIF],$A$4)</f>
        <v>761995281</v>
      </c>
      <c r="R320" s="8">
        <f>SUMIFS(AssessedValuation[100% Military Exempt],AssessedValuation[Dist],$C320,AssessedValuation[Tif_NonTIF],$A$4)</f>
        <v>780757</v>
      </c>
      <c r="S320" s="8">
        <f>SUMIFS(AssessedValuation[100% Homestead Exempt],AssessedValuation[Dist],$C320,AssessedValuation[Tif_NonTIF],$A$4)</f>
        <v>2703998</v>
      </c>
      <c r="T320" s="8">
        <f>SUMIFS(AssessedValuation[100% Net],AssessedValuation[Dist],$C320,AssessedValuation[Tif_NonTIF],$A$4)</f>
        <v>758510526</v>
      </c>
      <c r="U320" s="8">
        <f>SUMIFS(AssessedValuation[100% Gas &amp; Elec Utilities],AssessedValuation[Dist],$C320,AssessedValuation[Tif_NonTIF],$A$4)</f>
        <v>70642017</v>
      </c>
      <c r="V320" s="8">
        <f t="shared" si="4"/>
        <v>829152543</v>
      </c>
    </row>
    <row r="321" spans="1:22" x14ac:dyDescent="0.25">
      <c r="A321">
        <v>2026</v>
      </c>
      <c r="B321" t="s">
        <v>1029</v>
      </c>
      <c r="C321" t="s">
        <v>1661</v>
      </c>
      <c r="D321" t="s">
        <v>1661</v>
      </c>
      <c r="E321" t="s">
        <v>407</v>
      </c>
      <c r="F321" t="s">
        <v>1662</v>
      </c>
      <c r="G321" s="8">
        <f>SUMIFS(AssessedValuation[100% Residential],AssessedValuation[Dist],$C321,AssessedValuation[Tif_NonTIF],$A$4)</f>
        <v>209939411</v>
      </c>
      <c r="H321" s="8">
        <f>SUMIFS(AssessedValuation[100% Ag Land],AssessedValuation[Dist],$C321,AssessedValuation[Tif_NonTIF],$A$4)</f>
        <v>234322800</v>
      </c>
      <c r="I321" s="8">
        <f>SUMIFS(AssessedValuation[100% Ag Building],AssessedValuation[Dist],$C321,AssessedValuation[Tif_NonTIF],$A$4)</f>
        <v>19946040</v>
      </c>
      <c r="J321" s="8">
        <f>SUMIFS(AssessedValuation[100% Commercial],AssessedValuation[Dist],$C321,AssessedValuation[Tif_NonTIF],$A$4)</f>
        <v>51962694</v>
      </c>
      <c r="K321" s="8">
        <f>SUMIFS(AssessedValuation[100% Industrial],AssessedValuation[Dist],$C321,AssessedValuation[Tif_NonTIF],$A$4)</f>
        <v>33279570</v>
      </c>
      <c r="L321" s="8">
        <f>SUMIFS(AssessedValuation[100% Reserved],AssessedValuation[Dist],$C321,AssessedValuation[Tif_NonTIF],$A$4)</f>
        <v>0</v>
      </c>
      <c r="M321" s="8">
        <f>SUMIFS(AssessedValuation[100% Reserved4],AssessedValuation[Dist],$C321,AssessedValuation[Tif_NonTIF],$A$4)</f>
        <v>0</v>
      </c>
      <c r="N321" s="8">
        <f>SUMIFS(AssessedValuation[100% Railroads],AssessedValuation[Dist],$C321,AssessedValuation[Tif_NonTIF],$A$4)</f>
        <v>10027937</v>
      </c>
      <c r="O321" s="8">
        <f>SUMIFS(AssessedValuation[100% Utilities],AssessedValuation[Dist],$C321,AssessedValuation[Tif_NonTIF],$A$4)</f>
        <v>1326148</v>
      </c>
      <c r="P321" s="8">
        <f>SUMIFS(AssessedValuation[100% Other],AssessedValuation[Dist],$C321,AssessedValuation[Tif_NonTIF],$A$4)</f>
        <v>0</v>
      </c>
      <c r="Q321" s="8">
        <f>SUMIFS(AssessedValuation[100% Gross],AssessedValuation[Dist],$C321,AssessedValuation[Tif_NonTIF],$A$4)</f>
        <v>560804600</v>
      </c>
      <c r="R321" s="8">
        <f>SUMIFS(AssessedValuation[100% Military Exempt],AssessedValuation[Dist],$C321,AssessedValuation[Tif_NonTIF],$A$4)</f>
        <v>648911</v>
      </c>
      <c r="S321" s="8">
        <f>SUMIFS(AssessedValuation[100% Homestead Exempt],AssessedValuation[Dist],$C321,AssessedValuation[Tif_NonTIF],$A$4)</f>
        <v>2801500</v>
      </c>
      <c r="T321" s="8">
        <f>SUMIFS(AssessedValuation[100% Net],AssessedValuation[Dist],$C321,AssessedValuation[Tif_NonTIF],$A$4)</f>
        <v>557354189</v>
      </c>
      <c r="U321" s="8">
        <f>SUMIFS(AssessedValuation[100% Gas &amp; Elec Utilities],AssessedValuation[Dist],$C321,AssessedValuation[Tif_NonTIF],$A$4)</f>
        <v>29935544</v>
      </c>
      <c r="V321" s="8">
        <f t="shared" si="4"/>
        <v>587289733</v>
      </c>
    </row>
    <row r="322" spans="1:22" x14ac:dyDescent="0.25">
      <c r="A322">
        <v>2026</v>
      </c>
      <c r="B322" t="s">
        <v>1031</v>
      </c>
      <c r="C322" t="s">
        <v>1663</v>
      </c>
      <c r="D322" t="s">
        <v>1663</v>
      </c>
      <c r="E322" t="s">
        <v>482</v>
      </c>
      <c r="F322" t="s">
        <v>1664</v>
      </c>
      <c r="G322" s="8">
        <f>SUMIFS(AssessedValuation[100% Residential],AssessedValuation[Dist],$C322,AssessedValuation[Tif_NonTIF],$A$4)</f>
        <v>187709608</v>
      </c>
      <c r="H322" s="8">
        <f>SUMIFS(AssessedValuation[100% Ag Land],AssessedValuation[Dist],$C322,AssessedValuation[Tif_NonTIF],$A$4)</f>
        <v>229648313</v>
      </c>
      <c r="I322" s="8">
        <f>SUMIFS(AssessedValuation[100% Ag Building],AssessedValuation[Dist],$C322,AssessedValuation[Tif_NonTIF],$A$4)</f>
        <v>10876189</v>
      </c>
      <c r="J322" s="8">
        <f>SUMIFS(AssessedValuation[100% Commercial],AssessedValuation[Dist],$C322,AssessedValuation[Tif_NonTIF],$A$4)</f>
        <v>14440452</v>
      </c>
      <c r="K322" s="8">
        <f>SUMIFS(AssessedValuation[100% Industrial],AssessedValuation[Dist],$C322,AssessedValuation[Tif_NonTIF],$A$4)</f>
        <v>99757</v>
      </c>
      <c r="L322" s="8">
        <f>SUMIFS(AssessedValuation[100% Reserved],AssessedValuation[Dist],$C322,AssessedValuation[Tif_NonTIF],$A$4)</f>
        <v>0</v>
      </c>
      <c r="M322" s="8">
        <f>SUMIFS(AssessedValuation[100% Reserved4],AssessedValuation[Dist],$C322,AssessedValuation[Tif_NonTIF],$A$4)</f>
        <v>0</v>
      </c>
      <c r="N322" s="8">
        <f>SUMIFS(AssessedValuation[100% Railroads],AssessedValuation[Dist],$C322,AssessedValuation[Tif_NonTIF],$A$4)</f>
        <v>25985177</v>
      </c>
      <c r="O322" s="8">
        <f>SUMIFS(AssessedValuation[100% Utilities],AssessedValuation[Dist],$C322,AssessedValuation[Tif_NonTIF],$A$4)</f>
        <v>60463</v>
      </c>
      <c r="P322" s="8">
        <f>SUMIFS(AssessedValuation[100% Other],AssessedValuation[Dist],$C322,AssessedValuation[Tif_NonTIF],$A$4)</f>
        <v>65</v>
      </c>
      <c r="Q322" s="8">
        <f>SUMIFS(AssessedValuation[100% Gross],AssessedValuation[Dist],$C322,AssessedValuation[Tif_NonTIF],$A$4)</f>
        <v>468820024</v>
      </c>
      <c r="R322" s="8">
        <f>SUMIFS(AssessedValuation[100% Military Exempt],AssessedValuation[Dist],$C322,AssessedValuation[Tif_NonTIF],$A$4)</f>
        <v>592000</v>
      </c>
      <c r="S322" s="8">
        <f>SUMIFS(AssessedValuation[100% Homestead Exempt],AssessedValuation[Dist],$C322,AssessedValuation[Tif_NonTIF],$A$4)</f>
        <v>1046500</v>
      </c>
      <c r="T322" s="8">
        <f>SUMIFS(AssessedValuation[100% Net],AssessedValuation[Dist],$C322,AssessedValuation[Tif_NonTIF],$A$4)</f>
        <v>467181524</v>
      </c>
      <c r="U322" s="8">
        <f>SUMIFS(AssessedValuation[100% Gas &amp; Elec Utilities],AssessedValuation[Dist],$C322,AssessedValuation[Tif_NonTIF],$A$4)</f>
        <v>17270961</v>
      </c>
      <c r="V322" s="8">
        <f t="shared" si="4"/>
        <v>484452485</v>
      </c>
    </row>
    <row r="323" spans="1:22" x14ac:dyDescent="0.25">
      <c r="A323">
        <v>2026</v>
      </c>
      <c r="B323" t="s">
        <v>1062</v>
      </c>
      <c r="C323" t="s">
        <v>1665</v>
      </c>
      <c r="D323" t="s">
        <v>1665</v>
      </c>
      <c r="E323" t="s">
        <v>160</v>
      </c>
      <c r="F323" t="s">
        <v>1666</v>
      </c>
      <c r="G323" s="8">
        <f>SUMIFS(AssessedValuation[100% Residential],AssessedValuation[Dist],$C323,AssessedValuation[Tif_NonTIF],$A$4)</f>
        <v>425368026</v>
      </c>
      <c r="H323" s="8">
        <f>SUMIFS(AssessedValuation[100% Ag Land],AssessedValuation[Dist],$C323,AssessedValuation[Tif_NonTIF],$A$4)</f>
        <v>162574393</v>
      </c>
      <c r="I323" s="8">
        <f>SUMIFS(AssessedValuation[100% Ag Building],AssessedValuation[Dist],$C323,AssessedValuation[Tif_NonTIF],$A$4)</f>
        <v>14208420</v>
      </c>
      <c r="J323" s="8">
        <f>SUMIFS(AssessedValuation[100% Commercial],AssessedValuation[Dist],$C323,AssessedValuation[Tif_NonTIF],$A$4)</f>
        <v>29864200</v>
      </c>
      <c r="K323" s="8">
        <f>SUMIFS(AssessedValuation[100% Industrial],AssessedValuation[Dist],$C323,AssessedValuation[Tif_NonTIF],$A$4)</f>
        <v>8379265</v>
      </c>
      <c r="L323" s="8">
        <f>SUMIFS(AssessedValuation[100% Reserved],AssessedValuation[Dist],$C323,AssessedValuation[Tif_NonTIF],$A$4)</f>
        <v>0</v>
      </c>
      <c r="M323" s="8">
        <f>SUMIFS(AssessedValuation[100% Reserved4],AssessedValuation[Dist],$C323,AssessedValuation[Tif_NonTIF],$A$4)</f>
        <v>0</v>
      </c>
      <c r="N323" s="8">
        <f>SUMIFS(AssessedValuation[100% Railroads],AssessedValuation[Dist],$C323,AssessedValuation[Tif_NonTIF],$A$4)</f>
        <v>2623036</v>
      </c>
      <c r="O323" s="8">
        <f>SUMIFS(AssessedValuation[100% Utilities],AssessedValuation[Dist],$C323,AssessedValuation[Tif_NonTIF],$A$4)</f>
        <v>7686521</v>
      </c>
      <c r="P323" s="8">
        <f>SUMIFS(AssessedValuation[100% Other],AssessedValuation[Dist],$C323,AssessedValuation[Tif_NonTIF],$A$4)</f>
        <v>0</v>
      </c>
      <c r="Q323" s="8">
        <f>SUMIFS(AssessedValuation[100% Gross],AssessedValuation[Dist],$C323,AssessedValuation[Tif_NonTIF],$A$4)</f>
        <v>650703861</v>
      </c>
      <c r="R323" s="8">
        <f>SUMIFS(AssessedValuation[100% Military Exempt],AssessedValuation[Dist],$C323,AssessedValuation[Tif_NonTIF],$A$4)</f>
        <v>564000</v>
      </c>
      <c r="S323" s="8">
        <f>SUMIFS(AssessedValuation[100% Homestead Exempt],AssessedValuation[Dist],$C323,AssessedValuation[Tif_NonTIF],$A$4)</f>
        <v>1937000</v>
      </c>
      <c r="T323" s="8">
        <f>SUMIFS(AssessedValuation[100% Net],AssessedValuation[Dist],$C323,AssessedValuation[Tif_NonTIF],$A$4)</f>
        <v>648202861</v>
      </c>
      <c r="U323" s="8">
        <f>SUMIFS(AssessedValuation[100% Gas &amp; Elec Utilities],AssessedValuation[Dist],$C323,AssessedValuation[Tif_NonTIF],$A$4)</f>
        <v>31154574</v>
      </c>
      <c r="V323" s="8">
        <f t="shared" si="4"/>
        <v>679357435</v>
      </c>
    </row>
    <row r="324" spans="1:22" x14ac:dyDescent="0.25">
      <c r="A324">
        <v>2026</v>
      </c>
      <c r="B324" t="s">
        <v>1034</v>
      </c>
      <c r="C324" t="s">
        <v>1667</v>
      </c>
      <c r="D324" t="s">
        <v>1667</v>
      </c>
      <c r="E324" t="s">
        <v>691</v>
      </c>
      <c r="F324" t="s">
        <v>1668</v>
      </c>
      <c r="G324" s="8">
        <f>SUMIFS(AssessedValuation[100% Residential],AssessedValuation[Dist],$C324,AssessedValuation[Tif_NonTIF],$A$4)</f>
        <v>458154894</v>
      </c>
      <c r="H324" s="8">
        <f>SUMIFS(AssessedValuation[100% Ag Land],AssessedValuation[Dist],$C324,AssessedValuation[Tif_NonTIF],$A$4)</f>
        <v>246405130</v>
      </c>
      <c r="I324" s="8">
        <f>SUMIFS(AssessedValuation[100% Ag Building],AssessedValuation[Dist],$C324,AssessedValuation[Tif_NonTIF],$A$4)</f>
        <v>51921450</v>
      </c>
      <c r="J324" s="8">
        <f>SUMIFS(AssessedValuation[100% Commercial],AssessedValuation[Dist],$C324,AssessedValuation[Tif_NonTIF],$A$4)</f>
        <v>106337629</v>
      </c>
      <c r="K324" s="8">
        <f>SUMIFS(AssessedValuation[100% Industrial],AssessedValuation[Dist],$C324,AssessedValuation[Tif_NonTIF],$A$4)</f>
        <v>7885164</v>
      </c>
      <c r="L324" s="8">
        <f>SUMIFS(AssessedValuation[100% Reserved],AssessedValuation[Dist],$C324,AssessedValuation[Tif_NonTIF],$A$4)</f>
        <v>0</v>
      </c>
      <c r="M324" s="8">
        <f>SUMIFS(AssessedValuation[100% Reserved4],AssessedValuation[Dist],$C324,AssessedValuation[Tif_NonTIF],$A$4)</f>
        <v>0</v>
      </c>
      <c r="N324" s="8">
        <f>SUMIFS(AssessedValuation[100% Railroads],AssessedValuation[Dist],$C324,AssessedValuation[Tif_NonTIF],$A$4)</f>
        <v>16390833</v>
      </c>
      <c r="O324" s="8">
        <f>SUMIFS(AssessedValuation[100% Utilities],AssessedValuation[Dist],$C324,AssessedValuation[Tif_NonTIF],$A$4)</f>
        <v>36277804</v>
      </c>
      <c r="P324" s="8">
        <f>SUMIFS(AssessedValuation[100% Other],AssessedValuation[Dist],$C324,AssessedValuation[Tif_NonTIF],$A$4)</f>
        <v>0</v>
      </c>
      <c r="Q324" s="8">
        <f>SUMIFS(AssessedValuation[100% Gross],AssessedValuation[Dist],$C324,AssessedValuation[Tif_NonTIF],$A$4)</f>
        <v>923372904</v>
      </c>
      <c r="R324" s="8">
        <f>SUMIFS(AssessedValuation[100% Military Exempt],AssessedValuation[Dist],$C324,AssessedValuation[Tif_NonTIF],$A$4)</f>
        <v>504000</v>
      </c>
      <c r="S324" s="8">
        <f>SUMIFS(AssessedValuation[100% Homestead Exempt],AssessedValuation[Dist],$C324,AssessedValuation[Tif_NonTIF],$A$4)</f>
        <v>1287000</v>
      </c>
      <c r="T324" s="8">
        <f>SUMIFS(AssessedValuation[100% Net],AssessedValuation[Dist],$C324,AssessedValuation[Tif_NonTIF],$A$4)</f>
        <v>921581904</v>
      </c>
      <c r="U324" s="8">
        <f>SUMIFS(AssessedValuation[100% Gas &amp; Elec Utilities],AssessedValuation[Dist],$C324,AssessedValuation[Tif_NonTIF],$A$4)</f>
        <v>14309147</v>
      </c>
      <c r="V324" s="8">
        <f t="shared" si="4"/>
        <v>935891051</v>
      </c>
    </row>
    <row r="325" spans="1:22" x14ac:dyDescent="0.25">
      <c r="A325">
        <v>2026</v>
      </c>
      <c r="B325" t="s">
        <v>1029</v>
      </c>
      <c r="C325" t="s">
        <v>1669</v>
      </c>
      <c r="D325" t="s">
        <v>1669</v>
      </c>
      <c r="E325" t="s">
        <v>751</v>
      </c>
      <c r="F325" t="s">
        <v>1670</v>
      </c>
      <c r="G325" s="8">
        <f>SUMIFS(AssessedValuation[100% Residential],AssessedValuation[Dist],$C325,AssessedValuation[Tif_NonTIF],$A$4)</f>
        <v>327907438</v>
      </c>
      <c r="H325" s="8">
        <f>SUMIFS(AssessedValuation[100% Ag Land],AssessedValuation[Dist],$C325,AssessedValuation[Tif_NonTIF],$A$4)</f>
        <v>223453470</v>
      </c>
      <c r="I325" s="8">
        <f>SUMIFS(AssessedValuation[100% Ag Building],AssessedValuation[Dist],$C325,AssessedValuation[Tif_NonTIF],$A$4)</f>
        <v>21988430</v>
      </c>
      <c r="J325" s="8">
        <f>SUMIFS(AssessedValuation[100% Commercial],AssessedValuation[Dist],$C325,AssessedValuation[Tif_NonTIF],$A$4)</f>
        <v>24241562</v>
      </c>
      <c r="K325" s="8">
        <f>SUMIFS(AssessedValuation[100% Industrial],AssessedValuation[Dist],$C325,AssessedValuation[Tif_NonTIF],$A$4)</f>
        <v>0</v>
      </c>
      <c r="L325" s="8">
        <f>SUMIFS(AssessedValuation[100% Reserved],AssessedValuation[Dist],$C325,AssessedValuation[Tif_NonTIF],$A$4)</f>
        <v>0</v>
      </c>
      <c r="M325" s="8">
        <f>SUMIFS(AssessedValuation[100% Reserved4],AssessedValuation[Dist],$C325,AssessedValuation[Tif_NonTIF],$A$4)</f>
        <v>0</v>
      </c>
      <c r="N325" s="8">
        <f>SUMIFS(AssessedValuation[100% Railroads],AssessedValuation[Dist],$C325,AssessedValuation[Tif_NonTIF],$A$4)</f>
        <v>16256065</v>
      </c>
      <c r="O325" s="8">
        <f>SUMIFS(AssessedValuation[100% Utilities],AssessedValuation[Dist],$C325,AssessedValuation[Tif_NonTIF],$A$4)</f>
        <v>967386</v>
      </c>
      <c r="P325" s="8">
        <f>SUMIFS(AssessedValuation[100% Other],AssessedValuation[Dist],$C325,AssessedValuation[Tif_NonTIF],$A$4)</f>
        <v>0</v>
      </c>
      <c r="Q325" s="8">
        <f>SUMIFS(AssessedValuation[100% Gross],AssessedValuation[Dist],$C325,AssessedValuation[Tif_NonTIF],$A$4)</f>
        <v>614814351</v>
      </c>
      <c r="R325" s="8">
        <f>SUMIFS(AssessedValuation[100% Military Exempt],AssessedValuation[Dist],$C325,AssessedValuation[Tif_NonTIF],$A$4)</f>
        <v>4000</v>
      </c>
      <c r="S325" s="8">
        <f>SUMIFS(AssessedValuation[100% Homestead Exempt],AssessedValuation[Dist],$C325,AssessedValuation[Tif_NonTIF],$A$4)</f>
        <v>4356464</v>
      </c>
      <c r="T325" s="8">
        <f>SUMIFS(AssessedValuation[100% Net],AssessedValuation[Dist],$C325,AssessedValuation[Tif_NonTIF],$A$4)</f>
        <v>610453887</v>
      </c>
      <c r="U325" s="8">
        <f>SUMIFS(AssessedValuation[100% Gas &amp; Elec Utilities],AssessedValuation[Dist],$C325,AssessedValuation[Tif_NonTIF],$A$4)</f>
        <v>47862181</v>
      </c>
      <c r="V325" s="8">
        <f t="shared" si="4"/>
        <v>658316068</v>
      </c>
    </row>
    <row r="326" spans="1:22" x14ac:dyDescent="0.25">
      <c r="A326">
        <v>2026</v>
      </c>
      <c r="B326" t="s">
        <v>1034</v>
      </c>
      <c r="C326" t="s">
        <v>1671</v>
      </c>
      <c r="D326" t="s">
        <v>1671</v>
      </c>
      <c r="E326" t="s">
        <v>513</v>
      </c>
      <c r="F326" t="s">
        <v>1672</v>
      </c>
      <c r="G326" s="8">
        <f>SUMIFS(AssessedValuation[100% Residential],AssessedValuation[Dist],$C326,AssessedValuation[Tif_NonTIF],$A$4)</f>
        <v>246056524</v>
      </c>
      <c r="H326" s="8">
        <f>SUMIFS(AssessedValuation[100% Ag Land],AssessedValuation[Dist],$C326,AssessedValuation[Tif_NonTIF],$A$4)</f>
        <v>267778047</v>
      </c>
      <c r="I326" s="8">
        <f>SUMIFS(AssessedValuation[100% Ag Building],AssessedValuation[Dist],$C326,AssessedValuation[Tif_NonTIF],$A$4)</f>
        <v>7616270</v>
      </c>
      <c r="J326" s="8">
        <f>SUMIFS(AssessedValuation[100% Commercial],AssessedValuation[Dist],$C326,AssessedValuation[Tif_NonTIF],$A$4)</f>
        <v>49775586</v>
      </c>
      <c r="K326" s="8">
        <f>SUMIFS(AssessedValuation[100% Industrial],AssessedValuation[Dist],$C326,AssessedValuation[Tif_NonTIF],$A$4)</f>
        <v>2422100</v>
      </c>
      <c r="L326" s="8">
        <f>SUMIFS(AssessedValuation[100% Reserved],AssessedValuation[Dist],$C326,AssessedValuation[Tif_NonTIF],$A$4)</f>
        <v>0</v>
      </c>
      <c r="M326" s="8">
        <f>SUMIFS(AssessedValuation[100% Reserved4],AssessedValuation[Dist],$C326,AssessedValuation[Tif_NonTIF],$A$4)</f>
        <v>0</v>
      </c>
      <c r="N326" s="8">
        <f>SUMIFS(AssessedValuation[100% Railroads],AssessedValuation[Dist],$C326,AssessedValuation[Tif_NonTIF],$A$4)</f>
        <v>22169840</v>
      </c>
      <c r="O326" s="8">
        <f>SUMIFS(AssessedValuation[100% Utilities],AssessedValuation[Dist],$C326,AssessedValuation[Tif_NonTIF],$A$4)</f>
        <v>1633040</v>
      </c>
      <c r="P326" s="8">
        <f>SUMIFS(AssessedValuation[100% Other],AssessedValuation[Dist],$C326,AssessedValuation[Tif_NonTIF],$A$4)</f>
        <v>0</v>
      </c>
      <c r="Q326" s="8">
        <f>SUMIFS(AssessedValuation[100% Gross],AssessedValuation[Dist],$C326,AssessedValuation[Tif_NonTIF],$A$4)</f>
        <v>597451407</v>
      </c>
      <c r="R326" s="8">
        <f>SUMIFS(AssessedValuation[100% Military Exempt],AssessedValuation[Dist],$C326,AssessedValuation[Tif_NonTIF],$A$4)</f>
        <v>864000</v>
      </c>
      <c r="S326" s="8">
        <f>SUMIFS(AssessedValuation[100% Homestead Exempt],AssessedValuation[Dist],$C326,AssessedValuation[Tif_NonTIF],$A$4)</f>
        <v>2151500</v>
      </c>
      <c r="T326" s="8">
        <f>SUMIFS(AssessedValuation[100% Net],AssessedValuation[Dist],$C326,AssessedValuation[Tif_NonTIF],$A$4)</f>
        <v>594435907</v>
      </c>
      <c r="U326" s="8">
        <f>SUMIFS(AssessedValuation[100% Gas &amp; Elec Utilities],AssessedValuation[Dist],$C326,AssessedValuation[Tif_NonTIF],$A$4)</f>
        <v>17789695</v>
      </c>
      <c r="V326" s="8">
        <f t="shared" si="4"/>
        <v>612225602</v>
      </c>
    </row>
    <row r="327" spans="1:22" x14ac:dyDescent="0.25">
      <c r="A327">
        <v>2026</v>
      </c>
      <c r="B327" t="s">
        <v>1034</v>
      </c>
      <c r="C327" t="s">
        <v>1673</v>
      </c>
      <c r="D327" t="s">
        <v>1673</v>
      </c>
      <c r="E327" t="s">
        <v>764</v>
      </c>
      <c r="F327" t="s">
        <v>1674</v>
      </c>
      <c r="G327" s="8">
        <f>SUMIFS(AssessedValuation[100% Residential],AssessedValuation[Dist],$C327,AssessedValuation[Tif_NonTIF],$A$4)</f>
        <v>226125426</v>
      </c>
      <c r="H327" s="8">
        <f>SUMIFS(AssessedValuation[100% Ag Land],AssessedValuation[Dist],$C327,AssessedValuation[Tif_NonTIF],$A$4)</f>
        <v>177705989</v>
      </c>
      <c r="I327" s="8">
        <f>SUMIFS(AssessedValuation[100% Ag Building],AssessedValuation[Dist],$C327,AssessedValuation[Tif_NonTIF],$A$4)</f>
        <v>19312712</v>
      </c>
      <c r="J327" s="8">
        <f>SUMIFS(AssessedValuation[100% Commercial],AssessedValuation[Dist],$C327,AssessedValuation[Tif_NonTIF],$A$4)</f>
        <v>27760725</v>
      </c>
      <c r="K327" s="8">
        <f>SUMIFS(AssessedValuation[100% Industrial],AssessedValuation[Dist],$C327,AssessedValuation[Tif_NonTIF],$A$4)</f>
        <v>5000464</v>
      </c>
      <c r="L327" s="8">
        <f>SUMIFS(AssessedValuation[100% Reserved],AssessedValuation[Dist],$C327,AssessedValuation[Tif_NonTIF],$A$4)</f>
        <v>0</v>
      </c>
      <c r="M327" s="8">
        <f>SUMIFS(AssessedValuation[100% Reserved4],AssessedValuation[Dist],$C327,AssessedValuation[Tif_NonTIF],$A$4)</f>
        <v>0</v>
      </c>
      <c r="N327" s="8">
        <f>SUMIFS(AssessedValuation[100% Railroads],AssessedValuation[Dist],$C327,AssessedValuation[Tif_NonTIF],$A$4)</f>
        <v>0</v>
      </c>
      <c r="O327" s="8">
        <f>SUMIFS(AssessedValuation[100% Utilities],AssessedValuation[Dist],$C327,AssessedValuation[Tif_NonTIF],$A$4)</f>
        <v>817206</v>
      </c>
      <c r="P327" s="8">
        <f>SUMIFS(AssessedValuation[100% Other],AssessedValuation[Dist],$C327,AssessedValuation[Tif_NonTIF],$A$4)</f>
        <v>0</v>
      </c>
      <c r="Q327" s="8">
        <f>SUMIFS(AssessedValuation[100% Gross],AssessedValuation[Dist],$C327,AssessedValuation[Tif_NonTIF],$A$4)</f>
        <v>456722522</v>
      </c>
      <c r="R327" s="8">
        <f>SUMIFS(AssessedValuation[100% Military Exempt],AssessedValuation[Dist],$C327,AssessedValuation[Tif_NonTIF],$A$4)</f>
        <v>627808</v>
      </c>
      <c r="S327" s="8">
        <f>SUMIFS(AssessedValuation[100% Homestead Exempt],AssessedValuation[Dist],$C327,AssessedValuation[Tif_NonTIF],$A$4)</f>
        <v>2655808</v>
      </c>
      <c r="T327" s="8">
        <f>SUMIFS(AssessedValuation[100% Net],AssessedValuation[Dist],$C327,AssessedValuation[Tif_NonTIF],$A$4)</f>
        <v>453438906</v>
      </c>
      <c r="U327" s="8">
        <f>SUMIFS(AssessedValuation[100% Gas &amp; Elec Utilities],AssessedValuation[Dist],$C327,AssessedValuation[Tif_NonTIF],$A$4)</f>
        <v>17888837</v>
      </c>
      <c r="V327" s="8">
        <f t="shared" si="4"/>
        <v>471327743</v>
      </c>
    </row>
    <row r="328" spans="1:22" x14ac:dyDescent="0.25">
      <c r="A328">
        <v>2026</v>
      </c>
      <c r="B328" t="s">
        <v>1052</v>
      </c>
      <c r="C328" t="s">
        <v>1675</v>
      </c>
      <c r="D328" t="s">
        <v>1675</v>
      </c>
      <c r="E328" t="s">
        <v>242</v>
      </c>
      <c r="F328" t="s">
        <v>1676</v>
      </c>
      <c r="G328" s="8">
        <f>SUMIFS(AssessedValuation[100% Residential],AssessedValuation[Dist],$C328,AssessedValuation[Tif_NonTIF],$A$4)</f>
        <v>2212516877</v>
      </c>
      <c r="H328" s="8">
        <f>SUMIFS(AssessedValuation[100% Ag Land],AssessedValuation[Dist],$C328,AssessedValuation[Tif_NonTIF],$A$4)</f>
        <v>551925595</v>
      </c>
      <c r="I328" s="8">
        <f>SUMIFS(AssessedValuation[100% Ag Building],AssessedValuation[Dist],$C328,AssessedValuation[Tif_NonTIF],$A$4)</f>
        <v>52694862</v>
      </c>
      <c r="J328" s="8">
        <f>SUMIFS(AssessedValuation[100% Commercial],AssessedValuation[Dist],$C328,AssessedValuation[Tif_NonTIF],$A$4)</f>
        <v>279430134</v>
      </c>
      <c r="K328" s="8">
        <f>SUMIFS(AssessedValuation[100% Industrial],AssessedValuation[Dist],$C328,AssessedValuation[Tif_NonTIF],$A$4)</f>
        <v>100899596</v>
      </c>
      <c r="L328" s="8">
        <f>SUMIFS(AssessedValuation[100% Reserved],AssessedValuation[Dist],$C328,AssessedValuation[Tif_NonTIF],$A$4)</f>
        <v>0</v>
      </c>
      <c r="M328" s="8">
        <f>SUMIFS(AssessedValuation[100% Reserved4],AssessedValuation[Dist],$C328,AssessedValuation[Tif_NonTIF],$A$4)</f>
        <v>0</v>
      </c>
      <c r="N328" s="8">
        <f>SUMIFS(AssessedValuation[100% Railroads],AssessedValuation[Dist],$C328,AssessedValuation[Tif_NonTIF],$A$4)</f>
        <v>6681289</v>
      </c>
      <c r="O328" s="8">
        <f>SUMIFS(AssessedValuation[100% Utilities],AssessedValuation[Dist],$C328,AssessedValuation[Tif_NonTIF],$A$4)</f>
        <v>15482552</v>
      </c>
      <c r="P328" s="8">
        <f>SUMIFS(AssessedValuation[100% Other],AssessedValuation[Dist],$C328,AssessedValuation[Tif_NonTIF],$A$4)</f>
        <v>0</v>
      </c>
      <c r="Q328" s="8">
        <f>SUMIFS(AssessedValuation[100% Gross],AssessedValuation[Dist],$C328,AssessedValuation[Tif_NonTIF],$A$4)</f>
        <v>3219630905</v>
      </c>
      <c r="R328" s="8">
        <f>SUMIFS(AssessedValuation[100% Military Exempt],AssessedValuation[Dist],$C328,AssessedValuation[Tif_NonTIF],$A$4)</f>
        <v>2884000</v>
      </c>
      <c r="S328" s="8">
        <f>SUMIFS(AssessedValuation[100% Homestead Exempt],AssessedValuation[Dist],$C328,AssessedValuation[Tif_NonTIF],$A$4)</f>
        <v>12135500</v>
      </c>
      <c r="T328" s="8">
        <f>SUMIFS(AssessedValuation[100% Net],AssessedValuation[Dist],$C328,AssessedValuation[Tif_NonTIF],$A$4)</f>
        <v>3204611405</v>
      </c>
      <c r="U328" s="8">
        <f>SUMIFS(AssessedValuation[100% Gas &amp; Elec Utilities],AssessedValuation[Dist],$C328,AssessedValuation[Tif_NonTIF],$A$4)</f>
        <v>193545321</v>
      </c>
      <c r="V328" s="8">
        <f t="shared" ref="V328:V336" si="5">SUM(T328:U328)</f>
        <v>3398156726</v>
      </c>
    </row>
    <row r="329" spans="1:22" x14ac:dyDescent="0.25">
      <c r="A329">
        <v>2026</v>
      </c>
      <c r="B329" t="s">
        <v>1034</v>
      </c>
      <c r="C329" t="s">
        <v>1677</v>
      </c>
      <c r="D329" t="s">
        <v>1677</v>
      </c>
      <c r="E329" t="s">
        <v>792</v>
      </c>
      <c r="F329" t="s">
        <v>1678</v>
      </c>
      <c r="G329" s="8">
        <f>SUMIFS(AssessedValuation[100% Residential],AssessedValuation[Dist],$C329,AssessedValuation[Tif_NonTIF],$A$4)</f>
        <v>258048993</v>
      </c>
      <c r="H329" s="8">
        <f>SUMIFS(AssessedValuation[100% Ag Land],AssessedValuation[Dist],$C329,AssessedValuation[Tif_NonTIF],$A$4)</f>
        <v>253796880</v>
      </c>
      <c r="I329" s="8">
        <f>SUMIFS(AssessedValuation[100% Ag Building],AssessedValuation[Dist],$C329,AssessedValuation[Tif_NonTIF],$A$4)</f>
        <v>9562834</v>
      </c>
      <c r="J329" s="8">
        <f>SUMIFS(AssessedValuation[100% Commercial],AssessedValuation[Dist],$C329,AssessedValuation[Tif_NonTIF],$A$4)</f>
        <v>34762613</v>
      </c>
      <c r="K329" s="8">
        <f>SUMIFS(AssessedValuation[100% Industrial],AssessedValuation[Dist],$C329,AssessedValuation[Tif_NonTIF],$A$4)</f>
        <v>34896706</v>
      </c>
      <c r="L329" s="8">
        <f>SUMIFS(AssessedValuation[100% Reserved],AssessedValuation[Dist],$C329,AssessedValuation[Tif_NonTIF],$A$4)</f>
        <v>0</v>
      </c>
      <c r="M329" s="8">
        <f>SUMIFS(AssessedValuation[100% Reserved4],AssessedValuation[Dist],$C329,AssessedValuation[Tif_NonTIF],$A$4)</f>
        <v>0</v>
      </c>
      <c r="N329" s="8">
        <f>SUMIFS(AssessedValuation[100% Railroads],AssessedValuation[Dist],$C329,AssessedValuation[Tif_NonTIF],$A$4)</f>
        <v>16773861</v>
      </c>
      <c r="O329" s="8">
        <f>SUMIFS(AssessedValuation[100% Utilities],AssessedValuation[Dist],$C329,AssessedValuation[Tif_NonTIF],$A$4)</f>
        <v>2161819</v>
      </c>
      <c r="P329" s="8">
        <f>SUMIFS(AssessedValuation[100% Other],AssessedValuation[Dist],$C329,AssessedValuation[Tif_NonTIF],$A$4)</f>
        <v>0</v>
      </c>
      <c r="Q329" s="8">
        <f>SUMIFS(AssessedValuation[100% Gross],AssessedValuation[Dist],$C329,AssessedValuation[Tif_NonTIF],$A$4)</f>
        <v>610003706</v>
      </c>
      <c r="R329" s="8">
        <f>SUMIFS(AssessedValuation[100% Military Exempt],AssessedValuation[Dist],$C329,AssessedValuation[Tif_NonTIF],$A$4)</f>
        <v>660000</v>
      </c>
      <c r="S329" s="8">
        <f>SUMIFS(AssessedValuation[100% Homestead Exempt],AssessedValuation[Dist],$C329,AssessedValuation[Tif_NonTIF],$A$4)</f>
        <v>1267500</v>
      </c>
      <c r="T329" s="8">
        <f>SUMIFS(AssessedValuation[100% Net],AssessedValuation[Dist],$C329,AssessedValuation[Tif_NonTIF],$A$4)</f>
        <v>608076206</v>
      </c>
      <c r="U329" s="8">
        <f>SUMIFS(AssessedValuation[100% Gas &amp; Elec Utilities],AssessedValuation[Dist],$C329,AssessedValuation[Tif_NonTIF],$A$4)</f>
        <v>287021932</v>
      </c>
      <c r="V329" s="8">
        <f t="shared" si="5"/>
        <v>895098138</v>
      </c>
    </row>
    <row r="330" spans="1:22" x14ac:dyDescent="0.25">
      <c r="A330">
        <v>2026</v>
      </c>
      <c r="B330" t="s">
        <v>1034</v>
      </c>
      <c r="C330" t="s">
        <v>1679</v>
      </c>
      <c r="D330" t="s">
        <v>1679</v>
      </c>
      <c r="E330" t="s">
        <v>791</v>
      </c>
      <c r="F330" t="s">
        <v>1680</v>
      </c>
      <c r="G330" s="8">
        <f>SUMIFS(AssessedValuation[100% Residential],AssessedValuation[Dist],$C330,AssessedValuation[Tif_NonTIF],$A$4)</f>
        <v>70740235</v>
      </c>
      <c r="H330" s="8">
        <f>SUMIFS(AssessedValuation[100% Ag Land],AssessedValuation[Dist],$C330,AssessedValuation[Tif_NonTIF],$A$4)</f>
        <v>137238092</v>
      </c>
      <c r="I330" s="8">
        <f>SUMIFS(AssessedValuation[100% Ag Building],AssessedValuation[Dist],$C330,AssessedValuation[Tif_NonTIF],$A$4)</f>
        <v>3190221</v>
      </c>
      <c r="J330" s="8">
        <f>SUMIFS(AssessedValuation[100% Commercial],AssessedValuation[Dist],$C330,AssessedValuation[Tif_NonTIF],$A$4)</f>
        <v>5674792</v>
      </c>
      <c r="K330" s="8">
        <f>SUMIFS(AssessedValuation[100% Industrial],AssessedValuation[Dist],$C330,AssessedValuation[Tif_NonTIF],$A$4)</f>
        <v>4138908</v>
      </c>
      <c r="L330" s="8">
        <f>SUMIFS(AssessedValuation[100% Reserved],AssessedValuation[Dist],$C330,AssessedValuation[Tif_NonTIF],$A$4)</f>
        <v>0</v>
      </c>
      <c r="M330" s="8">
        <f>SUMIFS(AssessedValuation[100% Reserved4],AssessedValuation[Dist],$C330,AssessedValuation[Tif_NonTIF],$A$4)</f>
        <v>0</v>
      </c>
      <c r="N330" s="8">
        <f>SUMIFS(AssessedValuation[100% Railroads],AssessedValuation[Dist],$C330,AssessedValuation[Tif_NonTIF],$A$4)</f>
        <v>11922930</v>
      </c>
      <c r="O330" s="8">
        <f>SUMIFS(AssessedValuation[100% Utilities],AssessedValuation[Dist],$C330,AssessedValuation[Tif_NonTIF],$A$4)</f>
        <v>3773151</v>
      </c>
      <c r="P330" s="8">
        <f>SUMIFS(AssessedValuation[100% Other],AssessedValuation[Dist],$C330,AssessedValuation[Tif_NonTIF],$A$4)</f>
        <v>0</v>
      </c>
      <c r="Q330" s="8">
        <f>SUMIFS(AssessedValuation[100% Gross],AssessedValuation[Dist],$C330,AssessedValuation[Tif_NonTIF],$A$4)</f>
        <v>236678329</v>
      </c>
      <c r="R330" s="8">
        <f>SUMIFS(AssessedValuation[100% Military Exempt],AssessedValuation[Dist],$C330,AssessedValuation[Tif_NonTIF],$A$4)</f>
        <v>176000</v>
      </c>
      <c r="S330" s="8">
        <f>SUMIFS(AssessedValuation[100% Homestead Exempt],AssessedValuation[Dist],$C330,AssessedValuation[Tif_NonTIF],$A$4)</f>
        <v>611000</v>
      </c>
      <c r="T330" s="8">
        <f>SUMIFS(AssessedValuation[100% Net],AssessedValuation[Dist],$C330,AssessedValuation[Tif_NonTIF],$A$4)</f>
        <v>235891329</v>
      </c>
      <c r="U330" s="8">
        <f>SUMIFS(AssessedValuation[100% Gas &amp; Elec Utilities],AssessedValuation[Dist],$C330,AssessedValuation[Tif_NonTIF],$A$4)</f>
        <v>5660762</v>
      </c>
      <c r="V330" s="8">
        <f t="shared" si="5"/>
        <v>241552091</v>
      </c>
    </row>
    <row r="331" spans="1:22" x14ac:dyDescent="0.25">
      <c r="A331">
        <v>2026</v>
      </c>
      <c r="B331" t="s">
        <v>1043</v>
      </c>
      <c r="C331" t="s">
        <v>1681</v>
      </c>
      <c r="D331" t="s">
        <v>1681</v>
      </c>
      <c r="E331" t="s">
        <v>521</v>
      </c>
      <c r="F331" t="s">
        <v>1682</v>
      </c>
      <c r="G331" s="8">
        <f>SUMIFS(AssessedValuation[100% Residential],AssessedValuation[Dist],$C331,AssessedValuation[Tif_NonTIF],$A$4)</f>
        <v>543533540</v>
      </c>
      <c r="H331" s="8">
        <f>SUMIFS(AssessedValuation[100% Ag Land],AssessedValuation[Dist],$C331,AssessedValuation[Tif_NonTIF],$A$4)</f>
        <v>200763042</v>
      </c>
      <c r="I331" s="8">
        <f>SUMIFS(AssessedValuation[100% Ag Building],AssessedValuation[Dist],$C331,AssessedValuation[Tif_NonTIF],$A$4)</f>
        <v>14864420</v>
      </c>
      <c r="J331" s="8">
        <f>SUMIFS(AssessedValuation[100% Commercial],AssessedValuation[Dist],$C331,AssessedValuation[Tif_NonTIF],$A$4)</f>
        <v>61190596</v>
      </c>
      <c r="K331" s="8">
        <f>SUMIFS(AssessedValuation[100% Industrial],AssessedValuation[Dist],$C331,AssessedValuation[Tif_NonTIF],$A$4)</f>
        <v>29197516</v>
      </c>
      <c r="L331" s="8">
        <f>SUMIFS(AssessedValuation[100% Reserved],AssessedValuation[Dist],$C331,AssessedValuation[Tif_NonTIF],$A$4)</f>
        <v>0</v>
      </c>
      <c r="M331" s="8">
        <f>SUMIFS(AssessedValuation[100% Reserved4],AssessedValuation[Dist],$C331,AssessedValuation[Tif_NonTIF],$A$4)</f>
        <v>0</v>
      </c>
      <c r="N331" s="8">
        <f>SUMIFS(AssessedValuation[100% Railroads],AssessedValuation[Dist],$C331,AssessedValuation[Tif_NonTIF],$A$4)</f>
        <v>0</v>
      </c>
      <c r="O331" s="8">
        <f>SUMIFS(AssessedValuation[100% Utilities],AssessedValuation[Dist],$C331,AssessedValuation[Tif_NonTIF],$A$4)</f>
        <v>3334562</v>
      </c>
      <c r="P331" s="8">
        <f>SUMIFS(AssessedValuation[100% Other],AssessedValuation[Dist],$C331,AssessedValuation[Tif_NonTIF],$A$4)</f>
        <v>0</v>
      </c>
      <c r="Q331" s="8">
        <f>SUMIFS(AssessedValuation[100% Gross],AssessedValuation[Dist],$C331,AssessedValuation[Tif_NonTIF],$A$4)</f>
        <v>852883676</v>
      </c>
      <c r="R331" s="8">
        <f>SUMIFS(AssessedValuation[100% Military Exempt],AssessedValuation[Dist],$C331,AssessedValuation[Tif_NonTIF],$A$4)</f>
        <v>900000</v>
      </c>
      <c r="S331" s="8">
        <f>SUMIFS(AssessedValuation[100% Homestead Exempt],AssessedValuation[Dist],$C331,AssessedValuation[Tif_NonTIF],$A$4)</f>
        <v>3068000</v>
      </c>
      <c r="T331" s="8">
        <f>SUMIFS(AssessedValuation[100% Net],AssessedValuation[Dist],$C331,AssessedValuation[Tif_NonTIF],$A$4)</f>
        <v>848915676</v>
      </c>
      <c r="U331" s="8">
        <f>SUMIFS(AssessedValuation[100% Gas &amp; Elec Utilities],AssessedValuation[Dist],$C331,AssessedValuation[Tif_NonTIF],$A$4)</f>
        <v>94670761</v>
      </c>
      <c r="V331" s="8">
        <f t="shared" si="5"/>
        <v>943586437</v>
      </c>
    </row>
    <row r="332" spans="1:22" x14ac:dyDescent="0.25">
      <c r="A332">
        <v>2026</v>
      </c>
      <c r="B332" t="s">
        <v>1062</v>
      </c>
      <c r="C332" t="s">
        <v>1683</v>
      </c>
      <c r="D332" t="s">
        <v>1683</v>
      </c>
      <c r="E332" t="s">
        <v>232</v>
      </c>
      <c r="F332" t="s">
        <v>1684</v>
      </c>
      <c r="G332" s="8">
        <f>SUMIFS(AssessedValuation[100% Residential],AssessedValuation[Dist],$C332,AssessedValuation[Tif_NonTIF],$A$4)</f>
        <v>359302012</v>
      </c>
      <c r="H332" s="8">
        <f>SUMIFS(AssessedValuation[100% Ag Land],AssessedValuation[Dist],$C332,AssessedValuation[Tif_NonTIF],$A$4)</f>
        <v>104750570</v>
      </c>
      <c r="I332" s="8">
        <f>SUMIFS(AssessedValuation[100% Ag Building],AssessedValuation[Dist],$C332,AssessedValuation[Tif_NonTIF],$A$4)</f>
        <v>8847131</v>
      </c>
      <c r="J332" s="8">
        <f>SUMIFS(AssessedValuation[100% Commercial],AssessedValuation[Dist],$C332,AssessedValuation[Tif_NonTIF],$A$4)</f>
        <v>41171206</v>
      </c>
      <c r="K332" s="8">
        <f>SUMIFS(AssessedValuation[100% Industrial],AssessedValuation[Dist],$C332,AssessedValuation[Tif_NonTIF],$A$4)</f>
        <v>25766973</v>
      </c>
      <c r="L332" s="8">
        <f>SUMIFS(AssessedValuation[100% Reserved],AssessedValuation[Dist],$C332,AssessedValuation[Tif_NonTIF],$A$4)</f>
        <v>0</v>
      </c>
      <c r="M332" s="8">
        <f>SUMIFS(AssessedValuation[100% Reserved4],AssessedValuation[Dist],$C332,AssessedValuation[Tif_NonTIF],$A$4)</f>
        <v>0</v>
      </c>
      <c r="N332" s="8">
        <f>SUMIFS(AssessedValuation[100% Railroads],AssessedValuation[Dist],$C332,AssessedValuation[Tif_NonTIF],$A$4)</f>
        <v>3071517</v>
      </c>
      <c r="O332" s="8">
        <f>SUMIFS(AssessedValuation[100% Utilities],AssessedValuation[Dist],$C332,AssessedValuation[Tif_NonTIF],$A$4)</f>
        <v>6715060</v>
      </c>
      <c r="P332" s="8">
        <f>SUMIFS(AssessedValuation[100% Other],AssessedValuation[Dist],$C332,AssessedValuation[Tif_NonTIF],$A$4)</f>
        <v>0</v>
      </c>
      <c r="Q332" s="8">
        <f>SUMIFS(AssessedValuation[100% Gross],AssessedValuation[Dist],$C332,AssessedValuation[Tif_NonTIF],$A$4)</f>
        <v>549624469</v>
      </c>
      <c r="R332" s="8">
        <f>SUMIFS(AssessedValuation[100% Military Exempt],AssessedValuation[Dist],$C332,AssessedValuation[Tif_NonTIF],$A$4)</f>
        <v>724000</v>
      </c>
      <c r="S332" s="8">
        <f>SUMIFS(AssessedValuation[100% Homestead Exempt],AssessedValuation[Dist],$C332,AssessedValuation[Tif_NonTIF],$A$4)</f>
        <v>1989000</v>
      </c>
      <c r="T332" s="8">
        <f>SUMIFS(AssessedValuation[100% Net],AssessedValuation[Dist],$C332,AssessedValuation[Tif_NonTIF],$A$4)</f>
        <v>546911469</v>
      </c>
      <c r="U332" s="8">
        <f>SUMIFS(AssessedValuation[100% Gas &amp; Elec Utilities],AssessedValuation[Dist],$C332,AssessedValuation[Tif_NonTIF],$A$4)</f>
        <v>17923993</v>
      </c>
      <c r="V332" s="8">
        <f t="shared" si="5"/>
        <v>564835462</v>
      </c>
    </row>
    <row r="333" spans="1:22" x14ac:dyDescent="0.25">
      <c r="A333">
        <v>2026</v>
      </c>
      <c r="B333" t="s">
        <v>1040</v>
      </c>
      <c r="C333" t="s">
        <v>1685</v>
      </c>
      <c r="D333" t="s">
        <v>1685</v>
      </c>
      <c r="E333" t="s">
        <v>304</v>
      </c>
      <c r="F333" t="s">
        <v>1686</v>
      </c>
      <c r="G333" s="8">
        <f>SUMIFS(AssessedValuation[100% Residential],AssessedValuation[Dist],$C333,AssessedValuation[Tif_NonTIF],$A$4)</f>
        <v>95073943</v>
      </c>
      <c r="H333" s="8">
        <f>SUMIFS(AssessedValuation[100% Ag Land],AssessedValuation[Dist],$C333,AssessedValuation[Tif_NonTIF],$A$4)</f>
        <v>106347340</v>
      </c>
      <c r="I333" s="8">
        <f>SUMIFS(AssessedValuation[100% Ag Building],AssessedValuation[Dist],$C333,AssessedValuation[Tif_NonTIF],$A$4)</f>
        <v>5714940</v>
      </c>
      <c r="J333" s="8">
        <f>SUMIFS(AssessedValuation[100% Commercial],AssessedValuation[Dist],$C333,AssessedValuation[Tif_NonTIF],$A$4)</f>
        <v>9379021</v>
      </c>
      <c r="K333" s="8">
        <f>SUMIFS(AssessedValuation[100% Industrial],AssessedValuation[Dist],$C333,AssessedValuation[Tif_NonTIF],$A$4)</f>
        <v>1635810</v>
      </c>
      <c r="L333" s="8">
        <f>SUMIFS(AssessedValuation[100% Reserved],AssessedValuation[Dist],$C333,AssessedValuation[Tif_NonTIF],$A$4)</f>
        <v>0</v>
      </c>
      <c r="M333" s="8">
        <f>SUMIFS(AssessedValuation[100% Reserved4],AssessedValuation[Dist],$C333,AssessedValuation[Tif_NonTIF],$A$4)</f>
        <v>0</v>
      </c>
      <c r="N333" s="8">
        <f>SUMIFS(AssessedValuation[100% Railroads],AssessedValuation[Dist],$C333,AssessedValuation[Tif_NonTIF],$A$4)</f>
        <v>0</v>
      </c>
      <c r="O333" s="8">
        <f>SUMIFS(AssessedValuation[100% Utilities],AssessedValuation[Dist],$C333,AssessedValuation[Tif_NonTIF],$A$4)</f>
        <v>581919</v>
      </c>
      <c r="P333" s="8">
        <f>SUMIFS(AssessedValuation[100% Other],AssessedValuation[Dist],$C333,AssessedValuation[Tif_NonTIF],$A$4)</f>
        <v>0</v>
      </c>
      <c r="Q333" s="8">
        <f>SUMIFS(AssessedValuation[100% Gross],AssessedValuation[Dist],$C333,AssessedValuation[Tif_NonTIF],$A$4)</f>
        <v>218732973</v>
      </c>
      <c r="R333" s="8">
        <f>SUMIFS(AssessedValuation[100% Military Exempt],AssessedValuation[Dist],$C333,AssessedValuation[Tif_NonTIF],$A$4)</f>
        <v>264000</v>
      </c>
      <c r="S333" s="8">
        <f>SUMIFS(AssessedValuation[100% Homestead Exempt],AssessedValuation[Dist],$C333,AssessedValuation[Tif_NonTIF],$A$4)</f>
        <v>477750</v>
      </c>
      <c r="T333" s="8">
        <f>SUMIFS(AssessedValuation[100% Net],AssessedValuation[Dist],$C333,AssessedValuation[Tif_NonTIF],$A$4)</f>
        <v>217991223</v>
      </c>
      <c r="U333" s="8">
        <f>SUMIFS(AssessedValuation[100% Gas &amp; Elec Utilities],AssessedValuation[Dist],$C333,AssessedValuation[Tif_NonTIF],$A$4)</f>
        <v>14262423</v>
      </c>
      <c r="V333" s="8">
        <f t="shared" si="5"/>
        <v>232253646</v>
      </c>
    </row>
    <row r="334" spans="1:22" x14ac:dyDescent="0.25">
      <c r="A334">
        <v>2026</v>
      </c>
      <c r="B334" t="s">
        <v>1024</v>
      </c>
      <c r="C334" t="s">
        <v>1687</v>
      </c>
      <c r="D334" t="s">
        <v>1687</v>
      </c>
      <c r="E334" t="s">
        <v>743</v>
      </c>
      <c r="F334" t="s">
        <v>1688</v>
      </c>
      <c r="G334" s="8">
        <f>SUMIFS(AssessedValuation[100% Residential],AssessedValuation[Dist],$C334,AssessedValuation[Tif_NonTIF],$A$4)</f>
        <v>1014513606</v>
      </c>
      <c r="H334" s="8">
        <f>SUMIFS(AssessedValuation[100% Ag Land],AssessedValuation[Dist],$C334,AssessedValuation[Tif_NonTIF],$A$4)</f>
        <v>164122668</v>
      </c>
      <c r="I334" s="8">
        <f>SUMIFS(AssessedValuation[100% Ag Building],AssessedValuation[Dist],$C334,AssessedValuation[Tif_NonTIF],$A$4)</f>
        <v>16510800</v>
      </c>
      <c r="J334" s="8">
        <f>SUMIFS(AssessedValuation[100% Commercial],AssessedValuation[Dist],$C334,AssessedValuation[Tif_NonTIF],$A$4)</f>
        <v>86762512</v>
      </c>
      <c r="K334" s="8">
        <f>SUMIFS(AssessedValuation[100% Industrial],AssessedValuation[Dist],$C334,AssessedValuation[Tif_NonTIF],$A$4)</f>
        <v>10781200</v>
      </c>
      <c r="L334" s="8">
        <f>SUMIFS(AssessedValuation[100% Reserved],AssessedValuation[Dist],$C334,AssessedValuation[Tif_NonTIF],$A$4)</f>
        <v>0</v>
      </c>
      <c r="M334" s="8">
        <f>SUMIFS(AssessedValuation[100% Reserved4],AssessedValuation[Dist],$C334,AssessedValuation[Tif_NonTIF],$A$4)</f>
        <v>0</v>
      </c>
      <c r="N334" s="8">
        <f>SUMIFS(AssessedValuation[100% Railroads],AssessedValuation[Dist],$C334,AssessedValuation[Tif_NonTIF],$A$4)</f>
        <v>0</v>
      </c>
      <c r="O334" s="8">
        <f>SUMIFS(AssessedValuation[100% Utilities],AssessedValuation[Dist],$C334,AssessedValuation[Tif_NonTIF],$A$4)</f>
        <v>13410052</v>
      </c>
      <c r="P334" s="8">
        <f>SUMIFS(AssessedValuation[100% Other],AssessedValuation[Dist],$C334,AssessedValuation[Tif_NonTIF],$A$4)</f>
        <v>0</v>
      </c>
      <c r="Q334" s="8">
        <f>SUMIFS(AssessedValuation[100% Gross],AssessedValuation[Dist],$C334,AssessedValuation[Tif_NonTIF],$A$4)</f>
        <v>1306100838</v>
      </c>
      <c r="R334" s="8">
        <f>SUMIFS(AssessedValuation[100% Military Exempt],AssessedValuation[Dist],$C334,AssessedValuation[Tif_NonTIF],$A$4)</f>
        <v>1708000</v>
      </c>
      <c r="S334" s="8">
        <f>SUMIFS(AssessedValuation[100% Homestead Exempt],AssessedValuation[Dist],$C334,AssessedValuation[Tif_NonTIF],$A$4)</f>
        <v>2382250</v>
      </c>
      <c r="T334" s="8">
        <f>SUMIFS(AssessedValuation[100% Net],AssessedValuation[Dist],$C334,AssessedValuation[Tif_NonTIF],$A$4)</f>
        <v>1302010588</v>
      </c>
      <c r="U334" s="8">
        <f>SUMIFS(AssessedValuation[100% Gas &amp; Elec Utilities],AssessedValuation[Dist],$C334,AssessedValuation[Tif_NonTIF],$A$4)</f>
        <v>99729392</v>
      </c>
      <c r="V334" s="8">
        <f t="shared" si="5"/>
        <v>1401739980</v>
      </c>
    </row>
    <row r="335" spans="1:22" x14ac:dyDescent="0.25">
      <c r="A335">
        <v>2026</v>
      </c>
      <c r="B335" t="s">
        <v>1031</v>
      </c>
      <c r="C335" t="s">
        <v>1689</v>
      </c>
      <c r="D335" t="s">
        <v>1689</v>
      </c>
      <c r="E335" t="s">
        <v>455</v>
      </c>
      <c r="F335" t="s">
        <v>1690</v>
      </c>
      <c r="G335" s="8">
        <f>SUMIFS(AssessedValuation[100% Residential],AssessedValuation[Dist],$C335,AssessedValuation[Tif_NonTIF],$A$4)</f>
        <v>200268689</v>
      </c>
      <c r="H335" s="8">
        <f>SUMIFS(AssessedValuation[100% Ag Land],AssessedValuation[Dist],$C335,AssessedValuation[Tif_NonTIF],$A$4)</f>
        <v>145050185</v>
      </c>
      <c r="I335" s="8">
        <f>SUMIFS(AssessedValuation[100% Ag Building],AssessedValuation[Dist],$C335,AssessedValuation[Tif_NonTIF],$A$4)</f>
        <v>6976603</v>
      </c>
      <c r="J335" s="8">
        <f>SUMIFS(AssessedValuation[100% Commercial],AssessedValuation[Dist],$C335,AssessedValuation[Tif_NonTIF],$A$4)</f>
        <v>17334212</v>
      </c>
      <c r="K335" s="8">
        <f>SUMIFS(AssessedValuation[100% Industrial],AssessedValuation[Dist],$C335,AssessedValuation[Tif_NonTIF],$A$4)</f>
        <v>3435430</v>
      </c>
      <c r="L335" s="8">
        <f>SUMIFS(AssessedValuation[100% Reserved],AssessedValuation[Dist],$C335,AssessedValuation[Tif_NonTIF],$A$4)</f>
        <v>0</v>
      </c>
      <c r="M335" s="8">
        <f>SUMIFS(AssessedValuation[100% Reserved4],AssessedValuation[Dist],$C335,AssessedValuation[Tif_NonTIF],$A$4)</f>
        <v>0</v>
      </c>
      <c r="N335" s="8">
        <f>SUMIFS(AssessedValuation[100% Railroads],AssessedValuation[Dist],$C335,AssessedValuation[Tif_NonTIF],$A$4)</f>
        <v>17065217</v>
      </c>
      <c r="O335" s="8">
        <f>SUMIFS(AssessedValuation[100% Utilities],AssessedValuation[Dist],$C335,AssessedValuation[Tif_NonTIF],$A$4)</f>
        <v>400242</v>
      </c>
      <c r="P335" s="8">
        <f>SUMIFS(AssessedValuation[100% Other],AssessedValuation[Dist],$C335,AssessedValuation[Tif_NonTIF],$A$4)</f>
        <v>3</v>
      </c>
      <c r="Q335" s="8">
        <f>SUMIFS(AssessedValuation[100% Gross],AssessedValuation[Dist],$C335,AssessedValuation[Tif_NonTIF],$A$4)</f>
        <v>390530581</v>
      </c>
      <c r="R335" s="8">
        <f>SUMIFS(AssessedValuation[100% Military Exempt],AssessedValuation[Dist],$C335,AssessedValuation[Tif_NonTIF],$A$4)</f>
        <v>436000</v>
      </c>
      <c r="S335" s="8">
        <f>SUMIFS(AssessedValuation[100% Homestead Exempt],AssessedValuation[Dist],$C335,AssessedValuation[Tif_NonTIF],$A$4)</f>
        <v>1072500</v>
      </c>
      <c r="T335" s="8">
        <f>SUMIFS(AssessedValuation[100% Net],AssessedValuation[Dist],$C335,AssessedValuation[Tif_NonTIF],$A$4)</f>
        <v>389022081</v>
      </c>
      <c r="U335" s="8">
        <f>SUMIFS(AssessedValuation[100% Gas &amp; Elec Utilities],AssessedValuation[Dist],$C335,AssessedValuation[Tif_NonTIF],$A$4)</f>
        <v>13912682</v>
      </c>
      <c r="V335" s="8">
        <f t="shared" si="5"/>
        <v>402934763</v>
      </c>
    </row>
    <row r="336" spans="1:22" x14ac:dyDescent="0.25">
      <c r="A336">
        <v>2026</v>
      </c>
      <c r="B336" t="s">
        <v>1034</v>
      </c>
      <c r="C336" t="s">
        <v>1691</v>
      </c>
      <c r="D336" t="s">
        <v>1691</v>
      </c>
      <c r="E336" t="s">
        <v>976</v>
      </c>
      <c r="F336" t="s">
        <v>1692</v>
      </c>
      <c r="G336" s="8">
        <f>SUMIFS(AssessedValuation[100% Residential],AssessedValuation[Dist],$C336,AssessedValuation[Tif_NonTIF],$A$4)</f>
        <v>239797572</v>
      </c>
      <c r="H336" s="8">
        <f>SUMIFS(AssessedValuation[100% Ag Land],AssessedValuation[Dist],$C336,AssessedValuation[Tif_NonTIF],$A$4)</f>
        <v>160516280</v>
      </c>
      <c r="I336" s="8">
        <f>SUMIFS(AssessedValuation[100% Ag Building],AssessedValuation[Dist],$C336,AssessedValuation[Tif_NonTIF],$A$4)</f>
        <v>8334230</v>
      </c>
      <c r="J336" s="8">
        <f>SUMIFS(AssessedValuation[100% Commercial],AssessedValuation[Dist],$C336,AssessedValuation[Tif_NonTIF],$A$4)</f>
        <v>16430208</v>
      </c>
      <c r="K336" s="8">
        <f>SUMIFS(AssessedValuation[100% Industrial],AssessedValuation[Dist],$C336,AssessedValuation[Tif_NonTIF],$A$4)</f>
        <v>35950</v>
      </c>
      <c r="L336" s="8">
        <f>SUMIFS(AssessedValuation[100% Reserved],AssessedValuation[Dist],$C336,AssessedValuation[Tif_NonTIF],$A$4)</f>
        <v>0</v>
      </c>
      <c r="M336" s="8">
        <f>SUMIFS(AssessedValuation[100% Reserved4],AssessedValuation[Dist],$C336,AssessedValuation[Tif_NonTIF],$A$4)</f>
        <v>0</v>
      </c>
      <c r="N336" s="8">
        <f>SUMIFS(AssessedValuation[100% Railroads],AssessedValuation[Dist],$C336,AssessedValuation[Tif_NonTIF],$A$4)</f>
        <v>0</v>
      </c>
      <c r="O336" s="8">
        <f>SUMIFS(AssessedValuation[100% Utilities],AssessedValuation[Dist],$C336,AssessedValuation[Tif_NonTIF],$A$4)</f>
        <v>2553623</v>
      </c>
      <c r="P336" s="8">
        <f>SUMIFS(AssessedValuation[100% Other],AssessedValuation[Dist],$C336,AssessedValuation[Tif_NonTIF],$A$4)</f>
        <v>0</v>
      </c>
      <c r="Q336" s="8">
        <f>SUMIFS(AssessedValuation[100% Gross],AssessedValuation[Dist],$C336,AssessedValuation[Tif_NonTIF],$A$4)</f>
        <v>427667863</v>
      </c>
      <c r="R336" s="8">
        <f>SUMIFS(AssessedValuation[100% Military Exempt],AssessedValuation[Dist],$C336,AssessedValuation[Tif_NonTIF],$A$4)</f>
        <v>552000</v>
      </c>
      <c r="S336" s="8">
        <f>SUMIFS(AssessedValuation[100% Homestead Exempt],AssessedValuation[Dist],$C336,AssessedValuation[Tif_NonTIF],$A$4)</f>
        <v>1215500</v>
      </c>
      <c r="T336" s="8">
        <f>SUMIFS(AssessedValuation[100% Net],AssessedValuation[Dist],$C336,AssessedValuation[Tif_NonTIF],$A$4)</f>
        <v>425900363</v>
      </c>
      <c r="U336" s="8">
        <f>SUMIFS(AssessedValuation[100% Gas &amp; Elec Utilities],AssessedValuation[Dist],$C336,AssessedValuation[Tif_NonTIF],$A$4)</f>
        <v>13464677</v>
      </c>
      <c r="V336" s="8">
        <f t="shared" si="5"/>
        <v>439365040</v>
      </c>
    </row>
    <row r="337" spans="1:22" x14ac:dyDescent="0.25">
      <c r="A337">
        <v>2026</v>
      </c>
      <c r="B337" t="s">
        <v>1024</v>
      </c>
      <c r="C337" t="s">
        <v>1693</v>
      </c>
      <c r="D337" t="s">
        <v>1693</v>
      </c>
      <c r="E337" t="s">
        <v>62</v>
      </c>
      <c r="F337" t="s">
        <v>1694</v>
      </c>
      <c r="G337" s="8">
        <f>SUMIFS(AssessedValuation[100% Residential],AssessedValuation[Dist],$C337,AssessedValuation[Tif_NonTIF],$A$4)</f>
        <v>646906743</v>
      </c>
      <c r="H337" s="8">
        <f>SUMIFS(AssessedValuation[100% Ag Land],AssessedValuation[Dist],$C337,AssessedValuation[Tif_NonTIF],$A$4)</f>
        <v>90475832</v>
      </c>
      <c r="I337" s="8">
        <f>SUMIFS(AssessedValuation[100% Ag Building],AssessedValuation[Dist],$C337,AssessedValuation[Tif_NonTIF],$A$4)</f>
        <v>5206020</v>
      </c>
      <c r="J337" s="8">
        <f>SUMIFS(AssessedValuation[100% Commercial],AssessedValuation[Dist],$C337,AssessedValuation[Tif_NonTIF],$A$4)</f>
        <v>50105103</v>
      </c>
      <c r="K337" s="8">
        <f>SUMIFS(AssessedValuation[100% Industrial],AssessedValuation[Dist],$C337,AssessedValuation[Tif_NonTIF],$A$4)</f>
        <v>225250</v>
      </c>
      <c r="L337" s="8">
        <f>SUMIFS(AssessedValuation[100% Reserved],AssessedValuation[Dist],$C337,AssessedValuation[Tif_NonTIF],$A$4)</f>
        <v>0</v>
      </c>
      <c r="M337" s="8">
        <f>SUMIFS(AssessedValuation[100% Reserved4],AssessedValuation[Dist],$C337,AssessedValuation[Tif_NonTIF],$A$4)</f>
        <v>0</v>
      </c>
      <c r="N337" s="8">
        <f>SUMIFS(AssessedValuation[100% Railroads],AssessedValuation[Dist],$C337,AssessedValuation[Tif_NonTIF],$A$4)</f>
        <v>0</v>
      </c>
      <c r="O337" s="8">
        <f>SUMIFS(AssessedValuation[100% Utilities],AssessedValuation[Dist],$C337,AssessedValuation[Tif_NonTIF],$A$4)</f>
        <v>5651630</v>
      </c>
      <c r="P337" s="8">
        <f>SUMIFS(AssessedValuation[100% Other],AssessedValuation[Dist],$C337,AssessedValuation[Tif_NonTIF],$A$4)</f>
        <v>4841</v>
      </c>
      <c r="Q337" s="8">
        <f>SUMIFS(AssessedValuation[100% Gross],AssessedValuation[Dist],$C337,AssessedValuation[Tif_NonTIF],$A$4)</f>
        <v>798575419</v>
      </c>
      <c r="R337" s="8">
        <f>SUMIFS(AssessedValuation[100% Military Exempt],AssessedValuation[Dist],$C337,AssessedValuation[Tif_NonTIF],$A$4)</f>
        <v>800000</v>
      </c>
      <c r="S337" s="8">
        <f>SUMIFS(AssessedValuation[100% Homestead Exempt],AssessedValuation[Dist],$C337,AssessedValuation[Tif_NonTIF],$A$4)</f>
        <v>2197000</v>
      </c>
      <c r="T337" s="8">
        <f>SUMIFS(AssessedValuation[100% Net],AssessedValuation[Dist],$C337,AssessedValuation[Tif_NonTIF],$A$4)</f>
        <v>795578419</v>
      </c>
      <c r="U337" s="8">
        <f>SUMIFS(AssessedValuation[100% Gas &amp; Elec Utilities],AssessedValuation[Dist],$C337,AssessedValuation[Tif_NonTIF],$A$4)</f>
        <v>36391486</v>
      </c>
      <c r="V337" s="8">
        <f>SUM(T337:U337)</f>
        <v>831969905</v>
      </c>
    </row>
    <row r="338" spans="1:22" ht="15.75" thickBot="1" x14ac:dyDescent="0.3">
      <c r="G338" s="10">
        <f t="shared" ref="G338:V338" si="6">SUM(G7:G337)</f>
        <v>264701348114</v>
      </c>
      <c r="H338" s="10">
        <f t="shared" si="6"/>
        <v>52323547267</v>
      </c>
      <c r="I338" s="10">
        <f t="shared" si="6"/>
        <v>3944549474</v>
      </c>
      <c r="J338" s="10">
        <f t="shared" si="6"/>
        <v>45342559883</v>
      </c>
      <c r="K338" s="10">
        <f t="shared" si="6"/>
        <v>12525096309</v>
      </c>
      <c r="L338" s="10">
        <f t="shared" si="6"/>
        <v>0</v>
      </c>
      <c r="M338" s="10">
        <f t="shared" si="6"/>
        <v>0</v>
      </c>
      <c r="N338" s="10">
        <f t="shared" si="6"/>
        <v>3136757995</v>
      </c>
      <c r="O338" s="10">
        <f t="shared" si="6"/>
        <v>3563188623</v>
      </c>
      <c r="P338" s="10">
        <f t="shared" si="6"/>
        <v>12875640</v>
      </c>
      <c r="Q338" s="10">
        <f t="shared" si="6"/>
        <v>385549923305</v>
      </c>
      <c r="R338" s="10">
        <f t="shared" si="6"/>
        <v>426445011</v>
      </c>
      <c r="S338" s="10">
        <f t="shared" si="6"/>
        <v>1524138910</v>
      </c>
      <c r="T338" s="10">
        <f t="shared" si="6"/>
        <v>383599339384</v>
      </c>
      <c r="U338" s="10">
        <f t="shared" si="6"/>
        <v>29390600952</v>
      </c>
      <c r="V338" s="10">
        <f t="shared" si="6"/>
        <v>412989940336</v>
      </c>
    </row>
    <row r="339" spans="1:22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V339"/>
  <sheetViews>
    <sheetView workbookViewId="0">
      <pane xSplit="6" ySplit="6" topLeftCell="H313" activePane="bottomRight" state="frozen"/>
      <selection pane="topRight" activeCell="G1" sqref="G1"/>
      <selection pane="bottomLeft" activeCell="A7" sqref="A7"/>
      <selection pane="bottomRight" activeCell="A327" sqref="A327"/>
    </sheetView>
  </sheetViews>
  <sheetFormatPr defaultRowHeight="15" x14ac:dyDescent="0.25"/>
  <cols>
    <col min="1" max="1" width="11.5703125" customWidth="1"/>
    <col min="2" max="2" width="9.140625" hidden="1" customWidth="1"/>
    <col min="4" max="4" width="9.140625" customWidth="1"/>
    <col min="5" max="5" width="40.42578125" bestFit="1" customWidth="1"/>
    <col min="6" max="6" width="36.5703125" hidden="1" customWidth="1"/>
    <col min="7" max="7" width="14.85546875" bestFit="1" customWidth="1"/>
    <col min="8" max="8" width="13.85546875" bestFit="1" customWidth="1"/>
    <col min="9" max="9" width="12.7109375" bestFit="1" customWidth="1"/>
    <col min="10" max="10" width="13.85546875" bestFit="1" customWidth="1"/>
    <col min="11" max="11" width="12.7109375" bestFit="1" customWidth="1"/>
    <col min="12" max="13" width="9.28515625" bestFit="1" customWidth="1"/>
    <col min="14" max="15" width="12.7109375" bestFit="1" customWidth="1"/>
    <col min="16" max="16" width="10.140625" bestFit="1" customWidth="1"/>
    <col min="17" max="17" width="14.85546875" bestFit="1" customWidth="1"/>
    <col min="18" max="18" width="13.140625" bestFit="1" customWidth="1"/>
    <col min="19" max="19" width="16.7109375" customWidth="1"/>
    <col min="20" max="20" width="14.85546875" bestFit="1" customWidth="1"/>
    <col min="21" max="21" width="13.85546875" bestFit="1" customWidth="1"/>
    <col min="22" max="22" width="14.42578125" bestFit="1" customWidth="1"/>
  </cols>
  <sheetData>
    <row r="1" spans="1:22" x14ac:dyDescent="0.25">
      <c r="A1" t="str">
        <f>'Assessed Non-TIF'!$A$1</f>
        <v>Iowa Department of Management - June 25, 2025 - Final</v>
      </c>
    </row>
    <row r="2" spans="1:22" x14ac:dyDescent="0.25">
      <c r="A2" t="str">
        <f>_xlfn.CONCAT("January 1, ",AssessedValuation[[#This Row],[Year]]," - 100% Valuations Before Rollback")</f>
        <v>January 1, 2024 - 100% Valuations Before Rollback</v>
      </c>
    </row>
    <row r="3" spans="1:22" x14ac:dyDescent="0.25">
      <c r="A3" t="str">
        <f>_xlfn.CONCAT("For Fiscal Year ",'2024_School_100pct Valuations B'!A2+2," Budgets")</f>
        <v>For Fiscal Year 2026 Budgets</v>
      </c>
    </row>
    <row r="4" spans="1:22" x14ac:dyDescent="0.25">
      <c r="A4" s="7" t="s">
        <v>1701</v>
      </c>
    </row>
    <row r="5" spans="1:22" x14ac:dyDescent="0.25">
      <c r="Q5" s="8"/>
    </row>
    <row r="6" spans="1:22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1697</v>
      </c>
      <c r="E6" s="9" t="s">
        <v>1698</v>
      </c>
      <c r="F6" s="9" t="s">
        <v>1699</v>
      </c>
      <c r="G6" s="9" t="s">
        <v>1018</v>
      </c>
      <c r="H6" s="9" t="s">
        <v>1006</v>
      </c>
      <c r="I6" s="9" t="s">
        <v>1007</v>
      </c>
      <c r="J6" s="9" t="s">
        <v>1008</v>
      </c>
      <c r="K6" s="9" t="s">
        <v>1009</v>
      </c>
      <c r="L6" s="9" t="s">
        <v>1010</v>
      </c>
      <c r="M6" s="9" t="s">
        <v>1010</v>
      </c>
      <c r="N6" s="9" t="s">
        <v>1011</v>
      </c>
      <c r="O6" s="9" t="s">
        <v>1012</v>
      </c>
      <c r="P6" s="9" t="s">
        <v>1013</v>
      </c>
      <c r="Q6" s="9" t="s">
        <v>1014</v>
      </c>
      <c r="R6" s="9" t="s">
        <v>1015</v>
      </c>
      <c r="S6" s="9" t="s">
        <v>1752</v>
      </c>
      <c r="T6" s="9" t="s">
        <v>1016</v>
      </c>
      <c r="U6" s="9" t="s">
        <v>1017</v>
      </c>
      <c r="V6" s="9" t="s">
        <v>1700</v>
      </c>
    </row>
    <row r="7" spans="1:22" x14ac:dyDescent="0.25">
      <c r="A7">
        <f>'Assessed Non-TIF'!A7</f>
        <v>2026</v>
      </c>
      <c r="B7" t="str">
        <f>'Assessed Non-TIF'!B7</f>
        <v>11</v>
      </c>
      <c r="C7" t="str">
        <f>'Assessed Non-TIF'!C7</f>
        <v>0018</v>
      </c>
      <c r="D7" t="str">
        <f>'Assessed Non-TIF'!D7</f>
        <v>0018</v>
      </c>
      <c r="E7" t="str">
        <f>'Assessed Non-TIF'!E7</f>
        <v>ADAIR-CASEY</v>
      </c>
      <c r="F7" t="str">
        <f>'Assessed Non-TIF'!F7</f>
        <v>Adair-Casey</v>
      </c>
      <c r="G7" s="8">
        <f>SUMIFS(AssessedValuation[100% Residential],AssessedValuation[Dist],$C7,AssessedValuation[Tif_NonTIF],$A$4)</f>
        <v>14885468</v>
      </c>
      <c r="H7" s="8">
        <f>SUMIFS(AssessedValuation[100% Ag Land],AssessedValuation[Dist],$C7,AssessedValuation[Tif_NonTIF],$A$4)</f>
        <v>206646</v>
      </c>
      <c r="I7" s="8">
        <f>SUMIFS(AssessedValuation[100% Ag Building],AssessedValuation[Dist],$C7,AssessedValuation[Tif_NonTIF],$A$4)</f>
        <v>0</v>
      </c>
      <c r="J7" s="8">
        <f>SUMIFS(AssessedValuation[100% Commercial],AssessedValuation[Dist],$C7,AssessedValuation[Tif_NonTIF],$A$4)</f>
        <v>8493516</v>
      </c>
      <c r="K7" s="8">
        <f>SUMIFS(AssessedValuation[100% Industrial],AssessedValuation[Dist],$C7,AssessedValuation[Tif_NonTIF],$A$4)</f>
        <v>148565749</v>
      </c>
      <c r="L7" s="8">
        <f>SUMIFS(AssessedValuation[100% Reserved],AssessedValuation[Dist],$C7,AssessedValuation[Tif_NonTIF],$A$4)</f>
        <v>0</v>
      </c>
      <c r="M7" s="8">
        <f>SUMIFS(AssessedValuation[100% Reserved4],AssessedValuation[Dist],$C7,AssessedValuation[Tif_NonTIF],$A$4)</f>
        <v>0</v>
      </c>
      <c r="N7" s="8">
        <f>SUMIFS(AssessedValuation[100% Railroads],AssessedValuation[Dist],$C7,AssessedValuation[Tif_NonTIF],$A$4)</f>
        <v>0</v>
      </c>
      <c r="O7" s="8">
        <f>SUMIFS(AssessedValuation[100% Utilities],AssessedValuation[Dist],$C7,AssessedValuation[Tif_NonTIF],$A$4)</f>
        <v>0</v>
      </c>
      <c r="P7" s="8">
        <f>SUMIFS(AssessedValuation[100% Other],AssessedValuation[Dist],$C7,AssessedValuation[Tif_NonTIF],$A$4)</f>
        <v>0</v>
      </c>
      <c r="Q7" s="8">
        <f>SUMIFS(AssessedValuation[100% Gross],AssessedValuation[Dist],$C7,AssessedValuation[Tif_NonTIF],$A$4)</f>
        <v>172151379</v>
      </c>
      <c r="R7" s="8">
        <f>SUMIFS(AssessedValuation[100% Military Exempt],AssessedValuation[Dist],$C7,AssessedValuation[Tif_NonTIF],$A$4)</f>
        <v>8000</v>
      </c>
      <c r="S7" s="8">
        <f>SUMIFS(AssessedValuation[100% Homestead Exempt],AssessedValuation[Dist],$C7,AssessedValuation[Tif_NonTIF],$A$4)</f>
        <v>19500</v>
      </c>
      <c r="T7" s="8">
        <f>SUMIFS(AssessedValuation[100% Net],AssessedValuation[Dist],$C7,AssessedValuation[Tif_NonTIF],$A$4)</f>
        <v>172123879</v>
      </c>
      <c r="U7" s="8">
        <f>SUMIFS(AssessedValuation[100% Gas &amp; Elec Utilities],AssessedValuation[Dist],$C7,AssessedValuation[Tif_NonTIF],$A$4)</f>
        <v>0</v>
      </c>
      <c r="V7" s="8">
        <f>SUM(T7:U7)</f>
        <v>172123879</v>
      </c>
    </row>
    <row r="8" spans="1:22" x14ac:dyDescent="0.25">
      <c r="A8">
        <f>'Assessed Non-TIF'!A8</f>
        <v>2026</v>
      </c>
      <c r="B8" t="str">
        <f>'Assessed Non-TIF'!B8</f>
        <v>11</v>
      </c>
      <c r="C8" t="str">
        <f>'Assessed Non-TIF'!C8</f>
        <v>0027</v>
      </c>
      <c r="D8" t="str">
        <f>'Assessed Non-TIF'!D8</f>
        <v>0027</v>
      </c>
      <c r="E8" t="str">
        <f>'Assessed Non-TIF'!E8</f>
        <v>ADEL-DESOTO-MINBURN</v>
      </c>
      <c r="F8" t="str">
        <f>'Assessed Non-TIF'!F8</f>
        <v>Adel-Desoto-Minburn</v>
      </c>
      <c r="G8" s="8">
        <f>SUMIFS(AssessedValuation[100% Residential],AssessedValuation[Dist],$C8,AssessedValuation[Tif_NonTIF],$A$4)</f>
        <v>27887710</v>
      </c>
      <c r="H8" s="8">
        <f>SUMIFS(AssessedValuation[100% Ag Land],AssessedValuation[Dist],$C8,AssessedValuation[Tif_NonTIF],$A$4)</f>
        <v>0</v>
      </c>
      <c r="I8" s="8">
        <f>SUMIFS(AssessedValuation[100% Ag Building],AssessedValuation[Dist],$C8,AssessedValuation[Tif_NonTIF],$A$4)</f>
        <v>0</v>
      </c>
      <c r="J8" s="8">
        <f>SUMIFS(AssessedValuation[100% Commercial],AssessedValuation[Dist],$C8,AssessedValuation[Tif_NonTIF],$A$4)</f>
        <v>13183930</v>
      </c>
      <c r="K8" s="8">
        <f>SUMIFS(AssessedValuation[100% Industrial],AssessedValuation[Dist],$C8,AssessedValuation[Tif_NonTIF],$A$4)</f>
        <v>2236559</v>
      </c>
      <c r="L8" s="8">
        <f>SUMIFS(AssessedValuation[100% Reserved],AssessedValuation[Dist],$C8,AssessedValuation[Tif_NonTIF],$A$4)</f>
        <v>0</v>
      </c>
      <c r="M8" s="8">
        <f>SUMIFS(AssessedValuation[100% Reserved4],AssessedValuation[Dist],$C8,AssessedValuation[Tif_NonTIF],$A$4)</f>
        <v>0</v>
      </c>
      <c r="N8" s="8">
        <f>SUMIFS(AssessedValuation[100% Railroads],AssessedValuation[Dist],$C8,AssessedValuation[Tif_NonTIF],$A$4)</f>
        <v>0</v>
      </c>
      <c r="O8" s="8">
        <f>SUMIFS(AssessedValuation[100% Utilities],AssessedValuation[Dist],$C8,AssessedValuation[Tif_NonTIF],$A$4)</f>
        <v>0</v>
      </c>
      <c r="P8" s="8">
        <f>SUMIFS(AssessedValuation[100% Other],AssessedValuation[Dist],$C8,AssessedValuation[Tif_NonTIF],$A$4)</f>
        <v>0</v>
      </c>
      <c r="Q8" s="8">
        <f>SUMIFS(AssessedValuation[100% Gross],AssessedValuation[Dist],$C8,AssessedValuation[Tif_NonTIF],$A$4)</f>
        <v>43308199</v>
      </c>
      <c r="R8" s="8">
        <f>SUMIFS(AssessedValuation[100% Military Exempt],AssessedValuation[Dist],$C8,AssessedValuation[Tif_NonTIF],$A$4)</f>
        <v>0</v>
      </c>
      <c r="S8" s="8">
        <f>SUMIFS(AssessedValuation[100% Homestead Exempt],AssessedValuation[Dist],$C8,AssessedValuation[Tif_NonTIF],$A$4)</f>
        <v>0</v>
      </c>
      <c r="T8" s="8">
        <f>SUMIFS(AssessedValuation[100% Net],AssessedValuation[Dist],$C8,AssessedValuation[Tif_NonTIF],$A$4)</f>
        <v>43308199</v>
      </c>
      <c r="U8" s="8">
        <f>SUMIFS(AssessedValuation[100% Gas &amp; Elec Utilities],AssessedValuation[Dist],$C8,AssessedValuation[Tif_NonTIF],$A$4)</f>
        <v>0</v>
      </c>
      <c r="V8" s="8">
        <f t="shared" ref="V8:V71" si="0">SUM(T8:U8)</f>
        <v>43308199</v>
      </c>
    </row>
    <row r="9" spans="1:22" x14ac:dyDescent="0.25">
      <c r="A9">
        <f>'Assessed Non-TIF'!A9</f>
        <v>2026</v>
      </c>
      <c r="B9" t="str">
        <f>'Assessed Non-TIF'!B9</f>
        <v>07</v>
      </c>
      <c r="C9" t="str">
        <f>'Assessed Non-TIF'!C9</f>
        <v>0009</v>
      </c>
      <c r="D9" t="str">
        <f>'Assessed Non-TIF'!D9</f>
        <v>0009</v>
      </c>
      <c r="E9" t="str">
        <f>'Assessed Non-TIF'!E9</f>
        <v>AGWSR</v>
      </c>
      <c r="F9" t="str">
        <f>'Assessed Non-TIF'!F9</f>
        <v>AGWSR</v>
      </c>
      <c r="G9" s="8">
        <f>SUMIFS(AssessedValuation[100% Residential],AssessedValuation[Dist],$C9,AssessedValuation[Tif_NonTIF],$A$4)</f>
        <v>0</v>
      </c>
      <c r="H9" s="8">
        <f>SUMIFS(AssessedValuation[100% Ag Land],AssessedValuation[Dist],$C9,AssessedValuation[Tif_NonTIF],$A$4)</f>
        <v>0</v>
      </c>
      <c r="I9" s="8">
        <f>SUMIFS(AssessedValuation[100% Ag Building],AssessedValuation[Dist],$C9,AssessedValuation[Tif_NonTIF],$A$4)</f>
        <v>0</v>
      </c>
      <c r="J9" s="8">
        <f>SUMIFS(AssessedValuation[100% Commercial],AssessedValuation[Dist],$C9,AssessedValuation[Tif_NonTIF],$A$4)</f>
        <v>0</v>
      </c>
      <c r="K9" s="8">
        <f>SUMIFS(AssessedValuation[100% Industrial],AssessedValuation[Dist],$C9,AssessedValuation[Tif_NonTIF],$A$4)</f>
        <v>672421</v>
      </c>
      <c r="L9" s="8">
        <f>SUMIFS(AssessedValuation[100% Reserved],AssessedValuation[Dist],$C9,AssessedValuation[Tif_NonTIF],$A$4)</f>
        <v>0</v>
      </c>
      <c r="M9" s="8">
        <f>SUMIFS(AssessedValuation[100% Reserved4],AssessedValuation[Dist],$C9,AssessedValuation[Tif_NonTIF],$A$4)</f>
        <v>0</v>
      </c>
      <c r="N9" s="8">
        <f>SUMIFS(AssessedValuation[100% Railroads],AssessedValuation[Dist],$C9,AssessedValuation[Tif_NonTIF],$A$4)</f>
        <v>0</v>
      </c>
      <c r="O9" s="8">
        <f>SUMIFS(AssessedValuation[100% Utilities],AssessedValuation[Dist],$C9,AssessedValuation[Tif_NonTIF],$A$4)</f>
        <v>0</v>
      </c>
      <c r="P9" s="8">
        <f>SUMIFS(AssessedValuation[100% Other],AssessedValuation[Dist],$C9,AssessedValuation[Tif_NonTIF],$A$4)</f>
        <v>0</v>
      </c>
      <c r="Q9" s="8">
        <f>SUMIFS(AssessedValuation[100% Gross],AssessedValuation[Dist],$C9,AssessedValuation[Tif_NonTIF],$A$4)</f>
        <v>672421</v>
      </c>
      <c r="R9" s="8">
        <f>SUMIFS(AssessedValuation[100% Military Exempt],AssessedValuation[Dist],$C9,AssessedValuation[Tif_NonTIF],$A$4)</f>
        <v>0</v>
      </c>
      <c r="S9" s="8">
        <f>SUMIFS(AssessedValuation[100% Homestead Exempt],AssessedValuation[Dist],$C9,AssessedValuation[Tif_NonTIF],$A$4)</f>
        <v>0</v>
      </c>
      <c r="T9" s="8">
        <f>SUMIFS(AssessedValuation[100% Net],AssessedValuation[Dist],$C9,AssessedValuation[Tif_NonTIF],$A$4)</f>
        <v>672421</v>
      </c>
      <c r="U9" s="8">
        <f>SUMIFS(AssessedValuation[100% Gas &amp; Elec Utilities],AssessedValuation[Dist],$C9,AssessedValuation[Tif_NonTIF],$A$4)</f>
        <v>0</v>
      </c>
      <c r="V9" s="8">
        <f t="shared" si="0"/>
        <v>672421</v>
      </c>
    </row>
    <row r="10" spans="1:22" x14ac:dyDescent="0.25">
      <c r="A10">
        <f>'Assessed Non-TIF'!A10</f>
        <v>2026</v>
      </c>
      <c r="B10" t="str">
        <f>'Assessed Non-TIF'!B10</f>
        <v>13</v>
      </c>
      <c r="C10" t="str">
        <f>'Assessed Non-TIF'!C10</f>
        <v>0441</v>
      </c>
      <c r="D10" t="str">
        <f>'Assessed Non-TIF'!D10</f>
        <v>0441</v>
      </c>
      <c r="E10" t="str">
        <f>'Assessed Non-TIF'!E10</f>
        <v>AHSTW</v>
      </c>
      <c r="F10" t="str">
        <f>'Assessed Non-TIF'!F10</f>
        <v>AHSTW</v>
      </c>
      <c r="G10" s="8">
        <f>SUMIFS(AssessedValuation[100% Residential],AssessedValuation[Dist],$C10,AssessedValuation[Tif_NonTIF],$A$4)</f>
        <v>19874604</v>
      </c>
      <c r="H10" s="8">
        <f>SUMIFS(AssessedValuation[100% Ag Land],AssessedValuation[Dist],$C10,AssessedValuation[Tif_NonTIF],$A$4)</f>
        <v>179050</v>
      </c>
      <c r="I10" s="8">
        <f>SUMIFS(AssessedValuation[100% Ag Building],AssessedValuation[Dist],$C10,AssessedValuation[Tif_NonTIF],$A$4)</f>
        <v>10683</v>
      </c>
      <c r="J10" s="8">
        <f>SUMIFS(AssessedValuation[100% Commercial],AssessedValuation[Dist],$C10,AssessedValuation[Tif_NonTIF],$A$4)</f>
        <v>12058498</v>
      </c>
      <c r="K10" s="8">
        <f>SUMIFS(AssessedValuation[100% Industrial],AssessedValuation[Dist],$C10,AssessedValuation[Tif_NonTIF],$A$4)</f>
        <v>4411150</v>
      </c>
      <c r="L10" s="8">
        <f>SUMIFS(AssessedValuation[100% Reserved],AssessedValuation[Dist],$C10,AssessedValuation[Tif_NonTIF],$A$4)</f>
        <v>0</v>
      </c>
      <c r="M10" s="8">
        <f>SUMIFS(AssessedValuation[100% Reserved4],AssessedValuation[Dist],$C10,AssessedValuation[Tif_NonTIF],$A$4)</f>
        <v>0</v>
      </c>
      <c r="N10" s="8">
        <f>SUMIFS(AssessedValuation[100% Railroads],AssessedValuation[Dist],$C10,AssessedValuation[Tif_NonTIF],$A$4)</f>
        <v>0</v>
      </c>
      <c r="O10" s="8">
        <f>SUMIFS(AssessedValuation[100% Utilities],AssessedValuation[Dist],$C10,AssessedValuation[Tif_NonTIF],$A$4)</f>
        <v>0</v>
      </c>
      <c r="P10" s="8">
        <f>SUMIFS(AssessedValuation[100% Other],AssessedValuation[Dist],$C10,AssessedValuation[Tif_NonTIF],$A$4)</f>
        <v>0</v>
      </c>
      <c r="Q10" s="8">
        <f>SUMIFS(AssessedValuation[100% Gross],AssessedValuation[Dist],$C10,AssessedValuation[Tif_NonTIF],$A$4)</f>
        <v>36533985</v>
      </c>
      <c r="R10" s="8">
        <f>SUMIFS(AssessedValuation[100% Military Exempt],AssessedValuation[Dist],$C10,AssessedValuation[Tif_NonTIF],$A$4)</f>
        <v>44000</v>
      </c>
      <c r="S10" s="8">
        <f>SUMIFS(AssessedValuation[100% Homestead Exempt],AssessedValuation[Dist],$C10,AssessedValuation[Tif_NonTIF],$A$4)</f>
        <v>65000</v>
      </c>
      <c r="T10" s="8">
        <f>SUMIFS(AssessedValuation[100% Net],AssessedValuation[Dist],$C10,AssessedValuation[Tif_NonTIF],$A$4)</f>
        <v>36424985</v>
      </c>
      <c r="U10" s="8">
        <f>SUMIFS(AssessedValuation[100% Gas &amp; Elec Utilities],AssessedValuation[Dist],$C10,AssessedValuation[Tif_NonTIF],$A$4)</f>
        <v>0</v>
      </c>
      <c r="V10" s="8">
        <f t="shared" si="0"/>
        <v>36424985</v>
      </c>
    </row>
    <row r="11" spans="1:22" x14ac:dyDescent="0.25">
      <c r="A11">
        <f>'Assessed Non-TIF'!A11</f>
        <v>2026</v>
      </c>
      <c r="B11" t="str">
        <f>'Assessed Non-TIF'!B11</f>
        <v>12</v>
      </c>
      <c r="C11" t="str">
        <f>'Assessed Non-TIF'!C11</f>
        <v>0063</v>
      </c>
      <c r="D11" t="str">
        <f>'Assessed Non-TIF'!D11</f>
        <v>0063</v>
      </c>
      <c r="E11" t="str">
        <f>'Assessed Non-TIF'!E11</f>
        <v>AKRON-WESTFIELD</v>
      </c>
      <c r="F11" t="str">
        <f>'Assessed Non-TIF'!F11</f>
        <v>Akron-Westfield</v>
      </c>
      <c r="G11" s="8">
        <f>SUMIFS(AssessedValuation[100% Residential],AssessedValuation[Dist],$C11,AssessedValuation[Tif_NonTIF],$A$4)</f>
        <v>0</v>
      </c>
      <c r="H11" s="8">
        <f>SUMIFS(AssessedValuation[100% Ag Land],AssessedValuation[Dist],$C11,AssessedValuation[Tif_NonTIF],$A$4)</f>
        <v>0</v>
      </c>
      <c r="I11" s="8">
        <f>SUMIFS(AssessedValuation[100% Ag Building],AssessedValuation[Dist],$C11,AssessedValuation[Tif_NonTIF],$A$4)</f>
        <v>0</v>
      </c>
      <c r="J11" s="8">
        <f>SUMIFS(AssessedValuation[100% Commercial],AssessedValuation[Dist],$C11,AssessedValuation[Tif_NonTIF],$A$4)</f>
        <v>0</v>
      </c>
      <c r="K11" s="8">
        <f>SUMIFS(AssessedValuation[100% Industrial],AssessedValuation[Dist],$C11,AssessedValuation[Tif_NonTIF],$A$4)</f>
        <v>0</v>
      </c>
      <c r="L11" s="8">
        <f>SUMIFS(AssessedValuation[100% Reserved],AssessedValuation[Dist],$C11,AssessedValuation[Tif_NonTIF],$A$4)</f>
        <v>0</v>
      </c>
      <c r="M11" s="8">
        <f>SUMIFS(AssessedValuation[100% Reserved4],AssessedValuation[Dist],$C11,AssessedValuation[Tif_NonTIF],$A$4)</f>
        <v>0</v>
      </c>
      <c r="N11" s="8">
        <f>SUMIFS(AssessedValuation[100% Railroads],AssessedValuation[Dist],$C11,AssessedValuation[Tif_NonTIF],$A$4)</f>
        <v>0</v>
      </c>
      <c r="O11" s="8">
        <f>SUMIFS(AssessedValuation[100% Utilities],AssessedValuation[Dist],$C11,AssessedValuation[Tif_NonTIF],$A$4)</f>
        <v>0</v>
      </c>
      <c r="P11" s="8">
        <f>SUMIFS(AssessedValuation[100% Other],AssessedValuation[Dist],$C11,AssessedValuation[Tif_NonTIF],$A$4)</f>
        <v>0</v>
      </c>
      <c r="Q11" s="8">
        <f>SUMIFS(AssessedValuation[100% Gross],AssessedValuation[Dist],$C11,AssessedValuation[Tif_NonTIF],$A$4)</f>
        <v>0</v>
      </c>
      <c r="R11" s="8">
        <f>SUMIFS(AssessedValuation[100% Military Exempt],AssessedValuation[Dist],$C11,AssessedValuation[Tif_NonTIF],$A$4)</f>
        <v>0</v>
      </c>
      <c r="S11" s="8">
        <f>SUMIFS(AssessedValuation[100% Homestead Exempt],AssessedValuation[Dist],$C11,AssessedValuation[Tif_NonTIF],$A$4)</f>
        <v>0</v>
      </c>
      <c r="T11" s="8">
        <f>SUMIFS(AssessedValuation[100% Net],AssessedValuation[Dist],$C11,AssessedValuation[Tif_NonTIF],$A$4)</f>
        <v>0</v>
      </c>
      <c r="U11" s="8">
        <f>SUMIFS(AssessedValuation[100% Gas &amp; Elec Utilities],AssessedValuation[Dist],$C11,AssessedValuation[Tif_NonTIF],$A$4)</f>
        <v>0</v>
      </c>
      <c r="V11" s="8">
        <f t="shared" si="0"/>
        <v>0</v>
      </c>
    </row>
    <row r="12" spans="1:22" x14ac:dyDescent="0.25">
      <c r="A12">
        <f>'Assessed Non-TIF'!A12</f>
        <v>2026</v>
      </c>
      <c r="B12" t="str">
        <f>'Assessed Non-TIF'!B12</f>
        <v>05</v>
      </c>
      <c r="C12" t="str">
        <f>'Assessed Non-TIF'!C12</f>
        <v>0072</v>
      </c>
      <c r="D12" t="str">
        <f>'Assessed Non-TIF'!D12</f>
        <v>0072</v>
      </c>
      <c r="E12" t="str">
        <f>'Assessed Non-TIF'!E12</f>
        <v>ALBERT CITY-TRUESDALE</v>
      </c>
      <c r="F12" t="str">
        <f>'Assessed Non-TIF'!F12</f>
        <v>Albert City-Truesdale</v>
      </c>
      <c r="G12" s="8">
        <f>SUMIFS(AssessedValuation[100% Residential],AssessedValuation[Dist],$C12,AssessedValuation[Tif_NonTIF],$A$4)</f>
        <v>0</v>
      </c>
      <c r="H12" s="8">
        <f>SUMIFS(AssessedValuation[100% Ag Land],AssessedValuation[Dist],$C12,AssessedValuation[Tif_NonTIF],$A$4)</f>
        <v>0</v>
      </c>
      <c r="I12" s="8">
        <f>SUMIFS(AssessedValuation[100% Ag Building],AssessedValuation[Dist],$C12,AssessedValuation[Tif_NonTIF],$A$4)</f>
        <v>0</v>
      </c>
      <c r="J12" s="8">
        <f>SUMIFS(AssessedValuation[100% Commercial],AssessedValuation[Dist],$C12,AssessedValuation[Tif_NonTIF],$A$4)</f>
        <v>0</v>
      </c>
      <c r="K12" s="8">
        <f>SUMIFS(AssessedValuation[100% Industrial],AssessedValuation[Dist],$C12,AssessedValuation[Tif_NonTIF],$A$4)</f>
        <v>0</v>
      </c>
      <c r="L12" s="8">
        <f>SUMIFS(AssessedValuation[100% Reserved],AssessedValuation[Dist],$C12,AssessedValuation[Tif_NonTIF],$A$4)</f>
        <v>0</v>
      </c>
      <c r="M12" s="8">
        <f>SUMIFS(AssessedValuation[100% Reserved4],AssessedValuation[Dist],$C12,AssessedValuation[Tif_NonTIF],$A$4)</f>
        <v>0</v>
      </c>
      <c r="N12" s="8">
        <f>SUMIFS(AssessedValuation[100% Railroads],AssessedValuation[Dist],$C12,AssessedValuation[Tif_NonTIF],$A$4)</f>
        <v>0</v>
      </c>
      <c r="O12" s="8">
        <f>SUMIFS(AssessedValuation[100% Utilities],AssessedValuation[Dist],$C12,AssessedValuation[Tif_NonTIF],$A$4)</f>
        <v>0</v>
      </c>
      <c r="P12" s="8">
        <f>SUMIFS(AssessedValuation[100% Other],AssessedValuation[Dist],$C12,AssessedValuation[Tif_NonTIF],$A$4)</f>
        <v>0</v>
      </c>
      <c r="Q12" s="8">
        <f>SUMIFS(AssessedValuation[100% Gross],AssessedValuation[Dist],$C12,AssessedValuation[Tif_NonTIF],$A$4)</f>
        <v>0</v>
      </c>
      <c r="R12" s="8">
        <f>SUMIFS(AssessedValuation[100% Military Exempt],AssessedValuation[Dist],$C12,AssessedValuation[Tif_NonTIF],$A$4)</f>
        <v>0</v>
      </c>
      <c r="S12" s="8">
        <f>SUMIFS(AssessedValuation[100% Homestead Exempt],AssessedValuation[Dist],$C12,AssessedValuation[Tif_NonTIF],$A$4)</f>
        <v>0</v>
      </c>
      <c r="T12" s="8">
        <f>SUMIFS(AssessedValuation[100% Net],AssessedValuation[Dist],$C12,AssessedValuation[Tif_NonTIF],$A$4)</f>
        <v>0</v>
      </c>
      <c r="U12" s="8">
        <f>SUMIFS(AssessedValuation[100% Gas &amp; Elec Utilities],AssessedValuation[Dist],$C12,AssessedValuation[Tif_NonTIF],$A$4)</f>
        <v>0</v>
      </c>
      <c r="V12" s="8">
        <f t="shared" si="0"/>
        <v>0</v>
      </c>
    </row>
    <row r="13" spans="1:22" x14ac:dyDescent="0.25">
      <c r="A13">
        <f>'Assessed Non-TIF'!A13</f>
        <v>2026</v>
      </c>
      <c r="B13" t="str">
        <f>'Assessed Non-TIF'!B13</f>
        <v>15</v>
      </c>
      <c r="C13" t="str">
        <f>'Assessed Non-TIF'!C13</f>
        <v>0081</v>
      </c>
      <c r="D13" t="str">
        <f>'Assessed Non-TIF'!D13</f>
        <v>0081</v>
      </c>
      <c r="E13" t="str">
        <f>'Assessed Non-TIF'!E13</f>
        <v>ALBIA</v>
      </c>
      <c r="F13" t="str">
        <f>'Assessed Non-TIF'!F13</f>
        <v>Albia</v>
      </c>
      <c r="G13" s="8">
        <f>SUMIFS(AssessedValuation[100% Residential],AssessedValuation[Dist],$C13,AssessedValuation[Tif_NonTIF],$A$4)</f>
        <v>0</v>
      </c>
      <c r="H13" s="8">
        <f>SUMIFS(AssessedValuation[100% Ag Land],AssessedValuation[Dist],$C13,AssessedValuation[Tif_NonTIF],$A$4)</f>
        <v>0</v>
      </c>
      <c r="I13" s="8">
        <f>SUMIFS(AssessedValuation[100% Ag Building],AssessedValuation[Dist],$C13,AssessedValuation[Tif_NonTIF],$A$4)</f>
        <v>0</v>
      </c>
      <c r="J13" s="8">
        <f>SUMIFS(AssessedValuation[100% Commercial],AssessedValuation[Dist],$C13,AssessedValuation[Tif_NonTIF],$A$4)</f>
        <v>0</v>
      </c>
      <c r="K13" s="8">
        <f>SUMIFS(AssessedValuation[100% Industrial],AssessedValuation[Dist],$C13,AssessedValuation[Tif_NonTIF],$A$4)</f>
        <v>0</v>
      </c>
      <c r="L13" s="8">
        <f>SUMIFS(AssessedValuation[100% Reserved],AssessedValuation[Dist],$C13,AssessedValuation[Tif_NonTIF],$A$4)</f>
        <v>0</v>
      </c>
      <c r="M13" s="8">
        <f>SUMIFS(AssessedValuation[100% Reserved4],AssessedValuation[Dist],$C13,AssessedValuation[Tif_NonTIF],$A$4)</f>
        <v>0</v>
      </c>
      <c r="N13" s="8">
        <f>SUMIFS(AssessedValuation[100% Railroads],AssessedValuation[Dist],$C13,AssessedValuation[Tif_NonTIF],$A$4)</f>
        <v>0</v>
      </c>
      <c r="O13" s="8">
        <f>SUMIFS(AssessedValuation[100% Utilities],AssessedValuation[Dist],$C13,AssessedValuation[Tif_NonTIF],$A$4)</f>
        <v>0</v>
      </c>
      <c r="P13" s="8">
        <f>SUMIFS(AssessedValuation[100% Other],AssessedValuation[Dist],$C13,AssessedValuation[Tif_NonTIF],$A$4)</f>
        <v>0</v>
      </c>
      <c r="Q13" s="8">
        <f>SUMIFS(AssessedValuation[100% Gross],AssessedValuation[Dist],$C13,AssessedValuation[Tif_NonTIF],$A$4)</f>
        <v>0</v>
      </c>
      <c r="R13" s="8">
        <f>SUMIFS(AssessedValuation[100% Military Exempt],AssessedValuation[Dist],$C13,AssessedValuation[Tif_NonTIF],$A$4)</f>
        <v>0</v>
      </c>
      <c r="S13" s="8">
        <f>SUMIFS(AssessedValuation[100% Homestead Exempt],AssessedValuation[Dist],$C13,AssessedValuation[Tif_NonTIF],$A$4)</f>
        <v>0</v>
      </c>
      <c r="T13" s="8">
        <f>SUMIFS(AssessedValuation[100% Net],AssessedValuation[Dist],$C13,AssessedValuation[Tif_NonTIF],$A$4)</f>
        <v>0</v>
      </c>
      <c r="U13" s="8">
        <f>SUMIFS(AssessedValuation[100% Gas &amp; Elec Utilities],AssessedValuation[Dist],$C13,AssessedValuation[Tif_NonTIF],$A$4)</f>
        <v>0</v>
      </c>
      <c r="V13" s="8">
        <f t="shared" si="0"/>
        <v>0</v>
      </c>
    </row>
    <row r="14" spans="1:22" x14ac:dyDescent="0.25">
      <c r="A14">
        <f>'Assessed Non-TIF'!A14</f>
        <v>2026</v>
      </c>
      <c r="B14" t="str">
        <f>'Assessed Non-TIF'!B14</f>
        <v>10</v>
      </c>
      <c r="C14" t="str">
        <f>'Assessed Non-TIF'!C14</f>
        <v>0099</v>
      </c>
      <c r="D14" t="str">
        <f>'Assessed Non-TIF'!D14</f>
        <v>0099</v>
      </c>
      <c r="E14" t="str">
        <f>'Assessed Non-TIF'!E14</f>
        <v>ALBURNETT</v>
      </c>
      <c r="F14" t="str">
        <f>'Assessed Non-TIF'!F14</f>
        <v>Alburnett</v>
      </c>
      <c r="G14" s="8">
        <f>SUMIFS(AssessedValuation[100% Residential],AssessedValuation[Dist],$C14,AssessedValuation[Tif_NonTIF],$A$4)</f>
        <v>2292506</v>
      </c>
      <c r="H14" s="8">
        <f>SUMIFS(AssessedValuation[100% Ag Land],AssessedValuation[Dist],$C14,AssessedValuation[Tif_NonTIF],$A$4)</f>
        <v>24185</v>
      </c>
      <c r="I14" s="8">
        <f>SUMIFS(AssessedValuation[100% Ag Building],AssessedValuation[Dist],$C14,AssessedValuation[Tif_NonTIF],$A$4)</f>
        <v>3712</v>
      </c>
      <c r="J14" s="8">
        <f>SUMIFS(AssessedValuation[100% Commercial],AssessedValuation[Dist],$C14,AssessedValuation[Tif_NonTIF],$A$4)</f>
        <v>531251</v>
      </c>
      <c r="K14" s="8">
        <f>SUMIFS(AssessedValuation[100% Industrial],AssessedValuation[Dist],$C14,AssessedValuation[Tif_NonTIF],$A$4)</f>
        <v>0</v>
      </c>
      <c r="L14" s="8">
        <f>SUMIFS(AssessedValuation[100% Reserved],AssessedValuation[Dist],$C14,AssessedValuation[Tif_NonTIF],$A$4)</f>
        <v>0</v>
      </c>
      <c r="M14" s="8">
        <f>SUMIFS(AssessedValuation[100% Reserved4],AssessedValuation[Dist],$C14,AssessedValuation[Tif_NonTIF],$A$4)</f>
        <v>0</v>
      </c>
      <c r="N14" s="8">
        <f>SUMIFS(AssessedValuation[100% Railroads],AssessedValuation[Dist],$C14,AssessedValuation[Tif_NonTIF],$A$4)</f>
        <v>0</v>
      </c>
      <c r="O14" s="8">
        <f>SUMIFS(AssessedValuation[100% Utilities],AssessedValuation[Dist],$C14,AssessedValuation[Tif_NonTIF],$A$4)</f>
        <v>0</v>
      </c>
      <c r="P14" s="8">
        <f>SUMIFS(AssessedValuation[100% Other],AssessedValuation[Dist],$C14,AssessedValuation[Tif_NonTIF],$A$4)</f>
        <v>0</v>
      </c>
      <c r="Q14" s="8">
        <f>SUMIFS(AssessedValuation[100% Gross],AssessedValuation[Dist],$C14,AssessedValuation[Tif_NonTIF],$A$4)</f>
        <v>2851654</v>
      </c>
      <c r="R14" s="8">
        <f>SUMIFS(AssessedValuation[100% Military Exempt],AssessedValuation[Dist],$C14,AssessedValuation[Tif_NonTIF],$A$4)</f>
        <v>0</v>
      </c>
      <c r="S14" s="8">
        <f>SUMIFS(AssessedValuation[100% Homestead Exempt],AssessedValuation[Dist],$C14,AssessedValuation[Tif_NonTIF],$A$4)</f>
        <v>0</v>
      </c>
      <c r="T14" s="8">
        <f>SUMIFS(AssessedValuation[100% Net],AssessedValuation[Dist],$C14,AssessedValuation[Tif_NonTIF],$A$4)</f>
        <v>2851654</v>
      </c>
      <c r="U14" s="8">
        <f>SUMIFS(AssessedValuation[100% Gas &amp; Elec Utilities],AssessedValuation[Dist],$C14,AssessedValuation[Tif_NonTIF],$A$4)</f>
        <v>0</v>
      </c>
      <c r="V14" s="8">
        <f t="shared" si="0"/>
        <v>2851654</v>
      </c>
    </row>
    <row r="15" spans="1:22" x14ac:dyDescent="0.25">
      <c r="A15">
        <f>'Assessed Non-TIF'!A15</f>
        <v>2026</v>
      </c>
      <c r="B15" t="str">
        <f>'Assessed Non-TIF'!B15</f>
        <v>07</v>
      </c>
      <c r="C15" t="str">
        <f>'Assessed Non-TIF'!C15</f>
        <v>0108</v>
      </c>
      <c r="D15" t="str">
        <f>'Assessed Non-TIF'!D15</f>
        <v>0108</v>
      </c>
      <c r="E15" t="str">
        <f>'Assessed Non-TIF'!E15</f>
        <v>ALDEN</v>
      </c>
      <c r="F15" t="str">
        <f>'Assessed Non-TIF'!F15</f>
        <v>Alden</v>
      </c>
      <c r="G15" s="8">
        <f>SUMIFS(AssessedValuation[100% Residential],AssessedValuation[Dist],$C15,AssessedValuation[Tif_NonTIF],$A$4)</f>
        <v>0</v>
      </c>
      <c r="H15" s="8">
        <f>SUMIFS(AssessedValuation[100% Ag Land],AssessedValuation[Dist],$C15,AssessedValuation[Tif_NonTIF],$A$4)</f>
        <v>0</v>
      </c>
      <c r="I15" s="8">
        <f>SUMIFS(AssessedValuation[100% Ag Building],AssessedValuation[Dist],$C15,AssessedValuation[Tif_NonTIF],$A$4)</f>
        <v>0</v>
      </c>
      <c r="J15" s="8">
        <f>SUMIFS(AssessedValuation[100% Commercial],AssessedValuation[Dist],$C15,AssessedValuation[Tif_NonTIF],$A$4)</f>
        <v>0</v>
      </c>
      <c r="K15" s="8">
        <f>SUMIFS(AssessedValuation[100% Industrial],AssessedValuation[Dist],$C15,AssessedValuation[Tif_NonTIF],$A$4)</f>
        <v>0</v>
      </c>
      <c r="L15" s="8">
        <f>SUMIFS(AssessedValuation[100% Reserved],AssessedValuation[Dist],$C15,AssessedValuation[Tif_NonTIF],$A$4)</f>
        <v>0</v>
      </c>
      <c r="M15" s="8">
        <f>SUMIFS(AssessedValuation[100% Reserved4],AssessedValuation[Dist],$C15,AssessedValuation[Tif_NonTIF],$A$4)</f>
        <v>0</v>
      </c>
      <c r="N15" s="8">
        <f>SUMIFS(AssessedValuation[100% Railroads],AssessedValuation[Dist],$C15,AssessedValuation[Tif_NonTIF],$A$4)</f>
        <v>0</v>
      </c>
      <c r="O15" s="8">
        <f>SUMIFS(AssessedValuation[100% Utilities],AssessedValuation[Dist],$C15,AssessedValuation[Tif_NonTIF],$A$4)</f>
        <v>0</v>
      </c>
      <c r="P15" s="8">
        <f>SUMIFS(AssessedValuation[100% Other],AssessedValuation[Dist],$C15,AssessedValuation[Tif_NonTIF],$A$4)</f>
        <v>0</v>
      </c>
      <c r="Q15" s="8">
        <f>SUMIFS(AssessedValuation[100% Gross],AssessedValuation[Dist],$C15,AssessedValuation[Tif_NonTIF],$A$4)</f>
        <v>0</v>
      </c>
      <c r="R15" s="8">
        <f>SUMIFS(AssessedValuation[100% Military Exempt],AssessedValuation[Dist],$C15,AssessedValuation[Tif_NonTIF],$A$4)</f>
        <v>0</v>
      </c>
      <c r="S15" s="8">
        <f>SUMIFS(AssessedValuation[100% Homestead Exempt],AssessedValuation[Dist],$C15,AssessedValuation[Tif_NonTIF],$A$4)</f>
        <v>0</v>
      </c>
      <c r="T15" s="8">
        <f>SUMIFS(AssessedValuation[100% Net],AssessedValuation[Dist],$C15,AssessedValuation[Tif_NonTIF],$A$4)</f>
        <v>0</v>
      </c>
      <c r="U15" s="8">
        <f>SUMIFS(AssessedValuation[100% Gas &amp; Elec Utilities],AssessedValuation[Dist],$C15,AssessedValuation[Tif_NonTIF],$A$4)</f>
        <v>0</v>
      </c>
      <c r="V15" s="8">
        <f t="shared" si="0"/>
        <v>0</v>
      </c>
    </row>
    <row r="16" spans="1:22" x14ac:dyDescent="0.25">
      <c r="A16">
        <f>'Assessed Non-TIF'!A16</f>
        <v>2026</v>
      </c>
      <c r="B16" t="str">
        <f>'Assessed Non-TIF'!B16</f>
        <v>05</v>
      </c>
      <c r="C16" t="str">
        <f>'Assessed Non-TIF'!C16</f>
        <v>0126</v>
      </c>
      <c r="D16" t="str">
        <f>'Assessed Non-TIF'!D16</f>
        <v>0126</v>
      </c>
      <c r="E16" t="str">
        <f>'Assessed Non-TIF'!E16</f>
        <v>ALGONA (ALGONA)</v>
      </c>
      <c r="F16" t="str">
        <f>'Assessed Non-TIF'!F16</f>
        <v>Algona</v>
      </c>
      <c r="G16" s="8">
        <f>SUMIFS(AssessedValuation[100% Residential],AssessedValuation[Dist],$C16,AssessedValuation[Tif_NonTIF],$A$4)</f>
        <v>14249147</v>
      </c>
      <c r="H16" s="8">
        <f>SUMIFS(AssessedValuation[100% Ag Land],AssessedValuation[Dist],$C16,AssessedValuation[Tif_NonTIF],$A$4)</f>
        <v>40733</v>
      </c>
      <c r="I16" s="8">
        <f>SUMIFS(AssessedValuation[100% Ag Building],AssessedValuation[Dist],$C16,AssessedValuation[Tif_NonTIF],$A$4)</f>
        <v>0</v>
      </c>
      <c r="J16" s="8">
        <f>SUMIFS(AssessedValuation[100% Commercial],AssessedValuation[Dist],$C16,AssessedValuation[Tif_NonTIF],$A$4)</f>
        <v>2029877</v>
      </c>
      <c r="K16" s="8">
        <f>SUMIFS(AssessedValuation[100% Industrial],AssessedValuation[Dist],$C16,AssessedValuation[Tif_NonTIF],$A$4)</f>
        <v>2493735</v>
      </c>
      <c r="L16" s="8">
        <f>SUMIFS(AssessedValuation[100% Reserved],AssessedValuation[Dist],$C16,AssessedValuation[Tif_NonTIF],$A$4)</f>
        <v>0</v>
      </c>
      <c r="M16" s="8">
        <f>SUMIFS(AssessedValuation[100% Reserved4],AssessedValuation[Dist],$C16,AssessedValuation[Tif_NonTIF],$A$4)</f>
        <v>0</v>
      </c>
      <c r="N16" s="8">
        <f>SUMIFS(AssessedValuation[100% Railroads],AssessedValuation[Dist],$C16,AssessedValuation[Tif_NonTIF],$A$4)</f>
        <v>0</v>
      </c>
      <c r="O16" s="8">
        <f>SUMIFS(AssessedValuation[100% Utilities],AssessedValuation[Dist],$C16,AssessedValuation[Tif_NonTIF],$A$4)</f>
        <v>0</v>
      </c>
      <c r="P16" s="8">
        <f>SUMIFS(AssessedValuation[100% Other],AssessedValuation[Dist],$C16,AssessedValuation[Tif_NonTIF],$A$4)</f>
        <v>0</v>
      </c>
      <c r="Q16" s="8">
        <f>SUMIFS(AssessedValuation[100% Gross],AssessedValuation[Dist],$C16,AssessedValuation[Tif_NonTIF],$A$4)</f>
        <v>18813492</v>
      </c>
      <c r="R16" s="8">
        <f>SUMIFS(AssessedValuation[100% Military Exempt],AssessedValuation[Dist],$C16,AssessedValuation[Tif_NonTIF],$A$4)</f>
        <v>0</v>
      </c>
      <c r="S16" s="8">
        <f>SUMIFS(AssessedValuation[100% Homestead Exempt],AssessedValuation[Dist],$C16,AssessedValuation[Tif_NonTIF],$A$4)</f>
        <v>0</v>
      </c>
      <c r="T16" s="8">
        <f>SUMIFS(AssessedValuation[100% Net],AssessedValuation[Dist],$C16,AssessedValuation[Tif_NonTIF],$A$4)</f>
        <v>18813492</v>
      </c>
      <c r="U16" s="8">
        <f>SUMIFS(AssessedValuation[100% Gas &amp; Elec Utilities],AssessedValuation[Dist],$C16,AssessedValuation[Tif_NonTIF],$A$4)</f>
        <v>0</v>
      </c>
      <c r="V16" s="8">
        <f t="shared" si="0"/>
        <v>18813492</v>
      </c>
    </row>
    <row r="17" spans="1:22" x14ac:dyDescent="0.25">
      <c r="A17">
        <f>'Assessed Non-TIF'!A17</f>
        <v>2026</v>
      </c>
      <c r="B17" t="str">
        <f>'Assessed Non-TIF'!B17</f>
        <v>05</v>
      </c>
      <c r="C17" t="str">
        <f>'Assessed Non-TIF'!C17</f>
        <v>6417</v>
      </c>
      <c r="D17" t="str">
        <f>'Assessed Non-TIF'!D17</f>
        <v>6417</v>
      </c>
      <c r="E17" t="str">
        <f>'Assessed Non-TIF'!E17</f>
        <v>ALGONA (TITONKA)</v>
      </c>
      <c r="F17" t="str">
        <f>'Assessed Non-TIF'!F17</f>
        <v>Algona (Titonka)</v>
      </c>
      <c r="G17" s="8">
        <f>SUMIFS(AssessedValuation[100% Residential],AssessedValuation[Dist],$C17,AssessedValuation[Tif_NonTIF],$A$4)</f>
        <v>367751</v>
      </c>
      <c r="H17" s="8">
        <f>SUMIFS(AssessedValuation[100% Ag Land],AssessedValuation[Dist],$C17,AssessedValuation[Tif_NonTIF],$A$4)</f>
        <v>0</v>
      </c>
      <c r="I17" s="8">
        <f>SUMIFS(AssessedValuation[100% Ag Building],AssessedValuation[Dist],$C17,AssessedValuation[Tif_NonTIF],$A$4)</f>
        <v>0</v>
      </c>
      <c r="J17" s="8">
        <f>SUMIFS(AssessedValuation[100% Commercial],AssessedValuation[Dist],$C17,AssessedValuation[Tif_NonTIF],$A$4)</f>
        <v>8317660</v>
      </c>
      <c r="K17" s="8">
        <f>SUMIFS(AssessedValuation[100% Industrial],AssessedValuation[Dist],$C17,AssessedValuation[Tif_NonTIF],$A$4)</f>
        <v>0</v>
      </c>
      <c r="L17" s="8">
        <f>SUMIFS(AssessedValuation[100% Reserved],AssessedValuation[Dist],$C17,AssessedValuation[Tif_NonTIF],$A$4)</f>
        <v>0</v>
      </c>
      <c r="M17" s="8">
        <f>SUMIFS(AssessedValuation[100% Reserved4],AssessedValuation[Dist],$C17,AssessedValuation[Tif_NonTIF],$A$4)</f>
        <v>0</v>
      </c>
      <c r="N17" s="8">
        <f>SUMIFS(AssessedValuation[100% Railroads],AssessedValuation[Dist],$C17,AssessedValuation[Tif_NonTIF],$A$4)</f>
        <v>0</v>
      </c>
      <c r="O17" s="8">
        <f>SUMIFS(AssessedValuation[100% Utilities],AssessedValuation[Dist],$C17,AssessedValuation[Tif_NonTIF],$A$4)</f>
        <v>0</v>
      </c>
      <c r="P17" s="8">
        <f>SUMIFS(AssessedValuation[100% Other],AssessedValuation[Dist],$C17,AssessedValuation[Tif_NonTIF],$A$4)</f>
        <v>0</v>
      </c>
      <c r="Q17" s="8">
        <f>SUMIFS(AssessedValuation[100% Gross],AssessedValuation[Dist],$C17,AssessedValuation[Tif_NonTIF],$A$4)</f>
        <v>8685411</v>
      </c>
      <c r="R17" s="8">
        <f>SUMIFS(AssessedValuation[100% Military Exempt],AssessedValuation[Dist],$C17,AssessedValuation[Tif_NonTIF],$A$4)</f>
        <v>0</v>
      </c>
      <c r="S17" s="8">
        <f>SUMIFS(AssessedValuation[100% Homestead Exempt],AssessedValuation[Dist],$C17,AssessedValuation[Tif_NonTIF],$A$4)</f>
        <v>0</v>
      </c>
      <c r="T17" s="8">
        <f>SUMIFS(AssessedValuation[100% Net],AssessedValuation[Dist],$C17,AssessedValuation[Tif_NonTIF],$A$4)</f>
        <v>8685411</v>
      </c>
      <c r="U17" s="8">
        <f>SUMIFS(AssessedValuation[100% Gas &amp; Elec Utilities],AssessedValuation[Dist],$C17,AssessedValuation[Tif_NonTIF],$A$4)</f>
        <v>0</v>
      </c>
      <c r="V17" s="8">
        <f t="shared" si="0"/>
        <v>8685411</v>
      </c>
    </row>
    <row r="18" spans="1:22" x14ac:dyDescent="0.25">
      <c r="A18">
        <f>'Assessed Non-TIF'!A18</f>
        <v>2026</v>
      </c>
      <c r="B18" t="str">
        <f>'Assessed Non-TIF'!B18</f>
        <v>05</v>
      </c>
      <c r="C18" t="str">
        <f>'Assessed Non-TIF'!C18</f>
        <v>3897</v>
      </c>
      <c r="D18" t="str">
        <f>'Assessed Non-TIF'!D18</f>
        <v>3897</v>
      </c>
      <c r="E18" t="str">
        <f>'Assessed Non-TIF'!E18</f>
        <v>ALGONA (LU VERNE)</v>
      </c>
      <c r="F18" t="str">
        <f>'Assessed Non-TIF'!F18</f>
        <v>Algona (Lu Verne)</v>
      </c>
      <c r="G18" s="8">
        <f>SUMIFS(AssessedValuation[100% Residential],AssessedValuation[Dist],$C18,AssessedValuation[Tif_NonTIF],$A$4)</f>
        <v>0</v>
      </c>
      <c r="H18" s="8">
        <f>SUMIFS(AssessedValuation[100% Ag Land],AssessedValuation[Dist],$C18,AssessedValuation[Tif_NonTIF],$A$4)</f>
        <v>0</v>
      </c>
      <c r="I18" s="8">
        <f>SUMIFS(AssessedValuation[100% Ag Building],AssessedValuation[Dist],$C18,AssessedValuation[Tif_NonTIF],$A$4)</f>
        <v>0</v>
      </c>
      <c r="J18" s="8">
        <f>SUMIFS(AssessedValuation[100% Commercial],AssessedValuation[Dist],$C18,AssessedValuation[Tif_NonTIF],$A$4)</f>
        <v>4437178</v>
      </c>
      <c r="K18" s="8">
        <f>SUMIFS(AssessedValuation[100% Industrial],AssessedValuation[Dist],$C18,AssessedValuation[Tif_NonTIF],$A$4)</f>
        <v>7689289</v>
      </c>
      <c r="L18" s="8">
        <f>SUMIFS(AssessedValuation[100% Reserved],AssessedValuation[Dist],$C18,AssessedValuation[Tif_NonTIF],$A$4)</f>
        <v>0</v>
      </c>
      <c r="M18" s="8">
        <f>SUMIFS(AssessedValuation[100% Reserved4],AssessedValuation[Dist],$C18,AssessedValuation[Tif_NonTIF],$A$4)</f>
        <v>0</v>
      </c>
      <c r="N18" s="8">
        <f>SUMIFS(AssessedValuation[100% Railroads],AssessedValuation[Dist],$C18,AssessedValuation[Tif_NonTIF],$A$4)</f>
        <v>0</v>
      </c>
      <c r="O18" s="8">
        <f>SUMIFS(AssessedValuation[100% Utilities],AssessedValuation[Dist],$C18,AssessedValuation[Tif_NonTIF],$A$4)</f>
        <v>0</v>
      </c>
      <c r="P18" s="8">
        <f>SUMIFS(AssessedValuation[100% Other],AssessedValuation[Dist],$C18,AssessedValuation[Tif_NonTIF],$A$4)</f>
        <v>0</v>
      </c>
      <c r="Q18" s="8">
        <f>SUMIFS(AssessedValuation[100% Gross],AssessedValuation[Dist],$C18,AssessedValuation[Tif_NonTIF],$A$4)</f>
        <v>12126467</v>
      </c>
      <c r="R18" s="8">
        <f>SUMIFS(AssessedValuation[100% Military Exempt],AssessedValuation[Dist],$C18,AssessedValuation[Tif_NonTIF],$A$4)</f>
        <v>0</v>
      </c>
      <c r="S18" s="8">
        <f>SUMIFS(AssessedValuation[100% Homestead Exempt],AssessedValuation[Dist],$C18,AssessedValuation[Tif_NonTIF],$A$4)</f>
        <v>0</v>
      </c>
      <c r="T18" s="8">
        <f>SUMIFS(AssessedValuation[100% Net],AssessedValuation[Dist],$C18,AssessedValuation[Tif_NonTIF],$A$4)</f>
        <v>12126467</v>
      </c>
      <c r="U18" s="8">
        <f>SUMIFS(AssessedValuation[100% Gas &amp; Elec Utilities],AssessedValuation[Dist],$C18,AssessedValuation[Tif_NonTIF],$A$4)</f>
        <v>0</v>
      </c>
      <c r="V18" s="8">
        <f t="shared" si="0"/>
        <v>12126467</v>
      </c>
    </row>
    <row r="19" spans="1:22" x14ac:dyDescent="0.25">
      <c r="A19">
        <f>'Assessed Non-TIF'!A19</f>
        <v>2026</v>
      </c>
      <c r="B19" t="str">
        <f>'Assessed Non-TIF'!B19</f>
        <v>01</v>
      </c>
      <c r="C19" t="str">
        <f>'Assessed Non-TIF'!C19</f>
        <v>0135</v>
      </c>
      <c r="D19" t="str">
        <f>'Assessed Non-TIF'!D19</f>
        <v>0135</v>
      </c>
      <c r="E19" t="str">
        <f>'Assessed Non-TIF'!E19</f>
        <v>ALLAMAKEE</v>
      </c>
      <c r="F19" t="str">
        <f>'Assessed Non-TIF'!F19</f>
        <v>Allamakee</v>
      </c>
      <c r="G19" s="8">
        <f>SUMIFS(AssessedValuation[100% Residential],AssessedValuation[Dist],$C19,AssessedValuation[Tif_NonTIF],$A$4)</f>
        <v>14346573</v>
      </c>
      <c r="H19" s="8">
        <f>SUMIFS(AssessedValuation[100% Ag Land],AssessedValuation[Dist],$C19,AssessedValuation[Tif_NonTIF],$A$4)</f>
        <v>16521</v>
      </c>
      <c r="I19" s="8">
        <f>SUMIFS(AssessedValuation[100% Ag Building],AssessedValuation[Dist],$C19,AssessedValuation[Tif_NonTIF],$A$4)</f>
        <v>0</v>
      </c>
      <c r="J19" s="8">
        <f>SUMIFS(AssessedValuation[100% Commercial],AssessedValuation[Dist],$C19,AssessedValuation[Tif_NonTIF],$A$4)</f>
        <v>4335706</v>
      </c>
      <c r="K19" s="8">
        <f>SUMIFS(AssessedValuation[100% Industrial],AssessedValuation[Dist],$C19,AssessedValuation[Tif_NonTIF],$A$4)</f>
        <v>742279</v>
      </c>
      <c r="L19" s="8">
        <f>SUMIFS(AssessedValuation[100% Reserved],AssessedValuation[Dist],$C19,AssessedValuation[Tif_NonTIF],$A$4)</f>
        <v>0</v>
      </c>
      <c r="M19" s="8">
        <f>SUMIFS(AssessedValuation[100% Reserved4],AssessedValuation[Dist],$C19,AssessedValuation[Tif_NonTIF],$A$4)</f>
        <v>0</v>
      </c>
      <c r="N19" s="8">
        <f>SUMIFS(AssessedValuation[100% Railroads],AssessedValuation[Dist],$C19,AssessedValuation[Tif_NonTIF],$A$4)</f>
        <v>0</v>
      </c>
      <c r="O19" s="8">
        <f>SUMIFS(AssessedValuation[100% Utilities],AssessedValuation[Dist],$C19,AssessedValuation[Tif_NonTIF],$A$4)</f>
        <v>0</v>
      </c>
      <c r="P19" s="8">
        <f>SUMIFS(AssessedValuation[100% Other],AssessedValuation[Dist],$C19,AssessedValuation[Tif_NonTIF],$A$4)</f>
        <v>0</v>
      </c>
      <c r="Q19" s="8">
        <f>SUMIFS(AssessedValuation[100% Gross],AssessedValuation[Dist],$C19,AssessedValuation[Tif_NonTIF],$A$4)</f>
        <v>19441079</v>
      </c>
      <c r="R19" s="8">
        <f>SUMIFS(AssessedValuation[100% Military Exempt],AssessedValuation[Dist],$C19,AssessedValuation[Tif_NonTIF],$A$4)</f>
        <v>0</v>
      </c>
      <c r="S19" s="8">
        <f>SUMIFS(AssessedValuation[100% Homestead Exempt],AssessedValuation[Dist],$C19,AssessedValuation[Tif_NonTIF],$A$4)</f>
        <v>0</v>
      </c>
      <c r="T19" s="8">
        <f>SUMIFS(AssessedValuation[100% Net],AssessedValuation[Dist],$C19,AssessedValuation[Tif_NonTIF],$A$4)</f>
        <v>19441079</v>
      </c>
      <c r="U19" s="8">
        <f>SUMIFS(AssessedValuation[100% Gas &amp; Elec Utilities],AssessedValuation[Dist],$C19,AssessedValuation[Tif_NonTIF],$A$4)</f>
        <v>0</v>
      </c>
      <c r="V19" s="8">
        <f t="shared" si="0"/>
        <v>19441079</v>
      </c>
    </row>
    <row r="20" spans="1:22" x14ac:dyDescent="0.25">
      <c r="A20">
        <f>'Assessed Non-TIF'!A20</f>
        <v>2026</v>
      </c>
      <c r="B20" t="str">
        <f>'Assessed Non-TIF'!B20</f>
        <v>05</v>
      </c>
      <c r="C20" t="str">
        <f>'Assessed Non-TIF'!C20</f>
        <v>0171</v>
      </c>
      <c r="D20" t="str">
        <f>'Assessed Non-TIF'!D20</f>
        <v>0171</v>
      </c>
      <c r="E20" t="str">
        <f>'Assessed Non-TIF'!E20</f>
        <v>ALTA-AURELIA</v>
      </c>
      <c r="F20" t="str">
        <f>'Assessed Non-TIF'!F20</f>
        <v>Alta-Aurelia</v>
      </c>
      <c r="G20" s="8">
        <f>SUMIFS(AssessedValuation[100% Residential],AssessedValuation[Dist],$C20,AssessedValuation[Tif_NonTIF],$A$4)</f>
        <v>0</v>
      </c>
      <c r="H20" s="8">
        <f>SUMIFS(AssessedValuation[100% Ag Land],AssessedValuation[Dist],$C20,AssessedValuation[Tif_NonTIF],$A$4)</f>
        <v>0</v>
      </c>
      <c r="I20" s="8">
        <f>SUMIFS(AssessedValuation[100% Ag Building],AssessedValuation[Dist],$C20,AssessedValuation[Tif_NonTIF],$A$4)</f>
        <v>0</v>
      </c>
      <c r="J20" s="8">
        <f>SUMIFS(AssessedValuation[100% Commercial],AssessedValuation[Dist],$C20,AssessedValuation[Tif_NonTIF],$A$4)</f>
        <v>0</v>
      </c>
      <c r="K20" s="8">
        <f>SUMIFS(AssessedValuation[100% Industrial],AssessedValuation[Dist],$C20,AssessedValuation[Tif_NonTIF],$A$4)</f>
        <v>78804040</v>
      </c>
      <c r="L20" s="8">
        <f>SUMIFS(AssessedValuation[100% Reserved],AssessedValuation[Dist],$C20,AssessedValuation[Tif_NonTIF],$A$4)</f>
        <v>0</v>
      </c>
      <c r="M20" s="8">
        <f>SUMIFS(AssessedValuation[100% Reserved4],AssessedValuation[Dist],$C20,AssessedValuation[Tif_NonTIF],$A$4)</f>
        <v>0</v>
      </c>
      <c r="N20" s="8">
        <f>SUMIFS(AssessedValuation[100% Railroads],AssessedValuation[Dist],$C20,AssessedValuation[Tif_NonTIF],$A$4)</f>
        <v>0</v>
      </c>
      <c r="O20" s="8">
        <f>SUMIFS(AssessedValuation[100% Utilities],AssessedValuation[Dist],$C20,AssessedValuation[Tif_NonTIF],$A$4)</f>
        <v>0</v>
      </c>
      <c r="P20" s="8">
        <f>SUMIFS(AssessedValuation[100% Other],AssessedValuation[Dist],$C20,AssessedValuation[Tif_NonTIF],$A$4)</f>
        <v>0</v>
      </c>
      <c r="Q20" s="8">
        <f>SUMIFS(AssessedValuation[100% Gross],AssessedValuation[Dist],$C20,AssessedValuation[Tif_NonTIF],$A$4)</f>
        <v>78804040</v>
      </c>
      <c r="R20" s="8">
        <f>SUMIFS(AssessedValuation[100% Military Exempt],AssessedValuation[Dist],$C20,AssessedValuation[Tif_NonTIF],$A$4)</f>
        <v>0</v>
      </c>
      <c r="S20" s="8">
        <f>SUMIFS(AssessedValuation[100% Homestead Exempt],AssessedValuation[Dist],$C20,AssessedValuation[Tif_NonTIF],$A$4)</f>
        <v>0</v>
      </c>
      <c r="T20" s="8">
        <f>SUMIFS(AssessedValuation[100% Net],AssessedValuation[Dist],$C20,AssessedValuation[Tif_NonTIF],$A$4)</f>
        <v>78804040</v>
      </c>
      <c r="U20" s="8">
        <f>SUMIFS(AssessedValuation[100% Gas &amp; Elec Utilities],AssessedValuation[Dist],$C20,AssessedValuation[Tif_NonTIF],$A$4)</f>
        <v>0</v>
      </c>
      <c r="V20" s="8">
        <f t="shared" si="0"/>
        <v>78804040</v>
      </c>
    </row>
    <row r="21" spans="1:22" x14ac:dyDescent="0.25">
      <c r="A21">
        <f>'Assessed Non-TIF'!A21</f>
        <v>2026</v>
      </c>
      <c r="B21" t="str">
        <f>'Assessed Non-TIF'!B21</f>
        <v>11</v>
      </c>
      <c r="C21" t="str">
        <f>'Assessed Non-TIF'!C21</f>
        <v>0225</v>
      </c>
      <c r="D21" t="str">
        <f>'Assessed Non-TIF'!D21</f>
        <v>0225</v>
      </c>
      <c r="E21" t="str">
        <f>'Assessed Non-TIF'!E21</f>
        <v>AMES</v>
      </c>
      <c r="F21" t="str">
        <f>'Assessed Non-TIF'!F21</f>
        <v>Ames</v>
      </c>
      <c r="G21" s="8">
        <f>SUMIFS(AssessedValuation[100% Residential],AssessedValuation[Dist],$C21,AssessedValuation[Tif_NonTIF],$A$4)</f>
        <v>0</v>
      </c>
      <c r="H21" s="8">
        <f>SUMIFS(AssessedValuation[100% Ag Land],AssessedValuation[Dist],$C21,AssessedValuation[Tif_NonTIF],$A$4)</f>
        <v>0</v>
      </c>
      <c r="I21" s="8">
        <f>SUMIFS(AssessedValuation[100% Ag Building],AssessedValuation[Dist],$C21,AssessedValuation[Tif_NonTIF],$A$4)</f>
        <v>0</v>
      </c>
      <c r="J21" s="8">
        <f>SUMIFS(AssessedValuation[100% Commercial],AssessedValuation[Dist],$C21,AssessedValuation[Tif_NonTIF],$A$4)</f>
        <v>0</v>
      </c>
      <c r="K21" s="8">
        <f>SUMIFS(AssessedValuation[100% Industrial],AssessedValuation[Dist],$C21,AssessedValuation[Tif_NonTIF],$A$4)</f>
        <v>16426500</v>
      </c>
      <c r="L21" s="8">
        <f>SUMIFS(AssessedValuation[100% Reserved],AssessedValuation[Dist],$C21,AssessedValuation[Tif_NonTIF],$A$4)</f>
        <v>0</v>
      </c>
      <c r="M21" s="8">
        <f>SUMIFS(AssessedValuation[100% Reserved4],AssessedValuation[Dist],$C21,AssessedValuation[Tif_NonTIF],$A$4)</f>
        <v>0</v>
      </c>
      <c r="N21" s="8">
        <f>SUMIFS(AssessedValuation[100% Railroads],AssessedValuation[Dist],$C21,AssessedValuation[Tif_NonTIF],$A$4)</f>
        <v>0</v>
      </c>
      <c r="O21" s="8">
        <f>SUMIFS(AssessedValuation[100% Utilities],AssessedValuation[Dist],$C21,AssessedValuation[Tif_NonTIF],$A$4)</f>
        <v>0</v>
      </c>
      <c r="P21" s="8">
        <f>SUMIFS(AssessedValuation[100% Other],AssessedValuation[Dist],$C21,AssessedValuation[Tif_NonTIF],$A$4)</f>
        <v>0</v>
      </c>
      <c r="Q21" s="8">
        <f>SUMIFS(AssessedValuation[100% Gross],AssessedValuation[Dist],$C21,AssessedValuation[Tif_NonTIF],$A$4)</f>
        <v>16426500</v>
      </c>
      <c r="R21" s="8">
        <f>SUMIFS(AssessedValuation[100% Military Exempt],AssessedValuation[Dist],$C21,AssessedValuation[Tif_NonTIF],$A$4)</f>
        <v>0</v>
      </c>
      <c r="S21" s="8">
        <f>SUMIFS(AssessedValuation[100% Homestead Exempt],AssessedValuation[Dist],$C21,AssessedValuation[Tif_NonTIF],$A$4)</f>
        <v>0</v>
      </c>
      <c r="T21" s="8">
        <f>SUMIFS(AssessedValuation[100% Net],AssessedValuation[Dist],$C21,AssessedValuation[Tif_NonTIF],$A$4)</f>
        <v>16426500</v>
      </c>
      <c r="U21" s="8">
        <f>SUMIFS(AssessedValuation[100% Gas &amp; Elec Utilities],AssessedValuation[Dist],$C21,AssessedValuation[Tif_NonTIF],$A$4)</f>
        <v>0</v>
      </c>
      <c r="V21" s="8">
        <f t="shared" si="0"/>
        <v>16426500</v>
      </c>
    </row>
    <row r="22" spans="1:22" x14ac:dyDescent="0.25">
      <c r="A22">
        <f>'Assessed Non-TIF'!A22</f>
        <v>2026</v>
      </c>
      <c r="B22" t="str">
        <f>'Assessed Non-TIF'!B22</f>
        <v>10</v>
      </c>
      <c r="C22" t="str">
        <f>'Assessed Non-TIF'!C22</f>
        <v>0234</v>
      </c>
      <c r="D22" t="str">
        <f>'Assessed Non-TIF'!D22</f>
        <v>0234</v>
      </c>
      <c r="E22" t="str">
        <f>'Assessed Non-TIF'!E22</f>
        <v>ANAMOSA</v>
      </c>
      <c r="F22" t="str">
        <f>'Assessed Non-TIF'!F22</f>
        <v>Anamosa</v>
      </c>
      <c r="G22" s="8">
        <f>SUMIFS(AssessedValuation[100% Residential],AssessedValuation[Dist],$C22,AssessedValuation[Tif_NonTIF],$A$4)</f>
        <v>6209620</v>
      </c>
      <c r="H22" s="8">
        <f>SUMIFS(AssessedValuation[100% Ag Land],AssessedValuation[Dist],$C22,AssessedValuation[Tif_NonTIF],$A$4)</f>
        <v>0</v>
      </c>
      <c r="I22" s="8">
        <f>SUMIFS(AssessedValuation[100% Ag Building],AssessedValuation[Dist],$C22,AssessedValuation[Tif_NonTIF],$A$4)</f>
        <v>0</v>
      </c>
      <c r="J22" s="8">
        <f>SUMIFS(AssessedValuation[100% Commercial],AssessedValuation[Dist],$C22,AssessedValuation[Tif_NonTIF],$A$4)</f>
        <v>853206</v>
      </c>
      <c r="K22" s="8">
        <f>SUMIFS(AssessedValuation[100% Industrial],AssessedValuation[Dist],$C22,AssessedValuation[Tif_NonTIF],$A$4)</f>
        <v>31837</v>
      </c>
      <c r="L22" s="8">
        <f>SUMIFS(AssessedValuation[100% Reserved],AssessedValuation[Dist],$C22,AssessedValuation[Tif_NonTIF],$A$4)</f>
        <v>0</v>
      </c>
      <c r="M22" s="8">
        <f>SUMIFS(AssessedValuation[100% Reserved4],AssessedValuation[Dist],$C22,AssessedValuation[Tif_NonTIF],$A$4)</f>
        <v>0</v>
      </c>
      <c r="N22" s="8">
        <f>SUMIFS(AssessedValuation[100% Railroads],AssessedValuation[Dist],$C22,AssessedValuation[Tif_NonTIF],$A$4)</f>
        <v>0</v>
      </c>
      <c r="O22" s="8">
        <f>SUMIFS(AssessedValuation[100% Utilities],AssessedValuation[Dist],$C22,AssessedValuation[Tif_NonTIF],$A$4)</f>
        <v>0</v>
      </c>
      <c r="P22" s="8">
        <f>SUMIFS(AssessedValuation[100% Other],AssessedValuation[Dist],$C22,AssessedValuation[Tif_NonTIF],$A$4)</f>
        <v>122334</v>
      </c>
      <c r="Q22" s="8">
        <f>SUMIFS(AssessedValuation[100% Gross],AssessedValuation[Dist],$C22,AssessedValuation[Tif_NonTIF],$A$4)</f>
        <v>7216997</v>
      </c>
      <c r="R22" s="8">
        <f>SUMIFS(AssessedValuation[100% Military Exempt],AssessedValuation[Dist],$C22,AssessedValuation[Tif_NonTIF],$A$4)</f>
        <v>0</v>
      </c>
      <c r="S22" s="8">
        <f>SUMIFS(AssessedValuation[100% Homestead Exempt],AssessedValuation[Dist],$C22,AssessedValuation[Tif_NonTIF],$A$4)</f>
        <v>0</v>
      </c>
      <c r="T22" s="8">
        <f>SUMIFS(AssessedValuation[100% Net],AssessedValuation[Dist],$C22,AssessedValuation[Tif_NonTIF],$A$4)</f>
        <v>7216997</v>
      </c>
      <c r="U22" s="8">
        <f>SUMIFS(AssessedValuation[100% Gas &amp; Elec Utilities],AssessedValuation[Dist],$C22,AssessedValuation[Tif_NonTIF],$A$4)</f>
        <v>0</v>
      </c>
      <c r="V22" s="8">
        <f t="shared" si="0"/>
        <v>7216997</v>
      </c>
    </row>
    <row r="23" spans="1:22" x14ac:dyDescent="0.25">
      <c r="A23">
        <f>'Assessed Non-TIF'!A23</f>
        <v>2026</v>
      </c>
      <c r="B23" t="str">
        <f>'Assessed Non-TIF'!B23</f>
        <v>09</v>
      </c>
      <c r="C23" t="str">
        <f>'Assessed Non-TIF'!C23</f>
        <v>0243</v>
      </c>
      <c r="D23" t="str">
        <f>'Assessed Non-TIF'!D23</f>
        <v>0243</v>
      </c>
      <c r="E23" t="str">
        <f>'Assessed Non-TIF'!E23</f>
        <v>ANDREW</v>
      </c>
      <c r="F23" t="str">
        <f>'Assessed Non-TIF'!F23</f>
        <v>Andrew</v>
      </c>
      <c r="G23" s="8">
        <f>SUMIFS(AssessedValuation[100% Residential],AssessedValuation[Dist],$C23,AssessedValuation[Tif_NonTIF],$A$4)</f>
        <v>0</v>
      </c>
      <c r="H23" s="8">
        <f>SUMIFS(AssessedValuation[100% Ag Land],AssessedValuation[Dist],$C23,AssessedValuation[Tif_NonTIF],$A$4)</f>
        <v>0</v>
      </c>
      <c r="I23" s="8">
        <f>SUMIFS(AssessedValuation[100% Ag Building],AssessedValuation[Dist],$C23,AssessedValuation[Tif_NonTIF],$A$4)</f>
        <v>0</v>
      </c>
      <c r="J23" s="8">
        <f>SUMIFS(AssessedValuation[100% Commercial],AssessedValuation[Dist],$C23,AssessedValuation[Tif_NonTIF],$A$4)</f>
        <v>0</v>
      </c>
      <c r="K23" s="8">
        <f>SUMIFS(AssessedValuation[100% Industrial],AssessedValuation[Dist],$C23,AssessedValuation[Tif_NonTIF],$A$4)</f>
        <v>0</v>
      </c>
      <c r="L23" s="8">
        <f>SUMIFS(AssessedValuation[100% Reserved],AssessedValuation[Dist],$C23,AssessedValuation[Tif_NonTIF],$A$4)</f>
        <v>0</v>
      </c>
      <c r="M23" s="8">
        <f>SUMIFS(AssessedValuation[100% Reserved4],AssessedValuation[Dist],$C23,AssessedValuation[Tif_NonTIF],$A$4)</f>
        <v>0</v>
      </c>
      <c r="N23" s="8">
        <f>SUMIFS(AssessedValuation[100% Railroads],AssessedValuation[Dist],$C23,AssessedValuation[Tif_NonTIF],$A$4)</f>
        <v>0</v>
      </c>
      <c r="O23" s="8">
        <f>SUMIFS(AssessedValuation[100% Utilities],AssessedValuation[Dist],$C23,AssessedValuation[Tif_NonTIF],$A$4)</f>
        <v>0</v>
      </c>
      <c r="P23" s="8">
        <f>SUMIFS(AssessedValuation[100% Other],AssessedValuation[Dist],$C23,AssessedValuation[Tif_NonTIF],$A$4)</f>
        <v>0</v>
      </c>
      <c r="Q23" s="8">
        <f>SUMIFS(AssessedValuation[100% Gross],AssessedValuation[Dist],$C23,AssessedValuation[Tif_NonTIF],$A$4)</f>
        <v>0</v>
      </c>
      <c r="R23" s="8">
        <f>SUMIFS(AssessedValuation[100% Military Exempt],AssessedValuation[Dist],$C23,AssessedValuation[Tif_NonTIF],$A$4)</f>
        <v>0</v>
      </c>
      <c r="S23" s="8">
        <f>SUMIFS(AssessedValuation[100% Homestead Exempt],AssessedValuation[Dist],$C23,AssessedValuation[Tif_NonTIF],$A$4)</f>
        <v>0</v>
      </c>
      <c r="T23" s="8">
        <f>SUMIFS(AssessedValuation[100% Net],AssessedValuation[Dist],$C23,AssessedValuation[Tif_NonTIF],$A$4)</f>
        <v>0</v>
      </c>
      <c r="U23" s="8">
        <f>SUMIFS(AssessedValuation[100% Gas &amp; Elec Utilities],AssessedValuation[Dist],$C23,AssessedValuation[Tif_NonTIF],$A$4)</f>
        <v>0</v>
      </c>
      <c r="V23" s="8">
        <f t="shared" si="0"/>
        <v>0</v>
      </c>
    </row>
    <row r="24" spans="1:22" x14ac:dyDescent="0.25">
      <c r="A24">
        <f>'Assessed Non-TIF'!A24</f>
        <v>2026</v>
      </c>
      <c r="B24" t="str">
        <f>'Assessed Non-TIF'!B24</f>
        <v>11</v>
      </c>
      <c r="C24" t="str">
        <f>'Assessed Non-TIF'!C24</f>
        <v>0261</v>
      </c>
      <c r="D24" t="str">
        <f>'Assessed Non-TIF'!D24</f>
        <v>0261</v>
      </c>
      <c r="E24" t="str">
        <f>'Assessed Non-TIF'!E24</f>
        <v>ANKENY</v>
      </c>
      <c r="F24" t="str">
        <f>'Assessed Non-TIF'!F24</f>
        <v>Ankeny</v>
      </c>
      <c r="G24" s="8">
        <f>SUMIFS(AssessedValuation[100% Residential],AssessedValuation[Dist],$C24,AssessedValuation[Tif_NonTIF],$A$4)</f>
        <v>115954693</v>
      </c>
      <c r="H24" s="8">
        <f>SUMIFS(AssessedValuation[100% Ag Land],AssessedValuation[Dist],$C24,AssessedValuation[Tif_NonTIF],$A$4)</f>
        <v>0</v>
      </c>
      <c r="I24" s="8">
        <f>SUMIFS(AssessedValuation[100% Ag Building],AssessedValuation[Dist],$C24,AssessedValuation[Tif_NonTIF],$A$4)</f>
        <v>0</v>
      </c>
      <c r="J24" s="8">
        <f>SUMIFS(AssessedValuation[100% Commercial],AssessedValuation[Dist],$C24,AssessedValuation[Tif_NonTIF],$A$4)</f>
        <v>137056794</v>
      </c>
      <c r="K24" s="8">
        <f>SUMIFS(AssessedValuation[100% Industrial],AssessedValuation[Dist],$C24,AssessedValuation[Tif_NonTIF],$A$4)</f>
        <v>27030553</v>
      </c>
      <c r="L24" s="8">
        <f>SUMIFS(AssessedValuation[100% Reserved],AssessedValuation[Dist],$C24,AssessedValuation[Tif_NonTIF],$A$4)</f>
        <v>0</v>
      </c>
      <c r="M24" s="8">
        <f>SUMIFS(AssessedValuation[100% Reserved4],AssessedValuation[Dist],$C24,AssessedValuation[Tif_NonTIF],$A$4)</f>
        <v>0</v>
      </c>
      <c r="N24" s="8">
        <f>SUMIFS(AssessedValuation[100% Railroads],AssessedValuation[Dist],$C24,AssessedValuation[Tif_NonTIF],$A$4)</f>
        <v>0</v>
      </c>
      <c r="O24" s="8">
        <f>SUMIFS(AssessedValuation[100% Utilities],AssessedValuation[Dist],$C24,AssessedValuation[Tif_NonTIF],$A$4)</f>
        <v>0</v>
      </c>
      <c r="P24" s="8">
        <f>SUMIFS(AssessedValuation[100% Other],AssessedValuation[Dist],$C24,AssessedValuation[Tif_NonTIF],$A$4)</f>
        <v>0</v>
      </c>
      <c r="Q24" s="8">
        <f>SUMIFS(AssessedValuation[100% Gross],AssessedValuation[Dist],$C24,AssessedValuation[Tif_NonTIF],$A$4)</f>
        <v>280042040</v>
      </c>
      <c r="R24" s="8">
        <f>SUMIFS(AssessedValuation[100% Military Exempt],AssessedValuation[Dist],$C24,AssessedValuation[Tif_NonTIF],$A$4)</f>
        <v>0</v>
      </c>
      <c r="S24" s="8">
        <f>SUMIFS(AssessedValuation[100% Homestead Exempt],AssessedValuation[Dist],$C24,AssessedValuation[Tif_NonTIF],$A$4)</f>
        <v>0</v>
      </c>
      <c r="T24" s="8">
        <f>SUMIFS(AssessedValuation[100% Net],AssessedValuation[Dist],$C24,AssessedValuation[Tif_NonTIF],$A$4)</f>
        <v>280042040</v>
      </c>
      <c r="U24" s="8">
        <f>SUMIFS(AssessedValuation[100% Gas &amp; Elec Utilities],AssessedValuation[Dist],$C24,AssessedValuation[Tif_NonTIF],$A$4)</f>
        <v>0</v>
      </c>
      <c r="V24" s="8">
        <f t="shared" si="0"/>
        <v>280042040</v>
      </c>
    </row>
    <row r="25" spans="1:22" x14ac:dyDescent="0.25">
      <c r="A25">
        <f>'Assessed Non-TIF'!A25</f>
        <v>2026</v>
      </c>
      <c r="B25" t="str">
        <f>'Assessed Non-TIF'!B25</f>
        <v>07</v>
      </c>
      <c r="C25" t="str">
        <f>'Assessed Non-TIF'!C25</f>
        <v>0279</v>
      </c>
      <c r="D25" t="str">
        <f>'Assessed Non-TIF'!D25</f>
        <v>0279</v>
      </c>
      <c r="E25" t="str">
        <f>'Assessed Non-TIF'!E25</f>
        <v>APLINGTON-PARKERSBURG</v>
      </c>
      <c r="F25" t="str">
        <f>'Assessed Non-TIF'!F25</f>
        <v>Aplington-Parkersburg</v>
      </c>
      <c r="G25" s="8">
        <f>SUMIFS(AssessedValuation[100% Residential],AssessedValuation[Dist],$C25,AssessedValuation[Tif_NonTIF],$A$4)</f>
        <v>9800860</v>
      </c>
      <c r="H25" s="8">
        <f>SUMIFS(AssessedValuation[100% Ag Land],AssessedValuation[Dist],$C25,AssessedValuation[Tif_NonTIF],$A$4)</f>
        <v>0</v>
      </c>
      <c r="I25" s="8">
        <f>SUMIFS(AssessedValuation[100% Ag Building],AssessedValuation[Dist],$C25,AssessedValuation[Tif_NonTIF],$A$4)</f>
        <v>0</v>
      </c>
      <c r="J25" s="8">
        <f>SUMIFS(AssessedValuation[100% Commercial],AssessedValuation[Dist],$C25,AssessedValuation[Tif_NonTIF],$A$4)</f>
        <v>4627605</v>
      </c>
      <c r="K25" s="8">
        <f>SUMIFS(AssessedValuation[100% Industrial],AssessedValuation[Dist],$C25,AssessedValuation[Tif_NonTIF],$A$4)</f>
        <v>7178171</v>
      </c>
      <c r="L25" s="8">
        <f>SUMIFS(AssessedValuation[100% Reserved],AssessedValuation[Dist],$C25,AssessedValuation[Tif_NonTIF],$A$4)</f>
        <v>0</v>
      </c>
      <c r="M25" s="8">
        <f>SUMIFS(AssessedValuation[100% Reserved4],AssessedValuation[Dist],$C25,AssessedValuation[Tif_NonTIF],$A$4)</f>
        <v>0</v>
      </c>
      <c r="N25" s="8">
        <f>SUMIFS(AssessedValuation[100% Railroads],AssessedValuation[Dist],$C25,AssessedValuation[Tif_NonTIF],$A$4)</f>
        <v>0</v>
      </c>
      <c r="O25" s="8">
        <f>SUMIFS(AssessedValuation[100% Utilities],AssessedValuation[Dist],$C25,AssessedValuation[Tif_NonTIF],$A$4)</f>
        <v>0</v>
      </c>
      <c r="P25" s="8">
        <f>SUMIFS(AssessedValuation[100% Other],AssessedValuation[Dist],$C25,AssessedValuation[Tif_NonTIF],$A$4)</f>
        <v>0</v>
      </c>
      <c r="Q25" s="8">
        <f>SUMIFS(AssessedValuation[100% Gross],AssessedValuation[Dist],$C25,AssessedValuation[Tif_NonTIF],$A$4)</f>
        <v>21606636</v>
      </c>
      <c r="R25" s="8">
        <f>SUMIFS(AssessedValuation[100% Military Exempt],AssessedValuation[Dist],$C25,AssessedValuation[Tif_NonTIF],$A$4)</f>
        <v>0</v>
      </c>
      <c r="S25" s="8">
        <f>SUMIFS(AssessedValuation[100% Homestead Exempt],AssessedValuation[Dist],$C25,AssessedValuation[Tif_NonTIF],$A$4)</f>
        <v>0</v>
      </c>
      <c r="T25" s="8">
        <f>SUMIFS(AssessedValuation[100% Net],AssessedValuation[Dist],$C25,AssessedValuation[Tif_NonTIF],$A$4)</f>
        <v>21606636</v>
      </c>
      <c r="U25" s="8">
        <f>SUMIFS(AssessedValuation[100% Gas &amp; Elec Utilities],AssessedValuation[Dist],$C25,AssessedValuation[Tif_NonTIF],$A$4)</f>
        <v>0</v>
      </c>
      <c r="V25" s="8">
        <f t="shared" si="0"/>
        <v>21606636</v>
      </c>
    </row>
    <row r="26" spans="1:22" x14ac:dyDescent="0.25">
      <c r="A26">
        <f>'Assessed Non-TIF'!A26</f>
        <v>2026</v>
      </c>
      <c r="B26" t="str">
        <f>'Assessed Non-TIF'!B26</f>
        <v>12</v>
      </c>
      <c r="C26" t="str">
        <f>'Assessed Non-TIF'!C26</f>
        <v>0355</v>
      </c>
      <c r="D26" t="str">
        <f>'Assessed Non-TIF'!D26</f>
        <v>0355</v>
      </c>
      <c r="E26" t="str">
        <f>'Assessed Non-TIF'!E26</f>
        <v>AR-WE-VA</v>
      </c>
      <c r="F26" t="str">
        <f>'Assessed Non-TIF'!F26</f>
        <v>Ar-We-Va</v>
      </c>
      <c r="G26" s="8">
        <f>SUMIFS(AssessedValuation[100% Residential],AssessedValuation[Dist],$C26,AssessedValuation[Tif_NonTIF],$A$4)</f>
        <v>7429991</v>
      </c>
      <c r="H26" s="8">
        <f>SUMIFS(AssessedValuation[100% Ag Land],AssessedValuation[Dist],$C26,AssessedValuation[Tif_NonTIF],$A$4)</f>
        <v>0</v>
      </c>
      <c r="I26" s="8">
        <f>SUMIFS(AssessedValuation[100% Ag Building],AssessedValuation[Dist],$C26,AssessedValuation[Tif_NonTIF],$A$4)</f>
        <v>0</v>
      </c>
      <c r="J26" s="8">
        <f>SUMIFS(AssessedValuation[100% Commercial],AssessedValuation[Dist],$C26,AssessedValuation[Tif_NonTIF],$A$4)</f>
        <v>1206043</v>
      </c>
      <c r="K26" s="8">
        <f>SUMIFS(AssessedValuation[100% Industrial],AssessedValuation[Dist],$C26,AssessedValuation[Tif_NonTIF],$A$4)</f>
        <v>6837097</v>
      </c>
      <c r="L26" s="8">
        <f>SUMIFS(AssessedValuation[100% Reserved],AssessedValuation[Dist],$C26,AssessedValuation[Tif_NonTIF],$A$4)</f>
        <v>0</v>
      </c>
      <c r="M26" s="8">
        <f>SUMIFS(AssessedValuation[100% Reserved4],AssessedValuation[Dist],$C26,AssessedValuation[Tif_NonTIF],$A$4)</f>
        <v>0</v>
      </c>
      <c r="N26" s="8">
        <f>SUMIFS(AssessedValuation[100% Railroads],AssessedValuation[Dist],$C26,AssessedValuation[Tif_NonTIF],$A$4)</f>
        <v>0</v>
      </c>
      <c r="O26" s="8">
        <f>SUMIFS(AssessedValuation[100% Utilities],AssessedValuation[Dist],$C26,AssessedValuation[Tif_NonTIF],$A$4)</f>
        <v>0</v>
      </c>
      <c r="P26" s="8">
        <f>SUMIFS(AssessedValuation[100% Other],AssessedValuation[Dist],$C26,AssessedValuation[Tif_NonTIF],$A$4)</f>
        <v>0</v>
      </c>
      <c r="Q26" s="8">
        <f>SUMIFS(AssessedValuation[100% Gross],AssessedValuation[Dist],$C26,AssessedValuation[Tif_NonTIF],$A$4)</f>
        <v>15473131</v>
      </c>
      <c r="R26" s="8">
        <f>SUMIFS(AssessedValuation[100% Military Exempt],AssessedValuation[Dist],$C26,AssessedValuation[Tif_NonTIF],$A$4)</f>
        <v>12000</v>
      </c>
      <c r="S26" s="8">
        <f>SUMIFS(AssessedValuation[100% Homestead Exempt],AssessedValuation[Dist],$C26,AssessedValuation[Tif_NonTIF],$A$4)</f>
        <v>32500</v>
      </c>
      <c r="T26" s="8">
        <f>SUMIFS(AssessedValuation[100% Net],AssessedValuation[Dist],$C26,AssessedValuation[Tif_NonTIF],$A$4)</f>
        <v>15428631</v>
      </c>
      <c r="U26" s="8">
        <f>SUMIFS(AssessedValuation[100% Gas &amp; Elec Utilities],AssessedValuation[Dist],$C26,AssessedValuation[Tif_NonTIF],$A$4)</f>
        <v>0</v>
      </c>
      <c r="V26" s="8">
        <f t="shared" si="0"/>
        <v>15428631</v>
      </c>
    </row>
    <row r="27" spans="1:22" x14ac:dyDescent="0.25">
      <c r="A27">
        <f>'Assessed Non-TIF'!A27</f>
        <v>2026</v>
      </c>
      <c r="B27" t="str">
        <f>'Assessed Non-TIF'!B27</f>
        <v>13</v>
      </c>
      <c r="C27" t="str">
        <f>'Assessed Non-TIF'!C27</f>
        <v>0387</v>
      </c>
      <c r="D27" t="str">
        <f>'Assessed Non-TIF'!D27</f>
        <v>0387</v>
      </c>
      <c r="E27" t="str">
        <f>'Assessed Non-TIF'!E27</f>
        <v>ATLANTIC</v>
      </c>
      <c r="F27" t="str">
        <f>'Assessed Non-TIF'!F27</f>
        <v>Atlantic</v>
      </c>
      <c r="G27" s="8">
        <f>SUMIFS(AssessedValuation[100% Residential],AssessedValuation[Dist],$C27,AssessedValuation[Tif_NonTIF],$A$4)</f>
        <v>3977649</v>
      </c>
      <c r="H27" s="8">
        <f>SUMIFS(AssessedValuation[100% Ag Land],AssessedValuation[Dist],$C27,AssessedValuation[Tif_NonTIF],$A$4)</f>
        <v>53020</v>
      </c>
      <c r="I27" s="8">
        <f>SUMIFS(AssessedValuation[100% Ag Building],AssessedValuation[Dist],$C27,AssessedValuation[Tif_NonTIF],$A$4)</f>
        <v>0</v>
      </c>
      <c r="J27" s="8">
        <f>SUMIFS(AssessedValuation[100% Commercial],AssessedValuation[Dist],$C27,AssessedValuation[Tif_NonTIF],$A$4)</f>
        <v>0</v>
      </c>
      <c r="K27" s="8">
        <f>SUMIFS(AssessedValuation[100% Industrial],AssessedValuation[Dist],$C27,AssessedValuation[Tif_NonTIF],$A$4)</f>
        <v>44520130</v>
      </c>
      <c r="L27" s="8">
        <f>SUMIFS(AssessedValuation[100% Reserved],AssessedValuation[Dist],$C27,AssessedValuation[Tif_NonTIF],$A$4)</f>
        <v>0</v>
      </c>
      <c r="M27" s="8">
        <f>SUMIFS(AssessedValuation[100% Reserved4],AssessedValuation[Dist],$C27,AssessedValuation[Tif_NonTIF],$A$4)</f>
        <v>0</v>
      </c>
      <c r="N27" s="8">
        <f>SUMIFS(AssessedValuation[100% Railroads],AssessedValuation[Dist],$C27,AssessedValuation[Tif_NonTIF],$A$4)</f>
        <v>0</v>
      </c>
      <c r="O27" s="8">
        <f>SUMIFS(AssessedValuation[100% Utilities],AssessedValuation[Dist],$C27,AssessedValuation[Tif_NonTIF],$A$4)</f>
        <v>0</v>
      </c>
      <c r="P27" s="8">
        <f>SUMIFS(AssessedValuation[100% Other],AssessedValuation[Dist],$C27,AssessedValuation[Tif_NonTIF],$A$4)</f>
        <v>0</v>
      </c>
      <c r="Q27" s="8">
        <f>SUMIFS(AssessedValuation[100% Gross],AssessedValuation[Dist],$C27,AssessedValuation[Tif_NonTIF],$A$4)</f>
        <v>48550799</v>
      </c>
      <c r="R27" s="8">
        <f>SUMIFS(AssessedValuation[100% Military Exempt],AssessedValuation[Dist],$C27,AssessedValuation[Tif_NonTIF],$A$4)</f>
        <v>0</v>
      </c>
      <c r="S27" s="8">
        <f>SUMIFS(AssessedValuation[100% Homestead Exempt],AssessedValuation[Dist],$C27,AssessedValuation[Tif_NonTIF],$A$4)</f>
        <v>0</v>
      </c>
      <c r="T27" s="8">
        <f>SUMIFS(AssessedValuation[100% Net],AssessedValuation[Dist],$C27,AssessedValuation[Tif_NonTIF],$A$4)</f>
        <v>48550799</v>
      </c>
      <c r="U27" s="8">
        <f>SUMIFS(AssessedValuation[100% Gas &amp; Elec Utilities],AssessedValuation[Dist],$C27,AssessedValuation[Tif_NonTIF],$A$4)</f>
        <v>0</v>
      </c>
      <c r="V27" s="8">
        <f t="shared" si="0"/>
        <v>48550799</v>
      </c>
    </row>
    <row r="28" spans="1:22" x14ac:dyDescent="0.25">
      <c r="A28">
        <f>'Assessed Non-TIF'!A28</f>
        <v>2026</v>
      </c>
      <c r="B28" t="str">
        <f>'Assessed Non-TIF'!B28</f>
        <v>11</v>
      </c>
      <c r="C28" t="str">
        <f>'Assessed Non-TIF'!C28</f>
        <v>0414</v>
      </c>
      <c r="D28" t="str">
        <f>'Assessed Non-TIF'!D28</f>
        <v>0414</v>
      </c>
      <c r="E28" t="str">
        <f>'Assessed Non-TIF'!E28</f>
        <v>AUDUBON</v>
      </c>
      <c r="F28" t="str">
        <f>'Assessed Non-TIF'!F28</f>
        <v>Audubon</v>
      </c>
      <c r="G28" s="8">
        <f>SUMIFS(AssessedValuation[100% Residential],AssessedValuation[Dist],$C28,AssessedValuation[Tif_NonTIF],$A$4)</f>
        <v>0</v>
      </c>
      <c r="H28" s="8">
        <f>SUMIFS(AssessedValuation[100% Ag Land],AssessedValuation[Dist],$C28,AssessedValuation[Tif_NonTIF],$A$4)</f>
        <v>0</v>
      </c>
      <c r="I28" s="8">
        <f>SUMIFS(AssessedValuation[100% Ag Building],AssessedValuation[Dist],$C28,AssessedValuation[Tif_NonTIF],$A$4)</f>
        <v>0</v>
      </c>
      <c r="J28" s="8">
        <f>SUMIFS(AssessedValuation[100% Commercial],AssessedValuation[Dist],$C28,AssessedValuation[Tif_NonTIF],$A$4)</f>
        <v>9670365</v>
      </c>
      <c r="K28" s="8">
        <f>SUMIFS(AssessedValuation[100% Industrial],AssessedValuation[Dist],$C28,AssessedValuation[Tif_NonTIF],$A$4)</f>
        <v>27992266</v>
      </c>
      <c r="L28" s="8">
        <f>SUMIFS(AssessedValuation[100% Reserved],AssessedValuation[Dist],$C28,AssessedValuation[Tif_NonTIF],$A$4)</f>
        <v>0</v>
      </c>
      <c r="M28" s="8">
        <f>SUMIFS(AssessedValuation[100% Reserved4],AssessedValuation[Dist],$C28,AssessedValuation[Tif_NonTIF],$A$4)</f>
        <v>0</v>
      </c>
      <c r="N28" s="8">
        <f>SUMIFS(AssessedValuation[100% Railroads],AssessedValuation[Dist],$C28,AssessedValuation[Tif_NonTIF],$A$4)</f>
        <v>0</v>
      </c>
      <c r="O28" s="8">
        <f>SUMIFS(AssessedValuation[100% Utilities],AssessedValuation[Dist],$C28,AssessedValuation[Tif_NonTIF],$A$4)</f>
        <v>0</v>
      </c>
      <c r="P28" s="8">
        <f>SUMIFS(AssessedValuation[100% Other],AssessedValuation[Dist],$C28,AssessedValuation[Tif_NonTIF],$A$4)</f>
        <v>0</v>
      </c>
      <c r="Q28" s="8">
        <f>SUMIFS(AssessedValuation[100% Gross],AssessedValuation[Dist],$C28,AssessedValuation[Tif_NonTIF],$A$4)</f>
        <v>37662631</v>
      </c>
      <c r="R28" s="8">
        <f>SUMIFS(AssessedValuation[100% Military Exempt],AssessedValuation[Dist],$C28,AssessedValuation[Tif_NonTIF],$A$4)</f>
        <v>0</v>
      </c>
      <c r="S28" s="8">
        <f>SUMIFS(AssessedValuation[100% Homestead Exempt],AssessedValuation[Dist],$C28,AssessedValuation[Tif_NonTIF],$A$4)</f>
        <v>0</v>
      </c>
      <c r="T28" s="8">
        <f>SUMIFS(AssessedValuation[100% Net],AssessedValuation[Dist],$C28,AssessedValuation[Tif_NonTIF],$A$4)</f>
        <v>37662631</v>
      </c>
      <c r="U28" s="8">
        <f>SUMIFS(AssessedValuation[100% Gas &amp; Elec Utilities],AssessedValuation[Dist],$C28,AssessedValuation[Tif_NonTIF],$A$4)</f>
        <v>0</v>
      </c>
      <c r="V28" s="8">
        <f t="shared" si="0"/>
        <v>37662631</v>
      </c>
    </row>
    <row r="29" spans="1:22" x14ac:dyDescent="0.25">
      <c r="A29">
        <f>'Assessed Non-TIF'!A29</f>
        <v>2026</v>
      </c>
      <c r="B29" t="str">
        <f>'Assessed Non-TIF'!B29</f>
        <v>11</v>
      </c>
      <c r="C29" t="str">
        <f>'Assessed Non-TIF'!C29</f>
        <v>0472</v>
      </c>
      <c r="D29" t="str">
        <f>'Assessed Non-TIF'!D29</f>
        <v>0472</v>
      </c>
      <c r="E29" t="str">
        <f>'Assessed Non-TIF'!E29</f>
        <v>BALLARD</v>
      </c>
      <c r="F29" t="str">
        <f>'Assessed Non-TIF'!F29</f>
        <v>Ballard</v>
      </c>
      <c r="G29" s="8">
        <f>SUMIFS(AssessedValuation[100% Residential],AssessedValuation[Dist],$C29,AssessedValuation[Tif_NonTIF],$A$4)</f>
        <v>120488113</v>
      </c>
      <c r="H29" s="8">
        <f>SUMIFS(AssessedValuation[100% Ag Land],AssessedValuation[Dist],$C29,AssessedValuation[Tif_NonTIF],$A$4)</f>
        <v>21969</v>
      </c>
      <c r="I29" s="8">
        <f>SUMIFS(AssessedValuation[100% Ag Building],AssessedValuation[Dist],$C29,AssessedValuation[Tif_NonTIF],$A$4)</f>
        <v>9231</v>
      </c>
      <c r="J29" s="8">
        <f>SUMIFS(AssessedValuation[100% Commercial],AssessedValuation[Dist],$C29,AssessedValuation[Tif_NonTIF],$A$4)</f>
        <v>4638378</v>
      </c>
      <c r="K29" s="8">
        <f>SUMIFS(AssessedValuation[100% Industrial],AssessedValuation[Dist],$C29,AssessedValuation[Tif_NonTIF],$A$4)</f>
        <v>881236</v>
      </c>
      <c r="L29" s="8">
        <f>SUMIFS(AssessedValuation[100% Reserved],AssessedValuation[Dist],$C29,AssessedValuation[Tif_NonTIF],$A$4)</f>
        <v>0</v>
      </c>
      <c r="M29" s="8">
        <f>SUMIFS(AssessedValuation[100% Reserved4],AssessedValuation[Dist],$C29,AssessedValuation[Tif_NonTIF],$A$4)</f>
        <v>0</v>
      </c>
      <c r="N29" s="8">
        <f>SUMIFS(AssessedValuation[100% Railroads],AssessedValuation[Dist],$C29,AssessedValuation[Tif_NonTIF],$A$4)</f>
        <v>0</v>
      </c>
      <c r="O29" s="8">
        <f>SUMIFS(AssessedValuation[100% Utilities],AssessedValuation[Dist],$C29,AssessedValuation[Tif_NonTIF],$A$4)</f>
        <v>0</v>
      </c>
      <c r="P29" s="8">
        <f>SUMIFS(AssessedValuation[100% Other],AssessedValuation[Dist],$C29,AssessedValuation[Tif_NonTIF],$A$4)</f>
        <v>0</v>
      </c>
      <c r="Q29" s="8">
        <f>SUMIFS(AssessedValuation[100% Gross],AssessedValuation[Dist],$C29,AssessedValuation[Tif_NonTIF],$A$4)</f>
        <v>126038927</v>
      </c>
      <c r="R29" s="8">
        <f>SUMIFS(AssessedValuation[100% Military Exempt],AssessedValuation[Dist],$C29,AssessedValuation[Tif_NonTIF],$A$4)</f>
        <v>12000</v>
      </c>
      <c r="S29" s="8">
        <f>SUMIFS(AssessedValuation[100% Homestead Exempt],AssessedValuation[Dist],$C29,AssessedValuation[Tif_NonTIF],$A$4)</f>
        <v>32500</v>
      </c>
      <c r="T29" s="8">
        <f>SUMIFS(AssessedValuation[100% Net],AssessedValuation[Dist],$C29,AssessedValuation[Tif_NonTIF],$A$4)</f>
        <v>125994427</v>
      </c>
      <c r="U29" s="8">
        <f>SUMIFS(AssessedValuation[100% Gas &amp; Elec Utilities],AssessedValuation[Dist],$C29,AssessedValuation[Tif_NonTIF],$A$4)</f>
        <v>0</v>
      </c>
      <c r="V29" s="8">
        <f t="shared" si="0"/>
        <v>125994427</v>
      </c>
    </row>
    <row r="30" spans="1:22" x14ac:dyDescent="0.25">
      <c r="A30">
        <f>'Assessed Non-TIF'!A30</f>
        <v>2026</v>
      </c>
      <c r="B30" t="str">
        <f>'Assessed Non-TIF'!B30</f>
        <v>11</v>
      </c>
      <c r="C30" t="str">
        <f>'Assessed Non-TIF'!C30</f>
        <v>0513</v>
      </c>
      <c r="D30" t="str">
        <f>'Assessed Non-TIF'!D30</f>
        <v>0513</v>
      </c>
      <c r="E30" t="str">
        <f>'Assessed Non-TIF'!E30</f>
        <v>BAXTER</v>
      </c>
      <c r="F30" t="str">
        <f>'Assessed Non-TIF'!F30</f>
        <v>Baxter</v>
      </c>
      <c r="G30" s="8">
        <f>SUMIFS(AssessedValuation[100% Residential],AssessedValuation[Dist],$C30,AssessedValuation[Tif_NonTIF],$A$4)</f>
        <v>4137339</v>
      </c>
      <c r="H30" s="8">
        <f>SUMIFS(AssessedValuation[100% Ag Land],AssessedValuation[Dist],$C30,AssessedValuation[Tif_NonTIF],$A$4)</f>
        <v>0</v>
      </c>
      <c r="I30" s="8">
        <f>SUMIFS(AssessedValuation[100% Ag Building],AssessedValuation[Dist],$C30,AssessedValuation[Tif_NonTIF],$A$4)</f>
        <v>0</v>
      </c>
      <c r="J30" s="8">
        <f>SUMIFS(AssessedValuation[100% Commercial],AssessedValuation[Dist],$C30,AssessedValuation[Tif_NonTIF],$A$4)</f>
        <v>257369</v>
      </c>
      <c r="K30" s="8">
        <f>SUMIFS(AssessedValuation[100% Industrial],AssessedValuation[Dist],$C30,AssessedValuation[Tif_NonTIF],$A$4)</f>
        <v>0</v>
      </c>
      <c r="L30" s="8">
        <f>SUMIFS(AssessedValuation[100% Reserved],AssessedValuation[Dist],$C30,AssessedValuation[Tif_NonTIF],$A$4)</f>
        <v>0</v>
      </c>
      <c r="M30" s="8">
        <f>SUMIFS(AssessedValuation[100% Reserved4],AssessedValuation[Dist],$C30,AssessedValuation[Tif_NonTIF],$A$4)</f>
        <v>0</v>
      </c>
      <c r="N30" s="8">
        <f>SUMIFS(AssessedValuation[100% Railroads],AssessedValuation[Dist],$C30,AssessedValuation[Tif_NonTIF],$A$4)</f>
        <v>0</v>
      </c>
      <c r="O30" s="8">
        <f>SUMIFS(AssessedValuation[100% Utilities],AssessedValuation[Dist],$C30,AssessedValuation[Tif_NonTIF],$A$4)</f>
        <v>0</v>
      </c>
      <c r="P30" s="8">
        <f>SUMIFS(AssessedValuation[100% Other],AssessedValuation[Dist],$C30,AssessedValuation[Tif_NonTIF],$A$4)</f>
        <v>0</v>
      </c>
      <c r="Q30" s="8">
        <f>SUMIFS(AssessedValuation[100% Gross],AssessedValuation[Dist],$C30,AssessedValuation[Tif_NonTIF],$A$4)</f>
        <v>4394708</v>
      </c>
      <c r="R30" s="8">
        <f>SUMIFS(AssessedValuation[100% Military Exempt],AssessedValuation[Dist],$C30,AssessedValuation[Tif_NonTIF],$A$4)</f>
        <v>4000</v>
      </c>
      <c r="S30" s="8">
        <f>SUMIFS(AssessedValuation[100% Homestead Exempt],AssessedValuation[Dist],$C30,AssessedValuation[Tif_NonTIF],$A$4)</f>
        <v>0</v>
      </c>
      <c r="T30" s="8">
        <f>SUMIFS(AssessedValuation[100% Net],AssessedValuation[Dist],$C30,AssessedValuation[Tif_NonTIF],$A$4)</f>
        <v>4390708</v>
      </c>
      <c r="U30" s="8">
        <f>SUMIFS(AssessedValuation[100% Gas &amp; Elec Utilities],AssessedValuation[Dist],$C30,AssessedValuation[Tif_NonTIF],$A$4)</f>
        <v>0</v>
      </c>
      <c r="V30" s="8">
        <f t="shared" si="0"/>
        <v>4390708</v>
      </c>
    </row>
    <row r="31" spans="1:22" x14ac:dyDescent="0.25">
      <c r="A31">
        <f>'Assessed Non-TIF'!A31</f>
        <v>2026</v>
      </c>
      <c r="B31" t="str">
        <f>'Assessed Non-TIF'!B31</f>
        <v>07</v>
      </c>
      <c r="C31" t="str">
        <f>'Assessed Non-TIF'!C31</f>
        <v>0540</v>
      </c>
      <c r="D31" t="str">
        <f>'Assessed Non-TIF'!D31</f>
        <v>0540</v>
      </c>
      <c r="E31" t="str">
        <f>'Assessed Non-TIF'!E31</f>
        <v>BCLUW</v>
      </c>
      <c r="F31" t="str">
        <f>'Assessed Non-TIF'!F31</f>
        <v>BCLUW</v>
      </c>
      <c r="G31" s="8">
        <f>SUMIFS(AssessedValuation[100% Residential],AssessedValuation[Dist],$C31,AssessedValuation[Tif_NonTIF],$A$4)</f>
        <v>5886732</v>
      </c>
      <c r="H31" s="8">
        <f>SUMIFS(AssessedValuation[100% Ag Land],AssessedValuation[Dist],$C31,AssessedValuation[Tif_NonTIF],$A$4)</f>
        <v>0</v>
      </c>
      <c r="I31" s="8">
        <f>SUMIFS(AssessedValuation[100% Ag Building],AssessedValuation[Dist],$C31,AssessedValuation[Tif_NonTIF],$A$4)</f>
        <v>0</v>
      </c>
      <c r="J31" s="8">
        <f>SUMIFS(AssessedValuation[100% Commercial],AssessedValuation[Dist],$C31,AssessedValuation[Tif_NonTIF],$A$4)</f>
        <v>1052076</v>
      </c>
      <c r="K31" s="8">
        <f>SUMIFS(AssessedValuation[100% Industrial],AssessedValuation[Dist],$C31,AssessedValuation[Tif_NonTIF],$A$4)</f>
        <v>410213</v>
      </c>
      <c r="L31" s="8">
        <f>SUMIFS(AssessedValuation[100% Reserved],AssessedValuation[Dist],$C31,AssessedValuation[Tif_NonTIF],$A$4)</f>
        <v>0</v>
      </c>
      <c r="M31" s="8">
        <f>SUMIFS(AssessedValuation[100% Reserved4],AssessedValuation[Dist],$C31,AssessedValuation[Tif_NonTIF],$A$4)</f>
        <v>0</v>
      </c>
      <c r="N31" s="8">
        <f>SUMIFS(AssessedValuation[100% Railroads],AssessedValuation[Dist],$C31,AssessedValuation[Tif_NonTIF],$A$4)</f>
        <v>0</v>
      </c>
      <c r="O31" s="8">
        <f>SUMIFS(AssessedValuation[100% Utilities],AssessedValuation[Dist],$C31,AssessedValuation[Tif_NonTIF],$A$4)</f>
        <v>0</v>
      </c>
      <c r="P31" s="8">
        <f>SUMIFS(AssessedValuation[100% Other],AssessedValuation[Dist],$C31,AssessedValuation[Tif_NonTIF],$A$4)</f>
        <v>0</v>
      </c>
      <c r="Q31" s="8">
        <f>SUMIFS(AssessedValuation[100% Gross],AssessedValuation[Dist],$C31,AssessedValuation[Tif_NonTIF],$A$4)</f>
        <v>7349021</v>
      </c>
      <c r="R31" s="8">
        <f>SUMIFS(AssessedValuation[100% Military Exempt],AssessedValuation[Dist],$C31,AssessedValuation[Tif_NonTIF],$A$4)</f>
        <v>0</v>
      </c>
      <c r="S31" s="8">
        <f>SUMIFS(AssessedValuation[100% Homestead Exempt],AssessedValuation[Dist],$C31,AssessedValuation[Tif_NonTIF],$A$4)</f>
        <v>0</v>
      </c>
      <c r="T31" s="8">
        <f>SUMIFS(AssessedValuation[100% Net],AssessedValuation[Dist],$C31,AssessedValuation[Tif_NonTIF],$A$4)</f>
        <v>7349021</v>
      </c>
      <c r="U31" s="8">
        <f>SUMIFS(AssessedValuation[100% Gas &amp; Elec Utilities],AssessedValuation[Dist],$C31,AssessedValuation[Tif_NonTIF],$A$4)</f>
        <v>0</v>
      </c>
      <c r="V31" s="8">
        <f t="shared" si="0"/>
        <v>7349021</v>
      </c>
    </row>
    <row r="32" spans="1:22" x14ac:dyDescent="0.25">
      <c r="A32">
        <f>'Assessed Non-TIF'!A32</f>
        <v>2026</v>
      </c>
      <c r="B32" t="str">
        <f>'Assessed Non-TIF'!B32</f>
        <v>13</v>
      </c>
      <c r="C32" t="str">
        <f>'Assessed Non-TIF'!C32</f>
        <v>0549</v>
      </c>
      <c r="D32" t="str">
        <f>'Assessed Non-TIF'!D32</f>
        <v>0549</v>
      </c>
      <c r="E32" t="str">
        <f>'Assessed Non-TIF'!E32</f>
        <v>BEDFORD</v>
      </c>
      <c r="F32" t="str">
        <f>'Assessed Non-TIF'!F32</f>
        <v>Bedford</v>
      </c>
      <c r="G32" s="8">
        <f>SUMIFS(AssessedValuation[100% Residential],AssessedValuation[Dist],$C32,AssessedValuation[Tif_NonTIF],$A$4)</f>
        <v>0</v>
      </c>
      <c r="H32" s="8">
        <f>SUMIFS(AssessedValuation[100% Ag Land],AssessedValuation[Dist],$C32,AssessedValuation[Tif_NonTIF],$A$4)</f>
        <v>0</v>
      </c>
      <c r="I32" s="8">
        <f>SUMIFS(AssessedValuation[100% Ag Building],AssessedValuation[Dist],$C32,AssessedValuation[Tif_NonTIF],$A$4)</f>
        <v>0</v>
      </c>
      <c r="J32" s="8">
        <f>SUMIFS(AssessedValuation[100% Commercial],AssessedValuation[Dist],$C32,AssessedValuation[Tif_NonTIF],$A$4)</f>
        <v>0</v>
      </c>
      <c r="K32" s="8">
        <f>SUMIFS(AssessedValuation[100% Industrial],AssessedValuation[Dist],$C32,AssessedValuation[Tif_NonTIF],$A$4)</f>
        <v>0</v>
      </c>
      <c r="L32" s="8">
        <f>SUMIFS(AssessedValuation[100% Reserved],AssessedValuation[Dist],$C32,AssessedValuation[Tif_NonTIF],$A$4)</f>
        <v>0</v>
      </c>
      <c r="M32" s="8">
        <f>SUMIFS(AssessedValuation[100% Reserved4],AssessedValuation[Dist],$C32,AssessedValuation[Tif_NonTIF],$A$4)</f>
        <v>0</v>
      </c>
      <c r="N32" s="8">
        <f>SUMIFS(AssessedValuation[100% Railroads],AssessedValuation[Dist],$C32,AssessedValuation[Tif_NonTIF],$A$4)</f>
        <v>0</v>
      </c>
      <c r="O32" s="8">
        <f>SUMIFS(AssessedValuation[100% Utilities],AssessedValuation[Dist],$C32,AssessedValuation[Tif_NonTIF],$A$4)</f>
        <v>0</v>
      </c>
      <c r="P32" s="8">
        <f>SUMIFS(AssessedValuation[100% Other],AssessedValuation[Dist],$C32,AssessedValuation[Tif_NonTIF],$A$4)</f>
        <v>0</v>
      </c>
      <c r="Q32" s="8">
        <f>SUMIFS(AssessedValuation[100% Gross],AssessedValuation[Dist],$C32,AssessedValuation[Tif_NonTIF],$A$4)</f>
        <v>0</v>
      </c>
      <c r="R32" s="8">
        <f>SUMIFS(AssessedValuation[100% Military Exempt],AssessedValuation[Dist],$C32,AssessedValuation[Tif_NonTIF],$A$4)</f>
        <v>0</v>
      </c>
      <c r="S32" s="8">
        <f>SUMIFS(AssessedValuation[100% Homestead Exempt],AssessedValuation[Dist],$C32,AssessedValuation[Tif_NonTIF],$A$4)</f>
        <v>0</v>
      </c>
      <c r="T32" s="8">
        <f>SUMIFS(AssessedValuation[100% Net],AssessedValuation[Dist],$C32,AssessedValuation[Tif_NonTIF],$A$4)</f>
        <v>0</v>
      </c>
      <c r="U32" s="8">
        <f>SUMIFS(AssessedValuation[100% Gas &amp; Elec Utilities],AssessedValuation[Dist],$C32,AssessedValuation[Tif_NonTIF],$A$4)</f>
        <v>0</v>
      </c>
      <c r="V32" s="8">
        <f t="shared" si="0"/>
        <v>0</v>
      </c>
    </row>
    <row r="33" spans="1:22" x14ac:dyDescent="0.25">
      <c r="A33">
        <f>'Assessed Non-TIF'!A33</f>
        <v>2026</v>
      </c>
      <c r="B33" t="str">
        <f>'Assessed Non-TIF'!B33</f>
        <v>10</v>
      </c>
      <c r="C33" t="str">
        <f>'Assessed Non-TIF'!C33</f>
        <v>0576</v>
      </c>
      <c r="D33" t="str">
        <f>'Assessed Non-TIF'!D33</f>
        <v>0576</v>
      </c>
      <c r="E33" t="str">
        <f>'Assessed Non-TIF'!E33</f>
        <v>BELLE PLAINE</v>
      </c>
      <c r="F33" t="str">
        <f>'Assessed Non-TIF'!F33</f>
        <v>Belle Plaine</v>
      </c>
      <c r="G33" s="8">
        <f>SUMIFS(AssessedValuation[100% Residential],AssessedValuation[Dist],$C33,AssessedValuation[Tif_NonTIF],$A$4)</f>
        <v>2855799</v>
      </c>
      <c r="H33" s="8">
        <f>SUMIFS(AssessedValuation[100% Ag Land],AssessedValuation[Dist],$C33,AssessedValuation[Tif_NonTIF],$A$4)</f>
        <v>54246</v>
      </c>
      <c r="I33" s="8">
        <f>SUMIFS(AssessedValuation[100% Ag Building],AssessedValuation[Dist],$C33,AssessedValuation[Tif_NonTIF],$A$4)</f>
        <v>0</v>
      </c>
      <c r="J33" s="8">
        <f>SUMIFS(AssessedValuation[100% Commercial],AssessedValuation[Dist],$C33,AssessedValuation[Tif_NonTIF],$A$4)</f>
        <v>8854410</v>
      </c>
      <c r="K33" s="8">
        <f>SUMIFS(AssessedValuation[100% Industrial],AssessedValuation[Dist],$C33,AssessedValuation[Tif_NonTIF],$A$4)</f>
        <v>570799</v>
      </c>
      <c r="L33" s="8">
        <f>SUMIFS(AssessedValuation[100% Reserved],AssessedValuation[Dist],$C33,AssessedValuation[Tif_NonTIF],$A$4)</f>
        <v>0</v>
      </c>
      <c r="M33" s="8">
        <f>SUMIFS(AssessedValuation[100% Reserved4],AssessedValuation[Dist],$C33,AssessedValuation[Tif_NonTIF],$A$4)</f>
        <v>0</v>
      </c>
      <c r="N33" s="8">
        <f>SUMIFS(AssessedValuation[100% Railroads],AssessedValuation[Dist],$C33,AssessedValuation[Tif_NonTIF],$A$4)</f>
        <v>0</v>
      </c>
      <c r="O33" s="8">
        <f>SUMIFS(AssessedValuation[100% Utilities],AssessedValuation[Dist],$C33,AssessedValuation[Tif_NonTIF],$A$4)</f>
        <v>0</v>
      </c>
      <c r="P33" s="8">
        <f>SUMIFS(AssessedValuation[100% Other],AssessedValuation[Dist],$C33,AssessedValuation[Tif_NonTIF],$A$4)</f>
        <v>0</v>
      </c>
      <c r="Q33" s="8">
        <f>SUMIFS(AssessedValuation[100% Gross],AssessedValuation[Dist],$C33,AssessedValuation[Tif_NonTIF],$A$4)</f>
        <v>12335254</v>
      </c>
      <c r="R33" s="8">
        <f>SUMIFS(AssessedValuation[100% Military Exempt],AssessedValuation[Dist],$C33,AssessedValuation[Tif_NonTIF],$A$4)</f>
        <v>8000</v>
      </c>
      <c r="S33" s="8">
        <f>SUMIFS(AssessedValuation[100% Homestead Exempt],AssessedValuation[Dist],$C33,AssessedValuation[Tif_NonTIF],$A$4)</f>
        <v>58500</v>
      </c>
      <c r="T33" s="8">
        <f>SUMIFS(AssessedValuation[100% Net],AssessedValuation[Dist],$C33,AssessedValuation[Tif_NonTIF],$A$4)</f>
        <v>12268754</v>
      </c>
      <c r="U33" s="8">
        <f>SUMIFS(AssessedValuation[100% Gas &amp; Elec Utilities],AssessedValuation[Dist],$C33,AssessedValuation[Tif_NonTIF],$A$4)</f>
        <v>0</v>
      </c>
      <c r="V33" s="8">
        <f t="shared" si="0"/>
        <v>12268754</v>
      </c>
    </row>
    <row r="34" spans="1:22" x14ac:dyDescent="0.25">
      <c r="A34">
        <f>'Assessed Non-TIF'!A34</f>
        <v>2026</v>
      </c>
      <c r="B34" t="str">
        <f>'Assessed Non-TIF'!B34</f>
        <v>09</v>
      </c>
      <c r="C34" t="str">
        <f>'Assessed Non-TIF'!C34</f>
        <v>0585</v>
      </c>
      <c r="D34" t="str">
        <f>'Assessed Non-TIF'!D34</f>
        <v>0585</v>
      </c>
      <c r="E34" t="str">
        <f>'Assessed Non-TIF'!E34</f>
        <v>BELLEVUE</v>
      </c>
      <c r="F34" t="str">
        <f>'Assessed Non-TIF'!F34</f>
        <v>Bellevue</v>
      </c>
      <c r="G34" s="8">
        <f>SUMIFS(AssessedValuation[100% Residential],AssessedValuation[Dist],$C34,AssessedValuation[Tif_NonTIF],$A$4)</f>
        <v>1100000</v>
      </c>
      <c r="H34" s="8">
        <f>SUMIFS(AssessedValuation[100% Ag Land],AssessedValuation[Dist],$C34,AssessedValuation[Tif_NonTIF],$A$4)</f>
        <v>0</v>
      </c>
      <c r="I34" s="8">
        <f>SUMIFS(AssessedValuation[100% Ag Building],AssessedValuation[Dist],$C34,AssessedValuation[Tif_NonTIF],$A$4)</f>
        <v>0</v>
      </c>
      <c r="J34" s="8">
        <f>SUMIFS(AssessedValuation[100% Commercial],AssessedValuation[Dist],$C34,AssessedValuation[Tif_NonTIF],$A$4)</f>
        <v>12565898</v>
      </c>
      <c r="K34" s="8">
        <f>SUMIFS(AssessedValuation[100% Industrial],AssessedValuation[Dist],$C34,AssessedValuation[Tif_NonTIF],$A$4)</f>
        <v>0</v>
      </c>
      <c r="L34" s="8">
        <f>SUMIFS(AssessedValuation[100% Reserved],AssessedValuation[Dist],$C34,AssessedValuation[Tif_NonTIF],$A$4)</f>
        <v>0</v>
      </c>
      <c r="M34" s="8">
        <f>SUMIFS(AssessedValuation[100% Reserved4],AssessedValuation[Dist],$C34,AssessedValuation[Tif_NonTIF],$A$4)</f>
        <v>0</v>
      </c>
      <c r="N34" s="8">
        <f>SUMIFS(AssessedValuation[100% Railroads],AssessedValuation[Dist],$C34,AssessedValuation[Tif_NonTIF],$A$4)</f>
        <v>0</v>
      </c>
      <c r="O34" s="8">
        <f>SUMIFS(AssessedValuation[100% Utilities],AssessedValuation[Dist],$C34,AssessedValuation[Tif_NonTIF],$A$4)</f>
        <v>0</v>
      </c>
      <c r="P34" s="8">
        <f>SUMIFS(AssessedValuation[100% Other],AssessedValuation[Dist],$C34,AssessedValuation[Tif_NonTIF],$A$4)</f>
        <v>0</v>
      </c>
      <c r="Q34" s="8">
        <f>SUMIFS(AssessedValuation[100% Gross],AssessedValuation[Dist],$C34,AssessedValuation[Tif_NonTIF],$A$4)</f>
        <v>13665898</v>
      </c>
      <c r="R34" s="8">
        <f>SUMIFS(AssessedValuation[100% Military Exempt],AssessedValuation[Dist],$C34,AssessedValuation[Tif_NonTIF],$A$4)</f>
        <v>0</v>
      </c>
      <c r="S34" s="8">
        <f>SUMIFS(AssessedValuation[100% Homestead Exempt],AssessedValuation[Dist],$C34,AssessedValuation[Tif_NonTIF],$A$4)</f>
        <v>0</v>
      </c>
      <c r="T34" s="8">
        <f>SUMIFS(AssessedValuation[100% Net],AssessedValuation[Dist],$C34,AssessedValuation[Tif_NonTIF],$A$4)</f>
        <v>13665898</v>
      </c>
      <c r="U34" s="8">
        <f>SUMIFS(AssessedValuation[100% Gas &amp; Elec Utilities],AssessedValuation[Dist],$C34,AssessedValuation[Tif_NonTIF],$A$4)</f>
        <v>0</v>
      </c>
      <c r="V34" s="8">
        <f t="shared" si="0"/>
        <v>13665898</v>
      </c>
    </row>
    <row r="35" spans="1:22" x14ac:dyDescent="0.25">
      <c r="A35">
        <f>'Assessed Non-TIF'!A35</f>
        <v>2026</v>
      </c>
      <c r="B35" t="str">
        <f>'Assessed Non-TIF'!B35</f>
        <v>07</v>
      </c>
      <c r="C35" t="str">
        <f>'Assessed Non-TIF'!C35</f>
        <v>0594</v>
      </c>
      <c r="D35" t="str">
        <f>'Assessed Non-TIF'!D35</f>
        <v>0594</v>
      </c>
      <c r="E35" t="str">
        <f>'Assessed Non-TIF'!E35</f>
        <v>BELMOND-KLEMME</v>
      </c>
      <c r="F35" t="str">
        <f>'Assessed Non-TIF'!F35</f>
        <v>Belmond-Klemme</v>
      </c>
      <c r="G35" s="8">
        <f>SUMIFS(AssessedValuation[100% Residential],AssessedValuation[Dist],$C35,AssessedValuation[Tif_NonTIF],$A$4)</f>
        <v>178306</v>
      </c>
      <c r="H35" s="8">
        <f>SUMIFS(AssessedValuation[100% Ag Land],AssessedValuation[Dist],$C35,AssessedValuation[Tif_NonTIF],$A$4)</f>
        <v>0</v>
      </c>
      <c r="I35" s="8">
        <f>SUMIFS(AssessedValuation[100% Ag Building],AssessedValuation[Dist],$C35,AssessedValuation[Tif_NonTIF],$A$4)</f>
        <v>0</v>
      </c>
      <c r="J35" s="8">
        <f>SUMIFS(AssessedValuation[100% Commercial],AssessedValuation[Dist],$C35,AssessedValuation[Tif_NonTIF],$A$4)</f>
        <v>3506473</v>
      </c>
      <c r="K35" s="8">
        <f>SUMIFS(AssessedValuation[100% Industrial],AssessedValuation[Dist],$C35,AssessedValuation[Tif_NonTIF],$A$4)</f>
        <v>788131</v>
      </c>
      <c r="L35" s="8">
        <f>SUMIFS(AssessedValuation[100% Reserved],AssessedValuation[Dist],$C35,AssessedValuation[Tif_NonTIF],$A$4)</f>
        <v>0</v>
      </c>
      <c r="M35" s="8">
        <f>SUMIFS(AssessedValuation[100% Reserved4],AssessedValuation[Dist],$C35,AssessedValuation[Tif_NonTIF],$A$4)</f>
        <v>0</v>
      </c>
      <c r="N35" s="8">
        <f>SUMIFS(AssessedValuation[100% Railroads],AssessedValuation[Dist],$C35,AssessedValuation[Tif_NonTIF],$A$4)</f>
        <v>0</v>
      </c>
      <c r="O35" s="8">
        <f>SUMIFS(AssessedValuation[100% Utilities],AssessedValuation[Dist],$C35,AssessedValuation[Tif_NonTIF],$A$4)</f>
        <v>0</v>
      </c>
      <c r="P35" s="8">
        <f>SUMIFS(AssessedValuation[100% Other],AssessedValuation[Dist],$C35,AssessedValuation[Tif_NonTIF],$A$4)</f>
        <v>0</v>
      </c>
      <c r="Q35" s="8">
        <f>SUMIFS(AssessedValuation[100% Gross],AssessedValuation[Dist],$C35,AssessedValuation[Tif_NonTIF],$A$4)</f>
        <v>4472910</v>
      </c>
      <c r="R35" s="8">
        <f>SUMIFS(AssessedValuation[100% Military Exempt],AssessedValuation[Dist],$C35,AssessedValuation[Tif_NonTIF],$A$4)</f>
        <v>0</v>
      </c>
      <c r="S35" s="8">
        <f>SUMIFS(AssessedValuation[100% Homestead Exempt],AssessedValuation[Dist],$C35,AssessedValuation[Tif_NonTIF],$A$4)</f>
        <v>0</v>
      </c>
      <c r="T35" s="8">
        <f>SUMIFS(AssessedValuation[100% Net],AssessedValuation[Dist],$C35,AssessedValuation[Tif_NonTIF],$A$4)</f>
        <v>4472910</v>
      </c>
      <c r="U35" s="8">
        <f>SUMIFS(AssessedValuation[100% Gas &amp; Elec Utilities],AssessedValuation[Dist],$C35,AssessedValuation[Tif_NonTIF],$A$4)</f>
        <v>0</v>
      </c>
      <c r="V35" s="8">
        <f t="shared" si="0"/>
        <v>4472910</v>
      </c>
    </row>
    <row r="36" spans="1:22" x14ac:dyDescent="0.25">
      <c r="A36">
        <f>'Assessed Non-TIF'!A36</f>
        <v>2026</v>
      </c>
      <c r="B36" t="str">
        <f>'Assessed Non-TIF'!B36</f>
        <v>09</v>
      </c>
      <c r="C36" t="str">
        <f>'Assessed Non-TIF'!C36</f>
        <v>0603</v>
      </c>
      <c r="D36" t="str">
        <f>'Assessed Non-TIF'!D36</f>
        <v>0603</v>
      </c>
      <c r="E36" t="str">
        <f>'Assessed Non-TIF'!E36</f>
        <v>BENNETT</v>
      </c>
      <c r="F36" t="str">
        <f>'Assessed Non-TIF'!F36</f>
        <v>Bennett</v>
      </c>
      <c r="G36" s="8">
        <f>SUMIFS(AssessedValuation[100% Residential],AssessedValuation[Dist],$C36,AssessedValuation[Tif_NonTIF],$A$4)</f>
        <v>0</v>
      </c>
      <c r="H36" s="8">
        <f>SUMIFS(AssessedValuation[100% Ag Land],AssessedValuation[Dist],$C36,AssessedValuation[Tif_NonTIF],$A$4)</f>
        <v>0</v>
      </c>
      <c r="I36" s="8">
        <f>SUMIFS(AssessedValuation[100% Ag Building],AssessedValuation[Dist],$C36,AssessedValuation[Tif_NonTIF],$A$4)</f>
        <v>0</v>
      </c>
      <c r="J36" s="8">
        <f>SUMIFS(AssessedValuation[100% Commercial],AssessedValuation[Dist],$C36,AssessedValuation[Tif_NonTIF],$A$4)</f>
        <v>0</v>
      </c>
      <c r="K36" s="8">
        <f>SUMIFS(AssessedValuation[100% Industrial],AssessedValuation[Dist],$C36,AssessedValuation[Tif_NonTIF],$A$4)</f>
        <v>0</v>
      </c>
      <c r="L36" s="8">
        <f>SUMIFS(AssessedValuation[100% Reserved],AssessedValuation[Dist],$C36,AssessedValuation[Tif_NonTIF],$A$4)</f>
        <v>0</v>
      </c>
      <c r="M36" s="8">
        <f>SUMIFS(AssessedValuation[100% Reserved4],AssessedValuation[Dist],$C36,AssessedValuation[Tif_NonTIF],$A$4)</f>
        <v>0</v>
      </c>
      <c r="N36" s="8">
        <f>SUMIFS(AssessedValuation[100% Railroads],AssessedValuation[Dist],$C36,AssessedValuation[Tif_NonTIF],$A$4)</f>
        <v>0</v>
      </c>
      <c r="O36" s="8">
        <f>SUMIFS(AssessedValuation[100% Utilities],AssessedValuation[Dist],$C36,AssessedValuation[Tif_NonTIF],$A$4)</f>
        <v>0</v>
      </c>
      <c r="P36" s="8">
        <f>SUMIFS(AssessedValuation[100% Other],AssessedValuation[Dist],$C36,AssessedValuation[Tif_NonTIF],$A$4)</f>
        <v>0</v>
      </c>
      <c r="Q36" s="8">
        <f>SUMIFS(AssessedValuation[100% Gross],AssessedValuation[Dist],$C36,AssessedValuation[Tif_NonTIF],$A$4)</f>
        <v>0</v>
      </c>
      <c r="R36" s="8">
        <f>SUMIFS(AssessedValuation[100% Military Exempt],AssessedValuation[Dist],$C36,AssessedValuation[Tif_NonTIF],$A$4)</f>
        <v>0</v>
      </c>
      <c r="S36" s="8">
        <f>SUMIFS(AssessedValuation[100% Homestead Exempt],AssessedValuation[Dist],$C36,AssessedValuation[Tif_NonTIF],$A$4)</f>
        <v>0</v>
      </c>
      <c r="T36" s="8">
        <f>SUMIFS(AssessedValuation[100% Net],AssessedValuation[Dist],$C36,AssessedValuation[Tif_NonTIF],$A$4)</f>
        <v>0</v>
      </c>
      <c r="U36" s="8">
        <f>SUMIFS(AssessedValuation[100% Gas &amp; Elec Utilities],AssessedValuation[Dist],$C36,AssessedValuation[Tif_NonTIF],$A$4)</f>
        <v>0</v>
      </c>
      <c r="V36" s="8">
        <f t="shared" si="0"/>
        <v>0</v>
      </c>
    </row>
    <row r="37" spans="1:22" x14ac:dyDescent="0.25">
      <c r="A37">
        <f>'Assessed Non-TIF'!A37</f>
        <v>2026</v>
      </c>
      <c r="B37" t="str">
        <f>'Assessed Non-TIF'!B37</f>
        <v>10</v>
      </c>
      <c r="C37" t="str">
        <f>'Assessed Non-TIF'!C37</f>
        <v>0609</v>
      </c>
      <c r="D37" t="str">
        <f>'Assessed Non-TIF'!D37</f>
        <v>0609</v>
      </c>
      <c r="E37" t="str">
        <f>'Assessed Non-TIF'!E37</f>
        <v>BENTON</v>
      </c>
      <c r="F37" t="str">
        <f>'Assessed Non-TIF'!F37</f>
        <v>Benton</v>
      </c>
      <c r="G37" s="8">
        <f>SUMIFS(AssessedValuation[100% Residential],AssessedValuation[Dist],$C37,AssessedValuation[Tif_NonTIF],$A$4)</f>
        <v>38176369</v>
      </c>
      <c r="H37" s="8">
        <f>SUMIFS(AssessedValuation[100% Ag Land],AssessedValuation[Dist],$C37,AssessedValuation[Tif_NonTIF],$A$4)</f>
        <v>17900</v>
      </c>
      <c r="I37" s="8">
        <f>SUMIFS(AssessedValuation[100% Ag Building],AssessedValuation[Dist],$C37,AssessedValuation[Tif_NonTIF],$A$4)</f>
        <v>0</v>
      </c>
      <c r="J37" s="8">
        <f>SUMIFS(AssessedValuation[100% Commercial],AssessedValuation[Dist],$C37,AssessedValuation[Tif_NonTIF],$A$4)</f>
        <v>9615822</v>
      </c>
      <c r="K37" s="8">
        <f>SUMIFS(AssessedValuation[100% Industrial],AssessedValuation[Dist],$C37,AssessedValuation[Tif_NonTIF],$A$4)</f>
        <v>14860</v>
      </c>
      <c r="L37" s="8">
        <f>SUMIFS(AssessedValuation[100% Reserved],AssessedValuation[Dist],$C37,AssessedValuation[Tif_NonTIF],$A$4)</f>
        <v>0</v>
      </c>
      <c r="M37" s="8">
        <f>SUMIFS(AssessedValuation[100% Reserved4],AssessedValuation[Dist],$C37,AssessedValuation[Tif_NonTIF],$A$4)</f>
        <v>0</v>
      </c>
      <c r="N37" s="8">
        <f>SUMIFS(AssessedValuation[100% Railroads],AssessedValuation[Dist],$C37,AssessedValuation[Tif_NonTIF],$A$4)</f>
        <v>0</v>
      </c>
      <c r="O37" s="8">
        <f>SUMIFS(AssessedValuation[100% Utilities],AssessedValuation[Dist],$C37,AssessedValuation[Tif_NonTIF],$A$4)</f>
        <v>0</v>
      </c>
      <c r="P37" s="8">
        <f>SUMIFS(AssessedValuation[100% Other],AssessedValuation[Dist],$C37,AssessedValuation[Tif_NonTIF],$A$4)</f>
        <v>0</v>
      </c>
      <c r="Q37" s="8">
        <f>SUMIFS(AssessedValuation[100% Gross],AssessedValuation[Dist],$C37,AssessedValuation[Tif_NonTIF],$A$4)</f>
        <v>47824951</v>
      </c>
      <c r="R37" s="8">
        <f>SUMIFS(AssessedValuation[100% Military Exempt],AssessedValuation[Dist],$C37,AssessedValuation[Tif_NonTIF],$A$4)</f>
        <v>48000</v>
      </c>
      <c r="S37" s="8">
        <f>SUMIFS(AssessedValuation[100% Homestead Exempt],AssessedValuation[Dist],$C37,AssessedValuation[Tif_NonTIF],$A$4)</f>
        <v>188500</v>
      </c>
      <c r="T37" s="8">
        <f>SUMIFS(AssessedValuation[100% Net],AssessedValuation[Dist],$C37,AssessedValuation[Tif_NonTIF],$A$4)</f>
        <v>47588451</v>
      </c>
      <c r="U37" s="8">
        <f>SUMIFS(AssessedValuation[100% Gas &amp; Elec Utilities],AssessedValuation[Dist],$C37,AssessedValuation[Tif_NonTIF],$A$4)</f>
        <v>0</v>
      </c>
      <c r="V37" s="8">
        <f t="shared" si="0"/>
        <v>47588451</v>
      </c>
    </row>
    <row r="38" spans="1:22" x14ac:dyDescent="0.25">
      <c r="A38">
        <f>'Assessed Non-TIF'!A38</f>
        <v>2026</v>
      </c>
      <c r="B38" t="str">
        <f>'Assessed Non-TIF'!B38</f>
        <v>09</v>
      </c>
      <c r="C38" t="str">
        <f>'Assessed Non-TIF'!C38</f>
        <v>0621</v>
      </c>
      <c r="D38" t="str">
        <f>'Assessed Non-TIF'!D38</f>
        <v>0621</v>
      </c>
      <c r="E38" t="str">
        <f>'Assessed Non-TIF'!E38</f>
        <v>BETTENDORF</v>
      </c>
      <c r="F38" t="str">
        <f>'Assessed Non-TIF'!F38</f>
        <v>Bettendorf</v>
      </c>
      <c r="G38" s="8">
        <f>SUMIFS(AssessedValuation[100% Residential],AssessedValuation[Dist],$C38,AssessedValuation[Tif_NonTIF],$A$4)</f>
        <v>6055620</v>
      </c>
      <c r="H38" s="8">
        <f>SUMIFS(AssessedValuation[100% Ag Land],AssessedValuation[Dist],$C38,AssessedValuation[Tif_NonTIF],$A$4)</f>
        <v>0</v>
      </c>
      <c r="I38" s="8">
        <f>SUMIFS(AssessedValuation[100% Ag Building],AssessedValuation[Dist],$C38,AssessedValuation[Tif_NonTIF],$A$4)</f>
        <v>0</v>
      </c>
      <c r="J38" s="8">
        <f>SUMIFS(AssessedValuation[100% Commercial],AssessedValuation[Dist],$C38,AssessedValuation[Tif_NonTIF],$A$4)</f>
        <v>76973152</v>
      </c>
      <c r="K38" s="8">
        <f>SUMIFS(AssessedValuation[100% Industrial],AssessedValuation[Dist],$C38,AssessedValuation[Tif_NonTIF],$A$4)</f>
        <v>6628518</v>
      </c>
      <c r="L38" s="8">
        <f>SUMIFS(AssessedValuation[100% Reserved],AssessedValuation[Dist],$C38,AssessedValuation[Tif_NonTIF],$A$4)</f>
        <v>0</v>
      </c>
      <c r="M38" s="8">
        <f>SUMIFS(AssessedValuation[100% Reserved4],AssessedValuation[Dist],$C38,AssessedValuation[Tif_NonTIF],$A$4)</f>
        <v>0</v>
      </c>
      <c r="N38" s="8">
        <f>SUMIFS(AssessedValuation[100% Railroads],AssessedValuation[Dist],$C38,AssessedValuation[Tif_NonTIF],$A$4)</f>
        <v>0</v>
      </c>
      <c r="O38" s="8">
        <f>SUMIFS(AssessedValuation[100% Utilities],AssessedValuation[Dist],$C38,AssessedValuation[Tif_NonTIF],$A$4)</f>
        <v>0</v>
      </c>
      <c r="P38" s="8">
        <f>SUMIFS(AssessedValuation[100% Other],AssessedValuation[Dist],$C38,AssessedValuation[Tif_NonTIF],$A$4)</f>
        <v>0</v>
      </c>
      <c r="Q38" s="8">
        <f>SUMIFS(AssessedValuation[100% Gross],AssessedValuation[Dist],$C38,AssessedValuation[Tif_NonTIF],$A$4)</f>
        <v>89657290</v>
      </c>
      <c r="R38" s="8">
        <f>SUMIFS(AssessedValuation[100% Military Exempt],AssessedValuation[Dist],$C38,AssessedValuation[Tif_NonTIF],$A$4)</f>
        <v>0</v>
      </c>
      <c r="S38" s="8">
        <f>SUMIFS(AssessedValuation[100% Homestead Exempt],AssessedValuation[Dist],$C38,AssessedValuation[Tif_NonTIF],$A$4)</f>
        <v>0</v>
      </c>
      <c r="T38" s="8">
        <f>SUMIFS(AssessedValuation[100% Net],AssessedValuation[Dist],$C38,AssessedValuation[Tif_NonTIF],$A$4)</f>
        <v>89657290</v>
      </c>
      <c r="U38" s="8">
        <f>SUMIFS(AssessedValuation[100% Gas &amp; Elec Utilities],AssessedValuation[Dist],$C38,AssessedValuation[Tif_NonTIF],$A$4)</f>
        <v>0</v>
      </c>
      <c r="V38" s="8">
        <f t="shared" si="0"/>
        <v>89657290</v>
      </c>
    </row>
    <row r="39" spans="1:22" x14ac:dyDescent="0.25">
      <c r="A39">
        <f>'Assessed Non-TIF'!A39</f>
        <v>2026</v>
      </c>
      <c r="B39" t="str">
        <f>'Assessed Non-TIF'!B39</f>
        <v>11</v>
      </c>
      <c r="C39" t="str">
        <f>'Assessed Non-TIF'!C39</f>
        <v>0720</v>
      </c>
      <c r="D39" t="str">
        <f>'Assessed Non-TIF'!D39</f>
        <v>0720</v>
      </c>
      <c r="E39" t="str">
        <f>'Assessed Non-TIF'!E39</f>
        <v>BONDURANT-FARRAR</v>
      </c>
      <c r="F39" t="str">
        <f>'Assessed Non-TIF'!F39</f>
        <v>Bondurant-Farrar</v>
      </c>
      <c r="G39" s="8">
        <f>SUMIFS(AssessedValuation[100% Residential],AssessedValuation[Dist],$C39,AssessedValuation[Tif_NonTIF],$A$4)</f>
        <v>81582098</v>
      </c>
      <c r="H39" s="8">
        <f>SUMIFS(AssessedValuation[100% Ag Land],AssessedValuation[Dist],$C39,AssessedValuation[Tif_NonTIF],$A$4)</f>
        <v>0</v>
      </c>
      <c r="I39" s="8">
        <f>SUMIFS(AssessedValuation[100% Ag Building],AssessedValuation[Dist],$C39,AssessedValuation[Tif_NonTIF],$A$4)</f>
        <v>0</v>
      </c>
      <c r="J39" s="8">
        <f>SUMIFS(AssessedValuation[100% Commercial],AssessedValuation[Dist],$C39,AssessedValuation[Tif_NonTIF],$A$4)</f>
        <v>226185973</v>
      </c>
      <c r="K39" s="8">
        <f>SUMIFS(AssessedValuation[100% Industrial],AssessedValuation[Dist],$C39,AssessedValuation[Tif_NonTIF],$A$4)</f>
        <v>5058545</v>
      </c>
      <c r="L39" s="8">
        <f>SUMIFS(AssessedValuation[100% Reserved],AssessedValuation[Dist],$C39,AssessedValuation[Tif_NonTIF],$A$4)</f>
        <v>0</v>
      </c>
      <c r="M39" s="8">
        <f>SUMIFS(AssessedValuation[100% Reserved4],AssessedValuation[Dist],$C39,AssessedValuation[Tif_NonTIF],$A$4)</f>
        <v>0</v>
      </c>
      <c r="N39" s="8">
        <f>SUMIFS(AssessedValuation[100% Railroads],AssessedValuation[Dist],$C39,AssessedValuation[Tif_NonTIF],$A$4)</f>
        <v>0</v>
      </c>
      <c r="O39" s="8">
        <f>SUMIFS(AssessedValuation[100% Utilities],AssessedValuation[Dist],$C39,AssessedValuation[Tif_NonTIF],$A$4)</f>
        <v>0</v>
      </c>
      <c r="P39" s="8">
        <f>SUMIFS(AssessedValuation[100% Other],AssessedValuation[Dist],$C39,AssessedValuation[Tif_NonTIF],$A$4)</f>
        <v>0</v>
      </c>
      <c r="Q39" s="8">
        <f>SUMIFS(AssessedValuation[100% Gross],AssessedValuation[Dist],$C39,AssessedValuation[Tif_NonTIF],$A$4)</f>
        <v>312826616</v>
      </c>
      <c r="R39" s="8">
        <f>SUMIFS(AssessedValuation[100% Military Exempt],AssessedValuation[Dist],$C39,AssessedValuation[Tif_NonTIF],$A$4)</f>
        <v>0</v>
      </c>
      <c r="S39" s="8">
        <f>SUMIFS(AssessedValuation[100% Homestead Exempt],AssessedValuation[Dist],$C39,AssessedValuation[Tif_NonTIF],$A$4)</f>
        <v>0</v>
      </c>
      <c r="T39" s="8">
        <f>SUMIFS(AssessedValuation[100% Net],AssessedValuation[Dist],$C39,AssessedValuation[Tif_NonTIF],$A$4)</f>
        <v>312826616</v>
      </c>
      <c r="U39" s="8">
        <f>SUMIFS(AssessedValuation[100% Gas &amp; Elec Utilities],AssessedValuation[Dist],$C39,AssessedValuation[Tif_NonTIF],$A$4)</f>
        <v>0</v>
      </c>
      <c r="V39" s="8">
        <f t="shared" si="0"/>
        <v>312826616</v>
      </c>
    </row>
    <row r="40" spans="1:22" x14ac:dyDescent="0.25">
      <c r="A40">
        <f>'Assessed Non-TIF'!A40</f>
        <v>2026</v>
      </c>
      <c r="B40" t="str">
        <f>'Assessed Non-TIF'!B40</f>
        <v>11</v>
      </c>
      <c r="C40" t="str">
        <f>'Assessed Non-TIF'!C40</f>
        <v>0729</v>
      </c>
      <c r="D40" t="str">
        <f>'Assessed Non-TIF'!D40</f>
        <v>0729</v>
      </c>
      <c r="E40" t="str">
        <f>'Assessed Non-TIF'!E40</f>
        <v>BOONE</v>
      </c>
      <c r="F40" t="str">
        <f>'Assessed Non-TIF'!F40</f>
        <v>Boone</v>
      </c>
      <c r="G40" s="8">
        <f>SUMIFS(AssessedValuation[100% Residential],AssessedValuation[Dist],$C40,AssessedValuation[Tif_NonTIF],$A$4)</f>
        <v>23003368</v>
      </c>
      <c r="H40" s="8">
        <f>SUMIFS(AssessedValuation[100% Ag Land],AssessedValuation[Dist],$C40,AssessedValuation[Tif_NonTIF],$A$4)</f>
        <v>72368</v>
      </c>
      <c r="I40" s="8">
        <f>SUMIFS(AssessedValuation[100% Ag Building],AssessedValuation[Dist],$C40,AssessedValuation[Tif_NonTIF],$A$4)</f>
        <v>2408</v>
      </c>
      <c r="J40" s="8">
        <f>SUMIFS(AssessedValuation[100% Commercial],AssessedValuation[Dist],$C40,AssessedValuation[Tif_NonTIF],$A$4)</f>
        <v>576140</v>
      </c>
      <c r="K40" s="8">
        <f>SUMIFS(AssessedValuation[100% Industrial],AssessedValuation[Dist],$C40,AssessedValuation[Tif_NonTIF],$A$4)</f>
        <v>48876</v>
      </c>
      <c r="L40" s="8">
        <f>SUMIFS(AssessedValuation[100% Reserved],AssessedValuation[Dist],$C40,AssessedValuation[Tif_NonTIF],$A$4)</f>
        <v>0</v>
      </c>
      <c r="M40" s="8">
        <f>SUMIFS(AssessedValuation[100% Reserved4],AssessedValuation[Dist],$C40,AssessedValuation[Tif_NonTIF],$A$4)</f>
        <v>0</v>
      </c>
      <c r="N40" s="8">
        <f>SUMIFS(AssessedValuation[100% Railroads],AssessedValuation[Dist],$C40,AssessedValuation[Tif_NonTIF],$A$4)</f>
        <v>0</v>
      </c>
      <c r="O40" s="8">
        <f>SUMIFS(AssessedValuation[100% Utilities],AssessedValuation[Dist],$C40,AssessedValuation[Tif_NonTIF],$A$4)</f>
        <v>0</v>
      </c>
      <c r="P40" s="8">
        <f>SUMIFS(AssessedValuation[100% Other],AssessedValuation[Dist],$C40,AssessedValuation[Tif_NonTIF],$A$4)</f>
        <v>0</v>
      </c>
      <c r="Q40" s="8">
        <f>SUMIFS(AssessedValuation[100% Gross],AssessedValuation[Dist],$C40,AssessedValuation[Tif_NonTIF],$A$4)</f>
        <v>23703160</v>
      </c>
      <c r="R40" s="8">
        <f>SUMIFS(AssessedValuation[100% Military Exempt],AssessedValuation[Dist],$C40,AssessedValuation[Tif_NonTIF],$A$4)</f>
        <v>8000</v>
      </c>
      <c r="S40" s="8">
        <f>SUMIFS(AssessedValuation[100% Homestead Exempt],AssessedValuation[Dist],$C40,AssessedValuation[Tif_NonTIF],$A$4)</f>
        <v>0</v>
      </c>
      <c r="T40" s="8">
        <f>SUMIFS(AssessedValuation[100% Net],AssessedValuation[Dist],$C40,AssessedValuation[Tif_NonTIF],$A$4)</f>
        <v>23695160</v>
      </c>
      <c r="U40" s="8">
        <f>SUMIFS(AssessedValuation[100% Gas &amp; Elec Utilities],AssessedValuation[Dist],$C40,AssessedValuation[Tif_NonTIF],$A$4)</f>
        <v>0</v>
      </c>
      <c r="V40" s="8">
        <f t="shared" si="0"/>
        <v>23695160</v>
      </c>
    </row>
    <row r="41" spans="1:22" x14ac:dyDescent="0.25">
      <c r="A41">
        <f>'Assessed Non-TIF'!A41</f>
        <v>2026</v>
      </c>
      <c r="B41" t="str">
        <f>'Assessed Non-TIF'!B41</f>
        <v>12</v>
      </c>
      <c r="C41" t="str">
        <f>'Assessed Non-TIF'!C41</f>
        <v>0747</v>
      </c>
      <c r="D41" t="str">
        <f>'Assessed Non-TIF'!D41</f>
        <v>0747</v>
      </c>
      <c r="E41" t="str">
        <f>'Assessed Non-TIF'!E41</f>
        <v>BOYDEN-HULL</v>
      </c>
      <c r="F41" t="str">
        <f>'Assessed Non-TIF'!F41</f>
        <v>Boyden-Hull</v>
      </c>
      <c r="G41" s="8">
        <f>SUMIFS(AssessedValuation[100% Residential],AssessedValuation[Dist],$C41,AssessedValuation[Tif_NonTIF],$A$4)</f>
        <v>42452552</v>
      </c>
      <c r="H41" s="8">
        <f>SUMIFS(AssessedValuation[100% Ag Land],AssessedValuation[Dist],$C41,AssessedValuation[Tif_NonTIF],$A$4)</f>
        <v>721733</v>
      </c>
      <c r="I41" s="8">
        <f>SUMIFS(AssessedValuation[100% Ag Building],AssessedValuation[Dist],$C41,AssessedValuation[Tif_NonTIF],$A$4)</f>
        <v>57735</v>
      </c>
      <c r="J41" s="8">
        <f>SUMIFS(AssessedValuation[100% Commercial],AssessedValuation[Dist],$C41,AssessedValuation[Tif_NonTIF],$A$4)</f>
        <v>45549982</v>
      </c>
      <c r="K41" s="8">
        <f>SUMIFS(AssessedValuation[100% Industrial],AssessedValuation[Dist],$C41,AssessedValuation[Tif_NonTIF],$A$4)</f>
        <v>15977697</v>
      </c>
      <c r="L41" s="8">
        <f>SUMIFS(AssessedValuation[100% Reserved],AssessedValuation[Dist],$C41,AssessedValuation[Tif_NonTIF],$A$4)</f>
        <v>0</v>
      </c>
      <c r="M41" s="8">
        <f>SUMIFS(AssessedValuation[100% Reserved4],AssessedValuation[Dist],$C41,AssessedValuation[Tif_NonTIF],$A$4)</f>
        <v>0</v>
      </c>
      <c r="N41" s="8">
        <f>SUMIFS(AssessedValuation[100% Railroads],AssessedValuation[Dist],$C41,AssessedValuation[Tif_NonTIF],$A$4)</f>
        <v>0</v>
      </c>
      <c r="O41" s="8">
        <f>SUMIFS(AssessedValuation[100% Utilities],AssessedValuation[Dist],$C41,AssessedValuation[Tif_NonTIF],$A$4)</f>
        <v>0</v>
      </c>
      <c r="P41" s="8">
        <f>SUMIFS(AssessedValuation[100% Other],AssessedValuation[Dist],$C41,AssessedValuation[Tif_NonTIF],$A$4)</f>
        <v>0</v>
      </c>
      <c r="Q41" s="8">
        <f>SUMIFS(AssessedValuation[100% Gross],AssessedValuation[Dist],$C41,AssessedValuation[Tif_NonTIF],$A$4)</f>
        <v>104759699</v>
      </c>
      <c r="R41" s="8">
        <f>SUMIFS(AssessedValuation[100% Military Exempt],AssessedValuation[Dist],$C41,AssessedValuation[Tif_NonTIF],$A$4)</f>
        <v>28000</v>
      </c>
      <c r="S41" s="8">
        <f>SUMIFS(AssessedValuation[100% Homestead Exempt],AssessedValuation[Dist],$C41,AssessedValuation[Tif_NonTIF],$A$4)</f>
        <v>240500</v>
      </c>
      <c r="T41" s="8">
        <f>SUMIFS(AssessedValuation[100% Net],AssessedValuation[Dist],$C41,AssessedValuation[Tif_NonTIF],$A$4)</f>
        <v>104491199</v>
      </c>
      <c r="U41" s="8">
        <f>SUMIFS(AssessedValuation[100% Gas &amp; Elec Utilities],AssessedValuation[Dist],$C41,AssessedValuation[Tif_NonTIF],$A$4)</f>
        <v>0</v>
      </c>
      <c r="V41" s="8">
        <f t="shared" si="0"/>
        <v>104491199</v>
      </c>
    </row>
    <row r="42" spans="1:22" x14ac:dyDescent="0.25">
      <c r="A42">
        <f>'Assessed Non-TIF'!A42</f>
        <v>2026</v>
      </c>
      <c r="B42" t="str">
        <f>'Assessed Non-TIF'!B42</f>
        <v>13</v>
      </c>
      <c r="C42" t="str">
        <f>'Assessed Non-TIF'!C42</f>
        <v>1917</v>
      </c>
      <c r="D42" t="str">
        <f>'Assessed Non-TIF'!D42</f>
        <v>1917</v>
      </c>
      <c r="E42" t="str">
        <f>'Assessed Non-TIF'!E42</f>
        <v>BOYER VALLEY</v>
      </c>
      <c r="F42" t="str">
        <f>'Assessed Non-TIF'!F42</f>
        <v>Boyer Valley</v>
      </c>
      <c r="G42" s="8">
        <f>SUMIFS(AssessedValuation[100% Residential],AssessedValuation[Dist],$C42,AssessedValuation[Tif_NonTIF],$A$4)</f>
        <v>8293887</v>
      </c>
      <c r="H42" s="8">
        <f>SUMIFS(AssessedValuation[100% Ag Land],AssessedValuation[Dist],$C42,AssessedValuation[Tif_NonTIF],$A$4)</f>
        <v>0</v>
      </c>
      <c r="I42" s="8">
        <f>SUMIFS(AssessedValuation[100% Ag Building],AssessedValuation[Dist],$C42,AssessedValuation[Tif_NonTIF],$A$4)</f>
        <v>0</v>
      </c>
      <c r="J42" s="8">
        <f>SUMIFS(AssessedValuation[100% Commercial],AssessedValuation[Dist],$C42,AssessedValuation[Tif_NonTIF],$A$4)</f>
        <v>40060</v>
      </c>
      <c r="K42" s="8">
        <f>SUMIFS(AssessedValuation[100% Industrial],AssessedValuation[Dist],$C42,AssessedValuation[Tif_NonTIF],$A$4)</f>
        <v>0</v>
      </c>
      <c r="L42" s="8">
        <f>SUMIFS(AssessedValuation[100% Reserved],AssessedValuation[Dist],$C42,AssessedValuation[Tif_NonTIF],$A$4)</f>
        <v>0</v>
      </c>
      <c r="M42" s="8">
        <f>SUMIFS(AssessedValuation[100% Reserved4],AssessedValuation[Dist],$C42,AssessedValuation[Tif_NonTIF],$A$4)</f>
        <v>0</v>
      </c>
      <c r="N42" s="8">
        <f>SUMIFS(AssessedValuation[100% Railroads],AssessedValuation[Dist],$C42,AssessedValuation[Tif_NonTIF],$A$4)</f>
        <v>0</v>
      </c>
      <c r="O42" s="8">
        <f>SUMIFS(AssessedValuation[100% Utilities],AssessedValuation[Dist],$C42,AssessedValuation[Tif_NonTIF],$A$4)</f>
        <v>0</v>
      </c>
      <c r="P42" s="8">
        <f>SUMIFS(AssessedValuation[100% Other],AssessedValuation[Dist],$C42,AssessedValuation[Tif_NonTIF],$A$4)</f>
        <v>0</v>
      </c>
      <c r="Q42" s="8">
        <f>SUMIFS(AssessedValuation[100% Gross],AssessedValuation[Dist],$C42,AssessedValuation[Tif_NonTIF],$A$4)</f>
        <v>8333947</v>
      </c>
      <c r="R42" s="8">
        <f>SUMIFS(AssessedValuation[100% Military Exempt],AssessedValuation[Dist],$C42,AssessedValuation[Tif_NonTIF],$A$4)</f>
        <v>0</v>
      </c>
      <c r="S42" s="8">
        <f>SUMIFS(AssessedValuation[100% Homestead Exempt],AssessedValuation[Dist],$C42,AssessedValuation[Tif_NonTIF],$A$4)</f>
        <v>0</v>
      </c>
      <c r="T42" s="8">
        <f>SUMIFS(AssessedValuation[100% Net],AssessedValuation[Dist],$C42,AssessedValuation[Tif_NonTIF],$A$4)</f>
        <v>8333947</v>
      </c>
      <c r="U42" s="8">
        <f>SUMIFS(AssessedValuation[100% Gas &amp; Elec Utilities],AssessedValuation[Dist],$C42,AssessedValuation[Tif_NonTIF],$A$4)</f>
        <v>0</v>
      </c>
      <c r="V42" s="8">
        <f t="shared" si="0"/>
        <v>8333947</v>
      </c>
    </row>
    <row r="43" spans="1:22" x14ac:dyDescent="0.25">
      <c r="A43">
        <f>'Assessed Non-TIF'!A43</f>
        <v>2026</v>
      </c>
      <c r="B43" t="str">
        <f>'Assessed Non-TIF'!B43</f>
        <v>07</v>
      </c>
      <c r="C43" t="str">
        <f>'Assessed Non-TIF'!C43</f>
        <v>0846</v>
      </c>
      <c r="D43" t="str">
        <f>'Assessed Non-TIF'!D43</f>
        <v>0846</v>
      </c>
      <c r="E43" t="str">
        <f>'Assessed Non-TIF'!E43</f>
        <v>BROOKLYN-GUERNSEY-MALCOM</v>
      </c>
      <c r="F43" t="str">
        <f>'Assessed Non-TIF'!F43</f>
        <v>Brooklyn-Guernsey-Malcom</v>
      </c>
      <c r="G43" s="8">
        <f>SUMIFS(AssessedValuation[100% Residential],AssessedValuation[Dist],$C43,AssessedValuation[Tif_NonTIF],$A$4)</f>
        <v>24895679</v>
      </c>
      <c r="H43" s="8">
        <f>SUMIFS(AssessedValuation[100% Ag Land],AssessedValuation[Dist],$C43,AssessedValuation[Tif_NonTIF],$A$4)</f>
        <v>0</v>
      </c>
      <c r="I43" s="8">
        <f>SUMIFS(AssessedValuation[100% Ag Building],AssessedValuation[Dist],$C43,AssessedValuation[Tif_NonTIF],$A$4)</f>
        <v>0</v>
      </c>
      <c r="J43" s="8">
        <f>SUMIFS(AssessedValuation[100% Commercial],AssessedValuation[Dist],$C43,AssessedValuation[Tif_NonTIF],$A$4)</f>
        <v>1296069</v>
      </c>
      <c r="K43" s="8">
        <f>SUMIFS(AssessedValuation[100% Industrial],AssessedValuation[Dist],$C43,AssessedValuation[Tif_NonTIF],$A$4)</f>
        <v>9845568</v>
      </c>
      <c r="L43" s="8">
        <f>SUMIFS(AssessedValuation[100% Reserved],AssessedValuation[Dist],$C43,AssessedValuation[Tif_NonTIF],$A$4)</f>
        <v>0</v>
      </c>
      <c r="M43" s="8">
        <f>SUMIFS(AssessedValuation[100% Reserved4],AssessedValuation[Dist],$C43,AssessedValuation[Tif_NonTIF],$A$4)</f>
        <v>0</v>
      </c>
      <c r="N43" s="8">
        <f>SUMIFS(AssessedValuation[100% Railroads],AssessedValuation[Dist],$C43,AssessedValuation[Tif_NonTIF],$A$4)</f>
        <v>0</v>
      </c>
      <c r="O43" s="8">
        <f>SUMIFS(AssessedValuation[100% Utilities],AssessedValuation[Dist],$C43,AssessedValuation[Tif_NonTIF],$A$4)</f>
        <v>0</v>
      </c>
      <c r="P43" s="8">
        <f>SUMIFS(AssessedValuation[100% Other],AssessedValuation[Dist],$C43,AssessedValuation[Tif_NonTIF],$A$4)</f>
        <v>0</v>
      </c>
      <c r="Q43" s="8">
        <f>SUMIFS(AssessedValuation[100% Gross],AssessedValuation[Dist],$C43,AssessedValuation[Tif_NonTIF],$A$4)</f>
        <v>36037316</v>
      </c>
      <c r="R43" s="8">
        <f>SUMIFS(AssessedValuation[100% Military Exempt],AssessedValuation[Dist],$C43,AssessedValuation[Tif_NonTIF],$A$4)</f>
        <v>0</v>
      </c>
      <c r="S43" s="8">
        <f>SUMIFS(AssessedValuation[100% Homestead Exempt],AssessedValuation[Dist],$C43,AssessedValuation[Tif_NonTIF],$A$4)</f>
        <v>0</v>
      </c>
      <c r="T43" s="8">
        <f>SUMIFS(AssessedValuation[100% Net],AssessedValuation[Dist],$C43,AssessedValuation[Tif_NonTIF],$A$4)</f>
        <v>36037316</v>
      </c>
      <c r="U43" s="8">
        <f>SUMIFS(AssessedValuation[100% Gas &amp; Elec Utilities],AssessedValuation[Dist],$C43,AssessedValuation[Tif_NonTIF],$A$4)</f>
        <v>0</v>
      </c>
      <c r="V43" s="8">
        <f t="shared" si="0"/>
        <v>36037316</v>
      </c>
    </row>
    <row r="44" spans="1:22" x14ac:dyDescent="0.25">
      <c r="A44">
        <f>'Assessed Non-TIF'!A44</f>
        <v>2026</v>
      </c>
      <c r="B44" t="str">
        <f>'Assessed Non-TIF'!B44</f>
        <v>15</v>
      </c>
      <c r="C44" t="str">
        <f>'Assessed Non-TIF'!C44</f>
        <v>0882</v>
      </c>
      <c r="D44" t="str">
        <f>'Assessed Non-TIF'!D44</f>
        <v>0882</v>
      </c>
      <c r="E44" t="str">
        <f>'Assessed Non-TIF'!E44</f>
        <v>BURLINGTON</v>
      </c>
      <c r="F44" t="str">
        <f>'Assessed Non-TIF'!F44</f>
        <v>Burlington</v>
      </c>
      <c r="G44" s="8">
        <f>SUMIFS(AssessedValuation[100% Residential],AssessedValuation[Dist],$C44,AssessedValuation[Tif_NonTIF],$A$4)</f>
        <v>45300226</v>
      </c>
      <c r="H44" s="8">
        <f>SUMIFS(AssessedValuation[100% Ag Land],AssessedValuation[Dist],$C44,AssessedValuation[Tif_NonTIF],$A$4)</f>
        <v>777492</v>
      </c>
      <c r="I44" s="8">
        <f>SUMIFS(AssessedValuation[100% Ag Building],AssessedValuation[Dist],$C44,AssessedValuation[Tif_NonTIF],$A$4)</f>
        <v>1415</v>
      </c>
      <c r="J44" s="8">
        <f>SUMIFS(AssessedValuation[100% Commercial],AssessedValuation[Dist],$C44,AssessedValuation[Tif_NonTIF],$A$4)</f>
        <v>67202724</v>
      </c>
      <c r="K44" s="8">
        <f>SUMIFS(AssessedValuation[100% Industrial],AssessedValuation[Dist],$C44,AssessedValuation[Tif_NonTIF],$A$4)</f>
        <v>8047920</v>
      </c>
      <c r="L44" s="8">
        <f>SUMIFS(AssessedValuation[100% Reserved],AssessedValuation[Dist],$C44,AssessedValuation[Tif_NonTIF],$A$4)</f>
        <v>0</v>
      </c>
      <c r="M44" s="8">
        <f>SUMIFS(AssessedValuation[100% Reserved4],AssessedValuation[Dist],$C44,AssessedValuation[Tif_NonTIF],$A$4)</f>
        <v>0</v>
      </c>
      <c r="N44" s="8">
        <f>SUMIFS(AssessedValuation[100% Railroads],AssessedValuation[Dist],$C44,AssessedValuation[Tif_NonTIF],$A$4)</f>
        <v>0</v>
      </c>
      <c r="O44" s="8">
        <f>SUMIFS(AssessedValuation[100% Utilities],AssessedValuation[Dist],$C44,AssessedValuation[Tif_NonTIF],$A$4)</f>
        <v>0</v>
      </c>
      <c r="P44" s="8">
        <f>SUMIFS(AssessedValuation[100% Other],AssessedValuation[Dist],$C44,AssessedValuation[Tif_NonTIF],$A$4)</f>
        <v>0</v>
      </c>
      <c r="Q44" s="8">
        <f>SUMIFS(AssessedValuation[100% Gross],AssessedValuation[Dist],$C44,AssessedValuation[Tif_NonTIF],$A$4)</f>
        <v>121329777</v>
      </c>
      <c r="R44" s="8">
        <f>SUMIFS(AssessedValuation[100% Military Exempt],AssessedValuation[Dist],$C44,AssessedValuation[Tif_NonTIF],$A$4)</f>
        <v>0</v>
      </c>
      <c r="S44" s="8">
        <f>SUMIFS(AssessedValuation[100% Homestead Exempt],AssessedValuation[Dist],$C44,AssessedValuation[Tif_NonTIF],$A$4)</f>
        <v>26000</v>
      </c>
      <c r="T44" s="8">
        <f>SUMIFS(AssessedValuation[100% Net],AssessedValuation[Dist],$C44,AssessedValuation[Tif_NonTIF],$A$4)</f>
        <v>121303777</v>
      </c>
      <c r="U44" s="8">
        <f>SUMIFS(AssessedValuation[100% Gas &amp; Elec Utilities],AssessedValuation[Dist],$C44,AssessedValuation[Tif_NonTIF],$A$4)</f>
        <v>0</v>
      </c>
      <c r="V44" s="8">
        <f t="shared" si="0"/>
        <v>121303777</v>
      </c>
    </row>
    <row r="45" spans="1:22" x14ac:dyDescent="0.25">
      <c r="A45">
        <f>'Assessed Non-TIF'!A45</f>
        <v>2026</v>
      </c>
      <c r="B45" t="str">
        <f>'Assessed Non-TIF'!B45</f>
        <v>07</v>
      </c>
      <c r="C45" t="str">
        <f>'Assessed Non-TIF'!C45</f>
        <v>0916</v>
      </c>
      <c r="D45" t="str">
        <f>'Assessed Non-TIF'!D45</f>
        <v>0916</v>
      </c>
      <c r="E45" t="str">
        <f>'Assessed Non-TIF'!E45</f>
        <v>CAL</v>
      </c>
      <c r="F45" t="str">
        <f>'Assessed Non-TIF'!F45</f>
        <v>CAL</v>
      </c>
      <c r="G45" s="8">
        <f>SUMIFS(AssessedValuation[100% Residential],AssessedValuation[Dist],$C45,AssessedValuation[Tif_NonTIF],$A$4)</f>
        <v>0</v>
      </c>
      <c r="H45" s="8">
        <f>SUMIFS(AssessedValuation[100% Ag Land],AssessedValuation[Dist],$C45,AssessedValuation[Tif_NonTIF],$A$4)</f>
        <v>0</v>
      </c>
      <c r="I45" s="8">
        <f>SUMIFS(AssessedValuation[100% Ag Building],AssessedValuation[Dist],$C45,AssessedValuation[Tif_NonTIF],$A$4)</f>
        <v>0</v>
      </c>
      <c r="J45" s="8">
        <f>SUMIFS(AssessedValuation[100% Commercial],AssessedValuation[Dist],$C45,AssessedValuation[Tif_NonTIF],$A$4)</f>
        <v>0</v>
      </c>
      <c r="K45" s="8">
        <f>SUMIFS(AssessedValuation[100% Industrial],AssessedValuation[Dist],$C45,AssessedValuation[Tif_NonTIF],$A$4)</f>
        <v>0</v>
      </c>
      <c r="L45" s="8">
        <f>SUMIFS(AssessedValuation[100% Reserved],AssessedValuation[Dist],$C45,AssessedValuation[Tif_NonTIF],$A$4)</f>
        <v>0</v>
      </c>
      <c r="M45" s="8">
        <f>SUMIFS(AssessedValuation[100% Reserved4],AssessedValuation[Dist],$C45,AssessedValuation[Tif_NonTIF],$A$4)</f>
        <v>0</v>
      </c>
      <c r="N45" s="8">
        <f>SUMIFS(AssessedValuation[100% Railroads],AssessedValuation[Dist],$C45,AssessedValuation[Tif_NonTIF],$A$4)</f>
        <v>0</v>
      </c>
      <c r="O45" s="8">
        <f>SUMIFS(AssessedValuation[100% Utilities],AssessedValuation[Dist],$C45,AssessedValuation[Tif_NonTIF],$A$4)</f>
        <v>0</v>
      </c>
      <c r="P45" s="8">
        <f>SUMIFS(AssessedValuation[100% Other],AssessedValuation[Dist],$C45,AssessedValuation[Tif_NonTIF],$A$4)</f>
        <v>0</v>
      </c>
      <c r="Q45" s="8">
        <f>SUMIFS(AssessedValuation[100% Gross],AssessedValuation[Dist],$C45,AssessedValuation[Tif_NonTIF],$A$4)</f>
        <v>0</v>
      </c>
      <c r="R45" s="8">
        <f>SUMIFS(AssessedValuation[100% Military Exempt],AssessedValuation[Dist],$C45,AssessedValuation[Tif_NonTIF],$A$4)</f>
        <v>0</v>
      </c>
      <c r="S45" s="8">
        <f>SUMIFS(AssessedValuation[100% Homestead Exempt],AssessedValuation[Dist],$C45,AssessedValuation[Tif_NonTIF],$A$4)</f>
        <v>0</v>
      </c>
      <c r="T45" s="8">
        <f>SUMIFS(AssessedValuation[100% Net],AssessedValuation[Dist],$C45,AssessedValuation[Tif_NonTIF],$A$4)</f>
        <v>0</v>
      </c>
      <c r="U45" s="8">
        <f>SUMIFS(AssessedValuation[100% Gas &amp; Elec Utilities],AssessedValuation[Dist],$C45,AssessedValuation[Tif_NonTIF],$A$4)</f>
        <v>0</v>
      </c>
      <c r="V45" s="8">
        <f t="shared" si="0"/>
        <v>0</v>
      </c>
    </row>
    <row r="46" spans="1:22" x14ac:dyDescent="0.25">
      <c r="A46">
        <f>'Assessed Non-TIF'!A46</f>
        <v>2026</v>
      </c>
      <c r="B46" t="str">
        <f>'Assessed Non-TIF'!B46</f>
        <v>09</v>
      </c>
      <c r="C46" t="str">
        <f>'Assessed Non-TIF'!C46</f>
        <v>0918</v>
      </c>
      <c r="D46" t="str">
        <f>'Assessed Non-TIF'!D46</f>
        <v>0918</v>
      </c>
      <c r="E46" t="str">
        <f>'Assessed Non-TIF'!E46</f>
        <v>CALAMUS-WHEATLAND</v>
      </c>
      <c r="F46" t="str">
        <f>'Assessed Non-TIF'!F46</f>
        <v>Calamus-Wheatland</v>
      </c>
      <c r="G46" s="8">
        <f>SUMIFS(AssessedValuation[100% Residential],AssessedValuation[Dist],$C46,AssessedValuation[Tif_NonTIF],$A$4)</f>
        <v>0</v>
      </c>
      <c r="H46" s="8">
        <f>SUMIFS(AssessedValuation[100% Ag Land],AssessedValuation[Dist],$C46,AssessedValuation[Tif_NonTIF],$A$4)</f>
        <v>0</v>
      </c>
      <c r="I46" s="8">
        <f>SUMIFS(AssessedValuation[100% Ag Building],AssessedValuation[Dist],$C46,AssessedValuation[Tif_NonTIF],$A$4)</f>
        <v>0</v>
      </c>
      <c r="J46" s="8">
        <f>SUMIFS(AssessedValuation[100% Commercial],AssessedValuation[Dist],$C46,AssessedValuation[Tif_NonTIF],$A$4)</f>
        <v>0</v>
      </c>
      <c r="K46" s="8">
        <f>SUMIFS(AssessedValuation[100% Industrial],AssessedValuation[Dist],$C46,AssessedValuation[Tif_NonTIF],$A$4)</f>
        <v>0</v>
      </c>
      <c r="L46" s="8">
        <f>SUMIFS(AssessedValuation[100% Reserved],AssessedValuation[Dist],$C46,AssessedValuation[Tif_NonTIF],$A$4)</f>
        <v>0</v>
      </c>
      <c r="M46" s="8">
        <f>SUMIFS(AssessedValuation[100% Reserved4],AssessedValuation[Dist],$C46,AssessedValuation[Tif_NonTIF],$A$4)</f>
        <v>0</v>
      </c>
      <c r="N46" s="8">
        <f>SUMIFS(AssessedValuation[100% Railroads],AssessedValuation[Dist],$C46,AssessedValuation[Tif_NonTIF],$A$4)</f>
        <v>0</v>
      </c>
      <c r="O46" s="8">
        <f>SUMIFS(AssessedValuation[100% Utilities],AssessedValuation[Dist],$C46,AssessedValuation[Tif_NonTIF],$A$4)</f>
        <v>0</v>
      </c>
      <c r="P46" s="8">
        <f>SUMIFS(AssessedValuation[100% Other],AssessedValuation[Dist],$C46,AssessedValuation[Tif_NonTIF],$A$4)</f>
        <v>0</v>
      </c>
      <c r="Q46" s="8">
        <f>SUMIFS(AssessedValuation[100% Gross],AssessedValuation[Dist],$C46,AssessedValuation[Tif_NonTIF],$A$4)</f>
        <v>0</v>
      </c>
      <c r="R46" s="8">
        <f>SUMIFS(AssessedValuation[100% Military Exempt],AssessedValuation[Dist],$C46,AssessedValuation[Tif_NonTIF],$A$4)</f>
        <v>0</v>
      </c>
      <c r="S46" s="8">
        <f>SUMIFS(AssessedValuation[100% Homestead Exempt],AssessedValuation[Dist],$C46,AssessedValuation[Tif_NonTIF],$A$4)</f>
        <v>0</v>
      </c>
      <c r="T46" s="8">
        <f>SUMIFS(AssessedValuation[100% Net],AssessedValuation[Dist],$C46,AssessedValuation[Tif_NonTIF],$A$4)</f>
        <v>0</v>
      </c>
      <c r="U46" s="8">
        <f>SUMIFS(AssessedValuation[100% Gas &amp; Elec Utilities],AssessedValuation[Dist],$C46,AssessedValuation[Tif_NonTIF],$A$4)</f>
        <v>0</v>
      </c>
      <c r="V46" s="8">
        <f t="shared" si="0"/>
        <v>0</v>
      </c>
    </row>
    <row r="47" spans="1:22" x14ac:dyDescent="0.25">
      <c r="A47">
        <f>'Assessed Non-TIF'!A47</f>
        <v>2026</v>
      </c>
      <c r="B47" t="str">
        <f>'Assessed Non-TIF'!B47</f>
        <v>13</v>
      </c>
      <c r="C47" t="str">
        <f>'Assessed Non-TIF'!C47</f>
        <v>0914</v>
      </c>
      <c r="D47" t="str">
        <f>'Assessed Non-TIF'!D47</f>
        <v>0914</v>
      </c>
      <c r="E47" t="str">
        <f>'Assessed Non-TIF'!E47</f>
        <v>CAM</v>
      </c>
      <c r="F47" t="str">
        <f>'Assessed Non-TIF'!F47</f>
        <v>CAM</v>
      </c>
      <c r="G47" s="8">
        <f>SUMIFS(AssessedValuation[100% Residential],AssessedValuation[Dist],$C47,AssessedValuation[Tif_NonTIF],$A$4)</f>
        <v>0</v>
      </c>
      <c r="H47" s="8">
        <f>SUMIFS(AssessedValuation[100% Ag Land],AssessedValuation[Dist],$C47,AssessedValuation[Tif_NonTIF],$A$4)</f>
        <v>136335</v>
      </c>
      <c r="I47" s="8">
        <f>SUMIFS(AssessedValuation[100% Ag Building],AssessedValuation[Dist],$C47,AssessedValuation[Tif_NonTIF],$A$4)</f>
        <v>0</v>
      </c>
      <c r="J47" s="8">
        <f>SUMIFS(AssessedValuation[100% Commercial],AssessedValuation[Dist],$C47,AssessedValuation[Tif_NonTIF],$A$4)</f>
        <v>0</v>
      </c>
      <c r="K47" s="8">
        <f>SUMIFS(AssessedValuation[100% Industrial],AssessedValuation[Dist],$C47,AssessedValuation[Tif_NonTIF],$A$4)</f>
        <v>60302530</v>
      </c>
      <c r="L47" s="8">
        <f>SUMIFS(AssessedValuation[100% Reserved],AssessedValuation[Dist],$C47,AssessedValuation[Tif_NonTIF],$A$4)</f>
        <v>0</v>
      </c>
      <c r="M47" s="8">
        <f>SUMIFS(AssessedValuation[100% Reserved4],AssessedValuation[Dist],$C47,AssessedValuation[Tif_NonTIF],$A$4)</f>
        <v>0</v>
      </c>
      <c r="N47" s="8">
        <f>SUMIFS(AssessedValuation[100% Railroads],AssessedValuation[Dist],$C47,AssessedValuation[Tif_NonTIF],$A$4)</f>
        <v>0</v>
      </c>
      <c r="O47" s="8">
        <f>SUMIFS(AssessedValuation[100% Utilities],AssessedValuation[Dist],$C47,AssessedValuation[Tif_NonTIF],$A$4)</f>
        <v>0</v>
      </c>
      <c r="P47" s="8">
        <f>SUMIFS(AssessedValuation[100% Other],AssessedValuation[Dist],$C47,AssessedValuation[Tif_NonTIF],$A$4)</f>
        <v>0</v>
      </c>
      <c r="Q47" s="8">
        <f>SUMIFS(AssessedValuation[100% Gross],AssessedValuation[Dist],$C47,AssessedValuation[Tif_NonTIF],$A$4)</f>
        <v>60438865</v>
      </c>
      <c r="R47" s="8">
        <f>SUMIFS(AssessedValuation[100% Military Exempt],AssessedValuation[Dist],$C47,AssessedValuation[Tif_NonTIF],$A$4)</f>
        <v>0</v>
      </c>
      <c r="S47" s="8">
        <f>SUMIFS(AssessedValuation[100% Homestead Exempt],AssessedValuation[Dist],$C47,AssessedValuation[Tif_NonTIF],$A$4)</f>
        <v>0</v>
      </c>
      <c r="T47" s="8">
        <f>SUMIFS(AssessedValuation[100% Net],AssessedValuation[Dist],$C47,AssessedValuation[Tif_NonTIF],$A$4)</f>
        <v>60438865</v>
      </c>
      <c r="U47" s="8">
        <f>SUMIFS(AssessedValuation[100% Gas &amp; Elec Utilities],AssessedValuation[Dist],$C47,AssessedValuation[Tif_NonTIF],$A$4)</f>
        <v>0</v>
      </c>
      <c r="V47" s="8">
        <f t="shared" si="0"/>
        <v>60438865</v>
      </c>
    </row>
    <row r="48" spans="1:22" x14ac:dyDescent="0.25">
      <c r="A48">
        <f>'Assessed Non-TIF'!A48</f>
        <v>2026</v>
      </c>
      <c r="B48" t="str">
        <f>'Assessed Non-TIF'!B48</f>
        <v>09</v>
      </c>
      <c r="C48" t="str">
        <f>'Assessed Non-TIF'!C48</f>
        <v>0936</v>
      </c>
      <c r="D48" t="str">
        <f>'Assessed Non-TIF'!D48</f>
        <v>0936</v>
      </c>
      <c r="E48" t="str">
        <f>'Assessed Non-TIF'!E48</f>
        <v>CAMANCHE</v>
      </c>
      <c r="F48" t="str">
        <f>'Assessed Non-TIF'!F48</f>
        <v>Camanche</v>
      </c>
      <c r="G48" s="8">
        <f>SUMIFS(AssessedValuation[100% Residential],AssessedValuation[Dist],$C48,AssessedValuation[Tif_NonTIF],$A$4)</f>
        <v>14568908</v>
      </c>
      <c r="H48" s="8">
        <f>SUMIFS(AssessedValuation[100% Ag Land],AssessedValuation[Dist],$C48,AssessedValuation[Tif_NonTIF],$A$4)</f>
        <v>0</v>
      </c>
      <c r="I48" s="8">
        <f>SUMIFS(AssessedValuation[100% Ag Building],AssessedValuation[Dist],$C48,AssessedValuation[Tif_NonTIF],$A$4)</f>
        <v>0</v>
      </c>
      <c r="J48" s="8">
        <f>SUMIFS(AssessedValuation[100% Commercial],AssessedValuation[Dist],$C48,AssessedValuation[Tif_NonTIF],$A$4)</f>
        <v>0</v>
      </c>
      <c r="K48" s="8">
        <f>SUMIFS(AssessedValuation[100% Industrial],AssessedValuation[Dist],$C48,AssessedValuation[Tif_NonTIF],$A$4)</f>
        <v>0</v>
      </c>
      <c r="L48" s="8">
        <f>SUMIFS(AssessedValuation[100% Reserved],AssessedValuation[Dist],$C48,AssessedValuation[Tif_NonTIF],$A$4)</f>
        <v>0</v>
      </c>
      <c r="M48" s="8">
        <f>SUMIFS(AssessedValuation[100% Reserved4],AssessedValuation[Dist],$C48,AssessedValuation[Tif_NonTIF],$A$4)</f>
        <v>0</v>
      </c>
      <c r="N48" s="8">
        <f>SUMIFS(AssessedValuation[100% Railroads],AssessedValuation[Dist],$C48,AssessedValuation[Tif_NonTIF],$A$4)</f>
        <v>0</v>
      </c>
      <c r="O48" s="8">
        <f>SUMIFS(AssessedValuation[100% Utilities],AssessedValuation[Dist],$C48,AssessedValuation[Tif_NonTIF],$A$4)</f>
        <v>0</v>
      </c>
      <c r="P48" s="8">
        <f>SUMIFS(AssessedValuation[100% Other],AssessedValuation[Dist],$C48,AssessedValuation[Tif_NonTIF],$A$4)</f>
        <v>0</v>
      </c>
      <c r="Q48" s="8">
        <f>SUMIFS(AssessedValuation[100% Gross],AssessedValuation[Dist],$C48,AssessedValuation[Tif_NonTIF],$A$4)</f>
        <v>14568908</v>
      </c>
      <c r="R48" s="8">
        <f>SUMIFS(AssessedValuation[100% Military Exempt],AssessedValuation[Dist],$C48,AssessedValuation[Tif_NonTIF],$A$4)</f>
        <v>60000</v>
      </c>
      <c r="S48" s="8">
        <f>SUMIFS(AssessedValuation[100% Homestead Exempt],AssessedValuation[Dist],$C48,AssessedValuation[Tif_NonTIF],$A$4)</f>
        <v>188500</v>
      </c>
      <c r="T48" s="8">
        <f>SUMIFS(AssessedValuation[100% Net],AssessedValuation[Dist],$C48,AssessedValuation[Tif_NonTIF],$A$4)</f>
        <v>14320408</v>
      </c>
      <c r="U48" s="8">
        <f>SUMIFS(AssessedValuation[100% Gas &amp; Elec Utilities],AssessedValuation[Dist],$C48,AssessedValuation[Tif_NonTIF],$A$4)</f>
        <v>0</v>
      </c>
      <c r="V48" s="8">
        <f t="shared" si="0"/>
        <v>14320408</v>
      </c>
    </row>
    <row r="49" spans="1:22" x14ac:dyDescent="0.25">
      <c r="A49">
        <f>'Assessed Non-TIF'!A49</f>
        <v>2026</v>
      </c>
      <c r="B49" t="str">
        <f>'Assessed Non-TIF'!B49</f>
        <v>15</v>
      </c>
      <c r="C49" t="str">
        <f>'Assessed Non-TIF'!C49</f>
        <v>0977</v>
      </c>
      <c r="D49" t="str">
        <f>'Assessed Non-TIF'!D49</f>
        <v>0977</v>
      </c>
      <c r="E49" t="str">
        <f>'Assessed Non-TIF'!E49</f>
        <v>CARDINAL</v>
      </c>
      <c r="F49" t="str">
        <f>'Assessed Non-TIF'!F49</f>
        <v>Cardinal</v>
      </c>
      <c r="G49" s="8">
        <f>SUMIFS(AssessedValuation[100% Residential],AssessedValuation[Dist],$C49,AssessedValuation[Tif_NonTIF],$A$4)</f>
        <v>0</v>
      </c>
      <c r="H49" s="8">
        <f>SUMIFS(AssessedValuation[100% Ag Land],AssessedValuation[Dist],$C49,AssessedValuation[Tif_NonTIF],$A$4)</f>
        <v>0</v>
      </c>
      <c r="I49" s="8">
        <f>SUMIFS(AssessedValuation[100% Ag Building],AssessedValuation[Dist],$C49,AssessedValuation[Tif_NonTIF],$A$4)</f>
        <v>0</v>
      </c>
      <c r="J49" s="8">
        <f>SUMIFS(AssessedValuation[100% Commercial],AssessedValuation[Dist],$C49,AssessedValuation[Tif_NonTIF],$A$4)</f>
        <v>0</v>
      </c>
      <c r="K49" s="8">
        <f>SUMIFS(AssessedValuation[100% Industrial],AssessedValuation[Dist],$C49,AssessedValuation[Tif_NonTIF],$A$4)</f>
        <v>0</v>
      </c>
      <c r="L49" s="8">
        <f>SUMIFS(AssessedValuation[100% Reserved],AssessedValuation[Dist],$C49,AssessedValuation[Tif_NonTIF],$A$4)</f>
        <v>0</v>
      </c>
      <c r="M49" s="8">
        <f>SUMIFS(AssessedValuation[100% Reserved4],AssessedValuation[Dist],$C49,AssessedValuation[Tif_NonTIF],$A$4)</f>
        <v>0</v>
      </c>
      <c r="N49" s="8">
        <f>SUMIFS(AssessedValuation[100% Railroads],AssessedValuation[Dist],$C49,AssessedValuation[Tif_NonTIF],$A$4)</f>
        <v>0</v>
      </c>
      <c r="O49" s="8">
        <f>SUMIFS(AssessedValuation[100% Utilities],AssessedValuation[Dist],$C49,AssessedValuation[Tif_NonTIF],$A$4)</f>
        <v>0</v>
      </c>
      <c r="P49" s="8">
        <f>SUMIFS(AssessedValuation[100% Other],AssessedValuation[Dist],$C49,AssessedValuation[Tif_NonTIF],$A$4)</f>
        <v>0</v>
      </c>
      <c r="Q49" s="8">
        <f>SUMIFS(AssessedValuation[100% Gross],AssessedValuation[Dist],$C49,AssessedValuation[Tif_NonTIF],$A$4)</f>
        <v>0</v>
      </c>
      <c r="R49" s="8">
        <f>SUMIFS(AssessedValuation[100% Military Exempt],AssessedValuation[Dist],$C49,AssessedValuation[Tif_NonTIF],$A$4)</f>
        <v>0</v>
      </c>
      <c r="S49" s="8">
        <f>SUMIFS(AssessedValuation[100% Homestead Exempt],AssessedValuation[Dist],$C49,AssessedValuation[Tif_NonTIF],$A$4)</f>
        <v>0</v>
      </c>
      <c r="T49" s="8">
        <f>SUMIFS(AssessedValuation[100% Net],AssessedValuation[Dist],$C49,AssessedValuation[Tif_NonTIF],$A$4)</f>
        <v>0</v>
      </c>
      <c r="U49" s="8">
        <f>SUMIFS(AssessedValuation[100% Gas &amp; Elec Utilities],AssessedValuation[Dist],$C49,AssessedValuation[Tif_NonTIF],$A$4)</f>
        <v>0</v>
      </c>
      <c r="V49" s="8">
        <f t="shared" si="0"/>
        <v>0</v>
      </c>
    </row>
    <row r="50" spans="1:22" x14ac:dyDescent="0.25">
      <c r="A50">
        <f>'Assessed Non-TIF'!A50</f>
        <v>2026</v>
      </c>
      <c r="B50" t="str">
        <f>'Assessed Non-TIF'!B50</f>
        <v>11</v>
      </c>
      <c r="C50" t="str">
        <f>'Assessed Non-TIF'!C50</f>
        <v>0981</v>
      </c>
      <c r="D50" t="str">
        <f>'Assessed Non-TIF'!D50</f>
        <v>0981</v>
      </c>
      <c r="E50" t="str">
        <f>'Assessed Non-TIF'!E50</f>
        <v>CARLISLE</v>
      </c>
      <c r="F50" t="str">
        <f>'Assessed Non-TIF'!F50</f>
        <v>Carlisle</v>
      </c>
      <c r="G50" s="8">
        <f>SUMIFS(AssessedValuation[100% Residential],AssessedValuation[Dist],$C50,AssessedValuation[Tif_NonTIF],$A$4)</f>
        <v>0</v>
      </c>
      <c r="H50" s="8">
        <f>SUMIFS(AssessedValuation[100% Ag Land],AssessedValuation[Dist],$C50,AssessedValuation[Tif_NonTIF],$A$4)</f>
        <v>0</v>
      </c>
      <c r="I50" s="8">
        <f>SUMIFS(AssessedValuation[100% Ag Building],AssessedValuation[Dist],$C50,AssessedValuation[Tif_NonTIF],$A$4)</f>
        <v>0</v>
      </c>
      <c r="J50" s="8">
        <f>SUMIFS(AssessedValuation[100% Commercial],AssessedValuation[Dist],$C50,AssessedValuation[Tif_NonTIF],$A$4)</f>
        <v>26354896</v>
      </c>
      <c r="K50" s="8">
        <f>SUMIFS(AssessedValuation[100% Industrial],AssessedValuation[Dist],$C50,AssessedValuation[Tif_NonTIF],$A$4)</f>
        <v>8772892</v>
      </c>
      <c r="L50" s="8">
        <f>SUMIFS(AssessedValuation[100% Reserved],AssessedValuation[Dist],$C50,AssessedValuation[Tif_NonTIF],$A$4)</f>
        <v>0</v>
      </c>
      <c r="M50" s="8">
        <f>SUMIFS(AssessedValuation[100% Reserved4],AssessedValuation[Dist],$C50,AssessedValuation[Tif_NonTIF],$A$4)</f>
        <v>0</v>
      </c>
      <c r="N50" s="8">
        <f>SUMIFS(AssessedValuation[100% Railroads],AssessedValuation[Dist],$C50,AssessedValuation[Tif_NonTIF],$A$4)</f>
        <v>0</v>
      </c>
      <c r="O50" s="8">
        <f>SUMIFS(AssessedValuation[100% Utilities],AssessedValuation[Dist],$C50,AssessedValuation[Tif_NonTIF],$A$4)</f>
        <v>0</v>
      </c>
      <c r="P50" s="8">
        <f>SUMIFS(AssessedValuation[100% Other],AssessedValuation[Dist],$C50,AssessedValuation[Tif_NonTIF],$A$4)</f>
        <v>0</v>
      </c>
      <c r="Q50" s="8">
        <f>SUMIFS(AssessedValuation[100% Gross],AssessedValuation[Dist],$C50,AssessedValuation[Tif_NonTIF],$A$4)</f>
        <v>35127788</v>
      </c>
      <c r="R50" s="8">
        <f>SUMIFS(AssessedValuation[100% Military Exempt],AssessedValuation[Dist],$C50,AssessedValuation[Tif_NonTIF],$A$4)</f>
        <v>0</v>
      </c>
      <c r="S50" s="8">
        <f>SUMIFS(AssessedValuation[100% Homestead Exempt],AssessedValuation[Dist],$C50,AssessedValuation[Tif_NonTIF],$A$4)</f>
        <v>0</v>
      </c>
      <c r="T50" s="8">
        <f>SUMIFS(AssessedValuation[100% Net],AssessedValuation[Dist],$C50,AssessedValuation[Tif_NonTIF],$A$4)</f>
        <v>35127788</v>
      </c>
      <c r="U50" s="8">
        <f>SUMIFS(AssessedValuation[100% Gas &amp; Elec Utilities],AssessedValuation[Dist],$C50,AssessedValuation[Tif_NonTIF],$A$4)</f>
        <v>0</v>
      </c>
      <c r="V50" s="8">
        <f t="shared" si="0"/>
        <v>35127788</v>
      </c>
    </row>
    <row r="51" spans="1:22" x14ac:dyDescent="0.25">
      <c r="A51">
        <f>'Assessed Non-TIF'!A51</f>
        <v>2026</v>
      </c>
      <c r="B51" t="str">
        <f>'Assessed Non-TIF'!B51</f>
        <v>11</v>
      </c>
      <c r="C51" t="str">
        <f>'Assessed Non-TIF'!C51</f>
        <v>0999</v>
      </c>
      <c r="D51" t="str">
        <f>'Assessed Non-TIF'!D51</f>
        <v>0999</v>
      </c>
      <c r="E51" t="str">
        <f>'Assessed Non-TIF'!E51</f>
        <v>CARROLL</v>
      </c>
      <c r="F51" t="str">
        <f>'Assessed Non-TIF'!F51</f>
        <v>Carroll</v>
      </c>
      <c r="G51" s="8">
        <f>SUMIFS(AssessedValuation[100% Residential],AssessedValuation[Dist],$C51,AssessedValuation[Tif_NonTIF],$A$4)</f>
        <v>12310229</v>
      </c>
      <c r="H51" s="8">
        <f>SUMIFS(AssessedValuation[100% Ag Land],AssessedValuation[Dist],$C51,AssessedValuation[Tif_NonTIF],$A$4)</f>
        <v>46689</v>
      </c>
      <c r="I51" s="8">
        <f>SUMIFS(AssessedValuation[100% Ag Building],AssessedValuation[Dist],$C51,AssessedValuation[Tif_NonTIF],$A$4)</f>
        <v>0</v>
      </c>
      <c r="J51" s="8">
        <f>SUMIFS(AssessedValuation[100% Commercial],AssessedValuation[Dist],$C51,AssessedValuation[Tif_NonTIF],$A$4)</f>
        <v>55121152</v>
      </c>
      <c r="K51" s="8">
        <f>SUMIFS(AssessedValuation[100% Industrial],AssessedValuation[Dist],$C51,AssessedValuation[Tif_NonTIF],$A$4)</f>
        <v>9544517</v>
      </c>
      <c r="L51" s="8">
        <f>SUMIFS(AssessedValuation[100% Reserved],AssessedValuation[Dist],$C51,AssessedValuation[Tif_NonTIF],$A$4)</f>
        <v>0</v>
      </c>
      <c r="M51" s="8">
        <f>SUMIFS(AssessedValuation[100% Reserved4],AssessedValuation[Dist],$C51,AssessedValuation[Tif_NonTIF],$A$4)</f>
        <v>0</v>
      </c>
      <c r="N51" s="8">
        <f>SUMIFS(AssessedValuation[100% Railroads],AssessedValuation[Dist],$C51,AssessedValuation[Tif_NonTIF],$A$4)</f>
        <v>0</v>
      </c>
      <c r="O51" s="8">
        <f>SUMIFS(AssessedValuation[100% Utilities],AssessedValuation[Dist],$C51,AssessedValuation[Tif_NonTIF],$A$4)</f>
        <v>0</v>
      </c>
      <c r="P51" s="8">
        <f>SUMIFS(AssessedValuation[100% Other],AssessedValuation[Dist],$C51,AssessedValuation[Tif_NonTIF],$A$4)</f>
        <v>0</v>
      </c>
      <c r="Q51" s="8">
        <f>SUMIFS(AssessedValuation[100% Gross],AssessedValuation[Dist],$C51,AssessedValuation[Tif_NonTIF],$A$4)</f>
        <v>77022587</v>
      </c>
      <c r="R51" s="8">
        <f>SUMIFS(AssessedValuation[100% Military Exempt],AssessedValuation[Dist],$C51,AssessedValuation[Tif_NonTIF],$A$4)</f>
        <v>8000</v>
      </c>
      <c r="S51" s="8">
        <f>SUMIFS(AssessedValuation[100% Homestead Exempt],AssessedValuation[Dist],$C51,AssessedValuation[Tif_NonTIF],$A$4)</f>
        <v>78000</v>
      </c>
      <c r="T51" s="8">
        <f>SUMIFS(AssessedValuation[100% Net],AssessedValuation[Dist],$C51,AssessedValuation[Tif_NonTIF],$A$4)</f>
        <v>76936587</v>
      </c>
      <c r="U51" s="8">
        <f>SUMIFS(AssessedValuation[100% Gas &amp; Elec Utilities],AssessedValuation[Dist],$C51,AssessedValuation[Tif_NonTIF],$A$4)</f>
        <v>0</v>
      </c>
      <c r="V51" s="8">
        <f t="shared" si="0"/>
        <v>76936587</v>
      </c>
    </row>
    <row r="52" spans="1:22" x14ac:dyDescent="0.25">
      <c r="A52">
        <f>'Assessed Non-TIF'!A52</f>
        <v>2026</v>
      </c>
      <c r="B52" t="str">
        <f>'Assessed Non-TIF'!B52</f>
        <v>07</v>
      </c>
      <c r="C52" t="str">
        <f>'Assessed Non-TIF'!C52</f>
        <v>1044</v>
      </c>
      <c r="D52" t="str">
        <f>'Assessed Non-TIF'!D52</f>
        <v>1044</v>
      </c>
      <c r="E52" t="str">
        <f>'Assessed Non-TIF'!E52</f>
        <v>CEDAR FALLS</v>
      </c>
      <c r="F52" t="str">
        <f>'Assessed Non-TIF'!F52</f>
        <v>Cedar Falls</v>
      </c>
      <c r="G52" s="8">
        <f>SUMIFS(AssessedValuation[100% Residential],AssessedValuation[Dist],$C52,AssessedValuation[Tif_NonTIF],$A$4)</f>
        <v>40341221</v>
      </c>
      <c r="H52" s="8">
        <f>SUMIFS(AssessedValuation[100% Ag Land],AssessedValuation[Dist],$C52,AssessedValuation[Tif_NonTIF],$A$4)</f>
        <v>27848</v>
      </c>
      <c r="I52" s="8">
        <f>SUMIFS(AssessedValuation[100% Ag Building],AssessedValuation[Dist],$C52,AssessedValuation[Tif_NonTIF],$A$4)</f>
        <v>262</v>
      </c>
      <c r="J52" s="8">
        <f>SUMIFS(AssessedValuation[100% Commercial],AssessedValuation[Dist],$C52,AssessedValuation[Tif_NonTIF],$A$4)</f>
        <v>165456270</v>
      </c>
      <c r="K52" s="8">
        <f>SUMIFS(AssessedValuation[100% Industrial],AssessedValuation[Dist],$C52,AssessedValuation[Tif_NonTIF],$A$4)</f>
        <v>22456158</v>
      </c>
      <c r="L52" s="8">
        <f>SUMIFS(AssessedValuation[100% Reserved],AssessedValuation[Dist],$C52,AssessedValuation[Tif_NonTIF],$A$4)</f>
        <v>0</v>
      </c>
      <c r="M52" s="8">
        <f>SUMIFS(AssessedValuation[100% Reserved4],AssessedValuation[Dist],$C52,AssessedValuation[Tif_NonTIF],$A$4)</f>
        <v>0</v>
      </c>
      <c r="N52" s="8">
        <f>SUMIFS(AssessedValuation[100% Railroads],AssessedValuation[Dist],$C52,AssessedValuation[Tif_NonTIF],$A$4)</f>
        <v>0</v>
      </c>
      <c r="O52" s="8">
        <f>SUMIFS(AssessedValuation[100% Utilities],AssessedValuation[Dist],$C52,AssessedValuation[Tif_NonTIF],$A$4)</f>
        <v>0</v>
      </c>
      <c r="P52" s="8">
        <f>SUMIFS(AssessedValuation[100% Other],AssessedValuation[Dist],$C52,AssessedValuation[Tif_NonTIF],$A$4)</f>
        <v>0</v>
      </c>
      <c r="Q52" s="8">
        <f>SUMIFS(AssessedValuation[100% Gross],AssessedValuation[Dist],$C52,AssessedValuation[Tif_NonTIF],$A$4)</f>
        <v>228281759</v>
      </c>
      <c r="R52" s="8">
        <f>SUMIFS(AssessedValuation[100% Military Exempt],AssessedValuation[Dist],$C52,AssessedValuation[Tif_NonTIF],$A$4)</f>
        <v>4000</v>
      </c>
      <c r="S52" s="8">
        <f>SUMIFS(AssessedValuation[100% Homestead Exempt],AssessedValuation[Dist],$C52,AssessedValuation[Tif_NonTIF],$A$4)</f>
        <v>6500</v>
      </c>
      <c r="T52" s="8">
        <f>SUMIFS(AssessedValuation[100% Net],AssessedValuation[Dist],$C52,AssessedValuation[Tif_NonTIF],$A$4)</f>
        <v>228271259</v>
      </c>
      <c r="U52" s="8">
        <f>SUMIFS(AssessedValuation[100% Gas &amp; Elec Utilities],AssessedValuation[Dist],$C52,AssessedValuation[Tif_NonTIF],$A$4)</f>
        <v>0</v>
      </c>
      <c r="V52" s="8">
        <f t="shared" si="0"/>
        <v>228271259</v>
      </c>
    </row>
    <row r="53" spans="1:22" x14ac:dyDescent="0.25">
      <c r="A53">
        <f>'Assessed Non-TIF'!A53</f>
        <v>2026</v>
      </c>
      <c r="B53" t="str">
        <f>'Assessed Non-TIF'!B53</f>
        <v>10</v>
      </c>
      <c r="C53" t="str">
        <f>'Assessed Non-TIF'!C53</f>
        <v>1053</v>
      </c>
      <c r="D53" t="str">
        <f>'Assessed Non-TIF'!D53</f>
        <v>1053</v>
      </c>
      <c r="E53" t="str">
        <f>'Assessed Non-TIF'!E53</f>
        <v>CEDAR RAPIDS</v>
      </c>
      <c r="F53" t="str">
        <f>'Assessed Non-TIF'!F53</f>
        <v>Cedar Rapids</v>
      </c>
      <c r="G53" s="8">
        <f>SUMIFS(AssessedValuation[100% Residential],AssessedValuation[Dist],$C53,AssessedValuation[Tif_NonTIF],$A$4)</f>
        <v>268892739</v>
      </c>
      <c r="H53" s="8">
        <f>SUMIFS(AssessedValuation[100% Ag Land],AssessedValuation[Dist],$C53,AssessedValuation[Tif_NonTIF],$A$4)</f>
        <v>56410</v>
      </c>
      <c r="I53" s="8">
        <f>SUMIFS(AssessedValuation[100% Ag Building],AssessedValuation[Dist],$C53,AssessedValuation[Tif_NonTIF],$A$4)</f>
        <v>61559</v>
      </c>
      <c r="J53" s="8">
        <f>SUMIFS(AssessedValuation[100% Commercial],AssessedValuation[Dist],$C53,AssessedValuation[Tif_NonTIF],$A$4)</f>
        <v>333335938</v>
      </c>
      <c r="K53" s="8">
        <f>SUMIFS(AssessedValuation[100% Industrial],AssessedValuation[Dist],$C53,AssessedValuation[Tif_NonTIF],$A$4)</f>
        <v>18527007</v>
      </c>
      <c r="L53" s="8">
        <f>SUMIFS(AssessedValuation[100% Reserved],AssessedValuation[Dist],$C53,AssessedValuation[Tif_NonTIF],$A$4)</f>
        <v>0</v>
      </c>
      <c r="M53" s="8">
        <f>SUMIFS(AssessedValuation[100% Reserved4],AssessedValuation[Dist],$C53,AssessedValuation[Tif_NonTIF],$A$4)</f>
        <v>0</v>
      </c>
      <c r="N53" s="8">
        <f>SUMIFS(AssessedValuation[100% Railroads],AssessedValuation[Dist],$C53,AssessedValuation[Tif_NonTIF],$A$4)</f>
        <v>0</v>
      </c>
      <c r="O53" s="8">
        <f>SUMIFS(AssessedValuation[100% Utilities],AssessedValuation[Dist],$C53,AssessedValuation[Tif_NonTIF],$A$4)</f>
        <v>0</v>
      </c>
      <c r="P53" s="8">
        <f>SUMIFS(AssessedValuation[100% Other],AssessedValuation[Dist],$C53,AssessedValuation[Tif_NonTIF],$A$4)</f>
        <v>0</v>
      </c>
      <c r="Q53" s="8">
        <f>SUMIFS(AssessedValuation[100% Gross],AssessedValuation[Dist],$C53,AssessedValuation[Tif_NonTIF],$A$4)</f>
        <v>620873653</v>
      </c>
      <c r="R53" s="8">
        <f>SUMIFS(AssessedValuation[100% Military Exempt],AssessedValuation[Dist],$C53,AssessedValuation[Tif_NonTIF],$A$4)</f>
        <v>8000</v>
      </c>
      <c r="S53" s="8">
        <f>SUMIFS(AssessedValuation[100% Homestead Exempt],AssessedValuation[Dist],$C53,AssessedValuation[Tif_NonTIF],$A$4)</f>
        <v>13000</v>
      </c>
      <c r="T53" s="8">
        <f>SUMIFS(AssessedValuation[100% Net],AssessedValuation[Dist],$C53,AssessedValuation[Tif_NonTIF],$A$4)</f>
        <v>620852653</v>
      </c>
      <c r="U53" s="8">
        <f>SUMIFS(AssessedValuation[100% Gas &amp; Elec Utilities],AssessedValuation[Dist],$C53,AssessedValuation[Tif_NonTIF],$A$4)</f>
        <v>0</v>
      </c>
      <c r="V53" s="8">
        <f t="shared" si="0"/>
        <v>620852653</v>
      </c>
    </row>
    <row r="54" spans="1:22" x14ac:dyDescent="0.25">
      <c r="A54">
        <f>'Assessed Non-TIF'!A54</f>
        <v>2026</v>
      </c>
      <c r="B54" t="str">
        <f>'Assessed Non-TIF'!B54</f>
        <v>10</v>
      </c>
      <c r="C54" t="str">
        <f>'Assessed Non-TIF'!C54</f>
        <v>1062</v>
      </c>
      <c r="D54" t="str">
        <f>'Assessed Non-TIF'!D54</f>
        <v>1062</v>
      </c>
      <c r="E54" t="str">
        <f>'Assessed Non-TIF'!E54</f>
        <v>CENTER POINT-URBANA</v>
      </c>
      <c r="F54" t="str">
        <f>'Assessed Non-TIF'!F54</f>
        <v>Center Point-Urbana</v>
      </c>
      <c r="G54" s="8">
        <f>SUMIFS(AssessedValuation[100% Residential],AssessedValuation[Dist],$C54,AssessedValuation[Tif_NonTIF],$A$4)</f>
        <v>5031415</v>
      </c>
      <c r="H54" s="8">
        <f>SUMIFS(AssessedValuation[100% Ag Land],AssessedValuation[Dist],$C54,AssessedValuation[Tif_NonTIF],$A$4)</f>
        <v>30115</v>
      </c>
      <c r="I54" s="8">
        <f>SUMIFS(AssessedValuation[100% Ag Building],AssessedValuation[Dist],$C54,AssessedValuation[Tif_NonTIF],$A$4)</f>
        <v>1096</v>
      </c>
      <c r="J54" s="8">
        <f>SUMIFS(AssessedValuation[100% Commercial],AssessedValuation[Dist],$C54,AssessedValuation[Tif_NonTIF],$A$4)</f>
        <v>6427955</v>
      </c>
      <c r="K54" s="8">
        <f>SUMIFS(AssessedValuation[100% Industrial],AssessedValuation[Dist],$C54,AssessedValuation[Tif_NonTIF],$A$4)</f>
        <v>9509</v>
      </c>
      <c r="L54" s="8">
        <f>SUMIFS(AssessedValuation[100% Reserved],AssessedValuation[Dist],$C54,AssessedValuation[Tif_NonTIF],$A$4)</f>
        <v>0</v>
      </c>
      <c r="M54" s="8">
        <f>SUMIFS(AssessedValuation[100% Reserved4],AssessedValuation[Dist],$C54,AssessedValuation[Tif_NonTIF],$A$4)</f>
        <v>0</v>
      </c>
      <c r="N54" s="8">
        <f>SUMIFS(AssessedValuation[100% Railroads],AssessedValuation[Dist],$C54,AssessedValuation[Tif_NonTIF],$A$4)</f>
        <v>0</v>
      </c>
      <c r="O54" s="8">
        <f>SUMIFS(AssessedValuation[100% Utilities],AssessedValuation[Dist],$C54,AssessedValuation[Tif_NonTIF],$A$4)</f>
        <v>0</v>
      </c>
      <c r="P54" s="8">
        <f>SUMIFS(AssessedValuation[100% Other],AssessedValuation[Dist],$C54,AssessedValuation[Tif_NonTIF],$A$4)</f>
        <v>0</v>
      </c>
      <c r="Q54" s="8">
        <f>SUMIFS(AssessedValuation[100% Gross],AssessedValuation[Dist],$C54,AssessedValuation[Tif_NonTIF],$A$4)</f>
        <v>11500090</v>
      </c>
      <c r="R54" s="8">
        <f>SUMIFS(AssessedValuation[100% Military Exempt],AssessedValuation[Dist],$C54,AssessedValuation[Tif_NonTIF],$A$4)</f>
        <v>0</v>
      </c>
      <c r="S54" s="8">
        <f>SUMIFS(AssessedValuation[100% Homestead Exempt],AssessedValuation[Dist],$C54,AssessedValuation[Tif_NonTIF],$A$4)</f>
        <v>0</v>
      </c>
      <c r="T54" s="8">
        <f>SUMIFS(AssessedValuation[100% Net],AssessedValuation[Dist],$C54,AssessedValuation[Tif_NonTIF],$A$4)</f>
        <v>11500090</v>
      </c>
      <c r="U54" s="8">
        <f>SUMIFS(AssessedValuation[100% Gas &amp; Elec Utilities],AssessedValuation[Dist],$C54,AssessedValuation[Tif_NonTIF],$A$4)</f>
        <v>0</v>
      </c>
      <c r="V54" s="8">
        <f t="shared" si="0"/>
        <v>11500090</v>
      </c>
    </row>
    <row r="55" spans="1:22" x14ac:dyDescent="0.25">
      <c r="A55">
        <f>'Assessed Non-TIF'!A55</f>
        <v>2026</v>
      </c>
      <c r="B55" t="str">
        <f>'Assessed Non-TIF'!B55</f>
        <v>15</v>
      </c>
      <c r="C55" t="str">
        <f>'Assessed Non-TIF'!C55</f>
        <v>1071</v>
      </c>
      <c r="D55" t="str">
        <f>'Assessed Non-TIF'!D55</f>
        <v>1071</v>
      </c>
      <c r="E55" t="str">
        <f>'Assessed Non-TIF'!E55</f>
        <v>CENTERVILLE</v>
      </c>
      <c r="F55" t="str">
        <f>'Assessed Non-TIF'!F55</f>
        <v>Centerville</v>
      </c>
      <c r="G55" s="8">
        <f>SUMIFS(AssessedValuation[100% Residential],AssessedValuation[Dist],$C55,AssessedValuation[Tif_NonTIF],$A$4)</f>
        <v>389660</v>
      </c>
      <c r="H55" s="8">
        <f>SUMIFS(AssessedValuation[100% Ag Land],AssessedValuation[Dist],$C55,AssessedValuation[Tif_NonTIF],$A$4)</f>
        <v>0</v>
      </c>
      <c r="I55" s="8">
        <f>SUMIFS(AssessedValuation[100% Ag Building],AssessedValuation[Dist],$C55,AssessedValuation[Tif_NonTIF],$A$4)</f>
        <v>0</v>
      </c>
      <c r="J55" s="8">
        <f>SUMIFS(AssessedValuation[100% Commercial],AssessedValuation[Dist],$C55,AssessedValuation[Tif_NonTIF],$A$4)</f>
        <v>264970</v>
      </c>
      <c r="K55" s="8">
        <f>SUMIFS(AssessedValuation[100% Industrial],AssessedValuation[Dist],$C55,AssessedValuation[Tif_NonTIF],$A$4)</f>
        <v>10473</v>
      </c>
      <c r="L55" s="8">
        <f>SUMIFS(AssessedValuation[100% Reserved],AssessedValuation[Dist],$C55,AssessedValuation[Tif_NonTIF],$A$4)</f>
        <v>0</v>
      </c>
      <c r="M55" s="8">
        <f>SUMIFS(AssessedValuation[100% Reserved4],AssessedValuation[Dist],$C55,AssessedValuation[Tif_NonTIF],$A$4)</f>
        <v>0</v>
      </c>
      <c r="N55" s="8">
        <f>SUMIFS(AssessedValuation[100% Railroads],AssessedValuation[Dist],$C55,AssessedValuation[Tif_NonTIF],$A$4)</f>
        <v>0</v>
      </c>
      <c r="O55" s="8">
        <f>SUMIFS(AssessedValuation[100% Utilities],AssessedValuation[Dist],$C55,AssessedValuation[Tif_NonTIF],$A$4)</f>
        <v>0</v>
      </c>
      <c r="P55" s="8">
        <f>SUMIFS(AssessedValuation[100% Other],AssessedValuation[Dist],$C55,AssessedValuation[Tif_NonTIF],$A$4)</f>
        <v>0</v>
      </c>
      <c r="Q55" s="8">
        <f>SUMIFS(AssessedValuation[100% Gross],AssessedValuation[Dist],$C55,AssessedValuation[Tif_NonTIF],$A$4)</f>
        <v>665103</v>
      </c>
      <c r="R55" s="8">
        <f>SUMIFS(AssessedValuation[100% Military Exempt],AssessedValuation[Dist],$C55,AssessedValuation[Tif_NonTIF],$A$4)</f>
        <v>0</v>
      </c>
      <c r="S55" s="8">
        <f>SUMIFS(AssessedValuation[100% Homestead Exempt],AssessedValuation[Dist],$C55,AssessedValuation[Tif_NonTIF],$A$4)</f>
        <v>0</v>
      </c>
      <c r="T55" s="8">
        <f>SUMIFS(AssessedValuation[100% Net],AssessedValuation[Dist],$C55,AssessedValuation[Tif_NonTIF],$A$4)</f>
        <v>665103</v>
      </c>
      <c r="U55" s="8">
        <f>SUMIFS(AssessedValuation[100% Gas &amp; Elec Utilities],AssessedValuation[Dist],$C55,AssessedValuation[Tif_NonTIF],$A$4)</f>
        <v>0</v>
      </c>
      <c r="V55" s="8">
        <f t="shared" si="0"/>
        <v>665103</v>
      </c>
    </row>
    <row r="56" spans="1:22" x14ac:dyDescent="0.25">
      <c r="A56">
        <f>'Assessed Non-TIF'!A56</f>
        <v>2026</v>
      </c>
      <c r="B56" t="str">
        <f>'Assessed Non-TIF'!B56</f>
        <v>10</v>
      </c>
      <c r="C56" t="str">
        <f>'Assessed Non-TIF'!C56</f>
        <v>1089</v>
      </c>
      <c r="D56" t="str">
        <f>'Assessed Non-TIF'!D56</f>
        <v>1089</v>
      </c>
      <c r="E56" t="str">
        <f>'Assessed Non-TIF'!E56</f>
        <v>CENTRAL CITY</v>
      </c>
      <c r="F56" t="str">
        <f>'Assessed Non-TIF'!F56</f>
        <v>Central City</v>
      </c>
      <c r="G56" s="8">
        <f>SUMIFS(AssessedValuation[100% Residential],AssessedValuation[Dist],$C56,AssessedValuation[Tif_NonTIF],$A$4)</f>
        <v>6646695</v>
      </c>
      <c r="H56" s="8">
        <f>SUMIFS(AssessedValuation[100% Ag Land],AssessedValuation[Dist],$C56,AssessedValuation[Tif_NonTIF],$A$4)</f>
        <v>55399</v>
      </c>
      <c r="I56" s="8">
        <f>SUMIFS(AssessedValuation[100% Ag Building],AssessedValuation[Dist],$C56,AssessedValuation[Tif_NonTIF],$A$4)</f>
        <v>0</v>
      </c>
      <c r="J56" s="8">
        <f>SUMIFS(AssessedValuation[100% Commercial],AssessedValuation[Dist],$C56,AssessedValuation[Tif_NonTIF],$A$4)</f>
        <v>1814795</v>
      </c>
      <c r="K56" s="8">
        <f>SUMIFS(AssessedValuation[100% Industrial],AssessedValuation[Dist],$C56,AssessedValuation[Tif_NonTIF],$A$4)</f>
        <v>0</v>
      </c>
      <c r="L56" s="8">
        <f>SUMIFS(AssessedValuation[100% Reserved],AssessedValuation[Dist],$C56,AssessedValuation[Tif_NonTIF],$A$4)</f>
        <v>0</v>
      </c>
      <c r="M56" s="8">
        <f>SUMIFS(AssessedValuation[100% Reserved4],AssessedValuation[Dist],$C56,AssessedValuation[Tif_NonTIF],$A$4)</f>
        <v>0</v>
      </c>
      <c r="N56" s="8">
        <f>SUMIFS(AssessedValuation[100% Railroads],AssessedValuation[Dist],$C56,AssessedValuation[Tif_NonTIF],$A$4)</f>
        <v>0</v>
      </c>
      <c r="O56" s="8">
        <f>SUMIFS(AssessedValuation[100% Utilities],AssessedValuation[Dist],$C56,AssessedValuation[Tif_NonTIF],$A$4)</f>
        <v>0</v>
      </c>
      <c r="P56" s="8">
        <f>SUMIFS(AssessedValuation[100% Other],AssessedValuation[Dist],$C56,AssessedValuation[Tif_NonTIF],$A$4)</f>
        <v>0</v>
      </c>
      <c r="Q56" s="8">
        <f>SUMIFS(AssessedValuation[100% Gross],AssessedValuation[Dist],$C56,AssessedValuation[Tif_NonTIF],$A$4)</f>
        <v>8516889</v>
      </c>
      <c r="R56" s="8">
        <f>SUMIFS(AssessedValuation[100% Military Exempt],AssessedValuation[Dist],$C56,AssessedValuation[Tif_NonTIF],$A$4)</f>
        <v>0</v>
      </c>
      <c r="S56" s="8">
        <f>SUMIFS(AssessedValuation[100% Homestead Exempt],AssessedValuation[Dist],$C56,AssessedValuation[Tif_NonTIF],$A$4)</f>
        <v>0</v>
      </c>
      <c r="T56" s="8">
        <f>SUMIFS(AssessedValuation[100% Net],AssessedValuation[Dist],$C56,AssessedValuation[Tif_NonTIF],$A$4)</f>
        <v>8516889</v>
      </c>
      <c r="U56" s="8">
        <f>SUMIFS(AssessedValuation[100% Gas &amp; Elec Utilities],AssessedValuation[Dist],$C56,AssessedValuation[Tif_NonTIF],$A$4)</f>
        <v>0</v>
      </c>
      <c r="V56" s="8">
        <f t="shared" si="0"/>
        <v>8516889</v>
      </c>
    </row>
    <row r="57" spans="1:22" x14ac:dyDescent="0.25">
      <c r="A57">
        <f>'Assessed Non-TIF'!A57</f>
        <v>2026</v>
      </c>
      <c r="B57" t="str">
        <f>'Assessed Non-TIF'!B57</f>
        <v>01</v>
      </c>
      <c r="C57" t="str">
        <f>'Assessed Non-TIF'!C57</f>
        <v>1080</v>
      </c>
      <c r="D57" t="str">
        <f>'Assessed Non-TIF'!D57</f>
        <v>1080</v>
      </c>
      <c r="E57" t="str">
        <f>'Assessed Non-TIF'!E57</f>
        <v>CENTRAL CLAYTON</v>
      </c>
      <c r="F57" t="str">
        <f>'Assessed Non-TIF'!F57</f>
        <v>Central Clayton</v>
      </c>
      <c r="G57" s="8">
        <f>SUMIFS(AssessedValuation[100% Residential],AssessedValuation[Dist],$C57,AssessedValuation[Tif_NonTIF],$A$4)</f>
        <v>0</v>
      </c>
      <c r="H57" s="8">
        <f>SUMIFS(AssessedValuation[100% Ag Land],AssessedValuation[Dist],$C57,AssessedValuation[Tif_NonTIF],$A$4)</f>
        <v>0</v>
      </c>
      <c r="I57" s="8">
        <f>SUMIFS(AssessedValuation[100% Ag Building],AssessedValuation[Dist],$C57,AssessedValuation[Tif_NonTIF],$A$4)</f>
        <v>0</v>
      </c>
      <c r="J57" s="8">
        <f>SUMIFS(AssessedValuation[100% Commercial],AssessedValuation[Dist],$C57,AssessedValuation[Tif_NonTIF],$A$4)</f>
        <v>277123</v>
      </c>
      <c r="K57" s="8">
        <f>SUMIFS(AssessedValuation[100% Industrial],AssessedValuation[Dist],$C57,AssessedValuation[Tif_NonTIF],$A$4)</f>
        <v>1455617</v>
      </c>
      <c r="L57" s="8">
        <f>SUMIFS(AssessedValuation[100% Reserved],AssessedValuation[Dist],$C57,AssessedValuation[Tif_NonTIF],$A$4)</f>
        <v>0</v>
      </c>
      <c r="M57" s="8">
        <f>SUMIFS(AssessedValuation[100% Reserved4],AssessedValuation[Dist],$C57,AssessedValuation[Tif_NonTIF],$A$4)</f>
        <v>0</v>
      </c>
      <c r="N57" s="8">
        <f>SUMIFS(AssessedValuation[100% Railroads],AssessedValuation[Dist],$C57,AssessedValuation[Tif_NonTIF],$A$4)</f>
        <v>0</v>
      </c>
      <c r="O57" s="8">
        <f>SUMIFS(AssessedValuation[100% Utilities],AssessedValuation[Dist],$C57,AssessedValuation[Tif_NonTIF],$A$4)</f>
        <v>0</v>
      </c>
      <c r="P57" s="8">
        <f>SUMIFS(AssessedValuation[100% Other],AssessedValuation[Dist],$C57,AssessedValuation[Tif_NonTIF],$A$4)</f>
        <v>0</v>
      </c>
      <c r="Q57" s="8">
        <f>SUMIFS(AssessedValuation[100% Gross],AssessedValuation[Dist],$C57,AssessedValuation[Tif_NonTIF],$A$4)</f>
        <v>1732740</v>
      </c>
      <c r="R57" s="8">
        <f>SUMIFS(AssessedValuation[100% Military Exempt],AssessedValuation[Dist],$C57,AssessedValuation[Tif_NonTIF],$A$4)</f>
        <v>0</v>
      </c>
      <c r="S57" s="8">
        <f>SUMIFS(AssessedValuation[100% Homestead Exempt],AssessedValuation[Dist],$C57,AssessedValuation[Tif_NonTIF],$A$4)</f>
        <v>0</v>
      </c>
      <c r="T57" s="8">
        <f>SUMIFS(AssessedValuation[100% Net],AssessedValuation[Dist],$C57,AssessedValuation[Tif_NonTIF],$A$4)</f>
        <v>1732740</v>
      </c>
      <c r="U57" s="8">
        <f>SUMIFS(AssessedValuation[100% Gas &amp; Elec Utilities],AssessedValuation[Dist],$C57,AssessedValuation[Tif_NonTIF],$A$4)</f>
        <v>0</v>
      </c>
      <c r="V57" s="8">
        <f t="shared" si="0"/>
        <v>1732740</v>
      </c>
    </row>
    <row r="58" spans="1:22" x14ac:dyDescent="0.25">
      <c r="A58">
        <f>'Assessed Non-TIF'!A58</f>
        <v>2026</v>
      </c>
      <c r="B58" t="str">
        <f>'Assessed Non-TIF'!B58</f>
        <v>09</v>
      </c>
      <c r="C58" t="str">
        <f>'Assessed Non-TIF'!C58</f>
        <v>1082</v>
      </c>
      <c r="D58" t="str">
        <f>'Assessed Non-TIF'!D58</f>
        <v>1082</v>
      </c>
      <c r="E58" t="str">
        <f>'Assessed Non-TIF'!E58</f>
        <v>CENTRAL DE WITT</v>
      </c>
      <c r="F58" t="str">
        <f>'Assessed Non-TIF'!F58</f>
        <v>Central De Witt</v>
      </c>
      <c r="G58" s="8">
        <f>SUMIFS(AssessedValuation[100% Residential],AssessedValuation[Dist],$C58,AssessedValuation[Tif_NonTIF],$A$4)</f>
        <v>68452792</v>
      </c>
      <c r="H58" s="8">
        <f>SUMIFS(AssessedValuation[100% Ag Land],AssessedValuation[Dist],$C58,AssessedValuation[Tif_NonTIF],$A$4)</f>
        <v>0</v>
      </c>
      <c r="I58" s="8">
        <f>SUMIFS(AssessedValuation[100% Ag Building],AssessedValuation[Dist],$C58,AssessedValuation[Tif_NonTIF],$A$4)</f>
        <v>0</v>
      </c>
      <c r="J58" s="8">
        <f>SUMIFS(AssessedValuation[100% Commercial],AssessedValuation[Dist],$C58,AssessedValuation[Tif_NonTIF],$A$4)</f>
        <v>13043103</v>
      </c>
      <c r="K58" s="8">
        <f>SUMIFS(AssessedValuation[100% Industrial],AssessedValuation[Dist],$C58,AssessedValuation[Tif_NonTIF],$A$4)</f>
        <v>10326801</v>
      </c>
      <c r="L58" s="8">
        <f>SUMIFS(AssessedValuation[100% Reserved],AssessedValuation[Dist],$C58,AssessedValuation[Tif_NonTIF],$A$4)</f>
        <v>0</v>
      </c>
      <c r="M58" s="8">
        <f>SUMIFS(AssessedValuation[100% Reserved4],AssessedValuation[Dist],$C58,AssessedValuation[Tif_NonTIF],$A$4)</f>
        <v>0</v>
      </c>
      <c r="N58" s="8">
        <f>SUMIFS(AssessedValuation[100% Railroads],AssessedValuation[Dist],$C58,AssessedValuation[Tif_NonTIF],$A$4)</f>
        <v>0</v>
      </c>
      <c r="O58" s="8">
        <f>SUMIFS(AssessedValuation[100% Utilities],AssessedValuation[Dist],$C58,AssessedValuation[Tif_NonTIF],$A$4)</f>
        <v>0</v>
      </c>
      <c r="P58" s="8">
        <f>SUMIFS(AssessedValuation[100% Other],AssessedValuation[Dist],$C58,AssessedValuation[Tif_NonTIF],$A$4)</f>
        <v>0</v>
      </c>
      <c r="Q58" s="8">
        <f>SUMIFS(AssessedValuation[100% Gross],AssessedValuation[Dist],$C58,AssessedValuation[Tif_NonTIF],$A$4)</f>
        <v>91822696</v>
      </c>
      <c r="R58" s="8">
        <f>SUMIFS(AssessedValuation[100% Military Exempt],AssessedValuation[Dist],$C58,AssessedValuation[Tif_NonTIF],$A$4)</f>
        <v>4000</v>
      </c>
      <c r="S58" s="8">
        <f>SUMIFS(AssessedValuation[100% Homestead Exempt],AssessedValuation[Dist],$C58,AssessedValuation[Tif_NonTIF],$A$4)</f>
        <v>19500</v>
      </c>
      <c r="T58" s="8">
        <f>SUMIFS(AssessedValuation[100% Net],AssessedValuation[Dist],$C58,AssessedValuation[Tif_NonTIF],$A$4)</f>
        <v>91799196</v>
      </c>
      <c r="U58" s="8">
        <f>SUMIFS(AssessedValuation[100% Gas &amp; Elec Utilities],AssessedValuation[Dist],$C58,AssessedValuation[Tif_NonTIF],$A$4)</f>
        <v>0</v>
      </c>
      <c r="V58" s="8">
        <f t="shared" si="0"/>
        <v>91799196</v>
      </c>
    </row>
    <row r="59" spans="1:22" x14ac:dyDescent="0.25">
      <c r="A59">
        <f>'Assessed Non-TIF'!A59</f>
        <v>2026</v>
      </c>
      <c r="B59" t="str">
        <f>'Assessed Non-TIF'!B59</f>
        <v>13</v>
      </c>
      <c r="C59" t="str">
        <f>'Assessed Non-TIF'!C59</f>
        <v>1093</v>
      </c>
      <c r="D59" t="str">
        <f>'Assessed Non-TIF'!D59</f>
        <v>1093</v>
      </c>
      <c r="E59" t="str">
        <f>'Assessed Non-TIF'!E59</f>
        <v>CENTRAL DECATUR</v>
      </c>
      <c r="F59" t="str">
        <f>'Assessed Non-TIF'!F59</f>
        <v>Central Decatur</v>
      </c>
      <c r="G59" s="8">
        <f>SUMIFS(AssessedValuation[100% Residential],AssessedValuation[Dist],$C59,AssessedValuation[Tif_NonTIF],$A$4)</f>
        <v>0</v>
      </c>
      <c r="H59" s="8">
        <f>SUMIFS(AssessedValuation[100% Ag Land],AssessedValuation[Dist],$C59,AssessedValuation[Tif_NonTIF],$A$4)</f>
        <v>0</v>
      </c>
      <c r="I59" s="8">
        <f>SUMIFS(AssessedValuation[100% Ag Building],AssessedValuation[Dist],$C59,AssessedValuation[Tif_NonTIF],$A$4)</f>
        <v>0</v>
      </c>
      <c r="J59" s="8">
        <f>SUMIFS(AssessedValuation[100% Commercial],AssessedValuation[Dist],$C59,AssessedValuation[Tif_NonTIF],$A$4)</f>
        <v>0</v>
      </c>
      <c r="K59" s="8">
        <f>SUMIFS(AssessedValuation[100% Industrial],AssessedValuation[Dist],$C59,AssessedValuation[Tif_NonTIF],$A$4)</f>
        <v>0</v>
      </c>
      <c r="L59" s="8">
        <f>SUMIFS(AssessedValuation[100% Reserved],AssessedValuation[Dist],$C59,AssessedValuation[Tif_NonTIF],$A$4)</f>
        <v>0</v>
      </c>
      <c r="M59" s="8">
        <f>SUMIFS(AssessedValuation[100% Reserved4],AssessedValuation[Dist],$C59,AssessedValuation[Tif_NonTIF],$A$4)</f>
        <v>0</v>
      </c>
      <c r="N59" s="8">
        <f>SUMIFS(AssessedValuation[100% Railroads],AssessedValuation[Dist],$C59,AssessedValuation[Tif_NonTIF],$A$4)</f>
        <v>0</v>
      </c>
      <c r="O59" s="8">
        <f>SUMIFS(AssessedValuation[100% Utilities],AssessedValuation[Dist],$C59,AssessedValuation[Tif_NonTIF],$A$4)</f>
        <v>0</v>
      </c>
      <c r="P59" s="8">
        <f>SUMIFS(AssessedValuation[100% Other],AssessedValuation[Dist],$C59,AssessedValuation[Tif_NonTIF],$A$4)</f>
        <v>0</v>
      </c>
      <c r="Q59" s="8">
        <f>SUMIFS(AssessedValuation[100% Gross],AssessedValuation[Dist],$C59,AssessedValuation[Tif_NonTIF],$A$4)</f>
        <v>0</v>
      </c>
      <c r="R59" s="8">
        <f>SUMIFS(AssessedValuation[100% Military Exempt],AssessedValuation[Dist],$C59,AssessedValuation[Tif_NonTIF],$A$4)</f>
        <v>0</v>
      </c>
      <c r="S59" s="8">
        <f>SUMIFS(AssessedValuation[100% Homestead Exempt],AssessedValuation[Dist],$C59,AssessedValuation[Tif_NonTIF],$A$4)</f>
        <v>0</v>
      </c>
      <c r="T59" s="8">
        <f>SUMIFS(AssessedValuation[100% Net],AssessedValuation[Dist],$C59,AssessedValuation[Tif_NonTIF],$A$4)</f>
        <v>0</v>
      </c>
      <c r="U59" s="8">
        <f>SUMIFS(AssessedValuation[100% Gas &amp; Elec Utilities],AssessedValuation[Dist],$C59,AssessedValuation[Tif_NonTIF],$A$4)</f>
        <v>0</v>
      </c>
      <c r="V59" s="8">
        <f t="shared" si="0"/>
        <v>0</v>
      </c>
    </row>
    <row r="60" spans="1:22" x14ac:dyDescent="0.25">
      <c r="A60">
        <f>'Assessed Non-TIF'!A60</f>
        <v>2026</v>
      </c>
      <c r="B60" t="str">
        <f>'Assessed Non-TIF'!B60</f>
        <v>15</v>
      </c>
      <c r="C60" t="str">
        <f>'Assessed Non-TIF'!C60</f>
        <v>1079</v>
      </c>
      <c r="D60" t="str">
        <f>'Assessed Non-TIF'!D60</f>
        <v>1079</v>
      </c>
      <c r="E60" t="str">
        <f>'Assessed Non-TIF'!E60</f>
        <v>CENTRAL LEE</v>
      </c>
      <c r="F60" t="str">
        <f>'Assessed Non-TIF'!F60</f>
        <v>Central Lee</v>
      </c>
      <c r="G60" s="8">
        <f>SUMIFS(AssessedValuation[100% Residential],AssessedValuation[Dist],$C60,AssessedValuation[Tif_NonTIF],$A$4)</f>
        <v>0</v>
      </c>
      <c r="H60" s="8">
        <f>SUMIFS(AssessedValuation[100% Ag Land],AssessedValuation[Dist],$C60,AssessedValuation[Tif_NonTIF],$A$4)</f>
        <v>0</v>
      </c>
      <c r="I60" s="8">
        <f>SUMIFS(AssessedValuation[100% Ag Building],AssessedValuation[Dist],$C60,AssessedValuation[Tif_NonTIF],$A$4)</f>
        <v>0</v>
      </c>
      <c r="J60" s="8">
        <f>SUMIFS(AssessedValuation[100% Commercial],AssessedValuation[Dist],$C60,AssessedValuation[Tif_NonTIF],$A$4)</f>
        <v>0</v>
      </c>
      <c r="K60" s="8">
        <f>SUMIFS(AssessedValuation[100% Industrial],AssessedValuation[Dist],$C60,AssessedValuation[Tif_NonTIF],$A$4)</f>
        <v>0</v>
      </c>
      <c r="L60" s="8">
        <f>SUMIFS(AssessedValuation[100% Reserved],AssessedValuation[Dist],$C60,AssessedValuation[Tif_NonTIF],$A$4)</f>
        <v>0</v>
      </c>
      <c r="M60" s="8">
        <f>SUMIFS(AssessedValuation[100% Reserved4],AssessedValuation[Dist],$C60,AssessedValuation[Tif_NonTIF],$A$4)</f>
        <v>0</v>
      </c>
      <c r="N60" s="8">
        <f>SUMIFS(AssessedValuation[100% Railroads],AssessedValuation[Dist],$C60,AssessedValuation[Tif_NonTIF],$A$4)</f>
        <v>0</v>
      </c>
      <c r="O60" s="8">
        <f>SUMIFS(AssessedValuation[100% Utilities],AssessedValuation[Dist],$C60,AssessedValuation[Tif_NonTIF],$A$4)</f>
        <v>0</v>
      </c>
      <c r="P60" s="8">
        <f>SUMIFS(AssessedValuation[100% Other],AssessedValuation[Dist],$C60,AssessedValuation[Tif_NonTIF],$A$4)</f>
        <v>0</v>
      </c>
      <c r="Q60" s="8">
        <f>SUMIFS(AssessedValuation[100% Gross],AssessedValuation[Dist],$C60,AssessedValuation[Tif_NonTIF],$A$4)</f>
        <v>0</v>
      </c>
      <c r="R60" s="8">
        <f>SUMIFS(AssessedValuation[100% Military Exempt],AssessedValuation[Dist],$C60,AssessedValuation[Tif_NonTIF],$A$4)</f>
        <v>0</v>
      </c>
      <c r="S60" s="8">
        <f>SUMIFS(AssessedValuation[100% Homestead Exempt],AssessedValuation[Dist],$C60,AssessedValuation[Tif_NonTIF],$A$4)</f>
        <v>0</v>
      </c>
      <c r="T60" s="8">
        <f>SUMIFS(AssessedValuation[100% Net],AssessedValuation[Dist],$C60,AssessedValuation[Tif_NonTIF],$A$4)</f>
        <v>0</v>
      </c>
      <c r="U60" s="8">
        <f>SUMIFS(AssessedValuation[100% Gas &amp; Elec Utilities],AssessedValuation[Dist],$C60,AssessedValuation[Tif_NonTIF],$A$4)</f>
        <v>0</v>
      </c>
      <c r="V60" s="8">
        <f t="shared" si="0"/>
        <v>0</v>
      </c>
    </row>
    <row r="61" spans="1:22" x14ac:dyDescent="0.25">
      <c r="A61">
        <f>'Assessed Non-TIF'!A61</f>
        <v>2026</v>
      </c>
      <c r="B61" t="str">
        <f>'Assessed Non-TIF'!B61</f>
        <v>12</v>
      </c>
      <c r="C61" t="str">
        <f>'Assessed Non-TIF'!C61</f>
        <v>1095</v>
      </c>
      <c r="D61" t="str">
        <f>'Assessed Non-TIF'!D61</f>
        <v>1095</v>
      </c>
      <c r="E61" t="str">
        <f>'Assessed Non-TIF'!E61</f>
        <v>CENTRAL LYON</v>
      </c>
      <c r="F61" t="str">
        <f>'Assessed Non-TIF'!F61</f>
        <v>Central Lyon</v>
      </c>
      <c r="G61" s="8">
        <f>SUMIFS(AssessedValuation[100% Residential],AssessedValuation[Dist],$C61,AssessedValuation[Tif_NonTIF],$A$4)</f>
        <v>10017982</v>
      </c>
      <c r="H61" s="8">
        <f>SUMIFS(AssessedValuation[100% Ag Land],AssessedValuation[Dist],$C61,AssessedValuation[Tif_NonTIF],$A$4)</f>
        <v>15070</v>
      </c>
      <c r="I61" s="8">
        <f>SUMIFS(AssessedValuation[100% Ag Building],AssessedValuation[Dist],$C61,AssessedValuation[Tif_NonTIF],$A$4)</f>
        <v>243070</v>
      </c>
      <c r="J61" s="8">
        <f>SUMIFS(AssessedValuation[100% Commercial],AssessedValuation[Dist],$C61,AssessedValuation[Tif_NonTIF],$A$4)</f>
        <v>5307576</v>
      </c>
      <c r="K61" s="8">
        <f>SUMIFS(AssessedValuation[100% Industrial],AssessedValuation[Dist],$C61,AssessedValuation[Tif_NonTIF],$A$4)</f>
        <v>0</v>
      </c>
      <c r="L61" s="8">
        <f>SUMIFS(AssessedValuation[100% Reserved],AssessedValuation[Dist],$C61,AssessedValuation[Tif_NonTIF],$A$4)</f>
        <v>0</v>
      </c>
      <c r="M61" s="8">
        <f>SUMIFS(AssessedValuation[100% Reserved4],AssessedValuation[Dist],$C61,AssessedValuation[Tif_NonTIF],$A$4)</f>
        <v>0</v>
      </c>
      <c r="N61" s="8">
        <f>SUMIFS(AssessedValuation[100% Railroads],AssessedValuation[Dist],$C61,AssessedValuation[Tif_NonTIF],$A$4)</f>
        <v>0</v>
      </c>
      <c r="O61" s="8">
        <f>SUMIFS(AssessedValuation[100% Utilities],AssessedValuation[Dist],$C61,AssessedValuation[Tif_NonTIF],$A$4)</f>
        <v>0</v>
      </c>
      <c r="P61" s="8">
        <f>SUMIFS(AssessedValuation[100% Other],AssessedValuation[Dist],$C61,AssessedValuation[Tif_NonTIF],$A$4)</f>
        <v>0</v>
      </c>
      <c r="Q61" s="8">
        <f>SUMIFS(AssessedValuation[100% Gross],AssessedValuation[Dist],$C61,AssessedValuation[Tif_NonTIF],$A$4)</f>
        <v>15583698</v>
      </c>
      <c r="R61" s="8">
        <f>SUMIFS(AssessedValuation[100% Military Exempt],AssessedValuation[Dist],$C61,AssessedValuation[Tif_NonTIF],$A$4)</f>
        <v>8000</v>
      </c>
      <c r="S61" s="8">
        <f>SUMIFS(AssessedValuation[100% Homestead Exempt],AssessedValuation[Dist],$C61,AssessedValuation[Tif_NonTIF],$A$4)</f>
        <v>0</v>
      </c>
      <c r="T61" s="8">
        <f>SUMIFS(AssessedValuation[100% Net],AssessedValuation[Dist],$C61,AssessedValuation[Tif_NonTIF],$A$4)</f>
        <v>15575698</v>
      </c>
      <c r="U61" s="8">
        <f>SUMIFS(AssessedValuation[100% Gas &amp; Elec Utilities],AssessedValuation[Dist],$C61,AssessedValuation[Tif_NonTIF],$A$4)</f>
        <v>0</v>
      </c>
      <c r="V61" s="8">
        <f t="shared" si="0"/>
        <v>15575698</v>
      </c>
    </row>
    <row r="62" spans="1:22" x14ac:dyDescent="0.25">
      <c r="A62">
        <f>'Assessed Non-TIF'!A62</f>
        <v>2026</v>
      </c>
      <c r="B62" t="str">
        <f>'Assessed Non-TIF'!B62</f>
        <v>07</v>
      </c>
      <c r="C62" t="str">
        <f>'Assessed Non-TIF'!C62</f>
        <v>4772</v>
      </c>
      <c r="D62" t="str">
        <f>'Assessed Non-TIF'!D62</f>
        <v>4772</v>
      </c>
      <c r="E62" t="str">
        <f>'Assessed Non-TIF'!E62</f>
        <v>CENTRAL SPRINGS</v>
      </c>
      <c r="F62" t="str">
        <f>'Assessed Non-TIF'!F62</f>
        <v>Central Springs</v>
      </c>
      <c r="G62" s="8">
        <f>SUMIFS(AssessedValuation[100% Residential],AssessedValuation[Dist],$C62,AssessedValuation[Tif_NonTIF],$A$4)</f>
        <v>0</v>
      </c>
      <c r="H62" s="8">
        <f>SUMIFS(AssessedValuation[100% Ag Land],AssessedValuation[Dist],$C62,AssessedValuation[Tif_NonTIF],$A$4)</f>
        <v>0</v>
      </c>
      <c r="I62" s="8">
        <f>SUMIFS(AssessedValuation[100% Ag Building],AssessedValuation[Dist],$C62,AssessedValuation[Tif_NonTIF],$A$4)</f>
        <v>0</v>
      </c>
      <c r="J62" s="8">
        <f>SUMIFS(AssessedValuation[100% Commercial],AssessedValuation[Dist],$C62,AssessedValuation[Tif_NonTIF],$A$4)</f>
        <v>0</v>
      </c>
      <c r="K62" s="8">
        <f>SUMIFS(AssessedValuation[100% Industrial],AssessedValuation[Dist],$C62,AssessedValuation[Tif_NonTIF],$A$4)</f>
        <v>6889819</v>
      </c>
      <c r="L62" s="8">
        <f>SUMIFS(AssessedValuation[100% Reserved],AssessedValuation[Dist],$C62,AssessedValuation[Tif_NonTIF],$A$4)</f>
        <v>0</v>
      </c>
      <c r="M62" s="8">
        <f>SUMIFS(AssessedValuation[100% Reserved4],AssessedValuation[Dist],$C62,AssessedValuation[Tif_NonTIF],$A$4)</f>
        <v>0</v>
      </c>
      <c r="N62" s="8">
        <f>SUMIFS(AssessedValuation[100% Railroads],AssessedValuation[Dist],$C62,AssessedValuation[Tif_NonTIF],$A$4)</f>
        <v>0</v>
      </c>
      <c r="O62" s="8">
        <f>SUMIFS(AssessedValuation[100% Utilities],AssessedValuation[Dist],$C62,AssessedValuation[Tif_NonTIF],$A$4)</f>
        <v>0</v>
      </c>
      <c r="P62" s="8">
        <f>SUMIFS(AssessedValuation[100% Other],AssessedValuation[Dist],$C62,AssessedValuation[Tif_NonTIF],$A$4)</f>
        <v>0</v>
      </c>
      <c r="Q62" s="8">
        <f>SUMIFS(AssessedValuation[100% Gross],AssessedValuation[Dist],$C62,AssessedValuation[Tif_NonTIF],$A$4)</f>
        <v>6889819</v>
      </c>
      <c r="R62" s="8">
        <f>SUMIFS(AssessedValuation[100% Military Exempt],AssessedValuation[Dist],$C62,AssessedValuation[Tif_NonTIF],$A$4)</f>
        <v>0</v>
      </c>
      <c r="S62" s="8">
        <f>SUMIFS(AssessedValuation[100% Homestead Exempt],AssessedValuation[Dist],$C62,AssessedValuation[Tif_NonTIF],$A$4)</f>
        <v>0</v>
      </c>
      <c r="T62" s="8">
        <f>SUMIFS(AssessedValuation[100% Net],AssessedValuation[Dist],$C62,AssessedValuation[Tif_NonTIF],$A$4)</f>
        <v>6889819</v>
      </c>
      <c r="U62" s="8">
        <f>SUMIFS(AssessedValuation[100% Gas &amp; Elec Utilities],AssessedValuation[Dist],$C62,AssessedValuation[Tif_NonTIF],$A$4)</f>
        <v>0</v>
      </c>
      <c r="V62" s="8">
        <f t="shared" si="0"/>
        <v>6889819</v>
      </c>
    </row>
    <row r="63" spans="1:22" x14ac:dyDescent="0.25">
      <c r="A63">
        <f>'Assessed Non-TIF'!A63</f>
        <v>2026</v>
      </c>
      <c r="B63" t="str">
        <f>'Assessed Non-TIF'!B63</f>
        <v>15</v>
      </c>
      <c r="C63" t="str">
        <f>'Assessed Non-TIF'!C63</f>
        <v>1107</v>
      </c>
      <c r="D63" t="str">
        <f>'Assessed Non-TIF'!D63</f>
        <v>1107</v>
      </c>
      <c r="E63" t="str">
        <f>'Assessed Non-TIF'!E63</f>
        <v>CHARITON</v>
      </c>
      <c r="F63" t="str">
        <f>'Assessed Non-TIF'!F63</f>
        <v>Chariton</v>
      </c>
      <c r="G63" s="8">
        <f>SUMIFS(AssessedValuation[100% Residential],AssessedValuation[Dist],$C63,AssessedValuation[Tif_NonTIF],$A$4)</f>
        <v>3570773</v>
      </c>
      <c r="H63" s="8">
        <f>SUMIFS(AssessedValuation[100% Ag Land],AssessedValuation[Dist],$C63,AssessedValuation[Tif_NonTIF],$A$4)</f>
        <v>0</v>
      </c>
      <c r="I63" s="8">
        <f>SUMIFS(AssessedValuation[100% Ag Building],AssessedValuation[Dist],$C63,AssessedValuation[Tif_NonTIF],$A$4)</f>
        <v>0</v>
      </c>
      <c r="J63" s="8">
        <f>SUMIFS(AssessedValuation[100% Commercial],AssessedValuation[Dist],$C63,AssessedValuation[Tif_NonTIF],$A$4)</f>
        <v>92356</v>
      </c>
      <c r="K63" s="8">
        <f>SUMIFS(AssessedValuation[100% Industrial],AssessedValuation[Dist],$C63,AssessedValuation[Tif_NonTIF],$A$4)</f>
        <v>0</v>
      </c>
      <c r="L63" s="8">
        <f>SUMIFS(AssessedValuation[100% Reserved],AssessedValuation[Dist],$C63,AssessedValuation[Tif_NonTIF],$A$4)</f>
        <v>0</v>
      </c>
      <c r="M63" s="8">
        <f>SUMIFS(AssessedValuation[100% Reserved4],AssessedValuation[Dist],$C63,AssessedValuation[Tif_NonTIF],$A$4)</f>
        <v>0</v>
      </c>
      <c r="N63" s="8">
        <f>SUMIFS(AssessedValuation[100% Railroads],AssessedValuation[Dist],$C63,AssessedValuation[Tif_NonTIF],$A$4)</f>
        <v>0</v>
      </c>
      <c r="O63" s="8">
        <f>SUMIFS(AssessedValuation[100% Utilities],AssessedValuation[Dist],$C63,AssessedValuation[Tif_NonTIF],$A$4)</f>
        <v>0</v>
      </c>
      <c r="P63" s="8">
        <f>SUMIFS(AssessedValuation[100% Other],AssessedValuation[Dist],$C63,AssessedValuation[Tif_NonTIF],$A$4)</f>
        <v>0</v>
      </c>
      <c r="Q63" s="8">
        <f>SUMIFS(AssessedValuation[100% Gross],AssessedValuation[Dist],$C63,AssessedValuation[Tif_NonTIF],$A$4)</f>
        <v>3663129</v>
      </c>
      <c r="R63" s="8">
        <f>SUMIFS(AssessedValuation[100% Military Exempt],AssessedValuation[Dist],$C63,AssessedValuation[Tif_NonTIF],$A$4)</f>
        <v>0</v>
      </c>
      <c r="S63" s="8">
        <f>SUMIFS(AssessedValuation[100% Homestead Exempt],AssessedValuation[Dist],$C63,AssessedValuation[Tif_NonTIF],$A$4)</f>
        <v>0</v>
      </c>
      <c r="T63" s="8">
        <f>SUMIFS(AssessedValuation[100% Net],AssessedValuation[Dist],$C63,AssessedValuation[Tif_NonTIF],$A$4)</f>
        <v>3663129</v>
      </c>
      <c r="U63" s="8">
        <f>SUMIFS(AssessedValuation[100% Gas &amp; Elec Utilities],AssessedValuation[Dist],$C63,AssessedValuation[Tif_NonTIF],$A$4)</f>
        <v>0</v>
      </c>
      <c r="V63" s="8">
        <f t="shared" si="0"/>
        <v>3663129</v>
      </c>
    </row>
    <row r="64" spans="1:22" x14ac:dyDescent="0.25">
      <c r="A64">
        <f>'Assessed Non-TIF'!A64</f>
        <v>2026</v>
      </c>
      <c r="B64" t="str">
        <f>'Assessed Non-TIF'!B64</f>
        <v>07</v>
      </c>
      <c r="C64" t="str">
        <f>'Assessed Non-TIF'!C64</f>
        <v>1116</v>
      </c>
      <c r="D64" t="str">
        <f>'Assessed Non-TIF'!D64</f>
        <v>1116</v>
      </c>
      <c r="E64" t="str">
        <f>'Assessed Non-TIF'!E64</f>
        <v>CHARLES CITY</v>
      </c>
      <c r="F64" t="str">
        <f>'Assessed Non-TIF'!F64</f>
        <v>Charles City</v>
      </c>
      <c r="G64" s="8">
        <f>SUMIFS(AssessedValuation[100% Residential],AssessedValuation[Dist],$C64,AssessedValuation[Tif_NonTIF],$A$4)</f>
        <v>7898083</v>
      </c>
      <c r="H64" s="8">
        <f>SUMIFS(AssessedValuation[100% Ag Land],AssessedValuation[Dist],$C64,AssessedValuation[Tif_NonTIF],$A$4)</f>
        <v>496367</v>
      </c>
      <c r="I64" s="8">
        <f>SUMIFS(AssessedValuation[100% Ag Building],AssessedValuation[Dist],$C64,AssessedValuation[Tif_NonTIF],$A$4)</f>
        <v>3723</v>
      </c>
      <c r="J64" s="8">
        <f>SUMIFS(AssessedValuation[100% Commercial],AssessedValuation[Dist],$C64,AssessedValuation[Tif_NonTIF],$A$4)</f>
        <v>12692245</v>
      </c>
      <c r="K64" s="8">
        <f>SUMIFS(AssessedValuation[100% Industrial],AssessedValuation[Dist],$C64,AssessedValuation[Tif_NonTIF],$A$4)</f>
        <v>57339672</v>
      </c>
      <c r="L64" s="8">
        <f>SUMIFS(AssessedValuation[100% Reserved],AssessedValuation[Dist],$C64,AssessedValuation[Tif_NonTIF],$A$4)</f>
        <v>0</v>
      </c>
      <c r="M64" s="8">
        <f>SUMIFS(AssessedValuation[100% Reserved4],AssessedValuation[Dist],$C64,AssessedValuation[Tif_NonTIF],$A$4)</f>
        <v>0</v>
      </c>
      <c r="N64" s="8">
        <f>SUMIFS(AssessedValuation[100% Railroads],AssessedValuation[Dist],$C64,AssessedValuation[Tif_NonTIF],$A$4)</f>
        <v>0</v>
      </c>
      <c r="O64" s="8">
        <f>SUMIFS(AssessedValuation[100% Utilities],AssessedValuation[Dist],$C64,AssessedValuation[Tif_NonTIF],$A$4)</f>
        <v>0</v>
      </c>
      <c r="P64" s="8">
        <f>SUMIFS(AssessedValuation[100% Other],AssessedValuation[Dist],$C64,AssessedValuation[Tif_NonTIF],$A$4)</f>
        <v>0</v>
      </c>
      <c r="Q64" s="8">
        <f>SUMIFS(AssessedValuation[100% Gross],AssessedValuation[Dist],$C64,AssessedValuation[Tif_NonTIF],$A$4)</f>
        <v>78430090</v>
      </c>
      <c r="R64" s="8">
        <f>SUMIFS(AssessedValuation[100% Military Exempt],AssessedValuation[Dist],$C64,AssessedValuation[Tif_NonTIF],$A$4)</f>
        <v>0</v>
      </c>
      <c r="S64" s="8">
        <f>SUMIFS(AssessedValuation[100% Homestead Exempt],AssessedValuation[Dist],$C64,AssessedValuation[Tif_NonTIF],$A$4)</f>
        <v>0</v>
      </c>
      <c r="T64" s="8">
        <f>SUMIFS(AssessedValuation[100% Net],AssessedValuation[Dist],$C64,AssessedValuation[Tif_NonTIF],$A$4)</f>
        <v>78430090</v>
      </c>
      <c r="U64" s="8">
        <f>SUMIFS(AssessedValuation[100% Gas &amp; Elec Utilities],AssessedValuation[Dist],$C64,AssessedValuation[Tif_NonTIF],$A$4)</f>
        <v>0</v>
      </c>
      <c r="V64" s="8">
        <f t="shared" si="0"/>
        <v>78430090</v>
      </c>
    </row>
    <row r="65" spans="1:22" x14ac:dyDescent="0.25">
      <c r="A65">
        <f>'Assessed Non-TIF'!A65</f>
        <v>2026</v>
      </c>
      <c r="B65" t="str">
        <f>'Assessed Non-TIF'!B65</f>
        <v>12</v>
      </c>
      <c r="C65" t="str">
        <f>'Assessed Non-TIF'!C65</f>
        <v>1134</v>
      </c>
      <c r="D65" t="str">
        <f>'Assessed Non-TIF'!D65</f>
        <v>1134</v>
      </c>
      <c r="E65" t="str">
        <f>'Assessed Non-TIF'!E65</f>
        <v>CHARTER OAK-UTE</v>
      </c>
      <c r="F65" t="str">
        <f>'Assessed Non-TIF'!F65</f>
        <v>Charter Oak-Ute</v>
      </c>
      <c r="G65" s="8">
        <f>SUMIFS(AssessedValuation[100% Residential],AssessedValuation[Dist],$C65,AssessedValuation[Tif_NonTIF],$A$4)</f>
        <v>1824048</v>
      </c>
      <c r="H65" s="8">
        <f>SUMIFS(AssessedValuation[100% Ag Land],AssessedValuation[Dist],$C65,AssessedValuation[Tif_NonTIF],$A$4)</f>
        <v>0</v>
      </c>
      <c r="I65" s="8">
        <f>SUMIFS(AssessedValuation[100% Ag Building],AssessedValuation[Dist],$C65,AssessedValuation[Tif_NonTIF],$A$4)</f>
        <v>0</v>
      </c>
      <c r="J65" s="8">
        <f>SUMIFS(AssessedValuation[100% Commercial],AssessedValuation[Dist],$C65,AssessedValuation[Tif_NonTIF],$A$4)</f>
        <v>1289588</v>
      </c>
      <c r="K65" s="8">
        <f>SUMIFS(AssessedValuation[100% Industrial],AssessedValuation[Dist],$C65,AssessedValuation[Tif_NonTIF],$A$4)</f>
        <v>0</v>
      </c>
      <c r="L65" s="8">
        <f>SUMIFS(AssessedValuation[100% Reserved],AssessedValuation[Dist],$C65,AssessedValuation[Tif_NonTIF],$A$4)</f>
        <v>0</v>
      </c>
      <c r="M65" s="8">
        <f>SUMIFS(AssessedValuation[100% Reserved4],AssessedValuation[Dist],$C65,AssessedValuation[Tif_NonTIF],$A$4)</f>
        <v>0</v>
      </c>
      <c r="N65" s="8">
        <f>SUMIFS(AssessedValuation[100% Railroads],AssessedValuation[Dist],$C65,AssessedValuation[Tif_NonTIF],$A$4)</f>
        <v>0</v>
      </c>
      <c r="O65" s="8">
        <f>SUMIFS(AssessedValuation[100% Utilities],AssessedValuation[Dist],$C65,AssessedValuation[Tif_NonTIF],$A$4)</f>
        <v>0</v>
      </c>
      <c r="P65" s="8">
        <f>SUMIFS(AssessedValuation[100% Other],AssessedValuation[Dist],$C65,AssessedValuation[Tif_NonTIF],$A$4)</f>
        <v>0</v>
      </c>
      <c r="Q65" s="8">
        <f>SUMIFS(AssessedValuation[100% Gross],AssessedValuation[Dist],$C65,AssessedValuation[Tif_NonTIF],$A$4)</f>
        <v>3113636</v>
      </c>
      <c r="R65" s="8">
        <f>SUMIFS(AssessedValuation[100% Military Exempt],AssessedValuation[Dist],$C65,AssessedValuation[Tif_NonTIF],$A$4)</f>
        <v>0</v>
      </c>
      <c r="S65" s="8">
        <f>SUMIFS(AssessedValuation[100% Homestead Exempt],AssessedValuation[Dist],$C65,AssessedValuation[Tif_NonTIF],$A$4)</f>
        <v>0</v>
      </c>
      <c r="T65" s="8">
        <f>SUMIFS(AssessedValuation[100% Net],AssessedValuation[Dist],$C65,AssessedValuation[Tif_NonTIF],$A$4)</f>
        <v>3113636</v>
      </c>
      <c r="U65" s="8">
        <f>SUMIFS(AssessedValuation[100% Gas &amp; Elec Utilities],AssessedValuation[Dist],$C65,AssessedValuation[Tif_NonTIF],$A$4)</f>
        <v>0</v>
      </c>
      <c r="V65" s="8">
        <f t="shared" si="0"/>
        <v>3113636</v>
      </c>
    </row>
    <row r="66" spans="1:22" x14ac:dyDescent="0.25">
      <c r="A66">
        <f>'Assessed Non-TIF'!A66</f>
        <v>2026</v>
      </c>
      <c r="B66" t="str">
        <f>'Assessed Non-TIF'!B66</f>
        <v>12</v>
      </c>
      <c r="C66" t="str">
        <f>'Assessed Non-TIF'!C66</f>
        <v>1152</v>
      </c>
      <c r="D66" t="str">
        <f>'Assessed Non-TIF'!D66</f>
        <v>1152</v>
      </c>
      <c r="E66" t="str">
        <f>'Assessed Non-TIF'!E66</f>
        <v>CHEROKEE</v>
      </c>
      <c r="F66" t="str">
        <f>'Assessed Non-TIF'!F66</f>
        <v>Cherokee</v>
      </c>
      <c r="G66" s="8">
        <f>SUMIFS(AssessedValuation[100% Residential],AssessedValuation[Dist],$C66,AssessedValuation[Tif_NonTIF],$A$4)</f>
        <v>0</v>
      </c>
      <c r="H66" s="8">
        <f>SUMIFS(AssessedValuation[100% Ag Land],AssessedValuation[Dist],$C66,AssessedValuation[Tif_NonTIF],$A$4)</f>
        <v>0</v>
      </c>
      <c r="I66" s="8">
        <f>SUMIFS(AssessedValuation[100% Ag Building],AssessedValuation[Dist],$C66,AssessedValuation[Tif_NonTIF],$A$4)</f>
        <v>0</v>
      </c>
      <c r="J66" s="8">
        <f>SUMIFS(AssessedValuation[100% Commercial],AssessedValuation[Dist],$C66,AssessedValuation[Tif_NonTIF],$A$4)</f>
        <v>2763133</v>
      </c>
      <c r="K66" s="8">
        <f>SUMIFS(AssessedValuation[100% Industrial],AssessedValuation[Dist],$C66,AssessedValuation[Tif_NonTIF],$A$4)</f>
        <v>2824864</v>
      </c>
      <c r="L66" s="8">
        <f>SUMIFS(AssessedValuation[100% Reserved],AssessedValuation[Dist],$C66,AssessedValuation[Tif_NonTIF],$A$4)</f>
        <v>0</v>
      </c>
      <c r="M66" s="8">
        <f>SUMIFS(AssessedValuation[100% Reserved4],AssessedValuation[Dist],$C66,AssessedValuation[Tif_NonTIF],$A$4)</f>
        <v>0</v>
      </c>
      <c r="N66" s="8">
        <f>SUMIFS(AssessedValuation[100% Railroads],AssessedValuation[Dist],$C66,AssessedValuation[Tif_NonTIF],$A$4)</f>
        <v>0</v>
      </c>
      <c r="O66" s="8">
        <f>SUMIFS(AssessedValuation[100% Utilities],AssessedValuation[Dist],$C66,AssessedValuation[Tif_NonTIF],$A$4)</f>
        <v>0</v>
      </c>
      <c r="P66" s="8">
        <f>SUMIFS(AssessedValuation[100% Other],AssessedValuation[Dist],$C66,AssessedValuation[Tif_NonTIF],$A$4)</f>
        <v>0</v>
      </c>
      <c r="Q66" s="8">
        <f>SUMIFS(AssessedValuation[100% Gross],AssessedValuation[Dist],$C66,AssessedValuation[Tif_NonTIF],$A$4)</f>
        <v>5587997</v>
      </c>
      <c r="R66" s="8">
        <f>SUMIFS(AssessedValuation[100% Military Exempt],AssessedValuation[Dist],$C66,AssessedValuation[Tif_NonTIF],$A$4)</f>
        <v>0</v>
      </c>
      <c r="S66" s="8">
        <f>SUMIFS(AssessedValuation[100% Homestead Exempt],AssessedValuation[Dist],$C66,AssessedValuation[Tif_NonTIF],$A$4)</f>
        <v>0</v>
      </c>
      <c r="T66" s="8">
        <f>SUMIFS(AssessedValuation[100% Net],AssessedValuation[Dist],$C66,AssessedValuation[Tif_NonTIF],$A$4)</f>
        <v>5587997</v>
      </c>
      <c r="U66" s="8">
        <f>SUMIFS(AssessedValuation[100% Gas &amp; Elec Utilities],AssessedValuation[Dist],$C66,AssessedValuation[Tif_NonTIF],$A$4)</f>
        <v>0</v>
      </c>
      <c r="V66" s="8">
        <f t="shared" si="0"/>
        <v>5587997</v>
      </c>
    </row>
    <row r="67" spans="1:22" x14ac:dyDescent="0.25">
      <c r="A67">
        <f>'Assessed Non-TIF'!A67</f>
        <v>2026</v>
      </c>
      <c r="B67" t="str">
        <f>'Assessed Non-TIF'!B67</f>
        <v>13</v>
      </c>
      <c r="C67" t="str">
        <f>'Assessed Non-TIF'!C67</f>
        <v>1197</v>
      </c>
      <c r="D67" t="str">
        <f>'Assessed Non-TIF'!D67</f>
        <v>1197</v>
      </c>
      <c r="E67" t="str">
        <f>'Assessed Non-TIF'!E67</f>
        <v>CLARINDA</v>
      </c>
      <c r="F67" t="str">
        <f>'Assessed Non-TIF'!F67</f>
        <v>Clarinda</v>
      </c>
      <c r="G67" s="8">
        <f>SUMIFS(AssessedValuation[100% Residential],AssessedValuation[Dist],$C67,AssessedValuation[Tif_NonTIF],$A$4)</f>
        <v>4181076</v>
      </c>
      <c r="H67" s="8">
        <f>SUMIFS(AssessedValuation[100% Ag Land],AssessedValuation[Dist],$C67,AssessedValuation[Tif_NonTIF],$A$4)</f>
        <v>0</v>
      </c>
      <c r="I67" s="8">
        <f>SUMIFS(AssessedValuation[100% Ag Building],AssessedValuation[Dist],$C67,AssessedValuation[Tif_NonTIF],$A$4)</f>
        <v>0</v>
      </c>
      <c r="J67" s="8">
        <f>SUMIFS(AssessedValuation[100% Commercial],AssessedValuation[Dist],$C67,AssessedValuation[Tif_NonTIF],$A$4)</f>
        <v>6207593</v>
      </c>
      <c r="K67" s="8">
        <f>SUMIFS(AssessedValuation[100% Industrial],AssessedValuation[Dist],$C67,AssessedValuation[Tif_NonTIF],$A$4)</f>
        <v>0</v>
      </c>
      <c r="L67" s="8">
        <f>SUMIFS(AssessedValuation[100% Reserved],AssessedValuation[Dist],$C67,AssessedValuation[Tif_NonTIF],$A$4)</f>
        <v>0</v>
      </c>
      <c r="M67" s="8">
        <f>SUMIFS(AssessedValuation[100% Reserved4],AssessedValuation[Dist],$C67,AssessedValuation[Tif_NonTIF],$A$4)</f>
        <v>0</v>
      </c>
      <c r="N67" s="8">
        <f>SUMIFS(AssessedValuation[100% Railroads],AssessedValuation[Dist],$C67,AssessedValuation[Tif_NonTIF],$A$4)</f>
        <v>0</v>
      </c>
      <c r="O67" s="8">
        <f>SUMIFS(AssessedValuation[100% Utilities],AssessedValuation[Dist],$C67,AssessedValuation[Tif_NonTIF],$A$4)</f>
        <v>0</v>
      </c>
      <c r="P67" s="8">
        <f>SUMIFS(AssessedValuation[100% Other],AssessedValuation[Dist],$C67,AssessedValuation[Tif_NonTIF],$A$4)</f>
        <v>0</v>
      </c>
      <c r="Q67" s="8">
        <f>SUMIFS(AssessedValuation[100% Gross],AssessedValuation[Dist],$C67,AssessedValuation[Tif_NonTIF],$A$4)</f>
        <v>10388669</v>
      </c>
      <c r="R67" s="8">
        <f>SUMIFS(AssessedValuation[100% Military Exempt],AssessedValuation[Dist],$C67,AssessedValuation[Tif_NonTIF],$A$4)</f>
        <v>4000</v>
      </c>
      <c r="S67" s="8">
        <f>SUMIFS(AssessedValuation[100% Homestead Exempt],AssessedValuation[Dist],$C67,AssessedValuation[Tif_NonTIF],$A$4)</f>
        <v>0</v>
      </c>
      <c r="T67" s="8">
        <f>SUMIFS(AssessedValuation[100% Net],AssessedValuation[Dist],$C67,AssessedValuation[Tif_NonTIF],$A$4)</f>
        <v>10384669</v>
      </c>
      <c r="U67" s="8">
        <f>SUMIFS(AssessedValuation[100% Gas &amp; Elec Utilities],AssessedValuation[Dist],$C67,AssessedValuation[Tif_NonTIF],$A$4)</f>
        <v>0</v>
      </c>
      <c r="V67" s="8">
        <f t="shared" si="0"/>
        <v>10384669</v>
      </c>
    </row>
    <row r="68" spans="1:22" x14ac:dyDescent="0.25">
      <c r="A68">
        <f>'Assessed Non-TIF'!A68</f>
        <v>2026</v>
      </c>
      <c r="B68" t="str">
        <f>'Assessed Non-TIF'!B68</f>
        <v>05</v>
      </c>
      <c r="C68" t="str">
        <f>'Assessed Non-TIF'!C68</f>
        <v>1206</v>
      </c>
      <c r="D68" t="str">
        <f>'Assessed Non-TIF'!D68</f>
        <v>1206</v>
      </c>
      <c r="E68" t="str">
        <f>'Assessed Non-TIF'!E68</f>
        <v>CLARION-GOLDFIELD-DOWS (CLR-GLDFLD)</v>
      </c>
      <c r="F68" t="str">
        <f>'Assessed Non-TIF'!F68</f>
        <v>Clarion-Goldfield-Dows</v>
      </c>
      <c r="G68" s="8">
        <f>SUMIFS(AssessedValuation[100% Residential],AssessedValuation[Dist],$C68,AssessedValuation[Tif_NonTIF],$A$4)</f>
        <v>3116759</v>
      </c>
      <c r="H68" s="8">
        <f>SUMIFS(AssessedValuation[100% Ag Land],AssessedValuation[Dist],$C68,AssessedValuation[Tif_NonTIF],$A$4)</f>
        <v>0</v>
      </c>
      <c r="I68" s="8">
        <f>SUMIFS(AssessedValuation[100% Ag Building],AssessedValuation[Dist],$C68,AssessedValuation[Tif_NonTIF],$A$4)</f>
        <v>0</v>
      </c>
      <c r="J68" s="8">
        <f>SUMIFS(AssessedValuation[100% Commercial],AssessedValuation[Dist],$C68,AssessedValuation[Tif_NonTIF],$A$4)</f>
        <v>13541726</v>
      </c>
      <c r="K68" s="8">
        <f>SUMIFS(AssessedValuation[100% Industrial],AssessedValuation[Dist],$C68,AssessedValuation[Tif_NonTIF],$A$4)</f>
        <v>18795110</v>
      </c>
      <c r="L68" s="8">
        <f>SUMIFS(AssessedValuation[100% Reserved],AssessedValuation[Dist],$C68,AssessedValuation[Tif_NonTIF],$A$4)</f>
        <v>0</v>
      </c>
      <c r="M68" s="8">
        <f>SUMIFS(AssessedValuation[100% Reserved4],AssessedValuation[Dist],$C68,AssessedValuation[Tif_NonTIF],$A$4)</f>
        <v>0</v>
      </c>
      <c r="N68" s="8">
        <f>SUMIFS(AssessedValuation[100% Railroads],AssessedValuation[Dist],$C68,AssessedValuation[Tif_NonTIF],$A$4)</f>
        <v>0</v>
      </c>
      <c r="O68" s="8">
        <f>SUMIFS(AssessedValuation[100% Utilities],AssessedValuation[Dist],$C68,AssessedValuation[Tif_NonTIF],$A$4)</f>
        <v>0</v>
      </c>
      <c r="P68" s="8">
        <f>SUMIFS(AssessedValuation[100% Other],AssessedValuation[Dist],$C68,AssessedValuation[Tif_NonTIF],$A$4)</f>
        <v>0</v>
      </c>
      <c r="Q68" s="8">
        <f>SUMIFS(AssessedValuation[100% Gross],AssessedValuation[Dist],$C68,AssessedValuation[Tif_NonTIF],$A$4)</f>
        <v>35453595</v>
      </c>
      <c r="R68" s="8">
        <f>SUMIFS(AssessedValuation[100% Military Exempt],AssessedValuation[Dist],$C68,AssessedValuation[Tif_NonTIF],$A$4)</f>
        <v>0</v>
      </c>
      <c r="S68" s="8">
        <f>SUMIFS(AssessedValuation[100% Homestead Exempt],AssessedValuation[Dist],$C68,AssessedValuation[Tif_NonTIF],$A$4)</f>
        <v>0</v>
      </c>
      <c r="T68" s="8">
        <f>SUMIFS(AssessedValuation[100% Net],AssessedValuation[Dist],$C68,AssessedValuation[Tif_NonTIF],$A$4)</f>
        <v>35453595</v>
      </c>
      <c r="U68" s="8">
        <f>SUMIFS(AssessedValuation[100% Gas &amp; Elec Utilities],AssessedValuation[Dist],$C68,AssessedValuation[Tif_NonTIF],$A$4)</f>
        <v>0</v>
      </c>
      <c r="V68" s="8">
        <f t="shared" si="0"/>
        <v>35453595</v>
      </c>
    </row>
    <row r="69" spans="1:22" x14ac:dyDescent="0.25">
      <c r="A69">
        <f>'Assessed Non-TIF'!A69</f>
        <v>2026</v>
      </c>
      <c r="B69" t="str">
        <f>'Assessed Non-TIF'!B69</f>
        <v>05</v>
      </c>
      <c r="C69" t="str">
        <f>'Assessed Non-TIF'!C69</f>
        <v>1854</v>
      </c>
      <c r="D69" t="str">
        <f>'Assessed Non-TIF'!D69</f>
        <v>1854</v>
      </c>
      <c r="E69" t="str">
        <f>'Assessed Non-TIF'!E69</f>
        <v>CLARION-GOLDFIELD-DOWS (DOWS)</v>
      </c>
      <c r="F69" t="str">
        <f>'Assessed Non-TIF'!F69</f>
        <v>Clarion-Goldfield-Dows (Dows)</v>
      </c>
      <c r="G69" s="8">
        <f>SUMIFS(AssessedValuation[100% Residential],AssessedValuation[Dist],$C69,AssessedValuation[Tif_NonTIF],$A$4)</f>
        <v>0</v>
      </c>
      <c r="H69" s="8">
        <f>SUMIFS(AssessedValuation[100% Ag Land],AssessedValuation[Dist],$C69,AssessedValuation[Tif_NonTIF],$A$4)</f>
        <v>0</v>
      </c>
      <c r="I69" s="8">
        <f>SUMIFS(AssessedValuation[100% Ag Building],AssessedValuation[Dist],$C69,AssessedValuation[Tif_NonTIF],$A$4)</f>
        <v>0</v>
      </c>
      <c r="J69" s="8">
        <f>SUMIFS(AssessedValuation[100% Commercial],AssessedValuation[Dist],$C69,AssessedValuation[Tif_NonTIF],$A$4)</f>
        <v>0</v>
      </c>
      <c r="K69" s="8">
        <f>SUMIFS(AssessedValuation[100% Industrial],AssessedValuation[Dist],$C69,AssessedValuation[Tif_NonTIF],$A$4)</f>
        <v>0</v>
      </c>
      <c r="L69" s="8">
        <f>SUMIFS(AssessedValuation[100% Reserved],AssessedValuation[Dist],$C69,AssessedValuation[Tif_NonTIF],$A$4)</f>
        <v>0</v>
      </c>
      <c r="M69" s="8">
        <f>SUMIFS(AssessedValuation[100% Reserved4],AssessedValuation[Dist],$C69,AssessedValuation[Tif_NonTIF],$A$4)</f>
        <v>0</v>
      </c>
      <c r="N69" s="8">
        <f>SUMIFS(AssessedValuation[100% Railroads],AssessedValuation[Dist],$C69,AssessedValuation[Tif_NonTIF],$A$4)</f>
        <v>0</v>
      </c>
      <c r="O69" s="8">
        <f>SUMIFS(AssessedValuation[100% Utilities],AssessedValuation[Dist],$C69,AssessedValuation[Tif_NonTIF],$A$4)</f>
        <v>0</v>
      </c>
      <c r="P69" s="8">
        <f>SUMIFS(AssessedValuation[100% Other],AssessedValuation[Dist],$C69,AssessedValuation[Tif_NonTIF],$A$4)</f>
        <v>0</v>
      </c>
      <c r="Q69" s="8">
        <f>SUMIFS(AssessedValuation[100% Gross],AssessedValuation[Dist],$C69,AssessedValuation[Tif_NonTIF],$A$4)</f>
        <v>0</v>
      </c>
      <c r="R69" s="8">
        <f>SUMIFS(AssessedValuation[100% Military Exempt],AssessedValuation[Dist],$C69,AssessedValuation[Tif_NonTIF],$A$4)</f>
        <v>0</v>
      </c>
      <c r="S69" s="8">
        <f>SUMIFS(AssessedValuation[100% Homestead Exempt],AssessedValuation[Dist],$C69,AssessedValuation[Tif_NonTIF],$A$4)</f>
        <v>0</v>
      </c>
      <c r="T69" s="8">
        <f>SUMIFS(AssessedValuation[100% Net],AssessedValuation[Dist],$C69,AssessedValuation[Tif_NonTIF],$A$4)</f>
        <v>0</v>
      </c>
      <c r="U69" s="8">
        <f>SUMIFS(AssessedValuation[100% Gas &amp; Elec Utilities],AssessedValuation[Dist],$C69,AssessedValuation[Tif_NonTIF],$A$4)</f>
        <v>0</v>
      </c>
      <c r="V69" s="8">
        <f t="shared" si="0"/>
        <v>0</v>
      </c>
    </row>
    <row r="70" spans="1:22" x14ac:dyDescent="0.25">
      <c r="A70">
        <f>'Assessed Non-TIF'!A70</f>
        <v>2026</v>
      </c>
      <c r="B70" t="str">
        <f>'Assessed Non-TIF'!B70</f>
        <v>13</v>
      </c>
      <c r="C70" t="str">
        <f>'Assessed Non-TIF'!C70</f>
        <v>1211</v>
      </c>
      <c r="D70" t="str">
        <f>'Assessed Non-TIF'!D70</f>
        <v>1211</v>
      </c>
      <c r="E70" t="str">
        <f>'Assessed Non-TIF'!E70</f>
        <v>CLARKE</v>
      </c>
      <c r="F70" t="str">
        <f>'Assessed Non-TIF'!F70</f>
        <v>Clarke</v>
      </c>
      <c r="G70" s="8">
        <f>SUMIFS(AssessedValuation[100% Residential],AssessedValuation[Dist],$C70,AssessedValuation[Tif_NonTIF],$A$4)</f>
        <v>5211265</v>
      </c>
      <c r="H70" s="8">
        <f>SUMIFS(AssessedValuation[100% Ag Land],AssessedValuation[Dist],$C70,AssessedValuation[Tif_NonTIF],$A$4)</f>
        <v>0</v>
      </c>
      <c r="I70" s="8">
        <f>SUMIFS(AssessedValuation[100% Ag Building],AssessedValuation[Dist],$C70,AssessedValuation[Tif_NonTIF],$A$4)</f>
        <v>0</v>
      </c>
      <c r="J70" s="8">
        <f>SUMIFS(AssessedValuation[100% Commercial],AssessedValuation[Dist],$C70,AssessedValuation[Tif_NonTIF],$A$4)</f>
        <v>12582694</v>
      </c>
      <c r="K70" s="8">
        <f>SUMIFS(AssessedValuation[100% Industrial],AssessedValuation[Dist],$C70,AssessedValuation[Tif_NonTIF],$A$4)</f>
        <v>0</v>
      </c>
      <c r="L70" s="8">
        <f>SUMIFS(AssessedValuation[100% Reserved],AssessedValuation[Dist],$C70,AssessedValuation[Tif_NonTIF],$A$4)</f>
        <v>0</v>
      </c>
      <c r="M70" s="8">
        <f>SUMIFS(AssessedValuation[100% Reserved4],AssessedValuation[Dist],$C70,AssessedValuation[Tif_NonTIF],$A$4)</f>
        <v>0</v>
      </c>
      <c r="N70" s="8">
        <f>SUMIFS(AssessedValuation[100% Railroads],AssessedValuation[Dist],$C70,AssessedValuation[Tif_NonTIF],$A$4)</f>
        <v>0</v>
      </c>
      <c r="O70" s="8">
        <f>SUMIFS(AssessedValuation[100% Utilities],AssessedValuation[Dist],$C70,AssessedValuation[Tif_NonTIF],$A$4)</f>
        <v>0</v>
      </c>
      <c r="P70" s="8">
        <f>SUMIFS(AssessedValuation[100% Other],AssessedValuation[Dist],$C70,AssessedValuation[Tif_NonTIF],$A$4)</f>
        <v>0</v>
      </c>
      <c r="Q70" s="8">
        <f>SUMIFS(AssessedValuation[100% Gross],AssessedValuation[Dist],$C70,AssessedValuation[Tif_NonTIF],$A$4)</f>
        <v>17793959</v>
      </c>
      <c r="R70" s="8">
        <f>SUMIFS(AssessedValuation[100% Military Exempt],AssessedValuation[Dist],$C70,AssessedValuation[Tif_NonTIF],$A$4)</f>
        <v>0</v>
      </c>
      <c r="S70" s="8">
        <f>SUMIFS(AssessedValuation[100% Homestead Exempt],AssessedValuation[Dist],$C70,AssessedValuation[Tif_NonTIF],$A$4)</f>
        <v>0</v>
      </c>
      <c r="T70" s="8">
        <f>SUMIFS(AssessedValuation[100% Net],AssessedValuation[Dist],$C70,AssessedValuation[Tif_NonTIF],$A$4)</f>
        <v>17793959</v>
      </c>
      <c r="U70" s="8">
        <f>SUMIFS(AssessedValuation[100% Gas &amp; Elec Utilities],AssessedValuation[Dist],$C70,AssessedValuation[Tif_NonTIF],$A$4)</f>
        <v>0</v>
      </c>
      <c r="V70" s="8">
        <f t="shared" si="0"/>
        <v>17793959</v>
      </c>
    </row>
    <row r="71" spans="1:22" x14ac:dyDescent="0.25">
      <c r="A71">
        <f>'Assessed Non-TIF'!A71</f>
        <v>2026</v>
      </c>
      <c r="B71" t="str">
        <f>'Assessed Non-TIF'!B71</f>
        <v>07</v>
      </c>
      <c r="C71" t="str">
        <f>'Assessed Non-TIF'!C71</f>
        <v>1215</v>
      </c>
      <c r="D71" t="str">
        <f>'Assessed Non-TIF'!D71</f>
        <v>1215</v>
      </c>
      <c r="E71" t="str">
        <f>'Assessed Non-TIF'!E71</f>
        <v>CLARKSVILLE</v>
      </c>
      <c r="F71" t="str">
        <f>'Assessed Non-TIF'!F71</f>
        <v>Clarksville</v>
      </c>
      <c r="G71" s="8">
        <f>SUMIFS(AssessedValuation[100% Residential],AssessedValuation[Dist],$C71,AssessedValuation[Tif_NonTIF],$A$4)</f>
        <v>0</v>
      </c>
      <c r="H71" s="8">
        <f>SUMIFS(AssessedValuation[100% Ag Land],AssessedValuation[Dist],$C71,AssessedValuation[Tif_NonTIF],$A$4)</f>
        <v>0</v>
      </c>
      <c r="I71" s="8">
        <f>SUMIFS(AssessedValuation[100% Ag Building],AssessedValuation[Dist],$C71,AssessedValuation[Tif_NonTIF],$A$4)</f>
        <v>0</v>
      </c>
      <c r="J71" s="8">
        <f>SUMIFS(AssessedValuation[100% Commercial],AssessedValuation[Dist],$C71,AssessedValuation[Tif_NonTIF],$A$4)</f>
        <v>0</v>
      </c>
      <c r="K71" s="8">
        <f>SUMIFS(AssessedValuation[100% Industrial],AssessedValuation[Dist],$C71,AssessedValuation[Tif_NonTIF],$A$4)</f>
        <v>0</v>
      </c>
      <c r="L71" s="8">
        <f>SUMIFS(AssessedValuation[100% Reserved],AssessedValuation[Dist],$C71,AssessedValuation[Tif_NonTIF],$A$4)</f>
        <v>0</v>
      </c>
      <c r="M71" s="8">
        <f>SUMIFS(AssessedValuation[100% Reserved4],AssessedValuation[Dist],$C71,AssessedValuation[Tif_NonTIF],$A$4)</f>
        <v>0</v>
      </c>
      <c r="N71" s="8">
        <f>SUMIFS(AssessedValuation[100% Railroads],AssessedValuation[Dist],$C71,AssessedValuation[Tif_NonTIF],$A$4)</f>
        <v>0</v>
      </c>
      <c r="O71" s="8">
        <f>SUMIFS(AssessedValuation[100% Utilities],AssessedValuation[Dist],$C71,AssessedValuation[Tif_NonTIF],$A$4)</f>
        <v>0</v>
      </c>
      <c r="P71" s="8">
        <f>SUMIFS(AssessedValuation[100% Other],AssessedValuation[Dist],$C71,AssessedValuation[Tif_NonTIF],$A$4)</f>
        <v>0</v>
      </c>
      <c r="Q71" s="8">
        <f>SUMIFS(AssessedValuation[100% Gross],AssessedValuation[Dist],$C71,AssessedValuation[Tif_NonTIF],$A$4)</f>
        <v>0</v>
      </c>
      <c r="R71" s="8">
        <f>SUMIFS(AssessedValuation[100% Military Exempt],AssessedValuation[Dist],$C71,AssessedValuation[Tif_NonTIF],$A$4)</f>
        <v>0</v>
      </c>
      <c r="S71" s="8">
        <f>SUMIFS(AssessedValuation[100% Homestead Exempt],AssessedValuation[Dist],$C71,AssessedValuation[Tif_NonTIF],$A$4)</f>
        <v>0</v>
      </c>
      <c r="T71" s="8">
        <f>SUMIFS(AssessedValuation[100% Net],AssessedValuation[Dist],$C71,AssessedValuation[Tif_NonTIF],$A$4)</f>
        <v>0</v>
      </c>
      <c r="U71" s="8">
        <f>SUMIFS(AssessedValuation[100% Gas &amp; Elec Utilities],AssessedValuation[Dist],$C71,AssessedValuation[Tif_NonTIF],$A$4)</f>
        <v>0</v>
      </c>
      <c r="V71" s="8">
        <f t="shared" si="0"/>
        <v>0</v>
      </c>
    </row>
    <row r="72" spans="1:22" x14ac:dyDescent="0.25">
      <c r="A72">
        <f>'Assessed Non-TIF'!A72</f>
        <v>2026</v>
      </c>
      <c r="B72" t="str">
        <f>'Assessed Non-TIF'!B72</f>
        <v>05</v>
      </c>
      <c r="C72" t="str">
        <f>'Assessed Non-TIF'!C72</f>
        <v>1218</v>
      </c>
      <c r="D72" t="str">
        <f>'Assessed Non-TIF'!D72</f>
        <v>1218</v>
      </c>
      <c r="E72" t="str">
        <f>'Assessed Non-TIF'!E72</f>
        <v>CLAY CENTRAL-EVERLY</v>
      </c>
      <c r="F72" t="str">
        <f>'Assessed Non-TIF'!F72</f>
        <v>Clay Central-Everly</v>
      </c>
      <c r="G72" s="8">
        <f>SUMIFS(AssessedValuation[100% Residential],AssessedValuation[Dist],$C72,AssessedValuation[Tif_NonTIF],$A$4)</f>
        <v>0</v>
      </c>
      <c r="H72" s="8">
        <f>SUMIFS(AssessedValuation[100% Ag Land],AssessedValuation[Dist],$C72,AssessedValuation[Tif_NonTIF],$A$4)</f>
        <v>0</v>
      </c>
      <c r="I72" s="8">
        <f>SUMIFS(AssessedValuation[100% Ag Building],AssessedValuation[Dist],$C72,AssessedValuation[Tif_NonTIF],$A$4)</f>
        <v>0</v>
      </c>
      <c r="J72" s="8">
        <f>SUMIFS(AssessedValuation[100% Commercial],AssessedValuation[Dist],$C72,AssessedValuation[Tif_NonTIF],$A$4)</f>
        <v>0</v>
      </c>
      <c r="K72" s="8">
        <f>SUMIFS(AssessedValuation[100% Industrial],AssessedValuation[Dist],$C72,AssessedValuation[Tif_NonTIF],$A$4)</f>
        <v>48852088</v>
      </c>
      <c r="L72" s="8">
        <f>SUMIFS(AssessedValuation[100% Reserved],AssessedValuation[Dist],$C72,AssessedValuation[Tif_NonTIF],$A$4)</f>
        <v>0</v>
      </c>
      <c r="M72" s="8">
        <f>SUMIFS(AssessedValuation[100% Reserved4],AssessedValuation[Dist],$C72,AssessedValuation[Tif_NonTIF],$A$4)</f>
        <v>0</v>
      </c>
      <c r="N72" s="8">
        <f>SUMIFS(AssessedValuation[100% Railroads],AssessedValuation[Dist],$C72,AssessedValuation[Tif_NonTIF],$A$4)</f>
        <v>0</v>
      </c>
      <c r="O72" s="8">
        <f>SUMIFS(AssessedValuation[100% Utilities],AssessedValuation[Dist],$C72,AssessedValuation[Tif_NonTIF],$A$4)</f>
        <v>0</v>
      </c>
      <c r="P72" s="8">
        <f>SUMIFS(AssessedValuation[100% Other],AssessedValuation[Dist],$C72,AssessedValuation[Tif_NonTIF],$A$4)</f>
        <v>0</v>
      </c>
      <c r="Q72" s="8">
        <f>SUMIFS(AssessedValuation[100% Gross],AssessedValuation[Dist],$C72,AssessedValuation[Tif_NonTIF],$A$4)</f>
        <v>48852088</v>
      </c>
      <c r="R72" s="8">
        <f>SUMIFS(AssessedValuation[100% Military Exempt],AssessedValuation[Dist],$C72,AssessedValuation[Tif_NonTIF],$A$4)</f>
        <v>0</v>
      </c>
      <c r="S72" s="8">
        <f>SUMIFS(AssessedValuation[100% Homestead Exempt],AssessedValuation[Dist],$C72,AssessedValuation[Tif_NonTIF],$A$4)</f>
        <v>0</v>
      </c>
      <c r="T72" s="8">
        <f>SUMIFS(AssessedValuation[100% Net],AssessedValuation[Dist],$C72,AssessedValuation[Tif_NonTIF],$A$4)</f>
        <v>48852088</v>
      </c>
      <c r="U72" s="8">
        <f>SUMIFS(AssessedValuation[100% Gas &amp; Elec Utilities],AssessedValuation[Dist],$C72,AssessedValuation[Tif_NonTIF],$A$4)</f>
        <v>0</v>
      </c>
      <c r="V72" s="8">
        <f t="shared" ref="V72:V135" si="1">SUM(T72:U72)</f>
        <v>48852088</v>
      </c>
    </row>
    <row r="73" spans="1:22" x14ac:dyDescent="0.25">
      <c r="A73">
        <f>'Assessed Non-TIF'!A73</f>
        <v>2026</v>
      </c>
      <c r="B73" t="str">
        <f>'Assessed Non-TIF'!B73</f>
        <v>01</v>
      </c>
      <c r="C73" t="str">
        <f>'Assessed Non-TIF'!C73</f>
        <v>2763</v>
      </c>
      <c r="D73" t="str">
        <f>'Assessed Non-TIF'!D73</f>
        <v>2763</v>
      </c>
      <c r="E73" t="str">
        <f>'Assessed Non-TIF'!E73</f>
        <v>CLAYTON RIDGE</v>
      </c>
      <c r="F73" t="str">
        <f>'Assessed Non-TIF'!F73</f>
        <v>Clayton Ridge</v>
      </c>
      <c r="G73" s="8">
        <f>SUMIFS(AssessedValuation[100% Residential],AssessedValuation[Dist],$C73,AssessedValuation[Tif_NonTIF],$A$4)</f>
        <v>0</v>
      </c>
      <c r="H73" s="8">
        <f>SUMIFS(AssessedValuation[100% Ag Land],AssessedValuation[Dist],$C73,AssessedValuation[Tif_NonTIF],$A$4)</f>
        <v>0</v>
      </c>
      <c r="I73" s="8">
        <f>SUMIFS(AssessedValuation[100% Ag Building],AssessedValuation[Dist],$C73,AssessedValuation[Tif_NonTIF],$A$4)</f>
        <v>0</v>
      </c>
      <c r="J73" s="8">
        <f>SUMIFS(AssessedValuation[100% Commercial],AssessedValuation[Dist],$C73,AssessedValuation[Tif_NonTIF],$A$4)</f>
        <v>294675</v>
      </c>
      <c r="K73" s="8">
        <f>SUMIFS(AssessedValuation[100% Industrial],AssessedValuation[Dist],$C73,AssessedValuation[Tif_NonTIF],$A$4)</f>
        <v>0</v>
      </c>
      <c r="L73" s="8">
        <f>SUMIFS(AssessedValuation[100% Reserved],AssessedValuation[Dist],$C73,AssessedValuation[Tif_NonTIF],$A$4)</f>
        <v>0</v>
      </c>
      <c r="M73" s="8">
        <f>SUMIFS(AssessedValuation[100% Reserved4],AssessedValuation[Dist],$C73,AssessedValuation[Tif_NonTIF],$A$4)</f>
        <v>0</v>
      </c>
      <c r="N73" s="8">
        <f>SUMIFS(AssessedValuation[100% Railroads],AssessedValuation[Dist],$C73,AssessedValuation[Tif_NonTIF],$A$4)</f>
        <v>0</v>
      </c>
      <c r="O73" s="8">
        <f>SUMIFS(AssessedValuation[100% Utilities],AssessedValuation[Dist],$C73,AssessedValuation[Tif_NonTIF],$A$4)</f>
        <v>0</v>
      </c>
      <c r="P73" s="8">
        <f>SUMIFS(AssessedValuation[100% Other],AssessedValuation[Dist],$C73,AssessedValuation[Tif_NonTIF],$A$4)</f>
        <v>0</v>
      </c>
      <c r="Q73" s="8">
        <f>SUMIFS(AssessedValuation[100% Gross],AssessedValuation[Dist],$C73,AssessedValuation[Tif_NonTIF],$A$4)</f>
        <v>294675</v>
      </c>
      <c r="R73" s="8">
        <f>SUMIFS(AssessedValuation[100% Military Exempt],AssessedValuation[Dist],$C73,AssessedValuation[Tif_NonTIF],$A$4)</f>
        <v>0</v>
      </c>
      <c r="S73" s="8">
        <f>SUMIFS(AssessedValuation[100% Homestead Exempt],AssessedValuation[Dist],$C73,AssessedValuation[Tif_NonTIF],$A$4)</f>
        <v>0</v>
      </c>
      <c r="T73" s="8">
        <f>SUMIFS(AssessedValuation[100% Net],AssessedValuation[Dist],$C73,AssessedValuation[Tif_NonTIF],$A$4)</f>
        <v>294675</v>
      </c>
      <c r="U73" s="8">
        <f>SUMIFS(AssessedValuation[100% Gas &amp; Elec Utilities],AssessedValuation[Dist],$C73,AssessedValuation[Tif_NonTIF],$A$4)</f>
        <v>0</v>
      </c>
      <c r="V73" s="8">
        <f t="shared" si="1"/>
        <v>294675</v>
      </c>
    </row>
    <row r="74" spans="1:22" x14ac:dyDescent="0.25">
      <c r="A74">
        <f>'Assessed Non-TIF'!A74</f>
        <v>2026</v>
      </c>
      <c r="B74">
        <f>'Assessed Non-TIF'!B74</f>
        <v>0</v>
      </c>
      <c r="C74" t="str">
        <f>'Assessed Non-TIF'!C74</f>
        <v>0216</v>
      </c>
      <c r="D74" t="str">
        <f>'Assessed Non-TIF'!D74</f>
        <v>0216</v>
      </c>
      <c r="E74" t="str">
        <f>'Assessed Non-TIF'!E74</f>
        <v>CLEAR CREEK-AMANA (AMANA)</v>
      </c>
      <c r="F74" t="str">
        <f>'Assessed Non-TIF'!F74</f>
        <v>Clear Creek-Amana (Amana)</v>
      </c>
      <c r="G74" s="8">
        <f>SUMIFS(AssessedValuation[100% Residential],AssessedValuation[Dist],$C74,AssessedValuation[Tif_NonTIF],$A$4)</f>
        <v>0</v>
      </c>
      <c r="H74" s="8">
        <f>SUMIFS(AssessedValuation[100% Ag Land],AssessedValuation[Dist],$C74,AssessedValuation[Tif_NonTIF],$A$4)</f>
        <v>0</v>
      </c>
      <c r="I74" s="8">
        <f>SUMIFS(AssessedValuation[100% Ag Building],AssessedValuation[Dist],$C74,AssessedValuation[Tif_NonTIF],$A$4)</f>
        <v>0</v>
      </c>
      <c r="J74" s="8">
        <f>SUMIFS(AssessedValuation[100% Commercial],AssessedValuation[Dist],$C74,AssessedValuation[Tif_NonTIF],$A$4)</f>
        <v>0</v>
      </c>
      <c r="K74" s="8">
        <f>SUMIFS(AssessedValuation[100% Industrial],AssessedValuation[Dist],$C74,AssessedValuation[Tif_NonTIF],$A$4)</f>
        <v>0</v>
      </c>
      <c r="L74" s="8">
        <f>SUMIFS(AssessedValuation[100% Reserved],AssessedValuation[Dist],$C74,AssessedValuation[Tif_NonTIF],$A$4)</f>
        <v>0</v>
      </c>
      <c r="M74" s="8">
        <f>SUMIFS(AssessedValuation[100% Reserved4],AssessedValuation[Dist],$C74,AssessedValuation[Tif_NonTIF],$A$4)</f>
        <v>0</v>
      </c>
      <c r="N74" s="8">
        <f>SUMIFS(AssessedValuation[100% Railroads],AssessedValuation[Dist],$C74,AssessedValuation[Tif_NonTIF],$A$4)</f>
        <v>0</v>
      </c>
      <c r="O74" s="8">
        <f>SUMIFS(AssessedValuation[100% Utilities],AssessedValuation[Dist],$C74,AssessedValuation[Tif_NonTIF],$A$4)</f>
        <v>0</v>
      </c>
      <c r="P74" s="8">
        <f>SUMIFS(AssessedValuation[100% Other],AssessedValuation[Dist],$C74,AssessedValuation[Tif_NonTIF],$A$4)</f>
        <v>0</v>
      </c>
      <c r="Q74" s="8">
        <f>SUMIFS(AssessedValuation[100% Gross],AssessedValuation[Dist],$C74,AssessedValuation[Tif_NonTIF],$A$4)</f>
        <v>0</v>
      </c>
      <c r="R74" s="8">
        <f>SUMIFS(AssessedValuation[100% Military Exempt],AssessedValuation[Dist],$C74,AssessedValuation[Tif_NonTIF],$A$4)</f>
        <v>0</v>
      </c>
      <c r="S74" s="8">
        <f>SUMIFS(AssessedValuation[100% Homestead Exempt],AssessedValuation[Dist],$C74,AssessedValuation[Tif_NonTIF],$A$4)</f>
        <v>0</v>
      </c>
      <c r="T74" s="8">
        <f>SUMIFS(AssessedValuation[100% Net],AssessedValuation[Dist],$C74,AssessedValuation[Tif_NonTIF],$A$4)</f>
        <v>0</v>
      </c>
      <c r="U74" s="8">
        <f>SUMIFS(AssessedValuation[100% Gas &amp; Elec Utilities],AssessedValuation[Dist],$C74,AssessedValuation[Tif_NonTIF],$A$4)</f>
        <v>0</v>
      </c>
      <c r="V74" s="8">
        <f t="shared" si="1"/>
        <v>0</v>
      </c>
    </row>
    <row r="75" spans="1:22" x14ac:dyDescent="0.25">
      <c r="A75">
        <f>'Assessed Non-TIF'!A75</f>
        <v>2026</v>
      </c>
      <c r="B75" t="str">
        <f>'Assessed Non-TIF'!B75</f>
        <v>10</v>
      </c>
      <c r="C75" t="str">
        <f>'Assessed Non-TIF'!C75</f>
        <v>1221</v>
      </c>
      <c r="D75" t="str">
        <f>'Assessed Non-TIF'!D75</f>
        <v>1221</v>
      </c>
      <c r="E75" t="str">
        <f>'Assessed Non-TIF'!E75</f>
        <v>CLEAR CREEK-AMANA (CLEAR CREEK)</v>
      </c>
      <c r="F75" t="str">
        <f>'Assessed Non-TIF'!F75</f>
        <v>Clear Creek-Amana</v>
      </c>
      <c r="G75" s="8">
        <f>SUMIFS(AssessedValuation[100% Residential],AssessedValuation[Dist],$C75,AssessedValuation[Tif_NonTIF],$A$4)</f>
        <v>86569828</v>
      </c>
      <c r="H75" s="8">
        <f>SUMIFS(AssessedValuation[100% Ag Land],AssessedValuation[Dist],$C75,AssessedValuation[Tif_NonTIF],$A$4)</f>
        <v>119282</v>
      </c>
      <c r="I75" s="8">
        <f>SUMIFS(AssessedValuation[100% Ag Building],AssessedValuation[Dist],$C75,AssessedValuation[Tif_NonTIF],$A$4)</f>
        <v>5141</v>
      </c>
      <c r="J75" s="8">
        <f>SUMIFS(AssessedValuation[100% Commercial],AssessedValuation[Dist],$C75,AssessedValuation[Tif_NonTIF],$A$4)</f>
        <v>285824576</v>
      </c>
      <c r="K75" s="8">
        <f>SUMIFS(AssessedValuation[100% Industrial],AssessedValuation[Dist],$C75,AssessedValuation[Tif_NonTIF],$A$4)</f>
        <v>3066542</v>
      </c>
      <c r="L75" s="8">
        <f>SUMIFS(AssessedValuation[100% Reserved],AssessedValuation[Dist],$C75,AssessedValuation[Tif_NonTIF],$A$4)</f>
        <v>0</v>
      </c>
      <c r="M75" s="8">
        <f>SUMIFS(AssessedValuation[100% Reserved4],AssessedValuation[Dist],$C75,AssessedValuation[Tif_NonTIF],$A$4)</f>
        <v>0</v>
      </c>
      <c r="N75" s="8">
        <f>SUMIFS(AssessedValuation[100% Railroads],AssessedValuation[Dist],$C75,AssessedValuation[Tif_NonTIF],$A$4)</f>
        <v>0</v>
      </c>
      <c r="O75" s="8">
        <f>SUMIFS(AssessedValuation[100% Utilities],AssessedValuation[Dist],$C75,AssessedValuation[Tif_NonTIF],$A$4)</f>
        <v>0</v>
      </c>
      <c r="P75" s="8">
        <f>SUMIFS(AssessedValuation[100% Other],AssessedValuation[Dist],$C75,AssessedValuation[Tif_NonTIF],$A$4)</f>
        <v>0</v>
      </c>
      <c r="Q75" s="8">
        <f>SUMIFS(AssessedValuation[100% Gross],AssessedValuation[Dist],$C75,AssessedValuation[Tif_NonTIF],$A$4)</f>
        <v>375585369</v>
      </c>
      <c r="R75" s="8">
        <f>SUMIFS(AssessedValuation[100% Military Exempt],AssessedValuation[Dist],$C75,AssessedValuation[Tif_NonTIF],$A$4)</f>
        <v>0</v>
      </c>
      <c r="S75" s="8">
        <f>SUMIFS(AssessedValuation[100% Homestead Exempt],AssessedValuation[Dist],$C75,AssessedValuation[Tif_NonTIF],$A$4)</f>
        <v>0</v>
      </c>
      <c r="T75" s="8">
        <f>SUMIFS(AssessedValuation[100% Net],AssessedValuation[Dist],$C75,AssessedValuation[Tif_NonTIF],$A$4)</f>
        <v>375585369</v>
      </c>
      <c r="U75" s="8">
        <f>SUMIFS(AssessedValuation[100% Gas &amp; Elec Utilities],AssessedValuation[Dist],$C75,AssessedValuation[Tif_NonTIF],$A$4)</f>
        <v>0</v>
      </c>
      <c r="V75" s="8">
        <f t="shared" si="1"/>
        <v>375585369</v>
      </c>
    </row>
    <row r="76" spans="1:22" x14ac:dyDescent="0.25">
      <c r="A76">
        <f>'Assessed Non-TIF'!A76</f>
        <v>2026</v>
      </c>
      <c r="B76" t="str">
        <f>'Assessed Non-TIF'!B76</f>
        <v>07</v>
      </c>
      <c r="C76" t="str">
        <f>'Assessed Non-TIF'!C76</f>
        <v>1233</v>
      </c>
      <c r="D76" t="str">
        <f>'Assessed Non-TIF'!D76</f>
        <v>1233</v>
      </c>
      <c r="E76" t="str">
        <f>'Assessed Non-TIF'!E76</f>
        <v>CLEAR LAKE</v>
      </c>
      <c r="F76" t="str">
        <f>'Assessed Non-TIF'!F76</f>
        <v>Clear Lake</v>
      </c>
      <c r="G76" s="8">
        <f>SUMIFS(AssessedValuation[100% Residential],AssessedValuation[Dist],$C76,AssessedValuation[Tif_NonTIF],$A$4)</f>
        <v>45043979</v>
      </c>
      <c r="H76" s="8">
        <f>SUMIFS(AssessedValuation[100% Ag Land],AssessedValuation[Dist],$C76,AssessedValuation[Tif_NonTIF],$A$4)</f>
        <v>0</v>
      </c>
      <c r="I76" s="8">
        <f>SUMIFS(AssessedValuation[100% Ag Building],AssessedValuation[Dist],$C76,AssessedValuation[Tif_NonTIF],$A$4)</f>
        <v>0</v>
      </c>
      <c r="J76" s="8">
        <f>SUMIFS(AssessedValuation[100% Commercial],AssessedValuation[Dist],$C76,AssessedValuation[Tif_NonTIF],$A$4)</f>
        <v>73086411</v>
      </c>
      <c r="K76" s="8">
        <f>SUMIFS(AssessedValuation[100% Industrial],AssessedValuation[Dist],$C76,AssessedValuation[Tif_NonTIF],$A$4)</f>
        <v>9140773</v>
      </c>
      <c r="L76" s="8">
        <f>SUMIFS(AssessedValuation[100% Reserved],AssessedValuation[Dist],$C76,AssessedValuation[Tif_NonTIF],$A$4)</f>
        <v>0</v>
      </c>
      <c r="M76" s="8">
        <f>SUMIFS(AssessedValuation[100% Reserved4],AssessedValuation[Dist],$C76,AssessedValuation[Tif_NonTIF],$A$4)</f>
        <v>0</v>
      </c>
      <c r="N76" s="8">
        <f>SUMIFS(AssessedValuation[100% Railroads],AssessedValuation[Dist],$C76,AssessedValuation[Tif_NonTIF],$A$4)</f>
        <v>0</v>
      </c>
      <c r="O76" s="8">
        <f>SUMIFS(AssessedValuation[100% Utilities],AssessedValuation[Dist],$C76,AssessedValuation[Tif_NonTIF],$A$4)</f>
        <v>0</v>
      </c>
      <c r="P76" s="8">
        <f>SUMIFS(AssessedValuation[100% Other],AssessedValuation[Dist],$C76,AssessedValuation[Tif_NonTIF],$A$4)</f>
        <v>0</v>
      </c>
      <c r="Q76" s="8">
        <f>SUMIFS(AssessedValuation[100% Gross],AssessedValuation[Dist],$C76,AssessedValuation[Tif_NonTIF],$A$4)</f>
        <v>127271163</v>
      </c>
      <c r="R76" s="8">
        <f>SUMIFS(AssessedValuation[100% Military Exempt],AssessedValuation[Dist],$C76,AssessedValuation[Tif_NonTIF],$A$4)</f>
        <v>0</v>
      </c>
      <c r="S76" s="8">
        <f>SUMIFS(AssessedValuation[100% Homestead Exempt],AssessedValuation[Dist],$C76,AssessedValuation[Tif_NonTIF],$A$4)</f>
        <v>0</v>
      </c>
      <c r="T76" s="8">
        <f>SUMIFS(AssessedValuation[100% Net],AssessedValuation[Dist],$C76,AssessedValuation[Tif_NonTIF],$A$4)</f>
        <v>127271163</v>
      </c>
      <c r="U76" s="8">
        <f>SUMIFS(AssessedValuation[100% Gas &amp; Elec Utilities],AssessedValuation[Dist],$C76,AssessedValuation[Tif_NonTIF],$A$4)</f>
        <v>0</v>
      </c>
      <c r="V76" s="8">
        <f t="shared" si="1"/>
        <v>127271163</v>
      </c>
    </row>
    <row r="77" spans="1:22" x14ac:dyDescent="0.25">
      <c r="A77">
        <f>'Assessed Non-TIF'!A77</f>
        <v>2026</v>
      </c>
      <c r="B77" t="str">
        <f>'Assessed Non-TIF'!B77</f>
        <v>09</v>
      </c>
      <c r="C77" t="str">
        <f>'Assessed Non-TIF'!C77</f>
        <v>1278</v>
      </c>
      <c r="D77" t="str">
        <f>'Assessed Non-TIF'!D77</f>
        <v>1278</v>
      </c>
      <c r="E77" t="str">
        <f>'Assessed Non-TIF'!E77</f>
        <v>CLINTON</v>
      </c>
      <c r="F77" t="str">
        <f>'Assessed Non-TIF'!F77</f>
        <v>Clinton</v>
      </c>
      <c r="G77" s="8">
        <f>SUMIFS(AssessedValuation[100% Residential],AssessedValuation[Dist],$C77,AssessedValuation[Tif_NonTIF],$A$4)</f>
        <v>13465772</v>
      </c>
      <c r="H77" s="8">
        <f>SUMIFS(AssessedValuation[100% Ag Land],AssessedValuation[Dist],$C77,AssessedValuation[Tif_NonTIF],$A$4)</f>
        <v>0</v>
      </c>
      <c r="I77" s="8">
        <f>SUMIFS(AssessedValuation[100% Ag Building],AssessedValuation[Dist],$C77,AssessedValuation[Tif_NonTIF],$A$4)</f>
        <v>0</v>
      </c>
      <c r="J77" s="8">
        <f>SUMIFS(AssessedValuation[100% Commercial],AssessedValuation[Dist],$C77,AssessedValuation[Tif_NonTIF],$A$4)</f>
        <v>1608581</v>
      </c>
      <c r="K77" s="8">
        <f>SUMIFS(AssessedValuation[100% Industrial],AssessedValuation[Dist],$C77,AssessedValuation[Tif_NonTIF],$A$4)</f>
        <v>0</v>
      </c>
      <c r="L77" s="8">
        <f>SUMIFS(AssessedValuation[100% Reserved],AssessedValuation[Dist],$C77,AssessedValuation[Tif_NonTIF],$A$4)</f>
        <v>0</v>
      </c>
      <c r="M77" s="8">
        <f>SUMIFS(AssessedValuation[100% Reserved4],AssessedValuation[Dist],$C77,AssessedValuation[Tif_NonTIF],$A$4)</f>
        <v>0</v>
      </c>
      <c r="N77" s="8">
        <f>SUMIFS(AssessedValuation[100% Railroads],AssessedValuation[Dist],$C77,AssessedValuation[Tif_NonTIF],$A$4)</f>
        <v>0</v>
      </c>
      <c r="O77" s="8">
        <f>SUMIFS(AssessedValuation[100% Utilities],AssessedValuation[Dist],$C77,AssessedValuation[Tif_NonTIF],$A$4)</f>
        <v>0</v>
      </c>
      <c r="P77" s="8">
        <f>SUMIFS(AssessedValuation[100% Other],AssessedValuation[Dist],$C77,AssessedValuation[Tif_NonTIF],$A$4)</f>
        <v>0</v>
      </c>
      <c r="Q77" s="8">
        <f>SUMIFS(AssessedValuation[100% Gross],AssessedValuation[Dist],$C77,AssessedValuation[Tif_NonTIF],$A$4)</f>
        <v>15074353</v>
      </c>
      <c r="R77" s="8">
        <f>SUMIFS(AssessedValuation[100% Military Exempt],AssessedValuation[Dist],$C77,AssessedValuation[Tif_NonTIF],$A$4)</f>
        <v>16000</v>
      </c>
      <c r="S77" s="8">
        <f>SUMIFS(AssessedValuation[100% Homestead Exempt],AssessedValuation[Dist],$C77,AssessedValuation[Tif_NonTIF],$A$4)</f>
        <v>97500</v>
      </c>
      <c r="T77" s="8">
        <f>SUMIFS(AssessedValuation[100% Net],AssessedValuation[Dist],$C77,AssessedValuation[Tif_NonTIF],$A$4)</f>
        <v>14960853</v>
      </c>
      <c r="U77" s="8">
        <f>SUMIFS(AssessedValuation[100% Gas &amp; Elec Utilities],AssessedValuation[Dist],$C77,AssessedValuation[Tif_NonTIF],$A$4)</f>
        <v>0</v>
      </c>
      <c r="V77" s="8">
        <f t="shared" si="1"/>
        <v>14960853</v>
      </c>
    </row>
    <row r="78" spans="1:22" x14ac:dyDescent="0.25">
      <c r="A78">
        <f>'Assessed Non-TIF'!A78</f>
        <v>2026</v>
      </c>
      <c r="B78" t="str">
        <f>'Assessed Non-TIF'!B78</f>
        <v>11</v>
      </c>
      <c r="C78" t="str">
        <f>'Assessed Non-TIF'!C78</f>
        <v>1332</v>
      </c>
      <c r="D78" t="str">
        <f>'Assessed Non-TIF'!D78</f>
        <v>1332</v>
      </c>
      <c r="E78" t="str">
        <f>'Assessed Non-TIF'!E78</f>
        <v>COLFAX-MINGO</v>
      </c>
      <c r="F78" t="str">
        <f>'Assessed Non-TIF'!F78</f>
        <v>Colfax-Mingo</v>
      </c>
      <c r="G78" s="8">
        <f>SUMIFS(AssessedValuation[100% Residential],AssessedValuation[Dist],$C78,AssessedValuation[Tif_NonTIF],$A$4)</f>
        <v>373209</v>
      </c>
      <c r="H78" s="8">
        <f>SUMIFS(AssessedValuation[100% Ag Land],AssessedValuation[Dist],$C78,AssessedValuation[Tif_NonTIF],$A$4)</f>
        <v>0</v>
      </c>
      <c r="I78" s="8">
        <f>SUMIFS(AssessedValuation[100% Ag Building],AssessedValuation[Dist],$C78,AssessedValuation[Tif_NonTIF],$A$4)</f>
        <v>0</v>
      </c>
      <c r="J78" s="8">
        <f>SUMIFS(AssessedValuation[100% Commercial],AssessedValuation[Dist],$C78,AssessedValuation[Tif_NonTIF],$A$4)</f>
        <v>140501</v>
      </c>
      <c r="K78" s="8">
        <f>SUMIFS(AssessedValuation[100% Industrial],AssessedValuation[Dist],$C78,AssessedValuation[Tif_NonTIF],$A$4)</f>
        <v>0</v>
      </c>
      <c r="L78" s="8">
        <f>SUMIFS(AssessedValuation[100% Reserved],AssessedValuation[Dist],$C78,AssessedValuation[Tif_NonTIF],$A$4)</f>
        <v>0</v>
      </c>
      <c r="M78" s="8">
        <f>SUMIFS(AssessedValuation[100% Reserved4],AssessedValuation[Dist],$C78,AssessedValuation[Tif_NonTIF],$A$4)</f>
        <v>0</v>
      </c>
      <c r="N78" s="8">
        <f>SUMIFS(AssessedValuation[100% Railroads],AssessedValuation[Dist],$C78,AssessedValuation[Tif_NonTIF],$A$4)</f>
        <v>0</v>
      </c>
      <c r="O78" s="8">
        <f>SUMIFS(AssessedValuation[100% Utilities],AssessedValuation[Dist],$C78,AssessedValuation[Tif_NonTIF],$A$4)</f>
        <v>0</v>
      </c>
      <c r="P78" s="8">
        <f>SUMIFS(AssessedValuation[100% Other],AssessedValuation[Dist],$C78,AssessedValuation[Tif_NonTIF],$A$4)</f>
        <v>0</v>
      </c>
      <c r="Q78" s="8">
        <f>SUMIFS(AssessedValuation[100% Gross],AssessedValuation[Dist],$C78,AssessedValuation[Tif_NonTIF],$A$4)</f>
        <v>513710</v>
      </c>
      <c r="R78" s="8">
        <f>SUMIFS(AssessedValuation[100% Military Exempt],AssessedValuation[Dist],$C78,AssessedValuation[Tif_NonTIF],$A$4)</f>
        <v>0</v>
      </c>
      <c r="S78" s="8">
        <f>SUMIFS(AssessedValuation[100% Homestead Exempt],AssessedValuation[Dist],$C78,AssessedValuation[Tif_NonTIF],$A$4)</f>
        <v>0</v>
      </c>
      <c r="T78" s="8">
        <f>SUMIFS(AssessedValuation[100% Net],AssessedValuation[Dist],$C78,AssessedValuation[Tif_NonTIF],$A$4)</f>
        <v>513710</v>
      </c>
      <c r="U78" s="8">
        <f>SUMIFS(AssessedValuation[100% Gas &amp; Elec Utilities],AssessedValuation[Dist],$C78,AssessedValuation[Tif_NonTIF],$A$4)</f>
        <v>0</v>
      </c>
      <c r="V78" s="8">
        <f t="shared" si="1"/>
        <v>513710</v>
      </c>
    </row>
    <row r="79" spans="1:22" x14ac:dyDescent="0.25">
      <c r="A79">
        <f>'Assessed Non-TIF'!A79</f>
        <v>2026</v>
      </c>
      <c r="B79" t="str">
        <f>'Assessed Non-TIF'!B79</f>
        <v>10</v>
      </c>
      <c r="C79" t="str">
        <f>'Assessed Non-TIF'!C79</f>
        <v>1337</v>
      </c>
      <c r="D79" t="str">
        <f>'Assessed Non-TIF'!D79</f>
        <v>1337</v>
      </c>
      <c r="E79" t="str">
        <f>'Assessed Non-TIF'!E79</f>
        <v>COLLEGE COMMUNITY</v>
      </c>
      <c r="F79" t="str">
        <f>'Assessed Non-TIF'!F79</f>
        <v>College Community</v>
      </c>
      <c r="G79" s="8">
        <f>SUMIFS(AssessedValuation[100% Residential],AssessedValuation[Dist],$C79,AssessedValuation[Tif_NonTIF],$A$4)</f>
        <v>78647081</v>
      </c>
      <c r="H79" s="8">
        <f>SUMIFS(AssessedValuation[100% Ag Land],AssessedValuation[Dist],$C79,AssessedValuation[Tif_NonTIF],$A$4)</f>
        <v>831</v>
      </c>
      <c r="I79" s="8">
        <f>SUMIFS(AssessedValuation[100% Ag Building],AssessedValuation[Dist],$C79,AssessedValuation[Tif_NonTIF],$A$4)</f>
        <v>8197</v>
      </c>
      <c r="J79" s="8">
        <f>SUMIFS(AssessedValuation[100% Commercial],AssessedValuation[Dist],$C79,AssessedValuation[Tif_NonTIF],$A$4)</f>
        <v>156411445</v>
      </c>
      <c r="K79" s="8">
        <f>SUMIFS(AssessedValuation[100% Industrial],AssessedValuation[Dist],$C79,AssessedValuation[Tif_NonTIF],$A$4)</f>
        <v>16367935</v>
      </c>
      <c r="L79" s="8">
        <f>SUMIFS(AssessedValuation[100% Reserved],AssessedValuation[Dist],$C79,AssessedValuation[Tif_NonTIF],$A$4)</f>
        <v>0</v>
      </c>
      <c r="M79" s="8">
        <f>SUMIFS(AssessedValuation[100% Reserved4],AssessedValuation[Dist],$C79,AssessedValuation[Tif_NonTIF],$A$4)</f>
        <v>0</v>
      </c>
      <c r="N79" s="8">
        <f>SUMIFS(AssessedValuation[100% Railroads],AssessedValuation[Dist],$C79,AssessedValuation[Tif_NonTIF],$A$4)</f>
        <v>0</v>
      </c>
      <c r="O79" s="8">
        <f>SUMIFS(AssessedValuation[100% Utilities],AssessedValuation[Dist],$C79,AssessedValuation[Tif_NonTIF],$A$4)</f>
        <v>0</v>
      </c>
      <c r="P79" s="8">
        <f>SUMIFS(AssessedValuation[100% Other],AssessedValuation[Dist],$C79,AssessedValuation[Tif_NonTIF],$A$4)</f>
        <v>0</v>
      </c>
      <c r="Q79" s="8">
        <f>SUMIFS(AssessedValuation[100% Gross],AssessedValuation[Dist],$C79,AssessedValuation[Tif_NonTIF],$A$4)</f>
        <v>251435489</v>
      </c>
      <c r="R79" s="8">
        <f>SUMIFS(AssessedValuation[100% Military Exempt],AssessedValuation[Dist],$C79,AssessedValuation[Tif_NonTIF],$A$4)</f>
        <v>4000</v>
      </c>
      <c r="S79" s="8">
        <f>SUMIFS(AssessedValuation[100% Homestead Exempt],AssessedValuation[Dist],$C79,AssessedValuation[Tif_NonTIF],$A$4)</f>
        <v>58500</v>
      </c>
      <c r="T79" s="8">
        <f>SUMIFS(AssessedValuation[100% Net],AssessedValuation[Dist],$C79,AssessedValuation[Tif_NonTIF],$A$4)</f>
        <v>251372989</v>
      </c>
      <c r="U79" s="8">
        <f>SUMIFS(AssessedValuation[100% Gas &amp; Elec Utilities],AssessedValuation[Dist],$C79,AssessedValuation[Tif_NonTIF],$A$4)</f>
        <v>0</v>
      </c>
      <c r="V79" s="8">
        <f t="shared" si="1"/>
        <v>251372989</v>
      </c>
    </row>
    <row r="80" spans="1:22" x14ac:dyDescent="0.25">
      <c r="A80">
        <f>'Assessed Non-TIF'!A80</f>
        <v>2026</v>
      </c>
      <c r="B80" t="str">
        <f>'Assessed Non-TIF'!B80</f>
        <v>11</v>
      </c>
      <c r="C80" t="str">
        <f>'Assessed Non-TIF'!C80</f>
        <v>1350</v>
      </c>
      <c r="D80" t="str">
        <f>'Assessed Non-TIF'!D80</f>
        <v>1350</v>
      </c>
      <c r="E80" t="str">
        <f>'Assessed Non-TIF'!E80</f>
        <v>COLLINS-MAXWELL</v>
      </c>
      <c r="F80" t="str">
        <f>'Assessed Non-TIF'!F80</f>
        <v>Collins-Maxwell</v>
      </c>
      <c r="G80" s="8">
        <f>SUMIFS(AssessedValuation[100% Residential],AssessedValuation[Dist],$C80,AssessedValuation[Tif_NonTIF],$A$4)</f>
        <v>882011</v>
      </c>
      <c r="H80" s="8">
        <f>SUMIFS(AssessedValuation[100% Ag Land],AssessedValuation[Dist],$C80,AssessedValuation[Tif_NonTIF],$A$4)</f>
        <v>0</v>
      </c>
      <c r="I80" s="8">
        <f>SUMIFS(AssessedValuation[100% Ag Building],AssessedValuation[Dist],$C80,AssessedValuation[Tif_NonTIF],$A$4)</f>
        <v>0</v>
      </c>
      <c r="J80" s="8">
        <f>SUMIFS(AssessedValuation[100% Commercial],AssessedValuation[Dist],$C80,AssessedValuation[Tif_NonTIF],$A$4)</f>
        <v>6769059</v>
      </c>
      <c r="K80" s="8">
        <f>SUMIFS(AssessedValuation[100% Industrial],AssessedValuation[Dist],$C80,AssessedValuation[Tif_NonTIF],$A$4)</f>
        <v>0</v>
      </c>
      <c r="L80" s="8">
        <f>SUMIFS(AssessedValuation[100% Reserved],AssessedValuation[Dist],$C80,AssessedValuation[Tif_NonTIF],$A$4)</f>
        <v>0</v>
      </c>
      <c r="M80" s="8">
        <f>SUMIFS(AssessedValuation[100% Reserved4],AssessedValuation[Dist],$C80,AssessedValuation[Tif_NonTIF],$A$4)</f>
        <v>0</v>
      </c>
      <c r="N80" s="8">
        <f>SUMIFS(AssessedValuation[100% Railroads],AssessedValuation[Dist],$C80,AssessedValuation[Tif_NonTIF],$A$4)</f>
        <v>0</v>
      </c>
      <c r="O80" s="8">
        <f>SUMIFS(AssessedValuation[100% Utilities],AssessedValuation[Dist],$C80,AssessedValuation[Tif_NonTIF],$A$4)</f>
        <v>0</v>
      </c>
      <c r="P80" s="8">
        <f>SUMIFS(AssessedValuation[100% Other],AssessedValuation[Dist],$C80,AssessedValuation[Tif_NonTIF],$A$4)</f>
        <v>0</v>
      </c>
      <c r="Q80" s="8">
        <f>SUMIFS(AssessedValuation[100% Gross],AssessedValuation[Dist],$C80,AssessedValuation[Tif_NonTIF],$A$4)</f>
        <v>7651070</v>
      </c>
      <c r="R80" s="8">
        <f>SUMIFS(AssessedValuation[100% Military Exempt],AssessedValuation[Dist],$C80,AssessedValuation[Tif_NonTIF],$A$4)</f>
        <v>0</v>
      </c>
      <c r="S80" s="8">
        <f>SUMIFS(AssessedValuation[100% Homestead Exempt],AssessedValuation[Dist],$C80,AssessedValuation[Tif_NonTIF],$A$4)</f>
        <v>6500</v>
      </c>
      <c r="T80" s="8">
        <f>SUMIFS(AssessedValuation[100% Net],AssessedValuation[Dist],$C80,AssessedValuation[Tif_NonTIF],$A$4)</f>
        <v>7644570</v>
      </c>
      <c r="U80" s="8">
        <f>SUMIFS(AssessedValuation[100% Gas &amp; Elec Utilities],AssessedValuation[Dist],$C80,AssessedValuation[Tif_NonTIF],$A$4)</f>
        <v>0</v>
      </c>
      <c r="V80" s="8">
        <f t="shared" si="1"/>
        <v>7644570</v>
      </c>
    </row>
    <row r="81" spans="1:22" x14ac:dyDescent="0.25">
      <c r="A81">
        <f>'Assessed Non-TIF'!A81</f>
        <v>2026</v>
      </c>
      <c r="B81" t="str">
        <f>'Assessed Non-TIF'!B81</f>
        <v>11</v>
      </c>
      <c r="C81" t="str">
        <f>'Assessed Non-TIF'!C81</f>
        <v>1359</v>
      </c>
      <c r="D81" t="str">
        <f>'Assessed Non-TIF'!D81</f>
        <v>1359</v>
      </c>
      <c r="E81" t="str">
        <f>'Assessed Non-TIF'!E81</f>
        <v>COLO-NESCO</v>
      </c>
      <c r="F81" t="str">
        <f>'Assessed Non-TIF'!F81</f>
        <v>Colo-Nesco</v>
      </c>
      <c r="G81" s="8">
        <f>SUMIFS(AssessedValuation[100% Residential],AssessedValuation[Dist],$C81,AssessedValuation[Tif_NonTIF],$A$4)</f>
        <v>4800489</v>
      </c>
      <c r="H81" s="8">
        <f>SUMIFS(AssessedValuation[100% Ag Land],AssessedValuation[Dist],$C81,AssessedValuation[Tif_NonTIF],$A$4)</f>
        <v>0</v>
      </c>
      <c r="I81" s="8">
        <f>SUMIFS(AssessedValuation[100% Ag Building],AssessedValuation[Dist],$C81,AssessedValuation[Tif_NonTIF],$A$4)</f>
        <v>0</v>
      </c>
      <c r="J81" s="8">
        <f>SUMIFS(AssessedValuation[100% Commercial],AssessedValuation[Dist],$C81,AssessedValuation[Tif_NonTIF],$A$4)</f>
        <v>485478</v>
      </c>
      <c r="K81" s="8">
        <f>SUMIFS(AssessedValuation[100% Industrial],AssessedValuation[Dist],$C81,AssessedValuation[Tif_NonTIF],$A$4)</f>
        <v>30446385</v>
      </c>
      <c r="L81" s="8">
        <f>SUMIFS(AssessedValuation[100% Reserved],AssessedValuation[Dist],$C81,AssessedValuation[Tif_NonTIF],$A$4)</f>
        <v>0</v>
      </c>
      <c r="M81" s="8">
        <f>SUMIFS(AssessedValuation[100% Reserved4],AssessedValuation[Dist],$C81,AssessedValuation[Tif_NonTIF],$A$4)</f>
        <v>0</v>
      </c>
      <c r="N81" s="8">
        <f>SUMIFS(AssessedValuation[100% Railroads],AssessedValuation[Dist],$C81,AssessedValuation[Tif_NonTIF],$A$4)</f>
        <v>0</v>
      </c>
      <c r="O81" s="8">
        <f>SUMIFS(AssessedValuation[100% Utilities],AssessedValuation[Dist],$C81,AssessedValuation[Tif_NonTIF],$A$4)</f>
        <v>0</v>
      </c>
      <c r="P81" s="8">
        <f>SUMIFS(AssessedValuation[100% Other],AssessedValuation[Dist],$C81,AssessedValuation[Tif_NonTIF],$A$4)</f>
        <v>0</v>
      </c>
      <c r="Q81" s="8">
        <f>SUMIFS(AssessedValuation[100% Gross],AssessedValuation[Dist],$C81,AssessedValuation[Tif_NonTIF],$A$4)</f>
        <v>35732352</v>
      </c>
      <c r="R81" s="8">
        <f>SUMIFS(AssessedValuation[100% Military Exempt],AssessedValuation[Dist],$C81,AssessedValuation[Tif_NonTIF],$A$4)</f>
        <v>0</v>
      </c>
      <c r="S81" s="8">
        <f>SUMIFS(AssessedValuation[100% Homestead Exempt],AssessedValuation[Dist],$C81,AssessedValuation[Tif_NonTIF],$A$4)</f>
        <v>0</v>
      </c>
      <c r="T81" s="8">
        <f>SUMIFS(AssessedValuation[100% Net],AssessedValuation[Dist],$C81,AssessedValuation[Tif_NonTIF],$A$4)</f>
        <v>35732352</v>
      </c>
      <c r="U81" s="8">
        <f>SUMIFS(AssessedValuation[100% Gas &amp; Elec Utilities],AssessedValuation[Dist],$C81,AssessedValuation[Tif_NonTIF],$A$4)</f>
        <v>0</v>
      </c>
      <c r="V81" s="8">
        <f t="shared" si="1"/>
        <v>35732352</v>
      </c>
    </row>
    <row r="82" spans="1:22" x14ac:dyDescent="0.25">
      <c r="A82">
        <f>'Assessed Non-TIF'!A82</f>
        <v>2026</v>
      </c>
      <c r="B82" t="str">
        <f>'Assessed Non-TIF'!B82</f>
        <v>09</v>
      </c>
      <c r="C82" t="str">
        <f>'Assessed Non-TIF'!C82</f>
        <v>1368</v>
      </c>
      <c r="D82" t="str">
        <f>'Assessed Non-TIF'!D82</f>
        <v>1368</v>
      </c>
      <c r="E82" t="str">
        <f>'Assessed Non-TIF'!E82</f>
        <v>COLUMBUS</v>
      </c>
      <c r="F82" t="str">
        <f>'Assessed Non-TIF'!F82</f>
        <v>Columbus</v>
      </c>
      <c r="G82" s="8">
        <f>SUMIFS(AssessedValuation[100% Residential],AssessedValuation[Dist],$C82,AssessedValuation[Tif_NonTIF],$A$4)</f>
        <v>2500302</v>
      </c>
      <c r="H82" s="8">
        <f>SUMIFS(AssessedValuation[100% Ag Land],AssessedValuation[Dist],$C82,AssessedValuation[Tif_NonTIF],$A$4)</f>
        <v>0</v>
      </c>
      <c r="I82" s="8">
        <f>SUMIFS(AssessedValuation[100% Ag Building],AssessedValuation[Dist],$C82,AssessedValuation[Tif_NonTIF],$A$4)</f>
        <v>0</v>
      </c>
      <c r="J82" s="8">
        <f>SUMIFS(AssessedValuation[100% Commercial],AssessedValuation[Dist],$C82,AssessedValuation[Tif_NonTIF],$A$4)</f>
        <v>0</v>
      </c>
      <c r="K82" s="8">
        <f>SUMIFS(AssessedValuation[100% Industrial],AssessedValuation[Dist],$C82,AssessedValuation[Tif_NonTIF],$A$4)</f>
        <v>0</v>
      </c>
      <c r="L82" s="8">
        <f>SUMIFS(AssessedValuation[100% Reserved],AssessedValuation[Dist],$C82,AssessedValuation[Tif_NonTIF],$A$4)</f>
        <v>0</v>
      </c>
      <c r="M82" s="8">
        <f>SUMIFS(AssessedValuation[100% Reserved4],AssessedValuation[Dist],$C82,AssessedValuation[Tif_NonTIF],$A$4)</f>
        <v>0</v>
      </c>
      <c r="N82" s="8">
        <f>SUMIFS(AssessedValuation[100% Railroads],AssessedValuation[Dist],$C82,AssessedValuation[Tif_NonTIF],$A$4)</f>
        <v>0</v>
      </c>
      <c r="O82" s="8">
        <f>SUMIFS(AssessedValuation[100% Utilities],AssessedValuation[Dist],$C82,AssessedValuation[Tif_NonTIF],$A$4)</f>
        <v>0</v>
      </c>
      <c r="P82" s="8">
        <f>SUMIFS(AssessedValuation[100% Other],AssessedValuation[Dist],$C82,AssessedValuation[Tif_NonTIF],$A$4)</f>
        <v>0</v>
      </c>
      <c r="Q82" s="8">
        <f>SUMIFS(AssessedValuation[100% Gross],AssessedValuation[Dist],$C82,AssessedValuation[Tif_NonTIF],$A$4)</f>
        <v>2500302</v>
      </c>
      <c r="R82" s="8">
        <f>SUMIFS(AssessedValuation[100% Military Exempt],AssessedValuation[Dist],$C82,AssessedValuation[Tif_NonTIF],$A$4)</f>
        <v>4000</v>
      </c>
      <c r="S82" s="8">
        <f>SUMIFS(AssessedValuation[100% Homestead Exempt],AssessedValuation[Dist],$C82,AssessedValuation[Tif_NonTIF],$A$4)</f>
        <v>6500</v>
      </c>
      <c r="T82" s="8">
        <f>SUMIFS(AssessedValuation[100% Net],AssessedValuation[Dist],$C82,AssessedValuation[Tif_NonTIF],$A$4)</f>
        <v>2489802</v>
      </c>
      <c r="U82" s="8">
        <f>SUMIFS(AssessedValuation[100% Gas &amp; Elec Utilities],AssessedValuation[Dist],$C82,AssessedValuation[Tif_NonTIF],$A$4)</f>
        <v>0</v>
      </c>
      <c r="V82" s="8">
        <f t="shared" si="1"/>
        <v>2489802</v>
      </c>
    </row>
    <row r="83" spans="1:22" x14ac:dyDescent="0.25">
      <c r="A83">
        <f>'Assessed Non-TIF'!A83</f>
        <v>2026</v>
      </c>
      <c r="B83" t="str">
        <f>'Assessed Non-TIF'!B83</f>
        <v>11</v>
      </c>
      <c r="C83" t="str">
        <f>'Assessed Non-TIF'!C83</f>
        <v>1413</v>
      </c>
      <c r="D83" t="str">
        <f>'Assessed Non-TIF'!D83</f>
        <v>1413</v>
      </c>
      <c r="E83" t="str">
        <f>'Assessed Non-TIF'!E83</f>
        <v>COON RAPIDS-BAYARD</v>
      </c>
      <c r="F83" t="str">
        <f>'Assessed Non-TIF'!F83</f>
        <v>Coon Rapids-Bayard</v>
      </c>
      <c r="G83" s="8">
        <f>SUMIFS(AssessedValuation[100% Residential],AssessedValuation[Dist],$C83,AssessedValuation[Tif_NonTIF],$A$4)</f>
        <v>2144158</v>
      </c>
      <c r="H83" s="8">
        <f>SUMIFS(AssessedValuation[100% Ag Land],AssessedValuation[Dist],$C83,AssessedValuation[Tif_NonTIF],$A$4)</f>
        <v>0</v>
      </c>
      <c r="I83" s="8">
        <f>SUMIFS(AssessedValuation[100% Ag Building],AssessedValuation[Dist],$C83,AssessedValuation[Tif_NonTIF],$A$4)</f>
        <v>0</v>
      </c>
      <c r="J83" s="8">
        <f>SUMIFS(AssessedValuation[100% Commercial],AssessedValuation[Dist],$C83,AssessedValuation[Tif_NonTIF],$A$4)</f>
        <v>2976659</v>
      </c>
      <c r="K83" s="8">
        <f>SUMIFS(AssessedValuation[100% Industrial],AssessedValuation[Dist],$C83,AssessedValuation[Tif_NonTIF],$A$4)</f>
        <v>500088</v>
      </c>
      <c r="L83" s="8">
        <f>SUMIFS(AssessedValuation[100% Reserved],AssessedValuation[Dist],$C83,AssessedValuation[Tif_NonTIF],$A$4)</f>
        <v>0</v>
      </c>
      <c r="M83" s="8">
        <f>SUMIFS(AssessedValuation[100% Reserved4],AssessedValuation[Dist],$C83,AssessedValuation[Tif_NonTIF],$A$4)</f>
        <v>0</v>
      </c>
      <c r="N83" s="8">
        <f>SUMIFS(AssessedValuation[100% Railroads],AssessedValuation[Dist],$C83,AssessedValuation[Tif_NonTIF],$A$4)</f>
        <v>0</v>
      </c>
      <c r="O83" s="8">
        <f>SUMIFS(AssessedValuation[100% Utilities],AssessedValuation[Dist],$C83,AssessedValuation[Tif_NonTIF],$A$4)</f>
        <v>0</v>
      </c>
      <c r="P83" s="8">
        <f>SUMIFS(AssessedValuation[100% Other],AssessedValuation[Dist],$C83,AssessedValuation[Tif_NonTIF],$A$4)</f>
        <v>0</v>
      </c>
      <c r="Q83" s="8">
        <f>SUMIFS(AssessedValuation[100% Gross],AssessedValuation[Dist],$C83,AssessedValuation[Tif_NonTIF],$A$4)</f>
        <v>5620905</v>
      </c>
      <c r="R83" s="8">
        <f>SUMIFS(AssessedValuation[100% Military Exempt],AssessedValuation[Dist],$C83,AssessedValuation[Tif_NonTIF],$A$4)</f>
        <v>0</v>
      </c>
      <c r="S83" s="8">
        <f>SUMIFS(AssessedValuation[100% Homestead Exempt],AssessedValuation[Dist],$C83,AssessedValuation[Tif_NonTIF],$A$4)</f>
        <v>0</v>
      </c>
      <c r="T83" s="8">
        <f>SUMIFS(AssessedValuation[100% Net],AssessedValuation[Dist],$C83,AssessedValuation[Tif_NonTIF],$A$4)</f>
        <v>5620905</v>
      </c>
      <c r="U83" s="8">
        <f>SUMIFS(AssessedValuation[100% Gas &amp; Elec Utilities],AssessedValuation[Dist],$C83,AssessedValuation[Tif_NonTIF],$A$4)</f>
        <v>0</v>
      </c>
      <c r="V83" s="8">
        <f t="shared" si="1"/>
        <v>5620905</v>
      </c>
    </row>
    <row r="84" spans="1:22" x14ac:dyDescent="0.25">
      <c r="A84">
        <f>'Assessed Non-TIF'!A84</f>
        <v>2026</v>
      </c>
      <c r="B84" t="str">
        <f>'Assessed Non-TIF'!B84</f>
        <v>13</v>
      </c>
      <c r="C84" t="str">
        <f>'Assessed Non-TIF'!C84</f>
        <v>1431</v>
      </c>
      <c r="D84" t="str">
        <f>'Assessed Non-TIF'!D84</f>
        <v>1431</v>
      </c>
      <c r="E84" t="str">
        <f>'Assessed Non-TIF'!E84</f>
        <v>CORNING</v>
      </c>
      <c r="F84" t="str">
        <f>'Assessed Non-TIF'!F84</f>
        <v>Corning</v>
      </c>
      <c r="G84" s="8">
        <f>SUMIFS(AssessedValuation[100% Residential],AssessedValuation[Dist],$C84,AssessedValuation[Tif_NonTIF],$A$4)</f>
        <v>0</v>
      </c>
      <c r="H84" s="8">
        <f>SUMIFS(AssessedValuation[100% Ag Land],AssessedValuation[Dist],$C84,AssessedValuation[Tif_NonTIF],$A$4)</f>
        <v>0</v>
      </c>
      <c r="I84" s="8">
        <f>SUMIFS(AssessedValuation[100% Ag Building],AssessedValuation[Dist],$C84,AssessedValuation[Tif_NonTIF],$A$4)</f>
        <v>0</v>
      </c>
      <c r="J84" s="8">
        <f>SUMIFS(AssessedValuation[100% Commercial],AssessedValuation[Dist],$C84,AssessedValuation[Tif_NonTIF],$A$4)</f>
        <v>1817800</v>
      </c>
      <c r="K84" s="8">
        <f>SUMIFS(AssessedValuation[100% Industrial],AssessedValuation[Dist],$C84,AssessedValuation[Tif_NonTIF],$A$4)</f>
        <v>0</v>
      </c>
      <c r="L84" s="8">
        <f>SUMIFS(AssessedValuation[100% Reserved],AssessedValuation[Dist],$C84,AssessedValuation[Tif_NonTIF],$A$4)</f>
        <v>0</v>
      </c>
      <c r="M84" s="8">
        <f>SUMIFS(AssessedValuation[100% Reserved4],AssessedValuation[Dist],$C84,AssessedValuation[Tif_NonTIF],$A$4)</f>
        <v>0</v>
      </c>
      <c r="N84" s="8">
        <f>SUMIFS(AssessedValuation[100% Railroads],AssessedValuation[Dist],$C84,AssessedValuation[Tif_NonTIF],$A$4)</f>
        <v>0</v>
      </c>
      <c r="O84" s="8">
        <f>SUMIFS(AssessedValuation[100% Utilities],AssessedValuation[Dist],$C84,AssessedValuation[Tif_NonTIF],$A$4)</f>
        <v>0</v>
      </c>
      <c r="P84" s="8">
        <f>SUMIFS(AssessedValuation[100% Other],AssessedValuation[Dist],$C84,AssessedValuation[Tif_NonTIF],$A$4)</f>
        <v>0</v>
      </c>
      <c r="Q84" s="8">
        <f>SUMIFS(AssessedValuation[100% Gross],AssessedValuation[Dist],$C84,AssessedValuation[Tif_NonTIF],$A$4)</f>
        <v>1817800</v>
      </c>
      <c r="R84" s="8">
        <f>SUMIFS(AssessedValuation[100% Military Exempt],AssessedValuation[Dist],$C84,AssessedValuation[Tif_NonTIF],$A$4)</f>
        <v>0</v>
      </c>
      <c r="S84" s="8">
        <f>SUMIFS(AssessedValuation[100% Homestead Exempt],AssessedValuation[Dist],$C84,AssessedValuation[Tif_NonTIF],$A$4)</f>
        <v>0</v>
      </c>
      <c r="T84" s="8">
        <f>SUMIFS(AssessedValuation[100% Net],AssessedValuation[Dist],$C84,AssessedValuation[Tif_NonTIF],$A$4)</f>
        <v>1817800</v>
      </c>
      <c r="U84" s="8">
        <f>SUMIFS(AssessedValuation[100% Gas &amp; Elec Utilities],AssessedValuation[Dist],$C84,AssessedValuation[Tif_NonTIF],$A$4)</f>
        <v>0</v>
      </c>
      <c r="V84" s="8">
        <f t="shared" si="1"/>
        <v>1817800</v>
      </c>
    </row>
    <row r="85" spans="1:22" x14ac:dyDescent="0.25">
      <c r="A85">
        <f>'Assessed Non-TIF'!A85</f>
        <v>2026</v>
      </c>
      <c r="B85" t="str">
        <f>'Assessed Non-TIF'!B85</f>
        <v>13</v>
      </c>
      <c r="C85" t="str">
        <f>'Assessed Non-TIF'!C85</f>
        <v>1476</v>
      </c>
      <c r="D85" t="str">
        <f>'Assessed Non-TIF'!D85</f>
        <v>1476</v>
      </c>
      <c r="E85" t="str">
        <f>'Assessed Non-TIF'!E85</f>
        <v>COUNCIL BLUFFS</v>
      </c>
      <c r="F85" t="str">
        <f>'Assessed Non-TIF'!F85</f>
        <v>Council Bluffs</v>
      </c>
      <c r="G85" s="8">
        <f>SUMIFS(AssessedValuation[100% Residential],AssessedValuation[Dist],$C85,AssessedValuation[Tif_NonTIF],$A$4)</f>
        <v>75628578</v>
      </c>
      <c r="H85" s="8">
        <f>SUMIFS(AssessedValuation[100% Ag Land],AssessedValuation[Dist],$C85,AssessedValuation[Tif_NonTIF],$A$4)</f>
        <v>0</v>
      </c>
      <c r="I85" s="8">
        <f>SUMIFS(AssessedValuation[100% Ag Building],AssessedValuation[Dist],$C85,AssessedValuation[Tif_NonTIF],$A$4)</f>
        <v>0</v>
      </c>
      <c r="J85" s="8">
        <f>SUMIFS(AssessedValuation[100% Commercial],AssessedValuation[Dist],$C85,AssessedValuation[Tif_NonTIF],$A$4)</f>
        <v>38072407</v>
      </c>
      <c r="K85" s="8">
        <f>SUMIFS(AssessedValuation[100% Industrial],AssessedValuation[Dist],$C85,AssessedValuation[Tif_NonTIF],$A$4)</f>
        <v>1143953</v>
      </c>
      <c r="L85" s="8">
        <f>SUMIFS(AssessedValuation[100% Reserved],AssessedValuation[Dist],$C85,AssessedValuation[Tif_NonTIF],$A$4)</f>
        <v>0</v>
      </c>
      <c r="M85" s="8">
        <f>SUMIFS(AssessedValuation[100% Reserved4],AssessedValuation[Dist],$C85,AssessedValuation[Tif_NonTIF],$A$4)</f>
        <v>0</v>
      </c>
      <c r="N85" s="8">
        <f>SUMIFS(AssessedValuation[100% Railroads],AssessedValuation[Dist],$C85,AssessedValuation[Tif_NonTIF],$A$4)</f>
        <v>0</v>
      </c>
      <c r="O85" s="8">
        <f>SUMIFS(AssessedValuation[100% Utilities],AssessedValuation[Dist],$C85,AssessedValuation[Tif_NonTIF],$A$4)</f>
        <v>0</v>
      </c>
      <c r="P85" s="8">
        <f>SUMIFS(AssessedValuation[100% Other],AssessedValuation[Dist],$C85,AssessedValuation[Tif_NonTIF],$A$4)</f>
        <v>0</v>
      </c>
      <c r="Q85" s="8">
        <f>SUMIFS(AssessedValuation[100% Gross],AssessedValuation[Dist],$C85,AssessedValuation[Tif_NonTIF],$A$4)</f>
        <v>114844938</v>
      </c>
      <c r="R85" s="8">
        <f>SUMIFS(AssessedValuation[100% Military Exempt],AssessedValuation[Dist],$C85,AssessedValuation[Tif_NonTIF],$A$4)</f>
        <v>32000</v>
      </c>
      <c r="S85" s="8">
        <f>SUMIFS(AssessedValuation[100% Homestead Exempt],AssessedValuation[Dist],$C85,AssessedValuation[Tif_NonTIF],$A$4)</f>
        <v>58500</v>
      </c>
      <c r="T85" s="8">
        <f>SUMIFS(AssessedValuation[100% Net],AssessedValuation[Dist],$C85,AssessedValuation[Tif_NonTIF],$A$4)</f>
        <v>114754438</v>
      </c>
      <c r="U85" s="8">
        <f>SUMIFS(AssessedValuation[100% Gas &amp; Elec Utilities],AssessedValuation[Dist],$C85,AssessedValuation[Tif_NonTIF],$A$4)</f>
        <v>0</v>
      </c>
      <c r="V85" s="8">
        <f t="shared" si="1"/>
        <v>114754438</v>
      </c>
    </row>
    <row r="86" spans="1:22" x14ac:dyDescent="0.25">
      <c r="A86">
        <f>'Assessed Non-TIF'!A86</f>
        <v>2026</v>
      </c>
      <c r="B86" t="str">
        <f>'Assessed Non-TIF'!B86</f>
        <v>13</v>
      </c>
      <c r="C86" t="str">
        <f>'Assessed Non-TIF'!C86</f>
        <v>1503</v>
      </c>
      <c r="D86" t="str">
        <f>'Assessed Non-TIF'!D86</f>
        <v>1503</v>
      </c>
      <c r="E86" t="str">
        <f>'Assessed Non-TIF'!E86</f>
        <v>CRESTON</v>
      </c>
      <c r="F86" t="str">
        <f>'Assessed Non-TIF'!F86</f>
        <v>Creston</v>
      </c>
      <c r="G86" s="8">
        <f>SUMIFS(AssessedValuation[100% Residential],AssessedValuation[Dist],$C86,AssessedValuation[Tif_NonTIF],$A$4)</f>
        <v>5109617</v>
      </c>
      <c r="H86" s="8">
        <f>SUMIFS(AssessedValuation[100% Ag Land],AssessedValuation[Dist],$C86,AssessedValuation[Tif_NonTIF],$A$4)</f>
        <v>0</v>
      </c>
      <c r="I86" s="8">
        <f>SUMIFS(AssessedValuation[100% Ag Building],AssessedValuation[Dist],$C86,AssessedValuation[Tif_NonTIF],$A$4)</f>
        <v>0</v>
      </c>
      <c r="J86" s="8">
        <f>SUMIFS(AssessedValuation[100% Commercial],AssessedValuation[Dist],$C86,AssessedValuation[Tif_NonTIF],$A$4)</f>
        <v>714318</v>
      </c>
      <c r="K86" s="8">
        <f>SUMIFS(AssessedValuation[100% Industrial],AssessedValuation[Dist],$C86,AssessedValuation[Tif_NonTIF],$A$4)</f>
        <v>22551558</v>
      </c>
      <c r="L86" s="8">
        <f>SUMIFS(AssessedValuation[100% Reserved],AssessedValuation[Dist],$C86,AssessedValuation[Tif_NonTIF],$A$4)</f>
        <v>0</v>
      </c>
      <c r="M86" s="8">
        <f>SUMIFS(AssessedValuation[100% Reserved4],AssessedValuation[Dist],$C86,AssessedValuation[Tif_NonTIF],$A$4)</f>
        <v>0</v>
      </c>
      <c r="N86" s="8">
        <f>SUMIFS(AssessedValuation[100% Railroads],AssessedValuation[Dist],$C86,AssessedValuation[Tif_NonTIF],$A$4)</f>
        <v>0</v>
      </c>
      <c r="O86" s="8">
        <f>SUMIFS(AssessedValuation[100% Utilities],AssessedValuation[Dist],$C86,AssessedValuation[Tif_NonTIF],$A$4)</f>
        <v>0</v>
      </c>
      <c r="P86" s="8">
        <f>SUMIFS(AssessedValuation[100% Other],AssessedValuation[Dist],$C86,AssessedValuation[Tif_NonTIF],$A$4)</f>
        <v>0</v>
      </c>
      <c r="Q86" s="8">
        <f>SUMIFS(AssessedValuation[100% Gross],AssessedValuation[Dist],$C86,AssessedValuation[Tif_NonTIF],$A$4)</f>
        <v>28375493</v>
      </c>
      <c r="R86" s="8">
        <f>SUMIFS(AssessedValuation[100% Military Exempt],AssessedValuation[Dist],$C86,AssessedValuation[Tif_NonTIF],$A$4)</f>
        <v>16000</v>
      </c>
      <c r="S86" s="8">
        <f>SUMIFS(AssessedValuation[100% Homestead Exempt],AssessedValuation[Dist],$C86,AssessedValuation[Tif_NonTIF],$A$4)</f>
        <v>71500</v>
      </c>
      <c r="T86" s="8">
        <f>SUMIFS(AssessedValuation[100% Net],AssessedValuation[Dist],$C86,AssessedValuation[Tif_NonTIF],$A$4)</f>
        <v>28287993</v>
      </c>
      <c r="U86" s="8">
        <f>SUMIFS(AssessedValuation[100% Gas &amp; Elec Utilities],AssessedValuation[Dist],$C86,AssessedValuation[Tif_NonTIF],$A$4)</f>
        <v>0</v>
      </c>
      <c r="V86" s="8">
        <f t="shared" si="1"/>
        <v>28287993</v>
      </c>
    </row>
    <row r="87" spans="1:22" x14ac:dyDescent="0.25">
      <c r="A87">
        <f>'Assessed Non-TIF'!A87</f>
        <v>2026</v>
      </c>
      <c r="B87" t="str">
        <f>'Assessed Non-TIF'!B87</f>
        <v>11</v>
      </c>
      <c r="C87" t="str">
        <f>'Assessed Non-TIF'!C87</f>
        <v>1576</v>
      </c>
      <c r="D87" t="str">
        <f>'Assessed Non-TIF'!D87</f>
        <v>1576</v>
      </c>
      <c r="E87" t="str">
        <f>'Assessed Non-TIF'!E87</f>
        <v>DALLAS CENTER-GRIMES</v>
      </c>
      <c r="F87" t="str">
        <f>'Assessed Non-TIF'!F87</f>
        <v>Dallas Center-Grimes</v>
      </c>
      <c r="G87" s="8">
        <f>SUMIFS(AssessedValuation[100% Residential],AssessedValuation[Dist],$C87,AssessedValuation[Tif_NonTIF],$A$4)</f>
        <v>206205187</v>
      </c>
      <c r="H87" s="8">
        <f>SUMIFS(AssessedValuation[100% Ag Land],AssessedValuation[Dist],$C87,AssessedValuation[Tif_NonTIF],$A$4)</f>
        <v>0</v>
      </c>
      <c r="I87" s="8">
        <f>SUMIFS(AssessedValuation[100% Ag Building],AssessedValuation[Dist],$C87,AssessedValuation[Tif_NonTIF],$A$4)</f>
        <v>0</v>
      </c>
      <c r="J87" s="8">
        <f>SUMIFS(AssessedValuation[100% Commercial],AssessedValuation[Dist],$C87,AssessedValuation[Tif_NonTIF],$A$4)</f>
        <v>176574852</v>
      </c>
      <c r="K87" s="8">
        <f>SUMIFS(AssessedValuation[100% Industrial],AssessedValuation[Dist],$C87,AssessedValuation[Tif_NonTIF],$A$4)</f>
        <v>15888552</v>
      </c>
      <c r="L87" s="8">
        <f>SUMIFS(AssessedValuation[100% Reserved],AssessedValuation[Dist],$C87,AssessedValuation[Tif_NonTIF],$A$4)</f>
        <v>0</v>
      </c>
      <c r="M87" s="8">
        <f>SUMIFS(AssessedValuation[100% Reserved4],AssessedValuation[Dist],$C87,AssessedValuation[Tif_NonTIF],$A$4)</f>
        <v>0</v>
      </c>
      <c r="N87" s="8">
        <f>SUMIFS(AssessedValuation[100% Railroads],AssessedValuation[Dist],$C87,AssessedValuation[Tif_NonTIF],$A$4)</f>
        <v>0</v>
      </c>
      <c r="O87" s="8">
        <f>SUMIFS(AssessedValuation[100% Utilities],AssessedValuation[Dist],$C87,AssessedValuation[Tif_NonTIF],$A$4)</f>
        <v>0</v>
      </c>
      <c r="P87" s="8">
        <f>SUMIFS(AssessedValuation[100% Other],AssessedValuation[Dist],$C87,AssessedValuation[Tif_NonTIF],$A$4)</f>
        <v>0</v>
      </c>
      <c r="Q87" s="8">
        <f>SUMIFS(AssessedValuation[100% Gross],AssessedValuation[Dist],$C87,AssessedValuation[Tif_NonTIF],$A$4)</f>
        <v>398668591</v>
      </c>
      <c r="R87" s="8">
        <f>SUMIFS(AssessedValuation[100% Military Exempt],AssessedValuation[Dist],$C87,AssessedValuation[Tif_NonTIF],$A$4)</f>
        <v>0</v>
      </c>
      <c r="S87" s="8">
        <f>SUMIFS(AssessedValuation[100% Homestead Exempt],AssessedValuation[Dist],$C87,AssessedValuation[Tif_NonTIF],$A$4)</f>
        <v>0</v>
      </c>
      <c r="T87" s="8">
        <f>SUMIFS(AssessedValuation[100% Net],AssessedValuation[Dist],$C87,AssessedValuation[Tif_NonTIF],$A$4)</f>
        <v>398668591</v>
      </c>
      <c r="U87" s="8">
        <f>SUMIFS(AssessedValuation[100% Gas &amp; Elec Utilities],AssessedValuation[Dist],$C87,AssessedValuation[Tif_NonTIF],$A$4)</f>
        <v>0</v>
      </c>
      <c r="V87" s="8">
        <f t="shared" si="1"/>
        <v>398668591</v>
      </c>
    </row>
    <row r="88" spans="1:22" x14ac:dyDescent="0.25">
      <c r="A88">
        <f>'Assessed Non-TIF'!A88</f>
        <v>2026</v>
      </c>
      <c r="B88" t="str">
        <f>'Assessed Non-TIF'!B88</f>
        <v>15</v>
      </c>
      <c r="C88" t="str">
        <f>'Assessed Non-TIF'!C88</f>
        <v>1602</v>
      </c>
      <c r="D88" t="str">
        <f>'Assessed Non-TIF'!D88</f>
        <v>1602</v>
      </c>
      <c r="E88" t="str">
        <f>'Assessed Non-TIF'!E88</f>
        <v>DANVILLE</v>
      </c>
      <c r="F88" t="str">
        <f>'Assessed Non-TIF'!F88</f>
        <v>Danville</v>
      </c>
      <c r="G88" s="8">
        <f>SUMIFS(AssessedValuation[100% Residential],AssessedValuation[Dist],$C88,AssessedValuation[Tif_NonTIF],$A$4)</f>
        <v>0</v>
      </c>
      <c r="H88" s="8">
        <f>SUMIFS(AssessedValuation[100% Ag Land],AssessedValuation[Dist],$C88,AssessedValuation[Tif_NonTIF],$A$4)</f>
        <v>0</v>
      </c>
      <c r="I88" s="8">
        <f>SUMIFS(AssessedValuation[100% Ag Building],AssessedValuation[Dist],$C88,AssessedValuation[Tif_NonTIF],$A$4)</f>
        <v>0</v>
      </c>
      <c r="J88" s="8">
        <f>SUMIFS(AssessedValuation[100% Commercial],AssessedValuation[Dist],$C88,AssessedValuation[Tif_NonTIF],$A$4)</f>
        <v>0</v>
      </c>
      <c r="K88" s="8">
        <f>SUMIFS(AssessedValuation[100% Industrial],AssessedValuation[Dist],$C88,AssessedValuation[Tif_NonTIF],$A$4)</f>
        <v>0</v>
      </c>
      <c r="L88" s="8">
        <f>SUMIFS(AssessedValuation[100% Reserved],AssessedValuation[Dist],$C88,AssessedValuation[Tif_NonTIF],$A$4)</f>
        <v>0</v>
      </c>
      <c r="M88" s="8">
        <f>SUMIFS(AssessedValuation[100% Reserved4],AssessedValuation[Dist],$C88,AssessedValuation[Tif_NonTIF],$A$4)</f>
        <v>0</v>
      </c>
      <c r="N88" s="8">
        <f>SUMIFS(AssessedValuation[100% Railroads],AssessedValuation[Dist],$C88,AssessedValuation[Tif_NonTIF],$A$4)</f>
        <v>0</v>
      </c>
      <c r="O88" s="8">
        <f>SUMIFS(AssessedValuation[100% Utilities],AssessedValuation[Dist],$C88,AssessedValuation[Tif_NonTIF],$A$4)</f>
        <v>0</v>
      </c>
      <c r="P88" s="8">
        <f>SUMIFS(AssessedValuation[100% Other],AssessedValuation[Dist],$C88,AssessedValuation[Tif_NonTIF],$A$4)</f>
        <v>0</v>
      </c>
      <c r="Q88" s="8">
        <f>SUMIFS(AssessedValuation[100% Gross],AssessedValuation[Dist],$C88,AssessedValuation[Tif_NonTIF],$A$4)</f>
        <v>0</v>
      </c>
      <c r="R88" s="8">
        <f>SUMIFS(AssessedValuation[100% Military Exempt],AssessedValuation[Dist],$C88,AssessedValuation[Tif_NonTIF],$A$4)</f>
        <v>0</v>
      </c>
      <c r="S88" s="8">
        <f>SUMIFS(AssessedValuation[100% Homestead Exempt],AssessedValuation[Dist],$C88,AssessedValuation[Tif_NonTIF],$A$4)</f>
        <v>0</v>
      </c>
      <c r="T88" s="8">
        <f>SUMIFS(AssessedValuation[100% Net],AssessedValuation[Dist],$C88,AssessedValuation[Tif_NonTIF],$A$4)</f>
        <v>0</v>
      </c>
      <c r="U88" s="8">
        <f>SUMIFS(AssessedValuation[100% Gas &amp; Elec Utilities],AssessedValuation[Dist],$C88,AssessedValuation[Tif_NonTIF],$A$4)</f>
        <v>0</v>
      </c>
      <c r="V88" s="8">
        <f t="shared" si="1"/>
        <v>0</v>
      </c>
    </row>
    <row r="89" spans="1:22" x14ac:dyDescent="0.25">
      <c r="A89">
        <f>'Assessed Non-TIF'!A89</f>
        <v>2026</v>
      </c>
      <c r="B89" t="str">
        <f>'Assessed Non-TIF'!B89</f>
        <v>09</v>
      </c>
      <c r="C89" t="str">
        <f>'Assessed Non-TIF'!C89</f>
        <v>1611</v>
      </c>
      <c r="D89" t="str">
        <f>'Assessed Non-TIF'!D89</f>
        <v>1611</v>
      </c>
      <c r="E89" t="str">
        <f>'Assessed Non-TIF'!E89</f>
        <v>DAVENPORT</v>
      </c>
      <c r="F89" t="str">
        <f>'Assessed Non-TIF'!F89</f>
        <v>Davenport</v>
      </c>
      <c r="G89" s="8">
        <f>SUMIFS(AssessedValuation[100% Residential],AssessedValuation[Dist],$C89,AssessedValuation[Tif_NonTIF],$A$4)</f>
        <v>31454423</v>
      </c>
      <c r="H89" s="8">
        <f>SUMIFS(AssessedValuation[100% Ag Land],AssessedValuation[Dist],$C89,AssessedValuation[Tif_NonTIF],$A$4)</f>
        <v>0</v>
      </c>
      <c r="I89" s="8">
        <f>SUMIFS(AssessedValuation[100% Ag Building],AssessedValuation[Dist],$C89,AssessedValuation[Tif_NonTIF],$A$4)</f>
        <v>0</v>
      </c>
      <c r="J89" s="8">
        <f>SUMIFS(AssessedValuation[100% Commercial],AssessedValuation[Dist],$C89,AssessedValuation[Tif_NonTIF],$A$4)</f>
        <v>122157704</v>
      </c>
      <c r="K89" s="8">
        <f>SUMIFS(AssessedValuation[100% Industrial],AssessedValuation[Dist],$C89,AssessedValuation[Tif_NonTIF],$A$4)</f>
        <v>35662</v>
      </c>
      <c r="L89" s="8">
        <f>SUMIFS(AssessedValuation[100% Reserved],AssessedValuation[Dist],$C89,AssessedValuation[Tif_NonTIF],$A$4)</f>
        <v>0</v>
      </c>
      <c r="M89" s="8">
        <f>SUMIFS(AssessedValuation[100% Reserved4],AssessedValuation[Dist],$C89,AssessedValuation[Tif_NonTIF],$A$4)</f>
        <v>0</v>
      </c>
      <c r="N89" s="8">
        <f>SUMIFS(AssessedValuation[100% Railroads],AssessedValuation[Dist],$C89,AssessedValuation[Tif_NonTIF],$A$4)</f>
        <v>0</v>
      </c>
      <c r="O89" s="8">
        <f>SUMIFS(AssessedValuation[100% Utilities],AssessedValuation[Dist],$C89,AssessedValuation[Tif_NonTIF],$A$4)</f>
        <v>0</v>
      </c>
      <c r="P89" s="8">
        <f>SUMIFS(AssessedValuation[100% Other],AssessedValuation[Dist],$C89,AssessedValuation[Tif_NonTIF],$A$4)</f>
        <v>0</v>
      </c>
      <c r="Q89" s="8">
        <f>SUMIFS(AssessedValuation[100% Gross],AssessedValuation[Dist],$C89,AssessedValuation[Tif_NonTIF],$A$4)</f>
        <v>153647789</v>
      </c>
      <c r="R89" s="8">
        <f>SUMIFS(AssessedValuation[100% Military Exempt],AssessedValuation[Dist],$C89,AssessedValuation[Tif_NonTIF],$A$4)</f>
        <v>8000</v>
      </c>
      <c r="S89" s="8">
        <f>SUMIFS(AssessedValuation[100% Homestead Exempt],AssessedValuation[Dist],$C89,AssessedValuation[Tif_NonTIF],$A$4)</f>
        <v>32500</v>
      </c>
      <c r="T89" s="8">
        <f>SUMIFS(AssessedValuation[100% Net],AssessedValuation[Dist],$C89,AssessedValuation[Tif_NonTIF],$A$4)</f>
        <v>153607289</v>
      </c>
      <c r="U89" s="8">
        <f>SUMIFS(AssessedValuation[100% Gas &amp; Elec Utilities],AssessedValuation[Dist],$C89,AssessedValuation[Tif_NonTIF],$A$4)</f>
        <v>0</v>
      </c>
      <c r="V89" s="8">
        <f t="shared" si="1"/>
        <v>153607289</v>
      </c>
    </row>
    <row r="90" spans="1:22" x14ac:dyDescent="0.25">
      <c r="A90">
        <f>'Assessed Non-TIF'!A90</f>
        <v>2026</v>
      </c>
      <c r="B90" t="str">
        <f>'Assessed Non-TIF'!B90</f>
        <v>15</v>
      </c>
      <c r="C90" t="str">
        <f>'Assessed Non-TIF'!C90</f>
        <v>1619</v>
      </c>
      <c r="D90" t="str">
        <f>'Assessed Non-TIF'!D90</f>
        <v>1619</v>
      </c>
      <c r="E90" t="str">
        <f>'Assessed Non-TIF'!E90</f>
        <v>DAVIS COUNTY</v>
      </c>
      <c r="F90" t="str">
        <f>'Assessed Non-TIF'!F90</f>
        <v>Davis County</v>
      </c>
      <c r="G90" s="8">
        <f>SUMIFS(AssessedValuation[100% Residential],AssessedValuation[Dist],$C90,AssessedValuation[Tif_NonTIF],$A$4)</f>
        <v>1812239</v>
      </c>
      <c r="H90" s="8">
        <f>SUMIFS(AssessedValuation[100% Ag Land],AssessedValuation[Dist],$C90,AssessedValuation[Tif_NonTIF],$A$4)</f>
        <v>0</v>
      </c>
      <c r="I90" s="8">
        <f>SUMIFS(AssessedValuation[100% Ag Building],AssessedValuation[Dist],$C90,AssessedValuation[Tif_NonTIF],$A$4)</f>
        <v>0</v>
      </c>
      <c r="J90" s="8">
        <f>SUMIFS(AssessedValuation[100% Commercial],AssessedValuation[Dist],$C90,AssessedValuation[Tif_NonTIF],$A$4)</f>
        <v>2027529</v>
      </c>
      <c r="K90" s="8">
        <f>SUMIFS(AssessedValuation[100% Industrial],AssessedValuation[Dist],$C90,AssessedValuation[Tif_NonTIF],$A$4)</f>
        <v>614526</v>
      </c>
      <c r="L90" s="8">
        <f>SUMIFS(AssessedValuation[100% Reserved],AssessedValuation[Dist],$C90,AssessedValuation[Tif_NonTIF],$A$4)</f>
        <v>0</v>
      </c>
      <c r="M90" s="8">
        <f>SUMIFS(AssessedValuation[100% Reserved4],AssessedValuation[Dist],$C90,AssessedValuation[Tif_NonTIF],$A$4)</f>
        <v>0</v>
      </c>
      <c r="N90" s="8">
        <f>SUMIFS(AssessedValuation[100% Railroads],AssessedValuation[Dist],$C90,AssessedValuation[Tif_NonTIF],$A$4)</f>
        <v>0</v>
      </c>
      <c r="O90" s="8">
        <f>SUMIFS(AssessedValuation[100% Utilities],AssessedValuation[Dist],$C90,AssessedValuation[Tif_NonTIF],$A$4)</f>
        <v>0</v>
      </c>
      <c r="P90" s="8">
        <f>SUMIFS(AssessedValuation[100% Other],AssessedValuation[Dist],$C90,AssessedValuation[Tif_NonTIF],$A$4)</f>
        <v>0</v>
      </c>
      <c r="Q90" s="8">
        <f>SUMIFS(AssessedValuation[100% Gross],AssessedValuation[Dist],$C90,AssessedValuation[Tif_NonTIF],$A$4)</f>
        <v>4454294</v>
      </c>
      <c r="R90" s="8">
        <f>SUMIFS(AssessedValuation[100% Military Exempt],AssessedValuation[Dist],$C90,AssessedValuation[Tif_NonTIF],$A$4)</f>
        <v>0</v>
      </c>
      <c r="S90" s="8">
        <f>SUMIFS(AssessedValuation[100% Homestead Exempt],AssessedValuation[Dist],$C90,AssessedValuation[Tif_NonTIF],$A$4)</f>
        <v>0</v>
      </c>
      <c r="T90" s="8">
        <f>SUMIFS(AssessedValuation[100% Net],AssessedValuation[Dist],$C90,AssessedValuation[Tif_NonTIF],$A$4)</f>
        <v>4454294</v>
      </c>
      <c r="U90" s="8">
        <f>SUMIFS(AssessedValuation[100% Gas &amp; Elec Utilities],AssessedValuation[Dist],$C90,AssessedValuation[Tif_NonTIF],$A$4)</f>
        <v>0</v>
      </c>
      <c r="V90" s="8">
        <f t="shared" si="1"/>
        <v>4454294</v>
      </c>
    </row>
    <row r="91" spans="1:22" x14ac:dyDescent="0.25">
      <c r="A91">
        <f>'Assessed Non-TIF'!A91</f>
        <v>2026</v>
      </c>
      <c r="B91" t="str">
        <f>'Assessed Non-TIF'!B91</f>
        <v>01</v>
      </c>
      <c r="C91" t="str">
        <f>'Assessed Non-TIF'!C91</f>
        <v>1638</v>
      </c>
      <c r="D91" t="str">
        <f>'Assessed Non-TIF'!D91</f>
        <v>1638</v>
      </c>
      <c r="E91" t="str">
        <f>'Assessed Non-TIF'!E91</f>
        <v>DECORAH</v>
      </c>
      <c r="F91" t="str">
        <f>'Assessed Non-TIF'!F91</f>
        <v>Decorah</v>
      </c>
      <c r="G91" s="8">
        <f>SUMIFS(AssessedValuation[100% Residential],AssessedValuation[Dist],$C91,AssessedValuation[Tif_NonTIF],$A$4)</f>
        <v>0</v>
      </c>
      <c r="H91" s="8">
        <f>SUMIFS(AssessedValuation[100% Ag Land],AssessedValuation[Dist],$C91,AssessedValuation[Tif_NonTIF],$A$4)</f>
        <v>0</v>
      </c>
      <c r="I91" s="8">
        <f>SUMIFS(AssessedValuation[100% Ag Building],AssessedValuation[Dist],$C91,AssessedValuation[Tif_NonTIF],$A$4)</f>
        <v>0</v>
      </c>
      <c r="J91" s="8">
        <f>SUMIFS(AssessedValuation[100% Commercial],AssessedValuation[Dist],$C91,AssessedValuation[Tif_NonTIF],$A$4)</f>
        <v>7615406</v>
      </c>
      <c r="K91" s="8">
        <f>SUMIFS(AssessedValuation[100% Industrial],AssessedValuation[Dist],$C91,AssessedValuation[Tif_NonTIF],$A$4)</f>
        <v>0</v>
      </c>
      <c r="L91" s="8">
        <f>SUMIFS(AssessedValuation[100% Reserved],AssessedValuation[Dist],$C91,AssessedValuation[Tif_NonTIF],$A$4)</f>
        <v>0</v>
      </c>
      <c r="M91" s="8">
        <f>SUMIFS(AssessedValuation[100% Reserved4],AssessedValuation[Dist],$C91,AssessedValuation[Tif_NonTIF],$A$4)</f>
        <v>0</v>
      </c>
      <c r="N91" s="8">
        <f>SUMIFS(AssessedValuation[100% Railroads],AssessedValuation[Dist],$C91,AssessedValuation[Tif_NonTIF],$A$4)</f>
        <v>0</v>
      </c>
      <c r="O91" s="8">
        <f>SUMIFS(AssessedValuation[100% Utilities],AssessedValuation[Dist],$C91,AssessedValuation[Tif_NonTIF],$A$4)</f>
        <v>0</v>
      </c>
      <c r="P91" s="8">
        <f>SUMIFS(AssessedValuation[100% Other],AssessedValuation[Dist],$C91,AssessedValuation[Tif_NonTIF],$A$4)</f>
        <v>0</v>
      </c>
      <c r="Q91" s="8">
        <f>SUMIFS(AssessedValuation[100% Gross],AssessedValuation[Dist],$C91,AssessedValuation[Tif_NonTIF],$A$4)</f>
        <v>7615406</v>
      </c>
      <c r="R91" s="8">
        <f>SUMIFS(AssessedValuation[100% Military Exempt],AssessedValuation[Dist],$C91,AssessedValuation[Tif_NonTIF],$A$4)</f>
        <v>0</v>
      </c>
      <c r="S91" s="8">
        <f>SUMIFS(AssessedValuation[100% Homestead Exempt],AssessedValuation[Dist],$C91,AssessedValuation[Tif_NonTIF],$A$4)</f>
        <v>0</v>
      </c>
      <c r="T91" s="8">
        <f>SUMIFS(AssessedValuation[100% Net],AssessedValuation[Dist],$C91,AssessedValuation[Tif_NonTIF],$A$4)</f>
        <v>7615406</v>
      </c>
      <c r="U91" s="8">
        <f>SUMIFS(AssessedValuation[100% Gas &amp; Elec Utilities],AssessedValuation[Dist],$C91,AssessedValuation[Tif_NonTIF],$A$4)</f>
        <v>0</v>
      </c>
      <c r="V91" s="8">
        <f t="shared" si="1"/>
        <v>7615406</v>
      </c>
    </row>
    <row r="92" spans="1:22" x14ac:dyDescent="0.25">
      <c r="A92">
        <f>'Assessed Non-TIF'!A92</f>
        <v>2026</v>
      </c>
      <c r="B92" t="str">
        <f>'Assessed Non-TIF'!B92</f>
        <v>09</v>
      </c>
      <c r="C92" t="str">
        <f>'Assessed Non-TIF'!C92</f>
        <v>1675</v>
      </c>
      <c r="D92" t="str">
        <f>'Assessed Non-TIF'!D92</f>
        <v>1675</v>
      </c>
      <c r="E92" t="str">
        <f>'Assessed Non-TIF'!E92</f>
        <v>DELWOOD</v>
      </c>
      <c r="F92" t="str">
        <f>'Assessed Non-TIF'!F92</f>
        <v>Delwood</v>
      </c>
      <c r="G92" s="8">
        <f>SUMIFS(AssessedValuation[100% Residential],AssessedValuation[Dist],$C92,AssessedValuation[Tif_NonTIF],$A$4)</f>
        <v>0</v>
      </c>
      <c r="H92" s="8">
        <f>SUMIFS(AssessedValuation[100% Ag Land],AssessedValuation[Dist],$C92,AssessedValuation[Tif_NonTIF],$A$4)</f>
        <v>0</v>
      </c>
      <c r="I92" s="8">
        <f>SUMIFS(AssessedValuation[100% Ag Building],AssessedValuation[Dist],$C92,AssessedValuation[Tif_NonTIF],$A$4)</f>
        <v>0</v>
      </c>
      <c r="J92" s="8">
        <f>SUMIFS(AssessedValuation[100% Commercial],AssessedValuation[Dist],$C92,AssessedValuation[Tif_NonTIF],$A$4)</f>
        <v>0</v>
      </c>
      <c r="K92" s="8">
        <f>SUMIFS(AssessedValuation[100% Industrial],AssessedValuation[Dist],$C92,AssessedValuation[Tif_NonTIF],$A$4)</f>
        <v>0</v>
      </c>
      <c r="L92" s="8">
        <f>SUMIFS(AssessedValuation[100% Reserved],AssessedValuation[Dist],$C92,AssessedValuation[Tif_NonTIF],$A$4)</f>
        <v>0</v>
      </c>
      <c r="M92" s="8">
        <f>SUMIFS(AssessedValuation[100% Reserved4],AssessedValuation[Dist],$C92,AssessedValuation[Tif_NonTIF],$A$4)</f>
        <v>0</v>
      </c>
      <c r="N92" s="8">
        <f>SUMIFS(AssessedValuation[100% Railroads],AssessedValuation[Dist],$C92,AssessedValuation[Tif_NonTIF],$A$4)</f>
        <v>0</v>
      </c>
      <c r="O92" s="8">
        <f>SUMIFS(AssessedValuation[100% Utilities],AssessedValuation[Dist],$C92,AssessedValuation[Tif_NonTIF],$A$4)</f>
        <v>0</v>
      </c>
      <c r="P92" s="8">
        <f>SUMIFS(AssessedValuation[100% Other],AssessedValuation[Dist],$C92,AssessedValuation[Tif_NonTIF],$A$4)</f>
        <v>0</v>
      </c>
      <c r="Q92" s="8">
        <f>SUMIFS(AssessedValuation[100% Gross],AssessedValuation[Dist],$C92,AssessedValuation[Tif_NonTIF],$A$4)</f>
        <v>0</v>
      </c>
      <c r="R92" s="8">
        <f>SUMIFS(AssessedValuation[100% Military Exempt],AssessedValuation[Dist],$C92,AssessedValuation[Tif_NonTIF],$A$4)</f>
        <v>0</v>
      </c>
      <c r="S92" s="8">
        <f>SUMIFS(AssessedValuation[100% Homestead Exempt],AssessedValuation[Dist],$C92,AssessedValuation[Tif_NonTIF],$A$4)</f>
        <v>0</v>
      </c>
      <c r="T92" s="8">
        <f>SUMIFS(AssessedValuation[100% Net],AssessedValuation[Dist],$C92,AssessedValuation[Tif_NonTIF],$A$4)</f>
        <v>0</v>
      </c>
      <c r="U92" s="8">
        <f>SUMIFS(AssessedValuation[100% Gas &amp; Elec Utilities],AssessedValuation[Dist],$C92,AssessedValuation[Tif_NonTIF],$A$4)</f>
        <v>0</v>
      </c>
      <c r="V92" s="8">
        <f t="shared" si="1"/>
        <v>0</v>
      </c>
    </row>
    <row r="93" spans="1:22" x14ac:dyDescent="0.25">
      <c r="A93">
        <f>'Assessed Non-TIF'!A93</f>
        <v>2026</v>
      </c>
      <c r="B93" t="str">
        <f>'Assessed Non-TIF'!B93</f>
        <v>12</v>
      </c>
      <c r="C93" t="str">
        <f>'Assessed Non-TIF'!C93</f>
        <v>1701</v>
      </c>
      <c r="D93" t="str">
        <f>'Assessed Non-TIF'!D93</f>
        <v>1701</v>
      </c>
      <c r="E93" t="str">
        <f>'Assessed Non-TIF'!E93</f>
        <v>DENISON</v>
      </c>
      <c r="F93" t="str">
        <f>'Assessed Non-TIF'!F93</f>
        <v>Denison</v>
      </c>
      <c r="G93" s="8">
        <f>SUMIFS(AssessedValuation[100% Residential],AssessedValuation[Dist],$C93,AssessedValuation[Tif_NonTIF],$A$4)</f>
        <v>337882</v>
      </c>
      <c r="H93" s="8">
        <f>SUMIFS(AssessedValuation[100% Ag Land],AssessedValuation[Dist],$C93,AssessedValuation[Tif_NonTIF],$A$4)</f>
        <v>0</v>
      </c>
      <c r="I93" s="8">
        <f>SUMIFS(AssessedValuation[100% Ag Building],AssessedValuation[Dist],$C93,AssessedValuation[Tif_NonTIF],$A$4)</f>
        <v>0</v>
      </c>
      <c r="J93" s="8">
        <f>SUMIFS(AssessedValuation[100% Commercial],AssessedValuation[Dist],$C93,AssessedValuation[Tif_NonTIF],$A$4)</f>
        <v>332773</v>
      </c>
      <c r="K93" s="8">
        <f>SUMIFS(AssessedValuation[100% Industrial],AssessedValuation[Dist],$C93,AssessedValuation[Tif_NonTIF],$A$4)</f>
        <v>20834</v>
      </c>
      <c r="L93" s="8">
        <f>SUMIFS(AssessedValuation[100% Reserved],AssessedValuation[Dist],$C93,AssessedValuation[Tif_NonTIF],$A$4)</f>
        <v>0</v>
      </c>
      <c r="M93" s="8">
        <f>SUMIFS(AssessedValuation[100% Reserved4],AssessedValuation[Dist],$C93,AssessedValuation[Tif_NonTIF],$A$4)</f>
        <v>0</v>
      </c>
      <c r="N93" s="8">
        <f>SUMIFS(AssessedValuation[100% Railroads],AssessedValuation[Dist],$C93,AssessedValuation[Tif_NonTIF],$A$4)</f>
        <v>0</v>
      </c>
      <c r="O93" s="8">
        <f>SUMIFS(AssessedValuation[100% Utilities],AssessedValuation[Dist],$C93,AssessedValuation[Tif_NonTIF],$A$4)</f>
        <v>0</v>
      </c>
      <c r="P93" s="8">
        <f>SUMIFS(AssessedValuation[100% Other],AssessedValuation[Dist],$C93,AssessedValuation[Tif_NonTIF],$A$4)</f>
        <v>0</v>
      </c>
      <c r="Q93" s="8">
        <f>SUMIFS(AssessedValuation[100% Gross],AssessedValuation[Dist],$C93,AssessedValuation[Tif_NonTIF],$A$4)</f>
        <v>691489</v>
      </c>
      <c r="R93" s="8">
        <f>SUMIFS(AssessedValuation[100% Military Exempt],AssessedValuation[Dist],$C93,AssessedValuation[Tif_NonTIF],$A$4)</f>
        <v>0</v>
      </c>
      <c r="S93" s="8">
        <f>SUMIFS(AssessedValuation[100% Homestead Exempt],AssessedValuation[Dist],$C93,AssessedValuation[Tif_NonTIF],$A$4)</f>
        <v>0</v>
      </c>
      <c r="T93" s="8">
        <f>SUMIFS(AssessedValuation[100% Net],AssessedValuation[Dist],$C93,AssessedValuation[Tif_NonTIF],$A$4)</f>
        <v>691489</v>
      </c>
      <c r="U93" s="8">
        <f>SUMIFS(AssessedValuation[100% Gas &amp; Elec Utilities],AssessedValuation[Dist],$C93,AssessedValuation[Tif_NonTIF],$A$4)</f>
        <v>0</v>
      </c>
      <c r="V93" s="8">
        <f t="shared" si="1"/>
        <v>691489</v>
      </c>
    </row>
    <row r="94" spans="1:22" x14ac:dyDescent="0.25">
      <c r="A94">
        <f>'Assessed Non-TIF'!A94</f>
        <v>2026</v>
      </c>
      <c r="B94" t="str">
        <f>'Assessed Non-TIF'!B94</f>
        <v>07</v>
      </c>
      <c r="C94" t="str">
        <f>'Assessed Non-TIF'!C94</f>
        <v>1719</v>
      </c>
      <c r="D94" t="str">
        <f>'Assessed Non-TIF'!D94</f>
        <v>1719</v>
      </c>
      <c r="E94" t="str">
        <f>'Assessed Non-TIF'!E94</f>
        <v>DENVER</v>
      </c>
      <c r="F94" t="str">
        <f>'Assessed Non-TIF'!F94</f>
        <v>Denver</v>
      </c>
      <c r="G94" s="8">
        <f>SUMIFS(AssessedValuation[100% Residential],AssessedValuation[Dist],$C94,AssessedValuation[Tif_NonTIF],$A$4)</f>
        <v>5401025</v>
      </c>
      <c r="H94" s="8">
        <f>SUMIFS(AssessedValuation[100% Ag Land],AssessedValuation[Dist],$C94,AssessedValuation[Tif_NonTIF],$A$4)</f>
        <v>0</v>
      </c>
      <c r="I94" s="8">
        <f>SUMIFS(AssessedValuation[100% Ag Building],AssessedValuation[Dist],$C94,AssessedValuation[Tif_NonTIF],$A$4)</f>
        <v>0</v>
      </c>
      <c r="J94" s="8">
        <f>SUMIFS(AssessedValuation[100% Commercial],AssessedValuation[Dist],$C94,AssessedValuation[Tif_NonTIF],$A$4)</f>
        <v>1046746</v>
      </c>
      <c r="K94" s="8">
        <f>SUMIFS(AssessedValuation[100% Industrial],AssessedValuation[Dist],$C94,AssessedValuation[Tif_NonTIF],$A$4)</f>
        <v>129620</v>
      </c>
      <c r="L94" s="8">
        <f>SUMIFS(AssessedValuation[100% Reserved],AssessedValuation[Dist],$C94,AssessedValuation[Tif_NonTIF],$A$4)</f>
        <v>0</v>
      </c>
      <c r="M94" s="8">
        <f>SUMIFS(AssessedValuation[100% Reserved4],AssessedValuation[Dist],$C94,AssessedValuation[Tif_NonTIF],$A$4)</f>
        <v>0</v>
      </c>
      <c r="N94" s="8">
        <f>SUMIFS(AssessedValuation[100% Railroads],AssessedValuation[Dist],$C94,AssessedValuation[Tif_NonTIF],$A$4)</f>
        <v>0</v>
      </c>
      <c r="O94" s="8">
        <f>SUMIFS(AssessedValuation[100% Utilities],AssessedValuation[Dist],$C94,AssessedValuation[Tif_NonTIF],$A$4)</f>
        <v>0</v>
      </c>
      <c r="P94" s="8">
        <f>SUMIFS(AssessedValuation[100% Other],AssessedValuation[Dist],$C94,AssessedValuation[Tif_NonTIF],$A$4)</f>
        <v>0</v>
      </c>
      <c r="Q94" s="8">
        <f>SUMIFS(AssessedValuation[100% Gross],AssessedValuation[Dist],$C94,AssessedValuation[Tif_NonTIF],$A$4)</f>
        <v>6577391</v>
      </c>
      <c r="R94" s="8">
        <f>SUMIFS(AssessedValuation[100% Military Exempt],AssessedValuation[Dist],$C94,AssessedValuation[Tif_NonTIF],$A$4)</f>
        <v>0</v>
      </c>
      <c r="S94" s="8">
        <f>SUMIFS(AssessedValuation[100% Homestead Exempt],AssessedValuation[Dist],$C94,AssessedValuation[Tif_NonTIF],$A$4)</f>
        <v>0</v>
      </c>
      <c r="T94" s="8">
        <f>SUMIFS(AssessedValuation[100% Net],AssessedValuation[Dist],$C94,AssessedValuation[Tif_NonTIF],$A$4)</f>
        <v>6577391</v>
      </c>
      <c r="U94" s="8">
        <f>SUMIFS(AssessedValuation[100% Gas &amp; Elec Utilities],AssessedValuation[Dist],$C94,AssessedValuation[Tif_NonTIF],$A$4)</f>
        <v>0</v>
      </c>
      <c r="V94" s="8">
        <f t="shared" si="1"/>
        <v>6577391</v>
      </c>
    </row>
    <row r="95" spans="1:22" x14ac:dyDescent="0.25">
      <c r="A95">
        <f>'Assessed Non-TIF'!A95</f>
        <v>2026</v>
      </c>
      <c r="B95" t="str">
        <f>'Assessed Non-TIF'!B95</f>
        <v>11</v>
      </c>
      <c r="C95" t="str">
        <f>'Assessed Non-TIF'!C95</f>
        <v>1737</v>
      </c>
      <c r="D95" t="str">
        <f>'Assessed Non-TIF'!D95</f>
        <v>1737</v>
      </c>
      <c r="E95" t="str">
        <f>'Assessed Non-TIF'!E95</f>
        <v>DES MOINES</v>
      </c>
      <c r="F95" t="str">
        <f>'Assessed Non-TIF'!F95</f>
        <v>Des Moines</v>
      </c>
      <c r="G95" s="8">
        <f>SUMIFS(AssessedValuation[100% Residential],AssessedValuation[Dist],$C95,AssessedValuation[Tif_NonTIF],$A$4)</f>
        <v>299288621</v>
      </c>
      <c r="H95" s="8">
        <f>SUMIFS(AssessedValuation[100% Ag Land],AssessedValuation[Dist],$C95,AssessedValuation[Tif_NonTIF],$A$4)</f>
        <v>0</v>
      </c>
      <c r="I95" s="8">
        <f>SUMIFS(AssessedValuation[100% Ag Building],AssessedValuation[Dist],$C95,AssessedValuation[Tif_NonTIF],$A$4)</f>
        <v>0</v>
      </c>
      <c r="J95" s="8">
        <f>SUMIFS(AssessedValuation[100% Commercial],AssessedValuation[Dist],$C95,AssessedValuation[Tif_NonTIF],$A$4)</f>
        <v>1004666002</v>
      </c>
      <c r="K95" s="8">
        <f>SUMIFS(AssessedValuation[100% Industrial],AssessedValuation[Dist],$C95,AssessedValuation[Tif_NonTIF],$A$4)</f>
        <v>81323848</v>
      </c>
      <c r="L95" s="8">
        <f>SUMIFS(AssessedValuation[100% Reserved],AssessedValuation[Dist],$C95,AssessedValuation[Tif_NonTIF],$A$4)</f>
        <v>0</v>
      </c>
      <c r="M95" s="8">
        <f>SUMIFS(AssessedValuation[100% Reserved4],AssessedValuation[Dist],$C95,AssessedValuation[Tif_NonTIF],$A$4)</f>
        <v>0</v>
      </c>
      <c r="N95" s="8">
        <f>SUMIFS(AssessedValuation[100% Railroads],AssessedValuation[Dist],$C95,AssessedValuation[Tif_NonTIF],$A$4)</f>
        <v>0</v>
      </c>
      <c r="O95" s="8">
        <f>SUMIFS(AssessedValuation[100% Utilities],AssessedValuation[Dist],$C95,AssessedValuation[Tif_NonTIF],$A$4)</f>
        <v>0</v>
      </c>
      <c r="P95" s="8">
        <f>SUMIFS(AssessedValuation[100% Other],AssessedValuation[Dist],$C95,AssessedValuation[Tif_NonTIF],$A$4)</f>
        <v>0</v>
      </c>
      <c r="Q95" s="8">
        <f>SUMIFS(AssessedValuation[100% Gross],AssessedValuation[Dist],$C95,AssessedValuation[Tif_NonTIF],$A$4)</f>
        <v>1385278471</v>
      </c>
      <c r="R95" s="8">
        <f>SUMIFS(AssessedValuation[100% Military Exempt],AssessedValuation[Dist],$C95,AssessedValuation[Tif_NonTIF],$A$4)</f>
        <v>8000</v>
      </c>
      <c r="S95" s="8">
        <f>SUMIFS(AssessedValuation[100% Homestead Exempt],AssessedValuation[Dist],$C95,AssessedValuation[Tif_NonTIF],$A$4)</f>
        <v>32500</v>
      </c>
      <c r="T95" s="8">
        <f>SUMIFS(AssessedValuation[100% Net],AssessedValuation[Dist],$C95,AssessedValuation[Tif_NonTIF],$A$4)</f>
        <v>1385237971</v>
      </c>
      <c r="U95" s="8">
        <f>SUMIFS(AssessedValuation[100% Gas &amp; Elec Utilities],AssessedValuation[Dist],$C95,AssessedValuation[Tif_NonTIF],$A$4)</f>
        <v>0</v>
      </c>
      <c r="V95" s="8">
        <f t="shared" si="1"/>
        <v>1385237971</v>
      </c>
    </row>
    <row r="96" spans="1:22" x14ac:dyDescent="0.25">
      <c r="A96">
        <f>'Assessed Non-TIF'!A96</f>
        <v>2026</v>
      </c>
      <c r="B96" t="str">
        <f>'Assessed Non-TIF'!B96</f>
        <v>13</v>
      </c>
      <c r="C96" t="str">
        <f>'Assessed Non-TIF'!C96</f>
        <v>1782</v>
      </c>
      <c r="D96" t="str">
        <f>'Assessed Non-TIF'!D96</f>
        <v>1782</v>
      </c>
      <c r="E96" t="str">
        <f>'Assessed Non-TIF'!E96</f>
        <v>DIAGONAL</v>
      </c>
      <c r="F96" t="str">
        <f>'Assessed Non-TIF'!F96</f>
        <v>Diagonal</v>
      </c>
      <c r="G96" s="8">
        <f>SUMIFS(AssessedValuation[100% Residential],AssessedValuation[Dist],$C96,AssessedValuation[Tif_NonTIF],$A$4)</f>
        <v>0</v>
      </c>
      <c r="H96" s="8">
        <f>SUMIFS(AssessedValuation[100% Ag Land],AssessedValuation[Dist],$C96,AssessedValuation[Tif_NonTIF],$A$4)</f>
        <v>0</v>
      </c>
      <c r="I96" s="8">
        <f>SUMIFS(AssessedValuation[100% Ag Building],AssessedValuation[Dist],$C96,AssessedValuation[Tif_NonTIF],$A$4)</f>
        <v>0</v>
      </c>
      <c r="J96" s="8">
        <f>SUMIFS(AssessedValuation[100% Commercial],AssessedValuation[Dist],$C96,AssessedValuation[Tif_NonTIF],$A$4)</f>
        <v>0</v>
      </c>
      <c r="K96" s="8">
        <f>SUMIFS(AssessedValuation[100% Industrial],AssessedValuation[Dist],$C96,AssessedValuation[Tif_NonTIF],$A$4)</f>
        <v>0</v>
      </c>
      <c r="L96" s="8">
        <f>SUMIFS(AssessedValuation[100% Reserved],AssessedValuation[Dist],$C96,AssessedValuation[Tif_NonTIF],$A$4)</f>
        <v>0</v>
      </c>
      <c r="M96" s="8">
        <f>SUMIFS(AssessedValuation[100% Reserved4],AssessedValuation[Dist],$C96,AssessedValuation[Tif_NonTIF],$A$4)</f>
        <v>0</v>
      </c>
      <c r="N96" s="8">
        <f>SUMIFS(AssessedValuation[100% Railroads],AssessedValuation[Dist],$C96,AssessedValuation[Tif_NonTIF],$A$4)</f>
        <v>0</v>
      </c>
      <c r="O96" s="8">
        <f>SUMIFS(AssessedValuation[100% Utilities],AssessedValuation[Dist],$C96,AssessedValuation[Tif_NonTIF],$A$4)</f>
        <v>0</v>
      </c>
      <c r="P96" s="8">
        <f>SUMIFS(AssessedValuation[100% Other],AssessedValuation[Dist],$C96,AssessedValuation[Tif_NonTIF],$A$4)</f>
        <v>0</v>
      </c>
      <c r="Q96" s="8">
        <f>SUMIFS(AssessedValuation[100% Gross],AssessedValuation[Dist],$C96,AssessedValuation[Tif_NonTIF],$A$4)</f>
        <v>0</v>
      </c>
      <c r="R96" s="8">
        <f>SUMIFS(AssessedValuation[100% Military Exempt],AssessedValuation[Dist],$C96,AssessedValuation[Tif_NonTIF],$A$4)</f>
        <v>0</v>
      </c>
      <c r="S96" s="8">
        <f>SUMIFS(AssessedValuation[100% Homestead Exempt],AssessedValuation[Dist],$C96,AssessedValuation[Tif_NonTIF],$A$4)</f>
        <v>0</v>
      </c>
      <c r="T96" s="8">
        <f>SUMIFS(AssessedValuation[100% Net],AssessedValuation[Dist],$C96,AssessedValuation[Tif_NonTIF],$A$4)</f>
        <v>0</v>
      </c>
      <c r="U96" s="8">
        <f>SUMIFS(AssessedValuation[100% Gas &amp; Elec Utilities],AssessedValuation[Dist],$C96,AssessedValuation[Tif_NonTIF],$A$4)</f>
        <v>0</v>
      </c>
      <c r="V96" s="8">
        <f t="shared" si="1"/>
        <v>0</v>
      </c>
    </row>
    <row r="97" spans="1:22" x14ac:dyDescent="0.25">
      <c r="A97">
        <f>'Assessed Non-TIF'!A97</f>
        <v>2026</v>
      </c>
      <c r="B97" t="str">
        <f>'Assessed Non-TIF'!B97</f>
        <v>07</v>
      </c>
      <c r="C97" t="str">
        <f>'Assessed Non-TIF'!C97</f>
        <v>1791</v>
      </c>
      <c r="D97" t="str">
        <f>'Assessed Non-TIF'!D97</f>
        <v>1791</v>
      </c>
      <c r="E97" t="str">
        <f>'Assessed Non-TIF'!E97</f>
        <v>DIKE-NEW HARTFORD</v>
      </c>
      <c r="F97" t="str">
        <f>'Assessed Non-TIF'!F97</f>
        <v>Dike-New Hartford</v>
      </c>
      <c r="G97" s="8">
        <f>SUMIFS(AssessedValuation[100% Residential],AssessedValuation[Dist],$C97,AssessedValuation[Tif_NonTIF],$A$4)</f>
        <v>329750</v>
      </c>
      <c r="H97" s="8">
        <f>SUMIFS(AssessedValuation[100% Ag Land],AssessedValuation[Dist],$C97,AssessedValuation[Tif_NonTIF],$A$4)</f>
        <v>22432</v>
      </c>
      <c r="I97" s="8">
        <f>SUMIFS(AssessedValuation[100% Ag Building],AssessedValuation[Dist],$C97,AssessedValuation[Tif_NonTIF],$A$4)</f>
        <v>0</v>
      </c>
      <c r="J97" s="8">
        <f>SUMIFS(AssessedValuation[100% Commercial],AssessedValuation[Dist],$C97,AssessedValuation[Tif_NonTIF],$A$4)</f>
        <v>0</v>
      </c>
      <c r="K97" s="8">
        <f>SUMIFS(AssessedValuation[100% Industrial],AssessedValuation[Dist],$C97,AssessedValuation[Tif_NonTIF],$A$4)</f>
        <v>6817077</v>
      </c>
      <c r="L97" s="8">
        <f>SUMIFS(AssessedValuation[100% Reserved],AssessedValuation[Dist],$C97,AssessedValuation[Tif_NonTIF],$A$4)</f>
        <v>0</v>
      </c>
      <c r="M97" s="8">
        <f>SUMIFS(AssessedValuation[100% Reserved4],AssessedValuation[Dist],$C97,AssessedValuation[Tif_NonTIF],$A$4)</f>
        <v>0</v>
      </c>
      <c r="N97" s="8">
        <f>SUMIFS(AssessedValuation[100% Railroads],AssessedValuation[Dist],$C97,AssessedValuation[Tif_NonTIF],$A$4)</f>
        <v>0</v>
      </c>
      <c r="O97" s="8">
        <f>SUMIFS(AssessedValuation[100% Utilities],AssessedValuation[Dist],$C97,AssessedValuation[Tif_NonTIF],$A$4)</f>
        <v>0</v>
      </c>
      <c r="P97" s="8">
        <f>SUMIFS(AssessedValuation[100% Other],AssessedValuation[Dist],$C97,AssessedValuation[Tif_NonTIF],$A$4)</f>
        <v>0</v>
      </c>
      <c r="Q97" s="8">
        <f>SUMIFS(AssessedValuation[100% Gross],AssessedValuation[Dist],$C97,AssessedValuation[Tif_NonTIF],$A$4)</f>
        <v>7169259</v>
      </c>
      <c r="R97" s="8">
        <f>SUMIFS(AssessedValuation[100% Military Exempt],AssessedValuation[Dist],$C97,AssessedValuation[Tif_NonTIF],$A$4)</f>
        <v>0</v>
      </c>
      <c r="S97" s="8">
        <f>SUMIFS(AssessedValuation[100% Homestead Exempt],AssessedValuation[Dist],$C97,AssessedValuation[Tif_NonTIF],$A$4)</f>
        <v>0</v>
      </c>
      <c r="T97" s="8">
        <f>SUMIFS(AssessedValuation[100% Net],AssessedValuation[Dist],$C97,AssessedValuation[Tif_NonTIF],$A$4)</f>
        <v>7169259</v>
      </c>
      <c r="U97" s="8">
        <f>SUMIFS(AssessedValuation[100% Gas &amp; Elec Utilities],AssessedValuation[Dist],$C97,AssessedValuation[Tif_NonTIF],$A$4)</f>
        <v>0</v>
      </c>
      <c r="V97" s="8">
        <f t="shared" si="1"/>
        <v>7169259</v>
      </c>
    </row>
    <row r="98" spans="1:22" x14ac:dyDescent="0.25">
      <c r="A98">
        <f>'Assessed Non-TIF'!A98</f>
        <v>2026</v>
      </c>
      <c r="B98" t="str">
        <f>'Assessed Non-TIF'!B98</f>
        <v>01</v>
      </c>
      <c r="C98" t="str">
        <f>'Assessed Non-TIF'!C98</f>
        <v>1863</v>
      </c>
      <c r="D98" t="str">
        <f>'Assessed Non-TIF'!D98</f>
        <v>1863</v>
      </c>
      <c r="E98" t="str">
        <f>'Assessed Non-TIF'!E98</f>
        <v>DUBUQUE</v>
      </c>
      <c r="F98" t="str">
        <f>'Assessed Non-TIF'!F98</f>
        <v>Dubuque</v>
      </c>
      <c r="G98" s="8">
        <f>SUMIFS(AssessedValuation[100% Residential],AssessedValuation[Dist],$C98,AssessedValuation[Tif_NonTIF],$A$4)</f>
        <v>284834569</v>
      </c>
      <c r="H98" s="8">
        <f>SUMIFS(AssessedValuation[100% Ag Land],AssessedValuation[Dist],$C98,AssessedValuation[Tif_NonTIF],$A$4)</f>
        <v>0</v>
      </c>
      <c r="I98" s="8">
        <f>SUMIFS(AssessedValuation[100% Ag Building],AssessedValuation[Dist],$C98,AssessedValuation[Tif_NonTIF],$A$4)</f>
        <v>0</v>
      </c>
      <c r="J98" s="8">
        <f>SUMIFS(AssessedValuation[100% Commercial],AssessedValuation[Dist],$C98,AssessedValuation[Tif_NonTIF],$A$4)</f>
        <v>402443158</v>
      </c>
      <c r="K98" s="8">
        <f>SUMIFS(AssessedValuation[100% Industrial],AssessedValuation[Dist],$C98,AssessedValuation[Tif_NonTIF],$A$4)</f>
        <v>93585433</v>
      </c>
      <c r="L98" s="8">
        <f>SUMIFS(AssessedValuation[100% Reserved],AssessedValuation[Dist],$C98,AssessedValuation[Tif_NonTIF],$A$4)</f>
        <v>0</v>
      </c>
      <c r="M98" s="8">
        <f>SUMIFS(AssessedValuation[100% Reserved4],AssessedValuation[Dist],$C98,AssessedValuation[Tif_NonTIF],$A$4)</f>
        <v>0</v>
      </c>
      <c r="N98" s="8">
        <f>SUMIFS(AssessedValuation[100% Railroads],AssessedValuation[Dist],$C98,AssessedValuation[Tif_NonTIF],$A$4)</f>
        <v>0</v>
      </c>
      <c r="O98" s="8">
        <f>SUMIFS(AssessedValuation[100% Utilities],AssessedValuation[Dist],$C98,AssessedValuation[Tif_NonTIF],$A$4)</f>
        <v>0</v>
      </c>
      <c r="P98" s="8">
        <f>SUMIFS(AssessedValuation[100% Other],AssessedValuation[Dist],$C98,AssessedValuation[Tif_NonTIF],$A$4)</f>
        <v>249506</v>
      </c>
      <c r="Q98" s="8">
        <f>SUMIFS(AssessedValuation[100% Gross],AssessedValuation[Dist],$C98,AssessedValuation[Tif_NonTIF],$A$4)</f>
        <v>781112666</v>
      </c>
      <c r="R98" s="8">
        <f>SUMIFS(AssessedValuation[100% Military Exempt],AssessedValuation[Dist],$C98,AssessedValuation[Tif_NonTIF],$A$4)</f>
        <v>136000</v>
      </c>
      <c r="S98" s="8">
        <f>SUMIFS(AssessedValuation[100% Homestead Exempt],AssessedValuation[Dist],$C98,AssessedValuation[Tif_NonTIF],$A$4)</f>
        <v>383500</v>
      </c>
      <c r="T98" s="8">
        <f>SUMIFS(AssessedValuation[100% Net],AssessedValuation[Dist],$C98,AssessedValuation[Tif_NonTIF],$A$4)</f>
        <v>780593166</v>
      </c>
      <c r="U98" s="8">
        <f>SUMIFS(AssessedValuation[100% Gas &amp; Elec Utilities],AssessedValuation[Dist],$C98,AssessedValuation[Tif_NonTIF],$A$4)</f>
        <v>0</v>
      </c>
      <c r="V98" s="8">
        <f t="shared" si="1"/>
        <v>780593166</v>
      </c>
    </row>
    <row r="99" spans="1:22" x14ac:dyDescent="0.25">
      <c r="A99">
        <f>'Assessed Non-TIF'!A99</f>
        <v>2026</v>
      </c>
      <c r="B99" t="str">
        <f>'Assessed Non-TIF'!B99</f>
        <v>07</v>
      </c>
      <c r="C99" t="str">
        <f>'Assessed Non-TIF'!C99</f>
        <v>1908</v>
      </c>
      <c r="D99" t="str">
        <f>'Assessed Non-TIF'!D99</f>
        <v>1908</v>
      </c>
      <c r="E99" t="str">
        <f>'Assessed Non-TIF'!E99</f>
        <v>DUNKERTON</v>
      </c>
      <c r="F99" t="str">
        <f>'Assessed Non-TIF'!F99</f>
        <v>Dunkerton</v>
      </c>
      <c r="G99" s="8">
        <f>SUMIFS(AssessedValuation[100% Residential],AssessedValuation[Dist],$C99,AssessedValuation[Tif_NonTIF],$A$4)</f>
        <v>0</v>
      </c>
      <c r="H99" s="8">
        <f>SUMIFS(AssessedValuation[100% Ag Land],AssessedValuation[Dist],$C99,AssessedValuation[Tif_NonTIF],$A$4)</f>
        <v>0</v>
      </c>
      <c r="I99" s="8">
        <f>SUMIFS(AssessedValuation[100% Ag Building],AssessedValuation[Dist],$C99,AssessedValuation[Tif_NonTIF],$A$4)</f>
        <v>0</v>
      </c>
      <c r="J99" s="8">
        <f>SUMIFS(AssessedValuation[100% Commercial],AssessedValuation[Dist],$C99,AssessedValuation[Tif_NonTIF],$A$4)</f>
        <v>0</v>
      </c>
      <c r="K99" s="8">
        <f>SUMIFS(AssessedValuation[100% Industrial],AssessedValuation[Dist],$C99,AssessedValuation[Tif_NonTIF],$A$4)</f>
        <v>0</v>
      </c>
      <c r="L99" s="8">
        <f>SUMIFS(AssessedValuation[100% Reserved],AssessedValuation[Dist],$C99,AssessedValuation[Tif_NonTIF],$A$4)</f>
        <v>0</v>
      </c>
      <c r="M99" s="8">
        <f>SUMIFS(AssessedValuation[100% Reserved4],AssessedValuation[Dist],$C99,AssessedValuation[Tif_NonTIF],$A$4)</f>
        <v>0</v>
      </c>
      <c r="N99" s="8">
        <f>SUMIFS(AssessedValuation[100% Railroads],AssessedValuation[Dist],$C99,AssessedValuation[Tif_NonTIF],$A$4)</f>
        <v>0</v>
      </c>
      <c r="O99" s="8">
        <f>SUMIFS(AssessedValuation[100% Utilities],AssessedValuation[Dist],$C99,AssessedValuation[Tif_NonTIF],$A$4)</f>
        <v>0</v>
      </c>
      <c r="P99" s="8">
        <f>SUMIFS(AssessedValuation[100% Other],AssessedValuation[Dist],$C99,AssessedValuation[Tif_NonTIF],$A$4)</f>
        <v>0</v>
      </c>
      <c r="Q99" s="8">
        <f>SUMIFS(AssessedValuation[100% Gross],AssessedValuation[Dist],$C99,AssessedValuation[Tif_NonTIF],$A$4)</f>
        <v>0</v>
      </c>
      <c r="R99" s="8">
        <f>SUMIFS(AssessedValuation[100% Military Exempt],AssessedValuation[Dist],$C99,AssessedValuation[Tif_NonTIF],$A$4)</f>
        <v>0</v>
      </c>
      <c r="S99" s="8">
        <f>SUMIFS(AssessedValuation[100% Homestead Exempt],AssessedValuation[Dist],$C99,AssessedValuation[Tif_NonTIF],$A$4)</f>
        <v>0</v>
      </c>
      <c r="T99" s="8">
        <f>SUMIFS(AssessedValuation[100% Net],AssessedValuation[Dist],$C99,AssessedValuation[Tif_NonTIF],$A$4)</f>
        <v>0</v>
      </c>
      <c r="U99" s="8">
        <f>SUMIFS(AssessedValuation[100% Gas &amp; Elec Utilities],AssessedValuation[Dist],$C99,AssessedValuation[Tif_NonTIF],$A$4)</f>
        <v>0</v>
      </c>
      <c r="V99" s="8">
        <f t="shared" si="1"/>
        <v>0</v>
      </c>
    </row>
    <row r="100" spans="1:22" x14ac:dyDescent="0.25">
      <c r="A100">
        <f>'Assessed Non-TIF'!A100</f>
        <v>2026</v>
      </c>
      <c r="B100" t="str">
        <f>'Assessed Non-TIF'!B100</f>
        <v>09</v>
      </c>
      <c r="C100" t="str">
        <f>'Assessed Non-TIF'!C100</f>
        <v>1926</v>
      </c>
      <c r="D100" t="str">
        <f>'Assessed Non-TIF'!D100</f>
        <v>1926</v>
      </c>
      <c r="E100" t="str">
        <f>'Assessed Non-TIF'!E100</f>
        <v>DURANT</v>
      </c>
      <c r="F100" t="str">
        <f>'Assessed Non-TIF'!F100</f>
        <v>Durant</v>
      </c>
      <c r="G100" s="8">
        <f>SUMIFS(AssessedValuation[100% Residential],AssessedValuation[Dist],$C100,AssessedValuation[Tif_NonTIF],$A$4)</f>
        <v>0</v>
      </c>
      <c r="H100" s="8">
        <f>SUMIFS(AssessedValuation[100% Ag Land],AssessedValuation[Dist],$C100,AssessedValuation[Tif_NonTIF],$A$4)</f>
        <v>0</v>
      </c>
      <c r="I100" s="8">
        <f>SUMIFS(AssessedValuation[100% Ag Building],AssessedValuation[Dist],$C100,AssessedValuation[Tif_NonTIF],$A$4)</f>
        <v>0</v>
      </c>
      <c r="J100" s="8">
        <f>SUMIFS(AssessedValuation[100% Commercial],AssessedValuation[Dist],$C100,AssessedValuation[Tif_NonTIF],$A$4)</f>
        <v>0</v>
      </c>
      <c r="K100" s="8">
        <f>SUMIFS(AssessedValuation[100% Industrial],AssessedValuation[Dist],$C100,AssessedValuation[Tif_NonTIF],$A$4)</f>
        <v>909769</v>
      </c>
      <c r="L100" s="8">
        <f>SUMIFS(AssessedValuation[100% Reserved],AssessedValuation[Dist],$C100,AssessedValuation[Tif_NonTIF],$A$4)</f>
        <v>0</v>
      </c>
      <c r="M100" s="8">
        <f>SUMIFS(AssessedValuation[100% Reserved4],AssessedValuation[Dist],$C100,AssessedValuation[Tif_NonTIF],$A$4)</f>
        <v>0</v>
      </c>
      <c r="N100" s="8">
        <f>SUMIFS(AssessedValuation[100% Railroads],AssessedValuation[Dist],$C100,AssessedValuation[Tif_NonTIF],$A$4)</f>
        <v>0</v>
      </c>
      <c r="O100" s="8">
        <f>SUMIFS(AssessedValuation[100% Utilities],AssessedValuation[Dist],$C100,AssessedValuation[Tif_NonTIF],$A$4)</f>
        <v>0</v>
      </c>
      <c r="P100" s="8">
        <f>SUMIFS(AssessedValuation[100% Other],AssessedValuation[Dist],$C100,AssessedValuation[Tif_NonTIF],$A$4)</f>
        <v>0</v>
      </c>
      <c r="Q100" s="8">
        <f>SUMIFS(AssessedValuation[100% Gross],AssessedValuation[Dist],$C100,AssessedValuation[Tif_NonTIF],$A$4)</f>
        <v>909769</v>
      </c>
      <c r="R100" s="8">
        <f>SUMIFS(AssessedValuation[100% Military Exempt],AssessedValuation[Dist],$C100,AssessedValuation[Tif_NonTIF],$A$4)</f>
        <v>0</v>
      </c>
      <c r="S100" s="8">
        <f>SUMIFS(AssessedValuation[100% Homestead Exempt],AssessedValuation[Dist],$C100,AssessedValuation[Tif_NonTIF],$A$4)</f>
        <v>0</v>
      </c>
      <c r="T100" s="8">
        <f>SUMIFS(AssessedValuation[100% Net],AssessedValuation[Dist],$C100,AssessedValuation[Tif_NonTIF],$A$4)</f>
        <v>909769</v>
      </c>
      <c r="U100" s="8">
        <f>SUMIFS(AssessedValuation[100% Gas &amp; Elec Utilities],AssessedValuation[Dist],$C100,AssessedValuation[Tif_NonTIF],$A$4)</f>
        <v>0</v>
      </c>
      <c r="V100" s="8">
        <f t="shared" si="1"/>
        <v>909769</v>
      </c>
    </row>
    <row r="101" spans="1:22" x14ac:dyDescent="0.25">
      <c r="A101">
        <f>'Assessed Non-TIF'!A101</f>
        <v>2026</v>
      </c>
      <c r="B101" t="str">
        <f>'Assessed Non-TIF'!B101</f>
        <v>05</v>
      </c>
      <c r="C101" t="str">
        <f>'Assessed Non-TIF'!C101</f>
        <v>1944</v>
      </c>
      <c r="D101" t="str">
        <f>'Assessed Non-TIF'!D101</f>
        <v>1944</v>
      </c>
      <c r="E101" t="str">
        <f>'Assessed Non-TIF'!E101</f>
        <v>EAGLE GROVE</v>
      </c>
      <c r="F101" t="str">
        <f>'Assessed Non-TIF'!F101</f>
        <v>Eagle Grove</v>
      </c>
      <c r="G101" s="8">
        <f>SUMIFS(AssessedValuation[100% Residential],AssessedValuation[Dist],$C101,AssessedValuation[Tif_NonTIF],$A$4)</f>
        <v>7735681</v>
      </c>
      <c r="H101" s="8">
        <f>SUMIFS(AssessedValuation[100% Ag Land],AssessedValuation[Dist],$C101,AssessedValuation[Tif_NonTIF],$A$4)</f>
        <v>74400</v>
      </c>
      <c r="I101" s="8">
        <f>SUMIFS(AssessedValuation[100% Ag Building],AssessedValuation[Dist],$C101,AssessedValuation[Tif_NonTIF],$A$4)</f>
        <v>3900</v>
      </c>
      <c r="J101" s="8">
        <f>SUMIFS(AssessedValuation[100% Commercial],AssessedValuation[Dist],$C101,AssessedValuation[Tif_NonTIF],$A$4)</f>
        <v>8233282</v>
      </c>
      <c r="K101" s="8">
        <f>SUMIFS(AssessedValuation[100% Industrial],AssessedValuation[Dist],$C101,AssessedValuation[Tif_NonTIF],$A$4)</f>
        <v>62370600</v>
      </c>
      <c r="L101" s="8">
        <f>SUMIFS(AssessedValuation[100% Reserved],AssessedValuation[Dist],$C101,AssessedValuation[Tif_NonTIF],$A$4)</f>
        <v>0</v>
      </c>
      <c r="M101" s="8">
        <f>SUMIFS(AssessedValuation[100% Reserved4],AssessedValuation[Dist],$C101,AssessedValuation[Tif_NonTIF],$A$4)</f>
        <v>0</v>
      </c>
      <c r="N101" s="8">
        <f>SUMIFS(AssessedValuation[100% Railroads],AssessedValuation[Dist],$C101,AssessedValuation[Tif_NonTIF],$A$4)</f>
        <v>0</v>
      </c>
      <c r="O101" s="8">
        <f>SUMIFS(AssessedValuation[100% Utilities],AssessedValuation[Dist],$C101,AssessedValuation[Tif_NonTIF],$A$4)</f>
        <v>0</v>
      </c>
      <c r="P101" s="8">
        <f>SUMIFS(AssessedValuation[100% Other],AssessedValuation[Dist],$C101,AssessedValuation[Tif_NonTIF],$A$4)</f>
        <v>0</v>
      </c>
      <c r="Q101" s="8">
        <f>SUMIFS(AssessedValuation[100% Gross],AssessedValuation[Dist],$C101,AssessedValuation[Tif_NonTIF],$A$4)</f>
        <v>78417863</v>
      </c>
      <c r="R101" s="8">
        <f>SUMIFS(AssessedValuation[100% Military Exempt],AssessedValuation[Dist],$C101,AssessedValuation[Tif_NonTIF],$A$4)</f>
        <v>4000</v>
      </c>
      <c r="S101" s="8">
        <f>SUMIFS(AssessedValuation[100% Homestead Exempt],AssessedValuation[Dist],$C101,AssessedValuation[Tif_NonTIF],$A$4)</f>
        <v>0</v>
      </c>
      <c r="T101" s="8">
        <f>SUMIFS(AssessedValuation[100% Net],AssessedValuation[Dist],$C101,AssessedValuation[Tif_NonTIF],$A$4)</f>
        <v>78413863</v>
      </c>
      <c r="U101" s="8">
        <f>SUMIFS(AssessedValuation[100% Gas &amp; Elec Utilities],AssessedValuation[Dist],$C101,AssessedValuation[Tif_NonTIF],$A$4)</f>
        <v>0</v>
      </c>
      <c r="V101" s="8">
        <f t="shared" si="1"/>
        <v>78413863</v>
      </c>
    </row>
    <row r="102" spans="1:22" x14ac:dyDescent="0.25">
      <c r="A102">
        <f>'Assessed Non-TIF'!A102</f>
        <v>2026</v>
      </c>
      <c r="B102" t="str">
        <f>'Assessed Non-TIF'!B102</f>
        <v>11</v>
      </c>
      <c r="C102" t="str">
        <f>'Assessed Non-TIF'!C102</f>
        <v>1953</v>
      </c>
      <c r="D102" t="str">
        <f>'Assessed Non-TIF'!D102</f>
        <v>1953</v>
      </c>
      <c r="E102" t="str">
        <f>'Assessed Non-TIF'!E102</f>
        <v>EARLHAM</v>
      </c>
      <c r="F102" t="str">
        <f>'Assessed Non-TIF'!F102</f>
        <v>Earlham</v>
      </c>
      <c r="G102" s="8">
        <f>SUMIFS(AssessedValuation[100% Residential],AssessedValuation[Dist],$C102,AssessedValuation[Tif_NonTIF],$A$4)</f>
        <v>1345075</v>
      </c>
      <c r="H102" s="8">
        <f>SUMIFS(AssessedValuation[100% Ag Land],AssessedValuation[Dist],$C102,AssessedValuation[Tif_NonTIF],$A$4)</f>
        <v>0</v>
      </c>
      <c r="I102" s="8">
        <f>SUMIFS(AssessedValuation[100% Ag Building],AssessedValuation[Dist],$C102,AssessedValuation[Tif_NonTIF],$A$4)</f>
        <v>0</v>
      </c>
      <c r="J102" s="8">
        <f>SUMIFS(AssessedValuation[100% Commercial],AssessedValuation[Dist],$C102,AssessedValuation[Tif_NonTIF],$A$4)</f>
        <v>0</v>
      </c>
      <c r="K102" s="8">
        <f>SUMIFS(AssessedValuation[100% Industrial],AssessedValuation[Dist],$C102,AssessedValuation[Tif_NonTIF],$A$4)</f>
        <v>0</v>
      </c>
      <c r="L102" s="8">
        <f>SUMIFS(AssessedValuation[100% Reserved],AssessedValuation[Dist],$C102,AssessedValuation[Tif_NonTIF],$A$4)</f>
        <v>0</v>
      </c>
      <c r="M102" s="8">
        <f>SUMIFS(AssessedValuation[100% Reserved4],AssessedValuation[Dist],$C102,AssessedValuation[Tif_NonTIF],$A$4)</f>
        <v>0</v>
      </c>
      <c r="N102" s="8">
        <f>SUMIFS(AssessedValuation[100% Railroads],AssessedValuation[Dist],$C102,AssessedValuation[Tif_NonTIF],$A$4)</f>
        <v>0</v>
      </c>
      <c r="O102" s="8">
        <f>SUMIFS(AssessedValuation[100% Utilities],AssessedValuation[Dist],$C102,AssessedValuation[Tif_NonTIF],$A$4)</f>
        <v>0</v>
      </c>
      <c r="P102" s="8">
        <f>SUMIFS(AssessedValuation[100% Other],AssessedValuation[Dist],$C102,AssessedValuation[Tif_NonTIF],$A$4)</f>
        <v>0</v>
      </c>
      <c r="Q102" s="8">
        <f>SUMIFS(AssessedValuation[100% Gross],AssessedValuation[Dist],$C102,AssessedValuation[Tif_NonTIF],$A$4)</f>
        <v>1345075</v>
      </c>
      <c r="R102" s="8">
        <f>SUMIFS(AssessedValuation[100% Military Exempt],AssessedValuation[Dist],$C102,AssessedValuation[Tif_NonTIF],$A$4)</f>
        <v>0</v>
      </c>
      <c r="S102" s="8">
        <f>SUMIFS(AssessedValuation[100% Homestead Exempt],AssessedValuation[Dist],$C102,AssessedValuation[Tif_NonTIF],$A$4)</f>
        <v>0</v>
      </c>
      <c r="T102" s="8">
        <f>SUMIFS(AssessedValuation[100% Net],AssessedValuation[Dist],$C102,AssessedValuation[Tif_NonTIF],$A$4)</f>
        <v>1345075</v>
      </c>
      <c r="U102" s="8">
        <f>SUMIFS(AssessedValuation[100% Gas &amp; Elec Utilities],AssessedValuation[Dist],$C102,AssessedValuation[Tif_NonTIF],$A$4)</f>
        <v>0</v>
      </c>
      <c r="V102" s="8">
        <f t="shared" si="1"/>
        <v>1345075</v>
      </c>
    </row>
    <row r="103" spans="1:22" x14ac:dyDescent="0.25">
      <c r="A103">
        <f>'Assessed Non-TIF'!A103</f>
        <v>2026</v>
      </c>
      <c r="B103" t="str">
        <f>'Assessed Non-TIF'!B103</f>
        <v>07</v>
      </c>
      <c r="C103" t="str">
        <f>'Assessed Non-TIF'!C103</f>
        <v>1963</v>
      </c>
      <c r="D103" t="str">
        <f>'Assessed Non-TIF'!D103</f>
        <v>1963</v>
      </c>
      <c r="E103" t="str">
        <f>'Assessed Non-TIF'!E103</f>
        <v>EAST BUCHANAN</v>
      </c>
      <c r="F103" t="str">
        <f>'Assessed Non-TIF'!F103</f>
        <v>East Buchanan</v>
      </c>
      <c r="G103" s="8">
        <f>SUMIFS(AssessedValuation[100% Residential],AssessedValuation[Dist],$C103,AssessedValuation[Tif_NonTIF],$A$4)</f>
        <v>5230</v>
      </c>
      <c r="H103" s="8">
        <f>SUMIFS(AssessedValuation[100% Ag Land],AssessedValuation[Dist],$C103,AssessedValuation[Tif_NonTIF],$A$4)</f>
        <v>0</v>
      </c>
      <c r="I103" s="8">
        <f>SUMIFS(AssessedValuation[100% Ag Building],AssessedValuation[Dist],$C103,AssessedValuation[Tif_NonTIF],$A$4)</f>
        <v>0</v>
      </c>
      <c r="J103" s="8">
        <f>SUMIFS(AssessedValuation[100% Commercial],AssessedValuation[Dist],$C103,AssessedValuation[Tif_NonTIF],$A$4)</f>
        <v>0</v>
      </c>
      <c r="K103" s="8">
        <f>SUMIFS(AssessedValuation[100% Industrial],AssessedValuation[Dist],$C103,AssessedValuation[Tif_NonTIF],$A$4)</f>
        <v>0</v>
      </c>
      <c r="L103" s="8">
        <f>SUMIFS(AssessedValuation[100% Reserved],AssessedValuation[Dist],$C103,AssessedValuation[Tif_NonTIF],$A$4)</f>
        <v>0</v>
      </c>
      <c r="M103" s="8">
        <f>SUMIFS(AssessedValuation[100% Reserved4],AssessedValuation[Dist],$C103,AssessedValuation[Tif_NonTIF],$A$4)</f>
        <v>0</v>
      </c>
      <c r="N103" s="8">
        <f>SUMIFS(AssessedValuation[100% Railroads],AssessedValuation[Dist],$C103,AssessedValuation[Tif_NonTIF],$A$4)</f>
        <v>0</v>
      </c>
      <c r="O103" s="8">
        <f>SUMIFS(AssessedValuation[100% Utilities],AssessedValuation[Dist],$C103,AssessedValuation[Tif_NonTIF],$A$4)</f>
        <v>0</v>
      </c>
      <c r="P103" s="8">
        <f>SUMIFS(AssessedValuation[100% Other],AssessedValuation[Dist],$C103,AssessedValuation[Tif_NonTIF],$A$4)</f>
        <v>0</v>
      </c>
      <c r="Q103" s="8">
        <f>SUMIFS(AssessedValuation[100% Gross],AssessedValuation[Dist],$C103,AssessedValuation[Tif_NonTIF],$A$4)</f>
        <v>5230</v>
      </c>
      <c r="R103" s="8">
        <f>SUMIFS(AssessedValuation[100% Military Exempt],AssessedValuation[Dist],$C103,AssessedValuation[Tif_NonTIF],$A$4)</f>
        <v>0</v>
      </c>
      <c r="S103" s="8">
        <f>SUMIFS(AssessedValuation[100% Homestead Exempt],AssessedValuation[Dist],$C103,AssessedValuation[Tif_NonTIF],$A$4)</f>
        <v>0</v>
      </c>
      <c r="T103" s="8">
        <f>SUMIFS(AssessedValuation[100% Net],AssessedValuation[Dist],$C103,AssessedValuation[Tif_NonTIF],$A$4)</f>
        <v>5230</v>
      </c>
      <c r="U103" s="8">
        <f>SUMIFS(AssessedValuation[100% Gas &amp; Elec Utilities],AssessedValuation[Dist],$C103,AssessedValuation[Tif_NonTIF],$A$4)</f>
        <v>0</v>
      </c>
      <c r="V103" s="8">
        <f t="shared" si="1"/>
        <v>5230</v>
      </c>
    </row>
    <row r="104" spans="1:22" x14ac:dyDescent="0.25">
      <c r="A104">
        <f>'Assessed Non-TIF'!A104</f>
        <v>2026</v>
      </c>
      <c r="B104" t="str">
        <f>'Assessed Non-TIF'!B104</f>
        <v>07</v>
      </c>
      <c r="C104" t="str">
        <f>'Assessed Non-TIF'!C104</f>
        <v>3582</v>
      </c>
      <c r="D104" t="str">
        <f>'Assessed Non-TIF'!D104</f>
        <v>1968</v>
      </c>
      <c r="E104" t="str">
        <f>'Assessed Non-TIF'!E104</f>
        <v>EAST MARSHALL</v>
      </c>
      <c r="F104" t="str">
        <f>'Assessed Non-TIF'!F104</f>
        <v>East Marshall</v>
      </c>
      <c r="G104" s="8">
        <f>SUMIFS(AssessedValuation[100% Residential],AssessedValuation[Dist],$C104,AssessedValuation[Tif_NonTIF],$A$4)</f>
        <v>0</v>
      </c>
      <c r="H104" s="8">
        <f>SUMIFS(AssessedValuation[100% Ag Land],AssessedValuation[Dist],$C104,AssessedValuation[Tif_NonTIF],$A$4)</f>
        <v>0</v>
      </c>
      <c r="I104" s="8">
        <f>SUMIFS(AssessedValuation[100% Ag Building],AssessedValuation[Dist],$C104,AssessedValuation[Tif_NonTIF],$A$4)</f>
        <v>0</v>
      </c>
      <c r="J104" s="8">
        <f>SUMIFS(AssessedValuation[100% Commercial],AssessedValuation[Dist],$C104,AssessedValuation[Tif_NonTIF],$A$4)</f>
        <v>0</v>
      </c>
      <c r="K104" s="8">
        <f>SUMIFS(AssessedValuation[100% Industrial],AssessedValuation[Dist],$C104,AssessedValuation[Tif_NonTIF],$A$4)</f>
        <v>0</v>
      </c>
      <c r="L104" s="8">
        <f>SUMIFS(AssessedValuation[100% Reserved],AssessedValuation[Dist],$C104,AssessedValuation[Tif_NonTIF],$A$4)</f>
        <v>0</v>
      </c>
      <c r="M104" s="8">
        <f>SUMIFS(AssessedValuation[100% Reserved4],AssessedValuation[Dist],$C104,AssessedValuation[Tif_NonTIF],$A$4)</f>
        <v>0</v>
      </c>
      <c r="N104" s="8">
        <f>SUMIFS(AssessedValuation[100% Railroads],AssessedValuation[Dist],$C104,AssessedValuation[Tif_NonTIF],$A$4)</f>
        <v>0</v>
      </c>
      <c r="O104" s="8">
        <f>SUMIFS(AssessedValuation[100% Utilities],AssessedValuation[Dist],$C104,AssessedValuation[Tif_NonTIF],$A$4)</f>
        <v>0</v>
      </c>
      <c r="P104" s="8">
        <f>SUMIFS(AssessedValuation[100% Other],AssessedValuation[Dist],$C104,AssessedValuation[Tif_NonTIF],$A$4)</f>
        <v>0</v>
      </c>
      <c r="Q104" s="8">
        <f>SUMIFS(AssessedValuation[100% Gross],AssessedValuation[Dist],$C104,AssessedValuation[Tif_NonTIF],$A$4)</f>
        <v>0</v>
      </c>
      <c r="R104" s="8">
        <f>SUMIFS(AssessedValuation[100% Military Exempt],AssessedValuation[Dist],$C104,AssessedValuation[Tif_NonTIF],$A$4)</f>
        <v>0</v>
      </c>
      <c r="S104" s="8">
        <f>SUMIFS(AssessedValuation[100% Homestead Exempt],AssessedValuation[Dist],$C104,AssessedValuation[Tif_NonTIF],$A$4)</f>
        <v>0</v>
      </c>
      <c r="T104" s="8">
        <f>SUMIFS(AssessedValuation[100% Net],AssessedValuation[Dist],$C104,AssessedValuation[Tif_NonTIF],$A$4)</f>
        <v>0</v>
      </c>
      <c r="U104" s="8">
        <f>SUMIFS(AssessedValuation[100% Gas &amp; Elec Utilities],AssessedValuation[Dist],$C104,AssessedValuation[Tif_NonTIF],$A$4)</f>
        <v>0</v>
      </c>
      <c r="V104" s="8">
        <f t="shared" si="1"/>
        <v>0</v>
      </c>
    </row>
    <row r="105" spans="1:22" x14ac:dyDescent="0.25">
      <c r="A105">
        <f>'Assessed Non-TIF'!A105</f>
        <v>2026</v>
      </c>
      <c r="B105" t="str">
        <f>'Assessed Non-TIF'!B105</f>
        <v>13</v>
      </c>
      <c r="C105" t="str">
        <f>'Assessed Non-TIF'!C105</f>
        <v>3978</v>
      </c>
      <c r="D105" t="str">
        <f>'Assessed Non-TIF'!D105</f>
        <v>3978</v>
      </c>
      <c r="E105" t="str">
        <f>'Assessed Non-TIF'!E105</f>
        <v>EAST MILLS</v>
      </c>
      <c r="F105" t="str">
        <f>'Assessed Non-TIF'!F105</f>
        <v>East Mills</v>
      </c>
      <c r="G105" s="8">
        <f>SUMIFS(AssessedValuation[100% Residential],AssessedValuation[Dist],$C105,AssessedValuation[Tif_NonTIF],$A$4)</f>
        <v>9490510</v>
      </c>
      <c r="H105" s="8">
        <f>SUMIFS(AssessedValuation[100% Ag Land],AssessedValuation[Dist],$C105,AssessedValuation[Tif_NonTIF],$A$4)</f>
        <v>0</v>
      </c>
      <c r="I105" s="8">
        <f>SUMIFS(AssessedValuation[100% Ag Building],AssessedValuation[Dist],$C105,AssessedValuation[Tif_NonTIF],$A$4)</f>
        <v>0</v>
      </c>
      <c r="J105" s="8">
        <f>SUMIFS(AssessedValuation[100% Commercial],AssessedValuation[Dist],$C105,AssessedValuation[Tif_NonTIF],$A$4)</f>
        <v>0</v>
      </c>
      <c r="K105" s="8">
        <f>SUMIFS(AssessedValuation[100% Industrial],AssessedValuation[Dist],$C105,AssessedValuation[Tif_NonTIF],$A$4)</f>
        <v>0</v>
      </c>
      <c r="L105" s="8">
        <f>SUMIFS(AssessedValuation[100% Reserved],AssessedValuation[Dist],$C105,AssessedValuation[Tif_NonTIF],$A$4)</f>
        <v>0</v>
      </c>
      <c r="M105" s="8">
        <f>SUMIFS(AssessedValuation[100% Reserved4],AssessedValuation[Dist],$C105,AssessedValuation[Tif_NonTIF],$A$4)</f>
        <v>0</v>
      </c>
      <c r="N105" s="8">
        <f>SUMIFS(AssessedValuation[100% Railroads],AssessedValuation[Dist],$C105,AssessedValuation[Tif_NonTIF],$A$4)</f>
        <v>0</v>
      </c>
      <c r="O105" s="8">
        <f>SUMIFS(AssessedValuation[100% Utilities],AssessedValuation[Dist],$C105,AssessedValuation[Tif_NonTIF],$A$4)</f>
        <v>0</v>
      </c>
      <c r="P105" s="8">
        <f>SUMIFS(AssessedValuation[100% Other],AssessedValuation[Dist],$C105,AssessedValuation[Tif_NonTIF],$A$4)</f>
        <v>0</v>
      </c>
      <c r="Q105" s="8">
        <f>SUMIFS(AssessedValuation[100% Gross],AssessedValuation[Dist],$C105,AssessedValuation[Tif_NonTIF],$A$4)</f>
        <v>9490510</v>
      </c>
      <c r="R105" s="8">
        <f>SUMIFS(AssessedValuation[100% Military Exempt],AssessedValuation[Dist],$C105,AssessedValuation[Tif_NonTIF],$A$4)</f>
        <v>4000</v>
      </c>
      <c r="S105" s="8">
        <f>SUMIFS(AssessedValuation[100% Homestead Exempt],AssessedValuation[Dist],$C105,AssessedValuation[Tif_NonTIF],$A$4)</f>
        <v>0</v>
      </c>
      <c r="T105" s="8">
        <f>SUMIFS(AssessedValuation[100% Net],AssessedValuation[Dist],$C105,AssessedValuation[Tif_NonTIF],$A$4)</f>
        <v>9486510</v>
      </c>
      <c r="U105" s="8">
        <f>SUMIFS(AssessedValuation[100% Gas &amp; Elec Utilities],AssessedValuation[Dist],$C105,AssessedValuation[Tif_NonTIF],$A$4)</f>
        <v>0</v>
      </c>
      <c r="V105" s="8">
        <f t="shared" si="1"/>
        <v>9486510</v>
      </c>
    </row>
    <row r="106" spans="1:22" x14ac:dyDescent="0.25">
      <c r="A106">
        <f>'Assessed Non-TIF'!A106</f>
        <v>2026</v>
      </c>
      <c r="B106" t="str">
        <f>'Assessed Non-TIF'!B106</f>
        <v>05</v>
      </c>
      <c r="C106" t="str">
        <f>'Assessed Non-TIF'!C106</f>
        <v>6741</v>
      </c>
      <c r="D106" t="str">
        <f>'Assessed Non-TIF'!D106</f>
        <v>6741</v>
      </c>
      <c r="E106" t="str">
        <f>'Assessed Non-TIF'!E106</f>
        <v>EAST SAC COUNTY</v>
      </c>
      <c r="F106" t="str">
        <f>'Assessed Non-TIF'!F106</f>
        <v>East Sac County</v>
      </c>
      <c r="G106" s="8">
        <f>SUMIFS(AssessedValuation[100% Residential],AssessedValuation[Dist],$C106,AssessedValuation[Tif_NonTIF],$A$4)</f>
        <v>3439886</v>
      </c>
      <c r="H106" s="8">
        <f>SUMIFS(AssessedValuation[100% Ag Land],AssessedValuation[Dist],$C106,AssessedValuation[Tif_NonTIF],$A$4)</f>
        <v>59750</v>
      </c>
      <c r="I106" s="8">
        <f>SUMIFS(AssessedValuation[100% Ag Building],AssessedValuation[Dist],$C106,AssessedValuation[Tif_NonTIF],$A$4)</f>
        <v>0</v>
      </c>
      <c r="J106" s="8">
        <f>SUMIFS(AssessedValuation[100% Commercial],AssessedValuation[Dist],$C106,AssessedValuation[Tif_NonTIF],$A$4)</f>
        <v>9342891</v>
      </c>
      <c r="K106" s="8">
        <f>SUMIFS(AssessedValuation[100% Industrial],AssessedValuation[Dist],$C106,AssessedValuation[Tif_NonTIF],$A$4)</f>
        <v>2576476</v>
      </c>
      <c r="L106" s="8">
        <f>SUMIFS(AssessedValuation[100% Reserved],AssessedValuation[Dist],$C106,AssessedValuation[Tif_NonTIF],$A$4)</f>
        <v>0</v>
      </c>
      <c r="M106" s="8">
        <f>SUMIFS(AssessedValuation[100% Reserved4],AssessedValuation[Dist],$C106,AssessedValuation[Tif_NonTIF],$A$4)</f>
        <v>0</v>
      </c>
      <c r="N106" s="8">
        <f>SUMIFS(AssessedValuation[100% Railroads],AssessedValuation[Dist],$C106,AssessedValuation[Tif_NonTIF],$A$4)</f>
        <v>0</v>
      </c>
      <c r="O106" s="8">
        <f>SUMIFS(AssessedValuation[100% Utilities],AssessedValuation[Dist],$C106,AssessedValuation[Tif_NonTIF],$A$4)</f>
        <v>0</v>
      </c>
      <c r="P106" s="8">
        <f>SUMIFS(AssessedValuation[100% Other],AssessedValuation[Dist],$C106,AssessedValuation[Tif_NonTIF],$A$4)</f>
        <v>0</v>
      </c>
      <c r="Q106" s="8">
        <f>SUMIFS(AssessedValuation[100% Gross],AssessedValuation[Dist],$C106,AssessedValuation[Tif_NonTIF],$A$4)</f>
        <v>15419003</v>
      </c>
      <c r="R106" s="8">
        <f>SUMIFS(AssessedValuation[100% Military Exempt],AssessedValuation[Dist],$C106,AssessedValuation[Tif_NonTIF],$A$4)</f>
        <v>0</v>
      </c>
      <c r="S106" s="8">
        <f>SUMIFS(AssessedValuation[100% Homestead Exempt],AssessedValuation[Dist],$C106,AssessedValuation[Tif_NonTIF],$A$4)</f>
        <v>6500</v>
      </c>
      <c r="T106" s="8">
        <f>SUMIFS(AssessedValuation[100% Net],AssessedValuation[Dist],$C106,AssessedValuation[Tif_NonTIF],$A$4)</f>
        <v>15412503</v>
      </c>
      <c r="U106" s="8">
        <f>SUMIFS(AssessedValuation[100% Gas &amp; Elec Utilities],AssessedValuation[Dist],$C106,AssessedValuation[Tif_NonTIF],$A$4)</f>
        <v>0</v>
      </c>
      <c r="V106" s="8">
        <f t="shared" si="1"/>
        <v>15412503</v>
      </c>
    </row>
    <row r="107" spans="1:22" x14ac:dyDescent="0.25">
      <c r="A107">
        <f>'Assessed Non-TIF'!A107</f>
        <v>2026</v>
      </c>
      <c r="B107" t="str">
        <f>'Assessed Non-TIF'!B107</f>
        <v>13</v>
      </c>
      <c r="C107" t="str">
        <f>'Assessed Non-TIF'!C107</f>
        <v>1970</v>
      </c>
      <c r="D107" t="str">
        <f>'Assessed Non-TIF'!D107</f>
        <v>1970</v>
      </c>
      <c r="E107" t="str">
        <f>'Assessed Non-TIF'!E107</f>
        <v>EAST UNION</v>
      </c>
      <c r="F107" t="str">
        <f>'Assessed Non-TIF'!F107</f>
        <v>East Union</v>
      </c>
      <c r="G107" s="8">
        <f>SUMIFS(AssessedValuation[100% Residential],AssessedValuation[Dist],$C107,AssessedValuation[Tif_NonTIF],$A$4)</f>
        <v>0</v>
      </c>
      <c r="H107" s="8">
        <f>SUMIFS(AssessedValuation[100% Ag Land],AssessedValuation[Dist],$C107,AssessedValuation[Tif_NonTIF],$A$4)</f>
        <v>0</v>
      </c>
      <c r="I107" s="8">
        <f>SUMIFS(AssessedValuation[100% Ag Building],AssessedValuation[Dist],$C107,AssessedValuation[Tif_NonTIF],$A$4)</f>
        <v>0</v>
      </c>
      <c r="J107" s="8">
        <f>SUMIFS(AssessedValuation[100% Commercial],AssessedValuation[Dist],$C107,AssessedValuation[Tif_NonTIF],$A$4)</f>
        <v>0</v>
      </c>
      <c r="K107" s="8">
        <f>SUMIFS(AssessedValuation[100% Industrial],AssessedValuation[Dist],$C107,AssessedValuation[Tif_NonTIF],$A$4)</f>
        <v>0</v>
      </c>
      <c r="L107" s="8">
        <f>SUMIFS(AssessedValuation[100% Reserved],AssessedValuation[Dist],$C107,AssessedValuation[Tif_NonTIF],$A$4)</f>
        <v>0</v>
      </c>
      <c r="M107" s="8">
        <f>SUMIFS(AssessedValuation[100% Reserved4],AssessedValuation[Dist],$C107,AssessedValuation[Tif_NonTIF],$A$4)</f>
        <v>0</v>
      </c>
      <c r="N107" s="8">
        <f>SUMIFS(AssessedValuation[100% Railroads],AssessedValuation[Dist],$C107,AssessedValuation[Tif_NonTIF],$A$4)</f>
        <v>0</v>
      </c>
      <c r="O107" s="8">
        <f>SUMIFS(AssessedValuation[100% Utilities],AssessedValuation[Dist],$C107,AssessedValuation[Tif_NonTIF],$A$4)</f>
        <v>0</v>
      </c>
      <c r="P107" s="8">
        <f>SUMIFS(AssessedValuation[100% Other],AssessedValuation[Dist],$C107,AssessedValuation[Tif_NonTIF],$A$4)</f>
        <v>0</v>
      </c>
      <c r="Q107" s="8">
        <f>SUMIFS(AssessedValuation[100% Gross],AssessedValuation[Dist],$C107,AssessedValuation[Tif_NonTIF],$A$4)</f>
        <v>0</v>
      </c>
      <c r="R107" s="8">
        <f>SUMIFS(AssessedValuation[100% Military Exempt],AssessedValuation[Dist],$C107,AssessedValuation[Tif_NonTIF],$A$4)</f>
        <v>0</v>
      </c>
      <c r="S107" s="8">
        <f>SUMIFS(AssessedValuation[100% Homestead Exempt],AssessedValuation[Dist],$C107,AssessedValuation[Tif_NonTIF],$A$4)</f>
        <v>0</v>
      </c>
      <c r="T107" s="8">
        <f>SUMIFS(AssessedValuation[100% Net],AssessedValuation[Dist],$C107,AssessedValuation[Tif_NonTIF],$A$4)</f>
        <v>0</v>
      </c>
      <c r="U107" s="8">
        <f>SUMIFS(AssessedValuation[100% Gas &amp; Elec Utilities],AssessedValuation[Dist],$C107,AssessedValuation[Tif_NonTIF],$A$4)</f>
        <v>0</v>
      </c>
      <c r="V107" s="8">
        <f t="shared" si="1"/>
        <v>0</v>
      </c>
    </row>
    <row r="108" spans="1:22" x14ac:dyDescent="0.25">
      <c r="A108">
        <f>'Assessed Non-TIF'!A108</f>
        <v>2026</v>
      </c>
      <c r="B108" t="str">
        <f>'Assessed Non-TIF'!B108</f>
        <v>01</v>
      </c>
      <c r="C108" t="str">
        <f>'Assessed Non-TIF'!C108</f>
        <v>1972</v>
      </c>
      <c r="D108" t="str">
        <f>'Assessed Non-TIF'!D108</f>
        <v>1972</v>
      </c>
      <c r="E108" t="str">
        <f>'Assessed Non-TIF'!E108</f>
        <v>EASTERN ALLAMAKEE</v>
      </c>
      <c r="F108" t="str">
        <f>'Assessed Non-TIF'!F108</f>
        <v>Eastern Allamakee</v>
      </c>
      <c r="G108" s="8">
        <f>SUMIFS(AssessedValuation[100% Residential],AssessedValuation[Dist],$C108,AssessedValuation[Tif_NonTIF],$A$4)</f>
        <v>0</v>
      </c>
      <c r="H108" s="8">
        <f>SUMIFS(AssessedValuation[100% Ag Land],AssessedValuation[Dist],$C108,AssessedValuation[Tif_NonTIF],$A$4)</f>
        <v>0</v>
      </c>
      <c r="I108" s="8">
        <f>SUMIFS(AssessedValuation[100% Ag Building],AssessedValuation[Dist],$C108,AssessedValuation[Tif_NonTIF],$A$4)</f>
        <v>0</v>
      </c>
      <c r="J108" s="8">
        <f>SUMIFS(AssessedValuation[100% Commercial],AssessedValuation[Dist],$C108,AssessedValuation[Tif_NonTIF],$A$4)</f>
        <v>0</v>
      </c>
      <c r="K108" s="8">
        <f>SUMIFS(AssessedValuation[100% Industrial],AssessedValuation[Dist],$C108,AssessedValuation[Tif_NonTIF],$A$4)</f>
        <v>0</v>
      </c>
      <c r="L108" s="8">
        <f>SUMIFS(AssessedValuation[100% Reserved],AssessedValuation[Dist],$C108,AssessedValuation[Tif_NonTIF],$A$4)</f>
        <v>0</v>
      </c>
      <c r="M108" s="8">
        <f>SUMIFS(AssessedValuation[100% Reserved4],AssessedValuation[Dist],$C108,AssessedValuation[Tif_NonTIF],$A$4)</f>
        <v>0</v>
      </c>
      <c r="N108" s="8">
        <f>SUMIFS(AssessedValuation[100% Railroads],AssessedValuation[Dist],$C108,AssessedValuation[Tif_NonTIF],$A$4)</f>
        <v>0</v>
      </c>
      <c r="O108" s="8">
        <f>SUMIFS(AssessedValuation[100% Utilities],AssessedValuation[Dist],$C108,AssessedValuation[Tif_NonTIF],$A$4)</f>
        <v>0</v>
      </c>
      <c r="P108" s="8">
        <f>SUMIFS(AssessedValuation[100% Other],AssessedValuation[Dist],$C108,AssessedValuation[Tif_NonTIF],$A$4)</f>
        <v>0</v>
      </c>
      <c r="Q108" s="8">
        <f>SUMIFS(AssessedValuation[100% Gross],AssessedValuation[Dist],$C108,AssessedValuation[Tif_NonTIF],$A$4)</f>
        <v>0</v>
      </c>
      <c r="R108" s="8">
        <f>SUMIFS(AssessedValuation[100% Military Exempt],AssessedValuation[Dist],$C108,AssessedValuation[Tif_NonTIF],$A$4)</f>
        <v>0</v>
      </c>
      <c r="S108" s="8">
        <f>SUMIFS(AssessedValuation[100% Homestead Exempt],AssessedValuation[Dist],$C108,AssessedValuation[Tif_NonTIF],$A$4)</f>
        <v>0</v>
      </c>
      <c r="T108" s="8">
        <f>SUMIFS(AssessedValuation[100% Net],AssessedValuation[Dist],$C108,AssessedValuation[Tif_NonTIF],$A$4)</f>
        <v>0</v>
      </c>
      <c r="U108" s="8">
        <f>SUMIFS(AssessedValuation[100% Gas &amp; Elec Utilities],AssessedValuation[Dist],$C108,AssessedValuation[Tif_NonTIF],$A$4)</f>
        <v>0</v>
      </c>
      <c r="V108" s="8">
        <f t="shared" si="1"/>
        <v>0</v>
      </c>
    </row>
    <row r="109" spans="1:22" x14ac:dyDescent="0.25">
      <c r="A109">
        <f>'Assessed Non-TIF'!A109</f>
        <v>2026</v>
      </c>
      <c r="B109" t="str">
        <f>'Assessed Non-TIF'!B109</f>
        <v>09</v>
      </c>
      <c r="C109" t="str">
        <f>'Assessed Non-TIF'!C109</f>
        <v>1965</v>
      </c>
      <c r="D109" t="str">
        <f>'Assessed Non-TIF'!D109</f>
        <v>1965</v>
      </c>
      <c r="E109" t="str">
        <f>'Assessed Non-TIF'!E109</f>
        <v>EASTON VALLEY</v>
      </c>
      <c r="F109" t="str">
        <f>'Assessed Non-TIF'!F109</f>
        <v>Easton Valley</v>
      </c>
      <c r="G109" s="8">
        <f>SUMIFS(AssessedValuation[100% Residential],AssessedValuation[Dist],$C109,AssessedValuation[Tif_NonTIF],$A$4)</f>
        <v>2569972</v>
      </c>
      <c r="H109" s="8">
        <f>SUMIFS(AssessedValuation[100% Ag Land],AssessedValuation[Dist],$C109,AssessedValuation[Tif_NonTIF],$A$4)</f>
        <v>0</v>
      </c>
      <c r="I109" s="8">
        <f>SUMIFS(AssessedValuation[100% Ag Building],AssessedValuation[Dist],$C109,AssessedValuation[Tif_NonTIF],$A$4)</f>
        <v>0</v>
      </c>
      <c r="J109" s="8">
        <f>SUMIFS(AssessedValuation[100% Commercial],AssessedValuation[Dist],$C109,AssessedValuation[Tif_NonTIF],$A$4)</f>
        <v>1791756</v>
      </c>
      <c r="K109" s="8">
        <f>SUMIFS(AssessedValuation[100% Industrial],AssessedValuation[Dist],$C109,AssessedValuation[Tif_NonTIF],$A$4)</f>
        <v>1000000</v>
      </c>
      <c r="L109" s="8">
        <f>SUMIFS(AssessedValuation[100% Reserved],AssessedValuation[Dist],$C109,AssessedValuation[Tif_NonTIF],$A$4)</f>
        <v>0</v>
      </c>
      <c r="M109" s="8">
        <f>SUMIFS(AssessedValuation[100% Reserved4],AssessedValuation[Dist],$C109,AssessedValuation[Tif_NonTIF],$A$4)</f>
        <v>0</v>
      </c>
      <c r="N109" s="8">
        <f>SUMIFS(AssessedValuation[100% Railroads],AssessedValuation[Dist],$C109,AssessedValuation[Tif_NonTIF],$A$4)</f>
        <v>0</v>
      </c>
      <c r="O109" s="8">
        <f>SUMIFS(AssessedValuation[100% Utilities],AssessedValuation[Dist],$C109,AssessedValuation[Tif_NonTIF],$A$4)</f>
        <v>0</v>
      </c>
      <c r="P109" s="8">
        <f>SUMIFS(AssessedValuation[100% Other],AssessedValuation[Dist],$C109,AssessedValuation[Tif_NonTIF],$A$4)</f>
        <v>0</v>
      </c>
      <c r="Q109" s="8">
        <f>SUMIFS(AssessedValuation[100% Gross],AssessedValuation[Dist],$C109,AssessedValuation[Tif_NonTIF],$A$4)</f>
        <v>5361728</v>
      </c>
      <c r="R109" s="8">
        <f>SUMIFS(AssessedValuation[100% Military Exempt],AssessedValuation[Dist],$C109,AssessedValuation[Tif_NonTIF],$A$4)</f>
        <v>0</v>
      </c>
      <c r="S109" s="8">
        <f>SUMIFS(AssessedValuation[100% Homestead Exempt],AssessedValuation[Dist],$C109,AssessedValuation[Tif_NonTIF],$A$4)</f>
        <v>0</v>
      </c>
      <c r="T109" s="8">
        <f>SUMIFS(AssessedValuation[100% Net],AssessedValuation[Dist],$C109,AssessedValuation[Tif_NonTIF],$A$4)</f>
        <v>5361728</v>
      </c>
      <c r="U109" s="8">
        <f>SUMIFS(AssessedValuation[100% Gas &amp; Elec Utilities],AssessedValuation[Dist],$C109,AssessedValuation[Tif_NonTIF],$A$4)</f>
        <v>0</v>
      </c>
      <c r="V109" s="8">
        <f t="shared" si="1"/>
        <v>5361728</v>
      </c>
    </row>
    <row r="110" spans="1:22" x14ac:dyDescent="0.25">
      <c r="A110">
        <f>'Assessed Non-TIF'!A110</f>
        <v>2026</v>
      </c>
      <c r="B110" t="str">
        <f>'Assessed Non-TIF'!B110</f>
        <v>15</v>
      </c>
      <c r="C110" t="str">
        <f>'Assessed Non-TIF'!C110</f>
        <v>0657</v>
      </c>
      <c r="D110" t="str">
        <f>'Assessed Non-TIF'!D110</f>
        <v>0657</v>
      </c>
      <c r="E110" t="str">
        <f>'Assessed Non-TIF'!E110</f>
        <v>EDDYVILLE-BLAKESBURG-FREMONT</v>
      </c>
      <c r="F110" t="str">
        <f>'Assessed Non-TIF'!F110</f>
        <v>Eddyville-Blakesburg-Fremont</v>
      </c>
      <c r="G110" s="8">
        <f>SUMIFS(AssessedValuation[100% Residential],AssessedValuation[Dist],$C110,AssessedValuation[Tif_NonTIF],$A$4)</f>
        <v>0</v>
      </c>
      <c r="H110" s="8">
        <f>SUMIFS(AssessedValuation[100% Ag Land],AssessedValuation[Dist],$C110,AssessedValuation[Tif_NonTIF],$A$4)</f>
        <v>0</v>
      </c>
      <c r="I110" s="8">
        <f>SUMIFS(AssessedValuation[100% Ag Building],AssessedValuation[Dist],$C110,AssessedValuation[Tif_NonTIF],$A$4)</f>
        <v>0</v>
      </c>
      <c r="J110" s="8">
        <f>SUMIFS(AssessedValuation[100% Commercial],AssessedValuation[Dist],$C110,AssessedValuation[Tif_NonTIF],$A$4)</f>
        <v>0</v>
      </c>
      <c r="K110" s="8">
        <f>SUMIFS(AssessedValuation[100% Industrial],AssessedValuation[Dist],$C110,AssessedValuation[Tif_NonTIF],$A$4)</f>
        <v>0</v>
      </c>
      <c r="L110" s="8">
        <f>SUMIFS(AssessedValuation[100% Reserved],AssessedValuation[Dist],$C110,AssessedValuation[Tif_NonTIF],$A$4)</f>
        <v>0</v>
      </c>
      <c r="M110" s="8">
        <f>SUMIFS(AssessedValuation[100% Reserved4],AssessedValuation[Dist],$C110,AssessedValuation[Tif_NonTIF],$A$4)</f>
        <v>0</v>
      </c>
      <c r="N110" s="8">
        <f>SUMIFS(AssessedValuation[100% Railroads],AssessedValuation[Dist],$C110,AssessedValuation[Tif_NonTIF],$A$4)</f>
        <v>0</v>
      </c>
      <c r="O110" s="8">
        <f>SUMIFS(AssessedValuation[100% Utilities],AssessedValuation[Dist],$C110,AssessedValuation[Tif_NonTIF],$A$4)</f>
        <v>0</v>
      </c>
      <c r="P110" s="8">
        <f>SUMIFS(AssessedValuation[100% Other],AssessedValuation[Dist],$C110,AssessedValuation[Tif_NonTIF],$A$4)</f>
        <v>0</v>
      </c>
      <c r="Q110" s="8">
        <f>SUMIFS(AssessedValuation[100% Gross],AssessedValuation[Dist],$C110,AssessedValuation[Tif_NonTIF],$A$4)</f>
        <v>0</v>
      </c>
      <c r="R110" s="8">
        <f>SUMIFS(AssessedValuation[100% Military Exempt],AssessedValuation[Dist],$C110,AssessedValuation[Tif_NonTIF],$A$4)</f>
        <v>0</v>
      </c>
      <c r="S110" s="8">
        <f>SUMIFS(AssessedValuation[100% Homestead Exempt],AssessedValuation[Dist],$C110,AssessedValuation[Tif_NonTIF],$A$4)</f>
        <v>0</v>
      </c>
      <c r="T110" s="8">
        <f>SUMIFS(AssessedValuation[100% Net],AssessedValuation[Dist],$C110,AssessedValuation[Tif_NonTIF],$A$4)</f>
        <v>0</v>
      </c>
      <c r="U110" s="8">
        <f>SUMIFS(AssessedValuation[100% Gas &amp; Elec Utilities],AssessedValuation[Dist],$C110,AssessedValuation[Tif_NonTIF],$A$4)</f>
        <v>0</v>
      </c>
      <c r="V110" s="8">
        <f t="shared" si="1"/>
        <v>0</v>
      </c>
    </row>
    <row r="111" spans="1:22" x14ac:dyDescent="0.25">
      <c r="A111">
        <f>'Assessed Non-TIF'!A111</f>
        <v>2026</v>
      </c>
      <c r="B111" t="str">
        <f>'Assessed Non-TIF'!B111</f>
        <v>01</v>
      </c>
      <c r="C111" t="str">
        <f>'Assessed Non-TIF'!C111</f>
        <v>1989</v>
      </c>
      <c r="D111" t="str">
        <f>'Assessed Non-TIF'!D111</f>
        <v>1989</v>
      </c>
      <c r="E111" t="str">
        <f>'Assessed Non-TIF'!E111</f>
        <v>EDGEWOOD-COLESBURG</v>
      </c>
      <c r="F111" t="str">
        <f>'Assessed Non-TIF'!F111</f>
        <v>Edgewood-Colesburg</v>
      </c>
      <c r="G111" s="8">
        <f>SUMIFS(AssessedValuation[100% Residential],AssessedValuation[Dist],$C111,AssessedValuation[Tif_NonTIF],$A$4)</f>
        <v>7223230</v>
      </c>
      <c r="H111" s="8">
        <f>SUMIFS(AssessedValuation[100% Ag Land],AssessedValuation[Dist],$C111,AssessedValuation[Tif_NonTIF],$A$4)</f>
        <v>46445</v>
      </c>
      <c r="I111" s="8">
        <f>SUMIFS(AssessedValuation[100% Ag Building],AssessedValuation[Dist],$C111,AssessedValuation[Tif_NonTIF],$A$4)</f>
        <v>0</v>
      </c>
      <c r="J111" s="8">
        <f>SUMIFS(AssessedValuation[100% Commercial],AssessedValuation[Dist],$C111,AssessedValuation[Tif_NonTIF],$A$4)</f>
        <v>7150703</v>
      </c>
      <c r="K111" s="8">
        <f>SUMIFS(AssessedValuation[100% Industrial],AssessedValuation[Dist],$C111,AssessedValuation[Tif_NonTIF],$A$4)</f>
        <v>728671</v>
      </c>
      <c r="L111" s="8">
        <f>SUMIFS(AssessedValuation[100% Reserved],AssessedValuation[Dist],$C111,AssessedValuation[Tif_NonTIF],$A$4)</f>
        <v>0</v>
      </c>
      <c r="M111" s="8">
        <f>SUMIFS(AssessedValuation[100% Reserved4],AssessedValuation[Dist],$C111,AssessedValuation[Tif_NonTIF],$A$4)</f>
        <v>0</v>
      </c>
      <c r="N111" s="8">
        <f>SUMIFS(AssessedValuation[100% Railroads],AssessedValuation[Dist],$C111,AssessedValuation[Tif_NonTIF],$A$4)</f>
        <v>0</v>
      </c>
      <c r="O111" s="8">
        <f>SUMIFS(AssessedValuation[100% Utilities],AssessedValuation[Dist],$C111,AssessedValuation[Tif_NonTIF],$A$4)</f>
        <v>0</v>
      </c>
      <c r="P111" s="8">
        <f>SUMIFS(AssessedValuation[100% Other],AssessedValuation[Dist],$C111,AssessedValuation[Tif_NonTIF],$A$4)</f>
        <v>0</v>
      </c>
      <c r="Q111" s="8">
        <f>SUMIFS(AssessedValuation[100% Gross],AssessedValuation[Dist],$C111,AssessedValuation[Tif_NonTIF],$A$4)</f>
        <v>15149049</v>
      </c>
      <c r="R111" s="8">
        <f>SUMIFS(AssessedValuation[100% Military Exempt],AssessedValuation[Dist],$C111,AssessedValuation[Tif_NonTIF],$A$4)</f>
        <v>32000</v>
      </c>
      <c r="S111" s="8">
        <f>SUMIFS(AssessedValuation[100% Homestead Exempt],AssessedValuation[Dist],$C111,AssessedValuation[Tif_NonTIF],$A$4)</f>
        <v>65000</v>
      </c>
      <c r="T111" s="8">
        <f>SUMIFS(AssessedValuation[100% Net],AssessedValuation[Dist],$C111,AssessedValuation[Tif_NonTIF],$A$4)</f>
        <v>15052049</v>
      </c>
      <c r="U111" s="8">
        <f>SUMIFS(AssessedValuation[100% Gas &amp; Elec Utilities],AssessedValuation[Dist],$C111,AssessedValuation[Tif_NonTIF],$A$4)</f>
        <v>0</v>
      </c>
      <c r="V111" s="8">
        <f t="shared" si="1"/>
        <v>15052049</v>
      </c>
    </row>
    <row r="112" spans="1:22" x14ac:dyDescent="0.25">
      <c r="A112">
        <f>'Assessed Non-TIF'!A112</f>
        <v>2026</v>
      </c>
      <c r="B112" t="str">
        <f>'Assessed Non-TIF'!B112</f>
        <v>07</v>
      </c>
      <c r="C112" t="str">
        <f>'Assessed Non-TIF'!C112</f>
        <v>2007</v>
      </c>
      <c r="D112" t="str">
        <f>'Assessed Non-TIF'!D112</f>
        <v>2007</v>
      </c>
      <c r="E112" t="str">
        <f>'Assessed Non-TIF'!E112</f>
        <v>ELDORA-NEW PROVIDENCE</v>
      </c>
      <c r="F112" t="str">
        <f>'Assessed Non-TIF'!F112</f>
        <v>Eldora-New Providence</v>
      </c>
      <c r="G112" s="8">
        <f>SUMIFS(AssessedValuation[100% Residential],AssessedValuation[Dist],$C112,AssessedValuation[Tif_NonTIF],$A$4)</f>
        <v>0</v>
      </c>
      <c r="H112" s="8">
        <f>SUMIFS(AssessedValuation[100% Ag Land],AssessedValuation[Dist],$C112,AssessedValuation[Tif_NonTIF],$A$4)</f>
        <v>0</v>
      </c>
      <c r="I112" s="8">
        <f>SUMIFS(AssessedValuation[100% Ag Building],AssessedValuation[Dist],$C112,AssessedValuation[Tif_NonTIF],$A$4)</f>
        <v>0</v>
      </c>
      <c r="J112" s="8">
        <f>SUMIFS(AssessedValuation[100% Commercial],AssessedValuation[Dist],$C112,AssessedValuation[Tif_NonTIF],$A$4)</f>
        <v>249591</v>
      </c>
      <c r="K112" s="8">
        <f>SUMIFS(AssessedValuation[100% Industrial],AssessedValuation[Dist],$C112,AssessedValuation[Tif_NonTIF],$A$4)</f>
        <v>0</v>
      </c>
      <c r="L112" s="8">
        <f>SUMIFS(AssessedValuation[100% Reserved],AssessedValuation[Dist],$C112,AssessedValuation[Tif_NonTIF],$A$4)</f>
        <v>0</v>
      </c>
      <c r="M112" s="8">
        <f>SUMIFS(AssessedValuation[100% Reserved4],AssessedValuation[Dist],$C112,AssessedValuation[Tif_NonTIF],$A$4)</f>
        <v>0</v>
      </c>
      <c r="N112" s="8">
        <f>SUMIFS(AssessedValuation[100% Railroads],AssessedValuation[Dist],$C112,AssessedValuation[Tif_NonTIF],$A$4)</f>
        <v>0</v>
      </c>
      <c r="O112" s="8">
        <f>SUMIFS(AssessedValuation[100% Utilities],AssessedValuation[Dist],$C112,AssessedValuation[Tif_NonTIF],$A$4)</f>
        <v>0</v>
      </c>
      <c r="P112" s="8">
        <f>SUMIFS(AssessedValuation[100% Other],AssessedValuation[Dist],$C112,AssessedValuation[Tif_NonTIF],$A$4)</f>
        <v>0</v>
      </c>
      <c r="Q112" s="8">
        <f>SUMIFS(AssessedValuation[100% Gross],AssessedValuation[Dist],$C112,AssessedValuation[Tif_NonTIF],$A$4)</f>
        <v>249591</v>
      </c>
      <c r="R112" s="8">
        <f>SUMIFS(AssessedValuation[100% Military Exempt],AssessedValuation[Dist],$C112,AssessedValuation[Tif_NonTIF],$A$4)</f>
        <v>0</v>
      </c>
      <c r="S112" s="8">
        <f>SUMIFS(AssessedValuation[100% Homestead Exempt],AssessedValuation[Dist],$C112,AssessedValuation[Tif_NonTIF],$A$4)</f>
        <v>0</v>
      </c>
      <c r="T112" s="8">
        <f>SUMIFS(AssessedValuation[100% Net],AssessedValuation[Dist],$C112,AssessedValuation[Tif_NonTIF],$A$4)</f>
        <v>249591</v>
      </c>
      <c r="U112" s="8">
        <f>SUMIFS(AssessedValuation[100% Gas &amp; Elec Utilities],AssessedValuation[Dist],$C112,AssessedValuation[Tif_NonTIF],$A$4)</f>
        <v>0</v>
      </c>
      <c r="V112" s="8">
        <f t="shared" si="1"/>
        <v>249591</v>
      </c>
    </row>
    <row r="113" spans="1:22" x14ac:dyDescent="0.25">
      <c r="A113">
        <f>'Assessed Non-TIF'!A113</f>
        <v>2026</v>
      </c>
      <c r="B113" t="str">
        <f>'Assessed Non-TIF'!B113</f>
        <v>05</v>
      </c>
      <c r="C113" t="str">
        <f>'Assessed Non-TIF'!C113</f>
        <v>2088</v>
      </c>
      <c r="D113" t="str">
        <f>'Assessed Non-TIF'!D113</f>
        <v>2088</v>
      </c>
      <c r="E113" t="str">
        <f>'Assessed Non-TIF'!E113</f>
        <v>EMMETSBURG</v>
      </c>
      <c r="F113" t="str">
        <f>'Assessed Non-TIF'!F113</f>
        <v>Emmetsburg</v>
      </c>
      <c r="G113" s="8">
        <f>SUMIFS(AssessedValuation[100% Residential],AssessedValuation[Dist],$C113,AssessedValuation[Tif_NonTIF],$A$4)</f>
        <v>839728</v>
      </c>
      <c r="H113" s="8">
        <f>SUMIFS(AssessedValuation[100% Ag Land],AssessedValuation[Dist],$C113,AssessedValuation[Tif_NonTIF],$A$4)</f>
        <v>0</v>
      </c>
      <c r="I113" s="8">
        <f>SUMIFS(AssessedValuation[100% Ag Building],AssessedValuation[Dist],$C113,AssessedValuation[Tif_NonTIF],$A$4)</f>
        <v>0</v>
      </c>
      <c r="J113" s="8">
        <f>SUMIFS(AssessedValuation[100% Commercial],AssessedValuation[Dist],$C113,AssessedValuation[Tif_NonTIF],$A$4)</f>
        <v>2749313</v>
      </c>
      <c r="K113" s="8">
        <f>SUMIFS(AssessedValuation[100% Industrial],AssessedValuation[Dist],$C113,AssessedValuation[Tif_NonTIF],$A$4)</f>
        <v>60573610</v>
      </c>
      <c r="L113" s="8">
        <f>SUMIFS(AssessedValuation[100% Reserved],AssessedValuation[Dist],$C113,AssessedValuation[Tif_NonTIF],$A$4)</f>
        <v>0</v>
      </c>
      <c r="M113" s="8">
        <f>SUMIFS(AssessedValuation[100% Reserved4],AssessedValuation[Dist],$C113,AssessedValuation[Tif_NonTIF],$A$4)</f>
        <v>0</v>
      </c>
      <c r="N113" s="8">
        <f>SUMIFS(AssessedValuation[100% Railroads],AssessedValuation[Dist],$C113,AssessedValuation[Tif_NonTIF],$A$4)</f>
        <v>0</v>
      </c>
      <c r="O113" s="8">
        <f>SUMIFS(AssessedValuation[100% Utilities],AssessedValuation[Dist],$C113,AssessedValuation[Tif_NonTIF],$A$4)</f>
        <v>0</v>
      </c>
      <c r="P113" s="8">
        <f>SUMIFS(AssessedValuation[100% Other],AssessedValuation[Dist],$C113,AssessedValuation[Tif_NonTIF],$A$4)</f>
        <v>0</v>
      </c>
      <c r="Q113" s="8">
        <f>SUMIFS(AssessedValuation[100% Gross],AssessedValuation[Dist],$C113,AssessedValuation[Tif_NonTIF],$A$4)</f>
        <v>64162651</v>
      </c>
      <c r="R113" s="8">
        <f>SUMIFS(AssessedValuation[100% Military Exempt],AssessedValuation[Dist],$C113,AssessedValuation[Tif_NonTIF],$A$4)</f>
        <v>4000</v>
      </c>
      <c r="S113" s="8">
        <f>SUMIFS(AssessedValuation[100% Homestead Exempt],AssessedValuation[Dist],$C113,AssessedValuation[Tif_NonTIF],$A$4)</f>
        <v>0</v>
      </c>
      <c r="T113" s="8">
        <f>SUMIFS(AssessedValuation[100% Net],AssessedValuation[Dist],$C113,AssessedValuation[Tif_NonTIF],$A$4)</f>
        <v>64158651</v>
      </c>
      <c r="U113" s="8">
        <f>SUMIFS(AssessedValuation[100% Gas &amp; Elec Utilities],AssessedValuation[Dist],$C113,AssessedValuation[Tif_NonTIF],$A$4)</f>
        <v>0</v>
      </c>
      <c r="V113" s="8">
        <f t="shared" si="1"/>
        <v>64158651</v>
      </c>
    </row>
    <row r="114" spans="1:22" x14ac:dyDescent="0.25">
      <c r="A114">
        <f>'Assessed Non-TIF'!A114</f>
        <v>2026</v>
      </c>
      <c r="B114" t="str">
        <f>'Assessed Non-TIF'!B114</f>
        <v>10</v>
      </c>
      <c r="C114" t="str">
        <f>'Assessed Non-TIF'!C114</f>
        <v>2097</v>
      </c>
      <c r="D114" t="str">
        <f>'Assessed Non-TIF'!D114</f>
        <v>2097</v>
      </c>
      <c r="E114" t="str">
        <f>'Assessed Non-TIF'!E114</f>
        <v>ENGLISH VALLEYS</v>
      </c>
      <c r="F114" t="str">
        <f>'Assessed Non-TIF'!F114</f>
        <v>English Valleys</v>
      </c>
      <c r="G114" s="8">
        <f>SUMIFS(AssessedValuation[100% Residential],AssessedValuation[Dist],$C114,AssessedValuation[Tif_NonTIF],$A$4)</f>
        <v>0</v>
      </c>
      <c r="H114" s="8">
        <f>SUMIFS(AssessedValuation[100% Ag Land],AssessedValuation[Dist],$C114,AssessedValuation[Tif_NonTIF],$A$4)</f>
        <v>0</v>
      </c>
      <c r="I114" s="8">
        <f>SUMIFS(AssessedValuation[100% Ag Building],AssessedValuation[Dist],$C114,AssessedValuation[Tif_NonTIF],$A$4)</f>
        <v>0</v>
      </c>
      <c r="J114" s="8">
        <f>SUMIFS(AssessedValuation[100% Commercial],AssessedValuation[Dist],$C114,AssessedValuation[Tif_NonTIF],$A$4)</f>
        <v>0</v>
      </c>
      <c r="K114" s="8">
        <f>SUMIFS(AssessedValuation[100% Industrial],AssessedValuation[Dist],$C114,AssessedValuation[Tif_NonTIF],$A$4)</f>
        <v>3914353</v>
      </c>
      <c r="L114" s="8">
        <f>SUMIFS(AssessedValuation[100% Reserved],AssessedValuation[Dist],$C114,AssessedValuation[Tif_NonTIF],$A$4)</f>
        <v>0</v>
      </c>
      <c r="M114" s="8">
        <f>SUMIFS(AssessedValuation[100% Reserved4],AssessedValuation[Dist],$C114,AssessedValuation[Tif_NonTIF],$A$4)</f>
        <v>0</v>
      </c>
      <c r="N114" s="8">
        <f>SUMIFS(AssessedValuation[100% Railroads],AssessedValuation[Dist],$C114,AssessedValuation[Tif_NonTIF],$A$4)</f>
        <v>0</v>
      </c>
      <c r="O114" s="8">
        <f>SUMIFS(AssessedValuation[100% Utilities],AssessedValuation[Dist],$C114,AssessedValuation[Tif_NonTIF],$A$4)</f>
        <v>0</v>
      </c>
      <c r="P114" s="8">
        <f>SUMIFS(AssessedValuation[100% Other],AssessedValuation[Dist],$C114,AssessedValuation[Tif_NonTIF],$A$4)</f>
        <v>0</v>
      </c>
      <c r="Q114" s="8">
        <f>SUMIFS(AssessedValuation[100% Gross],AssessedValuation[Dist],$C114,AssessedValuation[Tif_NonTIF],$A$4)</f>
        <v>3914353</v>
      </c>
      <c r="R114" s="8">
        <f>SUMIFS(AssessedValuation[100% Military Exempt],AssessedValuation[Dist],$C114,AssessedValuation[Tif_NonTIF],$A$4)</f>
        <v>0</v>
      </c>
      <c r="S114" s="8">
        <f>SUMIFS(AssessedValuation[100% Homestead Exempt],AssessedValuation[Dist],$C114,AssessedValuation[Tif_NonTIF],$A$4)</f>
        <v>0</v>
      </c>
      <c r="T114" s="8">
        <f>SUMIFS(AssessedValuation[100% Net],AssessedValuation[Dist],$C114,AssessedValuation[Tif_NonTIF],$A$4)</f>
        <v>3914353</v>
      </c>
      <c r="U114" s="8">
        <f>SUMIFS(AssessedValuation[100% Gas &amp; Elec Utilities],AssessedValuation[Dist],$C114,AssessedValuation[Tif_NonTIF],$A$4)</f>
        <v>0</v>
      </c>
      <c r="V114" s="8">
        <f t="shared" si="1"/>
        <v>3914353</v>
      </c>
    </row>
    <row r="115" spans="1:22" x14ac:dyDescent="0.25">
      <c r="A115">
        <f>'Assessed Non-TIF'!A115</f>
        <v>2026</v>
      </c>
      <c r="B115" t="str">
        <f>'Assessed Non-TIF'!B115</f>
        <v>13</v>
      </c>
      <c r="C115" t="str">
        <f>'Assessed Non-TIF'!C115</f>
        <v>2113</v>
      </c>
      <c r="D115" t="str">
        <f>'Assessed Non-TIF'!D115</f>
        <v>2113</v>
      </c>
      <c r="E115" t="str">
        <f>'Assessed Non-TIF'!E115</f>
        <v>ESSEX</v>
      </c>
      <c r="F115" t="str">
        <f>'Assessed Non-TIF'!F115</f>
        <v>Essex</v>
      </c>
      <c r="G115" s="8">
        <f>SUMIFS(AssessedValuation[100% Residential],AssessedValuation[Dist],$C115,AssessedValuation[Tif_NonTIF],$A$4)</f>
        <v>0</v>
      </c>
      <c r="H115" s="8">
        <f>SUMIFS(AssessedValuation[100% Ag Land],AssessedValuation[Dist],$C115,AssessedValuation[Tif_NonTIF],$A$4)</f>
        <v>0</v>
      </c>
      <c r="I115" s="8">
        <f>SUMIFS(AssessedValuation[100% Ag Building],AssessedValuation[Dist],$C115,AssessedValuation[Tif_NonTIF],$A$4)</f>
        <v>0</v>
      </c>
      <c r="J115" s="8">
        <f>SUMIFS(AssessedValuation[100% Commercial],AssessedValuation[Dist],$C115,AssessedValuation[Tif_NonTIF],$A$4)</f>
        <v>0</v>
      </c>
      <c r="K115" s="8">
        <f>SUMIFS(AssessedValuation[100% Industrial],AssessedValuation[Dist],$C115,AssessedValuation[Tif_NonTIF],$A$4)</f>
        <v>0</v>
      </c>
      <c r="L115" s="8">
        <f>SUMIFS(AssessedValuation[100% Reserved],AssessedValuation[Dist],$C115,AssessedValuation[Tif_NonTIF],$A$4)</f>
        <v>0</v>
      </c>
      <c r="M115" s="8">
        <f>SUMIFS(AssessedValuation[100% Reserved4],AssessedValuation[Dist],$C115,AssessedValuation[Tif_NonTIF],$A$4)</f>
        <v>0</v>
      </c>
      <c r="N115" s="8">
        <f>SUMIFS(AssessedValuation[100% Railroads],AssessedValuation[Dist],$C115,AssessedValuation[Tif_NonTIF],$A$4)</f>
        <v>0</v>
      </c>
      <c r="O115" s="8">
        <f>SUMIFS(AssessedValuation[100% Utilities],AssessedValuation[Dist],$C115,AssessedValuation[Tif_NonTIF],$A$4)</f>
        <v>0</v>
      </c>
      <c r="P115" s="8">
        <f>SUMIFS(AssessedValuation[100% Other],AssessedValuation[Dist],$C115,AssessedValuation[Tif_NonTIF],$A$4)</f>
        <v>0</v>
      </c>
      <c r="Q115" s="8">
        <f>SUMIFS(AssessedValuation[100% Gross],AssessedValuation[Dist],$C115,AssessedValuation[Tif_NonTIF],$A$4)</f>
        <v>0</v>
      </c>
      <c r="R115" s="8">
        <f>SUMIFS(AssessedValuation[100% Military Exempt],AssessedValuation[Dist],$C115,AssessedValuation[Tif_NonTIF],$A$4)</f>
        <v>0</v>
      </c>
      <c r="S115" s="8">
        <f>SUMIFS(AssessedValuation[100% Homestead Exempt],AssessedValuation[Dist],$C115,AssessedValuation[Tif_NonTIF],$A$4)</f>
        <v>0</v>
      </c>
      <c r="T115" s="8">
        <f>SUMIFS(AssessedValuation[100% Net],AssessedValuation[Dist],$C115,AssessedValuation[Tif_NonTIF],$A$4)</f>
        <v>0</v>
      </c>
      <c r="U115" s="8">
        <f>SUMIFS(AssessedValuation[100% Gas &amp; Elec Utilities],AssessedValuation[Dist],$C115,AssessedValuation[Tif_NonTIF],$A$4)</f>
        <v>0</v>
      </c>
      <c r="V115" s="8">
        <f t="shared" si="1"/>
        <v>0</v>
      </c>
    </row>
    <row r="116" spans="1:22" x14ac:dyDescent="0.25">
      <c r="A116">
        <f>'Assessed Non-TIF'!A116</f>
        <v>2026</v>
      </c>
      <c r="B116" t="str">
        <f>'Assessed Non-TIF'!B116</f>
        <v>05</v>
      </c>
      <c r="C116" t="str">
        <f>'Assessed Non-TIF'!C116</f>
        <v>2124</v>
      </c>
      <c r="D116" t="str">
        <f>'Assessed Non-TIF'!D116</f>
        <v>2124</v>
      </c>
      <c r="E116" t="str">
        <f>'Assessed Non-TIF'!E116</f>
        <v>ESTHERVILLE-LINCOLN CENTRAL</v>
      </c>
      <c r="F116" t="str">
        <f>'Assessed Non-TIF'!F116</f>
        <v>Estherville-Lincoln Central</v>
      </c>
      <c r="G116" s="8">
        <f>SUMIFS(AssessedValuation[100% Residential],AssessedValuation[Dist],$C116,AssessedValuation[Tif_NonTIF],$A$4)</f>
        <v>66074</v>
      </c>
      <c r="H116" s="8">
        <f>SUMIFS(AssessedValuation[100% Ag Land],AssessedValuation[Dist],$C116,AssessedValuation[Tif_NonTIF],$A$4)</f>
        <v>0</v>
      </c>
      <c r="I116" s="8">
        <f>SUMIFS(AssessedValuation[100% Ag Building],AssessedValuation[Dist],$C116,AssessedValuation[Tif_NonTIF],$A$4)</f>
        <v>0</v>
      </c>
      <c r="J116" s="8">
        <f>SUMIFS(AssessedValuation[100% Commercial],AssessedValuation[Dist],$C116,AssessedValuation[Tif_NonTIF],$A$4)</f>
        <v>4120067</v>
      </c>
      <c r="K116" s="8">
        <f>SUMIFS(AssessedValuation[100% Industrial],AssessedValuation[Dist],$C116,AssessedValuation[Tif_NonTIF],$A$4)</f>
        <v>2970608</v>
      </c>
      <c r="L116" s="8">
        <f>SUMIFS(AssessedValuation[100% Reserved],AssessedValuation[Dist],$C116,AssessedValuation[Tif_NonTIF],$A$4)</f>
        <v>0</v>
      </c>
      <c r="M116" s="8">
        <f>SUMIFS(AssessedValuation[100% Reserved4],AssessedValuation[Dist],$C116,AssessedValuation[Tif_NonTIF],$A$4)</f>
        <v>0</v>
      </c>
      <c r="N116" s="8">
        <f>SUMIFS(AssessedValuation[100% Railroads],AssessedValuation[Dist],$C116,AssessedValuation[Tif_NonTIF],$A$4)</f>
        <v>0</v>
      </c>
      <c r="O116" s="8">
        <f>SUMIFS(AssessedValuation[100% Utilities],AssessedValuation[Dist],$C116,AssessedValuation[Tif_NonTIF],$A$4)</f>
        <v>0</v>
      </c>
      <c r="P116" s="8">
        <f>SUMIFS(AssessedValuation[100% Other],AssessedValuation[Dist],$C116,AssessedValuation[Tif_NonTIF],$A$4)</f>
        <v>0</v>
      </c>
      <c r="Q116" s="8">
        <f>SUMIFS(AssessedValuation[100% Gross],AssessedValuation[Dist],$C116,AssessedValuation[Tif_NonTIF],$A$4)</f>
        <v>7156749</v>
      </c>
      <c r="R116" s="8">
        <f>SUMIFS(AssessedValuation[100% Military Exempt],AssessedValuation[Dist],$C116,AssessedValuation[Tif_NonTIF],$A$4)</f>
        <v>0</v>
      </c>
      <c r="S116" s="8">
        <f>SUMIFS(AssessedValuation[100% Homestead Exempt],AssessedValuation[Dist],$C116,AssessedValuation[Tif_NonTIF],$A$4)</f>
        <v>0</v>
      </c>
      <c r="T116" s="8">
        <f>SUMIFS(AssessedValuation[100% Net],AssessedValuation[Dist],$C116,AssessedValuation[Tif_NonTIF],$A$4)</f>
        <v>7156749</v>
      </c>
      <c r="U116" s="8">
        <f>SUMIFS(AssessedValuation[100% Gas &amp; Elec Utilities],AssessedValuation[Dist],$C116,AssessedValuation[Tif_NonTIF],$A$4)</f>
        <v>0</v>
      </c>
      <c r="V116" s="8">
        <f t="shared" si="1"/>
        <v>7156749</v>
      </c>
    </row>
    <row r="117" spans="1:22" x14ac:dyDescent="0.25">
      <c r="A117">
        <f>'Assessed Non-TIF'!A117</f>
        <v>2026</v>
      </c>
      <c r="B117" t="str">
        <f>'Assessed Non-TIF'!B117</f>
        <v>11</v>
      </c>
      <c r="C117" t="str">
        <f>'Assessed Non-TIF'!C117</f>
        <v>2151</v>
      </c>
      <c r="D117" t="str">
        <f>'Assessed Non-TIF'!D117</f>
        <v>2151</v>
      </c>
      <c r="E117" t="str">
        <f>'Assessed Non-TIF'!E117</f>
        <v>EXIRA-ELK HORN-KIMBALLTON</v>
      </c>
      <c r="F117" t="str">
        <f>'Assessed Non-TIF'!F117</f>
        <v>Exira-Elk Horn-Kimballton</v>
      </c>
      <c r="G117" s="8">
        <f>SUMIFS(AssessedValuation[100% Residential],AssessedValuation[Dist],$C117,AssessedValuation[Tif_NonTIF],$A$4)</f>
        <v>14559304</v>
      </c>
      <c r="H117" s="8">
        <f>SUMIFS(AssessedValuation[100% Ag Land],AssessedValuation[Dist],$C117,AssessedValuation[Tif_NonTIF],$A$4)</f>
        <v>774835</v>
      </c>
      <c r="I117" s="8">
        <f>SUMIFS(AssessedValuation[100% Ag Building],AssessedValuation[Dist],$C117,AssessedValuation[Tif_NonTIF],$A$4)</f>
        <v>7200</v>
      </c>
      <c r="J117" s="8">
        <f>SUMIFS(AssessedValuation[100% Commercial],AssessedValuation[Dist],$C117,AssessedValuation[Tif_NonTIF],$A$4)</f>
        <v>2354532</v>
      </c>
      <c r="K117" s="8">
        <f>SUMIFS(AssessedValuation[100% Industrial],AssessedValuation[Dist],$C117,AssessedValuation[Tif_NonTIF],$A$4)</f>
        <v>10102936</v>
      </c>
      <c r="L117" s="8">
        <f>SUMIFS(AssessedValuation[100% Reserved],AssessedValuation[Dist],$C117,AssessedValuation[Tif_NonTIF],$A$4)</f>
        <v>0</v>
      </c>
      <c r="M117" s="8">
        <f>SUMIFS(AssessedValuation[100% Reserved4],AssessedValuation[Dist],$C117,AssessedValuation[Tif_NonTIF],$A$4)</f>
        <v>0</v>
      </c>
      <c r="N117" s="8">
        <f>SUMIFS(AssessedValuation[100% Railroads],AssessedValuation[Dist],$C117,AssessedValuation[Tif_NonTIF],$A$4)</f>
        <v>0</v>
      </c>
      <c r="O117" s="8">
        <f>SUMIFS(AssessedValuation[100% Utilities],AssessedValuation[Dist],$C117,AssessedValuation[Tif_NonTIF],$A$4)</f>
        <v>0</v>
      </c>
      <c r="P117" s="8">
        <f>SUMIFS(AssessedValuation[100% Other],AssessedValuation[Dist],$C117,AssessedValuation[Tif_NonTIF],$A$4)</f>
        <v>0</v>
      </c>
      <c r="Q117" s="8">
        <f>SUMIFS(AssessedValuation[100% Gross],AssessedValuation[Dist],$C117,AssessedValuation[Tif_NonTIF],$A$4)</f>
        <v>27798807</v>
      </c>
      <c r="R117" s="8">
        <f>SUMIFS(AssessedValuation[100% Military Exempt],AssessedValuation[Dist],$C117,AssessedValuation[Tif_NonTIF],$A$4)</f>
        <v>0</v>
      </c>
      <c r="S117" s="8">
        <f>SUMIFS(AssessedValuation[100% Homestead Exempt],AssessedValuation[Dist],$C117,AssessedValuation[Tif_NonTIF],$A$4)</f>
        <v>0</v>
      </c>
      <c r="T117" s="8">
        <f>SUMIFS(AssessedValuation[100% Net],AssessedValuation[Dist],$C117,AssessedValuation[Tif_NonTIF],$A$4)</f>
        <v>27798807</v>
      </c>
      <c r="U117" s="8">
        <f>SUMIFS(AssessedValuation[100% Gas &amp; Elec Utilities],AssessedValuation[Dist],$C117,AssessedValuation[Tif_NonTIF],$A$4)</f>
        <v>0</v>
      </c>
      <c r="V117" s="8">
        <f t="shared" si="1"/>
        <v>27798807</v>
      </c>
    </row>
    <row r="118" spans="1:22" x14ac:dyDescent="0.25">
      <c r="A118">
        <f>'Assessed Non-TIF'!A118</f>
        <v>2026</v>
      </c>
      <c r="B118" t="str">
        <f>'Assessed Non-TIF'!B118</f>
        <v>15</v>
      </c>
      <c r="C118" t="str">
        <f>'Assessed Non-TIF'!C118</f>
        <v>2169</v>
      </c>
      <c r="D118" t="str">
        <f>'Assessed Non-TIF'!D118</f>
        <v>2169</v>
      </c>
      <c r="E118" t="str">
        <f>'Assessed Non-TIF'!E118</f>
        <v>FAIRFIELD</v>
      </c>
      <c r="F118" t="str">
        <f>'Assessed Non-TIF'!F118</f>
        <v>Fairfield</v>
      </c>
      <c r="G118" s="8">
        <f>SUMIFS(AssessedValuation[100% Residential],AssessedValuation[Dist],$C118,AssessedValuation[Tif_NonTIF],$A$4)</f>
        <v>23084237</v>
      </c>
      <c r="H118" s="8">
        <f>SUMIFS(AssessedValuation[100% Ag Land],AssessedValuation[Dist],$C118,AssessedValuation[Tif_NonTIF],$A$4)</f>
        <v>15351</v>
      </c>
      <c r="I118" s="8">
        <f>SUMIFS(AssessedValuation[100% Ag Building],AssessedValuation[Dist],$C118,AssessedValuation[Tif_NonTIF],$A$4)</f>
        <v>0</v>
      </c>
      <c r="J118" s="8">
        <f>SUMIFS(AssessedValuation[100% Commercial],AssessedValuation[Dist],$C118,AssessedValuation[Tif_NonTIF],$A$4)</f>
        <v>11680392</v>
      </c>
      <c r="K118" s="8">
        <f>SUMIFS(AssessedValuation[100% Industrial],AssessedValuation[Dist],$C118,AssessedValuation[Tif_NonTIF],$A$4)</f>
        <v>3195220</v>
      </c>
      <c r="L118" s="8">
        <f>SUMIFS(AssessedValuation[100% Reserved],AssessedValuation[Dist],$C118,AssessedValuation[Tif_NonTIF],$A$4)</f>
        <v>0</v>
      </c>
      <c r="M118" s="8">
        <f>SUMIFS(AssessedValuation[100% Reserved4],AssessedValuation[Dist],$C118,AssessedValuation[Tif_NonTIF],$A$4)</f>
        <v>0</v>
      </c>
      <c r="N118" s="8">
        <f>SUMIFS(AssessedValuation[100% Railroads],AssessedValuation[Dist],$C118,AssessedValuation[Tif_NonTIF],$A$4)</f>
        <v>0</v>
      </c>
      <c r="O118" s="8">
        <f>SUMIFS(AssessedValuation[100% Utilities],AssessedValuation[Dist],$C118,AssessedValuation[Tif_NonTIF],$A$4)</f>
        <v>0</v>
      </c>
      <c r="P118" s="8">
        <f>SUMIFS(AssessedValuation[100% Other],AssessedValuation[Dist],$C118,AssessedValuation[Tif_NonTIF],$A$4)</f>
        <v>0</v>
      </c>
      <c r="Q118" s="8">
        <f>SUMIFS(AssessedValuation[100% Gross],AssessedValuation[Dist],$C118,AssessedValuation[Tif_NonTIF],$A$4)</f>
        <v>37975200</v>
      </c>
      <c r="R118" s="8">
        <f>SUMIFS(AssessedValuation[100% Military Exempt],AssessedValuation[Dist],$C118,AssessedValuation[Tif_NonTIF],$A$4)</f>
        <v>24000</v>
      </c>
      <c r="S118" s="8">
        <f>SUMIFS(AssessedValuation[100% Homestead Exempt],AssessedValuation[Dist],$C118,AssessedValuation[Tif_NonTIF],$A$4)</f>
        <v>448500</v>
      </c>
      <c r="T118" s="8">
        <f>SUMIFS(AssessedValuation[100% Net],AssessedValuation[Dist],$C118,AssessedValuation[Tif_NonTIF],$A$4)</f>
        <v>37502700</v>
      </c>
      <c r="U118" s="8">
        <f>SUMIFS(AssessedValuation[100% Gas &amp; Elec Utilities],AssessedValuation[Dist],$C118,AssessedValuation[Tif_NonTIF],$A$4)</f>
        <v>0</v>
      </c>
      <c r="V118" s="8">
        <f t="shared" si="1"/>
        <v>37502700</v>
      </c>
    </row>
    <row r="119" spans="1:22" x14ac:dyDescent="0.25">
      <c r="A119">
        <f>'Assessed Non-TIF'!A119</f>
        <v>2026</v>
      </c>
      <c r="B119" t="str">
        <f>'Assessed Non-TIF'!B119</f>
        <v>07</v>
      </c>
      <c r="C119" t="str">
        <f>'Assessed Non-TIF'!C119</f>
        <v>2295</v>
      </c>
      <c r="D119" t="str">
        <f>'Assessed Non-TIF'!D119</f>
        <v>2295</v>
      </c>
      <c r="E119" t="str">
        <f>'Assessed Non-TIF'!E119</f>
        <v>FOREST CITY</v>
      </c>
      <c r="F119" t="str">
        <f>'Assessed Non-TIF'!F119</f>
        <v>Forest City</v>
      </c>
      <c r="G119" s="8">
        <f>SUMIFS(AssessedValuation[100% Residential],AssessedValuation[Dist],$C119,AssessedValuation[Tif_NonTIF],$A$4)</f>
        <v>8761581</v>
      </c>
      <c r="H119" s="8">
        <f>SUMIFS(AssessedValuation[100% Ag Land],AssessedValuation[Dist],$C119,AssessedValuation[Tif_NonTIF],$A$4)</f>
        <v>6655</v>
      </c>
      <c r="I119" s="8">
        <f>SUMIFS(AssessedValuation[100% Ag Building],AssessedValuation[Dist],$C119,AssessedValuation[Tif_NonTIF],$A$4)</f>
        <v>676</v>
      </c>
      <c r="J119" s="8">
        <f>SUMIFS(AssessedValuation[100% Commercial],AssessedValuation[Dist],$C119,AssessedValuation[Tif_NonTIF],$A$4)</f>
        <v>6104368</v>
      </c>
      <c r="K119" s="8">
        <f>SUMIFS(AssessedValuation[100% Industrial],AssessedValuation[Dist],$C119,AssessedValuation[Tif_NonTIF],$A$4)</f>
        <v>52674971</v>
      </c>
      <c r="L119" s="8">
        <f>SUMIFS(AssessedValuation[100% Reserved],AssessedValuation[Dist],$C119,AssessedValuation[Tif_NonTIF],$A$4)</f>
        <v>0</v>
      </c>
      <c r="M119" s="8">
        <f>SUMIFS(AssessedValuation[100% Reserved4],AssessedValuation[Dist],$C119,AssessedValuation[Tif_NonTIF],$A$4)</f>
        <v>0</v>
      </c>
      <c r="N119" s="8">
        <f>SUMIFS(AssessedValuation[100% Railroads],AssessedValuation[Dist],$C119,AssessedValuation[Tif_NonTIF],$A$4)</f>
        <v>0</v>
      </c>
      <c r="O119" s="8">
        <f>SUMIFS(AssessedValuation[100% Utilities],AssessedValuation[Dist],$C119,AssessedValuation[Tif_NonTIF],$A$4)</f>
        <v>0</v>
      </c>
      <c r="P119" s="8">
        <f>SUMIFS(AssessedValuation[100% Other],AssessedValuation[Dist],$C119,AssessedValuation[Tif_NonTIF],$A$4)</f>
        <v>0</v>
      </c>
      <c r="Q119" s="8">
        <f>SUMIFS(AssessedValuation[100% Gross],AssessedValuation[Dist],$C119,AssessedValuation[Tif_NonTIF],$A$4)</f>
        <v>67548251</v>
      </c>
      <c r="R119" s="8">
        <f>SUMIFS(AssessedValuation[100% Military Exempt],AssessedValuation[Dist],$C119,AssessedValuation[Tif_NonTIF],$A$4)</f>
        <v>0</v>
      </c>
      <c r="S119" s="8">
        <f>SUMIFS(AssessedValuation[100% Homestead Exempt],AssessedValuation[Dist],$C119,AssessedValuation[Tif_NonTIF],$A$4)</f>
        <v>0</v>
      </c>
      <c r="T119" s="8">
        <f>SUMIFS(AssessedValuation[100% Net],AssessedValuation[Dist],$C119,AssessedValuation[Tif_NonTIF],$A$4)</f>
        <v>67548251</v>
      </c>
      <c r="U119" s="8">
        <f>SUMIFS(AssessedValuation[100% Gas &amp; Elec Utilities],AssessedValuation[Dist],$C119,AssessedValuation[Tif_NonTIF],$A$4)</f>
        <v>0</v>
      </c>
      <c r="V119" s="8">
        <f t="shared" si="1"/>
        <v>67548251</v>
      </c>
    </row>
    <row r="120" spans="1:22" x14ac:dyDescent="0.25">
      <c r="A120">
        <f>'Assessed Non-TIF'!A120</f>
        <v>2026</v>
      </c>
      <c r="B120" t="str">
        <f>'Assessed Non-TIF'!B120</f>
        <v>05</v>
      </c>
      <c r="C120" t="str">
        <f>'Assessed Non-TIF'!C120</f>
        <v>2313</v>
      </c>
      <c r="D120" t="str">
        <f>'Assessed Non-TIF'!D120</f>
        <v>2313</v>
      </c>
      <c r="E120" t="str">
        <f>'Assessed Non-TIF'!E120</f>
        <v>FORT DODGE</v>
      </c>
      <c r="F120" t="str">
        <f>'Assessed Non-TIF'!F120</f>
        <v>Fort Dodge</v>
      </c>
      <c r="G120" s="8">
        <f>SUMIFS(AssessedValuation[100% Residential],AssessedValuation[Dist],$C120,AssessedValuation[Tif_NonTIF],$A$4)</f>
        <v>17859211</v>
      </c>
      <c r="H120" s="8">
        <f>SUMIFS(AssessedValuation[100% Ag Land],AssessedValuation[Dist],$C120,AssessedValuation[Tif_NonTIF],$A$4)</f>
        <v>314325</v>
      </c>
      <c r="I120" s="8">
        <f>SUMIFS(AssessedValuation[100% Ag Building],AssessedValuation[Dist],$C120,AssessedValuation[Tif_NonTIF],$A$4)</f>
        <v>0</v>
      </c>
      <c r="J120" s="8">
        <f>SUMIFS(AssessedValuation[100% Commercial],AssessedValuation[Dist],$C120,AssessedValuation[Tif_NonTIF],$A$4)</f>
        <v>79990698</v>
      </c>
      <c r="K120" s="8">
        <f>SUMIFS(AssessedValuation[100% Industrial],AssessedValuation[Dist],$C120,AssessedValuation[Tif_NonTIF],$A$4)</f>
        <v>39408563</v>
      </c>
      <c r="L120" s="8">
        <f>SUMIFS(AssessedValuation[100% Reserved],AssessedValuation[Dist],$C120,AssessedValuation[Tif_NonTIF],$A$4)</f>
        <v>0</v>
      </c>
      <c r="M120" s="8">
        <f>SUMIFS(AssessedValuation[100% Reserved4],AssessedValuation[Dist],$C120,AssessedValuation[Tif_NonTIF],$A$4)</f>
        <v>0</v>
      </c>
      <c r="N120" s="8">
        <f>SUMIFS(AssessedValuation[100% Railroads],AssessedValuation[Dist],$C120,AssessedValuation[Tif_NonTIF],$A$4)</f>
        <v>0</v>
      </c>
      <c r="O120" s="8">
        <f>SUMIFS(AssessedValuation[100% Utilities],AssessedValuation[Dist],$C120,AssessedValuation[Tif_NonTIF],$A$4)</f>
        <v>0</v>
      </c>
      <c r="P120" s="8">
        <f>SUMIFS(AssessedValuation[100% Other],AssessedValuation[Dist],$C120,AssessedValuation[Tif_NonTIF],$A$4)</f>
        <v>0</v>
      </c>
      <c r="Q120" s="8">
        <f>SUMIFS(AssessedValuation[100% Gross],AssessedValuation[Dist],$C120,AssessedValuation[Tif_NonTIF],$A$4)</f>
        <v>137572797</v>
      </c>
      <c r="R120" s="8">
        <f>SUMIFS(AssessedValuation[100% Military Exempt],AssessedValuation[Dist],$C120,AssessedValuation[Tif_NonTIF],$A$4)</f>
        <v>4000</v>
      </c>
      <c r="S120" s="8">
        <f>SUMIFS(AssessedValuation[100% Homestead Exempt],AssessedValuation[Dist],$C120,AssessedValuation[Tif_NonTIF],$A$4)</f>
        <v>65000</v>
      </c>
      <c r="T120" s="8">
        <f>SUMIFS(AssessedValuation[100% Net],AssessedValuation[Dist],$C120,AssessedValuation[Tif_NonTIF],$A$4)</f>
        <v>137503797</v>
      </c>
      <c r="U120" s="8">
        <f>SUMIFS(AssessedValuation[100% Gas &amp; Elec Utilities],AssessedValuation[Dist],$C120,AssessedValuation[Tif_NonTIF],$A$4)</f>
        <v>0</v>
      </c>
      <c r="V120" s="8">
        <f t="shared" si="1"/>
        <v>137503797</v>
      </c>
    </row>
    <row r="121" spans="1:22" x14ac:dyDescent="0.25">
      <c r="A121">
        <f>'Assessed Non-TIF'!A121</f>
        <v>2026</v>
      </c>
      <c r="B121" t="str">
        <f>'Assessed Non-TIF'!B121</f>
        <v>15</v>
      </c>
      <c r="C121" t="str">
        <f>'Assessed Non-TIF'!C121</f>
        <v>2322</v>
      </c>
      <c r="D121" t="str">
        <f>'Assessed Non-TIF'!D121</f>
        <v>2322</v>
      </c>
      <c r="E121" t="str">
        <f>'Assessed Non-TIF'!E121</f>
        <v>FORT MADISON</v>
      </c>
      <c r="F121" t="str">
        <f>'Assessed Non-TIF'!F121</f>
        <v>Fort Madison</v>
      </c>
      <c r="G121" s="8">
        <f>SUMIFS(AssessedValuation[100% Residential],AssessedValuation[Dist],$C121,AssessedValuation[Tif_NonTIF],$A$4)</f>
        <v>1070013</v>
      </c>
      <c r="H121" s="8">
        <f>SUMIFS(AssessedValuation[100% Ag Land],AssessedValuation[Dist],$C121,AssessedValuation[Tif_NonTIF],$A$4)</f>
        <v>760</v>
      </c>
      <c r="I121" s="8">
        <f>SUMIFS(AssessedValuation[100% Ag Building],AssessedValuation[Dist],$C121,AssessedValuation[Tif_NonTIF],$A$4)</f>
        <v>0</v>
      </c>
      <c r="J121" s="8">
        <f>SUMIFS(AssessedValuation[100% Commercial],AssessedValuation[Dist],$C121,AssessedValuation[Tif_NonTIF],$A$4)</f>
        <v>1378522</v>
      </c>
      <c r="K121" s="8">
        <f>SUMIFS(AssessedValuation[100% Industrial],AssessedValuation[Dist],$C121,AssessedValuation[Tif_NonTIF],$A$4)</f>
        <v>0</v>
      </c>
      <c r="L121" s="8">
        <f>SUMIFS(AssessedValuation[100% Reserved],AssessedValuation[Dist],$C121,AssessedValuation[Tif_NonTIF],$A$4)</f>
        <v>0</v>
      </c>
      <c r="M121" s="8">
        <f>SUMIFS(AssessedValuation[100% Reserved4],AssessedValuation[Dist],$C121,AssessedValuation[Tif_NonTIF],$A$4)</f>
        <v>0</v>
      </c>
      <c r="N121" s="8">
        <f>SUMIFS(AssessedValuation[100% Railroads],AssessedValuation[Dist],$C121,AssessedValuation[Tif_NonTIF],$A$4)</f>
        <v>0</v>
      </c>
      <c r="O121" s="8">
        <f>SUMIFS(AssessedValuation[100% Utilities],AssessedValuation[Dist],$C121,AssessedValuation[Tif_NonTIF],$A$4)</f>
        <v>0</v>
      </c>
      <c r="P121" s="8">
        <f>SUMIFS(AssessedValuation[100% Other],AssessedValuation[Dist],$C121,AssessedValuation[Tif_NonTIF],$A$4)</f>
        <v>0</v>
      </c>
      <c r="Q121" s="8">
        <f>SUMIFS(AssessedValuation[100% Gross],AssessedValuation[Dist],$C121,AssessedValuation[Tif_NonTIF],$A$4)</f>
        <v>2449295</v>
      </c>
      <c r="R121" s="8">
        <f>SUMIFS(AssessedValuation[100% Military Exempt],AssessedValuation[Dist],$C121,AssessedValuation[Tif_NonTIF],$A$4)</f>
        <v>0</v>
      </c>
      <c r="S121" s="8">
        <f>SUMIFS(AssessedValuation[100% Homestead Exempt],AssessedValuation[Dist],$C121,AssessedValuation[Tif_NonTIF],$A$4)</f>
        <v>0</v>
      </c>
      <c r="T121" s="8">
        <f>SUMIFS(AssessedValuation[100% Net],AssessedValuation[Dist],$C121,AssessedValuation[Tif_NonTIF],$A$4)</f>
        <v>2449295</v>
      </c>
      <c r="U121" s="8">
        <f>SUMIFS(AssessedValuation[100% Gas &amp; Elec Utilities],AssessedValuation[Dist],$C121,AssessedValuation[Tif_NonTIF],$A$4)</f>
        <v>0</v>
      </c>
      <c r="V121" s="8">
        <f t="shared" si="1"/>
        <v>2449295</v>
      </c>
    </row>
    <row r="122" spans="1:22" x14ac:dyDescent="0.25">
      <c r="A122">
        <f>'Assessed Non-TIF'!A122</f>
        <v>2026</v>
      </c>
      <c r="B122" t="str">
        <f>'Assessed Non-TIF'!B122</f>
        <v>13</v>
      </c>
      <c r="C122" t="str">
        <f>'Assessed Non-TIF'!C122</f>
        <v>2369</v>
      </c>
      <c r="D122" t="str">
        <f>'Assessed Non-TIF'!D122</f>
        <v>2369</v>
      </c>
      <c r="E122" t="str">
        <f>'Assessed Non-TIF'!E122</f>
        <v>FREMONT-MILLS</v>
      </c>
      <c r="F122" t="str">
        <f>'Assessed Non-TIF'!F122</f>
        <v>Fremont-Mills</v>
      </c>
      <c r="G122" s="8">
        <f>SUMIFS(AssessedValuation[100% Residential],AssessedValuation[Dist],$C122,AssessedValuation[Tif_NonTIF],$A$4)</f>
        <v>0</v>
      </c>
      <c r="H122" s="8">
        <f>SUMIFS(AssessedValuation[100% Ag Land],AssessedValuation[Dist],$C122,AssessedValuation[Tif_NonTIF],$A$4)</f>
        <v>0</v>
      </c>
      <c r="I122" s="8">
        <f>SUMIFS(AssessedValuation[100% Ag Building],AssessedValuation[Dist],$C122,AssessedValuation[Tif_NonTIF],$A$4)</f>
        <v>0</v>
      </c>
      <c r="J122" s="8">
        <f>SUMIFS(AssessedValuation[100% Commercial],AssessedValuation[Dist],$C122,AssessedValuation[Tif_NonTIF],$A$4)</f>
        <v>0</v>
      </c>
      <c r="K122" s="8">
        <f>SUMIFS(AssessedValuation[100% Industrial],AssessedValuation[Dist],$C122,AssessedValuation[Tif_NonTIF],$A$4)</f>
        <v>0</v>
      </c>
      <c r="L122" s="8">
        <f>SUMIFS(AssessedValuation[100% Reserved],AssessedValuation[Dist],$C122,AssessedValuation[Tif_NonTIF],$A$4)</f>
        <v>0</v>
      </c>
      <c r="M122" s="8">
        <f>SUMIFS(AssessedValuation[100% Reserved4],AssessedValuation[Dist],$C122,AssessedValuation[Tif_NonTIF],$A$4)</f>
        <v>0</v>
      </c>
      <c r="N122" s="8">
        <f>SUMIFS(AssessedValuation[100% Railroads],AssessedValuation[Dist],$C122,AssessedValuation[Tif_NonTIF],$A$4)</f>
        <v>0</v>
      </c>
      <c r="O122" s="8">
        <f>SUMIFS(AssessedValuation[100% Utilities],AssessedValuation[Dist],$C122,AssessedValuation[Tif_NonTIF],$A$4)</f>
        <v>0</v>
      </c>
      <c r="P122" s="8">
        <f>SUMIFS(AssessedValuation[100% Other],AssessedValuation[Dist],$C122,AssessedValuation[Tif_NonTIF],$A$4)</f>
        <v>0</v>
      </c>
      <c r="Q122" s="8">
        <f>SUMIFS(AssessedValuation[100% Gross],AssessedValuation[Dist],$C122,AssessedValuation[Tif_NonTIF],$A$4)</f>
        <v>0</v>
      </c>
      <c r="R122" s="8">
        <f>SUMIFS(AssessedValuation[100% Military Exempt],AssessedValuation[Dist],$C122,AssessedValuation[Tif_NonTIF],$A$4)</f>
        <v>0</v>
      </c>
      <c r="S122" s="8">
        <f>SUMIFS(AssessedValuation[100% Homestead Exempt],AssessedValuation[Dist],$C122,AssessedValuation[Tif_NonTIF],$A$4)</f>
        <v>0</v>
      </c>
      <c r="T122" s="8">
        <f>SUMIFS(AssessedValuation[100% Net],AssessedValuation[Dist],$C122,AssessedValuation[Tif_NonTIF],$A$4)</f>
        <v>0</v>
      </c>
      <c r="U122" s="8">
        <f>SUMIFS(AssessedValuation[100% Gas &amp; Elec Utilities],AssessedValuation[Dist],$C122,AssessedValuation[Tif_NonTIF],$A$4)</f>
        <v>0</v>
      </c>
      <c r="V122" s="8">
        <f t="shared" si="1"/>
        <v>0</v>
      </c>
    </row>
    <row r="123" spans="1:22" x14ac:dyDescent="0.25">
      <c r="A123">
        <f>'Assessed Non-TIF'!A123</f>
        <v>2026</v>
      </c>
      <c r="B123" t="str">
        <f>'Assessed Non-TIF'!B123</f>
        <v>12</v>
      </c>
      <c r="C123" t="str">
        <f>'Assessed Non-TIF'!C123</f>
        <v>2376</v>
      </c>
      <c r="D123" t="str">
        <f>'Assessed Non-TIF'!D123</f>
        <v>2376</v>
      </c>
      <c r="E123" t="str">
        <f>'Assessed Non-TIF'!E123</f>
        <v>GALVA-HOLSTEIN</v>
      </c>
      <c r="F123" t="str">
        <f>'Assessed Non-TIF'!F123</f>
        <v>Galva-Holstein</v>
      </c>
      <c r="G123" s="8">
        <f>SUMIFS(AssessedValuation[100% Residential],AssessedValuation[Dist],$C123,AssessedValuation[Tif_NonTIF],$A$4)</f>
        <v>0</v>
      </c>
      <c r="H123" s="8">
        <f>SUMIFS(AssessedValuation[100% Ag Land],AssessedValuation[Dist],$C123,AssessedValuation[Tif_NonTIF],$A$4)</f>
        <v>0</v>
      </c>
      <c r="I123" s="8">
        <f>SUMIFS(AssessedValuation[100% Ag Building],AssessedValuation[Dist],$C123,AssessedValuation[Tif_NonTIF],$A$4)</f>
        <v>0</v>
      </c>
      <c r="J123" s="8">
        <f>SUMIFS(AssessedValuation[100% Commercial],AssessedValuation[Dist],$C123,AssessedValuation[Tif_NonTIF],$A$4)</f>
        <v>7340741</v>
      </c>
      <c r="K123" s="8">
        <f>SUMIFS(AssessedValuation[100% Industrial],AssessedValuation[Dist],$C123,AssessedValuation[Tif_NonTIF],$A$4)</f>
        <v>37929606</v>
      </c>
      <c r="L123" s="8">
        <f>SUMIFS(AssessedValuation[100% Reserved],AssessedValuation[Dist],$C123,AssessedValuation[Tif_NonTIF],$A$4)</f>
        <v>0</v>
      </c>
      <c r="M123" s="8">
        <f>SUMIFS(AssessedValuation[100% Reserved4],AssessedValuation[Dist],$C123,AssessedValuation[Tif_NonTIF],$A$4)</f>
        <v>0</v>
      </c>
      <c r="N123" s="8">
        <f>SUMIFS(AssessedValuation[100% Railroads],AssessedValuation[Dist],$C123,AssessedValuation[Tif_NonTIF],$A$4)</f>
        <v>0</v>
      </c>
      <c r="O123" s="8">
        <f>SUMIFS(AssessedValuation[100% Utilities],AssessedValuation[Dist],$C123,AssessedValuation[Tif_NonTIF],$A$4)</f>
        <v>0</v>
      </c>
      <c r="P123" s="8">
        <f>SUMIFS(AssessedValuation[100% Other],AssessedValuation[Dist],$C123,AssessedValuation[Tif_NonTIF],$A$4)</f>
        <v>0</v>
      </c>
      <c r="Q123" s="8">
        <f>SUMIFS(AssessedValuation[100% Gross],AssessedValuation[Dist],$C123,AssessedValuation[Tif_NonTIF],$A$4)</f>
        <v>45270347</v>
      </c>
      <c r="R123" s="8">
        <f>SUMIFS(AssessedValuation[100% Military Exempt],AssessedValuation[Dist],$C123,AssessedValuation[Tif_NonTIF],$A$4)</f>
        <v>0</v>
      </c>
      <c r="S123" s="8">
        <f>SUMIFS(AssessedValuation[100% Homestead Exempt],AssessedValuation[Dist],$C123,AssessedValuation[Tif_NonTIF],$A$4)</f>
        <v>0</v>
      </c>
      <c r="T123" s="8">
        <f>SUMIFS(AssessedValuation[100% Net],AssessedValuation[Dist],$C123,AssessedValuation[Tif_NonTIF],$A$4)</f>
        <v>45270347</v>
      </c>
      <c r="U123" s="8">
        <f>SUMIFS(AssessedValuation[100% Gas &amp; Elec Utilities],AssessedValuation[Dist],$C123,AssessedValuation[Tif_NonTIF],$A$4)</f>
        <v>0</v>
      </c>
      <c r="V123" s="8">
        <f t="shared" si="1"/>
        <v>45270347</v>
      </c>
    </row>
    <row r="124" spans="1:22" x14ac:dyDescent="0.25">
      <c r="A124">
        <f>'Assessed Non-TIF'!A124</f>
        <v>2026</v>
      </c>
      <c r="B124" t="str">
        <f>'Assessed Non-TIF'!B124</f>
        <v>07</v>
      </c>
      <c r="C124" t="str">
        <f>'Assessed Non-TIF'!C124</f>
        <v>2403</v>
      </c>
      <c r="D124" t="str">
        <f>'Assessed Non-TIF'!D124</f>
        <v>2403</v>
      </c>
      <c r="E124" t="str">
        <f>'Assessed Non-TIF'!E124</f>
        <v>GARNER-HAYFIELD-VENTURA</v>
      </c>
      <c r="F124" t="str">
        <f>'Assessed Non-TIF'!F124</f>
        <v>Garner-Hayfield-Ventura</v>
      </c>
      <c r="G124" s="8">
        <f>SUMIFS(AssessedValuation[100% Residential],AssessedValuation[Dist],$C124,AssessedValuation[Tif_NonTIF],$A$4)</f>
        <v>3708861</v>
      </c>
      <c r="H124" s="8">
        <f>SUMIFS(AssessedValuation[100% Ag Land],AssessedValuation[Dist],$C124,AssessedValuation[Tif_NonTIF],$A$4)</f>
        <v>0</v>
      </c>
      <c r="I124" s="8">
        <f>SUMIFS(AssessedValuation[100% Ag Building],AssessedValuation[Dist],$C124,AssessedValuation[Tif_NonTIF],$A$4)</f>
        <v>0</v>
      </c>
      <c r="J124" s="8">
        <f>SUMIFS(AssessedValuation[100% Commercial],AssessedValuation[Dist],$C124,AssessedValuation[Tif_NonTIF],$A$4)</f>
        <v>19176010</v>
      </c>
      <c r="K124" s="8">
        <f>SUMIFS(AssessedValuation[100% Industrial],AssessedValuation[Dist],$C124,AssessedValuation[Tif_NonTIF],$A$4)</f>
        <v>9698172</v>
      </c>
      <c r="L124" s="8">
        <f>SUMIFS(AssessedValuation[100% Reserved],AssessedValuation[Dist],$C124,AssessedValuation[Tif_NonTIF],$A$4)</f>
        <v>0</v>
      </c>
      <c r="M124" s="8">
        <f>SUMIFS(AssessedValuation[100% Reserved4],AssessedValuation[Dist],$C124,AssessedValuation[Tif_NonTIF],$A$4)</f>
        <v>0</v>
      </c>
      <c r="N124" s="8">
        <f>SUMIFS(AssessedValuation[100% Railroads],AssessedValuation[Dist],$C124,AssessedValuation[Tif_NonTIF],$A$4)</f>
        <v>0</v>
      </c>
      <c r="O124" s="8">
        <f>SUMIFS(AssessedValuation[100% Utilities],AssessedValuation[Dist],$C124,AssessedValuation[Tif_NonTIF],$A$4)</f>
        <v>0</v>
      </c>
      <c r="P124" s="8">
        <f>SUMIFS(AssessedValuation[100% Other],AssessedValuation[Dist],$C124,AssessedValuation[Tif_NonTIF],$A$4)</f>
        <v>0</v>
      </c>
      <c r="Q124" s="8">
        <f>SUMIFS(AssessedValuation[100% Gross],AssessedValuation[Dist],$C124,AssessedValuation[Tif_NonTIF],$A$4)</f>
        <v>32583043</v>
      </c>
      <c r="R124" s="8">
        <f>SUMIFS(AssessedValuation[100% Military Exempt],AssessedValuation[Dist],$C124,AssessedValuation[Tif_NonTIF],$A$4)</f>
        <v>0</v>
      </c>
      <c r="S124" s="8">
        <f>SUMIFS(AssessedValuation[100% Homestead Exempt],AssessedValuation[Dist],$C124,AssessedValuation[Tif_NonTIF],$A$4)</f>
        <v>0</v>
      </c>
      <c r="T124" s="8">
        <f>SUMIFS(AssessedValuation[100% Net],AssessedValuation[Dist],$C124,AssessedValuation[Tif_NonTIF],$A$4)</f>
        <v>32583043</v>
      </c>
      <c r="U124" s="8">
        <f>SUMIFS(AssessedValuation[100% Gas &amp; Elec Utilities],AssessedValuation[Dist],$C124,AssessedValuation[Tif_NonTIF],$A$4)</f>
        <v>0</v>
      </c>
      <c r="V124" s="8">
        <f t="shared" si="1"/>
        <v>32583043</v>
      </c>
    </row>
    <row r="125" spans="1:22" x14ac:dyDescent="0.25">
      <c r="A125">
        <f>'Assessed Non-TIF'!A125</f>
        <v>2026</v>
      </c>
      <c r="B125" t="str">
        <f>'Assessed Non-TIF'!B125</f>
        <v>12</v>
      </c>
      <c r="C125" t="str">
        <f>'Assessed Non-TIF'!C125</f>
        <v>2457</v>
      </c>
      <c r="D125" t="str">
        <f>'Assessed Non-TIF'!D125</f>
        <v>2457</v>
      </c>
      <c r="E125" t="str">
        <f>'Assessed Non-TIF'!E125</f>
        <v>GEORGE-LITTLE ROCK</v>
      </c>
      <c r="F125" t="str">
        <f>'Assessed Non-TIF'!F125</f>
        <v>George-Little Rock</v>
      </c>
      <c r="G125" s="8">
        <f>SUMIFS(AssessedValuation[100% Residential],AssessedValuation[Dist],$C125,AssessedValuation[Tif_NonTIF],$A$4)</f>
        <v>0</v>
      </c>
      <c r="H125" s="8">
        <f>SUMIFS(AssessedValuation[100% Ag Land],AssessedValuation[Dist],$C125,AssessedValuation[Tif_NonTIF],$A$4)</f>
        <v>0</v>
      </c>
      <c r="I125" s="8">
        <f>SUMIFS(AssessedValuation[100% Ag Building],AssessedValuation[Dist],$C125,AssessedValuation[Tif_NonTIF],$A$4)</f>
        <v>0</v>
      </c>
      <c r="J125" s="8">
        <f>SUMIFS(AssessedValuation[100% Commercial],AssessedValuation[Dist],$C125,AssessedValuation[Tif_NonTIF],$A$4)</f>
        <v>2628904</v>
      </c>
      <c r="K125" s="8">
        <f>SUMIFS(AssessedValuation[100% Industrial],AssessedValuation[Dist],$C125,AssessedValuation[Tif_NonTIF],$A$4)</f>
        <v>6105047</v>
      </c>
      <c r="L125" s="8">
        <f>SUMIFS(AssessedValuation[100% Reserved],AssessedValuation[Dist],$C125,AssessedValuation[Tif_NonTIF],$A$4)</f>
        <v>0</v>
      </c>
      <c r="M125" s="8">
        <f>SUMIFS(AssessedValuation[100% Reserved4],AssessedValuation[Dist],$C125,AssessedValuation[Tif_NonTIF],$A$4)</f>
        <v>0</v>
      </c>
      <c r="N125" s="8">
        <f>SUMIFS(AssessedValuation[100% Railroads],AssessedValuation[Dist],$C125,AssessedValuation[Tif_NonTIF],$A$4)</f>
        <v>0</v>
      </c>
      <c r="O125" s="8">
        <f>SUMIFS(AssessedValuation[100% Utilities],AssessedValuation[Dist],$C125,AssessedValuation[Tif_NonTIF],$A$4)</f>
        <v>0</v>
      </c>
      <c r="P125" s="8">
        <f>SUMIFS(AssessedValuation[100% Other],AssessedValuation[Dist],$C125,AssessedValuation[Tif_NonTIF],$A$4)</f>
        <v>0</v>
      </c>
      <c r="Q125" s="8">
        <f>SUMIFS(AssessedValuation[100% Gross],AssessedValuation[Dist],$C125,AssessedValuation[Tif_NonTIF],$A$4)</f>
        <v>8733951</v>
      </c>
      <c r="R125" s="8">
        <f>SUMIFS(AssessedValuation[100% Military Exempt],AssessedValuation[Dist],$C125,AssessedValuation[Tif_NonTIF],$A$4)</f>
        <v>0</v>
      </c>
      <c r="S125" s="8">
        <f>SUMIFS(AssessedValuation[100% Homestead Exempt],AssessedValuation[Dist],$C125,AssessedValuation[Tif_NonTIF],$A$4)</f>
        <v>0</v>
      </c>
      <c r="T125" s="8">
        <f>SUMIFS(AssessedValuation[100% Net],AssessedValuation[Dist],$C125,AssessedValuation[Tif_NonTIF],$A$4)</f>
        <v>8733951</v>
      </c>
      <c r="U125" s="8">
        <f>SUMIFS(AssessedValuation[100% Gas &amp; Elec Utilities],AssessedValuation[Dist],$C125,AssessedValuation[Tif_NonTIF],$A$4)</f>
        <v>0</v>
      </c>
      <c r="V125" s="8">
        <f t="shared" si="1"/>
        <v>8733951</v>
      </c>
    </row>
    <row r="126" spans="1:22" x14ac:dyDescent="0.25">
      <c r="A126">
        <f>'Assessed Non-TIF'!A126</f>
        <v>2026</v>
      </c>
      <c r="B126" t="str">
        <f>'Assessed Non-TIF'!B126</f>
        <v>11</v>
      </c>
      <c r="C126" t="str">
        <f>'Assessed Non-TIF'!C126</f>
        <v>2466</v>
      </c>
      <c r="D126" t="str">
        <f>'Assessed Non-TIF'!D126</f>
        <v>2466</v>
      </c>
      <c r="E126" t="str">
        <f>'Assessed Non-TIF'!E126</f>
        <v>GILBERT</v>
      </c>
      <c r="F126" t="str">
        <f>'Assessed Non-TIF'!F126</f>
        <v>Gilbert</v>
      </c>
      <c r="G126" s="8">
        <f>SUMIFS(AssessedValuation[100% Residential],AssessedValuation[Dist],$C126,AssessedValuation[Tif_NonTIF],$A$4)</f>
        <v>0</v>
      </c>
      <c r="H126" s="8">
        <f>SUMIFS(AssessedValuation[100% Ag Land],AssessedValuation[Dist],$C126,AssessedValuation[Tif_NonTIF],$A$4)</f>
        <v>0</v>
      </c>
      <c r="I126" s="8">
        <f>SUMIFS(AssessedValuation[100% Ag Building],AssessedValuation[Dist],$C126,AssessedValuation[Tif_NonTIF],$A$4)</f>
        <v>0</v>
      </c>
      <c r="J126" s="8">
        <f>SUMIFS(AssessedValuation[100% Commercial],AssessedValuation[Dist],$C126,AssessedValuation[Tif_NonTIF],$A$4)</f>
        <v>7352600</v>
      </c>
      <c r="K126" s="8">
        <f>SUMIFS(AssessedValuation[100% Industrial],AssessedValuation[Dist],$C126,AssessedValuation[Tif_NonTIF],$A$4)</f>
        <v>0</v>
      </c>
      <c r="L126" s="8">
        <f>SUMIFS(AssessedValuation[100% Reserved],AssessedValuation[Dist],$C126,AssessedValuation[Tif_NonTIF],$A$4)</f>
        <v>0</v>
      </c>
      <c r="M126" s="8">
        <f>SUMIFS(AssessedValuation[100% Reserved4],AssessedValuation[Dist],$C126,AssessedValuation[Tif_NonTIF],$A$4)</f>
        <v>0</v>
      </c>
      <c r="N126" s="8">
        <f>SUMIFS(AssessedValuation[100% Railroads],AssessedValuation[Dist],$C126,AssessedValuation[Tif_NonTIF],$A$4)</f>
        <v>0</v>
      </c>
      <c r="O126" s="8">
        <f>SUMIFS(AssessedValuation[100% Utilities],AssessedValuation[Dist],$C126,AssessedValuation[Tif_NonTIF],$A$4)</f>
        <v>0</v>
      </c>
      <c r="P126" s="8">
        <f>SUMIFS(AssessedValuation[100% Other],AssessedValuation[Dist],$C126,AssessedValuation[Tif_NonTIF],$A$4)</f>
        <v>0</v>
      </c>
      <c r="Q126" s="8">
        <f>SUMIFS(AssessedValuation[100% Gross],AssessedValuation[Dist],$C126,AssessedValuation[Tif_NonTIF],$A$4)</f>
        <v>7352600</v>
      </c>
      <c r="R126" s="8">
        <f>SUMIFS(AssessedValuation[100% Military Exempt],AssessedValuation[Dist],$C126,AssessedValuation[Tif_NonTIF],$A$4)</f>
        <v>0</v>
      </c>
      <c r="S126" s="8">
        <f>SUMIFS(AssessedValuation[100% Homestead Exempt],AssessedValuation[Dist],$C126,AssessedValuation[Tif_NonTIF],$A$4)</f>
        <v>0</v>
      </c>
      <c r="T126" s="8">
        <f>SUMIFS(AssessedValuation[100% Net],AssessedValuation[Dist],$C126,AssessedValuation[Tif_NonTIF],$A$4)</f>
        <v>7352600</v>
      </c>
      <c r="U126" s="8">
        <f>SUMIFS(AssessedValuation[100% Gas &amp; Elec Utilities],AssessedValuation[Dist],$C126,AssessedValuation[Tif_NonTIF],$A$4)</f>
        <v>0</v>
      </c>
      <c r="V126" s="8">
        <f t="shared" si="1"/>
        <v>7352600</v>
      </c>
    </row>
    <row r="127" spans="1:22" x14ac:dyDescent="0.25">
      <c r="A127">
        <f>'Assessed Non-TIF'!A127</f>
        <v>2026</v>
      </c>
      <c r="B127" t="str">
        <f>'Assessed Non-TIF'!B127</f>
        <v>05</v>
      </c>
      <c r="C127" t="str">
        <f>'Assessed Non-TIF'!C127</f>
        <v>2493</v>
      </c>
      <c r="D127" t="str">
        <f>'Assessed Non-TIF'!D127</f>
        <v>2493</v>
      </c>
      <c r="E127" t="str">
        <f>'Assessed Non-TIF'!E127</f>
        <v>GILMORE CITY-BRADGATE</v>
      </c>
      <c r="F127" t="str">
        <f>'Assessed Non-TIF'!F127</f>
        <v>Gilmore City-Bradgate</v>
      </c>
      <c r="G127" s="8">
        <f>SUMIFS(AssessedValuation[100% Residential],AssessedValuation[Dist],$C127,AssessedValuation[Tif_NonTIF],$A$4)</f>
        <v>0</v>
      </c>
      <c r="H127" s="8">
        <f>SUMIFS(AssessedValuation[100% Ag Land],AssessedValuation[Dist],$C127,AssessedValuation[Tif_NonTIF],$A$4)</f>
        <v>0</v>
      </c>
      <c r="I127" s="8">
        <f>SUMIFS(AssessedValuation[100% Ag Building],AssessedValuation[Dist],$C127,AssessedValuation[Tif_NonTIF],$A$4)</f>
        <v>0</v>
      </c>
      <c r="J127" s="8">
        <f>SUMIFS(AssessedValuation[100% Commercial],AssessedValuation[Dist],$C127,AssessedValuation[Tif_NonTIF],$A$4)</f>
        <v>0</v>
      </c>
      <c r="K127" s="8">
        <f>SUMIFS(AssessedValuation[100% Industrial],AssessedValuation[Dist],$C127,AssessedValuation[Tif_NonTIF],$A$4)</f>
        <v>0</v>
      </c>
      <c r="L127" s="8">
        <f>SUMIFS(AssessedValuation[100% Reserved],AssessedValuation[Dist],$C127,AssessedValuation[Tif_NonTIF],$A$4)</f>
        <v>0</v>
      </c>
      <c r="M127" s="8">
        <f>SUMIFS(AssessedValuation[100% Reserved4],AssessedValuation[Dist],$C127,AssessedValuation[Tif_NonTIF],$A$4)</f>
        <v>0</v>
      </c>
      <c r="N127" s="8">
        <f>SUMIFS(AssessedValuation[100% Railroads],AssessedValuation[Dist],$C127,AssessedValuation[Tif_NonTIF],$A$4)</f>
        <v>0</v>
      </c>
      <c r="O127" s="8">
        <f>SUMIFS(AssessedValuation[100% Utilities],AssessedValuation[Dist],$C127,AssessedValuation[Tif_NonTIF],$A$4)</f>
        <v>0</v>
      </c>
      <c r="P127" s="8">
        <f>SUMIFS(AssessedValuation[100% Other],AssessedValuation[Dist],$C127,AssessedValuation[Tif_NonTIF],$A$4)</f>
        <v>0</v>
      </c>
      <c r="Q127" s="8">
        <f>SUMIFS(AssessedValuation[100% Gross],AssessedValuation[Dist],$C127,AssessedValuation[Tif_NonTIF],$A$4)</f>
        <v>0</v>
      </c>
      <c r="R127" s="8">
        <f>SUMIFS(AssessedValuation[100% Military Exempt],AssessedValuation[Dist],$C127,AssessedValuation[Tif_NonTIF],$A$4)</f>
        <v>0</v>
      </c>
      <c r="S127" s="8">
        <f>SUMIFS(AssessedValuation[100% Homestead Exempt],AssessedValuation[Dist],$C127,AssessedValuation[Tif_NonTIF],$A$4)</f>
        <v>0</v>
      </c>
      <c r="T127" s="8">
        <f>SUMIFS(AssessedValuation[100% Net],AssessedValuation[Dist],$C127,AssessedValuation[Tif_NonTIF],$A$4)</f>
        <v>0</v>
      </c>
      <c r="U127" s="8">
        <f>SUMIFS(AssessedValuation[100% Gas &amp; Elec Utilities],AssessedValuation[Dist],$C127,AssessedValuation[Tif_NonTIF],$A$4)</f>
        <v>0</v>
      </c>
      <c r="V127" s="8">
        <f t="shared" si="1"/>
        <v>0</v>
      </c>
    </row>
    <row r="128" spans="1:22" x14ac:dyDescent="0.25">
      <c r="A128">
        <f>'Assessed Non-TIF'!A128</f>
        <v>2026</v>
      </c>
      <c r="B128" t="str">
        <f>'Assessed Non-TIF'!B128</f>
        <v>07</v>
      </c>
      <c r="C128" t="str">
        <f>'Assessed Non-TIF'!C128</f>
        <v>2502</v>
      </c>
      <c r="D128" t="str">
        <f>'Assessed Non-TIF'!D128</f>
        <v>2502</v>
      </c>
      <c r="E128" t="str">
        <f>'Assessed Non-TIF'!E128</f>
        <v>GLADBROOK-REINBECK</v>
      </c>
      <c r="F128" t="str">
        <f>'Assessed Non-TIF'!F128</f>
        <v>Gladbrook-Reinbeck</v>
      </c>
      <c r="G128" s="8">
        <f>SUMIFS(AssessedValuation[100% Residential],AssessedValuation[Dist],$C128,AssessedValuation[Tif_NonTIF],$A$4)</f>
        <v>0</v>
      </c>
      <c r="H128" s="8">
        <f>SUMIFS(AssessedValuation[100% Ag Land],AssessedValuation[Dist],$C128,AssessedValuation[Tif_NonTIF],$A$4)</f>
        <v>0</v>
      </c>
      <c r="I128" s="8">
        <f>SUMIFS(AssessedValuation[100% Ag Building],AssessedValuation[Dist],$C128,AssessedValuation[Tif_NonTIF],$A$4)</f>
        <v>0</v>
      </c>
      <c r="J128" s="8">
        <f>SUMIFS(AssessedValuation[100% Commercial],AssessedValuation[Dist],$C128,AssessedValuation[Tif_NonTIF],$A$4)</f>
        <v>0</v>
      </c>
      <c r="K128" s="8">
        <f>SUMIFS(AssessedValuation[100% Industrial],AssessedValuation[Dist],$C128,AssessedValuation[Tif_NonTIF],$A$4)</f>
        <v>20432030</v>
      </c>
      <c r="L128" s="8">
        <f>SUMIFS(AssessedValuation[100% Reserved],AssessedValuation[Dist],$C128,AssessedValuation[Tif_NonTIF],$A$4)</f>
        <v>0</v>
      </c>
      <c r="M128" s="8">
        <f>SUMIFS(AssessedValuation[100% Reserved4],AssessedValuation[Dist],$C128,AssessedValuation[Tif_NonTIF],$A$4)</f>
        <v>0</v>
      </c>
      <c r="N128" s="8">
        <f>SUMIFS(AssessedValuation[100% Railroads],AssessedValuation[Dist],$C128,AssessedValuation[Tif_NonTIF],$A$4)</f>
        <v>0</v>
      </c>
      <c r="O128" s="8">
        <f>SUMIFS(AssessedValuation[100% Utilities],AssessedValuation[Dist],$C128,AssessedValuation[Tif_NonTIF],$A$4)</f>
        <v>0</v>
      </c>
      <c r="P128" s="8">
        <f>SUMIFS(AssessedValuation[100% Other],AssessedValuation[Dist],$C128,AssessedValuation[Tif_NonTIF],$A$4)</f>
        <v>0</v>
      </c>
      <c r="Q128" s="8">
        <f>SUMIFS(AssessedValuation[100% Gross],AssessedValuation[Dist],$C128,AssessedValuation[Tif_NonTIF],$A$4)</f>
        <v>20432030</v>
      </c>
      <c r="R128" s="8">
        <f>SUMIFS(AssessedValuation[100% Military Exempt],AssessedValuation[Dist],$C128,AssessedValuation[Tif_NonTIF],$A$4)</f>
        <v>0</v>
      </c>
      <c r="S128" s="8">
        <f>SUMIFS(AssessedValuation[100% Homestead Exempt],AssessedValuation[Dist],$C128,AssessedValuation[Tif_NonTIF],$A$4)</f>
        <v>0</v>
      </c>
      <c r="T128" s="8">
        <f>SUMIFS(AssessedValuation[100% Net],AssessedValuation[Dist],$C128,AssessedValuation[Tif_NonTIF],$A$4)</f>
        <v>20432030</v>
      </c>
      <c r="U128" s="8">
        <f>SUMIFS(AssessedValuation[100% Gas &amp; Elec Utilities],AssessedValuation[Dist],$C128,AssessedValuation[Tif_NonTIF],$A$4)</f>
        <v>0</v>
      </c>
      <c r="V128" s="8">
        <f t="shared" si="1"/>
        <v>20432030</v>
      </c>
    </row>
    <row r="129" spans="1:22" x14ac:dyDescent="0.25">
      <c r="A129">
        <f>'Assessed Non-TIF'!A129</f>
        <v>2026</v>
      </c>
      <c r="B129" t="str">
        <f>'Assessed Non-TIF'!B129</f>
        <v>13</v>
      </c>
      <c r="C129" t="str">
        <f>'Assessed Non-TIF'!C129</f>
        <v>2511</v>
      </c>
      <c r="D129" t="str">
        <f>'Assessed Non-TIF'!D129</f>
        <v>2511</v>
      </c>
      <c r="E129" t="str">
        <f>'Assessed Non-TIF'!E129</f>
        <v>GLENWOOD</v>
      </c>
      <c r="F129" t="str">
        <f>'Assessed Non-TIF'!F129</f>
        <v>Glenwood</v>
      </c>
      <c r="G129" s="8">
        <f>SUMIFS(AssessedValuation[100% Residential],AssessedValuation[Dist],$C129,AssessedValuation[Tif_NonTIF],$A$4)</f>
        <v>31871942</v>
      </c>
      <c r="H129" s="8">
        <f>SUMIFS(AssessedValuation[100% Ag Land],AssessedValuation[Dist],$C129,AssessedValuation[Tif_NonTIF],$A$4)</f>
        <v>2740759</v>
      </c>
      <c r="I129" s="8">
        <f>SUMIFS(AssessedValuation[100% Ag Building],AssessedValuation[Dist],$C129,AssessedValuation[Tif_NonTIF],$A$4)</f>
        <v>21075</v>
      </c>
      <c r="J129" s="8">
        <f>SUMIFS(AssessedValuation[100% Commercial],AssessedValuation[Dist],$C129,AssessedValuation[Tif_NonTIF],$A$4)</f>
        <v>7757347</v>
      </c>
      <c r="K129" s="8">
        <f>SUMIFS(AssessedValuation[100% Industrial],AssessedValuation[Dist],$C129,AssessedValuation[Tif_NonTIF],$A$4)</f>
        <v>0</v>
      </c>
      <c r="L129" s="8">
        <f>SUMIFS(AssessedValuation[100% Reserved],AssessedValuation[Dist],$C129,AssessedValuation[Tif_NonTIF],$A$4)</f>
        <v>0</v>
      </c>
      <c r="M129" s="8">
        <f>SUMIFS(AssessedValuation[100% Reserved4],AssessedValuation[Dist],$C129,AssessedValuation[Tif_NonTIF],$A$4)</f>
        <v>0</v>
      </c>
      <c r="N129" s="8">
        <f>SUMIFS(AssessedValuation[100% Railroads],AssessedValuation[Dist],$C129,AssessedValuation[Tif_NonTIF],$A$4)</f>
        <v>0</v>
      </c>
      <c r="O129" s="8">
        <f>SUMIFS(AssessedValuation[100% Utilities],AssessedValuation[Dist],$C129,AssessedValuation[Tif_NonTIF],$A$4)</f>
        <v>0</v>
      </c>
      <c r="P129" s="8">
        <f>SUMIFS(AssessedValuation[100% Other],AssessedValuation[Dist],$C129,AssessedValuation[Tif_NonTIF],$A$4)</f>
        <v>0</v>
      </c>
      <c r="Q129" s="8">
        <f>SUMIFS(AssessedValuation[100% Gross],AssessedValuation[Dist],$C129,AssessedValuation[Tif_NonTIF],$A$4)</f>
        <v>42391123</v>
      </c>
      <c r="R129" s="8">
        <f>SUMIFS(AssessedValuation[100% Military Exempt],AssessedValuation[Dist],$C129,AssessedValuation[Tif_NonTIF],$A$4)</f>
        <v>0</v>
      </c>
      <c r="S129" s="8">
        <f>SUMIFS(AssessedValuation[100% Homestead Exempt],AssessedValuation[Dist],$C129,AssessedValuation[Tif_NonTIF],$A$4)</f>
        <v>0</v>
      </c>
      <c r="T129" s="8">
        <f>SUMIFS(AssessedValuation[100% Net],AssessedValuation[Dist],$C129,AssessedValuation[Tif_NonTIF],$A$4)</f>
        <v>42391123</v>
      </c>
      <c r="U129" s="8">
        <f>SUMIFS(AssessedValuation[100% Gas &amp; Elec Utilities],AssessedValuation[Dist],$C129,AssessedValuation[Tif_NonTIF],$A$4)</f>
        <v>0</v>
      </c>
      <c r="V129" s="8">
        <f t="shared" si="1"/>
        <v>42391123</v>
      </c>
    </row>
    <row r="130" spans="1:22" x14ac:dyDescent="0.25">
      <c r="A130">
        <f>'Assessed Non-TIF'!A130</f>
        <v>2026</v>
      </c>
      <c r="B130" t="str">
        <f>'Assessed Non-TIF'!B130</f>
        <v>11</v>
      </c>
      <c r="C130" t="str">
        <f>'Assessed Non-TIF'!C130</f>
        <v>2520</v>
      </c>
      <c r="D130" t="str">
        <f>'Assessed Non-TIF'!D130</f>
        <v>2520</v>
      </c>
      <c r="E130" t="str">
        <f>'Assessed Non-TIF'!E130</f>
        <v>GLIDDEN-RALSTON</v>
      </c>
      <c r="F130" t="str">
        <f>'Assessed Non-TIF'!F130</f>
        <v>Glidden-Ralston</v>
      </c>
      <c r="G130" s="8">
        <f>SUMIFS(AssessedValuation[100% Residential],AssessedValuation[Dist],$C130,AssessedValuation[Tif_NonTIF],$A$4)</f>
        <v>7620050</v>
      </c>
      <c r="H130" s="8">
        <f>SUMIFS(AssessedValuation[100% Ag Land],AssessedValuation[Dist],$C130,AssessedValuation[Tif_NonTIF],$A$4)</f>
        <v>0</v>
      </c>
      <c r="I130" s="8">
        <f>SUMIFS(AssessedValuation[100% Ag Building],AssessedValuation[Dist],$C130,AssessedValuation[Tif_NonTIF],$A$4)</f>
        <v>0</v>
      </c>
      <c r="J130" s="8">
        <f>SUMIFS(AssessedValuation[100% Commercial],AssessedValuation[Dist],$C130,AssessedValuation[Tif_NonTIF],$A$4)</f>
        <v>2025895</v>
      </c>
      <c r="K130" s="8">
        <f>SUMIFS(AssessedValuation[100% Industrial],AssessedValuation[Dist],$C130,AssessedValuation[Tif_NonTIF],$A$4)</f>
        <v>0</v>
      </c>
      <c r="L130" s="8">
        <f>SUMIFS(AssessedValuation[100% Reserved],AssessedValuation[Dist],$C130,AssessedValuation[Tif_NonTIF],$A$4)</f>
        <v>0</v>
      </c>
      <c r="M130" s="8">
        <f>SUMIFS(AssessedValuation[100% Reserved4],AssessedValuation[Dist],$C130,AssessedValuation[Tif_NonTIF],$A$4)</f>
        <v>0</v>
      </c>
      <c r="N130" s="8">
        <f>SUMIFS(AssessedValuation[100% Railroads],AssessedValuation[Dist],$C130,AssessedValuation[Tif_NonTIF],$A$4)</f>
        <v>0</v>
      </c>
      <c r="O130" s="8">
        <f>SUMIFS(AssessedValuation[100% Utilities],AssessedValuation[Dist],$C130,AssessedValuation[Tif_NonTIF],$A$4)</f>
        <v>0</v>
      </c>
      <c r="P130" s="8">
        <f>SUMIFS(AssessedValuation[100% Other],AssessedValuation[Dist],$C130,AssessedValuation[Tif_NonTIF],$A$4)</f>
        <v>0</v>
      </c>
      <c r="Q130" s="8">
        <f>SUMIFS(AssessedValuation[100% Gross],AssessedValuation[Dist],$C130,AssessedValuation[Tif_NonTIF],$A$4)</f>
        <v>9645945</v>
      </c>
      <c r="R130" s="8">
        <f>SUMIFS(AssessedValuation[100% Military Exempt],AssessedValuation[Dist],$C130,AssessedValuation[Tif_NonTIF],$A$4)</f>
        <v>4000</v>
      </c>
      <c r="S130" s="8">
        <f>SUMIFS(AssessedValuation[100% Homestead Exempt],AssessedValuation[Dist],$C130,AssessedValuation[Tif_NonTIF],$A$4)</f>
        <v>26000</v>
      </c>
      <c r="T130" s="8">
        <f>SUMIFS(AssessedValuation[100% Net],AssessedValuation[Dist],$C130,AssessedValuation[Tif_NonTIF],$A$4)</f>
        <v>9615945</v>
      </c>
      <c r="U130" s="8">
        <f>SUMIFS(AssessedValuation[100% Gas &amp; Elec Utilities],AssessedValuation[Dist],$C130,AssessedValuation[Tif_NonTIF],$A$4)</f>
        <v>0</v>
      </c>
      <c r="V130" s="8">
        <f t="shared" si="1"/>
        <v>9615945</v>
      </c>
    </row>
    <row r="131" spans="1:22" x14ac:dyDescent="0.25">
      <c r="A131">
        <f>'Assessed Non-TIF'!A131</f>
        <v>2026</v>
      </c>
      <c r="B131" t="str">
        <f>'Assessed Non-TIF'!B131</f>
        <v>07</v>
      </c>
      <c r="C131" t="str">
        <f>'Assessed Non-TIF'!C131</f>
        <v>2682</v>
      </c>
      <c r="D131" t="str">
        <f>'Assessed Non-TIF'!D131</f>
        <v>2682</v>
      </c>
      <c r="E131" t="str">
        <f>'Assessed Non-TIF'!E131</f>
        <v>GMG</v>
      </c>
      <c r="F131" t="str">
        <f>'Assessed Non-TIF'!F131</f>
        <v>GMG</v>
      </c>
      <c r="G131" s="8">
        <f>SUMIFS(AssessedValuation[100% Residential],AssessedValuation[Dist],$C131,AssessedValuation[Tif_NonTIF],$A$4)</f>
        <v>0</v>
      </c>
      <c r="H131" s="8">
        <f>SUMIFS(AssessedValuation[100% Ag Land],AssessedValuation[Dist],$C131,AssessedValuation[Tif_NonTIF],$A$4)</f>
        <v>0</v>
      </c>
      <c r="I131" s="8">
        <f>SUMIFS(AssessedValuation[100% Ag Building],AssessedValuation[Dist],$C131,AssessedValuation[Tif_NonTIF],$A$4)</f>
        <v>0</v>
      </c>
      <c r="J131" s="8">
        <f>SUMIFS(AssessedValuation[100% Commercial],AssessedValuation[Dist],$C131,AssessedValuation[Tif_NonTIF],$A$4)</f>
        <v>0</v>
      </c>
      <c r="K131" s="8">
        <f>SUMIFS(AssessedValuation[100% Industrial],AssessedValuation[Dist],$C131,AssessedValuation[Tif_NonTIF],$A$4)</f>
        <v>3313980</v>
      </c>
      <c r="L131" s="8">
        <f>SUMIFS(AssessedValuation[100% Reserved],AssessedValuation[Dist],$C131,AssessedValuation[Tif_NonTIF],$A$4)</f>
        <v>0</v>
      </c>
      <c r="M131" s="8">
        <f>SUMIFS(AssessedValuation[100% Reserved4],AssessedValuation[Dist],$C131,AssessedValuation[Tif_NonTIF],$A$4)</f>
        <v>0</v>
      </c>
      <c r="N131" s="8">
        <f>SUMIFS(AssessedValuation[100% Railroads],AssessedValuation[Dist],$C131,AssessedValuation[Tif_NonTIF],$A$4)</f>
        <v>0</v>
      </c>
      <c r="O131" s="8">
        <f>SUMIFS(AssessedValuation[100% Utilities],AssessedValuation[Dist],$C131,AssessedValuation[Tif_NonTIF],$A$4)</f>
        <v>0</v>
      </c>
      <c r="P131" s="8">
        <f>SUMIFS(AssessedValuation[100% Other],AssessedValuation[Dist],$C131,AssessedValuation[Tif_NonTIF],$A$4)</f>
        <v>0</v>
      </c>
      <c r="Q131" s="8">
        <f>SUMIFS(AssessedValuation[100% Gross],AssessedValuation[Dist],$C131,AssessedValuation[Tif_NonTIF],$A$4)</f>
        <v>3313980</v>
      </c>
      <c r="R131" s="8">
        <f>SUMIFS(AssessedValuation[100% Military Exempt],AssessedValuation[Dist],$C131,AssessedValuation[Tif_NonTIF],$A$4)</f>
        <v>0</v>
      </c>
      <c r="S131" s="8">
        <f>SUMIFS(AssessedValuation[100% Homestead Exempt],AssessedValuation[Dist],$C131,AssessedValuation[Tif_NonTIF],$A$4)</f>
        <v>0</v>
      </c>
      <c r="T131" s="8">
        <f>SUMIFS(AssessedValuation[100% Net],AssessedValuation[Dist],$C131,AssessedValuation[Tif_NonTIF],$A$4)</f>
        <v>3313980</v>
      </c>
      <c r="U131" s="8">
        <f>SUMIFS(AssessedValuation[100% Gas &amp; Elec Utilities],AssessedValuation[Dist],$C131,AssessedValuation[Tif_NonTIF],$A$4)</f>
        <v>0</v>
      </c>
      <c r="V131" s="8">
        <f t="shared" si="1"/>
        <v>3313980</v>
      </c>
    </row>
    <row r="132" spans="1:22" x14ac:dyDescent="0.25">
      <c r="A132">
        <f>'Assessed Non-TIF'!A132</f>
        <v>2026</v>
      </c>
      <c r="B132" t="str">
        <f>'Assessed Non-TIF'!B132</f>
        <v>05</v>
      </c>
      <c r="C132" t="str">
        <f>'Assessed Non-TIF'!C132</f>
        <v>2556</v>
      </c>
      <c r="D132" t="str">
        <f>'Assessed Non-TIF'!D132</f>
        <v>2556</v>
      </c>
      <c r="E132" t="str">
        <f>'Assessed Non-TIF'!E132</f>
        <v>GRAETTINGER-TERRIL</v>
      </c>
      <c r="F132" t="str">
        <f>'Assessed Non-TIF'!F132</f>
        <v>Graettinger-Terril</v>
      </c>
      <c r="G132" s="8">
        <f>SUMIFS(AssessedValuation[100% Residential],AssessedValuation[Dist],$C132,AssessedValuation[Tif_NonTIF],$A$4)</f>
        <v>2563231</v>
      </c>
      <c r="H132" s="8">
        <f>SUMIFS(AssessedValuation[100% Ag Land],AssessedValuation[Dist],$C132,AssessedValuation[Tif_NonTIF],$A$4)</f>
        <v>0</v>
      </c>
      <c r="I132" s="8">
        <f>SUMIFS(AssessedValuation[100% Ag Building],AssessedValuation[Dist],$C132,AssessedValuation[Tif_NonTIF],$A$4)</f>
        <v>0</v>
      </c>
      <c r="J132" s="8">
        <f>SUMIFS(AssessedValuation[100% Commercial],AssessedValuation[Dist],$C132,AssessedValuation[Tif_NonTIF],$A$4)</f>
        <v>1872966</v>
      </c>
      <c r="K132" s="8">
        <f>SUMIFS(AssessedValuation[100% Industrial],AssessedValuation[Dist],$C132,AssessedValuation[Tif_NonTIF],$A$4)</f>
        <v>4127193</v>
      </c>
      <c r="L132" s="8">
        <f>SUMIFS(AssessedValuation[100% Reserved],AssessedValuation[Dist],$C132,AssessedValuation[Tif_NonTIF],$A$4)</f>
        <v>0</v>
      </c>
      <c r="M132" s="8">
        <f>SUMIFS(AssessedValuation[100% Reserved4],AssessedValuation[Dist],$C132,AssessedValuation[Tif_NonTIF],$A$4)</f>
        <v>0</v>
      </c>
      <c r="N132" s="8">
        <f>SUMIFS(AssessedValuation[100% Railroads],AssessedValuation[Dist],$C132,AssessedValuation[Tif_NonTIF],$A$4)</f>
        <v>0</v>
      </c>
      <c r="O132" s="8">
        <f>SUMIFS(AssessedValuation[100% Utilities],AssessedValuation[Dist],$C132,AssessedValuation[Tif_NonTIF],$A$4)</f>
        <v>0</v>
      </c>
      <c r="P132" s="8">
        <f>SUMIFS(AssessedValuation[100% Other],AssessedValuation[Dist],$C132,AssessedValuation[Tif_NonTIF],$A$4)</f>
        <v>0</v>
      </c>
      <c r="Q132" s="8">
        <f>SUMIFS(AssessedValuation[100% Gross],AssessedValuation[Dist],$C132,AssessedValuation[Tif_NonTIF],$A$4)</f>
        <v>8563390</v>
      </c>
      <c r="R132" s="8">
        <f>SUMIFS(AssessedValuation[100% Military Exempt],AssessedValuation[Dist],$C132,AssessedValuation[Tif_NonTIF],$A$4)</f>
        <v>0</v>
      </c>
      <c r="S132" s="8">
        <f>SUMIFS(AssessedValuation[100% Homestead Exempt],AssessedValuation[Dist],$C132,AssessedValuation[Tif_NonTIF],$A$4)</f>
        <v>0</v>
      </c>
      <c r="T132" s="8">
        <f>SUMIFS(AssessedValuation[100% Net],AssessedValuation[Dist],$C132,AssessedValuation[Tif_NonTIF],$A$4)</f>
        <v>8563390</v>
      </c>
      <c r="U132" s="8">
        <f>SUMIFS(AssessedValuation[100% Gas &amp; Elec Utilities],AssessedValuation[Dist],$C132,AssessedValuation[Tif_NonTIF],$A$4)</f>
        <v>0</v>
      </c>
      <c r="V132" s="8">
        <f t="shared" si="1"/>
        <v>8563390</v>
      </c>
    </row>
    <row r="133" spans="1:22" x14ac:dyDescent="0.25">
      <c r="A133">
        <f>'Assessed Non-TIF'!A133</f>
        <v>2026</v>
      </c>
      <c r="B133" t="str">
        <f>'Assessed Non-TIF'!B133</f>
        <v>05</v>
      </c>
      <c r="C133" t="str">
        <f>'Assessed Non-TIF'!C133</f>
        <v>3195</v>
      </c>
      <c r="D133" t="str">
        <f>'Assessed Non-TIF'!D133</f>
        <v>3195</v>
      </c>
      <c r="E133" t="str">
        <f>'Assessed Non-TIF'!E133</f>
        <v>GREENE COUNTY</v>
      </c>
      <c r="F133" t="str">
        <f>'Assessed Non-TIF'!F133</f>
        <v>Greene County</v>
      </c>
      <c r="G133" s="8">
        <f>SUMIFS(AssessedValuation[100% Residential],AssessedValuation[Dist],$C133,AssessedValuation[Tif_NonTIF],$A$4)</f>
        <v>10091177</v>
      </c>
      <c r="H133" s="8">
        <f>SUMIFS(AssessedValuation[100% Ag Land],AssessedValuation[Dist],$C133,AssessedValuation[Tif_NonTIF],$A$4)</f>
        <v>0</v>
      </c>
      <c r="I133" s="8">
        <f>SUMIFS(AssessedValuation[100% Ag Building],AssessedValuation[Dist],$C133,AssessedValuation[Tif_NonTIF],$A$4)</f>
        <v>0</v>
      </c>
      <c r="J133" s="8">
        <f>SUMIFS(AssessedValuation[100% Commercial],AssessedValuation[Dist],$C133,AssessedValuation[Tif_NonTIF],$A$4)</f>
        <v>23244787</v>
      </c>
      <c r="K133" s="8">
        <f>SUMIFS(AssessedValuation[100% Industrial],AssessedValuation[Dist],$C133,AssessedValuation[Tif_NonTIF],$A$4)</f>
        <v>88626607</v>
      </c>
      <c r="L133" s="8">
        <f>SUMIFS(AssessedValuation[100% Reserved],AssessedValuation[Dist],$C133,AssessedValuation[Tif_NonTIF],$A$4)</f>
        <v>0</v>
      </c>
      <c r="M133" s="8">
        <f>SUMIFS(AssessedValuation[100% Reserved4],AssessedValuation[Dist],$C133,AssessedValuation[Tif_NonTIF],$A$4)</f>
        <v>0</v>
      </c>
      <c r="N133" s="8">
        <f>SUMIFS(AssessedValuation[100% Railroads],AssessedValuation[Dist],$C133,AssessedValuation[Tif_NonTIF],$A$4)</f>
        <v>0</v>
      </c>
      <c r="O133" s="8">
        <f>SUMIFS(AssessedValuation[100% Utilities],AssessedValuation[Dist],$C133,AssessedValuation[Tif_NonTIF],$A$4)</f>
        <v>0</v>
      </c>
      <c r="P133" s="8">
        <f>SUMIFS(AssessedValuation[100% Other],AssessedValuation[Dist],$C133,AssessedValuation[Tif_NonTIF],$A$4)</f>
        <v>0</v>
      </c>
      <c r="Q133" s="8">
        <f>SUMIFS(AssessedValuation[100% Gross],AssessedValuation[Dist],$C133,AssessedValuation[Tif_NonTIF],$A$4)</f>
        <v>121962571</v>
      </c>
      <c r="R133" s="8">
        <f>SUMIFS(AssessedValuation[100% Military Exempt],AssessedValuation[Dist],$C133,AssessedValuation[Tif_NonTIF],$A$4)</f>
        <v>12000</v>
      </c>
      <c r="S133" s="8">
        <f>SUMIFS(AssessedValuation[100% Homestead Exempt],AssessedValuation[Dist],$C133,AssessedValuation[Tif_NonTIF],$A$4)</f>
        <v>44417</v>
      </c>
      <c r="T133" s="8">
        <f>SUMIFS(AssessedValuation[100% Net],AssessedValuation[Dist],$C133,AssessedValuation[Tif_NonTIF],$A$4)</f>
        <v>121906154</v>
      </c>
      <c r="U133" s="8">
        <f>SUMIFS(AssessedValuation[100% Gas &amp; Elec Utilities],AssessedValuation[Dist],$C133,AssessedValuation[Tif_NonTIF],$A$4)</f>
        <v>0</v>
      </c>
      <c r="V133" s="8">
        <f t="shared" si="1"/>
        <v>121906154</v>
      </c>
    </row>
    <row r="134" spans="1:22" x14ac:dyDescent="0.25">
      <c r="A134">
        <f>'Assessed Non-TIF'!A134</f>
        <v>2026</v>
      </c>
      <c r="B134" t="str">
        <f>'Assessed Non-TIF'!B134</f>
        <v>07</v>
      </c>
      <c r="C134" t="str">
        <f>'Assessed Non-TIF'!C134</f>
        <v>2709</v>
      </c>
      <c r="D134" t="str">
        <f>'Assessed Non-TIF'!D134</f>
        <v>2709</v>
      </c>
      <c r="E134" t="str">
        <f>'Assessed Non-TIF'!E134</f>
        <v>GRINNELL-NEWBURG</v>
      </c>
      <c r="F134" t="str">
        <f>'Assessed Non-TIF'!F134</f>
        <v>Grinnell-Newburg</v>
      </c>
      <c r="G134" s="8">
        <f>SUMIFS(AssessedValuation[100% Residential],AssessedValuation[Dist],$C134,AssessedValuation[Tif_NonTIF],$A$4)</f>
        <v>85565487</v>
      </c>
      <c r="H134" s="8">
        <f>SUMIFS(AssessedValuation[100% Ag Land],AssessedValuation[Dist],$C134,AssessedValuation[Tif_NonTIF],$A$4)</f>
        <v>0</v>
      </c>
      <c r="I134" s="8">
        <f>SUMIFS(AssessedValuation[100% Ag Building],AssessedValuation[Dist],$C134,AssessedValuation[Tif_NonTIF],$A$4)</f>
        <v>0</v>
      </c>
      <c r="J134" s="8">
        <f>SUMIFS(AssessedValuation[100% Commercial],AssessedValuation[Dist],$C134,AssessedValuation[Tif_NonTIF],$A$4)</f>
        <v>57697380</v>
      </c>
      <c r="K134" s="8">
        <f>SUMIFS(AssessedValuation[100% Industrial],AssessedValuation[Dist],$C134,AssessedValuation[Tif_NonTIF],$A$4)</f>
        <v>16424247</v>
      </c>
      <c r="L134" s="8">
        <f>SUMIFS(AssessedValuation[100% Reserved],AssessedValuation[Dist],$C134,AssessedValuation[Tif_NonTIF],$A$4)</f>
        <v>0</v>
      </c>
      <c r="M134" s="8">
        <f>SUMIFS(AssessedValuation[100% Reserved4],AssessedValuation[Dist],$C134,AssessedValuation[Tif_NonTIF],$A$4)</f>
        <v>0</v>
      </c>
      <c r="N134" s="8">
        <f>SUMIFS(AssessedValuation[100% Railroads],AssessedValuation[Dist],$C134,AssessedValuation[Tif_NonTIF],$A$4)</f>
        <v>0</v>
      </c>
      <c r="O134" s="8">
        <f>SUMIFS(AssessedValuation[100% Utilities],AssessedValuation[Dist],$C134,AssessedValuation[Tif_NonTIF],$A$4)</f>
        <v>0</v>
      </c>
      <c r="P134" s="8">
        <f>SUMIFS(AssessedValuation[100% Other],AssessedValuation[Dist],$C134,AssessedValuation[Tif_NonTIF],$A$4)</f>
        <v>0</v>
      </c>
      <c r="Q134" s="8">
        <f>SUMIFS(AssessedValuation[100% Gross],AssessedValuation[Dist],$C134,AssessedValuation[Tif_NonTIF],$A$4)</f>
        <v>159687114</v>
      </c>
      <c r="R134" s="8">
        <f>SUMIFS(AssessedValuation[100% Military Exempt],AssessedValuation[Dist],$C134,AssessedValuation[Tif_NonTIF],$A$4)</f>
        <v>0</v>
      </c>
      <c r="S134" s="8">
        <f>SUMIFS(AssessedValuation[100% Homestead Exempt],AssessedValuation[Dist],$C134,AssessedValuation[Tif_NonTIF],$A$4)</f>
        <v>0</v>
      </c>
      <c r="T134" s="8">
        <f>SUMIFS(AssessedValuation[100% Net],AssessedValuation[Dist],$C134,AssessedValuation[Tif_NonTIF],$A$4)</f>
        <v>159687114</v>
      </c>
      <c r="U134" s="8">
        <f>SUMIFS(AssessedValuation[100% Gas &amp; Elec Utilities],AssessedValuation[Dist],$C134,AssessedValuation[Tif_NonTIF],$A$4)</f>
        <v>0</v>
      </c>
      <c r="V134" s="8">
        <f t="shared" si="1"/>
        <v>159687114</v>
      </c>
    </row>
    <row r="135" spans="1:22" x14ac:dyDescent="0.25">
      <c r="A135">
        <f>'Assessed Non-TIF'!A135</f>
        <v>2026</v>
      </c>
      <c r="B135" t="str">
        <f>'Assessed Non-TIF'!B135</f>
        <v>13</v>
      </c>
      <c r="C135" t="str">
        <f>'Assessed Non-TIF'!C135</f>
        <v>2718</v>
      </c>
      <c r="D135" t="str">
        <f>'Assessed Non-TIF'!D135</f>
        <v>2718</v>
      </c>
      <c r="E135" t="str">
        <f>'Assessed Non-TIF'!E135</f>
        <v>GRISWOLD</v>
      </c>
      <c r="F135" t="str">
        <f>'Assessed Non-TIF'!F135</f>
        <v>Griswold</v>
      </c>
      <c r="G135" s="8">
        <f>SUMIFS(AssessedValuation[100% Residential],AssessedValuation[Dist],$C135,AssessedValuation[Tif_NonTIF],$A$4)</f>
        <v>0</v>
      </c>
      <c r="H135" s="8">
        <f>SUMIFS(AssessedValuation[100% Ag Land],AssessedValuation[Dist],$C135,AssessedValuation[Tif_NonTIF],$A$4)</f>
        <v>0</v>
      </c>
      <c r="I135" s="8">
        <f>SUMIFS(AssessedValuation[100% Ag Building],AssessedValuation[Dist],$C135,AssessedValuation[Tif_NonTIF],$A$4)</f>
        <v>0</v>
      </c>
      <c r="J135" s="8">
        <f>SUMIFS(AssessedValuation[100% Commercial],AssessedValuation[Dist],$C135,AssessedValuation[Tif_NonTIF],$A$4)</f>
        <v>1317113</v>
      </c>
      <c r="K135" s="8">
        <f>SUMIFS(AssessedValuation[100% Industrial],AssessedValuation[Dist],$C135,AssessedValuation[Tif_NonTIF],$A$4)</f>
        <v>0</v>
      </c>
      <c r="L135" s="8">
        <f>SUMIFS(AssessedValuation[100% Reserved],AssessedValuation[Dist],$C135,AssessedValuation[Tif_NonTIF],$A$4)</f>
        <v>0</v>
      </c>
      <c r="M135" s="8">
        <f>SUMIFS(AssessedValuation[100% Reserved4],AssessedValuation[Dist],$C135,AssessedValuation[Tif_NonTIF],$A$4)</f>
        <v>0</v>
      </c>
      <c r="N135" s="8">
        <f>SUMIFS(AssessedValuation[100% Railroads],AssessedValuation[Dist],$C135,AssessedValuation[Tif_NonTIF],$A$4)</f>
        <v>0</v>
      </c>
      <c r="O135" s="8">
        <f>SUMIFS(AssessedValuation[100% Utilities],AssessedValuation[Dist],$C135,AssessedValuation[Tif_NonTIF],$A$4)</f>
        <v>0</v>
      </c>
      <c r="P135" s="8">
        <f>SUMIFS(AssessedValuation[100% Other],AssessedValuation[Dist],$C135,AssessedValuation[Tif_NonTIF],$A$4)</f>
        <v>0</v>
      </c>
      <c r="Q135" s="8">
        <f>SUMIFS(AssessedValuation[100% Gross],AssessedValuation[Dist],$C135,AssessedValuation[Tif_NonTIF],$A$4)</f>
        <v>1317113</v>
      </c>
      <c r="R135" s="8">
        <f>SUMIFS(AssessedValuation[100% Military Exempt],AssessedValuation[Dist],$C135,AssessedValuation[Tif_NonTIF],$A$4)</f>
        <v>0</v>
      </c>
      <c r="S135" s="8">
        <f>SUMIFS(AssessedValuation[100% Homestead Exempt],AssessedValuation[Dist],$C135,AssessedValuation[Tif_NonTIF],$A$4)</f>
        <v>0</v>
      </c>
      <c r="T135" s="8">
        <f>SUMIFS(AssessedValuation[100% Net],AssessedValuation[Dist],$C135,AssessedValuation[Tif_NonTIF],$A$4)</f>
        <v>1317113</v>
      </c>
      <c r="U135" s="8">
        <f>SUMIFS(AssessedValuation[100% Gas &amp; Elec Utilities],AssessedValuation[Dist],$C135,AssessedValuation[Tif_NonTIF],$A$4)</f>
        <v>0</v>
      </c>
      <c r="V135" s="8">
        <f t="shared" si="1"/>
        <v>1317113</v>
      </c>
    </row>
    <row r="136" spans="1:22" x14ac:dyDescent="0.25">
      <c r="A136">
        <f>'Assessed Non-TIF'!A136</f>
        <v>2026</v>
      </c>
      <c r="B136" t="str">
        <f>'Assessed Non-TIF'!B136</f>
        <v>07</v>
      </c>
      <c r="C136" t="str">
        <f>'Assessed Non-TIF'!C136</f>
        <v>2727</v>
      </c>
      <c r="D136" t="str">
        <f>'Assessed Non-TIF'!D136</f>
        <v>2727</v>
      </c>
      <c r="E136" t="str">
        <f>'Assessed Non-TIF'!E136</f>
        <v>GRUNDY CENTER</v>
      </c>
      <c r="F136" t="str">
        <f>'Assessed Non-TIF'!F136</f>
        <v>Grundy Center</v>
      </c>
      <c r="G136" s="8">
        <f>SUMIFS(AssessedValuation[100% Residential],AssessedValuation[Dist],$C136,AssessedValuation[Tif_NonTIF],$A$4)</f>
        <v>4620975</v>
      </c>
      <c r="H136" s="8">
        <f>SUMIFS(AssessedValuation[100% Ag Land],AssessedValuation[Dist],$C136,AssessedValuation[Tif_NonTIF],$A$4)</f>
        <v>0</v>
      </c>
      <c r="I136" s="8">
        <f>SUMIFS(AssessedValuation[100% Ag Building],AssessedValuation[Dist],$C136,AssessedValuation[Tif_NonTIF],$A$4)</f>
        <v>0</v>
      </c>
      <c r="J136" s="8">
        <f>SUMIFS(AssessedValuation[100% Commercial],AssessedValuation[Dist],$C136,AssessedValuation[Tif_NonTIF],$A$4)</f>
        <v>14907779</v>
      </c>
      <c r="K136" s="8">
        <f>SUMIFS(AssessedValuation[100% Industrial],AssessedValuation[Dist],$C136,AssessedValuation[Tif_NonTIF],$A$4)</f>
        <v>72317</v>
      </c>
      <c r="L136" s="8">
        <f>SUMIFS(AssessedValuation[100% Reserved],AssessedValuation[Dist],$C136,AssessedValuation[Tif_NonTIF],$A$4)</f>
        <v>0</v>
      </c>
      <c r="M136" s="8">
        <f>SUMIFS(AssessedValuation[100% Reserved4],AssessedValuation[Dist],$C136,AssessedValuation[Tif_NonTIF],$A$4)</f>
        <v>0</v>
      </c>
      <c r="N136" s="8">
        <f>SUMIFS(AssessedValuation[100% Railroads],AssessedValuation[Dist],$C136,AssessedValuation[Tif_NonTIF],$A$4)</f>
        <v>0</v>
      </c>
      <c r="O136" s="8">
        <f>SUMIFS(AssessedValuation[100% Utilities],AssessedValuation[Dist],$C136,AssessedValuation[Tif_NonTIF],$A$4)</f>
        <v>0</v>
      </c>
      <c r="P136" s="8">
        <f>SUMIFS(AssessedValuation[100% Other],AssessedValuation[Dist],$C136,AssessedValuation[Tif_NonTIF],$A$4)</f>
        <v>0</v>
      </c>
      <c r="Q136" s="8">
        <f>SUMIFS(AssessedValuation[100% Gross],AssessedValuation[Dist],$C136,AssessedValuation[Tif_NonTIF],$A$4)</f>
        <v>19601071</v>
      </c>
      <c r="R136" s="8">
        <f>SUMIFS(AssessedValuation[100% Military Exempt],AssessedValuation[Dist],$C136,AssessedValuation[Tif_NonTIF],$A$4)</f>
        <v>0</v>
      </c>
      <c r="S136" s="8">
        <f>SUMIFS(AssessedValuation[100% Homestead Exempt],AssessedValuation[Dist],$C136,AssessedValuation[Tif_NonTIF],$A$4)</f>
        <v>0</v>
      </c>
      <c r="T136" s="8">
        <f>SUMIFS(AssessedValuation[100% Net],AssessedValuation[Dist],$C136,AssessedValuation[Tif_NonTIF],$A$4)</f>
        <v>19601071</v>
      </c>
      <c r="U136" s="8">
        <f>SUMIFS(AssessedValuation[100% Gas &amp; Elec Utilities],AssessedValuation[Dist],$C136,AssessedValuation[Tif_NonTIF],$A$4)</f>
        <v>0</v>
      </c>
      <c r="V136" s="8">
        <f t="shared" ref="V136:V199" si="2">SUM(T136:U136)</f>
        <v>19601071</v>
      </c>
    </row>
    <row r="137" spans="1:22" x14ac:dyDescent="0.25">
      <c r="A137">
        <f>'Assessed Non-TIF'!A137</f>
        <v>2026</v>
      </c>
      <c r="B137" t="str">
        <f>'Assessed Non-TIF'!B137</f>
        <v>11</v>
      </c>
      <c r="C137" t="str">
        <f>'Assessed Non-TIF'!C137</f>
        <v>2754</v>
      </c>
      <c r="D137" t="str">
        <f>'Assessed Non-TIF'!D137</f>
        <v>2754</v>
      </c>
      <c r="E137" t="str">
        <f>'Assessed Non-TIF'!E137</f>
        <v>GUTHRIE CENTER</v>
      </c>
      <c r="F137" t="str">
        <f>'Assessed Non-TIF'!F137</f>
        <v>Guthrie Center</v>
      </c>
      <c r="G137" s="8">
        <f>SUMIFS(AssessedValuation[100% Residential],AssessedValuation[Dist],$C137,AssessedValuation[Tif_NonTIF],$A$4)</f>
        <v>835994</v>
      </c>
      <c r="H137" s="8">
        <f>SUMIFS(AssessedValuation[100% Ag Land],AssessedValuation[Dist],$C137,AssessedValuation[Tif_NonTIF],$A$4)</f>
        <v>117559</v>
      </c>
      <c r="I137" s="8">
        <f>SUMIFS(AssessedValuation[100% Ag Building],AssessedValuation[Dist],$C137,AssessedValuation[Tif_NonTIF],$A$4)</f>
        <v>0</v>
      </c>
      <c r="J137" s="8">
        <f>SUMIFS(AssessedValuation[100% Commercial],AssessedValuation[Dist],$C137,AssessedValuation[Tif_NonTIF],$A$4)</f>
        <v>260810</v>
      </c>
      <c r="K137" s="8">
        <f>SUMIFS(AssessedValuation[100% Industrial],AssessedValuation[Dist],$C137,AssessedValuation[Tif_NonTIF],$A$4)</f>
        <v>0</v>
      </c>
      <c r="L137" s="8">
        <f>SUMIFS(AssessedValuation[100% Reserved],AssessedValuation[Dist],$C137,AssessedValuation[Tif_NonTIF],$A$4)</f>
        <v>0</v>
      </c>
      <c r="M137" s="8">
        <f>SUMIFS(AssessedValuation[100% Reserved4],AssessedValuation[Dist],$C137,AssessedValuation[Tif_NonTIF],$A$4)</f>
        <v>0</v>
      </c>
      <c r="N137" s="8">
        <f>SUMIFS(AssessedValuation[100% Railroads],AssessedValuation[Dist],$C137,AssessedValuation[Tif_NonTIF],$A$4)</f>
        <v>0</v>
      </c>
      <c r="O137" s="8">
        <f>SUMIFS(AssessedValuation[100% Utilities],AssessedValuation[Dist],$C137,AssessedValuation[Tif_NonTIF],$A$4)</f>
        <v>0</v>
      </c>
      <c r="P137" s="8">
        <f>SUMIFS(AssessedValuation[100% Other],AssessedValuation[Dist],$C137,AssessedValuation[Tif_NonTIF],$A$4)</f>
        <v>0</v>
      </c>
      <c r="Q137" s="8">
        <f>SUMIFS(AssessedValuation[100% Gross],AssessedValuation[Dist],$C137,AssessedValuation[Tif_NonTIF],$A$4)</f>
        <v>1214363</v>
      </c>
      <c r="R137" s="8">
        <f>SUMIFS(AssessedValuation[100% Military Exempt],AssessedValuation[Dist],$C137,AssessedValuation[Tif_NonTIF],$A$4)</f>
        <v>0</v>
      </c>
      <c r="S137" s="8">
        <f>SUMIFS(AssessedValuation[100% Homestead Exempt],AssessedValuation[Dist],$C137,AssessedValuation[Tif_NonTIF],$A$4)</f>
        <v>0</v>
      </c>
      <c r="T137" s="8">
        <f>SUMIFS(AssessedValuation[100% Net],AssessedValuation[Dist],$C137,AssessedValuation[Tif_NonTIF],$A$4)</f>
        <v>1214363</v>
      </c>
      <c r="U137" s="8">
        <f>SUMIFS(AssessedValuation[100% Gas &amp; Elec Utilities],AssessedValuation[Dist],$C137,AssessedValuation[Tif_NonTIF],$A$4)</f>
        <v>0</v>
      </c>
      <c r="V137" s="8">
        <f t="shared" si="2"/>
        <v>1214363</v>
      </c>
    </row>
    <row r="138" spans="1:22" x14ac:dyDescent="0.25">
      <c r="A138">
        <f>'Assessed Non-TIF'!A138</f>
        <v>2026</v>
      </c>
      <c r="B138" t="str">
        <f>'Assessed Non-TIF'!B138</f>
        <v>13</v>
      </c>
      <c r="C138" t="str">
        <f>'Assessed Non-TIF'!C138</f>
        <v>2772</v>
      </c>
      <c r="D138" t="str">
        <f>'Assessed Non-TIF'!D138</f>
        <v>2772</v>
      </c>
      <c r="E138" t="str">
        <f>'Assessed Non-TIF'!E138</f>
        <v>HAMBURG</v>
      </c>
      <c r="F138" t="str">
        <f>'Assessed Non-TIF'!F138</f>
        <v>Hamburg</v>
      </c>
      <c r="G138" s="8">
        <f>SUMIFS(AssessedValuation[100% Residential],AssessedValuation[Dist],$C138,AssessedValuation[Tif_NonTIF],$A$4)</f>
        <v>0</v>
      </c>
      <c r="H138" s="8">
        <f>SUMIFS(AssessedValuation[100% Ag Land],AssessedValuation[Dist],$C138,AssessedValuation[Tif_NonTIF],$A$4)</f>
        <v>0</v>
      </c>
      <c r="I138" s="8">
        <f>SUMIFS(AssessedValuation[100% Ag Building],AssessedValuation[Dist],$C138,AssessedValuation[Tif_NonTIF],$A$4)</f>
        <v>0</v>
      </c>
      <c r="J138" s="8">
        <f>SUMIFS(AssessedValuation[100% Commercial],AssessedValuation[Dist],$C138,AssessedValuation[Tif_NonTIF],$A$4)</f>
        <v>767280</v>
      </c>
      <c r="K138" s="8">
        <f>SUMIFS(AssessedValuation[100% Industrial],AssessedValuation[Dist],$C138,AssessedValuation[Tif_NonTIF],$A$4)</f>
        <v>0</v>
      </c>
      <c r="L138" s="8">
        <f>SUMIFS(AssessedValuation[100% Reserved],AssessedValuation[Dist],$C138,AssessedValuation[Tif_NonTIF],$A$4)</f>
        <v>0</v>
      </c>
      <c r="M138" s="8">
        <f>SUMIFS(AssessedValuation[100% Reserved4],AssessedValuation[Dist],$C138,AssessedValuation[Tif_NonTIF],$A$4)</f>
        <v>0</v>
      </c>
      <c r="N138" s="8">
        <f>SUMIFS(AssessedValuation[100% Railroads],AssessedValuation[Dist],$C138,AssessedValuation[Tif_NonTIF],$A$4)</f>
        <v>0</v>
      </c>
      <c r="O138" s="8">
        <f>SUMIFS(AssessedValuation[100% Utilities],AssessedValuation[Dist],$C138,AssessedValuation[Tif_NonTIF],$A$4)</f>
        <v>0</v>
      </c>
      <c r="P138" s="8">
        <f>SUMIFS(AssessedValuation[100% Other],AssessedValuation[Dist],$C138,AssessedValuation[Tif_NonTIF],$A$4)</f>
        <v>0</v>
      </c>
      <c r="Q138" s="8">
        <f>SUMIFS(AssessedValuation[100% Gross],AssessedValuation[Dist],$C138,AssessedValuation[Tif_NonTIF],$A$4)</f>
        <v>767280</v>
      </c>
      <c r="R138" s="8">
        <f>SUMIFS(AssessedValuation[100% Military Exempt],AssessedValuation[Dist],$C138,AssessedValuation[Tif_NonTIF],$A$4)</f>
        <v>0</v>
      </c>
      <c r="S138" s="8">
        <f>SUMIFS(AssessedValuation[100% Homestead Exempt],AssessedValuation[Dist],$C138,AssessedValuation[Tif_NonTIF],$A$4)</f>
        <v>0</v>
      </c>
      <c r="T138" s="8">
        <f>SUMIFS(AssessedValuation[100% Net],AssessedValuation[Dist],$C138,AssessedValuation[Tif_NonTIF],$A$4)</f>
        <v>767280</v>
      </c>
      <c r="U138" s="8">
        <f>SUMIFS(AssessedValuation[100% Gas &amp; Elec Utilities],AssessedValuation[Dist],$C138,AssessedValuation[Tif_NonTIF],$A$4)</f>
        <v>0</v>
      </c>
      <c r="V138" s="8">
        <f t="shared" si="2"/>
        <v>767280</v>
      </c>
    </row>
    <row r="139" spans="1:22" x14ac:dyDescent="0.25">
      <c r="A139">
        <f>'Assessed Non-TIF'!A139</f>
        <v>2026</v>
      </c>
      <c r="B139" t="str">
        <f>'Assessed Non-TIF'!B139</f>
        <v>07</v>
      </c>
      <c r="C139" t="str">
        <f>'Assessed Non-TIF'!C139</f>
        <v>2781</v>
      </c>
      <c r="D139" t="str">
        <f>'Assessed Non-TIF'!D139</f>
        <v>2781</v>
      </c>
      <c r="E139" t="str">
        <f>'Assessed Non-TIF'!E139</f>
        <v>HAMPTON-DUMONT</v>
      </c>
      <c r="F139" t="str">
        <f>'Assessed Non-TIF'!F139</f>
        <v>Hampton-Dumont</v>
      </c>
      <c r="G139" s="8">
        <f>SUMIFS(AssessedValuation[100% Residential],AssessedValuation[Dist],$C139,AssessedValuation[Tif_NonTIF],$A$4)</f>
        <v>884052</v>
      </c>
      <c r="H139" s="8">
        <f>SUMIFS(AssessedValuation[100% Ag Land],AssessedValuation[Dist],$C139,AssessedValuation[Tif_NonTIF],$A$4)</f>
        <v>0</v>
      </c>
      <c r="I139" s="8">
        <f>SUMIFS(AssessedValuation[100% Ag Building],AssessedValuation[Dist],$C139,AssessedValuation[Tif_NonTIF],$A$4)</f>
        <v>0</v>
      </c>
      <c r="J139" s="8">
        <f>SUMIFS(AssessedValuation[100% Commercial],AssessedValuation[Dist],$C139,AssessedValuation[Tif_NonTIF],$A$4)</f>
        <v>989005</v>
      </c>
      <c r="K139" s="8">
        <f>SUMIFS(AssessedValuation[100% Industrial],AssessedValuation[Dist],$C139,AssessedValuation[Tif_NonTIF],$A$4)</f>
        <v>108341</v>
      </c>
      <c r="L139" s="8">
        <f>SUMIFS(AssessedValuation[100% Reserved],AssessedValuation[Dist],$C139,AssessedValuation[Tif_NonTIF],$A$4)</f>
        <v>0</v>
      </c>
      <c r="M139" s="8">
        <f>SUMIFS(AssessedValuation[100% Reserved4],AssessedValuation[Dist],$C139,AssessedValuation[Tif_NonTIF],$A$4)</f>
        <v>0</v>
      </c>
      <c r="N139" s="8">
        <f>SUMIFS(AssessedValuation[100% Railroads],AssessedValuation[Dist],$C139,AssessedValuation[Tif_NonTIF],$A$4)</f>
        <v>0</v>
      </c>
      <c r="O139" s="8">
        <f>SUMIFS(AssessedValuation[100% Utilities],AssessedValuation[Dist],$C139,AssessedValuation[Tif_NonTIF],$A$4)</f>
        <v>0</v>
      </c>
      <c r="P139" s="8">
        <f>SUMIFS(AssessedValuation[100% Other],AssessedValuation[Dist],$C139,AssessedValuation[Tif_NonTIF],$A$4)</f>
        <v>0</v>
      </c>
      <c r="Q139" s="8">
        <f>SUMIFS(AssessedValuation[100% Gross],AssessedValuation[Dist],$C139,AssessedValuation[Tif_NonTIF],$A$4)</f>
        <v>1981398</v>
      </c>
      <c r="R139" s="8">
        <f>SUMIFS(AssessedValuation[100% Military Exempt],AssessedValuation[Dist],$C139,AssessedValuation[Tif_NonTIF],$A$4)</f>
        <v>0</v>
      </c>
      <c r="S139" s="8">
        <f>SUMIFS(AssessedValuation[100% Homestead Exempt],AssessedValuation[Dist],$C139,AssessedValuation[Tif_NonTIF],$A$4)</f>
        <v>0</v>
      </c>
      <c r="T139" s="8">
        <f>SUMIFS(AssessedValuation[100% Net],AssessedValuation[Dist],$C139,AssessedValuation[Tif_NonTIF],$A$4)</f>
        <v>1981398</v>
      </c>
      <c r="U139" s="8">
        <f>SUMIFS(AssessedValuation[100% Gas &amp; Elec Utilities],AssessedValuation[Dist],$C139,AssessedValuation[Tif_NonTIF],$A$4)</f>
        <v>0</v>
      </c>
      <c r="V139" s="8">
        <f t="shared" si="2"/>
        <v>1981398</v>
      </c>
    </row>
    <row r="140" spans="1:22" x14ac:dyDescent="0.25">
      <c r="A140">
        <f>'Assessed Non-TIF'!A140</f>
        <v>2026</v>
      </c>
      <c r="B140" t="str">
        <f>'Assessed Non-TIF'!B140</f>
        <v>13</v>
      </c>
      <c r="C140" t="str">
        <f>'Assessed Non-TIF'!C140</f>
        <v>2826</v>
      </c>
      <c r="D140" t="str">
        <f>'Assessed Non-TIF'!D140</f>
        <v>2826</v>
      </c>
      <c r="E140" t="str">
        <f>'Assessed Non-TIF'!E140</f>
        <v>HARLAN</v>
      </c>
      <c r="F140" t="str">
        <f>'Assessed Non-TIF'!F140</f>
        <v>Harlan</v>
      </c>
      <c r="G140" s="8">
        <f>SUMIFS(AssessedValuation[100% Residential],AssessedValuation[Dist],$C140,AssessedValuation[Tif_NonTIF],$A$4)</f>
        <v>10973949</v>
      </c>
      <c r="H140" s="8">
        <f>SUMIFS(AssessedValuation[100% Ag Land],AssessedValuation[Dist],$C140,AssessedValuation[Tif_NonTIF],$A$4)</f>
        <v>360213</v>
      </c>
      <c r="I140" s="8">
        <f>SUMIFS(AssessedValuation[100% Ag Building],AssessedValuation[Dist],$C140,AssessedValuation[Tif_NonTIF],$A$4)</f>
        <v>975221</v>
      </c>
      <c r="J140" s="8">
        <f>SUMIFS(AssessedValuation[100% Commercial],AssessedValuation[Dist],$C140,AssessedValuation[Tif_NonTIF],$A$4)</f>
        <v>5560367</v>
      </c>
      <c r="K140" s="8">
        <f>SUMIFS(AssessedValuation[100% Industrial],AssessedValuation[Dist],$C140,AssessedValuation[Tif_NonTIF],$A$4)</f>
        <v>3233815</v>
      </c>
      <c r="L140" s="8">
        <f>SUMIFS(AssessedValuation[100% Reserved],AssessedValuation[Dist],$C140,AssessedValuation[Tif_NonTIF],$A$4)</f>
        <v>0</v>
      </c>
      <c r="M140" s="8">
        <f>SUMIFS(AssessedValuation[100% Reserved4],AssessedValuation[Dist],$C140,AssessedValuation[Tif_NonTIF],$A$4)</f>
        <v>0</v>
      </c>
      <c r="N140" s="8">
        <f>SUMIFS(AssessedValuation[100% Railroads],AssessedValuation[Dist],$C140,AssessedValuation[Tif_NonTIF],$A$4)</f>
        <v>0</v>
      </c>
      <c r="O140" s="8">
        <f>SUMIFS(AssessedValuation[100% Utilities],AssessedValuation[Dist],$C140,AssessedValuation[Tif_NonTIF],$A$4)</f>
        <v>0</v>
      </c>
      <c r="P140" s="8">
        <f>SUMIFS(AssessedValuation[100% Other],AssessedValuation[Dist],$C140,AssessedValuation[Tif_NonTIF],$A$4)</f>
        <v>0</v>
      </c>
      <c r="Q140" s="8">
        <f>SUMIFS(AssessedValuation[100% Gross],AssessedValuation[Dist],$C140,AssessedValuation[Tif_NonTIF],$A$4)</f>
        <v>21103565</v>
      </c>
      <c r="R140" s="8">
        <f>SUMIFS(AssessedValuation[100% Military Exempt],AssessedValuation[Dist],$C140,AssessedValuation[Tif_NonTIF],$A$4)</f>
        <v>0</v>
      </c>
      <c r="S140" s="8">
        <f>SUMIFS(AssessedValuation[100% Homestead Exempt],AssessedValuation[Dist],$C140,AssessedValuation[Tif_NonTIF],$A$4)</f>
        <v>0</v>
      </c>
      <c r="T140" s="8">
        <f>SUMIFS(AssessedValuation[100% Net],AssessedValuation[Dist],$C140,AssessedValuation[Tif_NonTIF],$A$4)</f>
        <v>21103565</v>
      </c>
      <c r="U140" s="8">
        <f>SUMIFS(AssessedValuation[100% Gas &amp; Elec Utilities],AssessedValuation[Dist],$C140,AssessedValuation[Tif_NonTIF],$A$4)</f>
        <v>0</v>
      </c>
      <c r="V140" s="8">
        <f t="shared" si="2"/>
        <v>21103565</v>
      </c>
    </row>
    <row r="141" spans="1:22" x14ac:dyDescent="0.25">
      <c r="A141">
        <f>'Assessed Non-TIF'!A141</f>
        <v>2026</v>
      </c>
      <c r="B141" t="str">
        <f>'Assessed Non-TIF'!B141</f>
        <v>05</v>
      </c>
      <c r="C141" t="str">
        <f>'Assessed Non-TIF'!C141</f>
        <v>2846</v>
      </c>
      <c r="D141" t="str">
        <f>'Assessed Non-TIF'!D141</f>
        <v>2846</v>
      </c>
      <c r="E141" t="str">
        <f>'Assessed Non-TIF'!E141</f>
        <v>HARRIS-LAKE PARK</v>
      </c>
      <c r="F141" t="str">
        <f>'Assessed Non-TIF'!F141</f>
        <v>Harris-Lake Park</v>
      </c>
      <c r="G141" s="8">
        <f>SUMIFS(AssessedValuation[100% Residential],AssessedValuation[Dist],$C141,AssessedValuation[Tif_NonTIF],$A$4)</f>
        <v>3411200</v>
      </c>
      <c r="H141" s="8">
        <f>SUMIFS(AssessedValuation[100% Ag Land],AssessedValuation[Dist],$C141,AssessedValuation[Tif_NonTIF],$A$4)</f>
        <v>0</v>
      </c>
      <c r="I141" s="8">
        <f>SUMIFS(AssessedValuation[100% Ag Building],AssessedValuation[Dist],$C141,AssessedValuation[Tif_NonTIF],$A$4)</f>
        <v>0</v>
      </c>
      <c r="J141" s="8">
        <f>SUMIFS(AssessedValuation[100% Commercial],AssessedValuation[Dist],$C141,AssessedValuation[Tif_NonTIF],$A$4)</f>
        <v>0</v>
      </c>
      <c r="K141" s="8">
        <f>SUMIFS(AssessedValuation[100% Industrial],AssessedValuation[Dist],$C141,AssessedValuation[Tif_NonTIF],$A$4)</f>
        <v>0</v>
      </c>
      <c r="L141" s="8">
        <f>SUMIFS(AssessedValuation[100% Reserved],AssessedValuation[Dist],$C141,AssessedValuation[Tif_NonTIF],$A$4)</f>
        <v>0</v>
      </c>
      <c r="M141" s="8">
        <f>SUMIFS(AssessedValuation[100% Reserved4],AssessedValuation[Dist],$C141,AssessedValuation[Tif_NonTIF],$A$4)</f>
        <v>0</v>
      </c>
      <c r="N141" s="8">
        <f>SUMIFS(AssessedValuation[100% Railroads],AssessedValuation[Dist],$C141,AssessedValuation[Tif_NonTIF],$A$4)</f>
        <v>0</v>
      </c>
      <c r="O141" s="8">
        <f>SUMIFS(AssessedValuation[100% Utilities],AssessedValuation[Dist],$C141,AssessedValuation[Tif_NonTIF],$A$4)</f>
        <v>0</v>
      </c>
      <c r="P141" s="8">
        <f>SUMIFS(AssessedValuation[100% Other],AssessedValuation[Dist],$C141,AssessedValuation[Tif_NonTIF],$A$4)</f>
        <v>0</v>
      </c>
      <c r="Q141" s="8">
        <f>SUMIFS(AssessedValuation[100% Gross],AssessedValuation[Dist],$C141,AssessedValuation[Tif_NonTIF],$A$4)</f>
        <v>3411200</v>
      </c>
      <c r="R141" s="8">
        <f>SUMIFS(AssessedValuation[100% Military Exempt],AssessedValuation[Dist],$C141,AssessedValuation[Tif_NonTIF],$A$4)</f>
        <v>4000</v>
      </c>
      <c r="S141" s="8">
        <f>SUMIFS(AssessedValuation[100% Homestead Exempt],AssessedValuation[Dist],$C141,AssessedValuation[Tif_NonTIF],$A$4)</f>
        <v>13000</v>
      </c>
      <c r="T141" s="8">
        <f>SUMIFS(AssessedValuation[100% Net],AssessedValuation[Dist],$C141,AssessedValuation[Tif_NonTIF],$A$4)</f>
        <v>3394200</v>
      </c>
      <c r="U141" s="8">
        <f>SUMIFS(AssessedValuation[100% Gas &amp; Elec Utilities],AssessedValuation[Dist],$C141,AssessedValuation[Tif_NonTIF],$A$4)</f>
        <v>0</v>
      </c>
      <c r="V141" s="8">
        <f t="shared" si="2"/>
        <v>3394200</v>
      </c>
    </row>
    <row r="142" spans="1:22" x14ac:dyDescent="0.25">
      <c r="A142">
        <f>'Assessed Non-TIF'!A142</f>
        <v>2026</v>
      </c>
      <c r="B142" t="str">
        <f>'Assessed Non-TIF'!B142</f>
        <v>12</v>
      </c>
      <c r="C142" t="str">
        <f>'Assessed Non-TIF'!C142</f>
        <v>2862</v>
      </c>
      <c r="D142" t="str">
        <f>'Assessed Non-TIF'!D142</f>
        <v>2862</v>
      </c>
      <c r="E142" t="str">
        <f>'Assessed Non-TIF'!E142</f>
        <v>HARTLEY-MELVIN-SANBORN</v>
      </c>
      <c r="F142" t="str">
        <f>'Assessed Non-TIF'!F142</f>
        <v>Hartley-Melvin-Sanborn</v>
      </c>
      <c r="G142" s="8">
        <f>SUMIFS(AssessedValuation[100% Residential],AssessedValuation[Dist],$C142,AssessedValuation[Tif_NonTIF],$A$4)</f>
        <v>13379226</v>
      </c>
      <c r="H142" s="8">
        <f>SUMIFS(AssessedValuation[100% Ag Land],AssessedValuation[Dist],$C142,AssessedValuation[Tif_NonTIF],$A$4)</f>
        <v>0</v>
      </c>
      <c r="I142" s="8">
        <f>SUMIFS(AssessedValuation[100% Ag Building],AssessedValuation[Dist],$C142,AssessedValuation[Tif_NonTIF],$A$4)</f>
        <v>0</v>
      </c>
      <c r="J142" s="8">
        <f>SUMIFS(AssessedValuation[100% Commercial],AssessedValuation[Dist],$C142,AssessedValuation[Tif_NonTIF],$A$4)</f>
        <v>5446400</v>
      </c>
      <c r="K142" s="8">
        <f>SUMIFS(AssessedValuation[100% Industrial],AssessedValuation[Dist],$C142,AssessedValuation[Tif_NonTIF],$A$4)</f>
        <v>666487</v>
      </c>
      <c r="L142" s="8">
        <f>SUMIFS(AssessedValuation[100% Reserved],AssessedValuation[Dist],$C142,AssessedValuation[Tif_NonTIF],$A$4)</f>
        <v>0</v>
      </c>
      <c r="M142" s="8">
        <f>SUMIFS(AssessedValuation[100% Reserved4],AssessedValuation[Dist],$C142,AssessedValuation[Tif_NonTIF],$A$4)</f>
        <v>0</v>
      </c>
      <c r="N142" s="8">
        <f>SUMIFS(AssessedValuation[100% Railroads],AssessedValuation[Dist],$C142,AssessedValuation[Tif_NonTIF],$A$4)</f>
        <v>0</v>
      </c>
      <c r="O142" s="8">
        <f>SUMIFS(AssessedValuation[100% Utilities],AssessedValuation[Dist],$C142,AssessedValuation[Tif_NonTIF],$A$4)</f>
        <v>0</v>
      </c>
      <c r="P142" s="8">
        <f>SUMIFS(AssessedValuation[100% Other],AssessedValuation[Dist],$C142,AssessedValuation[Tif_NonTIF],$A$4)</f>
        <v>0</v>
      </c>
      <c r="Q142" s="8">
        <f>SUMIFS(AssessedValuation[100% Gross],AssessedValuation[Dist],$C142,AssessedValuation[Tif_NonTIF],$A$4)</f>
        <v>19492113</v>
      </c>
      <c r="R142" s="8">
        <f>SUMIFS(AssessedValuation[100% Military Exempt],AssessedValuation[Dist],$C142,AssessedValuation[Tif_NonTIF],$A$4)</f>
        <v>0</v>
      </c>
      <c r="S142" s="8">
        <f>SUMIFS(AssessedValuation[100% Homestead Exempt],AssessedValuation[Dist],$C142,AssessedValuation[Tif_NonTIF],$A$4)</f>
        <v>0</v>
      </c>
      <c r="T142" s="8">
        <f>SUMIFS(AssessedValuation[100% Net],AssessedValuation[Dist],$C142,AssessedValuation[Tif_NonTIF],$A$4)</f>
        <v>19492113</v>
      </c>
      <c r="U142" s="8">
        <f>SUMIFS(AssessedValuation[100% Gas &amp; Elec Utilities],AssessedValuation[Dist],$C142,AssessedValuation[Tif_NonTIF],$A$4)</f>
        <v>0</v>
      </c>
      <c r="V142" s="8">
        <f t="shared" si="2"/>
        <v>19492113</v>
      </c>
    </row>
    <row r="143" spans="1:22" x14ac:dyDescent="0.25">
      <c r="A143">
        <f>'Assessed Non-TIF'!A143</f>
        <v>2026</v>
      </c>
      <c r="B143" t="str">
        <f>'Assessed Non-TIF'!B143</f>
        <v>10</v>
      </c>
      <c r="C143" t="str">
        <f>'Assessed Non-TIF'!C143</f>
        <v>2977</v>
      </c>
      <c r="D143" t="str">
        <f>'Assessed Non-TIF'!D143</f>
        <v>2977</v>
      </c>
      <c r="E143" t="str">
        <f>'Assessed Non-TIF'!E143</f>
        <v>HIGHLAND</v>
      </c>
      <c r="F143" t="str">
        <f>'Assessed Non-TIF'!F143</f>
        <v>Highland</v>
      </c>
      <c r="G143" s="8">
        <f>SUMIFS(AssessedValuation[100% Residential],AssessedValuation[Dist],$C143,AssessedValuation[Tif_NonTIF],$A$4)</f>
        <v>3374600</v>
      </c>
      <c r="H143" s="8">
        <f>SUMIFS(AssessedValuation[100% Ag Land],AssessedValuation[Dist],$C143,AssessedValuation[Tif_NonTIF],$A$4)</f>
        <v>0</v>
      </c>
      <c r="I143" s="8">
        <f>SUMIFS(AssessedValuation[100% Ag Building],AssessedValuation[Dist],$C143,AssessedValuation[Tif_NonTIF],$A$4)</f>
        <v>0</v>
      </c>
      <c r="J143" s="8">
        <f>SUMIFS(AssessedValuation[100% Commercial],AssessedValuation[Dist],$C143,AssessedValuation[Tif_NonTIF],$A$4)</f>
        <v>0</v>
      </c>
      <c r="K143" s="8">
        <f>SUMIFS(AssessedValuation[100% Industrial],AssessedValuation[Dist],$C143,AssessedValuation[Tif_NonTIF],$A$4)</f>
        <v>0</v>
      </c>
      <c r="L143" s="8">
        <f>SUMIFS(AssessedValuation[100% Reserved],AssessedValuation[Dist],$C143,AssessedValuation[Tif_NonTIF],$A$4)</f>
        <v>0</v>
      </c>
      <c r="M143" s="8">
        <f>SUMIFS(AssessedValuation[100% Reserved4],AssessedValuation[Dist],$C143,AssessedValuation[Tif_NonTIF],$A$4)</f>
        <v>0</v>
      </c>
      <c r="N143" s="8">
        <f>SUMIFS(AssessedValuation[100% Railroads],AssessedValuation[Dist],$C143,AssessedValuation[Tif_NonTIF],$A$4)</f>
        <v>0</v>
      </c>
      <c r="O143" s="8">
        <f>SUMIFS(AssessedValuation[100% Utilities],AssessedValuation[Dist],$C143,AssessedValuation[Tif_NonTIF],$A$4)</f>
        <v>0</v>
      </c>
      <c r="P143" s="8">
        <f>SUMIFS(AssessedValuation[100% Other],AssessedValuation[Dist],$C143,AssessedValuation[Tif_NonTIF],$A$4)</f>
        <v>0</v>
      </c>
      <c r="Q143" s="8">
        <f>SUMIFS(AssessedValuation[100% Gross],AssessedValuation[Dist],$C143,AssessedValuation[Tif_NonTIF],$A$4)</f>
        <v>3374600</v>
      </c>
      <c r="R143" s="8">
        <f>SUMIFS(AssessedValuation[100% Military Exempt],AssessedValuation[Dist],$C143,AssessedValuation[Tif_NonTIF],$A$4)</f>
        <v>8000</v>
      </c>
      <c r="S143" s="8">
        <f>SUMIFS(AssessedValuation[100% Homestead Exempt],AssessedValuation[Dist],$C143,AssessedValuation[Tif_NonTIF],$A$4)</f>
        <v>0</v>
      </c>
      <c r="T143" s="8">
        <f>SUMIFS(AssessedValuation[100% Net],AssessedValuation[Dist],$C143,AssessedValuation[Tif_NonTIF],$A$4)</f>
        <v>3366600</v>
      </c>
      <c r="U143" s="8">
        <f>SUMIFS(AssessedValuation[100% Gas &amp; Elec Utilities],AssessedValuation[Dist],$C143,AssessedValuation[Tif_NonTIF],$A$4)</f>
        <v>0</v>
      </c>
      <c r="V143" s="8">
        <f t="shared" si="2"/>
        <v>3366600</v>
      </c>
    </row>
    <row r="144" spans="1:22" x14ac:dyDescent="0.25">
      <c r="A144">
        <f>'Assessed Non-TIF'!A144</f>
        <v>2026</v>
      </c>
      <c r="B144" t="str">
        <f>'Assessed Non-TIF'!B144</f>
        <v>12</v>
      </c>
      <c r="C144" t="str">
        <f>'Assessed Non-TIF'!C144</f>
        <v>2988</v>
      </c>
      <c r="D144" t="str">
        <f>'Assessed Non-TIF'!D144</f>
        <v>2988</v>
      </c>
      <c r="E144" t="str">
        <f>'Assessed Non-TIF'!E144</f>
        <v>HINTON</v>
      </c>
      <c r="F144" t="str">
        <f>'Assessed Non-TIF'!F144</f>
        <v>Hinton</v>
      </c>
      <c r="G144" s="8">
        <f>SUMIFS(AssessedValuation[100% Residential],AssessedValuation[Dist],$C144,AssessedValuation[Tif_NonTIF],$A$4)</f>
        <v>20176195</v>
      </c>
      <c r="H144" s="8">
        <f>SUMIFS(AssessedValuation[100% Ag Land],AssessedValuation[Dist],$C144,AssessedValuation[Tif_NonTIF],$A$4)</f>
        <v>8048</v>
      </c>
      <c r="I144" s="8">
        <f>SUMIFS(AssessedValuation[100% Ag Building],AssessedValuation[Dist],$C144,AssessedValuation[Tif_NonTIF],$A$4)</f>
        <v>0</v>
      </c>
      <c r="J144" s="8">
        <f>SUMIFS(AssessedValuation[100% Commercial],AssessedValuation[Dist],$C144,AssessedValuation[Tif_NonTIF],$A$4)</f>
        <v>0</v>
      </c>
      <c r="K144" s="8">
        <f>SUMIFS(AssessedValuation[100% Industrial],AssessedValuation[Dist],$C144,AssessedValuation[Tif_NonTIF],$A$4)</f>
        <v>0</v>
      </c>
      <c r="L144" s="8">
        <f>SUMIFS(AssessedValuation[100% Reserved],AssessedValuation[Dist],$C144,AssessedValuation[Tif_NonTIF],$A$4)</f>
        <v>0</v>
      </c>
      <c r="M144" s="8">
        <f>SUMIFS(AssessedValuation[100% Reserved4],AssessedValuation[Dist],$C144,AssessedValuation[Tif_NonTIF],$A$4)</f>
        <v>0</v>
      </c>
      <c r="N144" s="8">
        <f>SUMIFS(AssessedValuation[100% Railroads],AssessedValuation[Dist],$C144,AssessedValuation[Tif_NonTIF],$A$4)</f>
        <v>0</v>
      </c>
      <c r="O144" s="8">
        <f>SUMIFS(AssessedValuation[100% Utilities],AssessedValuation[Dist],$C144,AssessedValuation[Tif_NonTIF],$A$4)</f>
        <v>0</v>
      </c>
      <c r="P144" s="8">
        <f>SUMIFS(AssessedValuation[100% Other],AssessedValuation[Dist],$C144,AssessedValuation[Tif_NonTIF],$A$4)</f>
        <v>0</v>
      </c>
      <c r="Q144" s="8">
        <f>SUMIFS(AssessedValuation[100% Gross],AssessedValuation[Dist],$C144,AssessedValuation[Tif_NonTIF],$A$4)</f>
        <v>20184243</v>
      </c>
      <c r="R144" s="8">
        <f>SUMIFS(AssessedValuation[100% Military Exempt],AssessedValuation[Dist],$C144,AssessedValuation[Tif_NonTIF],$A$4)</f>
        <v>0</v>
      </c>
      <c r="S144" s="8">
        <f>SUMIFS(AssessedValuation[100% Homestead Exempt],AssessedValuation[Dist],$C144,AssessedValuation[Tif_NonTIF],$A$4)</f>
        <v>0</v>
      </c>
      <c r="T144" s="8">
        <f>SUMIFS(AssessedValuation[100% Net],AssessedValuation[Dist],$C144,AssessedValuation[Tif_NonTIF],$A$4)</f>
        <v>20184243</v>
      </c>
      <c r="U144" s="8">
        <f>SUMIFS(AssessedValuation[100% Gas &amp; Elec Utilities],AssessedValuation[Dist],$C144,AssessedValuation[Tif_NonTIF],$A$4)</f>
        <v>0</v>
      </c>
      <c r="V144" s="8">
        <f t="shared" si="2"/>
        <v>20184243</v>
      </c>
    </row>
    <row r="145" spans="1:22" x14ac:dyDescent="0.25">
      <c r="A145">
        <f>'Assessed Non-TIF'!A145</f>
        <v>2026</v>
      </c>
      <c r="B145" t="str">
        <f>'Assessed Non-TIF'!B145</f>
        <v>10</v>
      </c>
      <c r="C145" t="str">
        <f>'Assessed Non-TIF'!C145</f>
        <v>2766</v>
      </c>
      <c r="D145" t="str">
        <f>'Assessed Non-TIF'!D145</f>
        <v>2766</v>
      </c>
      <c r="E145" t="str">
        <f>'Assessed Non-TIF'!E145</f>
        <v>HLV</v>
      </c>
      <c r="F145" t="str">
        <f>'Assessed Non-TIF'!F145</f>
        <v>HLV</v>
      </c>
      <c r="G145" s="8">
        <f>SUMIFS(AssessedValuation[100% Residential],AssessedValuation[Dist],$C145,AssessedValuation[Tif_NonTIF],$A$4)</f>
        <v>0</v>
      </c>
      <c r="H145" s="8">
        <f>SUMIFS(AssessedValuation[100% Ag Land],AssessedValuation[Dist],$C145,AssessedValuation[Tif_NonTIF],$A$4)</f>
        <v>0</v>
      </c>
      <c r="I145" s="8">
        <f>SUMIFS(AssessedValuation[100% Ag Building],AssessedValuation[Dist],$C145,AssessedValuation[Tif_NonTIF],$A$4)</f>
        <v>0</v>
      </c>
      <c r="J145" s="8">
        <f>SUMIFS(AssessedValuation[100% Commercial],AssessedValuation[Dist],$C145,AssessedValuation[Tif_NonTIF],$A$4)</f>
        <v>0</v>
      </c>
      <c r="K145" s="8">
        <f>SUMIFS(AssessedValuation[100% Industrial],AssessedValuation[Dist],$C145,AssessedValuation[Tif_NonTIF],$A$4)</f>
        <v>26113800</v>
      </c>
      <c r="L145" s="8">
        <f>SUMIFS(AssessedValuation[100% Reserved],AssessedValuation[Dist],$C145,AssessedValuation[Tif_NonTIF],$A$4)</f>
        <v>0</v>
      </c>
      <c r="M145" s="8">
        <f>SUMIFS(AssessedValuation[100% Reserved4],AssessedValuation[Dist],$C145,AssessedValuation[Tif_NonTIF],$A$4)</f>
        <v>0</v>
      </c>
      <c r="N145" s="8">
        <f>SUMIFS(AssessedValuation[100% Railroads],AssessedValuation[Dist],$C145,AssessedValuation[Tif_NonTIF],$A$4)</f>
        <v>0</v>
      </c>
      <c r="O145" s="8">
        <f>SUMIFS(AssessedValuation[100% Utilities],AssessedValuation[Dist],$C145,AssessedValuation[Tif_NonTIF],$A$4)</f>
        <v>0</v>
      </c>
      <c r="P145" s="8">
        <f>SUMIFS(AssessedValuation[100% Other],AssessedValuation[Dist],$C145,AssessedValuation[Tif_NonTIF],$A$4)</f>
        <v>0</v>
      </c>
      <c r="Q145" s="8">
        <f>SUMIFS(AssessedValuation[100% Gross],AssessedValuation[Dist],$C145,AssessedValuation[Tif_NonTIF],$A$4)</f>
        <v>26113800</v>
      </c>
      <c r="R145" s="8">
        <f>SUMIFS(AssessedValuation[100% Military Exempt],AssessedValuation[Dist],$C145,AssessedValuation[Tif_NonTIF],$A$4)</f>
        <v>0</v>
      </c>
      <c r="S145" s="8">
        <f>SUMIFS(AssessedValuation[100% Homestead Exempt],AssessedValuation[Dist],$C145,AssessedValuation[Tif_NonTIF],$A$4)</f>
        <v>0</v>
      </c>
      <c r="T145" s="8">
        <f>SUMIFS(AssessedValuation[100% Net],AssessedValuation[Dist],$C145,AssessedValuation[Tif_NonTIF],$A$4)</f>
        <v>26113800</v>
      </c>
      <c r="U145" s="8">
        <f>SUMIFS(AssessedValuation[100% Gas &amp; Elec Utilities],AssessedValuation[Dist],$C145,AssessedValuation[Tif_NonTIF],$A$4)</f>
        <v>0</v>
      </c>
      <c r="V145" s="8">
        <f t="shared" si="2"/>
        <v>26113800</v>
      </c>
    </row>
    <row r="146" spans="1:22" x14ac:dyDescent="0.25">
      <c r="A146">
        <f>'Assessed Non-TIF'!A146</f>
        <v>2026</v>
      </c>
      <c r="B146" t="str">
        <f>'Assessed Non-TIF'!B146</f>
        <v>01</v>
      </c>
      <c r="C146" t="str">
        <f>'Assessed Non-TIF'!C146</f>
        <v>3029</v>
      </c>
      <c r="D146" t="str">
        <f>'Assessed Non-TIF'!D146</f>
        <v>3029</v>
      </c>
      <c r="E146" t="str">
        <f>'Assessed Non-TIF'!E146</f>
        <v>HOWARD-WINNESHIEK</v>
      </c>
      <c r="F146" t="str">
        <f>'Assessed Non-TIF'!F146</f>
        <v>Howard-Winneshiek</v>
      </c>
      <c r="G146" s="8">
        <f>SUMIFS(AssessedValuation[100% Residential],AssessedValuation[Dist],$C146,AssessedValuation[Tif_NonTIF],$A$4)</f>
        <v>5789520</v>
      </c>
      <c r="H146" s="8">
        <f>SUMIFS(AssessedValuation[100% Ag Land],AssessedValuation[Dist],$C146,AssessedValuation[Tif_NonTIF],$A$4)</f>
        <v>0</v>
      </c>
      <c r="I146" s="8">
        <f>SUMIFS(AssessedValuation[100% Ag Building],AssessedValuation[Dist],$C146,AssessedValuation[Tif_NonTIF],$A$4)</f>
        <v>0</v>
      </c>
      <c r="J146" s="8">
        <f>SUMIFS(AssessedValuation[100% Commercial],AssessedValuation[Dist],$C146,AssessedValuation[Tif_NonTIF],$A$4)</f>
        <v>2408175</v>
      </c>
      <c r="K146" s="8">
        <f>SUMIFS(AssessedValuation[100% Industrial],AssessedValuation[Dist],$C146,AssessedValuation[Tif_NonTIF],$A$4)</f>
        <v>0</v>
      </c>
      <c r="L146" s="8">
        <f>SUMIFS(AssessedValuation[100% Reserved],AssessedValuation[Dist],$C146,AssessedValuation[Tif_NonTIF],$A$4)</f>
        <v>0</v>
      </c>
      <c r="M146" s="8">
        <f>SUMIFS(AssessedValuation[100% Reserved4],AssessedValuation[Dist],$C146,AssessedValuation[Tif_NonTIF],$A$4)</f>
        <v>0</v>
      </c>
      <c r="N146" s="8">
        <f>SUMIFS(AssessedValuation[100% Railroads],AssessedValuation[Dist],$C146,AssessedValuation[Tif_NonTIF],$A$4)</f>
        <v>0</v>
      </c>
      <c r="O146" s="8">
        <f>SUMIFS(AssessedValuation[100% Utilities],AssessedValuation[Dist],$C146,AssessedValuation[Tif_NonTIF],$A$4)</f>
        <v>0</v>
      </c>
      <c r="P146" s="8">
        <f>SUMIFS(AssessedValuation[100% Other],AssessedValuation[Dist],$C146,AssessedValuation[Tif_NonTIF],$A$4)</f>
        <v>0</v>
      </c>
      <c r="Q146" s="8">
        <f>SUMIFS(AssessedValuation[100% Gross],AssessedValuation[Dist],$C146,AssessedValuation[Tif_NonTIF],$A$4)</f>
        <v>8197695</v>
      </c>
      <c r="R146" s="8">
        <f>SUMIFS(AssessedValuation[100% Military Exempt],AssessedValuation[Dist],$C146,AssessedValuation[Tif_NonTIF],$A$4)</f>
        <v>0</v>
      </c>
      <c r="S146" s="8">
        <f>SUMIFS(AssessedValuation[100% Homestead Exempt],AssessedValuation[Dist],$C146,AssessedValuation[Tif_NonTIF],$A$4)</f>
        <v>0</v>
      </c>
      <c r="T146" s="8">
        <f>SUMIFS(AssessedValuation[100% Net],AssessedValuation[Dist],$C146,AssessedValuation[Tif_NonTIF],$A$4)</f>
        <v>8197695</v>
      </c>
      <c r="U146" s="8">
        <f>SUMIFS(AssessedValuation[100% Gas &amp; Elec Utilities],AssessedValuation[Dist],$C146,AssessedValuation[Tif_NonTIF],$A$4)</f>
        <v>0</v>
      </c>
      <c r="V146" s="8">
        <f t="shared" si="2"/>
        <v>8197695</v>
      </c>
    </row>
    <row r="147" spans="1:22" x14ac:dyDescent="0.25">
      <c r="A147">
        <f>'Assessed Non-TIF'!A147</f>
        <v>2026</v>
      </c>
      <c r="B147" t="str">
        <f>'Assessed Non-TIF'!B147</f>
        <v>07</v>
      </c>
      <c r="C147" t="str">
        <f>'Assessed Non-TIF'!C147</f>
        <v>3033</v>
      </c>
      <c r="D147" t="str">
        <f>'Assessed Non-TIF'!D147</f>
        <v>3033</v>
      </c>
      <c r="E147" t="str">
        <f>'Assessed Non-TIF'!E147</f>
        <v>HUBBARD-RADCLIFFE</v>
      </c>
      <c r="F147" t="str">
        <f>'Assessed Non-TIF'!F147</f>
        <v>Hubbard-Radcliffe</v>
      </c>
      <c r="G147" s="8">
        <f>SUMIFS(AssessedValuation[100% Residential],AssessedValuation[Dist],$C147,AssessedValuation[Tif_NonTIF],$A$4)</f>
        <v>3056220</v>
      </c>
      <c r="H147" s="8">
        <f>SUMIFS(AssessedValuation[100% Ag Land],AssessedValuation[Dist],$C147,AssessedValuation[Tif_NonTIF],$A$4)</f>
        <v>0</v>
      </c>
      <c r="I147" s="8">
        <f>SUMIFS(AssessedValuation[100% Ag Building],AssessedValuation[Dist],$C147,AssessedValuation[Tif_NonTIF],$A$4)</f>
        <v>0</v>
      </c>
      <c r="J147" s="8">
        <f>SUMIFS(AssessedValuation[100% Commercial],AssessedValuation[Dist],$C147,AssessedValuation[Tif_NonTIF],$A$4)</f>
        <v>1053647</v>
      </c>
      <c r="K147" s="8">
        <f>SUMIFS(AssessedValuation[100% Industrial],AssessedValuation[Dist],$C147,AssessedValuation[Tif_NonTIF],$A$4)</f>
        <v>1903970</v>
      </c>
      <c r="L147" s="8">
        <f>SUMIFS(AssessedValuation[100% Reserved],AssessedValuation[Dist],$C147,AssessedValuation[Tif_NonTIF],$A$4)</f>
        <v>0</v>
      </c>
      <c r="M147" s="8">
        <f>SUMIFS(AssessedValuation[100% Reserved4],AssessedValuation[Dist],$C147,AssessedValuation[Tif_NonTIF],$A$4)</f>
        <v>0</v>
      </c>
      <c r="N147" s="8">
        <f>SUMIFS(AssessedValuation[100% Railroads],AssessedValuation[Dist],$C147,AssessedValuation[Tif_NonTIF],$A$4)</f>
        <v>0</v>
      </c>
      <c r="O147" s="8">
        <f>SUMIFS(AssessedValuation[100% Utilities],AssessedValuation[Dist],$C147,AssessedValuation[Tif_NonTIF],$A$4)</f>
        <v>0</v>
      </c>
      <c r="P147" s="8">
        <f>SUMIFS(AssessedValuation[100% Other],AssessedValuation[Dist],$C147,AssessedValuation[Tif_NonTIF],$A$4)</f>
        <v>0</v>
      </c>
      <c r="Q147" s="8">
        <f>SUMIFS(AssessedValuation[100% Gross],AssessedValuation[Dist],$C147,AssessedValuation[Tif_NonTIF],$A$4)</f>
        <v>6013837</v>
      </c>
      <c r="R147" s="8">
        <f>SUMIFS(AssessedValuation[100% Military Exempt],AssessedValuation[Dist],$C147,AssessedValuation[Tif_NonTIF],$A$4)</f>
        <v>0</v>
      </c>
      <c r="S147" s="8">
        <f>SUMIFS(AssessedValuation[100% Homestead Exempt],AssessedValuation[Dist],$C147,AssessedValuation[Tif_NonTIF],$A$4)</f>
        <v>0</v>
      </c>
      <c r="T147" s="8">
        <f>SUMIFS(AssessedValuation[100% Net],AssessedValuation[Dist],$C147,AssessedValuation[Tif_NonTIF],$A$4)</f>
        <v>6013837</v>
      </c>
      <c r="U147" s="8">
        <f>SUMIFS(AssessedValuation[100% Gas &amp; Elec Utilities],AssessedValuation[Dist],$C147,AssessedValuation[Tif_NonTIF],$A$4)</f>
        <v>0</v>
      </c>
      <c r="V147" s="8">
        <f t="shared" si="2"/>
        <v>6013837</v>
      </c>
    </row>
    <row r="148" spans="1:22" x14ac:dyDescent="0.25">
      <c r="A148">
        <f>'Assessed Non-TIF'!A148</f>
        <v>2026</v>
      </c>
      <c r="B148" t="str">
        <f>'Assessed Non-TIF'!B148</f>
        <v>07</v>
      </c>
      <c r="C148" t="str">
        <f>'Assessed Non-TIF'!C148</f>
        <v>3042</v>
      </c>
      <c r="D148" t="str">
        <f>'Assessed Non-TIF'!D148</f>
        <v>3042</v>
      </c>
      <c r="E148" t="str">
        <f>'Assessed Non-TIF'!E148</f>
        <v>HUDSON</v>
      </c>
      <c r="F148" t="str">
        <f>'Assessed Non-TIF'!F148</f>
        <v>Hudson</v>
      </c>
      <c r="G148" s="8">
        <f>SUMIFS(AssessedValuation[100% Residential],AssessedValuation[Dist],$C148,AssessedValuation[Tif_NonTIF],$A$4)</f>
        <v>33859501</v>
      </c>
      <c r="H148" s="8">
        <f>SUMIFS(AssessedValuation[100% Ag Land],AssessedValuation[Dist],$C148,AssessedValuation[Tif_NonTIF],$A$4)</f>
        <v>0</v>
      </c>
      <c r="I148" s="8">
        <f>SUMIFS(AssessedValuation[100% Ag Building],AssessedValuation[Dist],$C148,AssessedValuation[Tif_NonTIF],$A$4)</f>
        <v>0</v>
      </c>
      <c r="J148" s="8">
        <f>SUMIFS(AssessedValuation[100% Commercial],AssessedValuation[Dist],$C148,AssessedValuation[Tif_NonTIF],$A$4)</f>
        <v>31676426</v>
      </c>
      <c r="K148" s="8">
        <f>SUMIFS(AssessedValuation[100% Industrial],AssessedValuation[Dist],$C148,AssessedValuation[Tif_NonTIF],$A$4)</f>
        <v>813056</v>
      </c>
      <c r="L148" s="8">
        <f>SUMIFS(AssessedValuation[100% Reserved],AssessedValuation[Dist],$C148,AssessedValuation[Tif_NonTIF],$A$4)</f>
        <v>0</v>
      </c>
      <c r="M148" s="8">
        <f>SUMIFS(AssessedValuation[100% Reserved4],AssessedValuation[Dist],$C148,AssessedValuation[Tif_NonTIF],$A$4)</f>
        <v>0</v>
      </c>
      <c r="N148" s="8">
        <f>SUMIFS(AssessedValuation[100% Railroads],AssessedValuation[Dist],$C148,AssessedValuation[Tif_NonTIF],$A$4)</f>
        <v>0</v>
      </c>
      <c r="O148" s="8">
        <f>SUMIFS(AssessedValuation[100% Utilities],AssessedValuation[Dist],$C148,AssessedValuation[Tif_NonTIF],$A$4)</f>
        <v>0</v>
      </c>
      <c r="P148" s="8">
        <f>SUMIFS(AssessedValuation[100% Other],AssessedValuation[Dist],$C148,AssessedValuation[Tif_NonTIF],$A$4)</f>
        <v>0</v>
      </c>
      <c r="Q148" s="8">
        <f>SUMIFS(AssessedValuation[100% Gross],AssessedValuation[Dist],$C148,AssessedValuation[Tif_NonTIF],$A$4)</f>
        <v>66348983</v>
      </c>
      <c r="R148" s="8">
        <f>SUMIFS(AssessedValuation[100% Military Exempt],AssessedValuation[Dist],$C148,AssessedValuation[Tif_NonTIF],$A$4)</f>
        <v>4000</v>
      </c>
      <c r="S148" s="8">
        <f>SUMIFS(AssessedValuation[100% Homestead Exempt],AssessedValuation[Dist],$C148,AssessedValuation[Tif_NonTIF],$A$4)</f>
        <v>6500</v>
      </c>
      <c r="T148" s="8">
        <f>SUMIFS(AssessedValuation[100% Net],AssessedValuation[Dist],$C148,AssessedValuation[Tif_NonTIF],$A$4)</f>
        <v>66338483</v>
      </c>
      <c r="U148" s="8">
        <f>SUMIFS(AssessedValuation[100% Gas &amp; Elec Utilities],AssessedValuation[Dist],$C148,AssessedValuation[Tif_NonTIF],$A$4)</f>
        <v>0</v>
      </c>
      <c r="V148" s="8">
        <f t="shared" si="2"/>
        <v>66338483</v>
      </c>
    </row>
    <row r="149" spans="1:22" x14ac:dyDescent="0.25">
      <c r="A149">
        <f>'Assessed Non-TIF'!A149</f>
        <v>2026</v>
      </c>
      <c r="B149" t="str">
        <f>'Assessed Non-TIF'!B149</f>
        <v>05</v>
      </c>
      <c r="C149" t="str">
        <f>'Assessed Non-TIF'!C149</f>
        <v>3060</v>
      </c>
      <c r="D149" t="str">
        <f>'Assessed Non-TIF'!D149</f>
        <v>3060</v>
      </c>
      <c r="E149" t="str">
        <f>'Assessed Non-TIF'!E149</f>
        <v>HUMBOLDT</v>
      </c>
      <c r="F149" t="str">
        <f>'Assessed Non-TIF'!F149</f>
        <v>Humboldt</v>
      </c>
      <c r="G149" s="8">
        <f>SUMIFS(AssessedValuation[100% Residential],AssessedValuation[Dist],$C149,AssessedValuation[Tif_NonTIF],$A$4)</f>
        <v>13189630</v>
      </c>
      <c r="H149" s="8">
        <f>SUMIFS(AssessedValuation[100% Ag Land],AssessedValuation[Dist],$C149,AssessedValuation[Tif_NonTIF],$A$4)</f>
        <v>46566</v>
      </c>
      <c r="I149" s="8">
        <f>SUMIFS(AssessedValuation[100% Ag Building],AssessedValuation[Dist],$C149,AssessedValuation[Tif_NonTIF],$A$4)</f>
        <v>0</v>
      </c>
      <c r="J149" s="8">
        <f>SUMIFS(AssessedValuation[100% Commercial],AssessedValuation[Dist],$C149,AssessedValuation[Tif_NonTIF],$A$4)</f>
        <v>17203845</v>
      </c>
      <c r="K149" s="8">
        <f>SUMIFS(AssessedValuation[100% Industrial],AssessedValuation[Dist],$C149,AssessedValuation[Tif_NonTIF],$A$4)</f>
        <v>1537170</v>
      </c>
      <c r="L149" s="8">
        <f>SUMIFS(AssessedValuation[100% Reserved],AssessedValuation[Dist],$C149,AssessedValuation[Tif_NonTIF],$A$4)</f>
        <v>0</v>
      </c>
      <c r="M149" s="8">
        <f>SUMIFS(AssessedValuation[100% Reserved4],AssessedValuation[Dist],$C149,AssessedValuation[Tif_NonTIF],$A$4)</f>
        <v>0</v>
      </c>
      <c r="N149" s="8">
        <f>SUMIFS(AssessedValuation[100% Railroads],AssessedValuation[Dist],$C149,AssessedValuation[Tif_NonTIF],$A$4)</f>
        <v>0</v>
      </c>
      <c r="O149" s="8">
        <f>SUMIFS(AssessedValuation[100% Utilities],AssessedValuation[Dist],$C149,AssessedValuation[Tif_NonTIF],$A$4)</f>
        <v>0</v>
      </c>
      <c r="P149" s="8">
        <f>SUMIFS(AssessedValuation[100% Other],AssessedValuation[Dist],$C149,AssessedValuation[Tif_NonTIF],$A$4)</f>
        <v>0</v>
      </c>
      <c r="Q149" s="8">
        <f>SUMIFS(AssessedValuation[100% Gross],AssessedValuation[Dist],$C149,AssessedValuation[Tif_NonTIF],$A$4)</f>
        <v>31977211</v>
      </c>
      <c r="R149" s="8">
        <f>SUMIFS(AssessedValuation[100% Military Exempt],AssessedValuation[Dist],$C149,AssessedValuation[Tif_NonTIF],$A$4)</f>
        <v>0</v>
      </c>
      <c r="S149" s="8">
        <f>SUMIFS(AssessedValuation[100% Homestead Exempt],AssessedValuation[Dist],$C149,AssessedValuation[Tif_NonTIF],$A$4)</f>
        <v>0</v>
      </c>
      <c r="T149" s="8">
        <f>SUMIFS(AssessedValuation[100% Net],AssessedValuation[Dist],$C149,AssessedValuation[Tif_NonTIF],$A$4)</f>
        <v>31977211</v>
      </c>
      <c r="U149" s="8">
        <f>SUMIFS(AssessedValuation[100% Gas &amp; Elec Utilities],AssessedValuation[Dist],$C149,AssessedValuation[Tif_NonTIF],$A$4)</f>
        <v>0</v>
      </c>
      <c r="V149" s="8">
        <f t="shared" si="2"/>
        <v>31977211</v>
      </c>
    </row>
    <row r="150" spans="1:22" x14ac:dyDescent="0.25">
      <c r="A150">
        <f>'Assessed Non-TIF'!A150</f>
        <v>2026</v>
      </c>
      <c r="B150" t="str">
        <f>'Assessed Non-TIF'!B150</f>
        <v>13</v>
      </c>
      <c r="C150" t="str">
        <f>'Assessed Non-TIF'!C150</f>
        <v>3168</v>
      </c>
      <c r="D150" t="str">
        <f>'Assessed Non-TIF'!D150</f>
        <v>3168</v>
      </c>
      <c r="E150" t="str">
        <f>'Assessed Non-TIF'!E150</f>
        <v>IKM-MANNING</v>
      </c>
      <c r="F150" t="str">
        <f>'Assessed Non-TIF'!F150</f>
        <v>IKM-Manning</v>
      </c>
      <c r="G150" s="8">
        <f>SUMIFS(AssessedValuation[100% Residential],AssessedValuation[Dist],$C150,AssessedValuation[Tif_NonTIF],$A$4)</f>
        <v>3329185</v>
      </c>
      <c r="H150" s="8">
        <f>SUMIFS(AssessedValuation[100% Ag Land],AssessedValuation[Dist],$C150,AssessedValuation[Tif_NonTIF],$A$4)</f>
        <v>1503284</v>
      </c>
      <c r="I150" s="8">
        <f>SUMIFS(AssessedValuation[100% Ag Building],AssessedValuation[Dist],$C150,AssessedValuation[Tif_NonTIF],$A$4)</f>
        <v>6431407</v>
      </c>
      <c r="J150" s="8">
        <f>SUMIFS(AssessedValuation[100% Commercial],AssessedValuation[Dist],$C150,AssessedValuation[Tif_NonTIF],$A$4)</f>
        <v>1171630</v>
      </c>
      <c r="K150" s="8">
        <f>SUMIFS(AssessedValuation[100% Industrial],AssessedValuation[Dist],$C150,AssessedValuation[Tif_NonTIF],$A$4)</f>
        <v>6119196</v>
      </c>
      <c r="L150" s="8">
        <f>SUMIFS(AssessedValuation[100% Reserved],AssessedValuation[Dist],$C150,AssessedValuation[Tif_NonTIF],$A$4)</f>
        <v>0</v>
      </c>
      <c r="M150" s="8">
        <f>SUMIFS(AssessedValuation[100% Reserved4],AssessedValuation[Dist],$C150,AssessedValuation[Tif_NonTIF],$A$4)</f>
        <v>0</v>
      </c>
      <c r="N150" s="8">
        <f>SUMIFS(AssessedValuation[100% Railroads],AssessedValuation[Dist],$C150,AssessedValuation[Tif_NonTIF],$A$4)</f>
        <v>0</v>
      </c>
      <c r="O150" s="8">
        <f>SUMIFS(AssessedValuation[100% Utilities],AssessedValuation[Dist],$C150,AssessedValuation[Tif_NonTIF],$A$4)</f>
        <v>0</v>
      </c>
      <c r="P150" s="8">
        <f>SUMIFS(AssessedValuation[100% Other],AssessedValuation[Dist],$C150,AssessedValuation[Tif_NonTIF],$A$4)</f>
        <v>0</v>
      </c>
      <c r="Q150" s="8">
        <f>SUMIFS(AssessedValuation[100% Gross],AssessedValuation[Dist],$C150,AssessedValuation[Tif_NonTIF],$A$4)</f>
        <v>18554702</v>
      </c>
      <c r="R150" s="8">
        <f>SUMIFS(AssessedValuation[100% Military Exempt],AssessedValuation[Dist],$C150,AssessedValuation[Tif_NonTIF],$A$4)</f>
        <v>0</v>
      </c>
      <c r="S150" s="8">
        <f>SUMIFS(AssessedValuation[100% Homestead Exempt],AssessedValuation[Dist],$C150,AssessedValuation[Tif_NonTIF],$A$4)</f>
        <v>0</v>
      </c>
      <c r="T150" s="8">
        <f>SUMIFS(AssessedValuation[100% Net],AssessedValuation[Dist],$C150,AssessedValuation[Tif_NonTIF],$A$4)</f>
        <v>18554702</v>
      </c>
      <c r="U150" s="8">
        <f>SUMIFS(AssessedValuation[100% Gas &amp; Elec Utilities],AssessedValuation[Dist],$C150,AssessedValuation[Tif_NonTIF],$A$4)</f>
        <v>0</v>
      </c>
      <c r="V150" s="8">
        <f t="shared" si="2"/>
        <v>18554702</v>
      </c>
    </row>
    <row r="151" spans="1:22" x14ac:dyDescent="0.25">
      <c r="A151">
        <f>'Assessed Non-TIF'!A151</f>
        <v>2026</v>
      </c>
      <c r="B151" t="str">
        <f>'Assessed Non-TIF'!B151</f>
        <v>07</v>
      </c>
      <c r="C151" t="str">
        <f>'Assessed Non-TIF'!C151</f>
        <v>3105</v>
      </c>
      <c r="D151" t="str">
        <f>'Assessed Non-TIF'!D151</f>
        <v>3105</v>
      </c>
      <c r="E151" t="str">
        <f>'Assessed Non-TIF'!E151</f>
        <v>INDEPENDENCE</v>
      </c>
      <c r="F151" t="str">
        <f>'Assessed Non-TIF'!F151</f>
        <v>Independence</v>
      </c>
      <c r="G151" s="8">
        <f>SUMIFS(AssessedValuation[100% Residential],AssessedValuation[Dist],$C151,AssessedValuation[Tif_NonTIF],$A$4)</f>
        <v>16443076</v>
      </c>
      <c r="H151" s="8">
        <f>SUMIFS(AssessedValuation[100% Ag Land],AssessedValuation[Dist],$C151,AssessedValuation[Tif_NonTIF],$A$4)</f>
        <v>0</v>
      </c>
      <c r="I151" s="8">
        <f>SUMIFS(AssessedValuation[100% Ag Building],AssessedValuation[Dist],$C151,AssessedValuation[Tif_NonTIF],$A$4)</f>
        <v>0</v>
      </c>
      <c r="J151" s="8">
        <f>SUMIFS(AssessedValuation[100% Commercial],AssessedValuation[Dist],$C151,AssessedValuation[Tif_NonTIF],$A$4)</f>
        <v>11634798</v>
      </c>
      <c r="K151" s="8">
        <f>SUMIFS(AssessedValuation[100% Industrial],AssessedValuation[Dist],$C151,AssessedValuation[Tif_NonTIF],$A$4)</f>
        <v>3060338</v>
      </c>
      <c r="L151" s="8">
        <f>SUMIFS(AssessedValuation[100% Reserved],AssessedValuation[Dist],$C151,AssessedValuation[Tif_NonTIF],$A$4)</f>
        <v>0</v>
      </c>
      <c r="M151" s="8">
        <f>SUMIFS(AssessedValuation[100% Reserved4],AssessedValuation[Dist],$C151,AssessedValuation[Tif_NonTIF],$A$4)</f>
        <v>0</v>
      </c>
      <c r="N151" s="8">
        <f>SUMIFS(AssessedValuation[100% Railroads],AssessedValuation[Dist],$C151,AssessedValuation[Tif_NonTIF],$A$4)</f>
        <v>0</v>
      </c>
      <c r="O151" s="8">
        <f>SUMIFS(AssessedValuation[100% Utilities],AssessedValuation[Dist],$C151,AssessedValuation[Tif_NonTIF],$A$4)</f>
        <v>0</v>
      </c>
      <c r="P151" s="8">
        <f>SUMIFS(AssessedValuation[100% Other],AssessedValuation[Dist],$C151,AssessedValuation[Tif_NonTIF],$A$4)</f>
        <v>0</v>
      </c>
      <c r="Q151" s="8">
        <f>SUMIFS(AssessedValuation[100% Gross],AssessedValuation[Dist],$C151,AssessedValuation[Tif_NonTIF],$A$4)</f>
        <v>31138212</v>
      </c>
      <c r="R151" s="8">
        <f>SUMIFS(AssessedValuation[100% Military Exempt],AssessedValuation[Dist],$C151,AssessedValuation[Tif_NonTIF],$A$4)</f>
        <v>0</v>
      </c>
      <c r="S151" s="8">
        <f>SUMIFS(AssessedValuation[100% Homestead Exempt],AssessedValuation[Dist],$C151,AssessedValuation[Tif_NonTIF],$A$4)</f>
        <v>0</v>
      </c>
      <c r="T151" s="8">
        <f>SUMIFS(AssessedValuation[100% Net],AssessedValuation[Dist],$C151,AssessedValuation[Tif_NonTIF],$A$4)</f>
        <v>31138212</v>
      </c>
      <c r="U151" s="8">
        <f>SUMIFS(AssessedValuation[100% Gas &amp; Elec Utilities],AssessedValuation[Dist],$C151,AssessedValuation[Tif_NonTIF],$A$4)</f>
        <v>0</v>
      </c>
      <c r="V151" s="8">
        <f t="shared" si="2"/>
        <v>31138212</v>
      </c>
    </row>
    <row r="152" spans="1:22" x14ac:dyDescent="0.25">
      <c r="A152">
        <f>'Assessed Non-TIF'!A152</f>
        <v>2026</v>
      </c>
      <c r="B152" t="str">
        <f>'Assessed Non-TIF'!B152</f>
        <v>11</v>
      </c>
      <c r="C152" t="str">
        <f>'Assessed Non-TIF'!C152</f>
        <v>3114</v>
      </c>
      <c r="D152" t="str">
        <f>'Assessed Non-TIF'!D152</f>
        <v>3114</v>
      </c>
      <c r="E152" t="str">
        <f>'Assessed Non-TIF'!E152</f>
        <v>INDIANOLA</v>
      </c>
      <c r="F152" t="str">
        <f>'Assessed Non-TIF'!F152</f>
        <v>Indianola</v>
      </c>
      <c r="G152" s="8">
        <f>SUMIFS(AssessedValuation[100% Residential],AssessedValuation[Dist],$C152,AssessedValuation[Tif_NonTIF],$A$4)</f>
        <v>31249262</v>
      </c>
      <c r="H152" s="8">
        <f>SUMIFS(AssessedValuation[100% Ag Land],AssessedValuation[Dist],$C152,AssessedValuation[Tif_NonTIF],$A$4)</f>
        <v>62923</v>
      </c>
      <c r="I152" s="8">
        <f>SUMIFS(AssessedValuation[100% Ag Building],AssessedValuation[Dist],$C152,AssessedValuation[Tif_NonTIF],$A$4)</f>
        <v>1273</v>
      </c>
      <c r="J152" s="8">
        <f>SUMIFS(AssessedValuation[100% Commercial],AssessedValuation[Dist],$C152,AssessedValuation[Tif_NonTIF],$A$4)</f>
        <v>17970418</v>
      </c>
      <c r="K152" s="8">
        <f>SUMIFS(AssessedValuation[100% Industrial],AssessedValuation[Dist],$C152,AssessedValuation[Tif_NonTIF],$A$4)</f>
        <v>0</v>
      </c>
      <c r="L152" s="8">
        <f>SUMIFS(AssessedValuation[100% Reserved],AssessedValuation[Dist],$C152,AssessedValuation[Tif_NonTIF],$A$4)</f>
        <v>0</v>
      </c>
      <c r="M152" s="8">
        <f>SUMIFS(AssessedValuation[100% Reserved4],AssessedValuation[Dist],$C152,AssessedValuation[Tif_NonTIF],$A$4)</f>
        <v>0</v>
      </c>
      <c r="N152" s="8">
        <f>SUMIFS(AssessedValuation[100% Railroads],AssessedValuation[Dist],$C152,AssessedValuation[Tif_NonTIF],$A$4)</f>
        <v>0</v>
      </c>
      <c r="O152" s="8">
        <f>SUMIFS(AssessedValuation[100% Utilities],AssessedValuation[Dist],$C152,AssessedValuation[Tif_NonTIF],$A$4)</f>
        <v>0</v>
      </c>
      <c r="P152" s="8">
        <f>SUMIFS(AssessedValuation[100% Other],AssessedValuation[Dist],$C152,AssessedValuation[Tif_NonTIF],$A$4)</f>
        <v>0</v>
      </c>
      <c r="Q152" s="8">
        <f>SUMIFS(AssessedValuation[100% Gross],AssessedValuation[Dist],$C152,AssessedValuation[Tif_NonTIF],$A$4)</f>
        <v>49283876</v>
      </c>
      <c r="R152" s="8">
        <f>SUMIFS(AssessedValuation[100% Military Exempt],AssessedValuation[Dist],$C152,AssessedValuation[Tif_NonTIF],$A$4)</f>
        <v>0</v>
      </c>
      <c r="S152" s="8">
        <f>SUMIFS(AssessedValuation[100% Homestead Exempt],AssessedValuation[Dist],$C152,AssessedValuation[Tif_NonTIF],$A$4)</f>
        <v>0</v>
      </c>
      <c r="T152" s="8">
        <f>SUMIFS(AssessedValuation[100% Net],AssessedValuation[Dist],$C152,AssessedValuation[Tif_NonTIF],$A$4)</f>
        <v>49283876</v>
      </c>
      <c r="U152" s="8">
        <f>SUMIFS(AssessedValuation[100% Gas &amp; Elec Utilities],AssessedValuation[Dist],$C152,AssessedValuation[Tif_NonTIF],$A$4)</f>
        <v>0</v>
      </c>
      <c r="V152" s="8">
        <f t="shared" si="2"/>
        <v>49283876</v>
      </c>
    </row>
    <row r="153" spans="1:22" x14ac:dyDescent="0.25">
      <c r="A153">
        <f>'Assessed Non-TIF'!A153</f>
        <v>2026</v>
      </c>
      <c r="B153" t="str">
        <f>'Assessed Non-TIF'!B153</f>
        <v>11</v>
      </c>
      <c r="C153" t="str">
        <f>'Assessed Non-TIF'!C153</f>
        <v>3119</v>
      </c>
      <c r="D153" t="str">
        <f>'Assessed Non-TIF'!D153</f>
        <v>3119</v>
      </c>
      <c r="E153" t="str">
        <f>'Assessed Non-TIF'!E153</f>
        <v>INTERSTATE 35</v>
      </c>
      <c r="F153" t="str">
        <f>'Assessed Non-TIF'!F153</f>
        <v>Interstate 35</v>
      </c>
      <c r="G153" s="8">
        <f>SUMIFS(AssessedValuation[100% Residential],AssessedValuation[Dist],$C153,AssessedValuation[Tif_NonTIF],$A$4)</f>
        <v>0</v>
      </c>
      <c r="H153" s="8">
        <f>SUMIFS(AssessedValuation[100% Ag Land],AssessedValuation[Dist],$C153,AssessedValuation[Tif_NonTIF],$A$4)</f>
        <v>0</v>
      </c>
      <c r="I153" s="8">
        <f>SUMIFS(AssessedValuation[100% Ag Building],AssessedValuation[Dist],$C153,AssessedValuation[Tif_NonTIF],$A$4)</f>
        <v>0</v>
      </c>
      <c r="J153" s="8">
        <f>SUMIFS(AssessedValuation[100% Commercial],AssessedValuation[Dist],$C153,AssessedValuation[Tif_NonTIF],$A$4)</f>
        <v>0</v>
      </c>
      <c r="K153" s="8">
        <f>SUMIFS(AssessedValuation[100% Industrial],AssessedValuation[Dist],$C153,AssessedValuation[Tif_NonTIF],$A$4)</f>
        <v>0</v>
      </c>
      <c r="L153" s="8">
        <f>SUMIFS(AssessedValuation[100% Reserved],AssessedValuation[Dist],$C153,AssessedValuation[Tif_NonTIF],$A$4)</f>
        <v>0</v>
      </c>
      <c r="M153" s="8">
        <f>SUMIFS(AssessedValuation[100% Reserved4],AssessedValuation[Dist],$C153,AssessedValuation[Tif_NonTIF],$A$4)</f>
        <v>0</v>
      </c>
      <c r="N153" s="8">
        <f>SUMIFS(AssessedValuation[100% Railroads],AssessedValuation[Dist],$C153,AssessedValuation[Tif_NonTIF],$A$4)</f>
        <v>0</v>
      </c>
      <c r="O153" s="8">
        <f>SUMIFS(AssessedValuation[100% Utilities],AssessedValuation[Dist],$C153,AssessedValuation[Tif_NonTIF],$A$4)</f>
        <v>0</v>
      </c>
      <c r="P153" s="8">
        <f>SUMIFS(AssessedValuation[100% Other],AssessedValuation[Dist],$C153,AssessedValuation[Tif_NonTIF],$A$4)</f>
        <v>0</v>
      </c>
      <c r="Q153" s="8">
        <f>SUMIFS(AssessedValuation[100% Gross],AssessedValuation[Dist],$C153,AssessedValuation[Tif_NonTIF],$A$4)</f>
        <v>0</v>
      </c>
      <c r="R153" s="8">
        <f>SUMIFS(AssessedValuation[100% Military Exempt],AssessedValuation[Dist],$C153,AssessedValuation[Tif_NonTIF],$A$4)</f>
        <v>0</v>
      </c>
      <c r="S153" s="8">
        <f>SUMIFS(AssessedValuation[100% Homestead Exempt],AssessedValuation[Dist],$C153,AssessedValuation[Tif_NonTIF],$A$4)</f>
        <v>0</v>
      </c>
      <c r="T153" s="8">
        <f>SUMIFS(AssessedValuation[100% Net],AssessedValuation[Dist],$C153,AssessedValuation[Tif_NonTIF],$A$4)</f>
        <v>0</v>
      </c>
      <c r="U153" s="8">
        <f>SUMIFS(AssessedValuation[100% Gas &amp; Elec Utilities],AssessedValuation[Dist],$C153,AssessedValuation[Tif_NonTIF],$A$4)</f>
        <v>0</v>
      </c>
      <c r="V153" s="8">
        <f t="shared" si="2"/>
        <v>0</v>
      </c>
    </row>
    <row r="154" spans="1:22" x14ac:dyDescent="0.25">
      <c r="A154">
        <f>'Assessed Non-TIF'!A154</f>
        <v>2026</v>
      </c>
      <c r="B154" t="str">
        <f>'Assessed Non-TIF'!B154</f>
        <v>10</v>
      </c>
      <c r="C154" t="str">
        <f>'Assessed Non-TIF'!C154</f>
        <v>3141</v>
      </c>
      <c r="D154" t="str">
        <f>'Assessed Non-TIF'!D154</f>
        <v>3141</v>
      </c>
      <c r="E154" t="str">
        <f>'Assessed Non-TIF'!E154</f>
        <v>IOWA CITY</v>
      </c>
      <c r="F154" t="str">
        <f>'Assessed Non-TIF'!F154</f>
        <v>Iowa City</v>
      </c>
      <c r="G154" s="8">
        <f>SUMIFS(AssessedValuation[100% Residential],AssessedValuation[Dist],$C154,AssessedValuation[Tif_NonTIF],$A$4)</f>
        <v>403676276</v>
      </c>
      <c r="H154" s="8">
        <f>SUMIFS(AssessedValuation[100% Ag Land],AssessedValuation[Dist],$C154,AssessedValuation[Tif_NonTIF],$A$4)</f>
        <v>60879</v>
      </c>
      <c r="I154" s="8">
        <f>SUMIFS(AssessedValuation[100% Ag Building],AssessedValuation[Dist],$C154,AssessedValuation[Tif_NonTIF],$A$4)</f>
        <v>0</v>
      </c>
      <c r="J154" s="8">
        <f>SUMIFS(AssessedValuation[100% Commercial],AssessedValuation[Dist],$C154,AssessedValuation[Tif_NonTIF],$A$4)</f>
        <v>384637884</v>
      </c>
      <c r="K154" s="8">
        <f>SUMIFS(AssessedValuation[100% Industrial],AssessedValuation[Dist],$C154,AssessedValuation[Tif_NonTIF],$A$4)</f>
        <v>5522121</v>
      </c>
      <c r="L154" s="8">
        <f>SUMIFS(AssessedValuation[100% Reserved],AssessedValuation[Dist],$C154,AssessedValuation[Tif_NonTIF],$A$4)</f>
        <v>0</v>
      </c>
      <c r="M154" s="8">
        <f>SUMIFS(AssessedValuation[100% Reserved4],AssessedValuation[Dist],$C154,AssessedValuation[Tif_NonTIF],$A$4)</f>
        <v>0</v>
      </c>
      <c r="N154" s="8">
        <f>SUMIFS(AssessedValuation[100% Railroads],AssessedValuation[Dist],$C154,AssessedValuation[Tif_NonTIF],$A$4)</f>
        <v>0</v>
      </c>
      <c r="O154" s="8">
        <f>SUMIFS(AssessedValuation[100% Utilities],AssessedValuation[Dist],$C154,AssessedValuation[Tif_NonTIF],$A$4)</f>
        <v>0</v>
      </c>
      <c r="P154" s="8">
        <f>SUMIFS(AssessedValuation[100% Other],AssessedValuation[Dist],$C154,AssessedValuation[Tif_NonTIF],$A$4)</f>
        <v>0</v>
      </c>
      <c r="Q154" s="8">
        <f>SUMIFS(AssessedValuation[100% Gross],AssessedValuation[Dist],$C154,AssessedValuation[Tif_NonTIF],$A$4)</f>
        <v>793897160</v>
      </c>
      <c r="R154" s="8">
        <f>SUMIFS(AssessedValuation[100% Military Exempt],AssessedValuation[Dist],$C154,AssessedValuation[Tif_NonTIF],$A$4)</f>
        <v>84000</v>
      </c>
      <c r="S154" s="8">
        <f>SUMIFS(AssessedValuation[100% Homestead Exempt],AssessedValuation[Dist],$C154,AssessedValuation[Tif_NonTIF],$A$4)</f>
        <v>533000</v>
      </c>
      <c r="T154" s="8">
        <f>SUMIFS(AssessedValuation[100% Net],AssessedValuation[Dist],$C154,AssessedValuation[Tif_NonTIF],$A$4)</f>
        <v>793280160</v>
      </c>
      <c r="U154" s="8">
        <f>SUMIFS(AssessedValuation[100% Gas &amp; Elec Utilities],AssessedValuation[Dist],$C154,AssessedValuation[Tif_NonTIF],$A$4)</f>
        <v>0</v>
      </c>
      <c r="V154" s="8">
        <f t="shared" si="2"/>
        <v>793280160</v>
      </c>
    </row>
    <row r="155" spans="1:22" x14ac:dyDescent="0.25">
      <c r="A155">
        <f>'Assessed Non-TIF'!A155</f>
        <v>2026</v>
      </c>
      <c r="B155" t="str">
        <f>'Assessed Non-TIF'!B155</f>
        <v>07</v>
      </c>
      <c r="C155" t="str">
        <f>'Assessed Non-TIF'!C155</f>
        <v>3150</v>
      </c>
      <c r="D155" t="str">
        <f>'Assessed Non-TIF'!D155</f>
        <v>3150</v>
      </c>
      <c r="E155" t="str">
        <f>'Assessed Non-TIF'!E155</f>
        <v>IOWA FALLS</v>
      </c>
      <c r="F155" t="str">
        <f>'Assessed Non-TIF'!F155</f>
        <v>Iowa Falls</v>
      </c>
      <c r="G155" s="8">
        <f>SUMIFS(AssessedValuation[100% Residential],AssessedValuation[Dist],$C155,AssessedValuation[Tif_NonTIF],$A$4)</f>
        <v>13302764</v>
      </c>
      <c r="H155" s="8">
        <f>SUMIFS(AssessedValuation[100% Ag Land],AssessedValuation[Dist],$C155,AssessedValuation[Tif_NonTIF],$A$4)</f>
        <v>0</v>
      </c>
      <c r="I155" s="8">
        <f>SUMIFS(AssessedValuation[100% Ag Building],AssessedValuation[Dist],$C155,AssessedValuation[Tif_NonTIF],$A$4)</f>
        <v>0</v>
      </c>
      <c r="J155" s="8">
        <f>SUMIFS(AssessedValuation[100% Commercial],AssessedValuation[Dist],$C155,AssessedValuation[Tif_NonTIF],$A$4)</f>
        <v>19886869</v>
      </c>
      <c r="K155" s="8">
        <f>SUMIFS(AssessedValuation[100% Industrial],AssessedValuation[Dist],$C155,AssessedValuation[Tif_NonTIF],$A$4)</f>
        <v>8279206</v>
      </c>
      <c r="L155" s="8">
        <f>SUMIFS(AssessedValuation[100% Reserved],AssessedValuation[Dist],$C155,AssessedValuation[Tif_NonTIF],$A$4)</f>
        <v>0</v>
      </c>
      <c r="M155" s="8">
        <f>SUMIFS(AssessedValuation[100% Reserved4],AssessedValuation[Dist],$C155,AssessedValuation[Tif_NonTIF],$A$4)</f>
        <v>0</v>
      </c>
      <c r="N155" s="8">
        <f>SUMIFS(AssessedValuation[100% Railroads],AssessedValuation[Dist],$C155,AssessedValuation[Tif_NonTIF],$A$4)</f>
        <v>0</v>
      </c>
      <c r="O155" s="8">
        <f>SUMIFS(AssessedValuation[100% Utilities],AssessedValuation[Dist],$C155,AssessedValuation[Tif_NonTIF],$A$4)</f>
        <v>0</v>
      </c>
      <c r="P155" s="8">
        <f>SUMIFS(AssessedValuation[100% Other],AssessedValuation[Dist],$C155,AssessedValuation[Tif_NonTIF],$A$4)</f>
        <v>0</v>
      </c>
      <c r="Q155" s="8">
        <f>SUMIFS(AssessedValuation[100% Gross],AssessedValuation[Dist],$C155,AssessedValuation[Tif_NonTIF],$A$4)</f>
        <v>41468839</v>
      </c>
      <c r="R155" s="8">
        <f>SUMIFS(AssessedValuation[100% Military Exempt],AssessedValuation[Dist],$C155,AssessedValuation[Tif_NonTIF],$A$4)</f>
        <v>0</v>
      </c>
      <c r="S155" s="8">
        <f>SUMIFS(AssessedValuation[100% Homestead Exempt],AssessedValuation[Dist],$C155,AssessedValuation[Tif_NonTIF],$A$4)</f>
        <v>0</v>
      </c>
      <c r="T155" s="8">
        <f>SUMIFS(AssessedValuation[100% Net],AssessedValuation[Dist],$C155,AssessedValuation[Tif_NonTIF],$A$4)</f>
        <v>41468839</v>
      </c>
      <c r="U155" s="8">
        <f>SUMIFS(AssessedValuation[100% Gas &amp; Elec Utilities],AssessedValuation[Dist],$C155,AssessedValuation[Tif_NonTIF],$A$4)</f>
        <v>0</v>
      </c>
      <c r="V155" s="8">
        <f t="shared" si="2"/>
        <v>41468839</v>
      </c>
    </row>
    <row r="156" spans="1:22" x14ac:dyDescent="0.25">
      <c r="A156">
        <f>'Assessed Non-TIF'!A156</f>
        <v>2026</v>
      </c>
      <c r="B156" t="str">
        <f>'Assessed Non-TIF'!B156</f>
        <v>10</v>
      </c>
      <c r="C156" t="str">
        <f>'Assessed Non-TIF'!C156</f>
        <v>3154</v>
      </c>
      <c r="D156" t="str">
        <f>'Assessed Non-TIF'!D156</f>
        <v>3154</v>
      </c>
      <c r="E156" t="str">
        <f>'Assessed Non-TIF'!E156</f>
        <v>IOWA VALLEY</v>
      </c>
      <c r="F156" t="str">
        <f>'Assessed Non-TIF'!F156</f>
        <v>Iowa Valley</v>
      </c>
      <c r="G156" s="8">
        <f>SUMIFS(AssessedValuation[100% Residential],AssessedValuation[Dist],$C156,AssessedValuation[Tif_NonTIF],$A$4)</f>
        <v>1581250</v>
      </c>
      <c r="H156" s="8">
        <f>SUMIFS(AssessedValuation[100% Ag Land],AssessedValuation[Dist],$C156,AssessedValuation[Tif_NonTIF],$A$4)</f>
        <v>73332</v>
      </c>
      <c r="I156" s="8">
        <f>SUMIFS(AssessedValuation[100% Ag Building],AssessedValuation[Dist],$C156,AssessedValuation[Tif_NonTIF],$A$4)</f>
        <v>0</v>
      </c>
      <c r="J156" s="8">
        <f>SUMIFS(AssessedValuation[100% Commercial],AssessedValuation[Dist],$C156,AssessedValuation[Tif_NonTIF],$A$4)</f>
        <v>5320598</v>
      </c>
      <c r="K156" s="8">
        <f>SUMIFS(AssessedValuation[100% Industrial],AssessedValuation[Dist],$C156,AssessedValuation[Tif_NonTIF],$A$4)</f>
        <v>14783010</v>
      </c>
      <c r="L156" s="8">
        <f>SUMIFS(AssessedValuation[100% Reserved],AssessedValuation[Dist],$C156,AssessedValuation[Tif_NonTIF],$A$4)</f>
        <v>0</v>
      </c>
      <c r="M156" s="8">
        <f>SUMIFS(AssessedValuation[100% Reserved4],AssessedValuation[Dist],$C156,AssessedValuation[Tif_NonTIF],$A$4)</f>
        <v>0</v>
      </c>
      <c r="N156" s="8">
        <f>SUMIFS(AssessedValuation[100% Railroads],AssessedValuation[Dist],$C156,AssessedValuation[Tif_NonTIF],$A$4)</f>
        <v>0</v>
      </c>
      <c r="O156" s="8">
        <f>SUMIFS(AssessedValuation[100% Utilities],AssessedValuation[Dist],$C156,AssessedValuation[Tif_NonTIF],$A$4)</f>
        <v>0</v>
      </c>
      <c r="P156" s="8">
        <f>SUMIFS(AssessedValuation[100% Other],AssessedValuation[Dist],$C156,AssessedValuation[Tif_NonTIF],$A$4)</f>
        <v>0</v>
      </c>
      <c r="Q156" s="8">
        <f>SUMIFS(AssessedValuation[100% Gross],AssessedValuation[Dist],$C156,AssessedValuation[Tif_NonTIF],$A$4)</f>
        <v>21758190</v>
      </c>
      <c r="R156" s="8">
        <f>SUMIFS(AssessedValuation[100% Military Exempt],AssessedValuation[Dist],$C156,AssessedValuation[Tif_NonTIF],$A$4)</f>
        <v>0</v>
      </c>
      <c r="S156" s="8">
        <f>SUMIFS(AssessedValuation[100% Homestead Exempt],AssessedValuation[Dist],$C156,AssessedValuation[Tif_NonTIF],$A$4)</f>
        <v>0</v>
      </c>
      <c r="T156" s="8">
        <f>SUMIFS(AssessedValuation[100% Net],AssessedValuation[Dist],$C156,AssessedValuation[Tif_NonTIF],$A$4)</f>
        <v>21758190</v>
      </c>
      <c r="U156" s="8">
        <f>SUMIFS(AssessedValuation[100% Gas &amp; Elec Utilities],AssessedValuation[Dist],$C156,AssessedValuation[Tif_NonTIF],$A$4)</f>
        <v>0</v>
      </c>
      <c r="V156" s="8">
        <f t="shared" si="2"/>
        <v>21758190</v>
      </c>
    </row>
    <row r="157" spans="1:22" x14ac:dyDescent="0.25">
      <c r="A157">
        <f>'Assessed Non-TIF'!A157</f>
        <v>2026</v>
      </c>
      <c r="B157" t="str">
        <f>'Assessed Non-TIF'!B157</f>
        <v>07</v>
      </c>
      <c r="C157" t="str">
        <f>'Assessed Non-TIF'!C157</f>
        <v>3186</v>
      </c>
      <c r="D157" t="str">
        <f>'Assessed Non-TIF'!D157</f>
        <v>3186</v>
      </c>
      <c r="E157" t="str">
        <f>'Assessed Non-TIF'!E157</f>
        <v>JANESVILLE</v>
      </c>
      <c r="F157" t="str">
        <f>'Assessed Non-TIF'!F157</f>
        <v>Janesville</v>
      </c>
      <c r="G157" s="8">
        <f>SUMIFS(AssessedValuation[100% Residential],AssessedValuation[Dist],$C157,AssessedValuation[Tif_NonTIF],$A$4)</f>
        <v>1089412</v>
      </c>
      <c r="H157" s="8">
        <f>SUMIFS(AssessedValuation[100% Ag Land],AssessedValuation[Dist],$C157,AssessedValuation[Tif_NonTIF],$A$4)</f>
        <v>0</v>
      </c>
      <c r="I157" s="8">
        <f>SUMIFS(AssessedValuation[100% Ag Building],AssessedValuation[Dist],$C157,AssessedValuation[Tif_NonTIF],$A$4)</f>
        <v>0</v>
      </c>
      <c r="J157" s="8">
        <f>SUMIFS(AssessedValuation[100% Commercial],AssessedValuation[Dist],$C157,AssessedValuation[Tif_NonTIF],$A$4)</f>
        <v>0</v>
      </c>
      <c r="K157" s="8">
        <f>SUMIFS(AssessedValuation[100% Industrial],AssessedValuation[Dist],$C157,AssessedValuation[Tif_NonTIF],$A$4)</f>
        <v>0</v>
      </c>
      <c r="L157" s="8">
        <f>SUMIFS(AssessedValuation[100% Reserved],AssessedValuation[Dist],$C157,AssessedValuation[Tif_NonTIF],$A$4)</f>
        <v>0</v>
      </c>
      <c r="M157" s="8">
        <f>SUMIFS(AssessedValuation[100% Reserved4],AssessedValuation[Dist],$C157,AssessedValuation[Tif_NonTIF],$A$4)</f>
        <v>0</v>
      </c>
      <c r="N157" s="8">
        <f>SUMIFS(AssessedValuation[100% Railroads],AssessedValuation[Dist],$C157,AssessedValuation[Tif_NonTIF],$A$4)</f>
        <v>0</v>
      </c>
      <c r="O157" s="8">
        <f>SUMIFS(AssessedValuation[100% Utilities],AssessedValuation[Dist],$C157,AssessedValuation[Tif_NonTIF],$A$4)</f>
        <v>0</v>
      </c>
      <c r="P157" s="8">
        <f>SUMIFS(AssessedValuation[100% Other],AssessedValuation[Dist],$C157,AssessedValuation[Tif_NonTIF],$A$4)</f>
        <v>0</v>
      </c>
      <c r="Q157" s="8">
        <f>SUMIFS(AssessedValuation[100% Gross],AssessedValuation[Dist],$C157,AssessedValuation[Tif_NonTIF],$A$4)</f>
        <v>1089412</v>
      </c>
      <c r="R157" s="8">
        <f>SUMIFS(AssessedValuation[100% Military Exempt],AssessedValuation[Dist],$C157,AssessedValuation[Tif_NonTIF],$A$4)</f>
        <v>0</v>
      </c>
      <c r="S157" s="8">
        <f>SUMIFS(AssessedValuation[100% Homestead Exempt],AssessedValuation[Dist],$C157,AssessedValuation[Tif_NonTIF],$A$4)</f>
        <v>0</v>
      </c>
      <c r="T157" s="8">
        <f>SUMIFS(AssessedValuation[100% Net],AssessedValuation[Dist],$C157,AssessedValuation[Tif_NonTIF],$A$4)</f>
        <v>1089412</v>
      </c>
      <c r="U157" s="8">
        <f>SUMIFS(AssessedValuation[100% Gas &amp; Elec Utilities],AssessedValuation[Dist],$C157,AssessedValuation[Tif_NonTIF],$A$4)</f>
        <v>0</v>
      </c>
      <c r="V157" s="8">
        <f t="shared" si="2"/>
        <v>1089412</v>
      </c>
    </row>
    <row r="158" spans="1:22" x14ac:dyDescent="0.25">
      <c r="A158">
        <f>'Assessed Non-TIF'!A158</f>
        <v>2026</v>
      </c>
      <c r="B158" t="str">
        <f>'Assessed Non-TIF'!B158</f>
        <v>07</v>
      </c>
      <c r="C158" t="str">
        <f>'Assessed Non-TIF'!C158</f>
        <v>3204</v>
      </c>
      <c r="D158" t="str">
        <f>'Assessed Non-TIF'!D158</f>
        <v>3204</v>
      </c>
      <c r="E158" t="str">
        <f>'Assessed Non-TIF'!E158</f>
        <v>JESUP</v>
      </c>
      <c r="F158" t="str">
        <f>'Assessed Non-TIF'!F158</f>
        <v>Jesup</v>
      </c>
      <c r="G158" s="8">
        <f>SUMIFS(AssessedValuation[100% Residential],AssessedValuation[Dist],$C158,AssessedValuation[Tif_NonTIF],$A$4)</f>
        <v>6907330</v>
      </c>
      <c r="H158" s="8">
        <f>SUMIFS(AssessedValuation[100% Ag Land],AssessedValuation[Dist],$C158,AssessedValuation[Tif_NonTIF],$A$4)</f>
        <v>0</v>
      </c>
      <c r="I158" s="8">
        <f>SUMIFS(AssessedValuation[100% Ag Building],AssessedValuation[Dist],$C158,AssessedValuation[Tif_NonTIF],$A$4)</f>
        <v>0</v>
      </c>
      <c r="J158" s="8">
        <f>SUMIFS(AssessedValuation[100% Commercial],AssessedValuation[Dist],$C158,AssessedValuation[Tif_NonTIF],$A$4)</f>
        <v>0</v>
      </c>
      <c r="K158" s="8">
        <f>SUMIFS(AssessedValuation[100% Industrial],AssessedValuation[Dist],$C158,AssessedValuation[Tif_NonTIF],$A$4)</f>
        <v>0</v>
      </c>
      <c r="L158" s="8">
        <f>SUMIFS(AssessedValuation[100% Reserved],AssessedValuation[Dist],$C158,AssessedValuation[Tif_NonTIF],$A$4)</f>
        <v>0</v>
      </c>
      <c r="M158" s="8">
        <f>SUMIFS(AssessedValuation[100% Reserved4],AssessedValuation[Dist],$C158,AssessedValuation[Tif_NonTIF],$A$4)</f>
        <v>0</v>
      </c>
      <c r="N158" s="8">
        <f>SUMIFS(AssessedValuation[100% Railroads],AssessedValuation[Dist],$C158,AssessedValuation[Tif_NonTIF],$A$4)</f>
        <v>0</v>
      </c>
      <c r="O158" s="8">
        <f>SUMIFS(AssessedValuation[100% Utilities],AssessedValuation[Dist],$C158,AssessedValuation[Tif_NonTIF],$A$4)</f>
        <v>0</v>
      </c>
      <c r="P158" s="8">
        <f>SUMIFS(AssessedValuation[100% Other],AssessedValuation[Dist],$C158,AssessedValuation[Tif_NonTIF],$A$4)</f>
        <v>0</v>
      </c>
      <c r="Q158" s="8">
        <f>SUMIFS(AssessedValuation[100% Gross],AssessedValuation[Dist],$C158,AssessedValuation[Tif_NonTIF],$A$4)</f>
        <v>6907330</v>
      </c>
      <c r="R158" s="8">
        <f>SUMIFS(AssessedValuation[100% Military Exempt],AssessedValuation[Dist],$C158,AssessedValuation[Tif_NonTIF],$A$4)</f>
        <v>4000</v>
      </c>
      <c r="S158" s="8">
        <f>SUMIFS(AssessedValuation[100% Homestead Exempt],AssessedValuation[Dist],$C158,AssessedValuation[Tif_NonTIF],$A$4)</f>
        <v>26000</v>
      </c>
      <c r="T158" s="8">
        <f>SUMIFS(AssessedValuation[100% Net],AssessedValuation[Dist],$C158,AssessedValuation[Tif_NonTIF],$A$4)</f>
        <v>6877330</v>
      </c>
      <c r="U158" s="8">
        <f>SUMIFS(AssessedValuation[100% Gas &amp; Elec Utilities],AssessedValuation[Dist],$C158,AssessedValuation[Tif_NonTIF],$A$4)</f>
        <v>0</v>
      </c>
      <c r="V158" s="8">
        <f t="shared" si="2"/>
        <v>6877330</v>
      </c>
    </row>
    <row r="159" spans="1:22" x14ac:dyDescent="0.25">
      <c r="A159">
        <f>'Assessed Non-TIF'!A159</f>
        <v>2026</v>
      </c>
      <c r="B159" t="str">
        <f>'Assessed Non-TIF'!B159</f>
        <v>11</v>
      </c>
      <c r="C159" t="str">
        <f>'Assessed Non-TIF'!C159</f>
        <v>3231</v>
      </c>
      <c r="D159" t="str">
        <f>'Assessed Non-TIF'!D159</f>
        <v>3231</v>
      </c>
      <c r="E159" t="str">
        <f>'Assessed Non-TIF'!E159</f>
        <v>JOHNSTON</v>
      </c>
      <c r="F159" t="str">
        <f>'Assessed Non-TIF'!F159</f>
        <v>Johnston</v>
      </c>
      <c r="G159" s="8">
        <f>SUMIFS(AssessedValuation[100% Residential],AssessedValuation[Dist],$C159,AssessedValuation[Tif_NonTIF],$A$4)</f>
        <v>240753195</v>
      </c>
      <c r="H159" s="8">
        <f>SUMIFS(AssessedValuation[100% Ag Land],AssessedValuation[Dist],$C159,AssessedValuation[Tif_NonTIF],$A$4)</f>
        <v>0</v>
      </c>
      <c r="I159" s="8">
        <f>SUMIFS(AssessedValuation[100% Ag Building],AssessedValuation[Dist],$C159,AssessedValuation[Tif_NonTIF],$A$4)</f>
        <v>0</v>
      </c>
      <c r="J159" s="8">
        <f>SUMIFS(AssessedValuation[100% Commercial],AssessedValuation[Dist],$C159,AssessedValuation[Tif_NonTIF],$A$4)</f>
        <v>403853131</v>
      </c>
      <c r="K159" s="8">
        <f>SUMIFS(AssessedValuation[100% Industrial],AssessedValuation[Dist],$C159,AssessedValuation[Tif_NonTIF],$A$4)</f>
        <v>5061998</v>
      </c>
      <c r="L159" s="8">
        <f>SUMIFS(AssessedValuation[100% Reserved],AssessedValuation[Dist],$C159,AssessedValuation[Tif_NonTIF],$A$4)</f>
        <v>0</v>
      </c>
      <c r="M159" s="8">
        <f>SUMIFS(AssessedValuation[100% Reserved4],AssessedValuation[Dist],$C159,AssessedValuation[Tif_NonTIF],$A$4)</f>
        <v>0</v>
      </c>
      <c r="N159" s="8">
        <f>SUMIFS(AssessedValuation[100% Railroads],AssessedValuation[Dist],$C159,AssessedValuation[Tif_NonTIF],$A$4)</f>
        <v>0</v>
      </c>
      <c r="O159" s="8">
        <f>SUMIFS(AssessedValuation[100% Utilities],AssessedValuation[Dist],$C159,AssessedValuation[Tif_NonTIF],$A$4)</f>
        <v>0</v>
      </c>
      <c r="P159" s="8">
        <f>SUMIFS(AssessedValuation[100% Other],AssessedValuation[Dist],$C159,AssessedValuation[Tif_NonTIF],$A$4)</f>
        <v>0</v>
      </c>
      <c r="Q159" s="8">
        <f>SUMIFS(AssessedValuation[100% Gross],AssessedValuation[Dist],$C159,AssessedValuation[Tif_NonTIF],$A$4)</f>
        <v>649668324</v>
      </c>
      <c r="R159" s="8">
        <f>SUMIFS(AssessedValuation[100% Military Exempt],AssessedValuation[Dist],$C159,AssessedValuation[Tif_NonTIF],$A$4)</f>
        <v>40000</v>
      </c>
      <c r="S159" s="8">
        <f>SUMIFS(AssessedValuation[100% Homestead Exempt],AssessedValuation[Dist],$C159,AssessedValuation[Tif_NonTIF],$A$4)</f>
        <v>143000</v>
      </c>
      <c r="T159" s="8">
        <f>SUMIFS(AssessedValuation[100% Net],AssessedValuation[Dist],$C159,AssessedValuation[Tif_NonTIF],$A$4)</f>
        <v>649485324</v>
      </c>
      <c r="U159" s="8">
        <f>SUMIFS(AssessedValuation[100% Gas &amp; Elec Utilities],AssessedValuation[Dist],$C159,AssessedValuation[Tif_NonTIF],$A$4)</f>
        <v>0</v>
      </c>
      <c r="V159" s="8">
        <f t="shared" si="2"/>
        <v>649485324</v>
      </c>
    </row>
    <row r="160" spans="1:22" x14ac:dyDescent="0.25">
      <c r="A160">
        <f>'Assessed Non-TIF'!A160</f>
        <v>2026</v>
      </c>
      <c r="B160" t="str">
        <f>'Assessed Non-TIF'!B160</f>
        <v>15</v>
      </c>
      <c r="C160" t="str">
        <f>'Assessed Non-TIF'!C160</f>
        <v>3312</v>
      </c>
      <c r="D160" t="str">
        <f>'Assessed Non-TIF'!D160</f>
        <v>3312</v>
      </c>
      <c r="E160" t="str">
        <f>'Assessed Non-TIF'!E160</f>
        <v>KEOKUK</v>
      </c>
      <c r="F160" t="str">
        <f>'Assessed Non-TIF'!F160</f>
        <v>Keokuk</v>
      </c>
      <c r="G160" s="8">
        <f>SUMIFS(AssessedValuation[100% Residential],AssessedValuation[Dist],$C160,AssessedValuation[Tif_NonTIF],$A$4)</f>
        <v>1356619</v>
      </c>
      <c r="H160" s="8">
        <f>SUMIFS(AssessedValuation[100% Ag Land],AssessedValuation[Dist],$C160,AssessedValuation[Tif_NonTIF],$A$4)</f>
        <v>0</v>
      </c>
      <c r="I160" s="8">
        <f>SUMIFS(AssessedValuation[100% Ag Building],AssessedValuation[Dist],$C160,AssessedValuation[Tif_NonTIF],$A$4)</f>
        <v>0</v>
      </c>
      <c r="J160" s="8">
        <f>SUMIFS(AssessedValuation[100% Commercial],AssessedValuation[Dist],$C160,AssessedValuation[Tif_NonTIF],$A$4)</f>
        <v>8224663</v>
      </c>
      <c r="K160" s="8">
        <f>SUMIFS(AssessedValuation[100% Industrial],AssessedValuation[Dist],$C160,AssessedValuation[Tif_NonTIF],$A$4)</f>
        <v>30059767</v>
      </c>
      <c r="L160" s="8">
        <f>SUMIFS(AssessedValuation[100% Reserved],AssessedValuation[Dist],$C160,AssessedValuation[Tif_NonTIF],$A$4)</f>
        <v>0</v>
      </c>
      <c r="M160" s="8">
        <f>SUMIFS(AssessedValuation[100% Reserved4],AssessedValuation[Dist],$C160,AssessedValuation[Tif_NonTIF],$A$4)</f>
        <v>0</v>
      </c>
      <c r="N160" s="8">
        <f>SUMIFS(AssessedValuation[100% Railroads],AssessedValuation[Dist],$C160,AssessedValuation[Tif_NonTIF],$A$4)</f>
        <v>0</v>
      </c>
      <c r="O160" s="8">
        <f>SUMIFS(AssessedValuation[100% Utilities],AssessedValuation[Dist],$C160,AssessedValuation[Tif_NonTIF],$A$4)</f>
        <v>0</v>
      </c>
      <c r="P160" s="8">
        <f>SUMIFS(AssessedValuation[100% Other],AssessedValuation[Dist],$C160,AssessedValuation[Tif_NonTIF],$A$4)</f>
        <v>0</v>
      </c>
      <c r="Q160" s="8">
        <f>SUMIFS(AssessedValuation[100% Gross],AssessedValuation[Dist],$C160,AssessedValuation[Tif_NonTIF],$A$4)</f>
        <v>39641049</v>
      </c>
      <c r="R160" s="8">
        <f>SUMIFS(AssessedValuation[100% Military Exempt],AssessedValuation[Dist],$C160,AssessedValuation[Tif_NonTIF],$A$4)</f>
        <v>0</v>
      </c>
      <c r="S160" s="8">
        <f>SUMIFS(AssessedValuation[100% Homestead Exempt],AssessedValuation[Dist],$C160,AssessedValuation[Tif_NonTIF],$A$4)</f>
        <v>0</v>
      </c>
      <c r="T160" s="8">
        <f>SUMIFS(AssessedValuation[100% Net],AssessedValuation[Dist],$C160,AssessedValuation[Tif_NonTIF],$A$4)</f>
        <v>39641049</v>
      </c>
      <c r="U160" s="8">
        <f>SUMIFS(AssessedValuation[100% Gas &amp; Elec Utilities],AssessedValuation[Dist],$C160,AssessedValuation[Tif_NonTIF],$A$4)</f>
        <v>0</v>
      </c>
      <c r="V160" s="8">
        <f t="shared" si="2"/>
        <v>39641049</v>
      </c>
    </row>
    <row r="161" spans="1:22" x14ac:dyDescent="0.25">
      <c r="A161">
        <f>'Assessed Non-TIF'!A161</f>
        <v>2026</v>
      </c>
      <c r="B161" t="str">
        <f>'Assessed Non-TIF'!B161</f>
        <v>15</v>
      </c>
      <c r="C161" t="str">
        <f>'Assessed Non-TIF'!C161</f>
        <v>3330</v>
      </c>
      <c r="D161" t="str">
        <f>'Assessed Non-TIF'!D161</f>
        <v>3330</v>
      </c>
      <c r="E161" t="str">
        <f>'Assessed Non-TIF'!E161</f>
        <v>KEOTA</v>
      </c>
      <c r="F161" t="str">
        <f>'Assessed Non-TIF'!F161</f>
        <v>Keota</v>
      </c>
      <c r="G161" s="8">
        <f>SUMIFS(AssessedValuation[100% Residential],AssessedValuation[Dist],$C161,AssessedValuation[Tif_NonTIF],$A$4)</f>
        <v>0</v>
      </c>
      <c r="H161" s="8">
        <f>SUMIFS(AssessedValuation[100% Ag Land],AssessedValuation[Dist],$C161,AssessedValuation[Tif_NonTIF],$A$4)</f>
        <v>0</v>
      </c>
      <c r="I161" s="8">
        <f>SUMIFS(AssessedValuation[100% Ag Building],AssessedValuation[Dist],$C161,AssessedValuation[Tif_NonTIF],$A$4)</f>
        <v>0</v>
      </c>
      <c r="J161" s="8">
        <f>SUMIFS(AssessedValuation[100% Commercial],AssessedValuation[Dist],$C161,AssessedValuation[Tif_NonTIF],$A$4)</f>
        <v>0</v>
      </c>
      <c r="K161" s="8">
        <f>SUMIFS(AssessedValuation[100% Industrial],AssessedValuation[Dist],$C161,AssessedValuation[Tif_NonTIF],$A$4)</f>
        <v>0</v>
      </c>
      <c r="L161" s="8">
        <f>SUMIFS(AssessedValuation[100% Reserved],AssessedValuation[Dist],$C161,AssessedValuation[Tif_NonTIF],$A$4)</f>
        <v>0</v>
      </c>
      <c r="M161" s="8">
        <f>SUMIFS(AssessedValuation[100% Reserved4],AssessedValuation[Dist],$C161,AssessedValuation[Tif_NonTIF],$A$4)</f>
        <v>0</v>
      </c>
      <c r="N161" s="8">
        <f>SUMIFS(AssessedValuation[100% Railroads],AssessedValuation[Dist],$C161,AssessedValuation[Tif_NonTIF],$A$4)</f>
        <v>0</v>
      </c>
      <c r="O161" s="8">
        <f>SUMIFS(AssessedValuation[100% Utilities],AssessedValuation[Dist],$C161,AssessedValuation[Tif_NonTIF],$A$4)</f>
        <v>0</v>
      </c>
      <c r="P161" s="8">
        <f>SUMIFS(AssessedValuation[100% Other],AssessedValuation[Dist],$C161,AssessedValuation[Tif_NonTIF],$A$4)</f>
        <v>0</v>
      </c>
      <c r="Q161" s="8">
        <f>SUMIFS(AssessedValuation[100% Gross],AssessedValuation[Dist],$C161,AssessedValuation[Tif_NonTIF],$A$4)</f>
        <v>0</v>
      </c>
      <c r="R161" s="8">
        <f>SUMIFS(AssessedValuation[100% Military Exempt],AssessedValuation[Dist],$C161,AssessedValuation[Tif_NonTIF],$A$4)</f>
        <v>0</v>
      </c>
      <c r="S161" s="8">
        <f>SUMIFS(AssessedValuation[100% Homestead Exempt],AssessedValuation[Dist],$C161,AssessedValuation[Tif_NonTIF],$A$4)</f>
        <v>0</v>
      </c>
      <c r="T161" s="8">
        <f>SUMIFS(AssessedValuation[100% Net],AssessedValuation[Dist],$C161,AssessedValuation[Tif_NonTIF],$A$4)</f>
        <v>0</v>
      </c>
      <c r="U161" s="8">
        <f>SUMIFS(AssessedValuation[100% Gas &amp; Elec Utilities],AssessedValuation[Dist],$C161,AssessedValuation[Tif_NonTIF],$A$4)</f>
        <v>0</v>
      </c>
      <c r="V161" s="8">
        <f t="shared" si="2"/>
        <v>0</v>
      </c>
    </row>
    <row r="162" spans="1:22" x14ac:dyDescent="0.25">
      <c r="A162">
        <f>'Assessed Non-TIF'!A162</f>
        <v>2026</v>
      </c>
      <c r="B162" t="str">
        <f>'Assessed Non-TIF'!B162</f>
        <v>12</v>
      </c>
      <c r="C162" t="str">
        <f>'Assessed Non-TIF'!C162</f>
        <v>3348</v>
      </c>
      <c r="D162" t="str">
        <f>'Assessed Non-TIF'!D162</f>
        <v>3348</v>
      </c>
      <c r="E162" t="str">
        <f>'Assessed Non-TIF'!E162</f>
        <v>KINGSLEY-PIERSON</v>
      </c>
      <c r="F162" t="str">
        <f>'Assessed Non-TIF'!F162</f>
        <v>Kingsley-Pierson</v>
      </c>
      <c r="G162" s="8">
        <f>SUMIFS(AssessedValuation[100% Residential],AssessedValuation[Dist],$C162,AssessedValuation[Tif_NonTIF],$A$4)</f>
        <v>3441540</v>
      </c>
      <c r="H162" s="8">
        <f>SUMIFS(AssessedValuation[100% Ag Land],AssessedValuation[Dist],$C162,AssessedValuation[Tif_NonTIF],$A$4)</f>
        <v>0</v>
      </c>
      <c r="I162" s="8">
        <f>SUMIFS(AssessedValuation[100% Ag Building],AssessedValuation[Dist],$C162,AssessedValuation[Tif_NonTIF],$A$4)</f>
        <v>0</v>
      </c>
      <c r="J162" s="8">
        <f>SUMIFS(AssessedValuation[100% Commercial],AssessedValuation[Dist],$C162,AssessedValuation[Tif_NonTIF],$A$4)</f>
        <v>0</v>
      </c>
      <c r="K162" s="8">
        <f>SUMIFS(AssessedValuation[100% Industrial],AssessedValuation[Dist],$C162,AssessedValuation[Tif_NonTIF],$A$4)</f>
        <v>0</v>
      </c>
      <c r="L162" s="8">
        <f>SUMIFS(AssessedValuation[100% Reserved],AssessedValuation[Dist],$C162,AssessedValuation[Tif_NonTIF],$A$4)</f>
        <v>0</v>
      </c>
      <c r="M162" s="8">
        <f>SUMIFS(AssessedValuation[100% Reserved4],AssessedValuation[Dist],$C162,AssessedValuation[Tif_NonTIF],$A$4)</f>
        <v>0</v>
      </c>
      <c r="N162" s="8">
        <f>SUMIFS(AssessedValuation[100% Railroads],AssessedValuation[Dist],$C162,AssessedValuation[Tif_NonTIF],$A$4)</f>
        <v>0</v>
      </c>
      <c r="O162" s="8">
        <f>SUMIFS(AssessedValuation[100% Utilities],AssessedValuation[Dist],$C162,AssessedValuation[Tif_NonTIF],$A$4)</f>
        <v>0</v>
      </c>
      <c r="P162" s="8">
        <f>SUMIFS(AssessedValuation[100% Other],AssessedValuation[Dist],$C162,AssessedValuation[Tif_NonTIF],$A$4)</f>
        <v>0</v>
      </c>
      <c r="Q162" s="8">
        <f>SUMIFS(AssessedValuation[100% Gross],AssessedValuation[Dist],$C162,AssessedValuation[Tif_NonTIF],$A$4)</f>
        <v>3441540</v>
      </c>
      <c r="R162" s="8">
        <f>SUMIFS(AssessedValuation[100% Military Exempt],AssessedValuation[Dist],$C162,AssessedValuation[Tif_NonTIF],$A$4)</f>
        <v>0</v>
      </c>
      <c r="S162" s="8">
        <f>SUMIFS(AssessedValuation[100% Homestead Exempt],AssessedValuation[Dist],$C162,AssessedValuation[Tif_NonTIF],$A$4)</f>
        <v>19500</v>
      </c>
      <c r="T162" s="8">
        <f>SUMIFS(AssessedValuation[100% Net],AssessedValuation[Dist],$C162,AssessedValuation[Tif_NonTIF],$A$4)</f>
        <v>3422040</v>
      </c>
      <c r="U162" s="8">
        <f>SUMIFS(AssessedValuation[100% Gas &amp; Elec Utilities],AssessedValuation[Dist],$C162,AssessedValuation[Tif_NonTIF],$A$4)</f>
        <v>0</v>
      </c>
      <c r="V162" s="8">
        <f t="shared" si="2"/>
        <v>3422040</v>
      </c>
    </row>
    <row r="163" spans="1:22" x14ac:dyDescent="0.25">
      <c r="A163">
        <f>'Assessed Non-TIF'!A163</f>
        <v>2026</v>
      </c>
      <c r="B163" t="str">
        <f>'Assessed Non-TIF'!B163</f>
        <v>11</v>
      </c>
      <c r="C163" t="str">
        <f>'Assessed Non-TIF'!C163</f>
        <v>3375</v>
      </c>
      <c r="D163" t="str">
        <f>'Assessed Non-TIF'!D163</f>
        <v>3375</v>
      </c>
      <c r="E163" t="str">
        <f>'Assessed Non-TIF'!E163</f>
        <v>KNOXVILLE</v>
      </c>
      <c r="F163" t="str">
        <f>'Assessed Non-TIF'!F163</f>
        <v>Knoxville</v>
      </c>
      <c r="G163" s="8">
        <f>SUMIFS(AssessedValuation[100% Residential],AssessedValuation[Dist],$C163,AssessedValuation[Tif_NonTIF],$A$4)</f>
        <v>0</v>
      </c>
      <c r="H163" s="8">
        <f>SUMIFS(AssessedValuation[100% Ag Land],AssessedValuation[Dist],$C163,AssessedValuation[Tif_NonTIF],$A$4)</f>
        <v>0</v>
      </c>
      <c r="I163" s="8">
        <f>SUMIFS(AssessedValuation[100% Ag Building],AssessedValuation[Dist],$C163,AssessedValuation[Tif_NonTIF],$A$4)</f>
        <v>0</v>
      </c>
      <c r="J163" s="8">
        <f>SUMIFS(AssessedValuation[100% Commercial],AssessedValuation[Dist],$C163,AssessedValuation[Tif_NonTIF],$A$4)</f>
        <v>2522280</v>
      </c>
      <c r="K163" s="8">
        <f>SUMIFS(AssessedValuation[100% Industrial],AssessedValuation[Dist],$C163,AssessedValuation[Tif_NonTIF],$A$4)</f>
        <v>0</v>
      </c>
      <c r="L163" s="8">
        <f>SUMIFS(AssessedValuation[100% Reserved],AssessedValuation[Dist],$C163,AssessedValuation[Tif_NonTIF],$A$4)</f>
        <v>0</v>
      </c>
      <c r="M163" s="8">
        <f>SUMIFS(AssessedValuation[100% Reserved4],AssessedValuation[Dist],$C163,AssessedValuation[Tif_NonTIF],$A$4)</f>
        <v>0</v>
      </c>
      <c r="N163" s="8">
        <f>SUMIFS(AssessedValuation[100% Railroads],AssessedValuation[Dist],$C163,AssessedValuation[Tif_NonTIF],$A$4)</f>
        <v>0</v>
      </c>
      <c r="O163" s="8">
        <f>SUMIFS(AssessedValuation[100% Utilities],AssessedValuation[Dist],$C163,AssessedValuation[Tif_NonTIF],$A$4)</f>
        <v>0</v>
      </c>
      <c r="P163" s="8">
        <f>SUMIFS(AssessedValuation[100% Other],AssessedValuation[Dist],$C163,AssessedValuation[Tif_NonTIF],$A$4)</f>
        <v>0</v>
      </c>
      <c r="Q163" s="8">
        <f>SUMIFS(AssessedValuation[100% Gross],AssessedValuation[Dist],$C163,AssessedValuation[Tif_NonTIF],$A$4)</f>
        <v>2522280</v>
      </c>
      <c r="R163" s="8">
        <f>SUMIFS(AssessedValuation[100% Military Exempt],AssessedValuation[Dist],$C163,AssessedValuation[Tif_NonTIF],$A$4)</f>
        <v>0</v>
      </c>
      <c r="S163" s="8">
        <f>SUMIFS(AssessedValuation[100% Homestead Exempt],AssessedValuation[Dist],$C163,AssessedValuation[Tif_NonTIF],$A$4)</f>
        <v>0</v>
      </c>
      <c r="T163" s="8">
        <f>SUMIFS(AssessedValuation[100% Net],AssessedValuation[Dist],$C163,AssessedValuation[Tif_NonTIF],$A$4)</f>
        <v>2522280</v>
      </c>
      <c r="U163" s="8">
        <f>SUMIFS(AssessedValuation[100% Gas &amp; Elec Utilities],AssessedValuation[Dist],$C163,AssessedValuation[Tif_NonTIF],$A$4)</f>
        <v>0</v>
      </c>
      <c r="V163" s="8">
        <f t="shared" si="2"/>
        <v>2522280</v>
      </c>
    </row>
    <row r="164" spans="1:22" x14ac:dyDescent="0.25">
      <c r="A164">
        <f>'Assessed Non-TIF'!A164</f>
        <v>2026</v>
      </c>
      <c r="B164" t="str">
        <f>'Assessed Non-TIF'!B164</f>
        <v>07</v>
      </c>
      <c r="C164" t="str">
        <f>'Assessed Non-TIF'!C164</f>
        <v>3420</v>
      </c>
      <c r="D164" t="str">
        <f>'Assessed Non-TIF'!D164</f>
        <v>3420</v>
      </c>
      <c r="E164" t="str">
        <f>'Assessed Non-TIF'!E164</f>
        <v>LAKE MILLS</v>
      </c>
      <c r="F164" t="str">
        <f>'Assessed Non-TIF'!F164</f>
        <v>Lake Mills</v>
      </c>
      <c r="G164" s="8">
        <f>SUMIFS(AssessedValuation[100% Residential],AssessedValuation[Dist],$C164,AssessedValuation[Tif_NonTIF],$A$4)</f>
        <v>23895120</v>
      </c>
      <c r="H164" s="8">
        <f>SUMIFS(AssessedValuation[100% Ag Land],AssessedValuation[Dist],$C164,AssessedValuation[Tif_NonTIF],$A$4)</f>
        <v>469874</v>
      </c>
      <c r="I164" s="8">
        <f>SUMIFS(AssessedValuation[100% Ag Building],AssessedValuation[Dist],$C164,AssessedValuation[Tif_NonTIF],$A$4)</f>
        <v>52942</v>
      </c>
      <c r="J164" s="8">
        <f>SUMIFS(AssessedValuation[100% Commercial],AssessedValuation[Dist],$C164,AssessedValuation[Tif_NonTIF],$A$4)</f>
        <v>18298710</v>
      </c>
      <c r="K164" s="8">
        <f>SUMIFS(AssessedValuation[100% Industrial],AssessedValuation[Dist],$C164,AssessedValuation[Tif_NonTIF],$A$4)</f>
        <v>9769701</v>
      </c>
      <c r="L164" s="8">
        <f>SUMIFS(AssessedValuation[100% Reserved],AssessedValuation[Dist],$C164,AssessedValuation[Tif_NonTIF],$A$4)</f>
        <v>0</v>
      </c>
      <c r="M164" s="8">
        <f>SUMIFS(AssessedValuation[100% Reserved4],AssessedValuation[Dist],$C164,AssessedValuation[Tif_NonTIF],$A$4)</f>
        <v>0</v>
      </c>
      <c r="N164" s="8">
        <f>SUMIFS(AssessedValuation[100% Railroads],AssessedValuation[Dist],$C164,AssessedValuation[Tif_NonTIF],$A$4)</f>
        <v>0</v>
      </c>
      <c r="O164" s="8">
        <f>SUMIFS(AssessedValuation[100% Utilities],AssessedValuation[Dist],$C164,AssessedValuation[Tif_NonTIF],$A$4)</f>
        <v>0</v>
      </c>
      <c r="P164" s="8">
        <f>SUMIFS(AssessedValuation[100% Other],AssessedValuation[Dist],$C164,AssessedValuation[Tif_NonTIF],$A$4)</f>
        <v>0</v>
      </c>
      <c r="Q164" s="8">
        <f>SUMIFS(AssessedValuation[100% Gross],AssessedValuation[Dist],$C164,AssessedValuation[Tif_NonTIF],$A$4)</f>
        <v>52486347</v>
      </c>
      <c r="R164" s="8">
        <f>SUMIFS(AssessedValuation[100% Military Exempt],AssessedValuation[Dist],$C164,AssessedValuation[Tif_NonTIF],$A$4)</f>
        <v>80000</v>
      </c>
      <c r="S164" s="8">
        <f>SUMIFS(AssessedValuation[100% Homestead Exempt],AssessedValuation[Dist],$C164,AssessedValuation[Tif_NonTIF],$A$4)</f>
        <v>214500</v>
      </c>
      <c r="T164" s="8">
        <f>SUMIFS(AssessedValuation[100% Net],AssessedValuation[Dist],$C164,AssessedValuation[Tif_NonTIF],$A$4)</f>
        <v>52191847</v>
      </c>
      <c r="U164" s="8">
        <f>SUMIFS(AssessedValuation[100% Gas &amp; Elec Utilities],AssessedValuation[Dist],$C164,AssessedValuation[Tif_NonTIF],$A$4)</f>
        <v>0</v>
      </c>
      <c r="V164" s="8">
        <f t="shared" si="2"/>
        <v>52191847</v>
      </c>
    </row>
    <row r="165" spans="1:22" x14ac:dyDescent="0.25">
      <c r="A165">
        <f>'Assessed Non-TIF'!A165</f>
        <v>2026</v>
      </c>
      <c r="B165" t="str">
        <f>'Assessed Non-TIF'!B165</f>
        <v>13</v>
      </c>
      <c r="C165" t="str">
        <f>'Assessed Non-TIF'!C165</f>
        <v>3465</v>
      </c>
      <c r="D165" t="str">
        <f>'Assessed Non-TIF'!D165</f>
        <v>3465</v>
      </c>
      <c r="E165" t="str">
        <f>'Assessed Non-TIF'!E165</f>
        <v>LAMONI</v>
      </c>
      <c r="F165" t="str">
        <f>'Assessed Non-TIF'!F165</f>
        <v>Lamoni</v>
      </c>
      <c r="G165" s="8">
        <f>SUMIFS(AssessedValuation[100% Residential],AssessedValuation[Dist],$C165,AssessedValuation[Tif_NonTIF],$A$4)</f>
        <v>0</v>
      </c>
      <c r="H165" s="8">
        <f>SUMIFS(AssessedValuation[100% Ag Land],AssessedValuation[Dist],$C165,AssessedValuation[Tif_NonTIF],$A$4)</f>
        <v>0</v>
      </c>
      <c r="I165" s="8">
        <f>SUMIFS(AssessedValuation[100% Ag Building],AssessedValuation[Dist],$C165,AssessedValuation[Tif_NonTIF],$A$4)</f>
        <v>0</v>
      </c>
      <c r="J165" s="8">
        <f>SUMIFS(AssessedValuation[100% Commercial],AssessedValuation[Dist],$C165,AssessedValuation[Tif_NonTIF],$A$4)</f>
        <v>924280</v>
      </c>
      <c r="K165" s="8">
        <f>SUMIFS(AssessedValuation[100% Industrial],AssessedValuation[Dist],$C165,AssessedValuation[Tif_NonTIF],$A$4)</f>
        <v>0</v>
      </c>
      <c r="L165" s="8">
        <f>SUMIFS(AssessedValuation[100% Reserved],AssessedValuation[Dist],$C165,AssessedValuation[Tif_NonTIF],$A$4)</f>
        <v>0</v>
      </c>
      <c r="M165" s="8">
        <f>SUMIFS(AssessedValuation[100% Reserved4],AssessedValuation[Dist],$C165,AssessedValuation[Tif_NonTIF],$A$4)</f>
        <v>0</v>
      </c>
      <c r="N165" s="8">
        <f>SUMIFS(AssessedValuation[100% Railroads],AssessedValuation[Dist],$C165,AssessedValuation[Tif_NonTIF],$A$4)</f>
        <v>0</v>
      </c>
      <c r="O165" s="8">
        <f>SUMIFS(AssessedValuation[100% Utilities],AssessedValuation[Dist],$C165,AssessedValuation[Tif_NonTIF],$A$4)</f>
        <v>0</v>
      </c>
      <c r="P165" s="8">
        <f>SUMIFS(AssessedValuation[100% Other],AssessedValuation[Dist],$C165,AssessedValuation[Tif_NonTIF],$A$4)</f>
        <v>0</v>
      </c>
      <c r="Q165" s="8">
        <f>SUMIFS(AssessedValuation[100% Gross],AssessedValuation[Dist],$C165,AssessedValuation[Tif_NonTIF],$A$4)</f>
        <v>924280</v>
      </c>
      <c r="R165" s="8">
        <f>SUMIFS(AssessedValuation[100% Military Exempt],AssessedValuation[Dist],$C165,AssessedValuation[Tif_NonTIF],$A$4)</f>
        <v>0</v>
      </c>
      <c r="S165" s="8">
        <f>SUMIFS(AssessedValuation[100% Homestead Exempt],AssessedValuation[Dist],$C165,AssessedValuation[Tif_NonTIF],$A$4)</f>
        <v>0</v>
      </c>
      <c r="T165" s="8">
        <f>SUMIFS(AssessedValuation[100% Net],AssessedValuation[Dist],$C165,AssessedValuation[Tif_NonTIF],$A$4)</f>
        <v>924280</v>
      </c>
      <c r="U165" s="8">
        <f>SUMIFS(AssessedValuation[100% Gas &amp; Elec Utilities],AssessedValuation[Dist],$C165,AssessedValuation[Tif_NonTIF],$A$4)</f>
        <v>0</v>
      </c>
      <c r="V165" s="8">
        <f t="shared" si="2"/>
        <v>924280</v>
      </c>
    </row>
    <row r="166" spans="1:22" x14ac:dyDescent="0.25">
      <c r="A166">
        <f>'Assessed Non-TIF'!A166</f>
        <v>2026</v>
      </c>
      <c r="B166" t="str">
        <f>'Assessed Non-TIF'!B166</f>
        <v>05</v>
      </c>
      <c r="C166" t="str">
        <f>'Assessed Non-TIF'!C166</f>
        <v>3537</v>
      </c>
      <c r="D166" t="str">
        <f>'Assessed Non-TIF'!D166</f>
        <v>3537</v>
      </c>
      <c r="E166" t="str">
        <f>'Assessed Non-TIF'!E166</f>
        <v>LAURENS-MARATHON</v>
      </c>
      <c r="F166" t="str">
        <f>'Assessed Non-TIF'!F166</f>
        <v>Laurens-Marathon</v>
      </c>
      <c r="G166" s="8">
        <f>SUMIFS(AssessedValuation[100% Residential],AssessedValuation[Dist],$C166,AssessedValuation[Tif_NonTIF],$A$4)</f>
        <v>0</v>
      </c>
      <c r="H166" s="8">
        <f>SUMIFS(AssessedValuation[100% Ag Land],AssessedValuation[Dist],$C166,AssessedValuation[Tif_NonTIF],$A$4)</f>
        <v>0</v>
      </c>
      <c r="I166" s="8">
        <f>SUMIFS(AssessedValuation[100% Ag Building],AssessedValuation[Dist],$C166,AssessedValuation[Tif_NonTIF],$A$4)</f>
        <v>0</v>
      </c>
      <c r="J166" s="8">
        <f>SUMIFS(AssessedValuation[100% Commercial],AssessedValuation[Dist],$C166,AssessedValuation[Tif_NonTIF],$A$4)</f>
        <v>0</v>
      </c>
      <c r="K166" s="8">
        <f>SUMIFS(AssessedValuation[100% Industrial],AssessedValuation[Dist],$C166,AssessedValuation[Tif_NonTIF],$A$4)</f>
        <v>0</v>
      </c>
      <c r="L166" s="8">
        <f>SUMIFS(AssessedValuation[100% Reserved],AssessedValuation[Dist],$C166,AssessedValuation[Tif_NonTIF],$A$4)</f>
        <v>0</v>
      </c>
      <c r="M166" s="8">
        <f>SUMIFS(AssessedValuation[100% Reserved4],AssessedValuation[Dist],$C166,AssessedValuation[Tif_NonTIF],$A$4)</f>
        <v>0</v>
      </c>
      <c r="N166" s="8">
        <f>SUMIFS(AssessedValuation[100% Railroads],AssessedValuation[Dist],$C166,AssessedValuation[Tif_NonTIF],$A$4)</f>
        <v>0</v>
      </c>
      <c r="O166" s="8">
        <f>SUMIFS(AssessedValuation[100% Utilities],AssessedValuation[Dist],$C166,AssessedValuation[Tif_NonTIF],$A$4)</f>
        <v>0</v>
      </c>
      <c r="P166" s="8">
        <f>SUMIFS(AssessedValuation[100% Other],AssessedValuation[Dist],$C166,AssessedValuation[Tif_NonTIF],$A$4)</f>
        <v>0</v>
      </c>
      <c r="Q166" s="8">
        <f>SUMIFS(AssessedValuation[100% Gross],AssessedValuation[Dist],$C166,AssessedValuation[Tif_NonTIF],$A$4)</f>
        <v>0</v>
      </c>
      <c r="R166" s="8">
        <f>SUMIFS(AssessedValuation[100% Military Exempt],AssessedValuation[Dist],$C166,AssessedValuation[Tif_NonTIF],$A$4)</f>
        <v>0</v>
      </c>
      <c r="S166" s="8">
        <f>SUMIFS(AssessedValuation[100% Homestead Exempt],AssessedValuation[Dist],$C166,AssessedValuation[Tif_NonTIF],$A$4)</f>
        <v>0</v>
      </c>
      <c r="T166" s="8">
        <f>SUMIFS(AssessedValuation[100% Net],AssessedValuation[Dist],$C166,AssessedValuation[Tif_NonTIF],$A$4)</f>
        <v>0</v>
      </c>
      <c r="U166" s="8">
        <f>SUMIFS(AssessedValuation[100% Gas &amp; Elec Utilities],AssessedValuation[Dist],$C166,AssessedValuation[Tif_NonTIF],$A$4)</f>
        <v>0</v>
      </c>
      <c r="V166" s="8">
        <f t="shared" si="2"/>
        <v>0</v>
      </c>
    </row>
    <row r="167" spans="1:22" x14ac:dyDescent="0.25">
      <c r="A167">
        <f>'Assessed Non-TIF'!A167</f>
        <v>2026</v>
      </c>
      <c r="B167" t="str">
        <f>'Assessed Non-TIF'!B167</f>
        <v>12</v>
      </c>
      <c r="C167" t="str">
        <f>'Assessed Non-TIF'!C167</f>
        <v>3555</v>
      </c>
      <c r="D167" t="str">
        <f>'Assessed Non-TIF'!D167</f>
        <v>3555</v>
      </c>
      <c r="E167" t="str">
        <f>'Assessed Non-TIF'!E167</f>
        <v>LAWTON-BRONSON</v>
      </c>
      <c r="F167" t="str">
        <f>'Assessed Non-TIF'!F167</f>
        <v>Lawton-Bronson</v>
      </c>
      <c r="G167" s="8">
        <f>SUMIFS(AssessedValuation[100% Residential],AssessedValuation[Dist],$C167,AssessedValuation[Tif_NonTIF],$A$4)</f>
        <v>0</v>
      </c>
      <c r="H167" s="8">
        <f>SUMIFS(AssessedValuation[100% Ag Land],AssessedValuation[Dist],$C167,AssessedValuation[Tif_NonTIF],$A$4)</f>
        <v>0</v>
      </c>
      <c r="I167" s="8">
        <f>SUMIFS(AssessedValuation[100% Ag Building],AssessedValuation[Dist],$C167,AssessedValuation[Tif_NonTIF],$A$4)</f>
        <v>0</v>
      </c>
      <c r="J167" s="8">
        <f>SUMIFS(AssessedValuation[100% Commercial],AssessedValuation[Dist],$C167,AssessedValuation[Tif_NonTIF],$A$4)</f>
        <v>0</v>
      </c>
      <c r="K167" s="8">
        <f>SUMIFS(AssessedValuation[100% Industrial],AssessedValuation[Dist],$C167,AssessedValuation[Tif_NonTIF],$A$4)</f>
        <v>0</v>
      </c>
      <c r="L167" s="8">
        <f>SUMIFS(AssessedValuation[100% Reserved],AssessedValuation[Dist],$C167,AssessedValuation[Tif_NonTIF],$A$4)</f>
        <v>0</v>
      </c>
      <c r="M167" s="8">
        <f>SUMIFS(AssessedValuation[100% Reserved4],AssessedValuation[Dist],$C167,AssessedValuation[Tif_NonTIF],$A$4)</f>
        <v>0</v>
      </c>
      <c r="N167" s="8">
        <f>SUMIFS(AssessedValuation[100% Railroads],AssessedValuation[Dist],$C167,AssessedValuation[Tif_NonTIF],$A$4)</f>
        <v>0</v>
      </c>
      <c r="O167" s="8">
        <f>SUMIFS(AssessedValuation[100% Utilities],AssessedValuation[Dist],$C167,AssessedValuation[Tif_NonTIF],$A$4)</f>
        <v>0</v>
      </c>
      <c r="P167" s="8">
        <f>SUMIFS(AssessedValuation[100% Other],AssessedValuation[Dist],$C167,AssessedValuation[Tif_NonTIF],$A$4)</f>
        <v>0</v>
      </c>
      <c r="Q167" s="8">
        <f>SUMIFS(AssessedValuation[100% Gross],AssessedValuation[Dist],$C167,AssessedValuation[Tif_NonTIF],$A$4)</f>
        <v>0</v>
      </c>
      <c r="R167" s="8">
        <f>SUMIFS(AssessedValuation[100% Military Exempt],AssessedValuation[Dist],$C167,AssessedValuation[Tif_NonTIF],$A$4)</f>
        <v>0</v>
      </c>
      <c r="S167" s="8">
        <f>SUMIFS(AssessedValuation[100% Homestead Exempt],AssessedValuation[Dist],$C167,AssessedValuation[Tif_NonTIF],$A$4)</f>
        <v>0</v>
      </c>
      <c r="T167" s="8">
        <f>SUMIFS(AssessedValuation[100% Net],AssessedValuation[Dist],$C167,AssessedValuation[Tif_NonTIF],$A$4)</f>
        <v>0</v>
      </c>
      <c r="U167" s="8">
        <f>SUMIFS(AssessedValuation[100% Gas &amp; Elec Utilities],AssessedValuation[Dist],$C167,AssessedValuation[Tif_NonTIF],$A$4)</f>
        <v>0</v>
      </c>
      <c r="V167" s="8">
        <f t="shared" si="2"/>
        <v>0</v>
      </c>
    </row>
    <row r="168" spans="1:22" x14ac:dyDescent="0.25">
      <c r="A168">
        <f>'Assessed Non-TIF'!A168</f>
        <v>2026</v>
      </c>
      <c r="B168" t="str">
        <f>'Assessed Non-TIF'!B168</f>
        <v>12</v>
      </c>
      <c r="C168" t="str">
        <f>'Assessed Non-TIF'!C168</f>
        <v>3600</v>
      </c>
      <c r="D168" t="str">
        <f>'Assessed Non-TIF'!D168</f>
        <v>3600</v>
      </c>
      <c r="E168" t="str">
        <f>'Assessed Non-TIF'!E168</f>
        <v>LE MARS</v>
      </c>
      <c r="F168" t="str">
        <f>'Assessed Non-TIF'!F168</f>
        <v>Le Mars</v>
      </c>
      <c r="G168" s="8">
        <f>SUMIFS(AssessedValuation[100% Residential],AssessedValuation[Dist],$C168,AssessedValuation[Tif_NonTIF],$A$4)</f>
        <v>34991048</v>
      </c>
      <c r="H168" s="8">
        <f>SUMIFS(AssessedValuation[100% Ag Land],AssessedValuation[Dist],$C168,AssessedValuation[Tif_NonTIF],$A$4)</f>
        <v>482292</v>
      </c>
      <c r="I168" s="8">
        <f>SUMIFS(AssessedValuation[100% Ag Building],AssessedValuation[Dist],$C168,AssessedValuation[Tif_NonTIF],$A$4)</f>
        <v>0</v>
      </c>
      <c r="J168" s="8">
        <f>SUMIFS(AssessedValuation[100% Commercial],AssessedValuation[Dist],$C168,AssessedValuation[Tif_NonTIF],$A$4)</f>
        <v>42550955</v>
      </c>
      <c r="K168" s="8">
        <f>SUMIFS(AssessedValuation[100% Industrial],AssessedValuation[Dist],$C168,AssessedValuation[Tif_NonTIF],$A$4)</f>
        <v>17554566</v>
      </c>
      <c r="L168" s="8">
        <f>SUMIFS(AssessedValuation[100% Reserved],AssessedValuation[Dist],$C168,AssessedValuation[Tif_NonTIF],$A$4)</f>
        <v>0</v>
      </c>
      <c r="M168" s="8">
        <f>SUMIFS(AssessedValuation[100% Reserved4],AssessedValuation[Dist],$C168,AssessedValuation[Tif_NonTIF],$A$4)</f>
        <v>0</v>
      </c>
      <c r="N168" s="8">
        <f>SUMIFS(AssessedValuation[100% Railroads],AssessedValuation[Dist],$C168,AssessedValuation[Tif_NonTIF],$A$4)</f>
        <v>0</v>
      </c>
      <c r="O168" s="8">
        <f>SUMIFS(AssessedValuation[100% Utilities],AssessedValuation[Dist],$C168,AssessedValuation[Tif_NonTIF],$A$4)</f>
        <v>0</v>
      </c>
      <c r="P168" s="8">
        <f>SUMIFS(AssessedValuation[100% Other],AssessedValuation[Dist],$C168,AssessedValuation[Tif_NonTIF],$A$4)</f>
        <v>0</v>
      </c>
      <c r="Q168" s="8">
        <f>SUMIFS(AssessedValuation[100% Gross],AssessedValuation[Dist],$C168,AssessedValuation[Tif_NonTIF],$A$4)</f>
        <v>95578861</v>
      </c>
      <c r="R168" s="8">
        <f>SUMIFS(AssessedValuation[100% Military Exempt],AssessedValuation[Dist],$C168,AssessedValuation[Tif_NonTIF],$A$4)</f>
        <v>0</v>
      </c>
      <c r="S168" s="8">
        <f>SUMIFS(AssessedValuation[100% Homestead Exempt],AssessedValuation[Dist],$C168,AssessedValuation[Tif_NonTIF],$A$4)</f>
        <v>0</v>
      </c>
      <c r="T168" s="8">
        <f>SUMIFS(AssessedValuation[100% Net],AssessedValuation[Dist],$C168,AssessedValuation[Tif_NonTIF],$A$4)</f>
        <v>95578861</v>
      </c>
      <c r="U168" s="8">
        <f>SUMIFS(AssessedValuation[100% Gas &amp; Elec Utilities],AssessedValuation[Dist],$C168,AssessedValuation[Tif_NonTIF],$A$4)</f>
        <v>0</v>
      </c>
      <c r="V168" s="8">
        <f t="shared" si="2"/>
        <v>95578861</v>
      </c>
    </row>
    <row r="169" spans="1:22" x14ac:dyDescent="0.25">
      <c r="A169">
        <f>'Assessed Non-TIF'!A169</f>
        <v>2026</v>
      </c>
      <c r="B169" t="str">
        <f>'Assessed Non-TIF'!B169</f>
        <v>13</v>
      </c>
      <c r="C169" t="str">
        <f>'Assessed Non-TIF'!C169</f>
        <v>3609</v>
      </c>
      <c r="D169" t="str">
        <f>'Assessed Non-TIF'!D169</f>
        <v>3609</v>
      </c>
      <c r="E169" t="str">
        <f>'Assessed Non-TIF'!E169</f>
        <v>LENOX</v>
      </c>
      <c r="F169" t="str">
        <f>'Assessed Non-TIF'!F169</f>
        <v>Lenox</v>
      </c>
      <c r="G169" s="8">
        <f>SUMIFS(AssessedValuation[100% Residential],AssessedValuation[Dist],$C169,AssessedValuation[Tif_NonTIF],$A$4)</f>
        <v>583222</v>
      </c>
      <c r="H169" s="8">
        <f>SUMIFS(AssessedValuation[100% Ag Land],AssessedValuation[Dist],$C169,AssessedValuation[Tif_NonTIF],$A$4)</f>
        <v>0</v>
      </c>
      <c r="I169" s="8">
        <f>SUMIFS(AssessedValuation[100% Ag Building],AssessedValuation[Dist],$C169,AssessedValuation[Tif_NonTIF],$A$4)</f>
        <v>0</v>
      </c>
      <c r="J169" s="8">
        <f>SUMIFS(AssessedValuation[100% Commercial],AssessedValuation[Dist],$C169,AssessedValuation[Tif_NonTIF],$A$4)</f>
        <v>0</v>
      </c>
      <c r="K169" s="8">
        <f>SUMIFS(AssessedValuation[100% Industrial],AssessedValuation[Dist],$C169,AssessedValuation[Tif_NonTIF],$A$4)</f>
        <v>641045</v>
      </c>
      <c r="L169" s="8">
        <f>SUMIFS(AssessedValuation[100% Reserved],AssessedValuation[Dist],$C169,AssessedValuation[Tif_NonTIF],$A$4)</f>
        <v>0</v>
      </c>
      <c r="M169" s="8">
        <f>SUMIFS(AssessedValuation[100% Reserved4],AssessedValuation[Dist],$C169,AssessedValuation[Tif_NonTIF],$A$4)</f>
        <v>0</v>
      </c>
      <c r="N169" s="8">
        <f>SUMIFS(AssessedValuation[100% Railroads],AssessedValuation[Dist],$C169,AssessedValuation[Tif_NonTIF],$A$4)</f>
        <v>0</v>
      </c>
      <c r="O169" s="8">
        <f>SUMIFS(AssessedValuation[100% Utilities],AssessedValuation[Dist],$C169,AssessedValuation[Tif_NonTIF],$A$4)</f>
        <v>0</v>
      </c>
      <c r="P169" s="8">
        <f>SUMIFS(AssessedValuation[100% Other],AssessedValuation[Dist],$C169,AssessedValuation[Tif_NonTIF],$A$4)</f>
        <v>0</v>
      </c>
      <c r="Q169" s="8">
        <f>SUMIFS(AssessedValuation[100% Gross],AssessedValuation[Dist],$C169,AssessedValuation[Tif_NonTIF],$A$4)</f>
        <v>1224267</v>
      </c>
      <c r="R169" s="8">
        <f>SUMIFS(AssessedValuation[100% Military Exempt],AssessedValuation[Dist],$C169,AssessedValuation[Tif_NonTIF],$A$4)</f>
        <v>0</v>
      </c>
      <c r="S169" s="8">
        <f>SUMIFS(AssessedValuation[100% Homestead Exempt],AssessedValuation[Dist],$C169,AssessedValuation[Tif_NonTIF],$A$4)</f>
        <v>0</v>
      </c>
      <c r="T169" s="8">
        <f>SUMIFS(AssessedValuation[100% Net],AssessedValuation[Dist],$C169,AssessedValuation[Tif_NonTIF],$A$4)</f>
        <v>1224267</v>
      </c>
      <c r="U169" s="8">
        <f>SUMIFS(AssessedValuation[100% Gas &amp; Elec Utilities],AssessedValuation[Dist],$C169,AssessedValuation[Tif_NonTIF],$A$4)</f>
        <v>0</v>
      </c>
      <c r="V169" s="8">
        <f t="shared" si="2"/>
        <v>1224267</v>
      </c>
    </row>
    <row r="170" spans="1:22" x14ac:dyDescent="0.25">
      <c r="A170">
        <f>'Assessed Non-TIF'!A170</f>
        <v>2026</v>
      </c>
      <c r="B170" t="str">
        <f>'Assessed Non-TIF'!B170</f>
        <v>13</v>
      </c>
      <c r="C170" t="str">
        <f>'Assessed Non-TIF'!C170</f>
        <v>3645</v>
      </c>
      <c r="D170" t="str">
        <f>'Assessed Non-TIF'!D170</f>
        <v>3645</v>
      </c>
      <c r="E170" t="str">
        <f>'Assessed Non-TIF'!E170</f>
        <v>LEWIS CENTRAL</v>
      </c>
      <c r="F170" t="str">
        <f>'Assessed Non-TIF'!F170</f>
        <v>Lewis Central</v>
      </c>
      <c r="G170" s="8">
        <f>SUMIFS(AssessedValuation[100% Residential],AssessedValuation[Dist],$C170,AssessedValuation[Tif_NonTIF],$A$4)</f>
        <v>10133874</v>
      </c>
      <c r="H170" s="8">
        <f>SUMIFS(AssessedValuation[100% Ag Land],AssessedValuation[Dist],$C170,AssessedValuation[Tif_NonTIF],$A$4)</f>
        <v>0</v>
      </c>
      <c r="I170" s="8">
        <f>SUMIFS(AssessedValuation[100% Ag Building],AssessedValuation[Dist],$C170,AssessedValuation[Tif_NonTIF],$A$4)</f>
        <v>0</v>
      </c>
      <c r="J170" s="8">
        <f>SUMIFS(AssessedValuation[100% Commercial],AssessedValuation[Dist],$C170,AssessedValuation[Tif_NonTIF],$A$4)</f>
        <v>7935533</v>
      </c>
      <c r="K170" s="8">
        <f>SUMIFS(AssessedValuation[100% Industrial],AssessedValuation[Dist],$C170,AssessedValuation[Tif_NonTIF],$A$4)</f>
        <v>0</v>
      </c>
      <c r="L170" s="8">
        <f>SUMIFS(AssessedValuation[100% Reserved],AssessedValuation[Dist],$C170,AssessedValuation[Tif_NonTIF],$A$4)</f>
        <v>0</v>
      </c>
      <c r="M170" s="8">
        <f>SUMIFS(AssessedValuation[100% Reserved4],AssessedValuation[Dist],$C170,AssessedValuation[Tif_NonTIF],$A$4)</f>
        <v>0</v>
      </c>
      <c r="N170" s="8">
        <f>SUMIFS(AssessedValuation[100% Railroads],AssessedValuation[Dist],$C170,AssessedValuation[Tif_NonTIF],$A$4)</f>
        <v>0</v>
      </c>
      <c r="O170" s="8">
        <f>SUMIFS(AssessedValuation[100% Utilities],AssessedValuation[Dist],$C170,AssessedValuation[Tif_NonTIF],$A$4)</f>
        <v>0</v>
      </c>
      <c r="P170" s="8">
        <f>SUMIFS(AssessedValuation[100% Other],AssessedValuation[Dist],$C170,AssessedValuation[Tif_NonTIF],$A$4)</f>
        <v>0</v>
      </c>
      <c r="Q170" s="8">
        <f>SUMIFS(AssessedValuation[100% Gross],AssessedValuation[Dist],$C170,AssessedValuation[Tif_NonTIF],$A$4)</f>
        <v>18069407</v>
      </c>
      <c r="R170" s="8">
        <f>SUMIFS(AssessedValuation[100% Military Exempt],AssessedValuation[Dist],$C170,AssessedValuation[Tif_NonTIF],$A$4)</f>
        <v>28000</v>
      </c>
      <c r="S170" s="8">
        <f>SUMIFS(AssessedValuation[100% Homestead Exempt],AssessedValuation[Dist],$C170,AssessedValuation[Tif_NonTIF],$A$4)</f>
        <v>78000</v>
      </c>
      <c r="T170" s="8">
        <f>SUMIFS(AssessedValuation[100% Net],AssessedValuation[Dist],$C170,AssessedValuation[Tif_NonTIF],$A$4)</f>
        <v>17963407</v>
      </c>
      <c r="U170" s="8">
        <f>SUMIFS(AssessedValuation[100% Gas &amp; Elec Utilities],AssessedValuation[Dist],$C170,AssessedValuation[Tif_NonTIF],$A$4)</f>
        <v>0</v>
      </c>
      <c r="V170" s="8">
        <f t="shared" si="2"/>
        <v>17963407</v>
      </c>
    </row>
    <row r="171" spans="1:22" x14ac:dyDescent="0.25">
      <c r="A171">
        <f>'Assessed Non-TIF'!A171</f>
        <v>2026</v>
      </c>
      <c r="B171" t="str">
        <f>'Assessed Non-TIF'!B171</f>
        <v>10</v>
      </c>
      <c r="C171" t="str">
        <f>'Assessed Non-TIF'!C171</f>
        <v>3715</v>
      </c>
      <c r="D171" t="str">
        <f>'Assessed Non-TIF'!D171</f>
        <v>3715</v>
      </c>
      <c r="E171" t="str">
        <f>'Assessed Non-TIF'!E171</f>
        <v>LINN-MAR</v>
      </c>
      <c r="F171" t="str">
        <f>'Assessed Non-TIF'!F171</f>
        <v>Linn-Mar</v>
      </c>
      <c r="G171" s="8">
        <f>SUMIFS(AssessedValuation[100% Residential],AssessedValuation[Dist],$C171,AssessedValuation[Tif_NonTIF],$A$4)</f>
        <v>46995534</v>
      </c>
      <c r="H171" s="8">
        <f>SUMIFS(AssessedValuation[100% Ag Land],AssessedValuation[Dist],$C171,AssessedValuation[Tif_NonTIF],$A$4)</f>
        <v>186799</v>
      </c>
      <c r="I171" s="8">
        <f>SUMIFS(AssessedValuation[100% Ag Building],AssessedValuation[Dist],$C171,AssessedValuation[Tif_NonTIF],$A$4)</f>
        <v>3592</v>
      </c>
      <c r="J171" s="8">
        <f>SUMIFS(AssessedValuation[100% Commercial],AssessedValuation[Dist],$C171,AssessedValuation[Tif_NonTIF],$A$4)</f>
        <v>57065199</v>
      </c>
      <c r="K171" s="8">
        <f>SUMIFS(AssessedValuation[100% Industrial],AssessedValuation[Dist],$C171,AssessedValuation[Tif_NonTIF],$A$4)</f>
        <v>20557506</v>
      </c>
      <c r="L171" s="8">
        <f>SUMIFS(AssessedValuation[100% Reserved],AssessedValuation[Dist],$C171,AssessedValuation[Tif_NonTIF],$A$4)</f>
        <v>0</v>
      </c>
      <c r="M171" s="8">
        <f>SUMIFS(AssessedValuation[100% Reserved4],AssessedValuation[Dist],$C171,AssessedValuation[Tif_NonTIF],$A$4)</f>
        <v>0</v>
      </c>
      <c r="N171" s="8">
        <f>SUMIFS(AssessedValuation[100% Railroads],AssessedValuation[Dist],$C171,AssessedValuation[Tif_NonTIF],$A$4)</f>
        <v>0</v>
      </c>
      <c r="O171" s="8">
        <f>SUMIFS(AssessedValuation[100% Utilities],AssessedValuation[Dist],$C171,AssessedValuation[Tif_NonTIF],$A$4)</f>
        <v>0</v>
      </c>
      <c r="P171" s="8">
        <f>SUMIFS(AssessedValuation[100% Other],AssessedValuation[Dist],$C171,AssessedValuation[Tif_NonTIF],$A$4)</f>
        <v>0</v>
      </c>
      <c r="Q171" s="8">
        <f>SUMIFS(AssessedValuation[100% Gross],AssessedValuation[Dist],$C171,AssessedValuation[Tif_NonTIF],$A$4)</f>
        <v>124808630</v>
      </c>
      <c r="R171" s="8">
        <f>SUMIFS(AssessedValuation[100% Military Exempt],AssessedValuation[Dist],$C171,AssessedValuation[Tif_NonTIF],$A$4)</f>
        <v>0</v>
      </c>
      <c r="S171" s="8">
        <f>SUMIFS(AssessedValuation[100% Homestead Exempt],AssessedValuation[Dist],$C171,AssessedValuation[Tif_NonTIF],$A$4)</f>
        <v>0</v>
      </c>
      <c r="T171" s="8">
        <f>SUMIFS(AssessedValuation[100% Net],AssessedValuation[Dist],$C171,AssessedValuation[Tif_NonTIF],$A$4)</f>
        <v>124808630</v>
      </c>
      <c r="U171" s="8">
        <f>SUMIFS(AssessedValuation[100% Gas &amp; Elec Utilities],AssessedValuation[Dist],$C171,AssessedValuation[Tif_NonTIF],$A$4)</f>
        <v>0</v>
      </c>
      <c r="V171" s="8">
        <f t="shared" si="2"/>
        <v>124808630</v>
      </c>
    </row>
    <row r="172" spans="1:22" x14ac:dyDescent="0.25">
      <c r="A172">
        <f>'Assessed Non-TIF'!A172</f>
        <v>2026</v>
      </c>
      <c r="B172" t="str">
        <f>'Assessed Non-TIF'!B172</f>
        <v>10</v>
      </c>
      <c r="C172" t="str">
        <f>'Assessed Non-TIF'!C172</f>
        <v>3744</v>
      </c>
      <c r="D172" t="str">
        <f>'Assessed Non-TIF'!D172</f>
        <v>3744</v>
      </c>
      <c r="E172" t="str">
        <f>'Assessed Non-TIF'!E172</f>
        <v>LISBON</v>
      </c>
      <c r="F172" t="str">
        <f>'Assessed Non-TIF'!F172</f>
        <v>Lisbon</v>
      </c>
      <c r="G172" s="8">
        <f>SUMIFS(AssessedValuation[100% Residential],AssessedValuation[Dist],$C172,AssessedValuation[Tif_NonTIF],$A$4)</f>
        <v>4017541</v>
      </c>
      <c r="H172" s="8">
        <f>SUMIFS(AssessedValuation[100% Ag Land],AssessedValuation[Dist],$C172,AssessedValuation[Tif_NonTIF],$A$4)</f>
        <v>47985</v>
      </c>
      <c r="I172" s="8">
        <f>SUMIFS(AssessedValuation[100% Ag Building],AssessedValuation[Dist],$C172,AssessedValuation[Tif_NonTIF],$A$4)</f>
        <v>0</v>
      </c>
      <c r="J172" s="8">
        <f>SUMIFS(AssessedValuation[100% Commercial],AssessedValuation[Dist],$C172,AssessedValuation[Tif_NonTIF],$A$4)</f>
        <v>1550638</v>
      </c>
      <c r="K172" s="8">
        <f>SUMIFS(AssessedValuation[100% Industrial],AssessedValuation[Dist],$C172,AssessedValuation[Tif_NonTIF],$A$4)</f>
        <v>610644</v>
      </c>
      <c r="L172" s="8">
        <f>SUMIFS(AssessedValuation[100% Reserved],AssessedValuation[Dist],$C172,AssessedValuation[Tif_NonTIF],$A$4)</f>
        <v>0</v>
      </c>
      <c r="M172" s="8">
        <f>SUMIFS(AssessedValuation[100% Reserved4],AssessedValuation[Dist],$C172,AssessedValuation[Tif_NonTIF],$A$4)</f>
        <v>0</v>
      </c>
      <c r="N172" s="8">
        <f>SUMIFS(AssessedValuation[100% Railroads],AssessedValuation[Dist],$C172,AssessedValuation[Tif_NonTIF],$A$4)</f>
        <v>0</v>
      </c>
      <c r="O172" s="8">
        <f>SUMIFS(AssessedValuation[100% Utilities],AssessedValuation[Dist],$C172,AssessedValuation[Tif_NonTIF],$A$4)</f>
        <v>0</v>
      </c>
      <c r="P172" s="8">
        <f>SUMIFS(AssessedValuation[100% Other],AssessedValuation[Dist],$C172,AssessedValuation[Tif_NonTIF],$A$4)</f>
        <v>0</v>
      </c>
      <c r="Q172" s="8">
        <f>SUMIFS(AssessedValuation[100% Gross],AssessedValuation[Dist],$C172,AssessedValuation[Tif_NonTIF],$A$4)</f>
        <v>6226808</v>
      </c>
      <c r="R172" s="8">
        <f>SUMIFS(AssessedValuation[100% Military Exempt],AssessedValuation[Dist],$C172,AssessedValuation[Tif_NonTIF],$A$4)</f>
        <v>0</v>
      </c>
      <c r="S172" s="8">
        <f>SUMIFS(AssessedValuation[100% Homestead Exempt],AssessedValuation[Dist],$C172,AssessedValuation[Tif_NonTIF],$A$4)</f>
        <v>0</v>
      </c>
      <c r="T172" s="8">
        <f>SUMIFS(AssessedValuation[100% Net],AssessedValuation[Dist],$C172,AssessedValuation[Tif_NonTIF],$A$4)</f>
        <v>6226808</v>
      </c>
      <c r="U172" s="8">
        <f>SUMIFS(AssessedValuation[100% Gas &amp; Elec Utilities],AssessedValuation[Dist],$C172,AssessedValuation[Tif_NonTIF],$A$4)</f>
        <v>0</v>
      </c>
      <c r="V172" s="8">
        <f t="shared" si="2"/>
        <v>6226808</v>
      </c>
    </row>
    <row r="173" spans="1:22" x14ac:dyDescent="0.25">
      <c r="A173">
        <f>'Assessed Non-TIF'!A173</f>
        <v>2026</v>
      </c>
      <c r="B173" t="str">
        <f>'Assessed Non-TIF'!B173</f>
        <v>13</v>
      </c>
      <c r="C173" t="str">
        <f>'Assessed Non-TIF'!C173</f>
        <v>3798</v>
      </c>
      <c r="D173" t="str">
        <f>'Assessed Non-TIF'!D173</f>
        <v>3798</v>
      </c>
      <c r="E173" t="str">
        <f>'Assessed Non-TIF'!E173</f>
        <v>LOGAN-MAGNOLIA</v>
      </c>
      <c r="F173" t="str">
        <f>'Assessed Non-TIF'!F173</f>
        <v>Logan-Magnolia</v>
      </c>
      <c r="G173" s="8">
        <f>SUMIFS(AssessedValuation[100% Residential],AssessedValuation[Dist],$C173,AssessedValuation[Tif_NonTIF],$A$4)</f>
        <v>0</v>
      </c>
      <c r="H173" s="8">
        <f>SUMIFS(AssessedValuation[100% Ag Land],AssessedValuation[Dist],$C173,AssessedValuation[Tif_NonTIF],$A$4)</f>
        <v>0</v>
      </c>
      <c r="I173" s="8">
        <f>SUMIFS(AssessedValuation[100% Ag Building],AssessedValuation[Dist],$C173,AssessedValuation[Tif_NonTIF],$A$4)</f>
        <v>0</v>
      </c>
      <c r="J173" s="8">
        <f>SUMIFS(AssessedValuation[100% Commercial],AssessedValuation[Dist],$C173,AssessedValuation[Tif_NonTIF],$A$4)</f>
        <v>0</v>
      </c>
      <c r="K173" s="8">
        <f>SUMIFS(AssessedValuation[100% Industrial],AssessedValuation[Dist],$C173,AssessedValuation[Tif_NonTIF],$A$4)</f>
        <v>0</v>
      </c>
      <c r="L173" s="8">
        <f>SUMIFS(AssessedValuation[100% Reserved],AssessedValuation[Dist],$C173,AssessedValuation[Tif_NonTIF],$A$4)</f>
        <v>0</v>
      </c>
      <c r="M173" s="8">
        <f>SUMIFS(AssessedValuation[100% Reserved4],AssessedValuation[Dist],$C173,AssessedValuation[Tif_NonTIF],$A$4)</f>
        <v>0</v>
      </c>
      <c r="N173" s="8">
        <f>SUMIFS(AssessedValuation[100% Railroads],AssessedValuation[Dist],$C173,AssessedValuation[Tif_NonTIF],$A$4)</f>
        <v>0</v>
      </c>
      <c r="O173" s="8">
        <f>SUMIFS(AssessedValuation[100% Utilities],AssessedValuation[Dist],$C173,AssessedValuation[Tif_NonTIF],$A$4)</f>
        <v>0</v>
      </c>
      <c r="P173" s="8">
        <f>SUMIFS(AssessedValuation[100% Other],AssessedValuation[Dist],$C173,AssessedValuation[Tif_NonTIF],$A$4)</f>
        <v>0</v>
      </c>
      <c r="Q173" s="8">
        <f>SUMIFS(AssessedValuation[100% Gross],AssessedValuation[Dist],$C173,AssessedValuation[Tif_NonTIF],$A$4)</f>
        <v>0</v>
      </c>
      <c r="R173" s="8">
        <f>SUMIFS(AssessedValuation[100% Military Exempt],AssessedValuation[Dist],$C173,AssessedValuation[Tif_NonTIF],$A$4)</f>
        <v>0</v>
      </c>
      <c r="S173" s="8">
        <f>SUMIFS(AssessedValuation[100% Homestead Exempt],AssessedValuation[Dist],$C173,AssessedValuation[Tif_NonTIF],$A$4)</f>
        <v>0</v>
      </c>
      <c r="T173" s="8">
        <f>SUMIFS(AssessedValuation[100% Net],AssessedValuation[Dist],$C173,AssessedValuation[Tif_NonTIF],$A$4)</f>
        <v>0</v>
      </c>
      <c r="U173" s="8">
        <f>SUMIFS(AssessedValuation[100% Gas &amp; Elec Utilities],AssessedValuation[Dist],$C173,AssessedValuation[Tif_NonTIF],$A$4)</f>
        <v>0</v>
      </c>
      <c r="V173" s="8">
        <f t="shared" si="2"/>
        <v>0</v>
      </c>
    </row>
    <row r="174" spans="1:22" x14ac:dyDescent="0.25">
      <c r="A174">
        <f>'Assessed Non-TIF'!A174</f>
        <v>2026</v>
      </c>
      <c r="B174" t="str">
        <f>'Assessed Non-TIF'!B174</f>
        <v>10</v>
      </c>
      <c r="C174" t="str">
        <f>'Assessed Non-TIF'!C174</f>
        <v>3816</v>
      </c>
      <c r="D174" t="str">
        <f>'Assessed Non-TIF'!D174</f>
        <v>3816</v>
      </c>
      <c r="E174" t="str">
        <f>'Assessed Non-TIF'!E174</f>
        <v>LONE TREE</v>
      </c>
      <c r="F174" t="str">
        <f>'Assessed Non-TIF'!F174</f>
        <v>Lone Tree</v>
      </c>
      <c r="G174" s="8">
        <f>SUMIFS(AssessedValuation[100% Residential],AssessedValuation[Dist],$C174,AssessedValuation[Tif_NonTIF],$A$4)</f>
        <v>0</v>
      </c>
      <c r="H174" s="8">
        <f>SUMIFS(AssessedValuation[100% Ag Land],AssessedValuation[Dist],$C174,AssessedValuation[Tif_NonTIF],$A$4)</f>
        <v>0</v>
      </c>
      <c r="I174" s="8">
        <f>SUMIFS(AssessedValuation[100% Ag Building],AssessedValuation[Dist],$C174,AssessedValuation[Tif_NonTIF],$A$4)</f>
        <v>0</v>
      </c>
      <c r="J174" s="8">
        <f>SUMIFS(AssessedValuation[100% Commercial],AssessedValuation[Dist],$C174,AssessedValuation[Tif_NonTIF],$A$4)</f>
        <v>0</v>
      </c>
      <c r="K174" s="8">
        <f>SUMIFS(AssessedValuation[100% Industrial],AssessedValuation[Dist],$C174,AssessedValuation[Tif_NonTIF],$A$4)</f>
        <v>0</v>
      </c>
      <c r="L174" s="8">
        <f>SUMIFS(AssessedValuation[100% Reserved],AssessedValuation[Dist],$C174,AssessedValuation[Tif_NonTIF],$A$4)</f>
        <v>0</v>
      </c>
      <c r="M174" s="8">
        <f>SUMIFS(AssessedValuation[100% Reserved4],AssessedValuation[Dist],$C174,AssessedValuation[Tif_NonTIF],$A$4)</f>
        <v>0</v>
      </c>
      <c r="N174" s="8">
        <f>SUMIFS(AssessedValuation[100% Railroads],AssessedValuation[Dist],$C174,AssessedValuation[Tif_NonTIF],$A$4)</f>
        <v>0</v>
      </c>
      <c r="O174" s="8">
        <f>SUMIFS(AssessedValuation[100% Utilities],AssessedValuation[Dist],$C174,AssessedValuation[Tif_NonTIF],$A$4)</f>
        <v>0</v>
      </c>
      <c r="P174" s="8">
        <f>SUMIFS(AssessedValuation[100% Other],AssessedValuation[Dist],$C174,AssessedValuation[Tif_NonTIF],$A$4)</f>
        <v>0</v>
      </c>
      <c r="Q174" s="8">
        <f>SUMIFS(AssessedValuation[100% Gross],AssessedValuation[Dist],$C174,AssessedValuation[Tif_NonTIF],$A$4)</f>
        <v>0</v>
      </c>
      <c r="R174" s="8">
        <f>SUMIFS(AssessedValuation[100% Military Exempt],AssessedValuation[Dist],$C174,AssessedValuation[Tif_NonTIF],$A$4)</f>
        <v>0</v>
      </c>
      <c r="S174" s="8">
        <f>SUMIFS(AssessedValuation[100% Homestead Exempt],AssessedValuation[Dist],$C174,AssessedValuation[Tif_NonTIF],$A$4)</f>
        <v>0</v>
      </c>
      <c r="T174" s="8">
        <f>SUMIFS(AssessedValuation[100% Net],AssessedValuation[Dist],$C174,AssessedValuation[Tif_NonTIF],$A$4)</f>
        <v>0</v>
      </c>
      <c r="U174" s="8">
        <f>SUMIFS(AssessedValuation[100% Gas &amp; Elec Utilities],AssessedValuation[Dist],$C174,AssessedValuation[Tif_NonTIF],$A$4)</f>
        <v>0</v>
      </c>
      <c r="V174" s="8">
        <f t="shared" si="2"/>
        <v>0</v>
      </c>
    </row>
    <row r="175" spans="1:22" x14ac:dyDescent="0.25">
      <c r="A175">
        <f>'Assessed Non-TIF'!A175</f>
        <v>2026</v>
      </c>
      <c r="B175" t="str">
        <f>'Assessed Non-TIF'!B175</f>
        <v>09</v>
      </c>
      <c r="C175" t="str">
        <f>'Assessed Non-TIF'!C175</f>
        <v>3841</v>
      </c>
      <c r="D175" t="str">
        <f>'Assessed Non-TIF'!D175</f>
        <v>3841</v>
      </c>
      <c r="E175" t="str">
        <f>'Assessed Non-TIF'!E175</f>
        <v>LOUISA-MUSCATINE</v>
      </c>
      <c r="F175" t="str">
        <f>'Assessed Non-TIF'!F175</f>
        <v>Louisa-Muscatine</v>
      </c>
      <c r="G175" s="8">
        <f>SUMIFS(AssessedValuation[100% Residential],AssessedValuation[Dist],$C175,AssessedValuation[Tif_NonTIF],$A$4)</f>
        <v>8256187</v>
      </c>
      <c r="H175" s="8">
        <f>SUMIFS(AssessedValuation[100% Ag Land],AssessedValuation[Dist],$C175,AssessedValuation[Tif_NonTIF],$A$4)</f>
        <v>160894</v>
      </c>
      <c r="I175" s="8">
        <f>SUMIFS(AssessedValuation[100% Ag Building],AssessedValuation[Dist],$C175,AssessedValuation[Tif_NonTIF],$A$4)</f>
        <v>6919</v>
      </c>
      <c r="J175" s="8">
        <f>SUMIFS(AssessedValuation[100% Commercial],AssessedValuation[Dist],$C175,AssessedValuation[Tif_NonTIF],$A$4)</f>
        <v>2253820</v>
      </c>
      <c r="K175" s="8">
        <f>SUMIFS(AssessedValuation[100% Industrial],AssessedValuation[Dist],$C175,AssessedValuation[Tif_NonTIF],$A$4)</f>
        <v>1998216</v>
      </c>
      <c r="L175" s="8">
        <f>SUMIFS(AssessedValuation[100% Reserved],AssessedValuation[Dist],$C175,AssessedValuation[Tif_NonTIF],$A$4)</f>
        <v>0</v>
      </c>
      <c r="M175" s="8">
        <f>SUMIFS(AssessedValuation[100% Reserved4],AssessedValuation[Dist],$C175,AssessedValuation[Tif_NonTIF],$A$4)</f>
        <v>0</v>
      </c>
      <c r="N175" s="8">
        <f>SUMIFS(AssessedValuation[100% Railroads],AssessedValuation[Dist],$C175,AssessedValuation[Tif_NonTIF],$A$4)</f>
        <v>0</v>
      </c>
      <c r="O175" s="8">
        <f>SUMIFS(AssessedValuation[100% Utilities],AssessedValuation[Dist],$C175,AssessedValuation[Tif_NonTIF],$A$4)</f>
        <v>0</v>
      </c>
      <c r="P175" s="8">
        <f>SUMIFS(AssessedValuation[100% Other],AssessedValuation[Dist],$C175,AssessedValuation[Tif_NonTIF],$A$4)</f>
        <v>0</v>
      </c>
      <c r="Q175" s="8">
        <f>SUMIFS(AssessedValuation[100% Gross],AssessedValuation[Dist],$C175,AssessedValuation[Tif_NonTIF],$A$4)</f>
        <v>12676036</v>
      </c>
      <c r="R175" s="8">
        <f>SUMIFS(AssessedValuation[100% Military Exempt],AssessedValuation[Dist],$C175,AssessedValuation[Tif_NonTIF],$A$4)</f>
        <v>0</v>
      </c>
      <c r="S175" s="8">
        <f>SUMIFS(AssessedValuation[100% Homestead Exempt],AssessedValuation[Dist],$C175,AssessedValuation[Tif_NonTIF],$A$4)</f>
        <v>0</v>
      </c>
      <c r="T175" s="8">
        <f>SUMIFS(AssessedValuation[100% Net],AssessedValuation[Dist],$C175,AssessedValuation[Tif_NonTIF],$A$4)</f>
        <v>12676036</v>
      </c>
      <c r="U175" s="8">
        <f>SUMIFS(AssessedValuation[100% Gas &amp; Elec Utilities],AssessedValuation[Dist],$C175,AssessedValuation[Tif_NonTIF],$A$4)</f>
        <v>0</v>
      </c>
      <c r="V175" s="8">
        <f t="shared" si="2"/>
        <v>12676036</v>
      </c>
    </row>
    <row r="176" spans="1:22" x14ac:dyDescent="0.25">
      <c r="A176">
        <f>'Assessed Non-TIF'!A176</f>
        <v>2026</v>
      </c>
      <c r="B176" t="str">
        <f>'Assessed Non-TIF'!B176</f>
        <v>11</v>
      </c>
      <c r="C176" t="str">
        <f>'Assessed Non-TIF'!C176</f>
        <v>3906</v>
      </c>
      <c r="D176" t="str">
        <f>'Assessed Non-TIF'!D176</f>
        <v>3906</v>
      </c>
      <c r="E176" t="str">
        <f>'Assessed Non-TIF'!E176</f>
        <v>LYNNVILLE-SULLY</v>
      </c>
      <c r="F176" t="str">
        <f>'Assessed Non-TIF'!F176</f>
        <v>Lynnville-Sully</v>
      </c>
      <c r="G176" s="8">
        <f>SUMIFS(AssessedValuation[100% Residential],AssessedValuation[Dist],$C176,AssessedValuation[Tif_NonTIF],$A$4)</f>
        <v>3563497</v>
      </c>
      <c r="H176" s="8">
        <f>SUMIFS(AssessedValuation[100% Ag Land],AssessedValuation[Dist],$C176,AssessedValuation[Tif_NonTIF],$A$4)</f>
        <v>0</v>
      </c>
      <c r="I176" s="8">
        <f>SUMIFS(AssessedValuation[100% Ag Building],AssessedValuation[Dist],$C176,AssessedValuation[Tif_NonTIF],$A$4)</f>
        <v>304492</v>
      </c>
      <c r="J176" s="8">
        <f>SUMIFS(AssessedValuation[100% Commercial],AssessedValuation[Dist],$C176,AssessedValuation[Tif_NonTIF],$A$4)</f>
        <v>1127517</v>
      </c>
      <c r="K176" s="8">
        <f>SUMIFS(AssessedValuation[100% Industrial],AssessedValuation[Dist],$C176,AssessedValuation[Tif_NonTIF],$A$4)</f>
        <v>5297572</v>
      </c>
      <c r="L176" s="8">
        <f>SUMIFS(AssessedValuation[100% Reserved],AssessedValuation[Dist],$C176,AssessedValuation[Tif_NonTIF],$A$4)</f>
        <v>0</v>
      </c>
      <c r="M176" s="8">
        <f>SUMIFS(AssessedValuation[100% Reserved4],AssessedValuation[Dist],$C176,AssessedValuation[Tif_NonTIF],$A$4)</f>
        <v>0</v>
      </c>
      <c r="N176" s="8">
        <f>SUMIFS(AssessedValuation[100% Railroads],AssessedValuation[Dist],$C176,AssessedValuation[Tif_NonTIF],$A$4)</f>
        <v>0</v>
      </c>
      <c r="O176" s="8">
        <f>SUMIFS(AssessedValuation[100% Utilities],AssessedValuation[Dist],$C176,AssessedValuation[Tif_NonTIF],$A$4)</f>
        <v>0</v>
      </c>
      <c r="P176" s="8">
        <f>SUMIFS(AssessedValuation[100% Other],AssessedValuation[Dist],$C176,AssessedValuation[Tif_NonTIF],$A$4)</f>
        <v>0</v>
      </c>
      <c r="Q176" s="8">
        <f>SUMIFS(AssessedValuation[100% Gross],AssessedValuation[Dist],$C176,AssessedValuation[Tif_NonTIF],$A$4)</f>
        <v>10293078</v>
      </c>
      <c r="R176" s="8">
        <f>SUMIFS(AssessedValuation[100% Military Exempt],AssessedValuation[Dist],$C176,AssessedValuation[Tif_NonTIF],$A$4)</f>
        <v>0</v>
      </c>
      <c r="S176" s="8">
        <f>SUMIFS(AssessedValuation[100% Homestead Exempt],AssessedValuation[Dist],$C176,AssessedValuation[Tif_NonTIF],$A$4)</f>
        <v>0</v>
      </c>
      <c r="T176" s="8">
        <f>SUMIFS(AssessedValuation[100% Net],AssessedValuation[Dist],$C176,AssessedValuation[Tif_NonTIF],$A$4)</f>
        <v>10293078</v>
      </c>
      <c r="U176" s="8">
        <f>SUMIFS(AssessedValuation[100% Gas &amp; Elec Utilities],AssessedValuation[Dist],$C176,AssessedValuation[Tif_NonTIF],$A$4)</f>
        <v>0</v>
      </c>
      <c r="V176" s="8">
        <f t="shared" si="2"/>
        <v>10293078</v>
      </c>
    </row>
    <row r="177" spans="1:22" x14ac:dyDescent="0.25">
      <c r="A177">
        <f>'Assessed Non-TIF'!A177</f>
        <v>2026</v>
      </c>
      <c r="B177" t="str">
        <f>'Assessed Non-TIF'!B177</f>
        <v>11</v>
      </c>
      <c r="C177" t="str">
        <f>'Assessed Non-TIF'!C177</f>
        <v>3942</v>
      </c>
      <c r="D177" t="str">
        <f>'Assessed Non-TIF'!D177</f>
        <v>3942</v>
      </c>
      <c r="E177" t="str">
        <f>'Assessed Non-TIF'!E177</f>
        <v>MADRID</v>
      </c>
      <c r="F177" t="str">
        <f>'Assessed Non-TIF'!F177</f>
        <v>Madrid</v>
      </c>
      <c r="G177" s="8">
        <f>SUMIFS(AssessedValuation[100% Residential],AssessedValuation[Dist],$C177,AssessedValuation[Tif_NonTIF],$A$4)</f>
        <v>4969548</v>
      </c>
      <c r="H177" s="8">
        <f>SUMIFS(AssessedValuation[100% Ag Land],AssessedValuation[Dist],$C177,AssessedValuation[Tif_NonTIF],$A$4)</f>
        <v>359</v>
      </c>
      <c r="I177" s="8">
        <f>SUMIFS(AssessedValuation[100% Ag Building],AssessedValuation[Dist],$C177,AssessedValuation[Tif_NonTIF],$A$4)</f>
        <v>0</v>
      </c>
      <c r="J177" s="8">
        <f>SUMIFS(AssessedValuation[100% Commercial],AssessedValuation[Dist],$C177,AssessedValuation[Tif_NonTIF],$A$4)</f>
        <v>0</v>
      </c>
      <c r="K177" s="8">
        <f>SUMIFS(AssessedValuation[100% Industrial],AssessedValuation[Dist],$C177,AssessedValuation[Tif_NonTIF],$A$4)</f>
        <v>0</v>
      </c>
      <c r="L177" s="8">
        <f>SUMIFS(AssessedValuation[100% Reserved],AssessedValuation[Dist],$C177,AssessedValuation[Tif_NonTIF],$A$4)</f>
        <v>0</v>
      </c>
      <c r="M177" s="8">
        <f>SUMIFS(AssessedValuation[100% Reserved4],AssessedValuation[Dist],$C177,AssessedValuation[Tif_NonTIF],$A$4)</f>
        <v>0</v>
      </c>
      <c r="N177" s="8">
        <f>SUMIFS(AssessedValuation[100% Railroads],AssessedValuation[Dist],$C177,AssessedValuation[Tif_NonTIF],$A$4)</f>
        <v>0</v>
      </c>
      <c r="O177" s="8">
        <f>SUMIFS(AssessedValuation[100% Utilities],AssessedValuation[Dist],$C177,AssessedValuation[Tif_NonTIF],$A$4)</f>
        <v>0</v>
      </c>
      <c r="P177" s="8">
        <f>SUMIFS(AssessedValuation[100% Other],AssessedValuation[Dist],$C177,AssessedValuation[Tif_NonTIF],$A$4)</f>
        <v>0</v>
      </c>
      <c r="Q177" s="8">
        <f>SUMIFS(AssessedValuation[100% Gross],AssessedValuation[Dist],$C177,AssessedValuation[Tif_NonTIF],$A$4)</f>
        <v>4969907</v>
      </c>
      <c r="R177" s="8">
        <f>SUMIFS(AssessedValuation[100% Military Exempt],AssessedValuation[Dist],$C177,AssessedValuation[Tif_NonTIF],$A$4)</f>
        <v>168000</v>
      </c>
      <c r="S177" s="8">
        <f>SUMIFS(AssessedValuation[100% Homestead Exempt],AssessedValuation[Dist],$C177,AssessedValuation[Tif_NonTIF],$A$4)</f>
        <v>0</v>
      </c>
      <c r="T177" s="8">
        <f>SUMIFS(AssessedValuation[100% Net],AssessedValuation[Dist],$C177,AssessedValuation[Tif_NonTIF],$A$4)</f>
        <v>4801907</v>
      </c>
      <c r="U177" s="8">
        <f>SUMIFS(AssessedValuation[100% Gas &amp; Elec Utilities],AssessedValuation[Dist],$C177,AssessedValuation[Tif_NonTIF],$A$4)</f>
        <v>0</v>
      </c>
      <c r="V177" s="8">
        <f t="shared" si="2"/>
        <v>4801907</v>
      </c>
    </row>
    <row r="178" spans="1:22" x14ac:dyDescent="0.25">
      <c r="A178">
        <f>'Assessed Non-TIF'!A178</f>
        <v>2026</v>
      </c>
      <c r="B178" t="str">
        <f>'Assessed Non-TIF'!B178</f>
        <v>05</v>
      </c>
      <c r="C178" t="str">
        <f>'Assessed Non-TIF'!C178</f>
        <v>4023</v>
      </c>
      <c r="D178" t="str">
        <f>'Assessed Non-TIF'!D178</f>
        <v>4023</v>
      </c>
      <c r="E178" t="str">
        <f>'Assessed Non-TIF'!E178</f>
        <v>MANSON-NORTHWEST WEBSTER</v>
      </c>
      <c r="F178" t="str">
        <f>'Assessed Non-TIF'!F178</f>
        <v>Manson-Northwest Webster</v>
      </c>
      <c r="G178" s="8">
        <f>SUMIFS(AssessedValuation[100% Residential],AssessedValuation[Dist],$C178,AssessedValuation[Tif_NonTIF],$A$4)</f>
        <v>0</v>
      </c>
      <c r="H178" s="8">
        <f>SUMIFS(AssessedValuation[100% Ag Land],AssessedValuation[Dist],$C178,AssessedValuation[Tif_NonTIF],$A$4)</f>
        <v>0</v>
      </c>
      <c r="I178" s="8">
        <f>SUMIFS(AssessedValuation[100% Ag Building],AssessedValuation[Dist],$C178,AssessedValuation[Tif_NonTIF],$A$4)</f>
        <v>0</v>
      </c>
      <c r="J178" s="8">
        <f>SUMIFS(AssessedValuation[100% Commercial],AssessedValuation[Dist],$C178,AssessedValuation[Tif_NonTIF],$A$4)</f>
        <v>1598770</v>
      </c>
      <c r="K178" s="8">
        <f>SUMIFS(AssessedValuation[100% Industrial],AssessedValuation[Dist],$C178,AssessedValuation[Tif_NonTIF],$A$4)</f>
        <v>51427730</v>
      </c>
      <c r="L178" s="8">
        <f>SUMIFS(AssessedValuation[100% Reserved],AssessedValuation[Dist],$C178,AssessedValuation[Tif_NonTIF],$A$4)</f>
        <v>0</v>
      </c>
      <c r="M178" s="8">
        <f>SUMIFS(AssessedValuation[100% Reserved4],AssessedValuation[Dist],$C178,AssessedValuation[Tif_NonTIF],$A$4)</f>
        <v>0</v>
      </c>
      <c r="N178" s="8">
        <f>SUMIFS(AssessedValuation[100% Railroads],AssessedValuation[Dist],$C178,AssessedValuation[Tif_NonTIF],$A$4)</f>
        <v>0</v>
      </c>
      <c r="O178" s="8">
        <f>SUMIFS(AssessedValuation[100% Utilities],AssessedValuation[Dist],$C178,AssessedValuation[Tif_NonTIF],$A$4)</f>
        <v>0</v>
      </c>
      <c r="P178" s="8">
        <f>SUMIFS(AssessedValuation[100% Other],AssessedValuation[Dist],$C178,AssessedValuation[Tif_NonTIF],$A$4)</f>
        <v>0</v>
      </c>
      <c r="Q178" s="8">
        <f>SUMIFS(AssessedValuation[100% Gross],AssessedValuation[Dist],$C178,AssessedValuation[Tif_NonTIF],$A$4)</f>
        <v>53026500</v>
      </c>
      <c r="R178" s="8">
        <f>SUMIFS(AssessedValuation[100% Military Exempt],AssessedValuation[Dist],$C178,AssessedValuation[Tif_NonTIF],$A$4)</f>
        <v>0</v>
      </c>
      <c r="S178" s="8">
        <f>SUMIFS(AssessedValuation[100% Homestead Exempt],AssessedValuation[Dist],$C178,AssessedValuation[Tif_NonTIF],$A$4)</f>
        <v>0</v>
      </c>
      <c r="T178" s="8">
        <f>SUMIFS(AssessedValuation[100% Net],AssessedValuation[Dist],$C178,AssessedValuation[Tif_NonTIF],$A$4)</f>
        <v>53026500</v>
      </c>
      <c r="U178" s="8">
        <f>SUMIFS(AssessedValuation[100% Gas &amp; Elec Utilities],AssessedValuation[Dist],$C178,AssessedValuation[Tif_NonTIF],$A$4)</f>
        <v>0</v>
      </c>
      <c r="V178" s="8">
        <f t="shared" si="2"/>
        <v>53026500</v>
      </c>
    </row>
    <row r="179" spans="1:22" x14ac:dyDescent="0.25">
      <c r="A179">
        <f>'Assessed Non-TIF'!A179</f>
        <v>2026</v>
      </c>
      <c r="B179" t="str">
        <f>'Assessed Non-TIF'!B179</f>
        <v>12</v>
      </c>
      <c r="C179" t="str">
        <f>'Assessed Non-TIF'!C179</f>
        <v>4033</v>
      </c>
      <c r="D179" t="str">
        <f>'Assessed Non-TIF'!D179</f>
        <v>4033</v>
      </c>
      <c r="E179" t="str">
        <f>'Assessed Non-TIF'!E179</f>
        <v>MAPLE VALLEY-ANTHON OTO</v>
      </c>
      <c r="F179" t="str">
        <f>'Assessed Non-TIF'!F179</f>
        <v>Maple Valley-Anthon Oto</v>
      </c>
      <c r="G179" s="8">
        <f>SUMIFS(AssessedValuation[100% Residential],AssessedValuation[Dist],$C179,AssessedValuation[Tif_NonTIF],$A$4)</f>
        <v>0</v>
      </c>
      <c r="H179" s="8">
        <f>SUMIFS(AssessedValuation[100% Ag Land],AssessedValuation[Dist],$C179,AssessedValuation[Tif_NonTIF],$A$4)</f>
        <v>0</v>
      </c>
      <c r="I179" s="8">
        <f>SUMIFS(AssessedValuation[100% Ag Building],AssessedValuation[Dist],$C179,AssessedValuation[Tif_NonTIF],$A$4)</f>
        <v>0</v>
      </c>
      <c r="J179" s="8">
        <f>SUMIFS(AssessedValuation[100% Commercial],AssessedValuation[Dist],$C179,AssessedValuation[Tif_NonTIF],$A$4)</f>
        <v>0</v>
      </c>
      <c r="K179" s="8">
        <f>SUMIFS(AssessedValuation[100% Industrial],AssessedValuation[Dist],$C179,AssessedValuation[Tif_NonTIF],$A$4)</f>
        <v>0</v>
      </c>
      <c r="L179" s="8">
        <f>SUMIFS(AssessedValuation[100% Reserved],AssessedValuation[Dist],$C179,AssessedValuation[Tif_NonTIF],$A$4)</f>
        <v>0</v>
      </c>
      <c r="M179" s="8">
        <f>SUMIFS(AssessedValuation[100% Reserved4],AssessedValuation[Dist],$C179,AssessedValuation[Tif_NonTIF],$A$4)</f>
        <v>0</v>
      </c>
      <c r="N179" s="8">
        <f>SUMIFS(AssessedValuation[100% Railroads],AssessedValuation[Dist],$C179,AssessedValuation[Tif_NonTIF],$A$4)</f>
        <v>0</v>
      </c>
      <c r="O179" s="8">
        <f>SUMIFS(AssessedValuation[100% Utilities],AssessedValuation[Dist],$C179,AssessedValuation[Tif_NonTIF],$A$4)</f>
        <v>0</v>
      </c>
      <c r="P179" s="8">
        <f>SUMIFS(AssessedValuation[100% Other],AssessedValuation[Dist],$C179,AssessedValuation[Tif_NonTIF],$A$4)</f>
        <v>0</v>
      </c>
      <c r="Q179" s="8">
        <f>SUMIFS(AssessedValuation[100% Gross],AssessedValuation[Dist],$C179,AssessedValuation[Tif_NonTIF],$A$4)</f>
        <v>0</v>
      </c>
      <c r="R179" s="8">
        <f>SUMIFS(AssessedValuation[100% Military Exempt],AssessedValuation[Dist],$C179,AssessedValuation[Tif_NonTIF],$A$4)</f>
        <v>0</v>
      </c>
      <c r="S179" s="8">
        <f>SUMIFS(AssessedValuation[100% Homestead Exempt],AssessedValuation[Dist],$C179,AssessedValuation[Tif_NonTIF],$A$4)</f>
        <v>0</v>
      </c>
      <c r="T179" s="8">
        <f>SUMIFS(AssessedValuation[100% Net],AssessedValuation[Dist],$C179,AssessedValuation[Tif_NonTIF],$A$4)</f>
        <v>0</v>
      </c>
      <c r="U179" s="8">
        <f>SUMIFS(AssessedValuation[100% Gas &amp; Elec Utilities],AssessedValuation[Dist],$C179,AssessedValuation[Tif_NonTIF],$A$4)</f>
        <v>0</v>
      </c>
      <c r="V179" s="8">
        <f t="shared" si="2"/>
        <v>0</v>
      </c>
    </row>
    <row r="180" spans="1:22" x14ac:dyDescent="0.25">
      <c r="A180">
        <f>'Assessed Non-TIF'!A180</f>
        <v>2026</v>
      </c>
      <c r="B180" t="str">
        <f>'Assessed Non-TIF'!B180</f>
        <v>09</v>
      </c>
      <c r="C180" t="str">
        <f>'Assessed Non-TIF'!C180</f>
        <v>4041</v>
      </c>
      <c r="D180" t="str">
        <f>'Assessed Non-TIF'!D180</f>
        <v>4041</v>
      </c>
      <c r="E180" t="str">
        <f>'Assessed Non-TIF'!E180</f>
        <v>MAQUOKETA</v>
      </c>
      <c r="F180" t="str">
        <f>'Assessed Non-TIF'!F180</f>
        <v>Maquoketa</v>
      </c>
      <c r="G180" s="8">
        <f>SUMIFS(AssessedValuation[100% Residential],AssessedValuation[Dist],$C180,AssessedValuation[Tif_NonTIF],$A$4)</f>
        <v>4851200</v>
      </c>
      <c r="H180" s="8">
        <f>SUMIFS(AssessedValuation[100% Ag Land],AssessedValuation[Dist],$C180,AssessedValuation[Tif_NonTIF],$A$4)</f>
        <v>0</v>
      </c>
      <c r="I180" s="8">
        <f>SUMIFS(AssessedValuation[100% Ag Building],AssessedValuation[Dist],$C180,AssessedValuation[Tif_NonTIF],$A$4)</f>
        <v>0</v>
      </c>
      <c r="J180" s="8">
        <f>SUMIFS(AssessedValuation[100% Commercial],AssessedValuation[Dist],$C180,AssessedValuation[Tif_NonTIF],$A$4)</f>
        <v>18055100</v>
      </c>
      <c r="K180" s="8">
        <f>SUMIFS(AssessedValuation[100% Industrial],AssessedValuation[Dist],$C180,AssessedValuation[Tif_NonTIF],$A$4)</f>
        <v>0</v>
      </c>
      <c r="L180" s="8">
        <f>SUMIFS(AssessedValuation[100% Reserved],AssessedValuation[Dist],$C180,AssessedValuation[Tif_NonTIF],$A$4)</f>
        <v>0</v>
      </c>
      <c r="M180" s="8">
        <f>SUMIFS(AssessedValuation[100% Reserved4],AssessedValuation[Dist],$C180,AssessedValuation[Tif_NonTIF],$A$4)</f>
        <v>0</v>
      </c>
      <c r="N180" s="8">
        <f>SUMIFS(AssessedValuation[100% Railroads],AssessedValuation[Dist],$C180,AssessedValuation[Tif_NonTIF],$A$4)</f>
        <v>0</v>
      </c>
      <c r="O180" s="8">
        <f>SUMIFS(AssessedValuation[100% Utilities],AssessedValuation[Dist],$C180,AssessedValuation[Tif_NonTIF],$A$4)</f>
        <v>0</v>
      </c>
      <c r="P180" s="8">
        <f>SUMIFS(AssessedValuation[100% Other],AssessedValuation[Dist],$C180,AssessedValuation[Tif_NonTIF],$A$4)</f>
        <v>0</v>
      </c>
      <c r="Q180" s="8">
        <f>SUMIFS(AssessedValuation[100% Gross],AssessedValuation[Dist],$C180,AssessedValuation[Tif_NonTIF],$A$4)</f>
        <v>22906300</v>
      </c>
      <c r="R180" s="8">
        <f>SUMIFS(AssessedValuation[100% Military Exempt],AssessedValuation[Dist],$C180,AssessedValuation[Tif_NonTIF],$A$4)</f>
        <v>0</v>
      </c>
      <c r="S180" s="8">
        <f>SUMIFS(AssessedValuation[100% Homestead Exempt],AssessedValuation[Dist],$C180,AssessedValuation[Tif_NonTIF],$A$4)</f>
        <v>0</v>
      </c>
      <c r="T180" s="8">
        <f>SUMIFS(AssessedValuation[100% Net],AssessedValuation[Dist],$C180,AssessedValuation[Tif_NonTIF],$A$4)</f>
        <v>22906300</v>
      </c>
      <c r="U180" s="8">
        <f>SUMIFS(AssessedValuation[100% Gas &amp; Elec Utilities],AssessedValuation[Dist],$C180,AssessedValuation[Tif_NonTIF],$A$4)</f>
        <v>0</v>
      </c>
      <c r="V180" s="8">
        <f t="shared" si="2"/>
        <v>22906300</v>
      </c>
    </row>
    <row r="181" spans="1:22" x14ac:dyDescent="0.25">
      <c r="A181">
        <f>'Assessed Non-TIF'!A181</f>
        <v>2026</v>
      </c>
      <c r="B181" t="str">
        <f>'Assessed Non-TIF'!B181</f>
        <v>01</v>
      </c>
      <c r="C181" t="str">
        <f>'Assessed Non-TIF'!C181</f>
        <v>4043</v>
      </c>
      <c r="D181" t="str">
        <f>'Assessed Non-TIF'!D181</f>
        <v>4043</v>
      </c>
      <c r="E181" t="str">
        <f>'Assessed Non-TIF'!E181</f>
        <v>MAQUOKETA VALLEY</v>
      </c>
      <c r="F181" t="str">
        <f>'Assessed Non-TIF'!F181</f>
        <v>Maquoketa Valley</v>
      </c>
      <c r="G181" s="8">
        <f>SUMIFS(AssessedValuation[100% Residential],AssessedValuation[Dist],$C181,AssessedValuation[Tif_NonTIF],$A$4)</f>
        <v>2811175</v>
      </c>
      <c r="H181" s="8">
        <f>SUMIFS(AssessedValuation[100% Ag Land],AssessedValuation[Dist],$C181,AssessedValuation[Tif_NonTIF],$A$4)</f>
        <v>0</v>
      </c>
      <c r="I181" s="8">
        <f>SUMIFS(AssessedValuation[100% Ag Building],AssessedValuation[Dist],$C181,AssessedValuation[Tif_NonTIF],$A$4)</f>
        <v>0</v>
      </c>
      <c r="J181" s="8">
        <f>SUMIFS(AssessedValuation[100% Commercial],AssessedValuation[Dist],$C181,AssessedValuation[Tif_NonTIF],$A$4)</f>
        <v>1030275</v>
      </c>
      <c r="K181" s="8">
        <f>SUMIFS(AssessedValuation[100% Industrial],AssessedValuation[Dist],$C181,AssessedValuation[Tif_NonTIF],$A$4)</f>
        <v>427930</v>
      </c>
      <c r="L181" s="8">
        <f>SUMIFS(AssessedValuation[100% Reserved],AssessedValuation[Dist],$C181,AssessedValuation[Tif_NonTIF],$A$4)</f>
        <v>0</v>
      </c>
      <c r="M181" s="8">
        <f>SUMIFS(AssessedValuation[100% Reserved4],AssessedValuation[Dist],$C181,AssessedValuation[Tif_NonTIF],$A$4)</f>
        <v>0</v>
      </c>
      <c r="N181" s="8">
        <f>SUMIFS(AssessedValuation[100% Railroads],AssessedValuation[Dist],$C181,AssessedValuation[Tif_NonTIF],$A$4)</f>
        <v>0</v>
      </c>
      <c r="O181" s="8">
        <f>SUMIFS(AssessedValuation[100% Utilities],AssessedValuation[Dist],$C181,AssessedValuation[Tif_NonTIF],$A$4)</f>
        <v>0</v>
      </c>
      <c r="P181" s="8">
        <f>SUMIFS(AssessedValuation[100% Other],AssessedValuation[Dist],$C181,AssessedValuation[Tif_NonTIF],$A$4)</f>
        <v>0</v>
      </c>
      <c r="Q181" s="8">
        <f>SUMIFS(AssessedValuation[100% Gross],AssessedValuation[Dist],$C181,AssessedValuation[Tif_NonTIF],$A$4)</f>
        <v>4269380</v>
      </c>
      <c r="R181" s="8">
        <f>SUMIFS(AssessedValuation[100% Military Exempt],AssessedValuation[Dist],$C181,AssessedValuation[Tif_NonTIF],$A$4)</f>
        <v>0</v>
      </c>
      <c r="S181" s="8">
        <f>SUMIFS(AssessedValuation[100% Homestead Exempt],AssessedValuation[Dist],$C181,AssessedValuation[Tif_NonTIF],$A$4)</f>
        <v>0</v>
      </c>
      <c r="T181" s="8">
        <f>SUMIFS(AssessedValuation[100% Net],AssessedValuation[Dist],$C181,AssessedValuation[Tif_NonTIF],$A$4)</f>
        <v>4269380</v>
      </c>
      <c r="U181" s="8">
        <f>SUMIFS(AssessedValuation[100% Gas &amp; Elec Utilities],AssessedValuation[Dist],$C181,AssessedValuation[Tif_NonTIF],$A$4)</f>
        <v>0</v>
      </c>
      <c r="V181" s="8">
        <f t="shared" si="2"/>
        <v>4269380</v>
      </c>
    </row>
    <row r="182" spans="1:22" x14ac:dyDescent="0.25">
      <c r="A182">
        <f>'Assessed Non-TIF'!A182</f>
        <v>2026</v>
      </c>
      <c r="B182" t="str">
        <f>'Assessed Non-TIF'!B182</f>
        <v>12</v>
      </c>
      <c r="C182" t="str">
        <f>'Assessed Non-TIF'!C182</f>
        <v>4068</v>
      </c>
      <c r="D182" t="str">
        <f>'Assessed Non-TIF'!D182</f>
        <v>4068</v>
      </c>
      <c r="E182" t="str">
        <f>'Assessed Non-TIF'!E182</f>
        <v>MARCUS-MERIDEN CLEGHORN</v>
      </c>
      <c r="F182" t="str">
        <f>'Assessed Non-TIF'!F182</f>
        <v>Marcus-Meriden Cleghorn</v>
      </c>
      <c r="G182" s="8">
        <f>SUMIFS(AssessedValuation[100% Residential],AssessedValuation[Dist],$C182,AssessedValuation[Tif_NonTIF],$A$4)</f>
        <v>361288</v>
      </c>
      <c r="H182" s="8">
        <f>SUMIFS(AssessedValuation[100% Ag Land],AssessedValuation[Dist],$C182,AssessedValuation[Tif_NonTIF],$A$4)</f>
        <v>0</v>
      </c>
      <c r="I182" s="8">
        <f>SUMIFS(AssessedValuation[100% Ag Building],AssessedValuation[Dist],$C182,AssessedValuation[Tif_NonTIF],$A$4)</f>
        <v>0</v>
      </c>
      <c r="J182" s="8">
        <f>SUMIFS(AssessedValuation[100% Commercial],AssessedValuation[Dist],$C182,AssessedValuation[Tif_NonTIF],$A$4)</f>
        <v>2679238</v>
      </c>
      <c r="K182" s="8">
        <f>SUMIFS(AssessedValuation[100% Industrial],AssessedValuation[Dist],$C182,AssessedValuation[Tif_NonTIF],$A$4)</f>
        <v>3423773</v>
      </c>
      <c r="L182" s="8">
        <f>SUMIFS(AssessedValuation[100% Reserved],AssessedValuation[Dist],$C182,AssessedValuation[Tif_NonTIF],$A$4)</f>
        <v>0</v>
      </c>
      <c r="M182" s="8">
        <f>SUMIFS(AssessedValuation[100% Reserved4],AssessedValuation[Dist],$C182,AssessedValuation[Tif_NonTIF],$A$4)</f>
        <v>0</v>
      </c>
      <c r="N182" s="8">
        <f>SUMIFS(AssessedValuation[100% Railroads],AssessedValuation[Dist],$C182,AssessedValuation[Tif_NonTIF],$A$4)</f>
        <v>0</v>
      </c>
      <c r="O182" s="8">
        <f>SUMIFS(AssessedValuation[100% Utilities],AssessedValuation[Dist],$C182,AssessedValuation[Tif_NonTIF],$A$4)</f>
        <v>0</v>
      </c>
      <c r="P182" s="8">
        <f>SUMIFS(AssessedValuation[100% Other],AssessedValuation[Dist],$C182,AssessedValuation[Tif_NonTIF],$A$4)</f>
        <v>0</v>
      </c>
      <c r="Q182" s="8">
        <f>SUMIFS(AssessedValuation[100% Gross],AssessedValuation[Dist],$C182,AssessedValuation[Tif_NonTIF],$A$4)</f>
        <v>6464299</v>
      </c>
      <c r="R182" s="8">
        <f>SUMIFS(AssessedValuation[100% Military Exempt],AssessedValuation[Dist],$C182,AssessedValuation[Tif_NonTIF],$A$4)</f>
        <v>0</v>
      </c>
      <c r="S182" s="8">
        <f>SUMIFS(AssessedValuation[100% Homestead Exempt],AssessedValuation[Dist],$C182,AssessedValuation[Tif_NonTIF],$A$4)</f>
        <v>0</v>
      </c>
      <c r="T182" s="8">
        <f>SUMIFS(AssessedValuation[100% Net],AssessedValuation[Dist],$C182,AssessedValuation[Tif_NonTIF],$A$4)</f>
        <v>6464299</v>
      </c>
      <c r="U182" s="8">
        <f>SUMIFS(AssessedValuation[100% Gas &amp; Elec Utilities],AssessedValuation[Dist],$C182,AssessedValuation[Tif_NonTIF],$A$4)</f>
        <v>0</v>
      </c>
      <c r="V182" s="8">
        <f t="shared" si="2"/>
        <v>6464299</v>
      </c>
    </row>
    <row r="183" spans="1:22" x14ac:dyDescent="0.25">
      <c r="A183">
        <f>'Assessed Non-TIF'!A183</f>
        <v>2026</v>
      </c>
      <c r="B183" t="str">
        <f>'Assessed Non-TIF'!B183</f>
        <v>10</v>
      </c>
      <c r="C183" t="str">
        <f>'Assessed Non-TIF'!C183</f>
        <v>4086</v>
      </c>
      <c r="D183" t="str">
        <f>'Assessed Non-TIF'!D183</f>
        <v>4086</v>
      </c>
      <c r="E183" t="str">
        <f>'Assessed Non-TIF'!E183</f>
        <v>MARION</v>
      </c>
      <c r="F183" t="str">
        <f>'Assessed Non-TIF'!F183</f>
        <v>Marion</v>
      </c>
      <c r="G183" s="8">
        <f>SUMIFS(AssessedValuation[100% Residential],AssessedValuation[Dist],$C183,AssessedValuation[Tif_NonTIF],$A$4)</f>
        <v>63003409</v>
      </c>
      <c r="H183" s="8">
        <f>SUMIFS(AssessedValuation[100% Ag Land],AssessedValuation[Dist],$C183,AssessedValuation[Tif_NonTIF],$A$4)</f>
        <v>10343</v>
      </c>
      <c r="I183" s="8">
        <f>SUMIFS(AssessedValuation[100% Ag Building],AssessedValuation[Dist],$C183,AssessedValuation[Tif_NonTIF],$A$4)</f>
        <v>0</v>
      </c>
      <c r="J183" s="8">
        <f>SUMIFS(AssessedValuation[100% Commercial],AssessedValuation[Dist],$C183,AssessedValuation[Tif_NonTIF],$A$4)</f>
        <v>17399487</v>
      </c>
      <c r="K183" s="8">
        <f>SUMIFS(AssessedValuation[100% Industrial],AssessedValuation[Dist],$C183,AssessedValuation[Tif_NonTIF],$A$4)</f>
        <v>1000236</v>
      </c>
      <c r="L183" s="8">
        <f>SUMIFS(AssessedValuation[100% Reserved],AssessedValuation[Dist],$C183,AssessedValuation[Tif_NonTIF],$A$4)</f>
        <v>0</v>
      </c>
      <c r="M183" s="8">
        <f>SUMIFS(AssessedValuation[100% Reserved4],AssessedValuation[Dist],$C183,AssessedValuation[Tif_NonTIF],$A$4)</f>
        <v>0</v>
      </c>
      <c r="N183" s="8">
        <f>SUMIFS(AssessedValuation[100% Railroads],AssessedValuation[Dist],$C183,AssessedValuation[Tif_NonTIF],$A$4)</f>
        <v>0</v>
      </c>
      <c r="O183" s="8">
        <f>SUMIFS(AssessedValuation[100% Utilities],AssessedValuation[Dist],$C183,AssessedValuation[Tif_NonTIF],$A$4)</f>
        <v>0</v>
      </c>
      <c r="P183" s="8">
        <f>SUMIFS(AssessedValuation[100% Other],AssessedValuation[Dist],$C183,AssessedValuation[Tif_NonTIF],$A$4)</f>
        <v>0</v>
      </c>
      <c r="Q183" s="8">
        <f>SUMIFS(AssessedValuation[100% Gross],AssessedValuation[Dist],$C183,AssessedValuation[Tif_NonTIF],$A$4)</f>
        <v>81413475</v>
      </c>
      <c r="R183" s="8">
        <f>SUMIFS(AssessedValuation[100% Military Exempt],AssessedValuation[Dist],$C183,AssessedValuation[Tif_NonTIF],$A$4)</f>
        <v>0</v>
      </c>
      <c r="S183" s="8">
        <f>SUMIFS(AssessedValuation[100% Homestead Exempt],AssessedValuation[Dist],$C183,AssessedValuation[Tif_NonTIF],$A$4)</f>
        <v>0</v>
      </c>
      <c r="T183" s="8">
        <f>SUMIFS(AssessedValuation[100% Net],AssessedValuation[Dist],$C183,AssessedValuation[Tif_NonTIF],$A$4)</f>
        <v>81413475</v>
      </c>
      <c r="U183" s="8">
        <f>SUMIFS(AssessedValuation[100% Gas &amp; Elec Utilities],AssessedValuation[Dist],$C183,AssessedValuation[Tif_NonTIF],$A$4)</f>
        <v>0</v>
      </c>
      <c r="V183" s="8">
        <f t="shared" si="2"/>
        <v>81413475</v>
      </c>
    </row>
    <row r="184" spans="1:22" x14ac:dyDescent="0.25">
      <c r="A184">
        <f>'Assessed Non-TIF'!A184</f>
        <v>2026</v>
      </c>
      <c r="B184" t="str">
        <f>'Assessed Non-TIF'!B184</f>
        <v>07</v>
      </c>
      <c r="C184" t="str">
        <f>'Assessed Non-TIF'!C184</f>
        <v>4104</v>
      </c>
      <c r="D184" t="str">
        <f>'Assessed Non-TIF'!D184</f>
        <v>4104</v>
      </c>
      <c r="E184" t="str">
        <f>'Assessed Non-TIF'!E184</f>
        <v>MARSHALLTOWN</v>
      </c>
      <c r="F184" t="str">
        <f>'Assessed Non-TIF'!F184</f>
        <v>Marshalltown</v>
      </c>
      <c r="G184" s="8">
        <f>SUMIFS(AssessedValuation[100% Residential],AssessedValuation[Dist],$C184,AssessedValuation[Tif_NonTIF],$A$4)</f>
        <v>6957378</v>
      </c>
      <c r="H184" s="8">
        <f>SUMIFS(AssessedValuation[100% Ag Land],AssessedValuation[Dist],$C184,AssessedValuation[Tif_NonTIF],$A$4)</f>
        <v>57264</v>
      </c>
      <c r="I184" s="8">
        <f>SUMIFS(AssessedValuation[100% Ag Building],AssessedValuation[Dist],$C184,AssessedValuation[Tif_NonTIF],$A$4)</f>
        <v>0</v>
      </c>
      <c r="J184" s="8">
        <f>SUMIFS(AssessedValuation[100% Commercial],AssessedValuation[Dist],$C184,AssessedValuation[Tif_NonTIF],$A$4)</f>
        <v>31251921</v>
      </c>
      <c r="K184" s="8">
        <f>SUMIFS(AssessedValuation[100% Industrial],AssessedValuation[Dist],$C184,AssessedValuation[Tif_NonTIF],$A$4)</f>
        <v>7008336</v>
      </c>
      <c r="L184" s="8">
        <f>SUMIFS(AssessedValuation[100% Reserved],AssessedValuation[Dist],$C184,AssessedValuation[Tif_NonTIF],$A$4)</f>
        <v>0</v>
      </c>
      <c r="M184" s="8">
        <f>SUMIFS(AssessedValuation[100% Reserved4],AssessedValuation[Dist],$C184,AssessedValuation[Tif_NonTIF],$A$4)</f>
        <v>0</v>
      </c>
      <c r="N184" s="8">
        <f>SUMIFS(AssessedValuation[100% Railroads],AssessedValuation[Dist],$C184,AssessedValuation[Tif_NonTIF],$A$4)</f>
        <v>0</v>
      </c>
      <c r="O184" s="8">
        <f>SUMIFS(AssessedValuation[100% Utilities],AssessedValuation[Dist],$C184,AssessedValuation[Tif_NonTIF],$A$4)</f>
        <v>0</v>
      </c>
      <c r="P184" s="8">
        <f>SUMIFS(AssessedValuation[100% Other],AssessedValuation[Dist],$C184,AssessedValuation[Tif_NonTIF],$A$4)</f>
        <v>0</v>
      </c>
      <c r="Q184" s="8">
        <f>SUMIFS(AssessedValuation[100% Gross],AssessedValuation[Dist],$C184,AssessedValuation[Tif_NonTIF],$A$4)</f>
        <v>45274899</v>
      </c>
      <c r="R184" s="8">
        <f>SUMIFS(AssessedValuation[100% Military Exempt],AssessedValuation[Dist],$C184,AssessedValuation[Tif_NonTIF],$A$4)</f>
        <v>0</v>
      </c>
      <c r="S184" s="8">
        <f>SUMIFS(AssessedValuation[100% Homestead Exempt],AssessedValuation[Dist],$C184,AssessedValuation[Tif_NonTIF],$A$4)</f>
        <v>156184</v>
      </c>
      <c r="T184" s="8">
        <f>SUMIFS(AssessedValuation[100% Net],AssessedValuation[Dist],$C184,AssessedValuation[Tif_NonTIF],$A$4)</f>
        <v>45118715</v>
      </c>
      <c r="U184" s="8">
        <f>SUMIFS(AssessedValuation[100% Gas &amp; Elec Utilities],AssessedValuation[Dist],$C184,AssessedValuation[Tif_NonTIF],$A$4)</f>
        <v>0</v>
      </c>
      <c r="V184" s="8">
        <f t="shared" si="2"/>
        <v>45118715</v>
      </c>
    </row>
    <row r="185" spans="1:22" x14ac:dyDescent="0.25">
      <c r="A185">
        <f>'Assessed Non-TIF'!A185</f>
        <v>2026</v>
      </c>
      <c r="B185" t="str">
        <f>'Assessed Non-TIF'!B185</f>
        <v>11</v>
      </c>
      <c r="C185" t="str">
        <f>'Assessed Non-TIF'!C185</f>
        <v>4122</v>
      </c>
      <c r="D185" t="str">
        <f>'Assessed Non-TIF'!D185</f>
        <v>4122</v>
      </c>
      <c r="E185" t="str">
        <f>'Assessed Non-TIF'!E185</f>
        <v>MARTENSDALE-ST MARYS</v>
      </c>
      <c r="F185" t="str">
        <f>'Assessed Non-TIF'!F185</f>
        <v>Martensdale-St Marys</v>
      </c>
      <c r="G185" s="8">
        <f>SUMIFS(AssessedValuation[100% Residential],AssessedValuation[Dist],$C185,AssessedValuation[Tif_NonTIF],$A$4)</f>
        <v>0</v>
      </c>
      <c r="H185" s="8">
        <f>SUMIFS(AssessedValuation[100% Ag Land],AssessedValuation[Dist],$C185,AssessedValuation[Tif_NonTIF],$A$4)</f>
        <v>0</v>
      </c>
      <c r="I185" s="8">
        <f>SUMIFS(AssessedValuation[100% Ag Building],AssessedValuation[Dist],$C185,AssessedValuation[Tif_NonTIF],$A$4)</f>
        <v>0</v>
      </c>
      <c r="J185" s="8">
        <f>SUMIFS(AssessedValuation[100% Commercial],AssessedValuation[Dist],$C185,AssessedValuation[Tif_NonTIF],$A$4)</f>
        <v>0</v>
      </c>
      <c r="K185" s="8">
        <f>SUMIFS(AssessedValuation[100% Industrial],AssessedValuation[Dist],$C185,AssessedValuation[Tif_NonTIF],$A$4)</f>
        <v>0</v>
      </c>
      <c r="L185" s="8">
        <f>SUMIFS(AssessedValuation[100% Reserved],AssessedValuation[Dist],$C185,AssessedValuation[Tif_NonTIF],$A$4)</f>
        <v>0</v>
      </c>
      <c r="M185" s="8">
        <f>SUMIFS(AssessedValuation[100% Reserved4],AssessedValuation[Dist],$C185,AssessedValuation[Tif_NonTIF],$A$4)</f>
        <v>0</v>
      </c>
      <c r="N185" s="8">
        <f>SUMIFS(AssessedValuation[100% Railroads],AssessedValuation[Dist],$C185,AssessedValuation[Tif_NonTIF],$A$4)</f>
        <v>0</v>
      </c>
      <c r="O185" s="8">
        <f>SUMIFS(AssessedValuation[100% Utilities],AssessedValuation[Dist],$C185,AssessedValuation[Tif_NonTIF],$A$4)</f>
        <v>0</v>
      </c>
      <c r="P185" s="8">
        <f>SUMIFS(AssessedValuation[100% Other],AssessedValuation[Dist],$C185,AssessedValuation[Tif_NonTIF],$A$4)</f>
        <v>0</v>
      </c>
      <c r="Q185" s="8">
        <f>SUMIFS(AssessedValuation[100% Gross],AssessedValuation[Dist],$C185,AssessedValuation[Tif_NonTIF],$A$4)</f>
        <v>0</v>
      </c>
      <c r="R185" s="8">
        <f>SUMIFS(AssessedValuation[100% Military Exempt],AssessedValuation[Dist],$C185,AssessedValuation[Tif_NonTIF],$A$4)</f>
        <v>0</v>
      </c>
      <c r="S185" s="8">
        <f>SUMIFS(AssessedValuation[100% Homestead Exempt],AssessedValuation[Dist],$C185,AssessedValuation[Tif_NonTIF],$A$4)</f>
        <v>0</v>
      </c>
      <c r="T185" s="8">
        <f>SUMIFS(AssessedValuation[100% Net],AssessedValuation[Dist],$C185,AssessedValuation[Tif_NonTIF],$A$4)</f>
        <v>0</v>
      </c>
      <c r="U185" s="8">
        <f>SUMIFS(AssessedValuation[100% Gas &amp; Elec Utilities],AssessedValuation[Dist],$C185,AssessedValuation[Tif_NonTIF],$A$4)</f>
        <v>0</v>
      </c>
      <c r="V185" s="8">
        <f t="shared" si="2"/>
        <v>0</v>
      </c>
    </row>
    <row r="186" spans="1:22" x14ac:dyDescent="0.25">
      <c r="A186">
        <f>'Assessed Non-TIF'!A186</f>
        <v>2026</v>
      </c>
      <c r="B186" t="str">
        <f>'Assessed Non-TIF'!B186</f>
        <v>07</v>
      </c>
      <c r="C186" t="str">
        <f>'Assessed Non-TIF'!C186</f>
        <v>4131</v>
      </c>
      <c r="D186" t="str">
        <f>'Assessed Non-TIF'!D186</f>
        <v>4131</v>
      </c>
      <c r="E186" t="str">
        <f>'Assessed Non-TIF'!E186</f>
        <v>MASON CITY</v>
      </c>
      <c r="F186" t="str">
        <f>'Assessed Non-TIF'!F186</f>
        <v>Mason City</v>
      </c>
      <c r="G186" s="8">
        <f>SUMIFS(AssessedValuation[100% Residential],AssessedValuation[Dist],$C186,AssessedValuation[Tif_NonTIF],$A$4)</f>
        <v>14442960</v>
      </c>
      <c r="H186" s="8">
        <f>SUMIFS(AssessedValuation[100% Ag Land],AssessedValuation[Dist],$C186,AssessedValuation[Tif_NonTIF],$A$4)</f>
        <v>0</v>
      </c>
      <c r="I186" s="8">
        <f>SUMIFS(AssessedValuation[100% Ag Building],AssessedValuation[Dist],$C186,AssessedValuation[Tif_NonTIF],$A$4)</f>
        <v>0</v>
      </c>
      <c r="J186" s="8">
        <f>SUMIFS(AssessedValuation[100% Commercial],AssessedValuation[Dist],$C186,AssessedValuation[Tif_NonTIF],$A$4)</f>
        <v>59172001</v>
      </c>
      <c r="K186" s="8">
        <f>SUMIFS(AssessedValuation[100% Industrial],AssessedValuation[Dist],$C186,AssessedValuation[Tif_NonTIF],$A$4)</f>
        <v>18844979</v>
      </c>
      <c r="L186" s="8">
        <f>SUMIFS(AssessedValuation[100% Reserved],AssessedValuation[Dist],$C186,AssessedValuation[Tif_NonTIF],$A$4)</f>
        <v>0</v>
      </c>
      <c r="M186" s="8">
        <f>SUMIFS(AssessedValuation[100% Reserved4],AssessedValuation[Dist],$C186,AssessedValuation[Tif_NonTIF],$A$4)</f>
        <v>0</v>
      </c>
      <c r="N186" s="8">
        <f>SUMIFS(AssessedValuation[100% Railroads],AssessedValuation[Dist],$C186,AssessedValuation[Tif_NonTIF],$A$4)</f>
        <v>0</v>
      </c>
      <c r="O186" s="8">
        <f>SUMIFS(AssessedValuation[100% Utilities],AssessedValuation[Dist],$C186,AssessedValuation[Tif_NonTIF],$A$4)</f>
        <v>0</v>
      </c>
      <c r="P186" s="8">
        <f>SUMIFS(AssessedValuation[100% Other],AssessedValuation[Dist],$C186,AssessedValuation[Tif_NonTIF],$A$4)</f>
        <v>0</v>
      </c>
      <c r="Q186" s="8">
        <f>SUMIFS(AssessedValuation[100% Gross],AssessedValuation[Dist],$C186,AssessedValuation[Tif_NonTIF],$A$4)</f>
        <v>92459940</v>
      </c>
      <c r="R186" s="8">
        <f>SUMIFS(AssessedValuation[100% Military Exempt],AssessedValuation[Dist],$C186,AssessedValuation[Tif_NonTIF],$A$4)</f>
        <v>0</v>
      </c>
      <c r="S186" s="8">
        <f>SUMIFS(AssessedValuation[100% Homestead Exempt],AssessedValuation[Dist],$C186,AssessedValuation[Tif_NonTIF],$A$4)</f>
        <v>0</v>
      </c>
      <c r="T186" s="8">
        <f>SUMIFS(AssessedValuation[100% Net],AssessedValuation[Dist],$C186,AssessedValuation[Tif_NonTIF],$A$4)</f>
        <v>92459940</v>
      </c>
      <c r="U186" s="8">
        <f>SUMIFS(AssessedValuation[100% Gas &amp; Elec Utilities],AssessedValuation[Dist],$C186,AssessedValuation[Tif_NonTIF],$A$4)</f>
        <v>0</v>
      </c>
      <c r="V186" s="8">
        <f t="shared" si="2"/>
        <v>92459940</v>
      </c>
    </row>
    <row r="187" spans="1:22" x14ac:dyDescent="0.25">
      <c r="A187">
        <f>'Assessed Non-TIF'!A187</f>
        <v>2026</v>
      </c>
      <c r="B187" t="str">
        <f>'Assessed Non-TIF'!B187</f>
        <v>15</v>
      </c>
      <c r="C187" t="str">
        <f>'Assessed Non-TIF'!C187</f>
        <v>4203</v>
      </c>
      <c r="D187" t="str">
        <f>'Assessed Non-TIF'!D187</f>
        <v>4203</v>
      </c>
      <c r="E187" t="str">
        <f>'Assessed Non-TIF'!E187</f>
        <v>MEDIAPOLIS</v>
      </c>
      <c r="F187" t="str">
        <f>'Assessed Non-TIF'!F187</f>
        <v>Mediapolis</v>
      </c>
      <c r="G187" s="8">
        <f>SUMIFS(AssessedValuation[100% Residential],AssessedValuation[Dist],$C187,AssessedValuation[Tif_NonTIF],$A$4)</f>
        <v>8310571</v>
      </c>
      <c r="H187" s="8">
        <f>SUMIFS(AssessedValuation[100% Ag Land],AssessedValuation[Dist],$C187,AssessedValuation[Tif_NonTIF],$A$4)</f>
        <v>7903</v>
      </c>
      <c r="I187" s="8">
        <f>SUMIFS(AssessedValuation[100% Ag Building],AssessedValuation[Dist],$C187,AssessedValuation[Tif_NonTIF],$A$4)</f>
        <v>0</v>
      </c>
      <c r="J187" s="8">
        <f>SUMIFS(AssessedValuation[100% Commercial],AssessedValuation[Dist],$C187,AssessedValuation[Tif_NonTIF],$A$4)</f>
        <v>1327000</v>
      </c>
      <c r="K187" s="8">
        <f>SUMIFS(AssessedValuation[100% Industrial],AssessedValuation[Dist],$C187,AssessedValuation[Tif_NonTIF],$A$4)</f>
        <v>0</v>
      </c>
      <c r="L187" s="8">
        <f>SUMIFS(AssessedValuation[100% Reserved],AssessedValuation[Dist],$C187,AssessedValuation[Tif_NonTIF],$A$4)</f>
        <v>0</v>
      </c>
      <c r="M187" s="8">
        <f>SUMIFS(AssessedValuation[100% Reserved4],AssessedValuation[Dist],$C187,AssessedValuation[Tif_NonTIF],$A$4)</f>
        <v>0</v>
      </c>
      <c r="N187" s="8">
        <f>SUMIFS(AssessedValuation[100% Railroads],AssessedValuation[Dist],$C187,AssessedValuation[Tif_NonTIF],$A$4)</f>
        <v>0</v>
      </c>
      <c r="O187" s="8">
        <f>SUMIFS(AssessedValuation[100% Utilities],AssessedValuation[Dist],$C187,AssessedValuation[Tif_NonTIF],$A$4)</f>
        <v>0</v>
      </c>
      <c r="P187" s="8">
        <f>SUMIFS(AssessedValuation[100% Other],AssessedValuation[Dist],$C187,AssessedValuation[Tif_NonTIF],$A$4)</f>
        <v>0</v>
      </c>
      <c r="Q187" s="8">
        <f>SUMIFS(AssessedValuation[100% Gross],AssessedValuation[Dist],$C187,AssessedValuation[Tif_NonTIF],$A$4)</f>
        <v>9645474</v>
      </c>
      <c r="R187" s="8">
        <f>SUMIFS(AssessedValuation[100% Military Exempt],AssessedValuation[Dist],$C187,AssessedValuation[Tif_NonTIF],$A$4)</f>
        <v>8000</v>
      </c>
      <c r="S187" s="8">
        <f>SUMIFS(AssessedValuation[100% Homestead Exempt],AssessedValuation[Dist],$C187,AssessedValuation[Tif_NonTIF],$A$4)</f>
        <v>32500</v>
      </c>
      <c r="T187" s="8">
        <f>SUMIFS(AssessedValuation[100% Net],AssessedValuation[Dist],$C187,AssessedValuation[Tif_NonTIF],$A$4)</f>
        <v>9604974</v>
      </c>
      <c r="U187" s="8">
        <f>SUMIFS(AssessedValuation[100% Gas &amp; Elec Utilities],AssessedValuation[Dist],$C187,AssessedValuation[Tif_NonTIF],$A$4)</f>
        <v>0</v>
      </c>
      <c r="V187" s="8">
        <f t="shared" si="2"/>
        <v>9604974</v>
      </c>
    </row>
    <row r="188" spans="1:22" x14ac:dyDescent="0.25">
      <c r="A188">
        <f>'Assessed Non-TIF'!A188</f>
        <v>2026</v>
      </c>
      <c r="B188" t="str">
        <f>'Assessed Non-TIF'!B188</f>
        <v>11</v>
      </c>
      <c r="C188" t="str">
        <f>'Assessed Non-TIF'!C188</f>
        <v>4212</v>
      </c>
      <c r="D188" t="str">
        <f>'Assessed Non-TIF'!D188</f>
        <v>4212</v>
      </c>
      <c r="E188" t="str">
        <f>'Assessed Non-TIF'!E188</f>
        <v>MELCHER-DALLAS</v>
      </c>
      <c r="F188" t="str">
        <f>'Assessed Non-TIF'!F188</f>
        <v>Melcher-Dallas</v>
      </c>
      <c r="G188" s="8">
        <f>SUMIFS(AssessedValuation[100% Residential],AssessedValuation[Dist],$C188,AssessedValuation[Tif_NonTIF],$A$4)</f>
        <v>0</v>
      </c>
      <c r="H188" s="8">
        <f>SUMIFS(AssessedValuation[100% Ag Land],AssessedValuation[Dist],$C188,AssessedValuation[Tif_NonTIF],$A$4)</f>
        <v>0</v>
      </c>
      <c r="I188" s="8">
        <f>SUMIFS(AssessedValuation[100% Ag Building],AssessedValuation[Dist],$C188,AssessedValuation[Tif_NonTIF],$A$4)</f>
        <v>0</v>
      </c>
      <c r="J188" s="8">
        <f>SUMIFS(AssessedValuation[100% Commercial],AssessedValuation[Dist],$C188,AssessedValuation[Tif_NonTIF],$A$4)</f>
        <v>0</v>
      </c>
      <c r="K188" s="8">
        <f>SUMIFS(AssessedValuation[100% Industrial],AssessedValuation[Dist],$C188,AssessedValuation[Tif_NonTIF],$A$4)</f>
        <v>0</v>
      </c>
      <c r="L188" s="8">
        <f>SUMIFS(AssessedValuation[100% Reserved],AssessedValuation[Dist],$C188,AssessedValuation[Tif_NonTIF],$A$4)</f>
        <v>0</v>
      </c>
      <c r="M188" s="8">
        <f>SUMIFS(AssessedValuation[100% Reserved4],AssessedValuation[Dist],$C188,AssessedValuation[Tif_NonTIF],$A$4)</f>
        <v>0</v>
      </c>
      <c r="N188" s="8">
        <f>SUMIFS(AssessedValuation[100% Railroads],AssessedValuation[Dist],$C188,AssessedValuation[Tif_NonTIF],$A$4)</f>
        <v>0</v>
      </c>
      <c r="O188" s="8">
        <f>SUMIFS(AssessedValuation[100% Utilities],AssessedValuation[Dist],$C188,AssessedValuation[Tif_NonTIF],$A$4)</f>
        <v>0</v>
      </c>
      <c r="P188" s="8">
        <f>SUMIFS(AssessedValuation[100% Other],AssessedValuation[Dist],$C188,AssessedValuation[Tif_NonTIF],$A$4)</f>
        <v>0</v>
      </c>
      <c r="Q188" s="8">
        <f>SUMIFS(AssessedValuation[100% Gross],AssessedValuation[Dist],$C188,AssessedValuation[Tif_NonTIF],$A$4)</f>
        <v>0</v>
      </c>
      <c r="R188" s="8">
        <f>SUMIFS(AssessedValuation[100% Military Exempt],AssessedValuation[Dist],$C188,AssessedValuation[Tif_NonTIF],$A$4)</f>
        <v>0</v>
      </c>
      <c r="S188" s="8">
        <f>SUMIFS(AssessedValuation[100% Homestead Exempt],AssessedValuation[Dist],$C188,AssessedValuation[Tif_NonTIF],$A$4)</f>
        <v>0</v>
      </c>
      <c r="T188" s="8">
        <f>SUMIFS(AssessedValuation[100% Net],AssessedValuation[Dist],$C188,AssessedValuation[Tif_NonTIF],$A$4)</f>
        <v>0</v>
      </c>
      <c r="U188" s="8">
        <f>SUMIFS(AssessedValuation[100% Gas &amp; Elec Utilities],AssessedValuation[Dist],$C188,AssessedValuation[Tif_NonTIF],$A$4)</f>
        <v>0</v>
      </c>
      <c r="V188" s="8">
        <f t="shared" si="2"/>
        <v>0</v>
      </c>
    </row>
    <row r="189" spans="1:22" x14ac:dyDescent="0.25">
      <c r="A189">
        <f>'Assessed Non-TIF'!A189</f>
        <v>2026</v>
      </c>
      <c r="B189" t="str">
        <f>'Assessed Non-TIF'!B189</f>
        <v>01</v>
      </c>
      <c r="C189" t="str">
        <f>'Assessed Non-TIF'!C189</f>
        <v>4419</v>
      </c>
      <c r="D189" t="str">
        <f>'Assessed Non-TIF'!D189</f>
        <v>4419</v>
      </c>
      <c r="E189" t="str">
        <f>'Assessed Non-TIF'!E189</f>
        <v>MFL MAR MAC</v>
      </c>
      <c r="F189" t="str">
        <f>'Assessed Non-TIF'!F189</f>
        <v>MFL Mar Mac</v>
      </c>
      <c r="G189" s="8">
        <f>SUMIFS(AssessedValuation[100% Residential],AssessedValuation[Dist],$C189,AssessedValuation[Tif_NonTIF],$A$4)</f>
        <v>12502399</v>
      </c>
      <c r="H189" s="8">
        <f>SUMIFS(AssessedValuation[100% Ag Land],AssessedValuation[Dist],$C189,AssessedValuation[Tif_NonTIF],$A$4)</f>
        <v>60969</v>
      </c>
      <c r="I189" s="8">
        <f>SUMIFS(AssessedValuation[100% Ag Building],AssessedValuation[Dist],$C189,AssessedValuation[Tif_NonTIF],$A$4)</f>
        <v>799</v>
      </c>
      <c r="J189" s="8">
        <f>SUMIFS(AssessedValuation[100% Commercial],AssessedValuation[Dist],$C189,AssessedValuation[Tif_NonTIF],$A$4)</f>
        <v>8104765</v>
      </c>
      <c r="K189" s="8">
        <f>SUMIFS(AssessedValuation[100% Industrial],AssessedValuation[Dist],$C189,AssessedValuation[Tif_NonTIF],$A$4)</f>
        <v>1080827</v>
      </c>
      <c r="L189" s="8">
        <f>SUMIFS(AssessedValuation[100% Reserved],AssessedValuation[Dist],$C189,AssessedValuation[Tif_NonTIF],$A$4)</f>
        <v>0</v>
      </c>
      <c r="M189" s="8">
        <f>SUMIFS(AssessedValuation[100% Reserved4],AssessedValuation[Dist],$C189,AssessedValuation[Tif_NonTIF],$A$4)</f>
        <v>0</v>
      </c>
      <c r="N189" s="8">
        <f>SUMIFS(AssessedValuation[100% Railroads],AssessedValuation[Dist],$C189,AssessedValuation[Tif_NonTIF],$A$4)</f>
        <v>0</v>
      </c>
      <c r="O189" s="8">
        <f>SUMIFS(AssessedValuation[100% Utilities],AssessedValuation[Dist],$C189,AssessedValuation[Tif_NonTIF],$A$4)</f>
        <v>0</v>
      </c>
      <c r="P189" s="8">
        <f>SUMIFS(AssessedValuation[100% Other],AssessedValuation[Dist],$C189,AssessedValuation[Tif_NonTIF],$A$4)</f>
        <v>0</v>
      </c>
      <c r="Q189" s="8">
        <f>SUMIFS(AssessedValuation[100% Gross],AssessedValuation[Dist],$C189,AssessedValuation[Tif_NonTIF],$A$4)</f>
        <v>21749759</v>
      </c>
      <c r="R189" s="8">
        <f>SUMIFS(AssessedValuation[100% Military Exempt],AssessedValuation[Dist],$C189,AssessedValuation[Tif_NonTIF],$A$4)</f>
        <v>8000</v>
      </c>
      <c r="S189" s="8">
        <f>SUMIFS(AssessedValuation[100% Homestead Exempt],AssessedValuation[Dist],$C189,AssessedValuation[Tif_NonTIF],$A$4)</f>
        <v>13000</v>
      </c>
      <c r="T189" s="8">
        <f>SUMIFS(AssessedValuation[100% Net],AssessedValuation[Dist],$C189,AssessedValuation[Tif_NonTIF],$A$4)</f>
        <v>21728759</v>
      </c>
      <c r="U189" s="8">
        <f>SUMIFS(AssessedValuation[100% Gas &amp; Elec Utilities],AssessedValuation[Dist],$C189,AssessedValuation[Tif_NonTIF],$A$4)</f>
        <v>0</v>
      </c>
      <c r="V189" s="8">
        <f t="shared" si="2"/>
        <v>21728759</v>
      </c>
    </row>
    <row r="190" spans="1:22" x14ac:dyDescent="0.25">
      <c r="A190">
        <f>'Assessed Non-TIF'!A190</f>
        <v>2026</v>
      </c>
      <c r="B190" t="str">
        <f>'Assessed Non-TIF'!B190</f>
        <v>10</v>
      </c>
      <c r="C190" t="str">
        <f>'Assessed Non-TIF'!C190</f>
        <v>4269</v>
      </c>
      <c r="D190" t="str">
        <f>'Assessed Non-TIF'!D190</f>
        <v>4269</v>
      </c>
      <c r="E190" t="str">
        <f>'Assessed Non-TIF'!E190</f>
        <v>MIDLAND</v>
      </c>
      <c r="F190" t="str">
        <f>'Assessed Non-TIF'!F190</f>
        <v>Midland</v>
      </c>
      <c r="G190" s="8">
        <f>SUMIFS(AssessedValuation[100% Residential],AssessedValuation[Dist],$C190,AssessedValuation[Tif_NonTIF],$A$4)</f>
        <v>0</v>
      </c>
      <c r="H190" s="8">
        <f>SUMIFS(AssessedValuation[100% Ag Land],AssessedValuation[Dist],$C190,AssessedValuation[Tif_NonTIF],$A$4)</f>
        <v>0</v>
      </c>
      <c r="I190" s="8">
        <f>SUMIFS(AssessedValuation[100% Ag Building],AssessedValuation[Dist],$C190,AssessedValuation[Tif_NonTIF],$A$4)</f>
        <v>0</v>
      </c>
      <c r="J190" s="8">
        <f>SUMIFS(AssessedValuation[100% Commercial],AssessedValuation[Dist],$C190,AssessedValuation[Tif_NonTIF],$A$4)</f>
        <v>481297</v>
      </c>
      <c r="K190" s="8">
        <f>SUMIFS(AssessedValuation[100% Industrial],AssessedValuation[Dist],$C190,AssessedValuation[Tif_NonTIF],$A$4)</f>
        <v>0</v>
      </c>
      <c r="L190" s="8">
        <f>SUMIFS(AssessedValuation[100% Reserved],AssessedValuation[Dist],$C190,AssessedValuation[Tif_NonTIF],$A$4)</f>
        <v>0</v>
      </c>
      <c r="M190" s="8">
        <f>SUMIFS(AssessedValuation[100% Reserved4],AssessedValuation[Dist],$C190,AssessedValuation[Tif_NonTIF],$A$4)</f>
        <v>0</v>
      </c>
      <c r="N190" s="8">
        <f>SUMIFS(AssessedValuation[100% Railroads],AssessedValuation[Dist],$C190,AssessedValuation[Tif_NonTIF],$A$4)</f>
        <v>0</v>
      </c>
      <c r="O190" s="8">
        <f>SUMIFS(AssessedValuation[100% Utilities],AssessedValuation[Dist],$C190,AssessedValuation[Tif_NonTIF],$A$4)</f>
        <v>0</v>
      </c>
      <c r="P190" s="8">
        <f>SUMIFS(AssessedValuation[100% Other],AssessedValuation[Dist],$C190,AssessedValuation[Tif_NonTIF],$A$4)</f>
        <v>0</v>
      </c>
      <c r="Q190" s="8">
        <f>SUMIFS(AssessedValuation[100% Gross],AssessedValuation[Dist],$C190,AssessedValuation[Tif_NonTIF],$A$4)</f>
        <v>481297</v>
      </c>
      <c r="R190" s="8">
        <f>SUMIFS(AssessedValuation[100% Military Exempt],AssessedValuation[Dist],$C190,AssessedValuation[Tif_NonTIF],$A$4)</f>
        <v>0</v>
      </c>
      <c r="S190" s="8">
        <f>SUMIFS(AssessedValuation[100% Homestead Exempt],AssessedValuation[Dist],$C190,AssessedValuation[Tif_NonTIF],$A$4)</f>
        <v>0</v>
      </c>
      <c r="T190" s="8">
        <f>SUMIFS(AssessedValuation[100% Net],AssessedValuation[Dist],$C190,AssessedValuation[Tif_NonTIF],$A$4)</f>
        <v>481297</v>
      </c>
      <c r="U190" s="8">
        <f>SUMIFS(AssessedValuation[100% Gas &amp; Elec Utilities],AssessedValuation[Dist],$C190,AssessedValuation[Tif_NonTIF],$A$4)</f>
        <v>0</v>
      </c>
      <c r="V190" s="8">
        <f t="shared" si="2"/>
        <v>481297</v>
      </c>
    </row>
    <row r="191" spans="1:22" x14ac:dyDescent="0.25">
      <c r="A191">
        <f>'Assessed Non-TIF'!A191</f>
        <v>2026</v>
      </c>
      <c r="B191" t="str">
        <f>'Assessed Non-TIF'!B191</f>
        <v>10</v>
      </c>
      <c r="C191" t="str">
        <f>'Assessed Non-TIF'!C191</f>
        <v>4271</v>
      </c>
      <c r="D191" t="str">
        <f>'Assessed Non-TIF'!D191</f>
        <v>4271</v>
      </c>
      <c r="E191" t="str">
        <f>'Assessed Non-TIF'!E191</f>
        <v>MID-PRAIRIE</v>
      </c>
      <c r="F191" t="str">
        <f>'Assessed Non-TIF'!F191</f>
        <v>Mid-Prairie</v>
      </c>
      <c r="G191" s="8">
        <f>SUMIFS(AssessedValuation[100% Residential],AssessedValuation[Dist],$C191,AssessedValuation[Tif_NonTIF],$A$4)</f>
        <v>11500314</v>
      </c>
      <c r="H191" s="8">
        <f>SUMIFS(AssessedValuation[100% Ag Land],AssessedValuation[Dist],$C191,AssessedValuation[Tif_NonTIF],$A$4)</f>
        <v>0</v>
      </c>
      <c r="I191" s="8">
        <f>SUMIFS(AssessedValuation[100% Ag Building],AssessedValuation[Dist],$C191,AssessedValuation[Tif_NonTIF],$A$4)</f>
        <v>0</v>
      </c>
      <c r="J191" s="8">
        <f>SUMIFS(AssessedValuation[100% Commercial],AssessedValuation[Dist],$C191,AssessedValuation[Tif_NonTIF],$A$4)</f>
        <v>859261</v>
      </c>
      <c r="K191" s="8">
        <f>SUMIFS(AssessedValuation[100% Industrial],AssessedValuation[Dist],$C191,AssessedValuation[Tif_NonTIF],$A$4)</f>
        <v>254542</v>
      </c>
      <c r="L191" s="8">
        <f>SUMIFS(AssessedValuation[100% Reserved],AssessedValuation[Dist],$C191,AssessedValuation[Tif_NonTIF],$A$4)</f>
        <v>0</v>
      </c>
      <c r="M191" s="8">
        <f>SUMIFS(AssessedValuation[100% Reserved4],AssessedValuation[Dist],$C191,AssessedValuation[Tif_NonTIF],$A$4)</f>
        <v>0</v>
      </c>
      <c r="N191" s="8">
        <f>SUMIFS(AssessedValuation[100% Railroads],AssessedValuation[Dist],$C191,AssessedValuation[Tif_NonTIF],$A$4)</f>
        <v>0</v>
      </c>
      <c r="O191" s="8">
        <f>SUMIFS(AssessedValuation[100% Utilities],AssessedValuation[Dist],$C191,AssessedValuation[Tif_NonTIF],$A$4)</f>
        <v>0</v>
      </c>
      <c r="P191" s="8">
        <f>SUMIFS(AssessedValuation[100% Other],AssessedValuation[Dist],$C191,AssessedValuation[Tif_NonTIF],$A$4)</f>
        <v>0</v>
      </c>
      <c r="Q191" s="8">
        <f>SUMIFS(AssessedValuation[100% Gross],AssessedValuation[Dist],$C191,AssessedValuation[Tif_NonTIF],$A$4)</f>
        <v>12614117</v>
      </c>
      <c r="R191" s="8">
        <f>SUMIFS(AssessedValuation[100% Military Exempt],AssessedValuation[Dist],$C191,AssessedValuation[Tif_NonTIF],$A$4)</f>
        <v>0</v>
      </c>
      <c r="S191" s="8">
        <f>SUMIFS(AssessedValuation[100% Homestead Exempt],AssessedValuation[Dist],$C191,AssessedValuation[Tif_NonTIF],$A$4)</f>
        <v>0</v>
      </c>
      <c r="T191" s="8">
        <f>SUMIFS(AssessedValuation[100% Net],AssessedValuation[Dist],$C191,AssessedValuation[Tif_NonTIF],$A$4)</f>
        <v>12614117</v>
      </c>
      <c r="U191" s="8">
        <f>SUMIFS(AssessedValuation[100% Gas &amp; Elec Utilities],AssessedValuation[Dist],$C191,AssessedValuation[Tif_NonTIF],$A$4)</f>
        <v>0</v>
      </c>
      <c r="V191" s="8">
        <f t="shared" si="2"/>
        <v>12614117</v>
      </c>
    </row>
    <row r="192" spans="1:22" x14ac:dyDescent="0.25">
      <c r="A192">
        <f>'Assessed Non-TIF'!A192</f>
        <v>2026</v>
      </c>
      <c r="B192" t="str">
        <f>'Assessed Non-TIF'!B192</f>
        <v>13</v>
      </c>
      <c r="C192" t="str">
        <f>'Assessed Non-TIF'!C192</f>
        <v>4356</v>
      </c>
      <c r="D192" t="str">
        <f>'Assessed Non-TIF'!D192</f>
        <v>4356</v>
      </c>
      <c r="E192" t="str">
        <f>'Assessed Non-TIF'!E192</f>
        <v>MISSOURI VALLEY</v>
      </c>
      <c r="F192" t="str">
        <f>'Assessed Non-TIF'!F192</f>
        <v>Missouri Valley</v>
      </c>
      <c r="G192" s="8">
        <f>SUMIFS(AssessedValuation[100% Residential],AssessedValuation[Dist],$C192,AssessedValuation[Tif_NonTIF],$A$4)</f>
        <v>0</v>
      </c>
      <c r="H192" s="8">
        <f>SUMIFS(AssessedValuation[100% Ag Land],AssessedValuation[Dist],$C192,AssessedValuation[Tif_NonTIF],$A$4)</f>
        <v>0</v>
      </c>
      <c r="I192" s="8">
        <f>SUMIFS(AssessedValuation[100% Ag Building],AssessedValuation[Dist],$C192,AssessedValuation[Tif_NonTIF],$A$4)</f>
        <v>0</v>
      </c>
      <c r="J192" s="8">
        <f>SUMIFS(AssessedValuation[100% Commercial],AssessedValuation[Dist],$C192,AssessedValuation[Tif_NonTIF],$A$4)</f>
        <v>0</v>
      </c>
      <c r="K192" s="8">
        <f>SUMIFS(AssessedValuation[100% Industrial],AssessedValuation[Dist],$C192,AssessedValuation[Tif_NonTIF],$A$4)</f>
        <v>0</v>
      </c>
      <c r="L192" s="8">
        <f>SUMIFS(AssessedValuation[100% Reserved],AssessedValuation[Dist],$C192,AssessedValuation[Tif_NonTIF],$A$4)</f>
        <v>0</v>
      </c>
      <c r="M192" s="8">
        <f>SUMIFS(AssessedValuation[100% Reserved4],AssessedValuation[Dist],$C192,AssessedValuation[Tif_NonTIF],$A$4)</f>
        <v>0</v>
      </c>
      <c r="N192" s="8">
        <f>SUMIFS(AssessedValuation[100% Railroads],AssessedValuation[Dist],$C192,AssessedValuation[Tif_NonTIF],$A$4)</f>
        <v>0</v>
      </c>
      <c r="O192" s="8">
        <f>SUMIFS(AssessedValuation[100% Utilities],AssessedValuation[Dist],$C192,AssessedValuation[Tif_NonTIF],$A$4)</f>
        <v>0</v>
      </c>
      <c r="P192" s="8">
        <f>SUMIFS(AssessedValuation[100% Other],AssessedValuation[Dist],$C192,AssessedValuation[Tif_NonTIF],$A$4)</f>
        <v>0</v>
      </c>
      <c r="Q192" s="8">
        <f>SUMIFS(AssessedValuation[100% Gross],AssessedValuation[Dist],$C192,AssessedValuation[Tif_NonTIF],$A$4)</f>
        <v>0</v>
      </c>
      <c r="R192" s="8">
        <f>SUMIFS(AssessedValuation[100% Military Exempt],AssessedValuation[Dist],$C192,AssessedValuation[Tif_NonTIF],$A$4)</f>
        <v>0</v>
      </c>
      <c r="S192" s="8">
        <f>SUMIFS(AssessedValuation[100% Homestead Exempt],AssessedValuation[Dist],$C192,AssessedValuation[Tif_NonTIF],$A$4)</f>
        <v>0</v>
      </c>
      <c r="T192" s="8">
        <f>SUMIFS(AssessedValuation[100% Net],AssessedValuation[Dist],$C192,AssessedValuation[Tif_NonTIF],$A$4)</f>
        <v>0</v>
      </c>
      <c r="U192" s="8">
        <f>SUMIFS(AssessedValuation[100% Gas &amp; Elec Utilities],AssessedValuation[Dist],$C192,AssessedValuation[Tif_NonTIF],$A$4)</f>
        <v>0</v>
      </c>
      <c r="V192" s="8">
        <f t="shared" si="2"/>
        <v>0</v>
      </c>
    </row>
    <row r="193" spans="1:22" x14ac:dyDescent="0.25">
      <c r="A193">
        <f>'Assessed Non-TIF'!A193</f>
        <v>2026</v>
      </c>
      <c r="B193" t="str">
        <f>'Assessed Non-TIF'!B193</f>
        <v>12</v>
      </c>
      <c r="C193" t="str">
        <f>'Assessed Non-TIF'!C193</f>
        <v>4149</v>
      </c>
      <c r="D193" t="str">
        <f>'Assessed Non-TIF'!D193</f>
        <v>4149</v>
      </c>
      <c r="E193" t="str">
        <f>'Assessed Non-TIF'!E193</f>
        <v>MOC-FLOYD VALLEY</v>
      </c>
      <c r="F193" t="str">
        <f>'Assessed Non-TIF'!F193</f>
        <v>Moc-Floyd Valley</v>
      </c>
      <c r="G193" s="8">
        <f>SUMIFS(AssessedValuation[100% Residential],AssessedValuation[Dist],$C193,AssessedValuation[Tif_NonTIF],$A$4)</f>
        <v>8544458</v>
      </c>
      <c r="H193" s="8">
        <f>SUMIFS(AssessedValuation[100% Ag Land],AssessedValuation[Dist],$C193,AssessedValuation[Tif_NonTIF],$A$4)</f>
        <v>0</v>
      </c>
      <c r="I193" s="8">
        <f>SUMIFS(AssessedValuation[100% Ag Building],AssessedValuation[Dist],$C193,AssessedValuation[Tif_NonTIF],$A$4)</f>
        <v>0</v>
      </c>
      <c r="J193" s="8">
        <f>SUMIFS(AssessedValuation[100% Commercial],AssessedValuation[Dist],$C193,AssessedValuation[Tif_NonTIF],$A$4)</f>
        <v>4943412</v>
      </c>
      <c r="K193" s="8">
        <f>SUMIFS(AssessedValuation[100% Industrial],AssessedValuation[Dist],$C193,AssessedValuation[Tif_NonTIF],$A$4)</f>
        <v>0</v>
      </c>
      <c r="L193" s="8">
        <f>SUMIFS(AssessedValuation[100% Reserved],AssessedValuation[Dist],$C193,AssessedValuation[Tif_NonTIF],$A$4)</f>
        <v>0</v>
      </c>
      <c r="M193" s="8">
        <f>SUMIFS(AssessedValuation[100% Reserved4],AssessedValuation[Dist],$C193,AssessedValuation[Tif_NonTIF],$A$4)</f>
        <v>0</v>
      </c>
      <c r="N193" s="8">
        <f>SUMIFS(AssessedValuation[100% Railroads],AssessedValuation[Dist],$C193,AssessedValuation[Tif_NonTIF],$A$4)</f>
        <v>0</v>
      </c>
      <c r="O193" s="8">
        <f>SUMIFS(AssessedValuation[100% Utilities],AssessedValuation[Dist],$C193,AssessedValuation[Tif_NonTIF],$A$4)</f>
        <v>0</v>
      </c>
      <c r="P193" s="8">
        <f>SUMIFS(AssessedValuation[100% Other],AssessedValuation[Dist],$C193,AssessedValuation[Tif_NonTIF],$A$4)</f>
        <v>0</v>
      </c>
      <c r="Q193" s="8">
        <f>SUMIFS(AssessedValuation[100% Gross],AssessedValuation[Dist],$C193,AssessedValuation[Tif_NonTIF],$A$4)</f>
        <v>13487870</v>
      </c>
      <c r="R193" s="8">
        <f>SUMIFS(AssessedValuation[100% Military Exempt],AssessedValuation[Dist],$C193,AssessedValuation[Tif_NonTIF],$A$4)</f>
        <v>4000</v>
      </c>
      <c r="S193" s="8">
        <f>SUMIFS(AssessedValuation[100% Homestead Exempt],AssessedValuation[Dist],$C193,AssessedValuation[Tif_NonTIF],$A$4)</f>
        <v>32500</v>
      </c>
      <c r="T193" s="8">
        <f>SUMIFS(AssessedValuation[100% Net],AssessedValuation[Dist],$C193,AssessedValuation[Tif_NonTIF],$A$4)</f>
        <v>13451370</v>
      </c>
      <c r="U193" s="8">
        <f>SUMIFS(AssessedValuation[100% Gas &amp; Elec Utilities],AssessedValuation[Dist],$C193,AssessedValuation[Tif_NonTIF],$A$4)</f>
        <v>0</v>
      </c>
      <c r="V193" s="8">
        <f t="shared" si="2"/>
        <v>13451370</v>
      </c>
    </row>
    <row r="194" spans="1:22" x14ac:dyDescent="0.25">
      <c r="A194">
        <f>'Assessed Non-TIF'!A194</f>
        <v>2026</v>
      </c>
      <c r="B194" t="str">
        <f>'Assessed Non-TIF'!B194</f>
        <v>07</v>
      </c>
      <c r="C194" t="str">
        <f>'Assessed Non-TIF'!C194</f>
        <v>4437</v>
      </c>
      <c r="D194" t="str">
        <f>'Assessed Non-TIF'!D194</f>
        <v>4437</v>
      </c>
      <c r="E194" t="str">
        <f>'Assessed Non-TIF'!E194</f>
        <v>MONTEZUMA</v>
      </c>
      <c r="F194" t="str">
        <f>'Assessed Non-TIF'!F194</f>
        <v>Montezuma</v>
      </c>
      <c r="G194" s="8">
        <f>SUMIFS(AssessedValuation[100% Residential],AssessedValuation[Dist],$C194,AssessedValuation[Tif_NonTIF],$A$4)</f>
        <v>0</v>
      </c>
      <c r="H194" s="8">
        <f>SUMIFS(AssessedValuation[100% Ag Land],AssessedValuation[Dist],$C194,AssessedValuation[Tif_NonTIF],$A$4)</f>
        <v>0</v>
      </c>
      <c r="I194" s="8">
        <f>SUMIFS(AssessedValuation[100% Ag Building],AssessedValuation[Dist],$C194,AssessedValuation[Tif_NonTIF],$A$4)</f>
        <v>0</v>
      </c>
      <c r="J194" s="8">
        <f>SUMIFS(AssessedValuation[100% Commercial],AssessedValuation[Dist],$C194,AssessedValuation[Tif_NonTIF],$A$4)</f>
        <v>0</v>
      </c>
      <c r="K194" s="8">
        <f>SUMIFS(AssessedValuation[100% Industrial],AssessedValuation[Dist],$C194,AssessedValuation[Tif_NonTIF],$A$4)</f>
        <v>34255307</v>
      </c>
      <c r="L194" s="8">
        <f>SUMIFS(AssessedValuation[100% Reserved],AssessedValuation[Dist],$C194,AssessedValuation[Tif_NonTIF],$A$4)</f>
        <v>0</v>
      </c>
      <c r="M194" s="8">
        <f>SUMIFS(AssessedValuation[100% Reserved4],AssessedValuation[Dist],$C194,AssessedValuation[Tif_NonTIF],$A$4)</f>
        <v>0</v>
      </c>
      <c r="N194" s="8">
        <f>SUMIFS(AssessedValuation[100% Railroads],AssessedValuation[Dist],$C194,AssessedValuation[Tif_NonTIF],$A$4)</f>
        <v>0</v>
      </c>
      <c r="O194" s="8">
        <f>SUMIFS(AssessedValuation[100% Utilities],AssessedValuation[Dist],$C194,AssessedValuation[Tif_NonTIF],$A$4)</f>
        <v>0</v>
      </c>
      <c r="P194" s="8">
        <f>SUMIFS(AssessedValuation[100% Other],AssessedValuation[Dist],$C194,AssessedValuation[Tif_NonTIF],$A$4)</f>
        <v>0</v>
      </c>
      <c r="Q194" s="8">
        <f>SUMIFS(AssessedValuation[100% Gross],AssessedValuation[Dist],$C194,AssessedValuation[Tif_NonTIF],$A$4)</f>
        <v>34255307</v>
      </c>
      <c r="R194" s="8">
        <f>SUMIFS(AssessedValuation[100% Military Exempt],AssessedValuation[Dist],$C194,AssessedValuation[Tif_NonTIF],$A$4)</f>
        <v>0</v>
      </c>
      <c r="S194" s="8">
        <f>SUMIFS(AssessedValuation[100% Homestead Exempt],AssessedValuation[Dist],$C194,AssessedValuation[Tif_NonTIF],$A$4)</f>
        <v>0</v>
      </c>
      <c r="T194" s="8">
        <f>SUMIFS(AssessedValuation[100% Net],AssessedValuation[Dist],$C194,AssessedValuation[Tif_NonTIF],$A$4)</f>
        <v>34255307</v>
      </c>
      <c r="U194" s="8">
        <f>SUMIFS(AssessedValuation[100% Gas &amp; Elec Utilities],AssessedValuation[Dist],$C194,AssessedValuation[Tif_NonTIF],$A$4)</f>
        <v>0</v>
      </c>
      <c r="V194" s="8">
        <f t="shared" si="2"/>
        <v>34255307</v>
      </c>
    </row>
    <row r="195" spans="1:22" x14ac:dyDescent="0.25">
      <c r="A195">
        <f>'Assessed Non-TIF'!A195</f>
        <v>2026</v>
      </c>
      <c r="B195" t="str">
        <f>'Assessed Non-TIF'!B195</f>
        <v>10</v>
      </c>
      <c r="C195" t="str">
        <f>'Assessed Non-TIF'!C195</f>
        <v>4446</v>
      </c>
      <c r="D195" t="str">
        <f>'Assessed Non-TIF'!D195</f>
        <v>4446</v>
      </c>
      <c r="E195" t="str">
        <f>'Assessed Non-TIF'!E195</f>
        <v>MONTICELLO</v>
      </c>
      <c r="F195" t="str">
        <f>'Assessed Non-TIF'!F195</f>
        <v>Monticello</v>
      </c>
      <c r="G195" s="8">
        <f>SUMIFS(AssessedValuation[100% Residential],AssessedValuation[Dist],$C195,AssessedValuation[Tif_NonTIF],$A$4)</f>
        <v>19292460</v>
      </c>
      <c r="H195" s="8">
        <f>SUMIFS(AssessedValuation[100% Ag Land],AssessedValuation[Dist],$C195,AssessedValuation[Tif_NonTIF],$A$4)</f>
        <v>0</v>
      </c>
      <c r="I195" s="8">
        <f>SUMIFS(AssessedValuation[100% Ag Building],AssessedValuation[Dist],$C195,AssessedValuation[Tif_NonTIF],$A$4)</f>
        <v>0</v>
      </c>
      <c r="J195" s="8">
        <f>SUMIFS(AssessedValuation[100% Commercial],AssessedValuation[Dist],$C195,AssessedValuation[Tif_NonTIF],$A$4)</f>
        <v>4416453</v>
      </c>
      <c r="K195" s="8">
        <f>SUMIFS(AssessedValuation[100% Industrial],AssessedValuation[Dist],$C195,AssessedValuation[Tif_NonTIF],$A$4)</f>
        <v>550353</v>
      </c>
      <c r="L195" s="8">
        <f>SUMIFS(AssessedValuation[100% Reserved],AssessedValuation[Dist],$C195,AssessedValuation[Tif_NonTIF],$A$4)</f>
        <v>0</v>
      </c>
      <c r="M195" s="8">
        <f>SUMIFS(AssessedValuation[100% Reserved4],AssessedValuation[Dist],$C195,AssessedValuation[Tif_NonTIF],$A$4)</f>
        <v>0</v>
      </c>
      <c r="N195" s="8">
        <f>SUMIFS(AssessedValuation[100% Railroads],AssessedValuation[Dist],$C195,AssessedValuation[Tif_NonTIF],$A$4)</f>
        <v>0</v>
      </c>
      <c r="O195" s="8">
        <f>SUMIFS(AssessedValuation[100% Utilities],AssessedValuation[Dist],$C195,AssessedValuation[Tif_NonTIF],$A$4)</f>
        <v>0</v>
      </c>
      <c r="P195" s="8">
        <f>SUMIFS(AssessedValuation[100% Other],AssessedValuation[Dist],$C195,AssessedValuation[Tif_NonTIF],$A$4)</f>
        <v>0</v>
      </c>
      <c r="Q195" s="8">
        <f>SUMIFS(AssessedValuation[100% Gross],AssessedValuation[Dist],$C195,AssessedValuation[Tif_NonTIF],$A$4)</f>
        <v>24259266</v>
      </c>
      <c r="R195" s="8">
        <f>SUMIFS(AssessedValuation[100% Military Exempt],AssessedValuation[Dist],$C195,AssessedValuation[Tif_NonTIF],$A$4)</f>
        <v>0</v>
      </c>
      <c r="S195" s="8">
        <f>SUMIFS(AssessedValuation[100% Homestead Exempt],AssessedValuation[Dist],$C195,AssessedValuation[Tif_NonTIF],$A$4)</f>
        <v>0</v>
      </c>
      <c r="T195" s="8">
        <f>SUMIFS(AssessedValuation[100% Net],AssessedValuation[Dist],$C195,AssessedValuation[Tif_NonTIF],$A$4)</f>
        <v>24259266</v>
      </c>
      <c r="U195" s="8">
        <f>SUMIFS(AssessedValuation[100% Gas &amp; Elec Utilities],AssessedValuation[Dist],$C195,AssessedValuation[Tif_NonTIF],$A$4)</f>
        <v>0</v>
      </c>
      <c r="V195" s="8">
        <f t="shared" si="2"/>
        <v>24259266</v>
      </c>
    </row>
    <row r="196" spans="1:22" x14ac:dyDescent="0.25">
      <c r="A196">
        <f>'Assessed Non-TIF'!A196</f>
        <v>2026</v>
      </c>
      <c r="B196" t="str">
        <f>'Assessed Non-TIF'!B196</f>
        <v>15</v>
      </c>
      <c r="C196" t="str">
        <f>'Assessed Non-TIF'!C196</f>
        <v>4491</v>
      </c>
      <c r="D196" t="str">
        <f>'Assessed Non-TIF'!D196</f>
        <v>4491</v>
      </c>
      <c r="E196" t="str">
        <f>'Assessed Non-TIF'!E196</f>
        <v>MORAVIA</v>
      </c>
      <c r="F196" t="str">
        <f>'Assessed Non-TIF'!F196</f>
        <v>Moravia</v>
      </c>
      <c r="G196" s="8">
        <f>SUMIFS(AssessedValuation[100% Residential],AssessedValuation[Dist],$C196,AssessedValuation[Tif_NonTIF],$A$4)</f>
        <v>12261910</v>
      </c>
      <c r="H196" s="8">
        <f>SUMIFS(AssessedValuation[100% Ag Land],AssessedValuation[Dist],$C196,AssessedValuation[Tif_NonTIF],$A$4)</f>
        <v>45013</v>
      </c>
      <c r="I196" s="8">
        <f>SUMIFS(AssessedValuation[100% Ag Building],AssessedValuation[Dist],$C196,AssessedValuation[Tif_NonTIF],$A$4)</f>
        <v>9688</v>
      </c>
      <c r="J196" s="8">
        <f>SUMIFS(AssessedValuation[100% Commercial],AssessedValuation[Dist],$C196,AssessedValuation[Tif_NonTIF],$A$4)</f>
        <v>174675</v>
      </c>
      <c r="K196" s="8">
        <f>SUMIFS(AssessedValuation[100% Industrial],AssessedValuation[Dist],$C196,AssessedValuation[Tif_NonTIF],$A$4)</f>
        <v>0</v>
      </c>
      <c r="L196" s="8">
        <f>SUMIFS(AssessedValuation[100% Reserved],AssessedValuation[Dist],$C196,AssessedValuation[Tif_NonTIF],$A$4)</f>
        <v>0</v>
      </c>
      <c r="M196" s="8">
        <f>SUMIFS(AssessedValuation[100% Reserved4],AssessedValuation[Dist],$C196,AssessedValuation[Tif_NonTIF],$A$4)</f>
        <v>0</v>
      </c>
      <c r="N196" s="8">
        <f>SUMIFS(AssessedValuation[100% Railroads],AssessedValuation[Dist],$C196,AssessedValuation[Tif_NonTIF],$A$4)</f>
        <v>0</v>
      </c>
      <c r="O196" s="8">
        <f>SUMIFS(AssessedValuation[100% Utilities],AssessedValuation[Dist],$C196,AssessedValuation[Tif_NonTIF],$A$4)</f>
        <v>0</v>
      </c>
      <c r="P196" s="8">
        <f>SUMIFS(AssessedValuation[100% Other],AssessedValuation[Dist],$C196,AssessedValuation[Tif_NonTIF],$A$4)</f>
        <v>0</v>
      </c>
      <c r="Q196" s="8">
        <f>SUMIFS(AssessedValuation[100% Gross],AssessedValuation[Dist],$C196,AssessedValuation[Tif_NonTIF],$A$4)</f>
        <v>12491286</v>
      </c>
      <c r="R196" s="8">
        <f>SUMIFS(AssessedValuation[100% Military Exempt],AssessedValuation[Dist],$C196,AssessedValuation[Tif_NonTIF],$A$4)</f>
        <v>0</v>
      </c>
      <c r="S196" s="8">
        <f>SUMIFS(AssessedValuation[100% Homestead Exempt],AssessedValuation[Dist],$C196,AssessedValuation[Tif_NonTIF],$A$4)</f>
        <v>0</v>
      </c>
      <c r="T196" s="8">
        <f>SUMIFS(AssessedValuation[100% Net],AssessedValuation[Dist],$C196,AssessedValuation[Tif_NonTIF],$A$4)</f>
        <v>12491286</v>
      </c>
      <c r="U196" s="8">
        <f>SUMIFS(AssessedValuation[100% Gas &amp; Elec Utilities],AssessedValuation[Dist],$C196,AssessedValuation[Tif_NonTIF],$A$4)</f>
        <v>0</v>
      </c>
      <c r="V196" s="8">
        <f t="shared" si="2"/>
        <v>12491286</v>
      </c>
    </row>
    <row r="197" spans="1:22" x14ac:dyDescent="0.25">
      <c r="A197">
        <f>'Assessed Non-TIF'!A197</f>
        <v>2026</v>
      </c>
      <c r="B197" t="str">
        <f>'Assessed Non-TIF'!B197</f>
        <v>13</v>
      </c>
      <c r="C197" t="str">
        <f>'Assessed Non-TIF'!C197</f>
        <v>4505</v>
      </c>
      <c r="D197" t="str">
        <f>'Assessed Non-TIF'!D197</f>
        <v>4505</v>
      </c>
      <c r="E197" t="str">
        <f>'Assessed Non-TIF'!E197</f>
        <v>MORMON TRAIL</v>
      </c>
      <c r="F197" t="str">
        <f>'Assessed Non-TIF'!F197</f>
        <v>Mormon Trail</v>
      </c>
      <c r="G197" s="8">
        <f>SUMIFS(AssessedValuation[100% Residential],AssessedValuation[Dist],$C197,AssessedValuation[Tif_NonTIF],$A$4)</f>
        <v>0</v>
      </c>
      <c r="H197" s="8">
        <f>SUMIFS(AssessedValuation[100% Ag Land],AssessedValuation[Dist],$C197,AssessedValuation[Tif_NonTIF],$A$4)</f>
        <v>0</v>
      </c>
      <c r="I197" s="8">
        <f>SUMIFS(AssessedValuation[100% Ag Building],AssessedValuation[Dist],$C197,AssessedValuation[Tif_NonTIF],$A$4)</f>
        <v>0</v>
      </c>
      <c r="J197" s="8">
        <f>SUMIFS(AssessedValuation[100% Commercial],AssessedValuation[Dist],$C197,AssessedValuation[Tif_NonTIF],$A$4)</f>
        <v>0</v>
      </c>
      <c r="K197" s="8">
        <f>SUMIFS(AssessedValuation[100% Industrial],AssessedValuation[Dist],$C197,AssessedValuation[Tif_NonTIF],$A$4)</f>
        <v>0</v>
      </c>
      <c r="L197" s="8">
        <f>SUMIFS(AssessedValuation[100% Reserved],AssessedValuation[Dist],$C197,AssessedValuation[Tif_NonTIF],$A$4)</f>
        <v>0</v>
      </c>
      <c r="M197" s="8">
        <f>SUMIFS(AssessedValuation[100% Reserved4],AssessedValuation[Dist],$C197,AssessedValuation[Tif_NonTIF],$A$4)</f>
        <v>0</v>
      </c>
      <c r="N197" s="8">
        <f>SUMIFS(AssessedValuation[100% Railroads],AssessedValuation[Dist],$C197,AssessedValuation[Tif_NonTIF],$A$4)</f>
        <v>0</v>
      </c>
      <c r="O197" s="8">
        <f>SUMIFS(AssessedValuation[100% Utilities],AssessedValuation[Dist],$C197,AssessedValuation[Tif_NonTIF],$A$4)</f>
        <v>0</v>
      </c>
      <c r="P197" s="8">
        <f>SUMIFS(AssessedValuation[100% Other],AssessedValuation[Dist],$C197,AssessedValuation[Tif_NonTIF],$A$4)</f>
        <v>0</v>
      </c>
      <c r="Q197" s="8">
        <f>SUMIFS(AssessedValuation[100% Gross],AssessedValuation[Dist],$C197,AssessedValuation[Tif_NonTIF],$A$4)</f>
        <v>0</v>
      </c>
      <c r="R197" s="8">
        <f>SUMIFS(AssessedValuation[100% Military Exempt],AssessedValuation[Dist],$C197,AssessedValuation[Tif_NonTIF],$A$4)</f>
        <v>0</v>
      </c>
      <c r="S197" s="8">
        <f>SUMIFS(AssessedValuation[100% Homestead Exempt],AssessedValuation[Dist],$C197,AssessedValuation[Tif_NonTIF],$A$4)</f>
        <v>0</v>
      </c>
      <c r="T197" s="8">
        <f>SUMIFS(AssessedValuation[100% Net],AssessedValuation[Dist],$C197,AssessedValuation[Tif_NonTIF],$A$4)</f>
        <v>0</v>
      </c>
      <c r="U197" s="8">
        <f>SUMIFS(AssessedValuation[100% Gas &amp; Elec Utilities],AssessedValuation[Dist],$C197,AssessedValuation[Tif_NonTIF],$A$4)</f>
        <v>0</v>
      </c>
      <c r="V197" s="8">
        <f t="shared" si="2"/>
        <v>0</v>
      </c>
    </row>
    <row r="198" spans="1:22" x14ac:dyDescent="0.25">
      <c r="A198">
        <f>'Assessed Non-TIF'!A198</f>
        <v>2026</v>
      </c>
      <c r="B198" t="str">
        <f>'Assessed Non-TIF'!B198</f>
        <v>15</v>
      </c>
      <c r="C198" t="str">
        <f>'Assessed Non-TIF'!C198</f>
        <v>4509</v>
      </c>
      <c r="D198" t="str">
        <f>'Assessed Non-TIF'!D198</f>
        <v>4509</v>
      </c>
      <c r="E198" t="str">
        <f>'Assessed Non-TIF'!E198</f>
        <v>MORNING SUN</v>
      </c>
      <c r="F198" t="str">
        <f>'Assessed Non-TIF'!F198</f>
        <v>Morning Sun</v>
      </c>
      <c r="G198" s="8">
        <f>SUMIFS(AssessedValuation[100% Residential],AssessedValuation[Dist],$C198,AssessedValuation[Tif_NonTIF],$A$4)</f>
        <v>0</v>
      </c>
      <c r="H198" s="8">
        <f>SUMIFS(AssessedValuation[100% Ag Land],AssessedValuation[Dist],$C198,AssessedValuation[Tif_NonTIF],$A$4)</f>
        <v>0</v>
      </c>
      <c r="I198" s="8">
        <f>SUMIFS(AssessedValuation[100% Ag Building],AssessedValuation[Dist],$C198,AssessedValuation[Tif_NonTIF],$A$4)</f>
        <v>0</v>
      </c>
      <c r="J198" s="8">
        <f>SUMIFS(AssessedValuation[100% Commercial],AssessedValuation[Dist],$C198,AssessedValuation[Tif_NonTIF],$A$4)</f>
        <v>0</v>
      </c>
      <c r="K198" s="8">
        <f>SUMIFS(AssessedValuation[100% Industrial],AssessedValuation[Dist],$C198,AssessedValuation[Tif_NonTIF],$A$4)</f>
        <v>0</v>
      </c>
      <c r="L198" s="8">
        <f>SUMIFS(AssessedValuation[100% Reserved],AssessedValuation[Dist],$C198,AssessedValuation[Tif_NonTIF],$A$4)</f>
        <v>0</v>
      </c>
      <c r="M198" s="8">
        <f>SUMIFS(AssessedValuation[100% Reserved4],AssessedValuation[Dist],$C198,AssessedValuation[Tif_NonTIF],$A$4)</f>
        <v>0</v>
      </c>
      <c r="N198" s="8">
        <f>SUMIFS(AssessedValuation[100% Railroads],AssessedValuation[Dist],$C198,AssessedValuation[Tif_NonTIF],$A$4)</f>
        <v>0</v>
      </c>
      <c r="O198" s="8">
        <f>SUMIFS(AssessedValuation[100% Utilities],AssessedValuation[Dist],$C198,AssessedValuation[Tif_NonTIF],$A$4)</f>
        <v>0</v>
      </c>
      <c r="P198" s="8">
        <f>SUMIFS(AssessedValuation[100% Other],AssessedValuation[Dist],$C198,AssessedValuation[Tif_NonTIF],$A$4)</f>
        <v>0</v>
      </c>
      <c r="Q198" s="8">
        <f>SUMIFS(AssessedValuation[100% Gross],AssessedValuation[Dist],$C198,AssessedValuation[Tif_NonTIF],$A$4)</f>
        <v>0</v>
      </c>
      <c r="R198" s="8">
        <f>SUMIFS(AssessedValuation[100% Military Exempt],AssessedValuation[Dist],$C198,AssessedValuation[Tif_NonTIF],$A$4)</f>
        <v>0</v>
      </c>
      <c r="S198" s="8">
        <f>SUMIFS(AssessedValuation[100% Homestead Exempt],AssessedValuation[Dist],$C198,AssessedValuation[Tif_NonTIF],$A$4)</f>
        <v>0</v>
      </c>
      <c r="T198" s="8">
        <f>SUMIFS(AssessedValuation[100% Net],AssessedValuation[Dist],$C198,AssessedValuation[Tif_NonTIF],$A$4)</f>
        <v>0</v>
      </c>
      <c r="U198" s="8">
        <f>SUMIFS(AssessedValuation[100% Gas &amp; Elec Utilities],AssessedValuation[Dist],$C198,AssessedValuation[Tif_NonTIF],$A$4)</f>
        <v>0</v>
      </c>
      <c r="V198" s="8">
        <f t="shared" si="2"/>
        <v>0</v>
      </c>
    </row>
    <row r="199" spans="1:22" x14ac:dyDescent="0.25">
      <c r="A199">
        <f>'Assessed Non-TIF'!A199</f>
        <v>2026</v>
      </c>
      <c r="B199" t="str">
        <f>'Assessed Non-TIF'!B199</f>
        <v>15</v>
      </c>
      <c r="C199" t="str">
        <f>'Assessed Non-TIF'!C199</f>
        <v>4518</v>
      </c>
      <c r="D199" t="str">
        <f>'Assessed Non-TIF'!D199</f>
        <v>4518</v>
      </c>
      <c r="E199" t="str">
        <f>'Assessed Non-TIF'!E199</f>
        <v>MOULTON-UDELL</v>
      </c>
      <c r="F199" t="str">
        <f>'Assessed Non-TIF'!F199</f>
        <v>Moulton-Udell</v>
      </c>
      <c r="G199" s="8">
        <f>SUMIFS(AssessedValuation[100% Residential],AssessedValuation[Dist],$C199,AssessedValuation[Tif_NonTIF],$A$4)</f>
        <v>11048893</v>
      </c>
      <c r="H199" s="8">
        <f>SUMIFS(AssessedValuation[100% Ag Land],AssessedValuation[Dist],$C199,AssessedValuation[Tif_NonTIF],$A$4)</f>
        <v>4394</v>
      </c>
      <c r="I199" s="8">
        <f>SUMIFS(AssessedValuation[100% Ag Building],AssessedValuation[Dist],$C199,AssessedValuation[Tif_NonTIF],$A$4)</f>
        <v>0</v>
      </c>
      <c r="J199" s="8">
        <f>SUMIFS(AssessedValuation[100% Commercial],AssessedValuation[Dist],$C199,AssessedValuation[Tif_NonTIF],$A$4)</f>
        <v>7522</v>
      </c>
      <c r="K199" s="8">
        <f>SUMIFS(AssessedValuation[100% Industrial],AssessedValuation[Dist],$C199,AssessedValuation[Tif_NonTIF],$A$4)</f>
        <v>0</v>
      </c>
      <c r="L199" s="8">
        <f>SUMIFS(AssessedValuation[100% Reserved],AssessedValuation[Dist],$C199,AssessedValuation[Tif_NonTIF],$A$4)</f>
        <v>0</v>
      </c>
      <c r="M199" s="8">
        <f>SUMIFS(AssessedValuation[100% Reserved4],AssessedValuation[Dist],$C199,AssessedValuation[Tif_NonTIF],$A$4)</f>
        <v>0</v>
      </c>
      <c r="N199" s="8">
        <f>SUMIFS(AssessedValuation[100% Railroads],AssessedValuation[Dist],$C199,AssessedValuation[Tif_NonTIF],$A$4)</f>
        <v>0</v>
      </c>
      <c r="O199" s="8">
        <f>SUMIFS(AssessedValuation[100% Utilities],AssessedValuation[Dist],$C199,AssessedValuation[Tif_NonTIF],$A$4)</f>
        <v>0</v>
      </c>
      <c r="P199" s="8">
        <f>SUMIFS(AssessedValuation[100% Other],AssessedValuation[Dist],$C199,AssessedValuation[Tif_NonTIF],$A$4)</f>
        <v>0</v>
      </c>
      <c r="Q199" s="8">
        <f>SUMIFS(AssessedValuation[100% Gross],AssessedValuation[Dist],$C199,AssessedValuation[Tif_NonTIF],$A$4)</f>
        <v>11060809</v>
      </c>
      <c r="R199" s="8">
        <f>SUMIFS(AssessedValuation[100% Military Exempt],AssessedValuation[Dist],$C199,AssessedValuation[Tif_NonTIF],$A$4)</f>
        <v>0</v>
      </c>
      <c r="S199" s="8">
        <f>SUMIFS(AssessedValuation[100% Homestead Exempt],AssessedValuation[Dist],$C199,AssessedValuation[Tif_NonTIF],$A$4)</f>
        <v>0</v>
      </c>
      <c r="T199" s="8">
        <f>SUMIFS(AssessedValuation[100% Net],AssessedValuation[Dist],$C199,AssessedValuation[Tif_NonTIF],$A$4)</f>
        <v>11060809</v>
      </c>
      <c r="U199" s="8">
        <f>SUMIFS(AssessedValuation[100% Gas &amp; Elec Utilities],AssessedValuation[Dist],$C199,AssessedValuation[Tif_NonTIF],$A$4)</f>
        <v>0</v>
      </c>
      <c r="V199" s="8">
        <f t="shared" si="2"/>
        <v>11060809</v>
      </c>
    </row>
    <row r="200" spans="1:22" x14ac:dyDescent="0.25">
      <c r="A200">
        <f>'Assessed Non-TIF'!A200</f>
        <v>2026</v>
      </c>
      <c r="B200" t="str">
        <f>'Assessed Non-TIF'!B200</f>
        <v>13</v>
      </c>
      <c r="C200" t="str">
        <f>'Assessed Non-TIF'!C200</f>
        <v>4527</v>
      </c>
      <c r="D200" t="str">
        <f>'Assessed Non-TIF'!D200</f>
        <v>4527</v>
      </c>
      <c r="E200" t="str">
        <f>'Assessed Non-TIF'!E200</f>
        <v>MOUNT AYR</v>
      </c>
      <c r="F200" t="str">
        <f>'Assessed Non-TIF'!F200</f>
        <v>Mount Ayr</v>
      </c>
      <c r="G200" s="8">
        <f>SUMIFS(AssessedValuation[100% Residential],AssessedValuation[Dist],$C200,AssessedValuation[Tif_NonTIF],$A$4)</f>
        <v>40111337</v>
      </c>
      <c r="H200" s="8">
        <f>SUMIFS(AssessedValuation[100% Ag Land],AssessedValuation[Dist],$C200,AssessedValuation[Tif_NonTIF],$A$4)</f>
        <v>23974</v>
      </c>
      <c r="I200" s="8">
        <f>SUMIFS(AssessedValuation[100% Ag Building],AssessedValuation[Dist],$C200,AssessedValuation[Tif_NonTIF],$A$4)</f>
        <v>3766</v>
      </c>
      <c r="J200" s="8">
        <f>SUMIFS(AssessedValuation[100% Commercial],AssessedValuation[Dist],$C200,AssessedValuation[Tif_NonTIF],$A$4)</f>
        <v>3937362</v>
      </c>
      <c r="K200" s="8">
        <f>SUMIFS(AssessedValuation[100% Industrial],AssessedValuation[Dist],$C200,AssessedValuation[Tif_NonTIF],$A$4)</f>
        <v>534668</v>
      </c>
      <c r="L200" s="8">
        <f>SUMIFS(AssessedValuation[100% Reserved],AssessedValuation[Dist],$C200,AssessedValuation[Tif_NonTIF],$A$4)</f>
        <v>0</v>
      </c>
      <c r="M200" s="8">
        <f>SUMIFS(AssessedValuation[100% Reserved4],AssessedValuation[Dist],$C200,AssessedValuation[Tif_NonTIF],$A$4)</f>
        <v>0</v>
      </c>
      <c r="N200" s="8">
        <f>SUMIFS(AssessedValuation[100% Railroads],AssessedValuation[Dist],$C200,AssessedValuation[Tif_NonTIF],$A$4)</f>
        <v>0</v>
      </c>
      <c r="O200" s="8">
        <f>SUMIFS(AssessedValuation[100% Utilities],AssessedValuation[Dist],$C200,AssessedValuation[Tif_NonTIF],$A$4)</f>
        <v>0</v>
      </c>
      <c r="P200" s="8">
        <f>SUMIFS(AssessedValuation[100% Other],AssessedValuation[Dist],$C200,AssessedValuation[Tif_NonTIF],$A$4)</f>
        <v>0</v>
      </c>
      <c r="Q200" s="8">
        <f>SUMIFS(AssessedValuation[100% Gross],AssessedValuation[Dist],$C200,AssessedValuation[Tif_NonTIF],$A$4)</f>
        <v>44611107</v>
      </c>
      <c r="R200" s="8">
        <f>SUMIFS(AssessedValuation[100% Military Exempt],AssessedValuation[Dist],$C200,AssessedValuation[Tif_NonTIF],$A$4)</f>
        <v>0</v>
      </c>
      <c r="S200" s="8">
        <f>SUMIFS(AssessedValuation[100% Homestead Exempt],AssessedValuation[Dist],$C200,AssessedValuation[Tif_NonTIF],$A$4)</f>
        <v>0</v>
      </c>
      <c r="T200" s="8">
        <f>SUMIFS(AssessedValuation[100% Net],AssessedValuation[Dist],$C200,AssessedValuation[Tif_NonTIF],$A$4)</f>
        <v>44611107</v>
      </c>
      <c r="U200" s="8">
        <f>SUMIFS(AssessedValuation[100% Gas &amp; Elec Utilities],AssessedValuation[Dist],$C200,AssessedValuation[Tif_NonTIF],$A$4)</f>
        <v>0</v>
      </c>
      <c r="V200" s="8">
        <f t="shared" ref="V200:V263" si="3">SUM(T200:U200)</f>
        <v>44611107</v>
      </c>
    </row>
    <row r="201" spans="1:22" x14ac:dyDescent="0.25">
      <c r="A201">
        <f>'Assessed Non-TIF'!A201</f>
        <v>2026</v>
      </c>
      <c r="B201" t="str">
        <f>'Assessed Non-TIF'!B201</f>
        <v>15</v>
      </c>
      <c r="C201" t="str">
        <f>'Assessed Non-TIF'!C201</f>
        <v>4536</v>
      </c>
      <c r="D201" t="str">
        <f>'Assessed Non-TIF'!D201</f>
        <v>4536</v>
      </c>
      <c r="E201" t="str">
        <f>'Assessed Non-TIF'!E201</f>
        <v>MOUNT PLEASANT</v>
      </c>
      <c r="F201" t="str">
        <f>'Assessed Non-TIF'!F201</f>
        <v>Mount Pleasant</v>
      </c>
      <c r="G201" s="8">
        <f>SUMIFS(AssessedValuation[100% Residential],AssessedValuation[Dist],$C201,AssessedValuation[Tif_NonTIF],$A$4)</f>
        <v>19485006</v>
      </c>
      <c r="H201" s="8">
        <f>SUMIFS(AssessedValuation[100% Ag Land],AssessedValuation[Dist],$C201,AssessedValuation[Tif_NonTIF],$A$4)</f>
        <v>0</v>
      </c>
      <c r="I201" s="8">
        <f>SUMIFS(AssessedValuation[100% Ag Building],AssessedValuation[Dist],$C201,AssessedValuation[Tif_NonTIF],$A$4)</f>
        <v>0</v>
      </c>
      <c r="J201" s="8">
        <f>SUMIFS(AssessedValuation[100% Commercial],AssessedValuation[Dist],$C201,AssessedValuation[Tif_NonTIF],$A$4)</f>
        <v>0</v>
      </c>
      <c r="K201" s="8">
        <f>SUMIFS(AssessedValuation[100% Industrial],AssessedValuation[Dist],$C201,AssessedValuation[Tif_NonTIF],$A$4)</f>
        <v>0</v>
      </c>
      <c r="L201" s="8">
        <f>SUMIFS(AssessedValuation[100% Reserved],AssessedValuation[Dist],$C201,AssessedValuation[Tif_NonTIF],$A$4)</f>
        <v>0</v>
      </c>
      <c r="M201" s="8">
        <f>SUMIFS(AssessedValuation[100% Reserved4],AssessedValuation[Dist],$C201,AssessedValuation[Tif_NonTIF],$A$4)</f>
        <v>0</v>
      </c>
      <c r="N201" s="8">
        <f>SUMIFS(AssessedValuation[100% Railroads],AssessedValuation[Dist],$C201,AssessedValuation[Tif_NonTIF],$A$4)</f>
        <v>0</v>
      </c>
      <c r="O201" s="8">
        <f>SUMIFS(AssessedValuation[100% Utilities],AssessedValuation[Dist],$C201,AssessedValuation[Tif_NonTIF],$A$4)</f>
        <v>0</v>
      </c>
      <c r="P201" s="8">
        <f>SUMIFS(AssessedValuation[100% Other],AssessedValuation[Dist],$C201,AssessedValuation[Tif_NonTIF],$A$4)</f>
        <v>0</v>
      </c>
      <c r="Q201" s="8">
        <f>SUMIFS(AssessedValuation[100% Gross],AssessedValuation[Dist],$C201,AssessedValuation[Tif_NonTIF],$A$4)</f>
        <v>19485006</v>
      </c>
      <c r="R201" s="8">
        <f>SUMIFS(AssessedValuation[100% Military Exempt],AssessedValuation[Dist],$C201,AssessedValuation[Tif_NonTIF],$A$4)</f>
        <v>0</v>
      </c>
      <c r="S201" s="8">
        <f>SUMIFS(AssessedValuation[100% Homestead Exempt],AssessedValuation[Dist],$C201,AssessedValuation[Tif_NonTIF],$A$4)</f>
        <v>0</v>
      </c>
      <c r="T201" s="8">
        <f>SUMIFS(AssessedValuation[100% Net],AssessedValuation[Dist],$C201,AssessedValuation[Tif_NonTIF],$A$4)</f>
        <v>19485006</v>
      </c>
      <c r="U201" s="8">
        <f>SUMIFS(AssessedValuation[100% Gas &amp; Elec Utilities],AssessedValuation[Dist],$C201,AssessedValuation[Tif_NonTIF],$A$4)</f>
        <v>0</v>
      </c>
      <c r="V201" s="8">
        <f t="shared" si="3"/>
        <v>19485006</v>
      </c>
    </row>
    <row r="202" spans="1:22" x14ac:dyDescent="0.25">
      <c r="A202">
        <f>'Assessed Non-TIF'!A202</f>
        <v>2026</v>
      </c>
      <c r="B202" t="str">
        <f>'Assessed Non-TIF'!B202</f>
        <v>10</v>
      </c>
      <c r="C202" t="str">
        <f>'Assessed Non-TIF'!C202</f>
        <v>4554</v>
      </c>
      <c r="D202" t="str">
        <f>'Assessed Non-TIF'!D202</f>
        <v>4554</v>
      </c>
      <c r="E202" t="str">
        <f>'Assessed Non-TIF'!E202</f>
        <v>MOUNT VERNON</v>
      </c>
      <c r="F202" t="str">
        <f>'Assessed Non-TIF'!F202</f>
        <v>Mount Vernon</v>
      </c>
      <c r="G202" s="8">
        <f>SUMIFS(AssessedValuation[100% Residential],AssessedValuation[Dist],$C202,AssessedValuation[Tif_NonTIF],$A$4)</f>
        <v>66032653</v>
      </c>
      <c r="H202" s="8">
        <f>SUMIFS(AssessedValuation[100% Ag Land],AssessedValuation[Dist],$C202,AssessedValuation[Tif_NonTIF],$A$4)</f>
        <v>257228</v>
      </c>
      <c r="I202" s="8">
        <f>SUMIFS(AssessedValuation[100% Ag Building],AssessedValuation[Dist],$C202,AssessedValuation[Tif_NonTIF],$A$4)</f>
        <v>12032</v>
      </c>
      <c r="J202" s="8">
        <f>SUMIFS(AssessedValuation[100% Commercial],AssessedValuation[Dist],$C202,AssessedValuation[Tif_NonTIF],$A$4)</f>
        <v>3540951</v>
      </c>
      <c r="K202" s="8">
        <f>SUMIFS(AssessedValuation[100% Industrial],AssessedValuation[Dist],$C202,AssessedValuation[Tif_NonTIF],$A$4)</f>
        <v>111756</v>
      </c>
      <c r="L202" s="8">
        <f>SUMIFS(AssessedValuation[100% Reserved],AssessedValuation[Dist],$C202,AssessedValuation[Tif_NonTIF],$A$4)</f>
        <v>0</v>
      </c>
      <c r="M202" s="8">
        <f>SUMIFS(AssessedValuation[100% Reserved4],AssessedValuation[Dist],$C202,AssessedValuation[Tif_NonTIF],$A$4)</f>
        <v>0</v>
      </c>
      <c r="N202" s="8">
        <f>SUMIFS(AssessedValuation[100% Railroads],AssessedValuation[Dist],$C202,AssessedValuation[Tif_NonTIF],$A$4)</f>
        <v>0</v>
      </c>
      <c r="O202" s="8">
        <f>SUMIFS(AssessedValuation[100% Utilities],AssessedValuation[Dist],$C202,AssessedValuation[Tif_NonTIF],$A$4)</f>
        <v>0</v>
      </c>
      <c r="P202" s="8">
        <f>SUMIFS(AssessedValuation[100% Other],AssessedValuation[Dist],$C202,AssessedValuation[Tif_NonTIF],$A$4)</f>
        <v>0</v>
      </c>
      <c r="Q202" s="8">
        <f>SUMIFS(AssessedValuation[100% Gross],AssessedValuation[Dist],$C202,AssessedValuation[Tif_NonTIF],$A$4)</f>
        <v>69954620</v>
      </c>
      <c r="R202" s="8">
        <f>SUMIFS(AssessedValuation[100% Military Exempt],AssessedValuation[Dist],$C202,AssessedValuation[Tif_NonTIF],$A$4)</f>
        <v>36000</v>
      </c>
      <c r="S202" s="8">
        <f>SUMIFS(AssessedValuation[100% Homestead Exempt],AssessedValuation[Dist],$C202,AssessedValuation[Tif_NonTIF],$A$4)</f>
        <v>97500</v>
      </c>
      <c r="T202" s="8">
        <f>SUMIFS(AssessedValuation[100% Net],AssessedValuation[Dist],$C202,AssessedValuation[Tif_NonTIF],$A$4)</f>
        <v>69821120</v>
      </c>
      <c r="U202" s="8">
        <f>SUMIFS(AssessedValuation[100% Gas &amp; Elec Utilities],AssessedValuation[Dist],$C202,AssessedValuation[Tif_NonTIF],$A$4)</f>
        <v>0</v>
      </c>
      <c r="V202" s="8">
        <f t="shared" si="3"/>
        <v>69821120</v>
      </c>
    </row>
    <row r="203" spans="1:22" x14ac:dyDescent="0.25">
      <c r="A203">
        <f>'Assessed Non-TIF'!A203</f>
        <v>2026</v>
      </c>
      <c r="B203" t="str">
        <f>'Assessed Non-TIF'!B203</f>
        <v>13</v>
      </c>
      <c r="C203" t="str">
        <f>'Assessed Non-TIF'!C203</f>
        <v>4572</v>
      </c>
      <c r="D203" t="str">
        <f>'Assessed Non-TIF'!D203</f>
        <v>4572</v>
      </c>
      <c r="E203" t="str">
        <f>'Assessed Non-TIF'!E203</f>
        <v>MURRAY</v>
      </c>
      <c r="F203" t="str">
        <f>'Assessed Non-TIF'!F203</f>
        <v>Murray</v>
      </c>
      <c r="G203" s="8">
        <f>SUMIFS(AssessedValuation[100% Residential],AssessedValuation[Dist],$C203,AssessedValuation[Tif_NonTIF],$A$4)</f>
        <v>0</v>
      </c>
      <c r="H203" s="8">
        <f>SUMIFS(AssessedValuation[100% Ag Land],AssessedValuation[Dist],$C203,AssessedValuation[Tif_NonTIF],$A$4)</f>
        <v>0</v>
      </c>
      <c r="I203" s="8">
        <f>SUMIFS(AssessedValuation[100% Ag Building],AssessedValuation[Dist],$C203,AssessedValuation[Tif_NonTIF],$A$4)</f>
        <v>0</v>
      </c>
      <c r="J203" s="8">
        <f>SUMIFS(AssessedValuation[100% Commercial],AssessedValuation[Dist],$C203,AssessedValuation[Tif_NonTIF],$A$4)</f>
        <v>0</v>
      </c>
      <c r="K203" s="8">
        <f>SUMIFS(AssessedValuation[100% Industrial],AssessedValuation[Dist],$C203,AssessedValuation[Tif_NonTIF],$A$4)</f>
        <v>0</v>
      </c>
      <c r="L203" s="8">
        <f>SUMIFS(AssessedValuation[100% Reserved],AssessedValuation[Dist],$C203,AssessedValuation[Tif_NonTIF],$A$4)</f>
        <v>0</v>
      </c>
      <c r="M203" s="8">
        <f>SUMIFS(AssessedValuation[100% Reserved4],AssessedValuation[Dist],$C203,AssessedValuation[Tif_NonTIF],$A$4)</f>
        <v>0</v>
      </c>
      <c r="N203" s="8">
        <f>SUMIFS(AssessedValuation[100% Railroads],AssessedValuation[Dist],$C203,AssessedValuation[Tif_NonTIF],$A$4)</f>
        <v>0</v>
      </c>
      <c r="O203" s="8">
        <f>SUMIFS(AssessedValuation[100% Utilities],AssessedValuation[Dist],$C203,AssessedValuation[Tif_NonTIF],$A$4)</f>
        <v>0</v>
      </c>
      <c r="P203" s="8">
        <f>SUMIFS(AssessedValuation[100% Other],AssessedValuation[Dist],$C203,AssessedValuation[Tif_NonTIF],$A$4)</f>
        <v>0</v>
      </c>
      <c r="Q203" s="8">
        <f>SUMIFS(AssessedValuation[100% Gross],AssessedValuation[Dist],$C203,AssessedValuation[Tif_NonTIF],$A$4)</f>
        <v>0</v>
      </c>
      <c r="R203" s="8">
        <f>SUMIFS(AssessedValuation[100% Military Exempt],AssessedValuation[Dist],$C203,AssessedValuation[Tif_NonTIF],$A$4)</f>
        <v>0</v>
      </c>
      <c r="S203" s="8">
        <f>SUMIFS(AssessedValuation[100% Homestead Exempt],AssessedValuation[Dist],$C203,AssessedValuation[Tif_NonTIF],$A$4)</f>
        <v>0</v>
      </c>
      <c r="T203" s="8">
        <f>SUMIFS(AssessedValuation[100% Net],AssessedValuation[Dist],$C203,AssessedValuation[Tif_NonTIF],$A$4)</f>
        <v>0</v>
      </c>
      <c r="U203" s="8">
        <f>SUMIFS(AssessedValuation[100% Gas &amp; Elec Utilities],AssessedValuation[Dist],$C203,AssessedValuation[Tif_NonTIF],$A$4)</f>
        <v>0</v>
      </c>
      <c r="V203" s="8">
        <f t="shared" si="3"/>
        <v>0</v>
      </c>
    </row>
    <row r="204" spans="1:22" x14ac:dyDescent="0.25">
      <c r="A204">
        <f>'Assessed Non-TIF'!A204</f>
        <v>2026</v>
      </c>
      <c r="B204" t="str">
        <f>'Assessed Non-TIF'!B204</f>
        <v>09</v>
      </c>
      <c r="C204" t="str">
        <f>'Assessed Non-TIF'!C204</f>
        <v>4581</v>
      </c>
      <c r="D204" t="str">
        <f>'Assessed Non-TIF'!D204</f>
        <v>4581</v>
      </c>
      <c r="E204" t="str">
        <f>'Assessed Non-TIF'!E204</f>
        <v>MUSCATINE</v>
      </c>
      <c r="F204" t="str">
        <f>'Assessed Non-TIF'!F204</f>
        <v>Muscatine</v>
      </c>
      <c r="G204" s="8">
        <f>SUMIFS(AssessedValuation[100% Residential],AssessedValuation[Dist],$C204,AssessedValuation[Tif_NonTIF],$A$4)</f>
        <v>12373994</v>
      </c>
      <c r="H204" s="8">
        <f>SUMIFS(AssessedValuation[100% Ag Land],AssessedValuation[Dist],$C204,AssessedValuation[Tif_NonTIF],$A$4)</f>
        <v>662119</v>
      </c>
      <c r="I204" s="8">
        <f>SUMIFS(AssessedValuation[100% Ag Building],AssessedValuation[Dist],$C204,AssessedValuation[Tif_NonTIF],$A$4)</f>
        <v>35923</v>
      </c>
      <c r="J204" s="8">
        <f>SUMIFS(AssessedValuation[100% Commercial],AssessedValuation[Dist],$C204,AssessedValuation[Tif_NonTIF],$A$4)</f>
        <v>40117772</v>
      </c>
      <c r="K204" s="8">
        <f>SUMIFS(AssessedValuation[100% Industrial],AssessedValuation[Dist],$C204,AssessedValuation[Tif_NonTIF],$A$4)</f>
        <v>17636414</v>
      </c>
      <c r="L204" s="8">
        <f>SUMIFS(AssessedValuation[100% Reserved],AssessedValuation[Dist],$C204,AssessedValuation[Tif_NonTIF],$A$4)</f>
        <v>0</v>
      </c>
      <c r="M204" s="8">
        <f>SUMIFS(AssessedValuation[100% Reserved4],AssessedValuation[Dist],$C204,AssessedValuation[Tif_NonTIF],$A$4)</f>
        <v>0</v>
      </c>
      <c r="N204" s="8">
        <f>SUMIFS(AssessedValuation[100% Railroads],AssessedValuation[Dist],$C204,AssessedValuation[Tif_NonTIF],$A$4)</f>
        <v>0</v>
      </c>
      <c r="O204" s="8">
        <f>SUMIFS(AssessedValuation[100% Utilities],AssessedValuation[Dist],$C204,AssessedValuation[Tif_NonTIF],$A$4)</f>
        <v>0</v>
      </c>
      <c r="P204" s="8">
        <f>SUMIFS(AssessedValuation[100% Other],AssessedValuation[Dist],$C204,AssessedValuation[Tif_NonTIF],$A$4)</f>
        <v>0</v>
      </c>
      <c r="Q204" s="8">
        <f>SUMIFS(AssessedValuation[100% Gross],AssessedValuation[Dist],$C204,AssessedValuation[Tif_NonTIF],$A$4)</f>
        <v>70826222</v>
      </c>
      <c r="R204" s="8">
        <f>SUMIFS(AssessedValuation[100% Military Exempt],AssessedValuation[Dist],$C204,AssessedValuation[Tif_NonTIF],$A$4)</f>
        <v>0</v>
      </c>
      <c r="S204" s="8">
        <f>SUMIFS(AssessedValuation[100% Homestead Exempt],AssessedValuation[Dist],$C204,AssessedValuation[Tif_NonTIF],$A$4)</f>
        <v>0</v>
      </c>
      <c r="T204" s="8">
        <f>SUMIFS(AssessedValuation[100% Net],AssessedValuation[Dist],$C204,AssessedValuation[Tif_NonTIF],$A$4)</f>
        <v>70826222</v>
      </c>
      <c r="U204" s="8">
        <f>SUMIFS(AssessedValuation[100% Gas &amp; Elec Utilities],AssessedValuation[Dist],$C204,AssessedValuation[Tif_NonTIF],$A$4)</f>
        <v>0</v>
      </c>
      <c r="V204" s="8">
        <f t="shared" si="3"/>
        <v>70826222</v>
      </c>
    </row>
    <row r="205" spans="1:22" x14ac:dyDescent="0.25">
      <c r="A205">
        <f>'Assessed Non-TIF'!A205</f>
        <v>2026</v>
      </c>
      <c r="B205" t="str">
        <f>'Assessed Non-TIF'!B205</f>
        <v>07</v>
      </c>
      <c r="C205" t="str">
        <f>'Assessed Non-TIF'!C205</f>
        <v>4599</v>
      </c>
      <c r="D205" t="str">
        <f>'Assessed Non-TIF'!D205</f>
        <v>4599</v>
      </c>
      <c r="E205" t="str">
        <f>'Assessed Non-TIF'!E205</f>
        <v>NASHUA-PLAINFIELD</v>
      </c>
      <c r="F205" t="str">
        <f>'Assessed Non-TIF'!F205</f>
        <v>Nashua-Plainfield</v>
      </c>
      <c r="G205" s="8">
        <f>SUMIFS(AssessedValuation[100% Residential],AssessedValuation[Dist],$C205,AssessedValuation[Tif_NonTIF],$A$4)</f>
        <v>0</v>
      </c>
      <c r="H205" s="8">
        <f>SUMIFS(AssessedValuation[100% Ag Land],AssessedValuation[Dist],$C205,AssessedValuation[Tif_NonTIF],$A$4)</f>
        <v>0</v>
      </c>
      <c r="I205" s="8">
        <f>SUMIFS(AssessedValuation[100% Ag Building],AssessedValuation[Dist],$C205,AssessedValuation[Tif_NonTIF],$A$4)</f>
        <v>0</v>
      </c>
      <c r="J205" s="8">
        <f>SUMIFS(AssessedValuation[100% Commercial],AssessedValuation[Dist],$C205,AssessedValuation[Tif_NonTIF],$A$4)</f>
        <v>0</v>
      </c>
      <c r="K205" s="8">
        <f>SUMIFS(AssessedValuation[100% Industrial],AssessedValuation[Dist],$C205,AssessedValuation[Tif_NonTIF],$A$4)</f>
        <v>0</v>
      </c>
      <c r="L205" s="8">
        <f>SUMIFS(AssessedValuation[100% Reserved],AssessedValuation[Dist],$C205,AssessedValuation[Tif_NonTIF],$A$4)</f>
        <v>0</v>
      </c>
      <c r="M205" s="8">
        <f>SUMIFS(AssessedValuation[100% Reserved4],AssessedValuation[Dist],$C205,AssessedValuation[Tif_NonTIF],$A$4)</f>
        <v>0</v>
      </c>
      <c r="N205" s="8">
        <f>SUMIFS(AssessedValuation[100% Railroads],AssessedValuation[Dist],$C205,AssessedValuation[Tif_NonTIF],$A$4)</f>
        <v>0</v>
      </c>
      <c r="O205" s="8">
        <f>SUMIFS(AssessedValuation[100% Utilities],AssessedValuation[Dist],$C205,AssessedValuation[Tif_NonTIF],$A$4)</f>
        <v>0</v>
      </c>
      <c r="P205" s="8">
        <f>SUMIFS(AssessedValuation[100% Other],AssessedValuation[Dist],$C205,AssessedValuation[Tif_NonTIF],$A$4)</f>
        <v>0</v>
      </c>
      <c r="Q205" s="8">
        <f>SUMIFS(AssessedValuation[100% Gross],AssessedValuation[Dist],$C205,AssessedValuation[Tif_NonTIF],$A$4)</f>
        <v>0</v>
      </c>
      <c r="R205" s="8">
        <f>SUMIFS(AssessedValuation[100% Military Exempt],AssessedValuation[Dist],$C205,AssessedValuation[Tif_NonTIF],$A$4)</f>
        <v>0</v>
      </c>
      <c r="S205" s="8">
        <f>SUMIFS(AssessedValuation[100% Homestead Exempt],AssessedValuation[Dist],$C205,AssessedValuation[Tif_NonTIF],$A$4)</f>
        <v>0</v>
      </c>
      <c r="T205" s="8">
        <f>SUMIFS(AssessedValuation[100% Net],AssessedValuation[Dist],$C205,AssessedValuation[Tif_NonTIF],$A$4)</f>
        <v>0</v>
      </c>
      <c r="U205" s="8">
        <f>SUMIFS(AssessedValuation[100% Gas &amp; Elec Utilities],AssessedValuation[Dist],$C205,AssessedValuation[Tif_NonTIF],$A$4)</f>
        <v>0</v>
      </c>
      <c r="V205" s="8">
        <f t="shared" si="3"/>
        <v>0</v>
      </c>
    </row>
    <row r="206" spans="1:22" x14ac:dyDescent="0.25">
      <c r="A206">
        <f>'Assessed Non-TIF'!A206</f>
        <v>2026</v>
      </c>
      <c r="B206" t="str">
        <f>'Assessed Non-TIF'!B206</f>
        <v>11</v>
      </c>
      <c r="C206" t="str">
        <f>'Assessed Non-TIF'!C206</f>
        <v>4617</v>
      </c>
      <c r="D206" t="str">
        <f>'Assessed Non-TIF'!D206</f>
        <v>4617</v>
      </c>
      <c r="E206" t="str">
        <f>'Assessed Non-TIF'!E206</f>
        <v>NEVADA</v>
      </c>
      <c r="F206" t="str">
        <f>'Assessed Non-TIF'!F206</f>
        <v>Nevada</v>
      </c>
      <c r="G206" s="8">
        <f>SUMIFS(AssessedValuation[100% Residential],AssessedValuation[Dist],$C206,AssessedValuation[Tif_NonTIF],$A$4)</f>
        <v>18551932</v>
      </c>
      <c r="H206" s="8">
        <f>SUMIFS(AssessedValuation[100% Ag Land],AssessedValuation[Dist],$C206,AssessedValuation[Tif_NonTIF],$A$4)</f>
        <v>0</v>
      </c>
      <c r="I206" s="8">
        <f>SUMIFS(AssessedValuation[100% Ag Building],AssessedValuation[Dist],$C206,AssessedValuation[Tif_NonTIF],$A$4)</f>
        <v>0</v>
      </c>
      <c r="J206" s="8">
        <f>SUMIFS(AssessedValuation[100% Commercial],AssessedValuation[Dist],$C206,AssessedValuation[Tif_NonTIF],$A$4)</f>
        <v>17332327</v>
      </c>
      <c r="K206" s="8">
        <f>SUMIFS(AssessedValuation[100% Industrial],AssessedValuation[Dist],$C206,AssessedValuation[Tif_NonTIF],$A$4)</f>
        <v>10420464</v>
      </c>
      <c r="L206" s="8">
        <f>SUMIFS(AssessedValuation[100% Reserved],AssessedValuation[Dist],$C206,AssessedValuation[Tif_NonTIF],$A$4)</f>
        <v>0</v>
      </c>
      <c r="M206" s="8">
        <f>SUMIFS(AssessedValuation[100% Reserved4],AssessedValuation[Dist],$C206,AssessedValuation[Tif_NonTIF],$A$4)</f>
        <v>0</v>
      </c>
      <c r="N206" s="8">
        <f>SUMIFS(AssessedValuation[100% Railroads],AssessedValuation[Dist],$C206,AssessedValuation[Tif_NonTIF],$A$4)</f>
        <v>0</v>
      </c>
      <c r="O206" s="8">
        <f>SUMIFS(AssessedValuation[100% Utilities],AssessedValuation[Dist],$C206,AssessedValuation[Tif_NonTIF],$A$4)</f>
        <v>0</v>
      </c>
      <c r="P206" s="8">
        <f>SUMIFS(AssessedValuation[100% Other],AssessedValuation[Dist],$C206,AssessedValuation[Tif_NonTIF],$A$4)</f>
        <v>0</v>
      </c>
      <c r="Q206" s="8">
        <f>SUMIFS(AssessedValuation[100% Gross],AssessedValuation[Dist],$C206,AssessedValuation[Tif_NonTIF],$A$4)</f>
        <v>46304723</v>
      </c>
      <c r="R206" s="8">
        <f>SUMIFS(AssessedValuation[100% Military Exempt],AssessedValuation[Dist],$C206,AssessedValuation[Tif_NonTIF],$A$4)</f>
        <v>0</v>
      </c>
      <c r="S206" s="8">
        <f>SUMIFS(AssessedValuation[100% Homestead Exempt],AssessedValuation[Dist],$C206,AssessedValuation[Tif_NonTIF],$A$4)</f>
        <v>0</v>
      </c>
      <c r="T206" s="8">
        <f>SUMIFS(AssessedValuation[100% Net],AssessedValuation[Dist],$C206,AssessedValuation[Tif_NonTIF],$A$4)</f>
        <v>46304723</v>
      </c>
      <c r="U206" s="8">
        <f>SUMIFS(AssessedValuation[100% Gas &amp; Elec Utilities],AssessedValuation[Dist],$C206,AssessedValuation[Tif_NonTIF],$A$4)</f>
        <v>0</v>
      </c>
      <c r="V206" s="8">
        <f t="shared" si="3"/>
        <v>46304723</v>
      </c>
    </row>
    <row r="207" spans="1:22" x14ac:dyDescent="0.25">
      <c r="A207">
        <f>'Assessed Non-TIF'!A207</f>
        <v>2026</v>
      </c>
      <c r="B207" t="str">
        <f>'Assessed Non-TIF'!B207</f>
        <v>01</v>
      </c>
      <c r="C207" t="str">
        <f>'Assessed Non-TIF'!C207</f>
        <v>4662</v>
      </c>
      <c r="D207" t="str">
        <f>'Assessed Non-TIF'!D207</f>
        <v>4662</v>
      </c>
      <c r="E207" t="str">
        <f>'Assessed Non-TIF'!E207</f>
        <v>NEW HAMPTON</v>
      </c>
      <c r="F207" t="str">
        <f>'Assessed Non-TIF'!F207</f>
        <v>New Hampton</v>
      </c>
      <c r="G207" s="8">
        <f>SUMIFS(AssessedValuation[100% Residential],AssessedValuation[Dist],$C207,AssessedValuation[Tif_NonTIF],$A$4)</f>
        <v>10394378</v>
      </c>
      <c r="H207" s="8">
        <f>SUMIFS(AssessedValuation[100% Ag Land],AssessedValuation[Dist],$C207,AssessedValuation[Tif_NonTIF],$A$4)</f>
        <v>0</v>
      </c>
      <c r="I207" s="8">
        <f>SUMIFS(AssessedValuation[100% Ag Building],AssessedValuation[Dist],$C207,AssessedValuation[Tif_NonTIF],$A$4)</f>
        <v>0</v>
      </c>
      <c r="J207" s="8">
        <f>SUMIFS(AssessedValuation[100% Commercial],AssessedValuation[Dist],$C207,AssessedValuation[Tif_NonTIF],$A$4)</f>
        <v>5909760</v>
      </c>
      <c r="K207" s="8">
        <f>SUMIFS(AssessedValuation[100% Industrial],AssessedValuation[Dist],$C207,AssessedValuation[Tif_NonTIF],$A$4)</f>
        <v>0</v>
      </c>
      <c r="L207" s="8">
        <f>SUMIFS(AssessedValuation[100% Reserved],AssessedValuation[Dist],$C207,AssessedValuation[Tif_NonTIF],$A$4)</f>
        <v>0</v>
      </c>
      <c r="M207" s="8">
        <f>SUMIFS(AssessedValuation[100% Reserved4],AssessedValuation[Dist],$C207,AssessedValuation[Tif_NonTIF],$A$4)</f>
        <v>0</v>
      </c>
      <c r="N207" s="8">
        <f>SUMIFS(AssessedValuation[100% Railroads],AssessedValuation[Dist],$C207,AssessedValuation[Tif_NonTIF],$A$4)</f>
        <v>0</v>
      </c>
      <c r="O207" s="8">
        <f>SUMIFS(AssessedValuation[100% Utilities],AssessedValuation[Dist],$C207,AssessedValuation[Tif_NonTIF],$A$4)</f>
        <v>0</v>
      </c>
      <c r="P207" s="8">
        <f>SUMIFS(AssessedValuation[100% Other],AssessedValuation[Dist],$C207,AssessedValuation[Tif_NonTIF],$A$4)</f>
        <v>0</v>
      </c>
      <c r="Q207" s="8">
        <f>SUMIFS(AssessedValuation[100% Gross],AssessedValuation[Dist],$C207,AssessedValuation[Tif_NonTIF],$A$4)</f>
        <v>16304138</v>
      </c>
      <c r="R207" s="8">
        <f>SUMIFS(AssessedValuation[100% Military Exempt],AssessedValuation[Dist],$C207,AssessedValuation[Tif_NonTIF],$A$4)</f>
        <v>0</v>
      </c>
      <c r="S207" s="8">
        <f>SUMIFS(AssessedValuation[100% Homestead Exempt],AssessedValuation[Dist],$C207,AssessedValuation[Tif_NonTIF],$A$4)</f>
        <v>0</v>
      </c>
      <c r="T207" s="8">
        <f>SUMIFS(AssessedValuation[100% Net],AssessedValuation[Dist],$C207,AssessedValuation[Tif_NonTIF],$A$4)</f>
        <v>16304138</v>
      </c>
      <c r="U207" s="8">
        <f>SUMIFS(AssessedValuation[100% Gas &amp; Elec Utilities],AssessedValuation[Dist],$C207,AssessedValuation[Tif_NonTIF],$A$4)</f>
        <v>0</v>
      </c>
      <c r="V207" s="8">
        <f t="shared" si="3"/>
        <v>16304138</v>
      </c>
    </row>
    <row r="208" spans="1:22" x14ac:dyDescent="0.25">
      <c r="A208">
        <f>'Assessed Non-TIF'!A208</f>
        <v>2026</v>
      </c>
      <c r="B208" t="str">
        <f>'Assessed Non-TIF'!B208</f>
        <v>15</v>
      </c>
      <c r="C208" t="str">
        <f>'Assessed Non-TIF'!C208</f>
        <v>4689</v>
      </c>
      <c r="D208" t="str">
        <f>'Assessed Non-TIF'!D208</f>
        <v>4689</v>
      </c>
      <c r="E208" t="str">
        <f>'Assessed Non-TIF'!E208</f>
        <v>NEW LONDON</v>
      </c>
      <c r="F208" t="str">
        <f>'Assessed Non-TIF'!F208</f>
        <v>New London</v>
      </c>
      <c r="G208" s="8">
        <f>SUMIFS(AssessedValuation[100% Residential],AssessedValuation[Dist],$C208,AssessedValuation[Tif_NonTIF],$A$4)</f>
        <v>2998520</v>
      </c>
      <c r="H208" s="8">
        <f>SUMIFS(AssessedValuation[100% Ag Land],AssessedValuation[Dist],$C208,AssessedValuation[Tif_NonTIF],$A$4)</f>
        <v>0</v>
      </c>
      <c r="I208" s="8">
        <f>SUMIFS(AssessedValuation[100% Ag Building],AssessedValuation[Dist],$C208,AssessedValuation[Tif_NonTIF],$A$4)</f>
        <v>0</v>
      </c>
      <c r="J208" s="8">
        <f>SUMIFS(AssessedValuation[100% Commercial],AssessedValuation[Dist],$C208,AssessedValuation[Tif_NonTIF],$A$4)</f>
        <v>0</v>
      </c>
      <c r="K208" s="8">
        <f>SUMIFS(AssessedValuation[100% Industrial],AssessedValuation[Dist],$C208,AssessedValuation[Tif_NonTIF],$A$4)</f>
        <v>0</v>
      </c>
      <c r="L208" s="8">
        <f>SUMIFS(AssessedValuation[100% Reserved],AssessedValuation[Dist],$C208,AssessedValuation[Tif_NonTIF],$A$4)</f>
        <v>0</v>
      </c>
      <c r="M208" s="8">
        <f>SUMIFS(AssessedValuation[100% Reserved4],AssessedValuation[Dist],$C208,AssessedValuation[Tif_NonTIF],$A$4)</f>
        <v>0</v>
      </c>
      <c r="N208" s="8">
        <f>SUMIFS(AssessedValuation[100% Railroads],AssessedValuation[Dist],$C208,AssessedValuation[Tif_NonTIF],$A$4)</f>
        <v>0</v>
      </c>
      <c r="O208" s="8">
        <f>SUMIFS(AssessedValuation[100% Utilities],AssessedValuation[Dist],$C208,AssessedValuation[Tif_NonTIF],$A$4)</f>
        <v>0</v>
      </c>
      <c r="P208" s="8">
        <f>SUMIFS(AssessedValuation[100% Other],AssessedValuation[Dist],$C208,AssessedValuation[Tif_NonTIF],$A$4)</f>
        <v>0</v>
      </c>
      <c r="Q208" s="8">
        <f>SUMIFS(AssessedValuation[100% Gross],AssessedValuation[Dist],$C208,AssessedValuation[Tif_NonTIF],$A$4)</f>
        <v>2998520</v>
      </c>
      <c r="R208" s="8">
        <f>SUMIFS(AssessedValuation[100% Military Exempt],AssessedValuation[Dist],$C208,AssessedValuation[Tif_NonTIF],$A$4)</f>
        <v>0</v>
      </c>
      <c r="S208" s="8">
        <f>SUMIFS(AssessedValuation[100% Homestead Exempt],AssessedValuation[Dist],$C208,AssessedValuation[Tif_NonTIF],$A$4)</f>
        <v>0</v>
      </c>
      <c r="T208" s="8">
        <f>SUMIFS(AssessedValuation[100% Net],AssessedValuation[Dist],$C208,AssessedValuation[Tif_NonTIF],$A$4)</f>
        <v>2998520</v>
      </c>
      <c r="U208" s="8">
        <f>SUMIFS(AssessedValuation[100% Gas &amp; Elec Utilities],AssessedValuation[Dist],$C208,AssessedValuation[Tif_NonTIF],$A$4)</f>
        <v>0</v>
      </c>
      <c r="V208" s="8">
        <f t="shared" si="3"/>
        <v>2998520</v>
      </c>
    </row>
    <row r="209" spans="1:22" x14ac:dyDescent="0.25">
      <c r="A209">
        <f>'Assessed Non-TIF'!A209</f>
        <v>2026</v>
      </c>
      <c r="B209" t="str">
        <f>'Assessed Non-TIF'!B209</f>
        <v>05</v>
      </c>
      <c r="C209" t="str">
        <f>'Assessed Non-TIF'!C209</f>
        <v>4644</v>
      </c>
      <c r="D209" t="str">
        <f>'Assessed Non-TIF'!D209</f>
        <v>4644</v>
      </c>
      <c r="E209" t="str">
        <f>'Assessed Non-TIF'!E209</f>
        <v>NEWELL-FONDA</v>
      </c>
      <c r="F209" t="str">
        <f>'Assessed Non-TIF'!F209</f>
        <v>Newell-Fonda</v>
      </c>
      <c r="G209" s="8">
        <f>SUMIFS(AssessedValuation[100% Residential],AssessedValuation[Dist],$C209,AssessedValuation[Tif_NonTIF],$A$4)</f>
        <v>0</v>
      </c>
      <c r="H209" s="8">
        <f>SUMIFS(AssessedValuation[100% Ag Land],AssessedValuation[Dist],$C209,AssessedValuation[Tif_NonTIF],$A$4)</f>
        <v>0</v>
      </c>
      <c r="I209" s="8">
        <f>SUMIFS(AssessedValuation[100% Ag Building],AssessedValuation[Dist],$C209,AssessedValuation[Tif_NonTIF],$A$4)</f>
        <v>0</v>
      </c>
      <c r="J209" s="8">
        <f>SUMIFS(AssessedValuation[100% Commercial],AssessedValuation[Dist],$C209,AssessedValuation[Tif_NonTIF],$A$4)</f>
        <v>0</v>
      </c>
      <c r="K209" s="8">
        <f>SUMIFS(AssessedValuation[100% Industrial],AssessedValuation[Dist],$C209,AssessedValuation[Tif_NonTIF],$A$4)</f>
        <v>0</v>
      </c>
      <c r="L209" s="8">
        <f>SUMIFS(AssessedValuation[100% Reserved],AssessedValuation[Dist],$C209,AssessedValuation[Tif_NonTIF],$A$4)</f>
        <v>0</v>
      </c>
      <c r="M209" s="8">
        <f>SUMIFS(AssessedValuation[100% Reserved4],AssessedValuation[Dist],$C209,AssessedValuation[Tif_NonTIF],$A$4)</f>
        <v>0</v>
      </c>
      <c r="N209" s="8">
        <f>SUMIFS(AssessedValuation[100% Railroads],AssessedValuation[Dist],$C209,AssessedValuation[Tif_NonTIF],$A$4)</f>
        <v>0</v>
      </c>
      <c r="O209" s="8">
        <f>SUMIFS(AssessedValuation[100% Utilities],AssessedValuation[Dist],$C209,AssessedValuation[Tif_NonTIF],$A$4)</f>
        <v>0</v>
      </c>
      <c r="P209" s="8">
        <f>SUMIFS(AssessedValuation[100% Other],AssessedValuation[Dist],$C209,AssessedValuation[Tif_NonTIF],$A$4)</f>
        <v>0</v>
      </c>
      <c r="Q209" s="8">
        <f>SUMIFS(AssessedValuation[100% Gross],AssessedValuation[Dist],$C209,AssessedValuation[Tif_NonTIF],$A$4)</f>
        <v>0</v>
      </c>
      <c r="R209" s="8">
        <f>SUMIFS(AssessedValuation[100% Military Exempt],AssessedValuation[Dist],$C209,AssessedValuation[Tif_NonTIF],$A$4)</f>
        <v>0</v>
      </c>
      <c r="S209" s="8">
        <f>SUMIFS(AssessedValuation[100% Homestead Exempt],AssessedValuation[Dist],$C209,AssessedValuation[Tif_NonTIF],$A$4)</f>
        <v>0</v>
      </c>
      <c r="T209" s="8">
        <f>SUMIFS(AssessedValuation[100% Net],AssessedValuation[Dist],$C209,AssessedValuation[Tif_NonTIF],$A$4)</f>
        <v>0</v>
      </c>
      <c r="U209" s="8">
        <f>SUMIFS(AssessedValuation[100% Gas &amp; Elec Utilities],AssessedValuation[Dist],$C209,AssessedValuation[Tif_NonTIF],$A$4)</f>
        <v>0</v>
      </c>
      <c r="V209" s="8">
        <f t="shared" si="3"/>
        <v>0</v>
      </c>
    </row>
    <row r="210" spans="1:22" x14ac:dyDescent="0.25">
      <c r="A210">
        <f>'Assessed Non-TIF'!A210</f>
        <v>2026</v>
      </c>
      <c r="B210" t="str">
        <f>'Assessed Non-TIF'!B210</f>
        <v>11</v>
      </c>
      <c r="C210" t="str">
        <f>'Assessed Non-TIF'!C210</f>
        <v>4725</v>
      </c>
      <c r="D210" t="str">
        <f>'Assessed Non-TIF'!D210</f>
        <v>4725</v>
      </c>
      <c r="E210" t="str">
        <f>'Assessed Non-TIF'!E210</f>
        <v>NEWTON</v>
      </c>
      <c r="F210" t="str">
        <f>'Assessed Non-TIF'!F210</f>
        <v>Newton</v>
      </c>
      <c r="G210" s="8">
        <f>SUMIFS(AssessedValuation[100% Residential],AssessedValuation[Dist],$C210,AssessedValuation[Tif_NonTIF],$A$4)</f>
        <v>63551976</v>
      </c>
      <c r="H210" s="8">
        <f>SUMIFS(AssessedValuation[100% Ag Land],AssessedValuation[Dist],$C210,AssessedValuation[Tif_NonTIF],$A$4)</f>
        <v>0</v>
      </c>
      <c r="I210" s="8">
        <f>SUMIFS(AssessedValuation[100% Ag Building],AssessedValuation[Dist],$C210,AssessedValuation[Tif_NonTIF],$A$4)</f>
        <v>0</v>
      </c>
      <c r="J210" s="8">
        <f>SUMIFS(AssessedValuation[100% Commercial],AssessedValuation[Dist],$C210,AssessedValuation[Tif_NonTIF],$A$4)</f>
        <v>74377267</v>
      </c>
      <c r="K210" s="8">
        <f>SUMIFS(AssessedValuation[100% Industrial],AssessedValuation[Dist],$C210,AssessedValuation[Tif_NonTIF],$A$4)</f>
        <v>13871519</v>
      </c>
      <c r="L210" s="8">
        <f>SUMIFS(AssessedValuation[100% Reserved],AssessedValuation[Dist],$C210,AssessedValuation[Tif_NonTIF],$A$4)</f>
        <v>0</v>
      </c>
      <c r="M210" s="8">
        <f>SUMIFS(AssessedValuation[100% Reserved4],AssessedValuation[Dist],$C210,AssessedValuation[Tif_NonTIF],$A$4)</f>
        <v>0</v>
      </c>
      <c r="N210" s="8">
        <f>SUMIFS(AssessedValuation[100% Railroads],AssessedValuation[Dist],$C210,AssessedValuation[Tif_NonTIF],$A$4)</f>
        <v>0</v>
      </c>
      <c r="O210" s="8">
        <f>SUMIFS(AssessedValuation[100% Utilities],AssessedValuation[Dist],$C210,AssessedValuation[Tif_NonTIF],$A$4)</f>
        <v>0</v>
      </c>
      <c r="P210" s="8">
        <f>SUMIFS(AssessedValuation[100% Other],AssessedValuation[Dist],$C210,AssessedValuation[Tif_NonTIF],$A$4)</f>
        <v>0</v>
      </c>
      <c r="Q210" s="8">
        <f>SUMIFS(AssessedValuation[100% Gross],AssessedValuation[Dist],$C210,AssessedValuation[Tif_NonTIF],$A$4)</f>
        <v>151800762</v>
      </c>
      <c r="R210" s="8">
        <f>SUMIFS(AssessedValuation[100% Military Exempt],AssessedValuation[Dist],$C210,AssessedValuation[Tif_NonTIF],$A$4)</f>
        <v>68000</v>
      </c>
      <c r="S210" s="8">
        <f>SUMIFS(AssessedValuation[100% Homestead Exempt],AssessedValuation[Dist],$C210,AssessedValuation[Tif_NonTIF],$A$4)</f>
        <v>188500</v>
      </c>
      <c r="T210" s="8">
        <f>SUMIFS(AssessedValuation[100% Net],AssessedValuation[Dist],$C210,AssessedValuation[Tif_NonTIF],$A$4)</f>
        <v>151544262</v>
      </c>
      <c r="U210" s="8">
        <f>SUMIFS(AssessedValuation[100% Gas &amp; Elec Utilities],AssessedValuation[Dist],$C210,AssessedValuation[Tif_NonTIF],$A$4)</f>
        <v>0</v>
      </c>
      <c r="V210" s="8">
        <f t="shared" si="3"/>
        <v>151544262</v>
      </c>
    </row>
    <row r="211" spans="1:22" x14ac:dyDescent="0.25">
      <c r="A211">
        <f>'Assessed Non-TIF'!A211</f>
        <v>2026</v>
      </c>
      <c r="B211" t="str">
        <f>'Assessed Non-TIF'!B211</f>
        <v>13</v>
      </c>
      <c r="C211" t="str">
        <f>'Assessed Non-TIF'!C211</f>
        <v>2673</v>
      </c>
      <c r="D211" t="str">
        <f>'Assessed Non-TIF'!D211</f>
        <v>2673</v>
      </c>
      <c r="E211" t="str">
        <f>'Assessed Non-TIF'!E211</f>
        <v>NODAWAY VALLEY</v>
      </c>
      <c r="F211" t="str">
        <f>'Assessed Non-TIF'!F211</f>
        <v>Nodaway Valley</v>
      </c>
      <c r="G211" s="8">
        <f>SUMIFS(AssessedValuation[100% Residential],AssessedValuation[Dist],$C211,AssessedValuation[Tif_NonTIF],$A$4)</f>
        <v>143499</v>
      </c>
      <c r="H211" s="8">
        <f>SUMIFS(AssessedValuation[100% Ag Land],AssessedValuation[Dist],$C211,AssessedValuation[Tif_NonTIF],$A$4)</f>
        <v>0</v>
      </c>
      <c r="I211" s="8">
        <f>SUMIFS(AssessedValuation[100% Ag Building],AssessedValuation[Dist],$C211,AssessedValuation[Tif_NonTIF],$A$4)</f>
        <v>0</v>
      </c>
      <c r="J211" s="8">
        <f>SUMIFS(AssessedValuation[100% Commercial],AssessedValuation[Dist],$C211,AssessedValuation[Tif_NonTIF],$A$4)</f>
        <v>604160</v>
      </c>
      <c r="K211" s="8">
        <f>SUMIFS(AssessedValuation[100% Industrial],AssessedValuation[Dist],$C211,AssessedValuation[Tif_NonTIF],$A$4)</f>
        <v>42507535</v>
      </c>
      <c r="L211" s="8">
        <f>SUMIFS(AssessedValuation[100% Reserved],AssessedValuation[Dist],$C211,AssessedValuation[Tif_NonTIF],$A$4)</f>
        <v>0</v>
      </c>
      <c r="M211" s="8">
        <f>SUMIFS(AssessedValuation[100% Reserved4],AssessedValuation[Dist],$C211,AssessedValuation[Tif_NonTIF],$A$4)</f>
        <v>0</v>
      </c>
      <c r="N211" s="8">
        <f>SUMIFS(AssessedValuation[100% Railroads],AssessedValuation[Dist],$C211,AssessedValuation[Tif_NonTIF],$A$4)</f>
        <v>0</v>
      </c>
      <c r="O211" s="8">
        <f>SUMIFS(AssessedValuation[100% Utilities],AssessedValuation[Dist],$C211,AssessedValuation[Tif_NonTIF],$A$4)</f>
        <v>0</v>
      </c>
      <c r="P211" s="8">
        <f>SUMIFS(AssessedValuation[100% Other],AssessedValuation[Dist],$C211,AssessedValuation[Tif_NonTIF],$A$4)</f>
        <v>0</v>
      </c>
      <c r="Q211" s="8">
        <f>SUMIFS(AssessedValuation[100% Gross],AssessedValuation[Dist],$C211,AssessedValuation[Tif_NonTIF],$A$4)</f>
        <v>43255194</v>
      </c>
      <c r="R211" s="8">
        <f>SUMIFS(AssessedValuation[100% Military Exempt],AssessedValuation[Dist],$C211,AssessedValuation[Tif_NonTIF],$A$4)</f>
        <v>0</v>
      </c>
      <c r="S211" s="8">
        <f>SUMIFS(AssessedValuation[100% Homestead Exempt],AssessedValuation[Dist],$C211,AssessedValuation[Tif_NonTIF],$A$4)</f>
        <v>0</v>
      </c>
      <c r="T211" s="8">
        <f>SUMIFS(AssessedValuation[100% Net],AssessedValuation[Dist],$C211,AssessedValuation[Tif_NonTIF],$A$4)</f>
        <v>43255194</v>
      </c>
      <c r="U211" s="8">
        <f>SUMIFS(AssessedValuation[100% Gas &amp; Elec Utilities],AssessedValuation[Dist],$C211,AssessedValuation[Tif_NonTIF],$A$4)</f>
        <v>0</v>
      </c>
      <c r="V211" s="8">
        <f t="shared" si="3"/>
        <v>43255194</v>
      </c>
    </row>
    <row r="212" spans="1:22" x14ac:dyDescent="0.25">
      <c r="A212">
        <f>'Assessed Non-TIF'!A212</f>
        <v>2026</v>
      </c>
      <c r="B212" t="str">
        <f>'Assessed Non-TIF'!B212</f>
        <v>07</v>
      </c>
      <c r="C212" t="str">
        <f>'Assessed Non-TIF'!C212</f>
        <v>0153</v>
      </c>
      <c r="D212" t="str">
        <f>'Assessed Non-TIF'!D212</f>
        <v>0153</v>
      </c>
      <c r="E212" t="str">
        <f>'Assessed Non-TIF'!E212</f>
        <v>NORTH BUTLER</v>
      </c>
      <c r="F212" t="str">
        <f>'Assessed Non-TIF'!F212</f>
        <v>North Butler</v>
      </c>
      <c r="G212" s="8">
        <f>SUMIFS(AssessedValuation[100% Residential],AssessedValuation[Dist],$C212,AssessedValuation[Tif_NonTIF],$A$4)</f>
        <v>0</v>
      </c>
      <c r="H212" s="8">
        <f>SUMIFS(AssessedValuation[100% Ag Land],AssessedValuation[Dist],$C212,AssessedValuation[Tif_NonTIF],$A$4)</f>
        <v>0</v>
      </c>
      <c r="I212" s="8">
        <f>SUMIFS(AssessedValuation[100% Ag Building],AssessedValuation[Dist],$C212,AssessedValuation[Tif_NonTIF],$A$4)</f>
        <v>0</v>
      </c>
      <c r="J212" s="8">
        <f>SUMIFS(AssessedValuation[100% Commercial],AssessedValuation[Dist],$C212,AssessedValuation[Tif_NonTIF],$A$4)</f>
        <v>0</v>
      </c>
      <c r="K212" s="8">
        <f>SUMIFS(AssessedValuation[100% Industrial],AssessedValuation[Dist],$C212,AssessedValuation[Tif_NonTIF],$A$4)</f>
        <v>0</v>
      </c>
      <c r="L212" s="8">
        <f>SUMIFS(AssessedValuation[100% Reserved],AssessedValuation[Dist],$C212,AssessedValuation[Tif_NonTIF],$A$4)</f>
        <v>0</v>
      </c>
      <c r="M212" s="8">
        <f>SUMIFS(AssessedValuation[100% Reserved4],AssessedValuation[Dist],$C212,AssessedValuation[Tif_NonTIF],$A$4)</f>
        <v>0</v>
      </c>
      <c r="N212" s="8">
        <f>SUMIFS(AssessedValuation[100% Railroads],AssessedValuation[Dist],$C212,AssessedValuation[Tif_NonTIF],$A$4)</f>
        <v>0</v>
      </c>
      <c r="O212" s="8">
        <f>SUMIFS(AssessedValuation[100% Utilities],AssessedValuation[Dist],$C212,AssessedValuation[Tif_NonTIF],$A$4)</f>
        <v>0</v>
      </c>
      <c r="P212" s="8">
        <f>SUMIFS(AssessedValuation[100% Other],AssessedValuation[Dist],$C212,AssessedValuation[Tif_NonTIF],$A$4)</f>
        <v>0</v>
      </c>
      <c r="Q212" s="8">
        <f>SUMIFS(AssessedValuation[100% Gross],AssessedValuation[Dist],$C212,AssessedValuation[Tif_NonTIF],$A$4)</f>
        <v>0</v>
      </c>
      <c r="R212" s="8">
        <f>SUMIFS(AssessedValuation[100% Military Exempt],AssessedValuation[Dist],$C212,AssessedValuation[Tif_NonTIF],$A$4)</f>
        <v>0</v>
      </c>
      <c r="S212" s="8">
        <f>SUMIFS(AssessedValuation[100% Homestead Exempt],AssessedValuation[Dist],$C212,AssessedValuation[Tif_NonTIF],$A$4)</f>
        <v>0</v>
      </c>
      <c r="T212" s="8">
        <f>SUMIFS(AssessedValuation[100% Net],AssessedValuation[Dist],$C212,AssessedValuation[Tif_NonTIF],$A$4)</f>
        <v>0</v>
      </c>
      <c r="U212" s="8">
        <f>SUMIFS(AssessedValuation[100% Gas &amp; Elec Utilities],AssessedValuation[Dist],$C212,AssessedValuation[Tif_NonTIF],$A$4)</f>
        <v>0</v>
      </c>
      <c r="V212" s="8">
        <f t="shared" si="3"/>
        <v>0</v>
      </c>
    </row>
    <row r="213" spans="1:22" x14ac:dyDescent="0.25">
      <c r="A213">
        <f>'Assessed Non-TIF'!A213</f>
        <v>2026</v>
      </c>
      <c r="B213" t="str">
        <f>'Assessed Non-TIF'!B213</f>
        <v>10</v>
      </c>
      <c r="C213" t="str">
        <f>'Assessed Non-TIF'!C213</f>
        <v>3691</v>
      </c>
      <c r="D213" t="str">
        <f>'Assessed Non-TIF'!D213</f>
        <v>3691</v>
      </c>
      <c r="E213" t="str">
        <f>'Assessed Non-TIF'!E213</f>
        <v>NORTH CEDAR</v>
      </c>
      <c r="F213" t="str">
        <f>'Assessed Non-TIF'!F213</f>
        <v>North Cedar</v>
      </c>
      <c r="G213" s="8">
        <f>SUMIFS(AssessedValuation[100% Residential],AssessedValuation[Dist],$C213,AssessedValuation[Tif_NonTIF],$A$4)</f>
        <v>0</v>
      </c>
      <c r="H213" s="8">
        <f>SUMIFS(AssessedValuation[100% Ag Land],AssessedValuation[Dist],$C213,AssessedValuation[Tif_NonTIF],$A$4)</f>
        <v>0</v>
      </c>
      <c r="I213" s="8">
        <f>SUMIFS(AssessedValuation[100% Ag Building],AssessedValuation[Dist],$C213,AssessedValuation[Tif_NonTIF],$A$4)</f>
        <v>0</v>
      </c>
      <c r="J213" s="8">
        <f>SUMIFS(AssessedValuation[100% Commercial],AssessedValuation[Dist],$C213,AssessedValuation[Tif_NonTIF],$A$4)</f>
        <v>0</v>
      </c>
      <c r="K213" s="8">
        <f>SUMIFS(AssessedValuation[100% Industrial],AssessedValuation[Dist],$C213,AssessedValuation[Tif_NonTIF],$A$4)</f>
        <v>0</v>
      </c>
      <c r="L213" s="8">
        <f>SUMIFS(AssessedValuation[100% Reserved],AssessedValuation[Dist],$C213,AssessedValuation[Tif_NonTIF],$A$4)</f>
        <v>0</v>
      </c>
      <c r="M213" s="8">
        <f>SUMIFS(AssessedValuation[100% Reserved4],AssessedValuation[Dist],$C213,AssessedValuation[Tif_NonTIF],$A$4)</f>
        <v>0</v>
      </c>
      <c r="N213" s="8">
        <f>SUMIFS(AssessedValuation[100% Railroads],AssessedValuation[Dist],$C213,AssessedValuation[Tif_NonTIF],$A$4)</f>
        <v>0</v>
      </c>
      <c r="O213" s="8">
        <f>SUMIFS(AssessedValuation[100% Utilities],AssessedValuation[Dist],$C213,AssessedValuation[Tif_NonTIF],$A$4)</f>
        <v>0</v>
      </c>
      <c r="P213" s="8">
        <f>SUMIFS(AssessedValuation[100% Other],AssessedValuation[Dist],$C213,AssessedValuation[Tif_NonTIF],$A$4)</f>
        <v>0</v>
      </c>
      <c r="Q213" s="8">
        <f>SUMIFS(AssessedValuation[100% Gross],AssessedValuation[Dist],$C213,AssessedValuation[Tif_NonTIF],$A$4)</f>
        <v>0</v>
      </c>
      <c r="R213" s="8">
        <f>SUMIFS(AssessedValuation[100% Military Exempt],AssessedValuation[Dist],$C213,AssessedValuation[Tif_NonTIF],$A$4)</f>
        <v>0</v>
      </c>
      <c r="S213" s="8">
        <f>SUMIFS(AssessedValuation[100% Homestead Exempt],AssessedValuation[Dist],$C213,AssessedValuation[Tif_NonTIF],$A$4)</f>
        <v>0</v>
      </c>
      <c r="T213" s="8">
        <f>SUMIFS(AssessedValuation[100% Net],AssessedValuation[Dist],$C213,AssessedValuation[Tif_NonTIF],$A$4)</f>
        <v>0</v>
      </c>
      <c r="U213" s="8">
        <f>SUMIFS(AssessedValuation[100% Gas &amp; Elec Utilities],AssessedValuation[Dist],$C213,AssessedValuation[Tif_NonTIF],$A$4)</f>
        <v>0</v>
      </c>
      <c r="V213" s="8">
        <f t="shared" si="3"/>
        <v>0</v>
      </c>
    </row>
    <row r="214" spans="1:22" x14ac:dyDescent="0.25">
      <c r="A214">
        <f>'Assessed Non-TIF'!A214</f>
        <v>2026</v>
      </c>
      <c r="B214" t="str">
        <f>'Assessed Non-TIF'!B214</f>
        <v>01</v>
      </c>
      <c r="C214" t="str">
        <f>'Assessed Non-TIF'!C214</f>
        <v>4774</v>
      </c>
      <c r="D214" t="str">
        <f>'Assessed Non-TIF'!D214</f>
        <v>4774</v>
      </c>
      <c r="E214" t="str">
        <f>'Assessed Non-TIF'!E214</f>
        <v>NORTH FAYETTE VALLEY</v>
      </c>
      <c r="F214" t="str">
        <f>'Assessed Non-TIF'!F214</f>
        <v>North Fayette Valley</v>
      </c>
      <c r="G214" s="8">
        <f>SUMIFS(AssessedValuation[100% Residential],AssessedValuation[Dist],$C214,AssessedValuation[Tif_NonTIF],$A$4)</f>
        <v>0</v>
      </c>
      <c r="H214" s="8">
        <f>SUMIFS(AssessedValuation[100% Ag Land],AssessedValuation[Dist],$C214,AssessedValuation[Tif_NonTIF],$A$4)</f>
        <v>0</v>
      </c>
      <c r="I214" s="8">
        <f>SUMIFS(AssessedValuation[100% Ag Building],AssessedValuation[Dist],$C214,AssessedValuation[Tif_NonTIF],$A$4)</f>
        <v>0</v>
      </c>
      <c r="J214" s="8">
        <f>SUMIFS(AssessedValuation[100% Commercial],AssessedValuation[Dist],$C214,AssessedValuation[Tif_NonTIF],$A$4)</f>
        <v>2107924</v>
      </c>
      <c r="K214" s="8">
        <f>SUMIFS(AssessedValuation[100% Industrial],AssessedValuation[Dist],$C214,AssessedValuation[Tif_NonTIF],$A$4)</f>
        <v>0</v>
      </c>
      <c r="L214" s="8">
        <f>SUMIFS(AssessedValuation[100% Reserved],AssessedValuation[Dist],$C214,AssessedValuation[Tif_NonTIF],$A$4)</f>
        <v>0</v>
      </c>
      <c r="M214" s="8">
        <f>SUMIFS(AssessedValuation[100% Reserved4],AssessedValuation[Dist],$C214,AssessedValuation[Tif_NonTIF],$A$4)</f>
        <v>0</v>
      </c>
      <c r="N214" s="8">
        <f>SUMIFS(AssessedValuation[100% Railroads],AssessedValuation[Dist],$C214,AssessedValuation[Tif_NonTIF],$A$4)</f>
        <v>0</v>
      </c>
      <c r="O214" s="8">
        <f>SUMIFS(AssessedValuation[100% Utilities],AssessedValuation[Dist],$C214,AssessedValuation[Tif_NonTIF],$A$4)</f>
        <v>0</v>
      </c>
      <c r="P214" s="8">
        <f>SUMIFS(AssessedValuation[100% Other],AssessedValuation[Dist],$C214,AssessedValuation[Tif_NonTIF],$A$4)</f>
        <v>0</v>
      </c>
      <c r="Q214" s="8">
        <f>SUMIFS(AssessedValuation[100% Gross],AssessedValuation[Dist],$C214,AssessedValuation[Tif_NonTIF],$A$4)</f>
        <v>2107924</v>
      </c>
      <c r="R214" s="8">
        <f>SUMIFS(AssessedValuation[100% Military Exempt],AssessedValuation[Dist],$C214,AssessedValuation[Tif_NonTIF],$A$4)</f>
        <v>0</v>
      </c>
      <c r="S214" s="8">
        <f>SUMIFS(AssessedValuation[100% Homestead Exempt],AssessedValuation[Dist],$C214,AssessedValuation[Tif_NonTIF],$A$4)</f>
        <v>0</v>
      </c>
      <c r="T214" s="8">
        <f>SUMIFS(AssessedValuation[100% Net],AssessedValuation[Dist],$C214,AssessedValuation[Tif_NonTIF],$A$4)</f>
        <v>2107924</v>
      </c>
      <c r="U214" s="8">
        <f>SUMIFS(AssessedValuation[100% Gas &amp; Elec Utilities],AssessedValuation[Dist],$C214,AssessedValuation[Tif_NonTIF],$A$4)</f>
        <v>0</v>
      </c>
      <c r="V214" s="8">
        <f t="shared" si="3"/>
        <v>2107924</v>
      </c>
    </row>
    <row r="215" spans="1:22" x14ac:dyDescent="0.25">
      <c r="A215">
        <f>'Assessed Non-TIF'!A215</f>
        <v>2026</v>
      </c>
      <c r="B215" t="str">
        <f>'Assessed Non-TIF'!B215</f>
        <v>07</v>
      </c>
      <c r="C215" t="str">
        <f>'Assessed Non-TIF'!C215</f>
        <v>0873</v>
      </c>
      <c r="D215" t="str">
        <f>'Assessed Non-TIF'!D215</f>
        <v>0873</v>
      </c>
      <c r="E215" t="str">
        <f>'Assessed Non-TIF'!E215</f>
        <v>NORTH IOWA</v>
      </c>
      <c r="F215" t="str">
        <f>'Assessed Non-TIF'!F215</f>
        <v>North Iowa</v>
      </c>
      <c r="G215" s="8">
        <f>SUMIFS(AssessedValuation[100% Residential],AssessedValuation[Dist],$C215,AssessedValuation[Tif_NonTIF],$A$4)</f>
        <v>0</v>
      </c>
      <c r="H215" s="8">
        <f>SUMIFS(AssessedValuation[100% Ag Land],AssessedValuation[Dist],$C215,AssessedValuation[Tif_NonTIF],$A$4)</f>
        <v>0</v>
      </c>
      <c r="I215" s="8">
        <f>SUMIFS(AssessedValuation[100% Ag Building],AssessedValuation[Dist],$C215,AssessedValuation[Tif_NonTIF],$A$4)</f>
        <v>0</v>
      </c>
      <c r="J215" s="8">
        <f>SUMIFS(AssessedValuation[100% Commercial],AssessedValuation[Dist],$C215,AssessedValuation[Tif_NonTIF],$A$4)</f>
        <v>2691305</v>
      </c>
      <c r="K215" s="8">
        <f>SUMIFS(AssessedValuation[100% Industrial],AssessedValuation[Dist],$C215,AssessedValuation[Tif_NonTIF],$A$4)</f>
        <v>105358608</v>
      </c>
      <c r="L215" s="8">
        <f>SUMIFS(AssessedValuation[100% Reserved],AssessedValuation[Dist],$C215,AssessedValuation[Tif_NonTIF],$A$4)</f>
        <v>0</v>
      </c>
      <c r="M215" s="8">
        <f>SUMIFS(AssessedValuation[100% Reserved4],AssessedValuation[Dist],$C215,AssessedValuation[Tif_NonTIF],$A$4)</f>
        <v>0</v>
      </c>
      <c r="N215" s="8">
        <f>SUMIFS(AssessedValuation[100% Railroads],AssessedValuation[Dist],$C215,AssessedValuation[Tif_NonTIF],$A$4)</f>
        <v>0</v>
      </c>
      <c r="O215" s="8">
        <f>SUMIFS(AssessedValuation[100% Utilities],AssessedValuation[Dist],$C215,AssessedValuation[Tif_NonTIF],$A$4)</f>
        <v>0</v>
      </c>
      <c r="P215" s="8">
        <f>SUMIFS(AssessedValuation[100% Other],AssessedValuation[Dist],$C215,AssessedValuation[Tif_NonTIF],$A$4)</f>
        <v>0</v>
      </c>
      <c r="Q215" s="8">
        <f>SUMIFS(AssessedValuation[100% Gross],AssessedValuation[Dist],$C215,AssessedValuation[Tif_NonTIF],$A$4)</f>
        <v>108049913</v>
      </c>
      <c r="R215" s="8">
        <f>SUMIFS(AssessedValuation[100% Military Exempt],AssessedValuation[Dist],$C215,AssessedValuation[Tif_NonTIF],$A$4)</f>
        <v>0</v>
      </c>
      <c r="S215" s="8">
        <f>SUMIFS(AssessedValuation[100% Homestead Exempt],AssessedValuation[Dist],$C215,AssessedValuation[Tif_NonTIF],$A$4)</f>
        <v>0</v>
      </c>
      <c r="T215" s="8">
        <f>SUMIFS(AssessedValuation[100% Net],AssessedValuation[Dist],$C215,AssessedValuation[Tif_NonTIF],$A$4)</f>
        <v>108049913</v>
      </c>
      <c r="U215" s="8">
        <f>SUMIFS(AssessedValuation[100% Gas &amp; Elec Utilities],AssessedValuation[Dist],$C215,AssessedValuation[Tif_NonTIF],$A$4)</f>
        <v>0</v>
      </c>
      <c r="V215" s="8">
        <f t="shared" si="3"/>
        <v>108049913</v>
      </c>
    </row>
    <row r="216" spans="1:22" x14ac:dyDescent="0.25">
      <c r="A216">
        <f>'Assessed Non-TIF'!A216</f>
        <v>2026</v>
      </c>
      <c r="B216" t="str">
        <f>'Assessed Non-TIF'!B216</f>
        <v>05</v>
      </c>
      <c r="C216" t="str">
        <f>'Assessed Non-TIF'!C216</f>
        <v>4778</v>
      </c>
      <c r="D216" t="str">
        <f>'Assessed Non-TIF'!D216</f>
        <v>4778</v>
      </c>
      <c r="E216" t="str">
        <f>'Assessed Non-TIF'!E216</f>
        <v>NORTH KOSSUTH</v>
      </c>
      <c r="F216" t="str">
        <f>'Assessed Non-TIF'!F216</f>
        <v>North Kossuth</v>
      </c>
      <c r="G216" s="8">
        <f>SUMIFS(AssessedValuation[100% Residential],AssessedValuation[Dist],$C216,AssessedValuation[Tif_NonTIF],$A$4)</f>
        <v>0</v>
      </c>
      <c r="H216" s="8">
        <f>SUMIFS(AssessedValuation[100% Ag Land],AssessedValuation[Dist],$C216,AssessedValuation[Tif_NonTIF],$A$4)</f>
        <v>0</v>
      </c>
      <c r="I216" s="8">
        <f>SUMIFS(AssessedValuation[100% Ag Building],AssessedValuation[Dist],$C216,AssessedValuation[Tif_NonTIF],$A$4)</f>
        <v>0</v>
      </c>
      <c r="J216" s="8">
        <f>SUMIFS(AssessedValuation[100% Commercial],AssessedValuation[Dist],$C216,AssessedValuation[Tif_NonTIF],$A$4)</f>
        <v>0</v>
      </c>
      <c r="K216" s="8">
        <f>SUMIFS(AssessedValuation[100% Industrial],AssessedValuation[Dist],$C216,AssessedValuation[Tif_NonTIF],$A$4)</f>
        <v>0</v>
      </c>
      <c r="L216" s="8">
        <f>SUMIFS(AssessedValuation[100% Reserved],AssessedValuation[Dist],$C216,AssessedValuation[Tif_NonTIF],$A$4)</f>
        <v>0</v>
      </c>
      <c r="M216" s="8">
        <f>SUMIFS(AssessedValuation[100% Reserved4],AssessedValuation[Dist],$C216,AssessedValuation[Tif_NonTIF],$A$4)</f>
        <v>0</v>
      </c>
      <c r="N216" s="8">
        <f>SUMIFS(AssessedValuation[100% Railroads],AssessedValuation[Dist],$C216,AssessedValuation[Tif_NonTIF],$A$4)</f>
        <v>0</v>
      </c>
      <c r="O216" s="8">
        <f>SUMIFS(AssessedValuation[100% Utilities],AssessedValuation[Dist],$C216,AssessedValuation[Tif_NonTIF],$A$4)</f>
        <v>0</v>
      </c>
      <c r="P216" s="8">
        <f>SUMIFS(AssessedValuation[100% Other],AssessedValuation[Dist],$C216,AssessedValuation[Tif_NonTIF],$A$4)</f>
        <v>0</v>
      </c>
      <c r="Q216" s="8">
        <f>SUMIFS(AssessedValuation[100% Gross],AssessedValuation[Dist],$C216,AssessedValuation[Tif_NonTIF],$A$4)</f>
        <v>0</v>
      </c>
      <c r="R216" s="8">
        <f>SUMIFS(AssessedValuation[100% Military Exempt],AssessedValuation[Dist],$C216,AssessedValuation[Tif_NonTIF],$A$4)</f>
        <v>0</v>
      </c>
      <c r="S216" s="8">
        <f>SUMIFS(AssessedValuation[100% Homestead Exempt],AssessedValuation[Dist],$C216,AssessedValuation[Tif_NonTIF],$A$4)</f>
        <v>0</v>
      </c>
      <c r="T216" s="8">
        <f>SUMIFS(AssessedValuation[100% Net],AssessedValuation[Dist],$C216,AssessedValuation[Tif_NonTIF],$A$4)</f>
        <v>0</v>
      </c>
      <c r="U216" s="8">
        <f>SUMIFS(AssessedValuation[100% Gas &amp; Elec Utilities],AssessedValuation[Dist],$C216,AssessedValuation[Tif_NonTIF],$A$4)</f>
        <v>0</v>
      </c>
      <c r="V216" s="8">
        <f t="shared" si="3"/>
        <v>0</v>
      </c>
    </row>
    <row r="217" spans="1:22" x14ac:dyDescent="0.25">
      <c r="A217">
        <f>'Assessed Non-TIF'!A217</f>
        <v>2026</v>
      </c>
      <c r="B217" t="str">
        <f>'Assessed Non-TIF'!B217</f>
        <v>10</v>
      </c>
      <c r="C217" t="str">
        <f>'Assessed Non-TIF'!C217</f>
        <v>4777</v>
      </c>
      <c r="D217" t="str">
        <f>'Assessed Non-TIF'!D217</f>
        <v>4777</v>
      </c>
      <c r="E217" t="str">
        <f>'Assessed Non-TIF'!E217</f>
        <v>NORTH LINN</v>
      </c>
      <c r="F217" t="str">
        <f>'Assessed Non-TIF'!F217</f>
        <v>North Linn</v>
      </c>
      <c r="G217" s="8">
        <f>SUMIFS(AssessedValuation[100% Residential],AssessedValuation[Dist],$C217,AssessedValuation[Tif_NonTIF],$A$4)</f>
        <v>0</v>
      </c>
      <c r="H217" s="8">
        <f>SUMIFS(AssessedValuation[100% Ag Land],AssessedValuation[Dist],$C217,AssessedValuation[Tif_NonTIF],$A$4)</f>
        <v>0</v>
      </c>
      <c r="I217" s="8">
        <f>SUMIFS(AssessedValuation[100% Ag Building],AssessedValuation[Dist],$C217,AssessedValuation[Tif_NonTIF],$A$4)</f>
        <v>0</v>
      </c>
      <c r="J217" s="8">
        <f>SUMIFS(AssessedValuation[100% Commercial],AssessedValuation[Dist],$C217,AssessedValuation[Tif_NonTIF],$A$4)</f>
        <v>0</v>
      </c>
      <c r="K217" s="8">
        <f>SUMIFS(AssessedValuation[100% Industrial],AssessedValuation[Dist],$C217,AssessedValuation[Tif_NonTIF],$A$4)</f>
        <v>0</v>
      </c>
      <c r="L217" s="8">
        <f>SUMIFS(AssessedValuation[100% Reserved],AssessedValuation[Dist],$C217,AssessedValuation[Tif_NonTIF],$A$4)</f>
        <v>0</v>
      </c>
      <c r="M217" s="8">
        <f>SUMIFS(AssessedValuation[100% Reserved4],AssessedValuation[Dist],$C217,AssessedValuation[Tif_NonTIF],$A$4)</f>
        <v>0</v>
      </c>
      <c r="N217" s="8">
        <f>SUMIFS(AssessedValuation[100% Railroads],AssessedValuation[Dist],$C217,AssessedValuation[Tif_NonTIF],$A$4)</f>
        <v>0</v>
      </c>
      <c r="O217" s="8">
        <f>SUMIFS(AssessedValuation[100% Utilities],AssessedValuation[Dist],$C217,AssessedValuation[Tif_NonTIF],$A$4)</f>
        <v>0</v>
      </c>
      <c r="P217" s="8">
        <f>SUMIFS(AssessedValuation[100% Other],AssessedValuation[Dist],$C217,AssessedValuation[Tif_NonTIF],$A$4)</f>
        <v>0</v>
      </c>
      <c r="Q217" s="8">
        <f>SUMIFS(AssessedValuation[100% Gross],AssessedValuation[Dist],$C217,AssessedValuation[Tif_NonTIF],$A$4)</f>
        <v>0</v>
      </c>
      <c r="R217" s="8">
        <f>SUMIFS(AssessedValuation[100% Military Exempt],AssessedValuation[Dist],$C217,AssessedValuation[Tif_NonTIF],$A$4)</f>
        <v>0</v>
      </c>
      <c r="S217" s="8">
        <f>SUMIFS(AssessedValuation[100% Homestead Exempt],AssessedValuation[Dist],$C217,AssessedValuation[Tif_NonTIF],$A$4)</f>
        <v>0</v>
      </c>
      <c r="T217" s="8">
        <f>SUMIFS(AssessedValuation[100% Net],AssessedValuation[Dist],$C217,AssessedValuation[Tif_NonTIF],$A$4)</f>
        <v>0</v>
      </c>
      <c r="U217" s="8">
        <f>SUMIFS(AssessedValuation[100% Gas &amp; Elec Utilities],AssessedValuation[Dist],$C217,AssessedValuation[Tif_NonTIF],$A$4)</f>
        <v>0</v>
      </c>
      <c r="V217" s="8">
        <f t="shared" si="3"/>
        <v>0</v>
      </c>
    </row>
    <row r="218" spans="1:22" x14ac:dyDescent="0.25">
      <c r="A218">
        <f>'Assessed Non-TIF'!A218</f>
        <v>2026</v>
      </c>
      <c r="B218" t="str">
        <f>'Assessed Non-TIF'!B218</f>
        <v>15</v>
      </c>
      <c r="C218" t="str">
        <f>'Assessed Non-TIF'!C218</f>
        <v>4776</v>
      </c>
      <c r="D218" t="str">
        <f>'Assessed Non-TIF'!D218</f>
        <v>4776</v>
      </c>
      <c r="E218" t="str">
        <f>'Assessed Non-TIF'!E218</f>
        <v>NORTH MAHASKA</v>
      </c>
      <c r="F218" t="str">
        <f>'Assessed Non-TIF'!F218</f>
        <v>North Mahaska</v>
      </c>
      <c r="G218" s="8">
        <f>SUMIFS(AssessedValuation[100% Residential],AssessedValuation[Dist],$C218,AssessedValuation[Tif_NonTIF],$A$4)</f>
        <v>0</v>
      </c>
      <c r="H218" s="8">
        <f>SUMIFS(AssessedValuation[100% Ag Land],AssessedValuation[Dist],$C218,AssessedValuation[Tif_NonTIF],$A$4)</f>
        <v>0</v>
      </c>
      <c r="I218" s="8">
        <f>SUMIFS(AssessedValuation[100% Ag Building],AssessedValuation[Dist],$C218,AssessedValuation[Tif_NonTIF],$A$4)</f>
        <v>0</v>
      </c>
      <c r="J218" s="8">
        <f>SUMIFS(AssessedValuation[100% Commercial],AssessedValuation[Dist],$C218,AssessedValuation[Tif_NonTIF],$A$4)</f>
        <v>0</v>
      </c>
      <c r="K218" s="8">
        <f>SUMIFS(AssessedValuation[100% Industrial],AssessedValuation[Dist],$C218,AssessedValuation[Tif_NonTIF],$A$4)</f>
        <v>72795266</v>
      </c>
      <c r="L218" s="8">
        <f>SUMIFS(AssessedValuation[100% Reserved],AssessedValuation[Dist],$C218,AssessedValuation[Tif_NonTIF],$A$4)</f>
        <v>0</v>
      </c>
      <c r="M218" s="8">
        <f>SUMIFS(AssessedValuation[100% Reserved4],AssessedValuation[Dist],$C218,AssessedValuation[Tif_NonTIF],$A$4)</f>
        <v>0</v>
      </c>
      <c r="N218" s="8">
        <f>SUMIFS(AssessedValuation[100% Railroads],AssessedValuation[Dist],$C218,AssessedValuation[Tif_NonTIF],$A$4)</f>
        <v>0</v>
      </c>
      <c r="O218" s="8">
        <f>SUMIFS(AssessedValuation[100% Utilities],AssessedValuation[Dist],$C218,AssessedValuation[Tif_NonTIF],$A$4)</f>
        <v>0</v>
      </c>
      <c r="P218" s="8">
        <f>SUMIFS(AssessedValuation[100% Other],AssessedValuation[Dist],$C218,AssessedValuation[Tif_NonTIF],$A$4)</f>
        <v>0</v>
      </c>
      <c r="Q218" s="8">
        <f>SUMIFS(AssessedValuation[100% Gross],AssessedValuation[Dist],$C218,AssessedValuation[Tif_NonTIF],$A$4)</f>
        <v>72795266</v>
      </c>
      <c r="R218" s="8">
        <f>SUMIFS(AssessedValuation[100% Military Exempt],AssessedValuation[Dist],$C218,AssessedValuation[Tif_NonTIF],$A$4)</f>
        <v>0</v>
      </c>
      <c r="S218" s="8">
        <f>SUMIFS(AssessedValuation[100% Homestead Exempt],AssessedValuation[Dist],$C218,AssessedValuation[Tif_NonTIF],$A$4)</f>
        <v>0</v>
      </c>
      <c r="T218" s="8">
        <f>SUMIFS(AssessedValuation[100% Net],AssessedValuation[Dist],$C218,AssessedValuation[Tif_NonTIF],$A$4)</f>
        <v>72795266</v>
      </c>
      <c r="U218" s="8">
        <f>SUMIFS(AssessedValuation[100% Gas &amp; Elec Utilities],AssessedValuation[Dist],$C218,AssessedValuation[Tif_NonTIF],$A$4)</f>
        <v>0</v>
      </c>
      <c r="V218" s="8">
        <f t="shared" si="3"/>
        <v>72795266</v>
      </c>
    </row>
    <row r="219" spans="1:22" x14ac:dyDescent="0.25">
      <c r="A219">
        <f>'Assessed Non-TIF'!A219</f>
        <v>2026</v>
      </c>
      <c r="B219" t="str">
        <f>'Assessed Non-TIF'!B219</f>
        <v>11</v>
      </c>
      <c r="C219" t="str">
        <f>'Assessed Non-TIF'!C219</f>
        <v>4779</v>
      </c>
      <c r="D219" t="str">
        <f>'Assessed Non-TIF'!D219</f>
        <v>4779</v>
      </c>
      <c r="E219" t="str">
        <f>'Assessed Non-TIF'!E219</f>
        <v>NORTH POLK</v>
      </c>
      <c r="F219" t="str">
        <f>'Assessed Non-TIF'!F219</f>
        <v>North Polk</v>
      </c>
      <c r="G219" s="8">
        <f>SUMIFS(AssessedValuation[100% Residential],AssessedValuation[Dist],$C219,AssessedValuation[Tif_NonTIF],$A$4)</f>
        <v>117438806</v>
      </c>
      <c r="H219" s="8">
        <f>SUMIFS(AssessedValuation[100% Ag Land],AssessedValuation[Dist],$C219,AssessedValuation[Tif_NonTIF],$A$4)</f>
        <v>0</v>
      </c>
      <c r="I219" s="8">
        <f>SUMIFS(AssessedValuation[100% Ag Building],AssessedValuation[Dist],$C219,AssessedValuation[Tif_NonTIF],$A$4)</f>
        <v>0</v>
      </c>
      <c r="J219" s="8">
        <f>SUMIFS(AssessedValuation[100% Commercial],AssessedValuation[Dist],$C219,AssessedValuation[Tif_NonTIF],$A$4)</f>
        <v>5050878</v>
      </c>
      <c r="K219" s="8">
        <f>SUMIFS(AssessedValuation[100% Industrial],AssessedValuation[Dist],$C219,AssessedValuation[Tif_NonTIF],$A$4)</f>
        <v>381478</v>
      </c>
      <c r="L219" s="8">
        <f>SUMIFS(AssessedValuation[100% Reserved],AssessedValuation[Dist],$C219,AssessedValuation[Tif_NonTIF],$A$4)</f>
        <v>0</v>
      </c>
      <c r="M219" s="8">
        <f>SUMIFS(AssessedValuation[100% Reserved4],AssessedValuation[Dist],$C219,AssessedValuation[Tif_NonTIF],$A$4)</f>
        <v>0</v>
      </c>
      <c r="N219" s="8">
        <f>SUMIFS(AssessedValuation[100% Railroads],AssessedValuation[Dist],$C219,AssessedValuation[Tif_NonTIF],$A$4)</f>
        <v>0</v>
      </c>
      <c r="O219" s="8">
        <f>SUMIFS(AssessedValuation[100% Utilities],AssessedValuation[Dist],$C219,AssessedValuation[Tif_NonTIF],$A$4)</f>
        <v>0</v>
      </c>
      <c r="P219" s="8">
        <f>SUMIFS(AssessedValuation[100% Other],AssessedValuation[Dist],$C219,AssessedValuation[Tif_NonTIF],$A$4)</f>
        <v>0</v>
      </c>
      <c r="Q219" s="8">
        <f>SUMIFS(AssessedValuation[100% Gross],AssessedValuation[Dist],$C219,AssessedValuation[Tif_NonTIF],$A$4)</f>
        <v>122871162</v>
      </c>
      <c r="R219" s="8">
        <f>SUMIFS(AssessedValuation[100% Military Exempt],AssessedValuation[Dist],$C219,AssessedValuation[Tif_NonTIF],$A$4)</f>
        <v>36000</v>
      </c>
      <c r="S219" s="8">
        <f>SUMIFS(AssessedValuation[100% Homestead Exempt],AssessedValuation[Dist],$C219,AssessedValuation[Tif_NonTIF],$A$4)</f>
        <v>84500</v>
      </c>
      <c r="T219" s="8">
        <f>SUMIFS(AssessedValuation[100% Net],AssessedValuation[Dist],$C219,AssessedValuation[Tif_NonTIF],$A$4)</f>
        <v>122750662</v>
      </c>
      <c r="U219" s="8">
        <f>SUMIFS(AssessedValuation[100% Gas &amp; Elec Utilities],AssessedValuation[Dist],$C219,AssessedValuation[Tif_NonTIF],$A$4)</f>
        <v>0</v>
      </c>
      <c r="V219" s="8">
        <f t="shared" si="3"/>
        <v>122750662</v>
      </c>
    </row>
    <row r="220" spans="1:22" x14ac:dyDescent="0.25">
      <c r="A220">
        <f>'Assessed Non-TIF'!A220</f>
        <v>2026</v>
      </c>
      <c r="B220" t="str">
        <f>'Assessed Non-TIF'!B220</f>
        <v>09</v>
      </c>
      <c r="C220" t="str">
        <f>'Assessed Non-TIF'!C220</f>
        <v>4784</v>
      </c>
      <c r="D220" t="str">
        <f>'Assessed Non-TIF'!D220</f>
        <v>4784</v>
      </c>
      <c r="E220" t="str">
        <f>'Assessed Non-TIF'!E220</f>
        <v>NORTH SCOTT</v>
      </c>
      <c r="F220" t="str">
        <f>'Assessed Non-TIF'!F220</f>
        <v>North Scott</v>
      </c>
      <c r="G220" s="8">
        <f>SUMIFS(AssessedValuation[100% Residential],AssessedValuation[Dist],$C220,AssessedValuation[Tif_NonTIF],$A$4)</f>
        <v>27221908</v>
      </c>
      <c r="H220" s="8">
        <f>SUMIFS(AssessedValuation[100% Ag Land],AssessedValuation[Dist],$C220,AssessedValuation[Tif_NonTIF],$A$4)</f>
        <v>0</v>
      </c>
      <c r="I220" s="8">
        <f>SUMIFS(AssessedValuation[100% Ag Building],AssessedValuation[Dist],$C220,AssessedValuation[Tif_NonTIF],$A$4)</f>
        <v>0</v>
      </c>
      <c r="J220" s="8">
        <f>SUMIFS(AssessedValuation[100% Commercial],AssessedValuation[Dist],$C220,AssessedValuation[Tif_NonTIF],$A$4)</f>
        <v>39281523</v>
      </c>
      <c r="K220" s="8">
        <f>SUMIFS(AssessedValuation[100% Industrial],AssessedValuation[Dist],$C220,AssessedValuation[Tif_NonTIF],$A$4)</f>
        <v>65097651</v>
      </c>
      <c r="L220" s="8">
        <f>SUMIFS(AssessedValuation[100% Reserved],AssessedValuation[Dist],$C220,AssessedValuation[Tif_NonTIF],$A$4)</f>
        <v>0</v>
      </c>
      <c r="M220" s="8">
        <f>SUMIFS(AssessedValuation[100% Reserved4],AssessedValuation[Dist],$C220,AssessedValuation[Tif_NonTIF],$A$4)</f>
        <v>0</v>
      </c>
      <c r="N220" s="8">
        <f>SUMIFS(AssessedValuation[100% Railroads],AssessedValuation[Dist],$C220,AssessedValuation[Tif_NonTIF],$A$4)</f>
        <v>0</v>
      </c>
      <c r="O220" s="8">
        <f>SUMIFS(AssessedValuation[100% Utilities],AssessedValuation[Dist],$C220,AssessedValuation[Tif_NonTIF],$A$4)</f>
        <v>0</v>
      </c>
      <c r="P220" s="8">
        <f>SUMIFS(AssessedValuation[100% Other],AssessedValuation[Dist],$C220,AssessedValuation[Tif_NonTIF],$A$4)</f>
        <v>0</v>
      </c>
      <c r="Q220" s="8">
        <f>SUMIFS(AssessedValuation[100% Gross],AssessedValuation[Dist],$C220,AssessedValuation[Tif_NonTIF],$A$4)</f>
        <v>131601082</v>
      </c>
      <c r="R220" s="8">
        <f>SUMIFS(AssessedValuation[100% Military Exempt],AssessedValuation[Dist],$C220,AssessedValuation[Tif_NonTIF],$A$4)</f>
        <v>0</v>
      </c>
      <c r="S220" s="8">
        <f>SUMIFS(AssessedValuation[100% Homestead Exempt],AssessedValuation[Dist],$C220,AssessedValuation[Tif_NonTIF],$A$4)</f>
        <v>0</v>
      </c>
      <c r="T220" s="8">
        <f>SUMIFS(AssessedValuation[100% Net],AssessedValuation[Dist],$C220,AssessedValuation[Tif_NonTIF],$A$4)</f>
        <v>131601082</v>
      </c>
      <c r="U220" s="8">
        <f>SUMIFS(AssessedValuation[100% Gas &amp; Elec Utilities],AssessedValuation[Dist],$C220,AssessedValuation[Tif_NonTIF],$A$4)</f>
        <v>0</v>
      </c>
      <c r="V220" s="8">
        <f t="shared" si="3"/>
        <v>131601082</v>
      </c>
    </row>
    <row r="221" spans="1:22" x14ac:dyDescent="0.25">
      <c r="A221">
        <f>'Assessed Non-TIF'!A221</f>
        <v>2026</v>
      </c>
      <c r="B221" t="str">
        <f>'Assessed Non-TIF'!B221</f>
        <v>07</v>
      </c>
      <c r="C221" t="str">
        <f>'Assessed Non-TIF'!C221</f>
        <v>4785</v>
      </c>
      <c r="D221" t="str">
        <f>'Assessed Non-TIF'!D221</f>
        <v>4785</v>
      </c>
      <c r="E221" t="str">
        <f>'Assessed Non-TIF'!E221</f>
        <v>NORTH TAMA</v>
      </c>
      <c r="F221" t="str">
        <f>'Assessed Non-TIF'!F221</f>
        <v>North Tama</v>
      </c>
      <c r="G221" s="8">
        <f>SUMIFS(AssessedValuation[100% Residential],AssessedValuation[Dist],$C221,AssessedValuation[Tif_NonTIF],$A$4)</f>
        <v>0</v>
      </c>
      <c r="H221" s="8">
        <f>SUMIFS(AssessedValuation[100% Ag Land],AssessedValuation[Dist],$C221,AssessedValuation[Tif_NonTIF],$A$4)</f>
        <v>0</v>
      </c>
      <c r="I221" s="8">
        <f>SUMIFS(AssessedValuation[100% Ag Building],AssessedValuation[Dist],$C221,AssessedValuation[Tif_NonTIF],$A$4)</f>
        <v>0</v>
      </c>
      <c r="J221" s="8">
        <f>SUMIFS(AssessedValuation[100% Commercial],AssessedValuation[Dist],$C221,AssessedValuation[Tif_NonTIF],$A$4)</f>
        <v>0</v>
      </c>
      <c r="K221" s="8">
        <f>SUMIFS(AssessedValuation[100% Industrial],AssessedValuation[Dist],$C221,AssessedValuation[Tif_NonTIF],$A$4)</f>
        <v>0</v>
      </c>
      <c r="L221" s="8">
        <f>SUMIFS(AssessedValuation[100% Reserved],AssessedValuation[Dist],$C221,AssessedValuation[Tif_NonTIF],$A$4)</f>
        <v>0</v>
      </c>
      <c r="M221" s="8">
        <f>SUMIFS(AssessedValuation[100% Reserved4],AssessedValuation[Dist],$C221,AssessedValuation[Tif_NonTIF],$A$4)</f>
        <v>0</v>
      </c>
      <c r="N221" s="8">
        <f>SUMIFS(AssessedValuation[100% Railroads],AssessedValuation[Dist],$C221,AssessedValuation[Tif_NonTIF],$A$4)</f>
        <v>0</v>
      </c>
      <c r="O221" s="8">
        <f>SUMIFS(AssessedValuation[100% Utilities],AssessedValuation[Dist],$C221,AssessedValuation[Tif_NonTIF],$A$4)</f>
        <v>0</v>
      </c>
      <c r="P221" s="8">
        <f>SUMIFS(AssessedValuation[100% Other],AssessedValuation[Dist],$C221,AssessedValuation[Tif_NonTIF],$A$4)</f>
        <v>0</v>
      </c>
      <c r="Q221" s="8">
        <f>SUMIFS(AssessedValuation[100% Gross],AssessedValuation[Dist],$C221,AssessedValuation[Tif_NonTIF],$A$4)</f>
        <v>0</v>
      </c>
      <c r="R221" s="8">
        <f>SUMIFS(AssessedValuation[100% Military Exempt],AssessedValuation[Dist],$C221,AssessedValuation[Tif_NonTIF],$A$4)</f>
        <v>0</v>
      </c>
      <c r="S221" s="8">
        <f>SUMIFS(AssessedValuation[100% Homestead Exempt],AssessedValuation[Dist],$C221,AssessedValuation[Tif_NonTIF],$A$4)</f>
        <v>0</v>
      </c>
      <c r="T221" s="8">
        <f>SUMIFS(AssessedValuation[100% Net],AssessedValuation[Dist],$C221,AssessedValuation[Tif_NonTIF],$A$4)</f>
        <v>0</v>
      </c>
      <c r="U221" s="8">
        <f>SUMIFS(AssessedValuation[100% Gas &amp; Elec Utilities],AssessedValuation[Dist],$C221,AssessedValuation[Tif_NonTIF],$A$4)</f>
        <v>0</v>
      </c>
      <c r="V221" s="8">
        <f t="shared" si="3"/>
        <v>0</v>
      </c>
    </row>
    <row r="222" spans="1:22" x14ac:dyDescent="0.25">
      <c r="A222">
        <f>'Assessed Non-TIF'!A222</f>
        <v>2026</v>
      </c>
      <c r="B222" t="str">
        <f>'Assessed Non-TIF'!B222</f>
        <v>05</v>
      </c>
      <c r="C222" t="str">
        <f>'Assessed Non-TIF'!C222</f>
        <v>0333</v>
      </c>
      <c r="D222" t="str">
        <f>'Assessed Non-TIF'!D222</f>
        <v>0333</v>
      </c>
      <c r="E222" t="str">
        <f>'Assessed Non-TIF'!E222</f>
        <v>NORTH UNION</v>
      </c>
      <c r="F222" t="str">
        <f>'Assessed Non-TIF'!F222</f>
        <v>North Union</v>
      </c>
      <c r="G222" s="8">
        <f>SUMIFS(AssessedValuation[100% Residential],AssessedValuation[Dist],$C222,AssessedValuation[Tif_NonTIF],$A$4)</f>
        <v>0</v>
      </c>
      <c r="H222" s="8">
        <f>SUMIFS(AssessedValuation[100% Ag Land],AssessedValuation[Dist],$C222,AssessedValuation[Tif_NonTIF],$A$4)</f>
        <v>0</v>
      </c>
      <c r="I222" s="8">
        <f>SUMIFS(AssessedValuation[100% Ag Building],AssessedValuation[Dist],$C222,AssessedValuation[Tif_NonTIF],$A$4)</f>
        <v>0</v>
      </c>
      <c r="J222" s="8">
        <f>SUMIFS(AssessedValuation[100% Commercial],AssessedValuation[Dist],$C222,AssessedValuation[Tif_NonTIF],$A$4)</f>
        <v>0</v>
      </c>
      <c r="K222" s="8">
        <f>SUMIFS(AssessedValuation[100% Industrial],AssessedValuation[Dist],$C222,AssessedValuation[Tif_NonTIF],$A$4)</f>
        <v>40264900</v>
      </c>
      <c r="L222" s="8">
        <f>SUMIFS(AssessedValuation[100% Reserved],AssessedValuation[Dist],$C222,AssessedValuation[Tif_NonTIF],$A$4)</f>
        <v>0</v>
      </c>
      <c r="M222" s="8">
        <f>SUMIFS(AssessedValuation[100% Reserved4],AssessedValuation[Dist],$C222,AssessedValuation[Tif_NonTIF],$A$4)</f>
        <v>0</v>
      </c>
      <c r="N222" s="8">
        <f>SUMIFS(AssessedValuation[100% Railroads],AssessedValuation[Dist],$C222,AssessedValuation[Tif_NonTIF],$A$4)</f>
        <v>0</v>
      </c>
      <c r="O222" s="8">
        <f>SUMIFS(AssessedValuation[100% Utilities],AssessedValuation[Dist],$C222,AssessedValuation[Tif_NonTIF],$A$4)</f>
        <v>0</v>
      </c>
      <c r="P222" s="8">
        <f>SUMIFS(AssessedValuation[100% Other],AssessedValuation[Dist],$C222,AssessedValuation[Tif_NonTIF],$A$4)</f>
        <v>0</v>
      </c>
      <c r="Q222" s="8">
        <f>SUMIFS(AssessedValuation[100% Gross],AssessedValuation[Dist],$C222,AssessedValuation[Tif_NonTIF],$A$4)</f>
        <v>40264900</v>
      </c>
      <c r="R222" s="8">
        <f>SUMIFS(AssessedValuation[100% Military Exempt],AssessedValuation[Dist],$C222,AssessedValuation[Tif_NonTIF],$A$4)</f>
        <v>0</v>
      </c>
      <c r="S222" s="8">
        <f>SUMIFS(AssessedValuation[100% Homestead Exempt],AssessedValuation[Dist],$C222,AssessedValuation[Tif_NonTIF],$A$4)</f>
        <v>0</v>
      </c>
      <c r="T222" s="8">
        <f>SUMIFS(AssessedValuation[100% Net],AssessedValuation[Dist],$C222,AssessedValuation[Tif_NonTIF],$A$4)</f>
        <v>40264900</v>
      </c>
      <c r="U222" s="8">
        <f>SUMIFS(AssessedValuation[100% Gas &amp; Elec Utilities],AssessedValuation[Dist],$C222,AssessedValuation[Tif_NonTIF],$A$4)</f>
        <v>0</v>
      </c>
      <c r="V222" s="8">
        <f t="shared" si="3"/>
        <v>40264900</v>
      </c>
    </row>
    <row r="223" spans="1:22" x14ac:dyDescent="0.25">
      <c r="A223">
        <f>'Assessed Non-TIF'!A223</f>
        <v>2026</v>
      </c>
      <c r="B223" t="str">
        <f>'Assessed Non-TIF'!B223</f>
        <v>09</v>
      </c>
      <c r="C223" t="str">
        <f>'Assessed Non-TIF'!C223</f>
        <v>4773</v>
      </c>
      <c r="D223" t="str">
        <f>'Assessed Non-TIF'!D223</f>
        <v>4773</v>
      </c>
      <c r="E223" t="str">
        <f>'Assessed Non-TIF'!E223</f>
        <v>NORTHEAST</v>
      </c>
      <c r="F223" t="str">
        <f>'Assessed Non-TIF'!F223</f>
        <v>Northeast</v>
      </c>
      <c r="G223" s="8">
        <f>SUMIFS(AssessedValuation[100% Residential],AssessedValuation[Dist],$C223,AssessedValuation[Tif_NonTIF],$A$4)</f>
        <v>0</v>
      </c>
      <c r="H223" s="8">
        <f>SUMIFS(AssessedValuation[100% Ag Land],AssessedValuation[Dist],$C223,AssessedValuation[Tif_NonTIF],$A$4)</f>
        <v>0</v>
      </c>
      <c r="I223" s="8">
        <f>SUMIFS(AssessedValuation[100% Ag Building],AssessedValuation[Dist],$C223,AssessedValuation[Tif_NonTIF],$A$4)</f>
        <v>0</v>
      </c>
      <c r="J223" s="8">
        <f>SUMIFS(AssessedValuation[100% Commercial],AssessedValuation[Dist],$C223,AssessedValuation[Tif_NonTIF],$A$4)</f>
        <v>0</v>
      </c>
      <c r="K223" s="8">
        <f>SUMIFS(AssessedValuation[100% Industrial],AssessedValuation[Dist],$C223,AssessedValuation[Tif_NonTIF],$A$4)</f>
        <v>0</v>
      </c>
      <c r="L223" s="8">
        <f>SUMIFS(AssessedValuation[100% Reserved],AssessedValuation[Dist],$C223,AssessedValuation[Tif_NonTIF],$A$4)</f>
        <v>0</v>
      </c>
      <c r="M223" s="8">
        <f>SUMIFS(AssessedValuation[100% Reserved4],AssessedValuation[Dist],$C223,AssessedValuation[Tif_NonTIF],$A$4)</f>
        <v>0</v>
      </c>
      <c r="N223" s="8">
        <f>SUMIFS(AssessedValuation[100% Railroads],AssessedValuation[Dist],$C223,AssessedValuation[Tif_NonTIF],$A$4)</f>
        <v>0</v>
      </c>
      <c r="O223" s="8">
        <f>SUMIFS(AssessedValuation[100% Utilities],AssessedValuation[Dist],$C223,AssessedValuation[Tif_NonTIF],$A$4)</f>
        <v>0</v>
      </c>
      <c r="P223" s="8">
        <f>SUMIFS(AssessedValuation[100% Other],AssessedValuation[Dist],$C223,AssessedValuation[Tif_NonTIF],$A$4)</f>
        <v>0</v>
      </c>
      <c r="Q223" s="8">
        <f>SUMIFS(AssessedValuation[100% Gross],AssessedValuation[Dist],$C223,AssessedValuation[Tif_NonTIF],$A$4)</f>
        <v>0</v>
      </c>
      <c r="R223" s="8">
        <f>SUMIFS(AssessedValuation[100% Military Exempt],AssessedValuation[Dist],$C223,AssessedValuation[Tif_NonTIF],$A$4)</f>
        <v>0</v>
      </c>
      <c r="S223" s="8">
        <f>SUMIFS(AssessedValuation[100% Homestead Exempt],AssessedValuation[Dist],$C223,AssessedValuation[Tif_NonTIF],$A$4)</f>
        <v>0</v>
      </c>
      <c r="T223" s="8">
        <f>SUMIFS(AssessedValuation[100% Net],AssessedValuation[Dist],$C223,AssessedValuation[Tif_NonTIF],$A$4)</f>
        <v>0</v>
      </c>
      <c r="U223" s="8">
        <f>SUMIFS(AssessedValuation[100% Gas &amp; Elec Utilities],AssessedValuation[Dist],$C223,AssessedValuation[Tif_NonTIF],$A$4)</f>
        <v>0</v>
      </c>
      <c r="V223" s="8">
        <f t="shared" si="3"/>
        <v>0</v>
      </c>
    </row>
    <row r="224" spans="1:22" x14ac:dyDescent="0.25">
      <c r="A224">
        <f>'Assessed Non-TIF'!A224</f>
        <v>2026</v>
      </c>
      <c r="B224" t="str">
        <f>'Assessed Non-TIF'!B224</f>
        <v>07</v>
      </c>
      <c r="C224" t="str">
        <f>'Assessed Non-TIF'!C224</f>
        <v>4788</v>
      </c>
      <c r="D224" t="str">
        <f>'Assessed Non-TIF'!D224</f>
        <v>4788</v>
      </c>
      <c r="E224" t="str">
        <f>'Assessed Non-TIF'!E224</f>
        <v>NORTHWOOD-KENSETT</v>
      </c>
      <c r="F224" t="str">
        <f>'Assessed Non-TIF'!F224</f>
        <v>Northwood-Kensett</v>
      </c>
      <c r="G224" s="8">
        <f>SUMIFS(AssessedValuation[100% Residential],AssessedValuation[Dist],$C224,AssessedValuation[Tif_NonTIF],$A$4)</f>
        <v>6441749</v>
      </c>
      <c r="H224" s="8">
        <f>SUMIFS(AssessedValuation[100% Ag Land],AssessedValuation[Dist],$C224,AssessedValuation[Tif_NonTIF],$A$4)</f>
        <v>11</v>
      </c>
      <c r="I224" s="8">
        <f>SUMIFS(AssessedValuation[100% Ag Building],AssessedValuation[Dist],$C224,AssessedValuation[Tif_NonTIF],$A$4)</f>
        <v>1</v>
      </c>
      <c r="J224" s="8">
        <f>SUMIFS(AssessedValuation[100% Commercial],AssessedValuation[Dist],$C224,AssessedValuation[Tif_NonTIF],$A$4)</f>
        <v>1087896</v>
      </c>
      <c r="K224" s="8">
        <f>SUMIFS(AssessedValuation[100% Industrial],AssessedValuation[Dist],$C224,AssessedValuation[Tif_NonTIF],$A$4)</f>
        <v>97934590</v>
      </c>
      <c r="L224" s="8">
        <f>SUMIFS(AssessedValuation[100% Reserved],AssessedValuation[Dist],$C224,AssessedValuation[Tif_NonTIF],$A$4)</f>
        <v>0</v>
      </c>
      <c r="M224" s="8">
        <f>SUMIFS(AssessedValuation[100% Reserved4],AssessedValuation[Dist],$C224,AssessedValuation[Tif_NonTIF],$A$4)</f>
        <v>0</v>
      </c>
      <c r="N224" s="8">
        <f>SUMIFS(AssessedValuation[100% Railroads],AssessedValuation[Dist],$C224,AssessedValuation[Tif_NonTIF],$A$4)</f>
        <v>0</v>
      </c>
      <c r="O224" s="8">
        <f>SUMIFS(AssessedValuation[100% Utilities],AssessedValuation[Dist],$C224,AssessedValuation[Tif_NonTIF],$A$4)</f>
        <v>0</v>
      </c>
      <c r="P224" s="8">
        <f>SUMIFS(AssessedValuation[100% Other],AssessedValuation[Dist],$C224,AssessedValuation[Tif_NonTIF],$A$4)</f>
        <v>0</v>
      </c>
      <c r="Q224" s="8">
        <f>SUMIFS(AssessedValuation[100% Gross],AssessedValuation[Dist],$C224,AssessedValuation[Tif_NonTIF],$A$4)</f>
        <v>105464247</v>
      </c>
      <c r="R224" s="8">
        <f>SUMIFS(AssessedValuation[100% Military Exempt],AssessedValuation[Dist],$C224,AssessedValuation[Tif_NonTIF],$A$4)</f>
        <v>0</v>
      </c>
      <c r="S224" s="8">
        <f>SUMIFS(AssessedValuation[100% Homestead Exempt],AssessedValuation[Dist],$C224,AssessedValuation[Tif_NonTIF],$A$4)</f>
        <v>0</v>
      </c>
      <c r="T224" s="8">
        <f>SUMIFS(AssessedValuation[100% Net],AssessedValuation[Dist],$C224,AssessedValuation[Tif_NonTIF],$A$4)</f>
        <v>105464247</v>
      </c>
      <c r="U224" s="8">
        <f>SUMIFS(AssessedValuation[100% Gas &amp; Elec Utilities],AssessedValuation[Dist],$C224,AssessedValuation[Tif_NonTIF],$A$4)</f>
        <v>0</v>
      </c>
      <c r="V224" s="8">
        <f t="shared" si="3"/>
        <v>105464247</v>
      </c>
    </row>
    <row r="225" spans="1:22" x14ac:dyDescent="0.25">
      <c r="A225">
        <f>'Assessed Non-TIF'!A225</f>
        <v>2026</v>
      </c>
      <c r="B225" t="str">
        <f>'Assessed Non-TIF'!B225</f>
        <v>11</v>
      </c>
      <c r="C225" t="str">
        <f>'Assessed Non-TIF'!C225</f>
        <v>4797</v>
      </c>
      <c r="D225" t="str">
        <f>'Assessed Non-TIF'!D225</f>
        <v>4797</v>
      </c>
      <c r="E225" t="str">
        <f>'Assessed Non-TIF'!E225</f>
        <v>NORWALK</v>
      </c>
      <c r="F225" t="str">
        <f>'Assessed Non-TIF'!F225</f>
        <v>Norwalk</v>
      </c>
      <c r="G225" s="8">
        <f>SUMIFS(AssessedValuation[100% Residential],AssessedValuation[Dist],$C225,AssessedValuation[Tif_NonTIF],$A$4)</f>
        <v>29966265</v>
      </c>
      <c r="H225" s="8">
        <f>SUMIFS(AssessedValuation[100% Ag Land],AssessedValuation[Dist],$C225,AssessedValuation[Tif_NonTIF],$A$4)</f>
        <v>214350</v>
      </c>
      <c r="I225" s="8">
        <f>SUMIFS(AssessedValuation[100% Ag Building],AssessedValuation[Dist],$C225,AssessedValuation[Tif_NonTIF],$A$4)</f>
        <v>19245</v>
      </c>
      <c r="J225" s="8">
        <f>SUMIFS(AssessedValuation[100% Commercial],AssessedValuation[Dist],$C225,AssessedValuation[Tif_NonTIF],$A$4)</f>
        <v>64273660</v>
      </c>
      <c r="K225" s="8">
        <f>SUMIFS(AssessedValuation[100% Industrial],AssessedValuation[Dist],$C225,AssessedValuation[Tif_NonTIF],$A$4)</f>
        <v>353937475</v>
      </c>
      <c r="L225" s="8">
        <f>SUMIFS(AssessedValuation[100% Reserved],AssessedValuation[Dist],$C225,AssessedValuation[Tif_NonTIF],$A$4)</f>
        <v>0</v>
      </c>
      <c r="M225" s="8">
        <f>SUMIFS(AssessedValuation[100% Reserved4],AssessedValuation[Dist],$C225,AssessedValuation[Tif_NonTIF],$A$4)</f>
        <v>0</v>
      </c>
      <c r="N225" s="8">
        <f>SUMIFS(AssessedValuation[100% Railroads],AssessedValuation[Dist],$C225,AssessedValuation[Tif_NonTIF],$A$4)</f>
        <v>0</v>
      </c>
      <c r="O225" s="8">
        <f>SUMIFS(AssessedValuation[100% Utilities],AssessedValuation[Dist],$C225,AssessedValuation[Tif_NonTIF],$A$4)</f>
        <v>0</v>
      </c>
      <c r="P225" s="8">
        <f>SUMIFS(AssessedValuation[100% Other],AssessedValuation[Dist],$C225,AssessedValuation[Tif_NonTIF],$A$4)</f>
        <v>0</v>
      </c>
      <c r="Q225" s="8">
        <f>SUMIFS(AssessedValuation[100% Gross],AssessedValuation[Dist],$C225,AssessedValuation[Tif_NonTIF],$A$4)</f>
        <v>448410995</v>
      </c>
      <c r="R225" s="8">
        <f>SUMIFS(AssessedValuation[100% Military Exempt],AssessedValuation[Dist],$C225,AssessedValuation[Tif_NonTIF],$A$4)</f>
        <v>8000</v>
      </c>
      <c r="S225" s="8">
        <f>SUMIFS(AssessedValuation[100% Homestead Exempt],AssessedValuation[Dist],$C225,AssessedValuation[Tif_NonTIF],$A$4)</f>
        <v>45500</v>
      </c>
      <c r="T225" s="8">
        <f>SUMIFS(AssessedValuation[100% Net],AssessedValuation[Dist],$C225,AssessedValuation[Tif_NonTIF],$A$4)</f>
        <v>448357495</v>
      </c>
      <c r="U225" s="8">
        <f>SUMIFS(AssessedValuation[100% Gas &amp; Elec Utilities],AssessedValuation[Dist],$C225,AssessedValuation[Tif_NonTIF],$A$4)</f>
        <v>0</v>
      </c>
      <c r="V225" s="8">
        <f t="shared" si="3"/>
        <v>448357495</v>
      </c>
    </row>
    <row r="226" spans="1:22" x14ac:dyDescent="0.25">
      <c r="A226">
        <f>'Assessed Non-TIF'!A226</f>
        <v>2026</v>
      </c>
      <c r="B226" t="str">
        <f>'Assessed Non-TIF'!B226</f>
        <v>12</v>
      </c>
      <c r="C226" t="str">
        <f>'Assessed Non-TIF'!C226</f>
        <v>4860</v>
      </c>
      <c r="D226" t="str">
        <f>'Assessed Non-TIF'!D226</f>
        <v>4860</v>
      </c>
      <c r="E226" t="str">
        <f>'Assessed Non-TIF'!E226</f>
        <v>ODEBOLT ARTHUR BATTLE CREEK IDA GROVE</v>
      </c>
      <c r="F226" t="str">
        <f>'Assessed Non-TIF'!F226</f>
        <v>Odebolt Arthur Battle Creek Ida Grove</v>
      </c>
      <c r="G226" s="8">
        <f>SUMIFS(AssessedValuation[100% Residential],AssessedValuation[Dist],$C226,AssessedValuation[Tif_NonTIF],$A$4)</f>
        <v>3554400</v>
      </c>
      <c r="H226" s="8">
        <f>SUMIFS(AssessedValuation[100% Ag Land],AssessedValuation[Dist],$C226,AssessedValuation[Tif_NonTIF],$A$4)</f>
        <v>0</v>
      </c>
      <c r="I226" s="8">
        <f>SUMIFS(AssessedValuation[100% Ag Building],AssessedValuation[Dist],$C226,AssessedValuation[Tif_NonTIF],$A$4)</f>
        <v>0</v>
      </c>
      <c r="J226" s="8">
        <f>SUMIFS(AssessedValuation[100% Commercial],AssessedValuation[Dist],$C226,AssessedValuation[Tif_NonTIF],$A$4)</f>
        <v>6071121</v>
      </c>
      <c r="K226" s="8">
        <f>SUMIFS(AssessedValuation[100% Industrial],AssessedValuation[Dist],$C226,AssessedValuation[Tif_NonTIF],$A$4)</f>
        <v>206810281</v>
      </c>
      <c r="L226" s="8">
        <f>SUMIFS(AssessedValuation[100% Reserved],AssessedValuation[Dist],$C226,AssessedValuation[Tif_NonTIF],$A$4)</f>
        <v>0</v>
      </c>
      <c r="M226" s="8">
        <f>SUMIFS(AssessedValuation[100% Reserved4],AssessedValuation[Dist],$C226,AssessedValuation[Tif_NonTIF],$A$4)</f>
        <v>0</v>
      </c>
      <c r="N226" s="8">
        <f>SUMIFS(AssessedValuation[100% Railroads],AssessedValuation[Dist],$C226,AssessedValuation[Tif_NonTIF],$A$4)</f>
        <v>0</v>
      </c>
      <c r="O226" s="8">
        <f>SUMIFS(AssessedValuation[100% Utilities],AssessedValuation[Dist],$C226,AssessedValuation[Tif_NonTIF],$A$4)</f>
        <v>0</v>
      </c>
      <c r="P226" s="8">
        <f>SUMIFS(AssessedValuation[100% Other],AssessedValuation[Dist],$C226,AssessedValuation[Tif_NonTIF],$A$4)</f>
        <v>0</v>
      </c>
      <c r="Q226" s="8">
        <f>SUMIFS(AssessedValuation[100% Gross],AssessedValuation[Dist],$C226,AssessedValuation[Tif_NonTIF],$A$4)</f>
        <v>216435802</v>
      </c>
      <c r="R226" s="8">
        <f>SUMIFS(AssessedValuation[100% Military Exempt],AssessedValuation[Dist],$C226,AssessedValuation[Tif_NonTIF],$A$4)</f>
        <v>0</v>
      </c>
      <c r="S226" s="8">
        <f>SUMIFS(AssessedValuation[100% Homestead Exempt],AssessedValuation[Dist],$C226,AssessedValuation[Tif_NonTIF],$A$4)</f>
        <v>0</v>
      </c>
      <c r="T226" s="8">
        <f>SUMIFS(AssessedValuation[100% Net],AssessedValuation[Dist],$C226,AssessedValuation[Tif_NonTIF],$A$4)</f>
        <v>216435802</v>
      </c>
      <c r="U226" s="8">
        <f>SUMIFS(AssessedValuation[100% Gas &amp; Elec Utilities],AssessedValuation[Dist],$C226,AssessedValuation[Tif_NonTIF],$A$4)</f>
        <v>0</v>
      </c>
      <c r="V226" s="8">
        <f t="shared" si="3"/>
        <v>216435802</v>
      </c>
    </row>
    <row r="227" spans="1:22" x14ac:dyDescent="0.25">
      <c r="A227">
        <f>'Assessed Non-TIF'!A227</f>
        <v>2026</v>
      </c>
      <c r="B227" t="str">
        <f>'Assessed Non-TIF'!B227</f>
        <v>01</v>
      </c>
      <c r="C227" t="str">
        <f>'Assessed Non-TIF'!C227</f>
        <v>4869</v>
      </c>
      <c r="D227" t="str">
        <f>'Assessed Non-TIF'!D227</f>
        <v>4869</v>
      </c>
      <c r="E227" t="str">
        <f>'Assessed Non-TIF'!E227</f>
        <v>OELWEIN</v>
      </c>
      <c r="F227" t="str">
        <f>'Assessed Non-TIF'!F227</f>
        <v>Oelwein</v>
      </c>
      <c r="G227" s="8">
        <f>SUMIFS(AssessedValuation[100% Residential],AssessedValuation[Dist],$C227,AssessedValuation[Tif_NonTIF],$A$4)</f>
        <v>497296</v>
      </c>
      <c r="H227" s="8">
        <f>SUMIFS(AssessedValuation[100% Ag Land],AssessedValuation[Dist],$C227,AssessedValuation[Tif_NonTIF],$A$4)</f>
        <v>0</v>
      </c>
      <c r="I227" s="8">
        <f>SUMIFS(AssessedValuation[100% Ag Building],AssessedValuation[Dist],$C227,AssessedValuation[Tif_NonTIF],$A$4)</f>
        <v>0</v>
      </c>
      <c r="J227" s="8">
        <f>SUMIFS(AssessedValuation[100% Commercial],AssessedValuation[Dist],$C227,AssessedValuation[Tif_NonTIF],$A$4)</f>
        <v>6678999</v>
      </c>
      <c r="K227" s="8">
        <f>SUMIFS(AssessedValuation[100% Industrial],AssessedValuation[Dist],$C227,AssessedValuation[Tif_NonTIF],$A$4)</f>
        <v>22571667</v>
      </c>
      <c r="L227" s="8">
        <f>SUMIFS(AssessedValuation[100% Reserved],AssessedValuation[Dist],$C227,AssessedValuation[Tif_NonTIF],$A$4)</f>
        <v>0</v>
      </c>
      <c r="M227" s="8">
        <f>SUMIFS(AssessedValuation[100% Reserved4],AssessedValuation[Dist],$C227,AssessedValuation[Tif_NonTIF],$A$4)</f>
        <v>0</v>
      </c>
      <c r="N227" s="8">
        <f>SUMIFS(AssessedValuation[100% Railroads],AssessedValuation[Dist],$C227,AssessedValuation[Tif_NonTIF],$A$4)</f>
        <v>0</v>
      </c>
      <c r="O227" s="8">
        <f>SUMIFS(AssessedValuation[100% Utilities],AssessedValuation[Dist],$C227,AssessedValuation[Tif_NonTIF],$A$4)</f>
        <v>0</v>
      </c>
      <c r="P227" s="8">
        <f>SUMIFS(AssessedValuation[100% Other],AssessedValuation[Dist],$C227,AssessedValuation[Tif_NonTIF],$A$4)</f>
        <v>0</v>
      </c>
      <c r="Q227" s="8">
        <f>SUMIFS(AssessedValuation[100% Gross],AssessedValuation[Dist],$C227,AssessedValuation[Tif_NonTIF],$A$4)</f>
        <v>29747962</v>
      </c>
      <c r="R227" s="8">
        <f>SUMIFS(AssessedValuation[100% Military Exempt],AssessedValuation[Dist],$C227,AssessedValuation[Tif_NonTIF],$A$4)</f>
        <v>0</v>
      </c>
      <c r="S227" s="8">
        <f>SUMIFS(AssessedValuation[100% Homestead Exempt],AssessedValuation[Dist],$C227,AssessedValuation[Tif_NonTIF],$A$4)</f>
        <v>0</v>
      </c>
      <c r="T227" s="8">
        <f>SUMIFS(AssessedValuation[100% Net],AssessedValuation[Dist],$C227,AssessedValuation[Tif_NonTIF],$A$4)</f>
        <v>29747962</v>
      </c>
      <c r="U227" s="8">
        <f>SUMIFS(AssessedValuation[100% Gas &amp; Elec Utilities],AssessedValuation[Dist],$C227,AssessedValuation[Tif_NonTIF],$A$4)</f>
        <v>0</v>
      </c>
      <c r="V227" s="8">
        <f t="shared" si="3"/>
        <v>29747962</v>
      </c>
    </row>
    <row r="228" spans="1:22" x14ac:dyDescent="0.25">
      <c r="A228">
        <f>'Assessed Non-TIF'!A228</f>
        <v>2026</v>
      </c>
      <c r="B228" t="str">
        <f>'Assessed Non-TIF'!B228</f>
        <v>11</v>
      </c>
      <c r="C228" t="str">
        <f>'Assessed Non-TIF'!C228</f>
        <v>4878</v>
      </c>
      <c r="D228" t="str">
        <f>'Assessed Non-TIF'!D228</f>
        <v>4878</v>
      </c>
      <c r="E228" t="str">
        <f>'Assessed Non-TIF'!E228</f>
        <v>OGDEN</v>
      </c>
      <c r="F228" t="str">
        <f>'Assessed Non-TIF'!F228</f>
        <v>Ogden</v>
      </c>
      <c r="G228" s="8">
        <f>SUMIFS(AssessedValuation[100% Residential],AssessedValuation[Dist],$C228,AssessedValuation[Tif_NonTIF],$A$4)</f>
        <v>106655</v>
      </c>
      <c r="H228" s="8">
        <f>SUMIFS(AssessedValuation[100% Ag Land],AssessedValuation[Dist],$C228,AssessedValuation[Tif_NonTIF],$A$4)</f>
        <v>0</v>
      </c>
      <c r="I228" s="8">
        <f>SUMIFS(AssessedValuation[100% Ag Building],AssessedValuation[Dist],$C228,AssessedValuation[Tif_NonTIF],$A$4)</f>
        <v>0</v>
      </c>
      <c r="J228" s="8">
        <f>SUMIFS(AssessedValuation[100% Commercial],AssessedValuation[Dist],$C228,AssessedValuation[Tif_NonTIF],$A$4)</f>
        <v>825021</v>
      </c>
      <c r="K228" s="8">
        <f>SUMIFS(AssessedValuation[100% Industrial],AssessedValuation[Dist],$C228,AssessedValuation[Tif_NonTIF],$A$4)</f>
        <v>0</v>
      </c>
      <c r="L228" s="8">
        <f>SUMIFS(AssessedValuation[100% Reserved],AssessedValuation[Dist],$C228,AssessedValuation[Tif_NonTIF],$A$4)</f>
        <v>0</v>
      </c>
      <c r="M228" s="8">
        <f>SUMIFS(AssessedValuation[100% Reserved4],AssessedValuation[Dist],$C228,AssessedValuation[Tif_NonTIF],$A$4)</f>
        <v>0</v>
      </c>
      <c r="N228" s="8">
        <f>SUMIFS(AssessedValuation[100% Railroads],AssessedValuation[Dist],$C228,AssessedValuation[Tif_NonTIF],$A$4)</f>
        <v>0</v>
      </c>
      <c r="O228" s="8">
        <f>SUMIFS(AssessedValuation[100% Utilities],AssessedValuation[Dist],$C228,AssessedValuation[Tif_NonTIF],$A$4)</f>
        <v>0</v>
      </c>
      <c r="P228" s="8">
        <f>SUMIFS(AssessedValuation[100% Other],AssessedValuation[Dist],$C228,AssessedValuation[Tif_NonTIF],$A$4)</f>
        <v>0</v>
      </c>
      <c r="Q228" s="8">
        <f>SUMIFS(AssessedValuation[100% Gross],AssessedValuation[Dist],$C228,AssessedValuation[Tif_NonTIF],$A$4)</f>
        <v>931676</v>
      </c>
      <c r="R228" s="8">
        <f>SUMIFS(AssessedValuation[100% Military Exempt],AssessedValuation[Dist],$C228,AssessedValuation[Tif_NonTIF],$A$4)</f>
        <v>0</v>
      </c>
      <c r="S228" s="8">
        <f>SUMIFS(AssessedValuation[100% Homestead Exempt],AssessedValuation[Dist],$C228,AssessedValuation[Tif_NonTIF],$A$4)</f>
        <v>0</v>
      </c>
      <c r="T228" s="8">
        <f>SUMIFS(AssessedValuation[100% Net],AssessedValuation[Dist],$C228,AssessedValuation[Tif_NonTIF],$A$4)</f>
        <v>931676</v>
      </c>
      <c r="U228" s="8">
        <f>SUMIFS(AssessedValuation[100% Gas &amp; Elec Utilities],AssessedValuation[Dist],$C228,AssessedValuation[Tif_NonTIF],$A$4)</f>
        <v>0</v>
      </c>
      <c r="V228" s="8">
        <f t="shared" si="3"/>
        <v>931676</v>
      </c>
    </row>
    <row r="229" spans="1:22" x14ac:dyDescent="0.25">
      <c r="A229">
        <f>'Assessed Non-TIF'!A229</f>
        <v>2026</v>
      </c>
      <c r="B229" t="str">
        <f>'Assessed Non-TIF'!B229</f>
        <v>05</v>
      </c>
      <c r="C229" t="str">
        <f>'Assessed Non-TIF'!C229</f>
        <v>4890</v>
      </c>
      <c r="D229" t="str">
        <f>'Assessed Non-TIF'!D229</f>
        <v>4890</v>
      </c>
      <c r="E229" t="str">
        <f>'Assessed Non-TIF'!E229</f>
        <v>OKOBOJI</v>
      </c>
      <c r="F229" t="str">
        <f>'Assessed Non-TIF'!F229</f>
        <v>Okoboji</v>
      </c>
      <c r="G229" s="8">
        <f>SUMIFS(AssessedValuation[100% Residential],AssessedValuation[Dist],$C229,AssessedValuation[Tif_NonTIF],$A$4)</f>
        <v>83335394</v>
      </c>
      <c r="H229" s="8">
        <f>SUMIFS(AssessedValuation[100% Ag Land],AssessedValuation[Dist],$C229,AssessedValuation[Tif_NonTIF],$A$4)</f>
        <v>0</v>
      </c>
      <c r="I229" s="8">
        <f>SUMIFS(AssessedValuation[100% Ag Building],AssessedValuation[Dist],$C229,AssessedValuation[Tif_NonTIF],$A$4)</f>
        <v>0</v>
      </c>
      <c r="J229" s="8">
        <f>SUMIFS(AssessedValuation[100% Commercial],AssessedValuation[Dist],$C229,AssessedValuation[Tif_NonTIF],$A$4)</f>
        <v>41231721</v>
      </c>
      <c r="K229" s="8">
        <f>SUMIFS(AssessedValuation[100% Industrial],AssessedValuation[Dist],$C229,AssessedValuation[Tif_NonTIF],$A$4)</f>
        <v>5465017</v>
      </c>
      <c r="L229" s="8">
        <f>SUMIFS(AssessedValuation[100% Reserved],AssessedValuation[Dist],$C229,AssessedValuation[Tif_NonTIF],$A$4)</f>
        <v>0</v>
      </c>
      <c r="M229" s="8">
        <f>SUMIFS(AssessedValuation[100% Reserved4],AssessedValuation[Dist],$C229,AssessedValuation[Tif_NonTIF],$A$4)</f>
        <v>0</v>
      </c>
      <c r="N229" s="8">
        <f>SUMIFS(AssessedValuation[100% Railroads],AssessedValuation[Dist],$C229,AssessedValuation[Tif_NonTIF],$A$4)</f>
        <v>0</v>
      </c>
      <c r="O229" s="8">
        <f>SUMIFS(AssessedValuation[100% Utilities],AssessedValuation[Dist],$C229,AssessedValuation[Tif_NonTIF],$A$4)</f>
        <v>0</v>
      </c>
      <c r="P229" s="8">
        <f>SUMIFS(AssessedValuation[100% Other],AssessedValuation[Dist],$C229,AssessedValuation[Tif_NonTIF],$A$4)</f>
        <v>0</v>
      </c>
      <c r="Q229" s="8">
        <f>SUMIFS(AssessedValuation[100% Gross],AssessedValuation[Dist],$C229,AssessedValuation[Tif_NonTIF],$A$4)</f>
        <v>130032132</v>
      </c>
      <c r="R229" s="8">
        <f>SUMIFS(AssessedValuation[100% Military Exempt],AssessedValuation[Dist],$C229,AssessedValuation[Tif_NonTIF],$A$4)</f>
        <v>76000</v>
      </c>
      <c r="S229" s="8">
        <f>SUMIFS(AssessedValuation[100% Homestead Exempt],AssessedValuation[Dist],$C229,AssessedValuation[Tif_NonTIF],$A$4)</f>
        <v>266500</v>
      </c>
      <c r="T229" s="8">
        <f>SUMIFS(AssessedValuation[100% Net],AssessedValuation[Dist],$C229,AssessedValuation[Tif_NonTIF],$A$4)</f>
        <v>129689632</v>
      </c>
      <c r="U229" s="8">
        <f>SUMIFS(AssessedValuation[100% Gas &amp; Elec Utilities],AssessedValuation[Dist],$C229,AssessedValuation[Tif_NonTIF],$A$4)</f>
        <v>0</v>
      </c>
      <c r="V229" s="8">
        <f t="shared" si="3"/>
        <v>129689632</v>
      </c>
    </row>
    <row r="230" spans="1:22" x14ac:dyDescent="0.25">
      <c r="A230">
        <f>'Assessed Non-TIF'!A230</f>
        <v>2026</v>
      </c>
      <c r="B230" t="str">
        <f>'Assessed Non-TIF'!B230</f>
        <v>10</v>
      </c>
      <c r="C230" t="str">
        <f>'Assessed Non-TIF'!C230</f>
        <v>4905</v>
      </c>
      <c r="D230" t="str">
        <f>'Assessed Non-TIF'!D230</f>
        <v>4905</v>
      </c>
      <c r="E230" t="str">
        <f>'Assessed Non-TIF'!E230</f>
        <v>OLIN</v>
      </c>
      <c r="F230" t="str">
        <f>'Assessed Non-TIF'!F230</f>
        <v>Olin</v>
      </c>
      <c r="G230" s="8">
        <f>SUMIFS(AssessedValuation[100% Residential],AssessedValuation[Dist],$C230,AssessedValuation[Tif_NonTIF],$A$4)</f>
        <v>0</v>
      </c>
      <c r="H230" s="8">
        <f>SUMIFS(AssessedValuation[100% Ag Land],AssessedValuation[Dist],$C230,AssessedValuation[Tif_NonTIF],$A$4)</f>
        <v>0</v>
      </c>
      <c r="I230" s="8">
        <f>SUMIFS(AssessedValuation[100% Ag Building],AssessedValuation[Dist],$C230,AssessedValuation[Tif_NonTIF],$A$4)</f>
        <v>0</v>
      </c>
      <c r="J230" s="8">
        <f>SUMIFS(AssessedValuation[100% Commercial],AssessedValuation[Dist],$C230,AssessedValuation[Tif_NonTIF],$A$4)</f>
        <v>0</v>
      </c>
      <c r="K230" s="8">
        <f>SUMIFS(AssessedValuation[100% Industrial],AssessedValuation[Dist],$C230,AssessedValuation[Tif_NonTIF],$A$4)</f>
        <v>0</v>
      </c>
      <c r="L230" s="8">
        <f>SUMIFS(AssessedValuation[100% Reserved],AssessedValuation[Dist],$C230,AssessedValuation[Tif_NonTIF],$A$4)</f>
        <v>0</v>
      </c>
      <c r="M230" s="8">
        <f>SUMIFS(AssessedValuation[100% Reserved4],AssessedValuation[Dist],$C230,AssessedValuation[Tif_NonTIF],$A$4)</f>
        <v>0</v>
      </c>
      <c r="N230" s="8">
        <f>SUMIFS(AssessedValuation[100% Railroads],AssessedValuation[Dist],$C230,AssessedValuation[Tif_NonTIF],$A$4)</f>
        <v>0</v>
      </c>
      <c r="O230" s="8">
        <f>SUMIFS(AssessedValuation[100% Utilities],AssessedValuation[Dist],$C230,AssessedValuation[Tif_NonTIF],$A$4)</f>
        <v>0</v>
      </c>
      <c r="P230" s="8">
        <f>SUMIFS(AssessedValuation[100% Other],AssessedValuation[Dist],$C230,AssessedValuation[Tif_NonTIF],$A$4)</f>
        <v>0</v>
      </c>
      <c r="Q230" s="8">
        <f>SUMIFS(AssessedValuation[100% Gross],AssessedValuation[Dist],$C230,AssessedValuation[Tif_NonTIF],$A$4)</f>
        <v>0</v>
      </c>
      <c r="R230" s="8">
        <f>SUMIFS(AssessedValuation[100% Military Exempt],AssessedValuation[Dist],$C230,AssessedValuation[Tif_NonTIF],$A$4)</f>
        <v>0</v>
      </c>
      <c r="S230" s="8">
        <f>SUMIFS(AssessedValuation[100% Homestead Exempt],AssessedValuation[Dist],$C230,AssessedValuation[Tif_NonTIF],$A$4)</f>
        <v>0</v>
      </c>
      <c r="T230" s="8">
        <f>SUMIFS(AssessedValuation[100% Net],AssessedValuation[Dist],$C230,AssessedValuation[Tif_NonTIF],$A$4)</f>
        <v>0</v>
      </c>
      <c r="U230" s="8">
        <f>SUMIFS(AssessedValuation[100% Gas &amp; Elec Utilities],AssessedValuation[Dist],$C230,AssessedValuation[Tif_NonTIF],$A$4)</f>
        <v>0</v>
      </c>
      <c r="V230" s="8">
        <f t="shared" si="3"/>
        <v>0</v>
      </c>
    </row>
    <row r="231" spans="1:22" x14ac:dyDescent="0.25">
      <c r="A231">
        <f>'Assessed Non-TIF'!A231</f>
        <v>2026</v>
      </c>
      <c r="B231" t="str">
        <f>'Assessed Non-TIF'!B231</f>
        <v>13</v>
      </c>
      <c r="C231" t="str">
        <f>'Assessed Non-TIF'!C231</f>
        <v>4978</v>
      </c>
      <c r="D231" t="str">
        <f>'Assessed Non-TIF'!D231</f>
        <v>4978</v>
      </c>
      <c r="E231" t="str">
        <f>'Assessed Non-TIF'!E231</f>
        <v>ORIENT-MACKSBURG</v>
      </c>
      <c r="F231" t="str">
        <f>'Assessed Non-TIF'!F231</f>
        <v>Orient-Macksburg</v>
      </c>
      <c r="G231" s="8">
        <f>SUMIFS(AssessedValuation[100% Residential],AssessedValuation[Dist],$C231,AssessedValuation[Tif_NonTIF],$A$4)</f>
        <v>0</v>
      </c>
      <c r="H231" s="8">
        <f>SUMIFS(AssessedValuation[100% Ag Land],AssessedValuation[Dist],$C231,AssessedValuation[Tif_NonTIF],$A$4)</f>
        <v>0</v>
      </c>
      <c r="I231" s="8">
        <f>SUMIFS(AssessedValuation[100% Ag Building],AssessedValuation[Dist],$C231,AssessedValuation[Tif_NonTIF],$A$4)</f>
        <v>0</v>
      </c>
      <c r="J231" s="8">
        <f>SUMIFS(AssessedValuation[100% Commercial],AssessedValuation[Dist],$C231,AssessedValuation[Tif_NonTIF],$A$4)</f>
        <v>0</v>
      </c>
      <c r="K231" s="8">
        <f>SUMIFS(AssessedValuation[100% Industrial],AssessedValuation[Dist],$C231,AssessedValuation[Tif_NonTIF],$A$4)</f>
        <v>129074801</v>
      </c>
      <c r="L231" s="8">
        <f>SUMIFS(AssessedValuation[100% Reserved],AssessedValuation[Dist],$C231,AssessedValuation[Tif_NonTIF],$A$4)</f>
        <v>0</v>
      </c>
      <c r="M231" s="8">
        <f>SUMIFS(AssessedValuation[100% Reserved4],AssessedValuation[Dist],$C231,AssessedValuation[Tif_NonTIF],$A$4)</f>
        <v>0</v>
      </c>
      <c r="N231" s="8">
        <f>SUMIFS(AssessedValuation[100% Railroads],AssessedValuation[Dist],$C231,AssessedValuation[Tif_NonTIF],$A$4)</f>
        <v>0</v>
      </c>
      <c r="O231" s="8">
        <f>SUMIFS(AssessedValuation[100% Utilities],AssessedValuation[Dist],$C231,AssessedValuation[Tif_NonTIF],$A$4)</f>
        <v>0</v>
      </c>
      <c r="P231" s="8">
        <f>SUMIFS(AssessedValuation[100% Other],AssessedValuation[Dist],$C231,AssessedValuation[Tif_NonTIF],$A$4)</f>
        <v>0</v>
      </c>
      <c r="Q231" s="8">
        <f>SUMIFS(AssessedValuation[100% Gross],AssessedValuation[Dist],$C231,AssessedValuation[Tif_NonTIF],$A$4)</f>
        <v>129074801</v>
      </c>
      <c r="R231" s="8">
        <f>SUMIFS(AssessedValuation[100% Military Exempt],AssessedValuation[Dist],$C231,AssessedValuation[Tif_NonTIF],$A$4)</f>
        <v>0</v>
      </c>
      <c r="S231" s="8">
        <f>SUMIFS(AssessedValuation[100% Homestead Exempt],AssessedValuation[Dist],$C231,AssessedValuation[Tif_NonTIF],$A$4)</f>
        <v>0</v>
      </c>
      <c r="T231" s="8">
        <f>SUMIFS(AssessedValuation[100% Net],AssessedValuation[Dist],$C231,AssessedValuation[Tif_NonTIF],$A$4)</f>
        <v>129074801</v>
      </c>
      <c r="U231" s="8">
        <f>SUMIFS(AssessedValuation[100% Gas &amp; Elec Utilities],AssessedValuation[Dist],$C231,AssessedValuation[Tif_NonTIF],$A$4)</f>
        <v>0</v>
      </c>
      <c r="V231" s="8">
        <f t="shared" si="3"/>
        <v>129074801</v>
      </c>
    </row>
    <row r="232" spans="1:22" x14ac:dyDescent="0.25">
      <c r="A232">
        <f>'Assessed Non-TIF'!A232</f>
        <v>2026</v>
      </c>
      <c r="B232" t="str">
        <f>'Assessed Non-TIF'!B232</f>
        <v>07</v>
      </c>
      <c r="C232" t="str">
        <f>'Assessed Non-TIF'!C232</f>
        <v>4995</v>
      </c>
      <c r="D232" t="str">
        <f>'Assessed Non-TIF'!D232</f>
        <v>4995</v>
      </c>
      <c r="E232" t="str">
        <f>'Assessed Non-TIF'!E232</f>
        <v>OSAGE</v>
      </c>
      <c r="F232" t="str">
        <f>'Assessed Non-TIF'!F232</f>
        <v>Osage</v>
      </c>
      <c r="G232" s="8">
        <f>SUMIFS(AssessedValuation[100% Residential],AssessedValuation[Dist],$C232,AssessedValuation[Tif_NonTIF],$A$4)</f>
        <v>12691521</v>
      </c>
      <c r="H232" s="8">
        <f>SUMIFS(AssessedValuation[100% Ag Land],AssessedValuation[Dist],$C232,AssessedValuation[Tif_NonTIF],$A$4)</f>
        <v>75670</v>
      </c>
      <c r="I232" s="8">
        <f>SUMIFS(AssessedValuation[100% Ag Building],AssessedValuation[Dist],$C232,AssessedValuation[Tif_NonTIF],$A$4)</f>
        <v>0</v>
      </c>
      <c r="J232" s="8">
        <f>SUMIFS(AssessedValuation[100% Commercial],AssessedValuation[Dist],$C232,AssessedValuation[Tif_NonTIF],$A$4)</f>
        <v>27576519</v>
      </c>
      <c r="K232" s="8">
        <f>SUMIFS(AssessedValuation[100% Industrial],AssessedValuation[Dist],$C232,AssessedValuation[Tif_NonTIF],$A$4)</f>
        <v>38881489</v>
      </c>
      <c r="L232" s="8">
        <f>SUMIFS(AssessedValuation[100% Reserved],AssessedValuation[Dist],$C232,AssessedValuation[Tif_NonTIF],$A$4)</f>
        <v>0</v>
      </c>
      <c r="M232" s="8">
        <f>SUMIFS(AssessedValuation[100% Reserved4],AssessedValuation[Dist],$C232,AssessedValuation[Tif_NonTIF],$A$4)</f>
        <v>0</v>
      </c>
      <c r="N232" s="8">
        <f>SUMIFS(AssessedValuation[100% Railroads],AssessedValuation[Dist],$C232,AssessedValuation[Tif_NonTIF],$A$4)</f>
        <v>0</v>
      </c>
      <c r="O232" s="8">
        <f>SUMIFS(AssessedValuation[100% Utilities],AssessedValuation[Dist],$C232,AssessedValuation[Tif_NonTIF],$A$4)</f>
        <v>0</v>
      </c>
      <c r="P232" s="8">
        <f>SUMIFS(AssessedValuation[100% Other],AssessedValuation[Dist],$C232,AssessedValuation[Tif_NonTIF],$A$4)</f>
        <v>0</v>
      </c>
      <c r="Q232" s="8">
        <f>SUMIFS(AssessedValuation[100% Gross],AssessedValuation[Dist],$C232,AssessedValuation[Tif_NonTIF],$A$4)</f>
        <v>79225199</v>
      </c>
      <c r="R232" s="8">
        <f>SUMIFS(AssessedValuation[100% Military Exempt],AssessedValuation[Dist],$C232,AssessedValuation[Tif_NonTIF],$A$4)</f>
        <v>0</v>
      </c>
      <c r="S232" s="8">
        <f>SUMIFS(AssessedValuation[100% Homestead Exempt],AssessedValuation[Dist],$C232,AssessedValuation[Tif_NonTIF],$A$4)</f>
        <v>0</v>
      </c>
      <c r="T232" s="8">
        <f>SUMIFS(AssessedValuation[100% Net],AssessedValuation[Dist],$C232,AssessedValuation[Tif_NonTIF],$A$4)</f>
        <v>79225199</v>
      </c>
      <c r="U232" s="8">
        <f>SUMIFS(AssessedValuation[100% Gas &amp; Elec Utilities],AssessedValuation[Dist],$C232,AssessedValuation[Tif_NonTIF],$A$4)</f>
        <v>0</v>
      </c>
      <c r="V232" s="8">
        <f t="shared" si="3"/>
        <v>79225199</v>
      </c>
    </row>
    <row r="233" spans="1:22" x14ac:dyDescent="0.25">
      <c r="A233">
        <f>'Assessed Non-TIF'!A233</f>
        <v>2026</v>
      </c>
      <c r="B233" t="str">
        <f>'Assessed Non-TIF'!B233</f>
        <v>15</v>
      </c>
      <c r="C233" t="str">
        <f>'Assessed Non-TIF'!C233</f>
        <v>5013</v>
      </c>
      <c r="D233" t="str">
        <f>'Assessed Non-TIF'!D233</f>
        <v>5013</v>
      </c>
      <c r="E233" t="str">
        <f>'Assessed Non-TIF'!E233</f>
        <v>OSKALOOSA</v>
      </c>
      <c r="F233" t="str">
        <f>'Assessed Non-TIF'!F233</f>
        <v>Oskaloosa</v>
      </c>
      <c r="G233" s="8">
        <f>SUMIFS(AssessedValuation[100% Residential],AssessedValuation[Dist],$C233,AssessedValuation[Tif_NonTIF],$A$4)</f>
        <v>19673991</v>
      </c>
      <c r="H233" s="8">
        <f>SUMIFS(AssessedValuation[100% Ag Land],AssessedValuation[Dist],$C233,AssessedValuation[Tif_NonTIF],$A$4)</f>
        <v>0</v>
      </c>
      <c r="I233" s="8">
        <f>SUMIFS(AssessedValuation[100% Ag Building],AssessedValuation[Dist],$C233,AssessedValuation[Tif_NonTIF],$A$4)</f>
        <v>0</v>
      </c>
      <c r="J233" s="8">
        <f>SUMIFS(AssessedValuation[100% Commercial],AssessedValuation[Dist],$C233,AssessedValuation[Tif_NonTIF],$A$4)</f>
        <v>44585</v>
      </c>
      <c r="K233" s="8">
        <f>SUMIFS(AssessedValuation[100% Industrial],AssessedValuation[Dist],$C233,AssessedValuation[Tif_NonTIF],$A$4)</f>
        <v>0</v>
      </c>
      <c r="L233" s="8">
        <f>SUMIFS(AssessedValuation[100% Reserved],AssessedValuation[Dist],$C233,AssessedValuation[Tif_NonTIF],$A$4)</f>
        <v>0</v>
      </c>
      <c r="M233" s="8">
        <f>SUMIFS(AssessedValuation[100% Reserved4],AssessedValuation[Dist],$C233,AssessedValuation[Tif_NonTIF],$A$4)</f>
        <v>0</v>
      </c>
      <c r="N233" s="8">
        <f>SUMIFS(AssessedValuation[100% Railroads],AssessedValuation[Dist],$C233,AssessedValuation[Tif_NonTIF],$A$4)</f>
        <v>0</v>
      </c>
      <c r="O233" s="8">
        <f>SUMIFS(AssessedValuation[100% Utilities],AssessedValuation[Dist],$C233,AssessedValuation[Tif_NonTIF],$A$4)</f>
        <v>0</v>
      </c>
      <c r="P233" s="8">
        <f>SUMIFS(AssessedValuation[100% Other],AssessedValuation[Dist],$C233,AssessedValuation[Tif_NonTIF],$A$4)</f>
        <v>0</v>
      </c>
      <c r="Q233" s="8">
        <f>SUMIFS(AssessedValuation[100% Gross],AssessedValuation[Dist],$C233,AssessedValuation[Tif_NonTIF],$A$4)</f>
        <v>19718576</v>
      </c>
      <c r="R233" s="8">
        <f>SUMIFS(AssessedValuation[100% Military Exempt],AssessedValuation[Dist],$C233,AssessedValuation[Tif_NonTIF],$A$4)</f>
        <v>0</v>
      </c>
      <c r="S233" s="8">
        <f>SUMIFS(AssessedValuation[100% Homestead Exempt],AssessedValuation[Dist],$C233,AssessedValuation[Tif_NonTIF],$A$4)</f>
        <v>0</v>
      </c>
      <c r="T233" s="8">
        <f>SUMIFS(AssessedValuation[100% Net],AssessedValuation[Dist],$C233,AssessedValuation[Tif_NonTIF],$A$4)</f>
        <v>19718576</v>
      </c>
      <c r="U233" s="8">
        <f>SUMIFS(AssessedValuation[100% Gas &amp; Elec Utilities],AssessedValuation[Dist],$C233,AssessedValuation[Tif_NonTIF],$A$4)</f>
        <v>0</v>
      </c>
      <c r="V233" s="8">
        <f t="shared" si="3"/>
        <v>19718576</v>
      </c>
    </row>
    <row r="234" spans="1:22" x14ac:dyDescent="0.25">
      <c r="A234">
        <f>'Assessed Non-TIF'!A234</f>
        <v>2026</v>
      </c>
      <c r="B234" t="str">
        <f>'Assessed Non-TIF'!B234</f>
        <v>15</v>
      </c>
      <c r="C234" t="str">
        <f>'Assessed Non-TIF'!C234</f>
        <v>5049</v>
      </c>
      <c r="D234" t="str">
        <f>'Assessed Non-TIF'!D234</f>
        <v>5049</v>
      </c>
      <c r="E234" t="str">
        <f>'Assessed Non-TIF'!E234</f>
        <v>OTTUMWA</v>
      </c>
      <c r="F234" t="str">
        <f>'Assessed Non-TIF'!F234</f>
        <v>Ottumwa</v>
      </c>
      <c r="G234" s="8">
        <f>SUMIFS(AssessedValuation[100% Residential],AssessedValuation[Dist],$C234,AssessedValuation[Tif_NonTIF],$A$4)</f>
        <v>28657754</v>
      </c>
      <c r="H234" s="8">
        <f>SUMIFS(AssessedValuation[100% Ag Land],AssessedValuation[Dist],$C234,AssessedValuation[Tif_NonTIF],$A$4)</f>
        <v>1172558</v>
      </c>
      <c r="I234" s="8">
        <f>SUMIFS(AssessedValuation[100% Ag Building],AssessedValuation[Dist],$C234,AssessedValuation[Tif_NonTIF],$A$4)</f>
        <v>148283</v>
      </c>
      <c r="J234" s="8">
        <f>SUMIFS(AssessedValuation[100% Commercial],AssessedValuation[Dist],$C234,AssessedValuation[Tif_NonTIF],$A$4)</f>
        <v>6591358</v>
      </c>
      <c r="K234" s="8">
        <f>SUMIFS(AssessedValuation[100% Industrial],AssessedValuation[Dist],$C234,AssessedValuation[Tif_NonTIF],$A$4)</f>
        <v>0</v>
      </c>
      <c r="L234" s="8">
        <f>SUMIFS(AssessedValuation[100% Reserved],AssessedValuation[Dist],$C234,AssessedValuation[Tif_NonTIF],$A$4)</f>
        <v>0</v>
      </c>
      <c r="M234" s="8">
        <f>SUMIFS(AssessedValuation[100% Reserved4],AssessedValuation[Dist],$C234,AssessedValuation[Tif_NonTIF],$A$4)</f>
        <v>0</v>
      </c>
      <c r="N234" s="8">
        <f>SUMIFS(AssessedValuation[100% Railroads],AssessedValuation[Dist],$C234,AssessedValuation[Tif_NonTIF],$A$4)</f>
        <v>0</v>
      </c>
      <c r="O234" s="8">
        <f>SUMIFS(AssessedValuation[100% Utilities],AssessedValuation[Dist],$C234,AssessedValuation[Tif_NonTIF],$A$4)</f>
        <v>0</v>
      </c>
      <c r="P234" s="8">
        <f>SUMIFS(AssessedValuation[100% Other],AssessedValuation[Dist],$C234,AssessedValuation[Tif_NonTIF],$A$4)</f>
        <v>0</v>
      </c>
      <c r="Q234" s="8">
        <f>SUMIFS(AssessedValuation[100% Gross],AssessedValuation[Dist],$C234,AssessedValuation[Tif_NonTIF],$A$4)</f>
        <v>36569953</v>
      </c>
      <c r="R234" s="8">
        <f>SUMIFS(AssessedValuation[100% Military Exempt],AssessedValuation[Dist],$C234,AssessedValuation[Tif_NonTIF],$A$4)</f>
        <v>0</v>
      </c>
      <c r="S234" s="8">
        <f>SUMIFS(AssessedValuation[100% Homestead Exempt],AssessedValuation[Dist],$C234,AssessedValuation[Tif_NonTIF],$A$4)</f>
        <v>0</v>
      </c>
      <c r="T234" s="8">
        <f>SUMIFS(AssessedValuation[100% Net],AssessedValuation[Dist],$C234,AssessedValuation[Tif_NonTIF],$A$4)</f>
        <v>36569953</v>
      </c>
      <c r="U234" s="8">
        <f>SUMIFS(AssessedValuation[100% Gas &amp; Elec Utilities],AssessedValuation[Dist],$C234,AssessedValuation[Tif_NonTIF],$A$4)</f>
        <v>0</v>
      </c>
      <c r="V234" s="8">
        <f t="shared" si="3"/>
        <v>36569953</v>
      </c>
    </row>
    <row r="235" spans="1:22" x14ac:dyDescent="0.25">
      <c r="A235">
        <f>'Assessed Non-TIF'!A235</f>
        <v>2026</v>
      </c>
      <c r="B235" t="str">
        <f>'Assessed Non-TIF'!B235</f>
        <v>11</v>
      </c>
      <c r="C235" t="str">
        <f>'Assessed Non-TIF'!C235</f>
        <v>5121</v>
      </c>
      <c r="D235" t="str">
        <f>'Assessed Non-TIF'!D235</f>
        <v>5121</v>
      </c>
      <c r="E235" t="str">
        <f>'Assessed Non-TIF'!E235</f>
        <v>PANORAMA</v>
      </c>
      <c r="F235" t="str">
        <f>'Assessed Non-TIF'!F235</f>
        <v>Panorama</v>
      </c>
      <c r="G235" s="8">
        <f>SUMIFS(AssessedValuation[100% Residential],AssessedValuation[Dist],$C235,AssessedValuation[Tif_NonTIF],$A$4)</f>
        <v>163251909</v>
      </c>
      <c r="H235" s="8">
        <f>SUMIFS(AssessedValuation[100% Ag Land],AssessedValuation[Dist],$C235,AssessedValuation[Tif_NonTIF],$A$4)</f>
        <v>185056</v>
      </c>
      <c r="I235" s="8">
        <f>SUMIFS(AssessedValuation[100% Ag Building],AssessedValuation[Dist],$C235,AssessedValuation[Tif_NonTIF],$A$4)</f>
        <v>3180</v>
      </c>
      <c r="J235" s="8">
        <f>SUMIFS(AssessedValuation[100% Commercial],AssessedValuation[Dist],$C235,AssessedValuation[Tif_NonTIF],$A$4)</f>
        <v>6711274</v>
      </c>
      <c r="K235" s="8">
        <f>SUMIFS(AssessedValuation[100% Industrial],AssessedValuation[Dist],$C235,AssessedValuation[Tif_NonTIF],$A$4)</f>
        <v>0</v>
      </c>
      <c r="L235" s="8">
        <f>SUMIFS(AssessedValuation[100% Reserved],AssessedValuation[Dist],$C235,AssessedValuation[Tif_NonTIF],$A$4)</f>
        <v>0</v>
      </c>
      <c r="M235" s="8">
        <f>SUMIFS(AssessedValuation[100% Reserved4],AssessedValuation[Dist],$C235,AssessedValuation[Tif_NonTIF],$A$4)</f>
        <v>0</v>
      </c>
      <c r="N235" s="8">
        <f>SUMIFS(AssessedValuation[100% Railroads],AssessedValuation[Dist],$C235,AssessedValuation[Tif_NonTIF],$A$4)</f>
        <v>0</v>
      </c>
      <c r="O235" s="8">
        <f>SUMIFS(AssessedValuation[100% Utilities],AssessedValuation[Dist],$C235,AssessedValuation[Tif_NonTIF],$A$4)</f>
        <v>0</v>
      </c>
      <c r="P235" s="8">
        <f>SUMIFS(AssessedValuation[100% Other],AssessedValuation[Dist],$C235,AssessedValuation[Tif_NonTIF],$A$4)</f>
        <v>0</v>
      </c>
      <c r="Q235" s="8">
        <f>SUMIFS(AssessedValuation[100% Gross],AssessedValuation[Dist],$C235,AssessedValuation[Tif_NonTIF],$A$4)</f>
        <v>170151419</v>
      </c>
      <c r="R235" s="8">
        <f>SUMIFS(AssessedValuation[100% Military Exempt],AssessedValuation[Dist],$C235,AssessedValuation[Tif_NonTIF],$A$4)</f>
        <v>0</v>
      </c>
      <c r="S235" s="8">
        <f>SUMIFS(AssessedValuation[100% Homestead Exempt],AssessedValuation[Dist],$C235,AssessedValuation[Tif_NonTIF],$A$4)</f>
        <v>0</v>
      </c>
      <c r="T235" s="8">
        <f>SUMIFS(AssessedValuation[100% Net],AssessedValuation[Dist],$C235,AssessedValuation[Tif_NonTIF],$A$4)</f>
        <v>170151419</v>
      </c>
      <c r="U235" s="8">
        <f>SUMIFS(AssessedValuation[100% Gas &amp; Elec Utilities],AssessedValuation[Dist],$C235,AssessedValuation[Tif_NonTIF],$A$4)</f>
        <v>0</v>
      </c>
      <c r="V235" s="8">
        <f t="shared" si="3"/>
        <v>170151419</v>
      </c>
    </row>
    <row r="236" spans="1:22" x14ac:dyDescent="0.25">
      <c r="A236">
        <f>'Assessed Non-TIF'!A236</f>
        <v>2026</v>
      </c>
      <c r="B236" t="str">
        <f>'Assessed Non-TIF'!B236</f>
        <v>05</v>
      </c>
      <c r="C236" t="str">
        <f>'Assessed Non-TIF'!C236</f>
        <v>5139</v>
      </c>
      <c r="D236" t="str">
        <f>'Assessed Non-TIF'!D236</f>
        <v>5139</v>
      </c>
      <c r="E236" t="str">
        <f>'Assessed Non-TIF'!E236</f>
        <v>PATON-CHURDAN</v>
      </c>
      <c r="F236" t="str">
        <f>'Assessed Non-TIF'!F236</f>
        <v>Paton-Churdan</v>
      </c>
      <c r="G236" s="8">
        <f>SUMIFS(AssessedValuation[100% Residential],AssessedValuation[Dist],$C236,AssessedValuation[Tif_NonTIF],$A$4)</f>
        <v>0</v>
      </c>
      <c r="H236" s="8">
        <f>SUMIFS(AssessedValuation[100% Ag Land],AssessedValuation[Dist],$C236,AssessedValuation[Tif_NonTIF],$A$4)</f>
        <v>0</v>
      </c>
      <c r="I236" s="8">
        <f>SUMIFS(AssessedValuation[100% Ag Building],AssessedValuation[Dist],$C236,AssessedValuation[Tif_NonTIF],$A$4)</f>
        <v>0</v>
      </c>
      <c r="J236" s="8">
        <f>SUMIFS(AssessedValuation[100% Commercial],AssessedValuation[Dist],$C236,AssessedValuation[Tif_NonTIF],$A$4)</f>
        <v>0</v>
      </c>
      <c r="K236" s="8">
        <f>SUMIFS(AssessedValuation[100% Industrial],AssessedValuation[Dist],$C236,AssessedValuation[Tif_NonTIF],$A$4)</f>
        <v>10684485</v>
      </c>
      <c r="L236" s="8">
        <f>SUMIFS(AssessedValuation[100% Reserved],AssessedValuation[Dist],$C236,AssessedValuation[Tif_NonTIF],$A$4)</f>
        <v>0</v>
      </c>
      <c r="M236" s="8">
        <f>SUMIFS(AssessedValuation[100% Reserved4],AssessedValuation[Dist],$C236,AssessedValuation[Tif_NonTIF],$A$4)</f>
        <v>0</v>
      </c>
      <c r="N236" s="8">
        <f>SUMIFS(AssessedValuation[100% Railroads],AssessedValuation[Dist],$C236,AssessedValuation[Tif_NonTIF],$A$4)</f>
        <v>0</v>
      </c>
      <c r="O236" s="8">
        <f>SUMIFS(AssessedValuation[100% Utilities],AssessedValuation[Dist],$C236,AssessedValuation[Tif_NonTIF],$A$4)</f>
        <v>0</v>
      </c>
      <c r="P236" s="8">
        <f>SUMIFS(AssessedValuation[100% Other],AssessedValuation[Dist],$C236,AssessedValuation[Tif_NonTIF],$A$4)</f>
        <v>0</v>
      </c>
      <c r="Q236" s="8">
        <f>SUMIFS(AssessedValuation[100% Gross],AssessedValuation[Dist],$C236,AssessedValuation[Tif_NonTIF],$A$4)</f>
        <v>10684485</v>
      </c>
      <c r="R236" s="8">
        <f>SUMIFS(AssessedValuation[100% Military Exempt],AssessedValuation[Dist],$C236,AssessedValuation[Tif_NonTIF],$A$4)</f>
        <v>0</v>
      </c>
      <c r="S236" s="8">
        <f>SUMIFS(AssessedValuation[100% Homestead Exempt],AssessedValuation[Dist],$C236,AssessedValuation[Tif_NonTIF],$A$4)</f>
        <v>0</v>
      </c>
      <c r="T236" s="8">
        <f>SUMIFS(AssessedValuation[100% Net],AssessedValuation[Dist],$C236,AssessedValuation[Tif_NonTIF],$A$4)</f>
        <v>10684485</v>
      </c>
      <c r="U236" s="8">
        <f>SUMIFS(AssessedValuation[100% Gas &amp; Elec Utilities],AssessedValuation[Dist],$C236,AssessedValuation[Tif_NonTIF],$A$4)</f>
        <v>0</v>
      </c>
      <c r="V236" s="8">
        <f t="shared" si="3"/>
        <v>10684485</v>
      </c>
    </row>
    <row r="237" spans="1:22" x14ac:dyDescent="0.25">
      <c r="A237">
        <f>'Assessed Non-TIF'!A237</f>
        <v>2026</v>
      </c>
      <c r="B237" t="str">
        <f>'Assessed Non-TIF'!B237</f>
        <v>11</v>
      </c>
      <c r="C237" t="str">
        <f>'Assessed Non-TIF'!C237</f>
        <v>5319</v>
      </c>
      <c r="D237" t="str">
        <f>'Assessed Non-TIF'!D237</f>
        <v>5160</v>
      </c>
      <c r="E237" t="str">
        <f>'Assessed Non-TIF'!E237</f>
        <v>PCM</v>
      </c>
      <c r="F237" t="str">
        <f>'Assessed Non-TIF'!F237</f>
        <v>PCM</v>
      </c>
      <c r="G237" s="8">
        <f>SUMIFS(AssessedValuation[100% Residential],AssessedValuation[Dist],$C237,AssessedValuation[Tif_NonTIF],$A$4)</f>
        <v>10352935</v>
      </c>
      <c r="H237" s="8">
        <f>SUMIFS(AssessedValuation[100% Ag Land],AssessedValuation[Dist],$C237,AssessedValuation[Tif_NonTIF],$A$4)</f>
        <v>0</v>
      </c>
      <c r="I237" s="8">
        <f>SUMIFS(AssessedValuation[100% Ag Building],AssessedValuation[Dist],$C237,AssessedValuation[Tif_NonTIF],$A$4)</f>
        <v>0</v>
      </c>
      <c r="J237" s="8">
        <f>SUMIFS(AssessedValuation[100% Commercial],AssessedValuation[Dist],$C237,AssessedValuation[Tif_NonTIF],$A$4)</f>
        <v>866459</v>
      </c>
      <c r="K237" s="8">
        <f>SUMIFS(AssessedValuation[100% Industrial],AssessedValuation[Dist],$C237,AssessedValuation[Tif_NonTIF],$A$4)</f>
        <v>71933</v>
      </c>
      <c r="L237" s="8">
        <f>SUMIFS(AssessedValuation[100% Reserved],AssessedValuation[Dist],$C237,AssessedValuation[Tif_NonTIF],$A$4)</f>
        <v>0</v>
      </c>
      <c r="M237" s="8">
        <f>SUMIFS(AssessedValuation[100% Reserved4],AssessedValuation[Dist],$C237,AssessedValuation[Tif_NonTIF],$A$4)</f>
        <v>0</v>
      </c>
      <c r="N237" s="8">
        <f>SUMIFS(AssessedValuation[100% Railroads],AssessedValuation[Dist],$C237,AssessedValuation[Tif_NonTIF],$A$4)</f>
        <v>0</v>
      </c>
      <c r="O237" s="8">
        <f>SUMIFS(AssessedValuation[100% Utilities],AssessedValuation[Dist],$C237,AssessedValuation[Tif_NonTIF],$A$4)</f>
        <v>0</v>
      </c>
      <c r="P237" s="8">
        <f>SUMIFS(AssessedValuation[100% Other],AssessedValuation[Dist],$C237,AssessedValuation[Tif_NonTIF],$A$4)</f>
        <v>0</v>
      </c>
      <c r="Q237" s="8">
        <f>SUMIFS(AssessedValuation[100% Gross],AssessedValuation[Dist],$C237,AssessedValuation[Tif_NonTIF],$A$4)</f>
        <v>11291327</v>
      </c>
      <c r="R237" s="8">
        <f>SUMIFS(AssessedValuation[100% Military Exempt],AssessedValuation[Dist],$C237,AssessedValuation[Tif_NonTIF],$A$4)</f>
        <v>0</v>
      </c>
      <c r="S237" s="8">
        <f>SUMIFS(AssessedValuation[100% Homestead Exempt],AssessedValuation[Dist],$C237,AssessedValuation[Tif_NonTIF],$A$4)</f>
        <v>0</v>
      </c>
      <c r="T237" s="8">
        <f>SUMIFS(AssessedValuation[100% Net],AssessedValuation[Dist],$C237,AssessedValuation[Tif_NonTIF],$A$4)</f>
        <v>11291327</v>
      </c>
      <c r="U237" s="8">
        <f>SUMIFS(AssessedValuation[100% Gas &amp; Elec Utilities],AssessedValuation[Dist],$C237,AssessedValuation[Tif_NonTIF],$A$4)</f>
        <v>0</v>
      </c>
      <c r="V237" s="8">
        <f t="shared" si="3"/>
        <v>11291327</v>
      </c>
    </row>
    <row r="238" spans="1:22" x14ac:dyDescent="0.25">
      <c r="A238">
        <f>'Assessed Non-TIF'!A238</f>
        <v>2026</v>
      </c>
      <c r="B238" t="str">
        <f>'Assessed Non-TIF'!B238</f>
        <v>15</v>
      </c>
      <c r="C238" t="str">
        <f>'Assessed Non-TIF'!C238</f>
        <v>5163</v>
      </c>
      <c r="D238" t="str">
        <f>'Assessed Non-TIF'!D238</f>
        <v>5163</v>
      </c>
      <c r="E238" t="str">
        <f>'Assessed Non-TIF'!E238</f>
        <v>PEKIN</v>
      </c>
      <c r="F238" t="str">
        <f>'Assessed Non-TIF'!F238</f>
        <v>Pekin</v>
      </c>
      <c r="G238" s="8">
        <f>SUMIFS(AssessedValuation[100% Residential],AssessedValuation[Dist],$C238,AssessedValuation[Tif_NonTIF],$A$4)</f>
        <v>0</v>
      </c>
      <c r="H238" s="8">
        <f>SUMIFS(AssessedValuation[100% Ag Land],AssessedValuation[Dist],$C238,AssessedValuation[Tif_NonTIF],$A$4)</f>
        <v>0</v>
      </c>
      <c r="I238" s="8">
        <f>SUMIFS(AssessedValuation[100% Ag Building],AssessedValuation[Dist],$C238,AssessedValuation[Tif_NonTIF],$A$4)</f>
        <v>0</v>
      </c>
      <c r="J238" s="8">
        <f>SUMIFS(AssessedValuation[100% Commercial],AssessedValuation[Dist],$C238,AssessedValuation[Tif_NonTIF],$A$4)</f>
        <v>0</v>
      </c>
      <c r="K238" s="8">
        <f>SUMIFS(AssessedValuation[100% Industrial],AssessedValuation[Dist],$C238,AssessedValuation[Tif_NonTIF],$A$4)</f>
        <v>0</v>
      </c>
      <c r="L238" s="8">
        <f>SUMIFS(AssessedValuation[100% Reserved],AssessedValuation[Dist],$C238,AssessedValuation[Tif_NonTIF],$A$4)</f>
        <v>0</v>
      </c>
      <c r="M238" s="8">
        <f>SUMIFS(AssessedValuation[100% Reserved4],AssessedValuation[Dist],$C238,AssessedValuation[Tif_NonTIF],$A$4)</f>
        <v>0</v>
      </c>
      <c r="N238" s="8">
        <f>SUMIFS(AssessedValuation[100% Railroads],AssessedValuation[Dist],$C238,AssessedValuation[Tif_NonTIF],$A$4)</f>
        <v>0</v>
      </c>
      <c r="O238" s="8">
        <f>SUMIFS(AssessedValuation[100% Utilities],AssessedValuation[Dist],$C238,AssessedValuation[Tif_NonTIF],$A$4)</f>
        <v>0</v>
      </c>
      <c r="P238" s="8">
        <f>SUMIFS(AssessedValuation[100% Other],AssessedValuation[Dist],$C238,AssessedValuation[Tif_NonTIF],$A$4)</f>
        <v>0</v>
      </c>
      <c r="Q238" s="8">
        <f>SUMIFS(AssessedValuation[100% Gross],AssessedValuation[Dist],$C238,AssessedValuation[Tif_NonTIF],$A$4)</f>
        <v>0</v>
      </c>
      <c r="R238" s="8">
        <f>SUMIFS(AssessedValuation[100% Military Exempt],AssessedValuation[Dist],$C238,AssessedValuation[Tif_NonTIF],$A$4)</f>
        <v>0</v>
      </c>
      <c r="S238" s="8">
        <f>SUMIFS(AssessedValuation[100% Homestead Exempt],AssessedValuation[Dist],$C238,AssessedValuation[Tif_NonTIF],$A$4)</f>
        <v>0</v>
      </c>
      <c r="T238" s="8">
        <f>SUMIFS(AssessedValuation[100% Net],AssessedValuation[Dist],$C238,AssessedValuation[Tif_NonTIF],$A$4)</f>
        <v>0</v>
      </c>
      <c r="U238" s="8">
        <f>SUMIFS(AssessedValuation[100% Gas &amp; Elec Utilities],AssessedValuation[Dist],$C238,AssessedValuation[Tif_NonTIF],$A$4)</f>
        <v>0</v>
      </c>
      <c r="V238" s="8">
        <f t="shared" si="3"/>
        <v>0</v>
      </c>
    </row>
    <row r="239" spans="1:22" x14ac:dyDescent="0.25">
      <c r="A239">
        <f>'Assessed Non-TIF'!A239</f>
        <v>2026</v>
      </c>
      <c r="B239" t="str">
        <f>'Assessed Non-TIF'!B239</f>
        <v>11</v>
      </c>
      <c r="C239" t="str">
        <f>'Assessed Non-TIF'!C239</f>
        <v>5166</v>
      </c>
      <c r="D239" t="str">
        <f>'Assessed Non-TIF'!D239</f>
        <v>5166</v>
      </c>
      <c r="E239" t="str">
        <f>'Assessed Non-TIF'!E239</f>
        <v>PELLA</v>
      </c>
      <c r="F239" t="str">
        <f>'Assessed Non-TIF'!F239</f>
        <v>Pella</v>
      </c>
      <c r="G239" s="8">
        <f>SUMIFS(AssessedValuation[100% Residential],AssessedValuation[Dist],$C239,AssessedValuation[Tif_NonTIF],$A$4)</f>
        <v>63487675</v>
      </c>
      <c r="H239" s="8">
        <f>SUMIFS(AssessedValuation[100% Ag Land],AssessedValuation[Dist],$C239,AssessedValuation[Tif_NonTIF],$A$4)</f>
        <v>112</v>
      </c>
      <c r="I239" s="8">
        <f>SUMIFS(AssessedValuation[100% Ag Building],AssessedValuation[Dist],$C239,AssessedValuation[Tif_NonTIF],$A$4)</f>
        <v>0</v>
      </c>
      <c r="J239" s="8">
        <f>SUMIFS(AssessedValuation[100% Commercial],AssessedValuation[Dist],$C239,AssessedValuation[Tif_NonTIF],$A$4)</f>
        <v>15157180</v>
      </c>
      <c r="K239" s="8">
        <f>SUMIFS(AssessedValuation[100% Industrial],AssessedValuation[Dist],$C239,AssessedValuation[Tif_NonTIF],$A$4)</f>
        <v>9787240</v>
      </c>
      <c r="L239" s="8">
        <f>SUMIFS(AssessedValuation[100% Reserved],AssessedValuation[Dist],$C239,AssessedValuation[Tif_NonTIF],$A$4)</f>
        <v>0</v>
      </c>
      <c r="M239" s="8">
        <f>SUMIFS(AssessedValuation[100% Reserved4],AssessedValuation[Dist],$C239,AssessedValuation[Tif_NonTIF],$A$4)</f>
        <v>0</v>
      </c>
      <c r="N239" s="8">
        <f>SUMIFS(AssessedValuation[100% Railroads],AssessedValuation[Dist],$C239,AssessedValuation[Tif_NonTIF],$A$4)</f>
        <v>0</v>
      </c>
      <c r="O239" s="8">
        <f>SUMIFS(AssessedValuation[100% Utilities],AssessedValuation[Dist],$C239,AssessedValuation[Tif_NonTIF],$A$4)</f>
        <v>0</v>
      </c>
      <c r="P239" s="8">
        <f>SUMIFS(AssessedValuation[100% Other],AssessedValuation[Dist],$C239,AssessedValuation[Tif_NonTIF],$A$4)</f>
        <v>0</v>
      </c>
      <c r="Q239" s="8">
        <f>SUMIFS(AssessedValuation[100% Gross],AssessedValuation[Dist],$C239,AssessedValuation[Tif_NonTIF],$A$4)</f>
        <v>88432207</v>
      </c>
      <c r="R239" s="8">
        <f>SUMIFS(AssessedValuation[100% Military Exempt],AssessedValuation[Dist],$C239,AssessedValuation[Tif_NonTIF],$A$4)</f>
        <v>4000</v>
      </c>
      <c r="S239" s="8">
        <f>SUMIFS(AssessedValuation[100% Homestead Exempt],AssessedValuation[Dist],$C239,AssessedValuation[Tif_NonTIF],$A$4)</f>
        <v>0</v>
      </c>
      <c r="T239" s="8">
        <f>SUMIFS(AssessedValuation[100% Net],AssessedValuation[Dist],$C239,AssessedValuation[Tif_NonTIF],$A$4)</f>
        <v>88428207</v>
      </c>
      <c r="U239" s="8">
        <f>SUMIFS(AssessedValuation[100% Gas &amp; Elec Utilities],AssessedValuation[Dist],$C239,AssessedValuation[Tif_NonTIF],$A$4)</f>
        <v>0</v>
      </c>
      <c r="V239" s="8">
        <f t="shared" si="3"/>
        <v>88428207</v>
      </c>
    </row>
    <row r="240" spans="1:22" x14ac:dyDescent="0.25">
      <c r="A240">
        <f>'Assessed Non-TIF'!A240</f>
        <v>2026</v>
      </c>
      <c r="B240" t="str">
        <f>'Assessed Non-TIF'!B240</f>
        <v>11</v>
      </c>
      <c r="C240" t="str">
        <f>'Assessed Non-TIF'!C240</f>
        <v>5184</v>
      </c>
      <c r="D240" t="str">
        <f>'Assessed Non-TIF'!D240</f>
        <v>5184</v>
      </c>
      <c r="E240" t="str">
        <f>'Assessed Non-TIF'!E240</f>
        <v>PERRY</v>
      </c>
      <c r="F240" t="str">
        <f>'Assessed Non-TIF'!F240</f>
        <v>Perry</v>
      </c>
      <c r="G240" s="8">
        <f>SUMIFS(AssessedValuation[100% Residential],AssessedValuation[Dist],$C240,AssessedValuation[Tif_NonTIF],$A$4)</f>
        <v>8283760</v>
      </c>
      <c r="H240" s="8">
        <f>SUMIFS(AssessedValuation[100% Ag Land],AssessedValuation[Dist],$C240,AssessedValuation[Tif_NonTIF],$A$4)</f>
        <v>0</v>
      </c>
      <c r="I240" s="8">
        <f>SUMIFS(AssessedValuation[100% Ag Building],AssessedValuation[Dist],$C240,AssessedValuation[Tif_NonTIF],$A$4)</f>
        <v>0</v>
      </c>
      <c r="J240" s="8">
        <f>SUMIFS(AssessedValuation[100% Commercial],AssessedValuation[Dist],$C240,AssessedValuation[Tif_NonTIF],$A$4)</f>
        <v>3307924</v>
      </c>
      <c r="K240" s="8">
        <f>SUMIFS(AssessedValuation[100% Industrial],AssessedValuation[Dist],$C240,AssessedValuation[Tif_NonTIF],$A$4)</f>
        <v>839944</v>
      </c>
      <c r="L240" s="8">
        <f>SUMIFS(AssessedValuation[100% Reserved],AssessedValuation[Dist],$C240,AssessedValuation[Tif_NonTIF],$A$4)</f>
        <v>0</v>
      </c>
      <c r="M240" s="8">
        <f>SUMIFS(AssessedValuation[100% Reserved4],AssessedValuation[Dist],$C240,AssessedValuation[Tif_NonTIF],$A$4)</f>
        <v>0</v>
      </c>
      <c r="N240" s="8">
        <f>SUMIFS(AssessedValuation[100% Railroads],AssessedValuation[Dist],$C240,AssessedValuation[Tif_NonTIF],$A$4)</f>
        <v>0</v>
      </c>
      <c r="O240" s="8">
        <f>SUMIFS(AssessedValuation[100% Utilities],AssessedValuation[Dist],$C240,AssessedValuation[Tif_NonTIF],$A$4)</f>
        <v>0</v>
      </c>
      <c r="P240" s="8">
        <f>SUMIFS(AssessedValuation[100% Other],AssessedValuation[Dist],$C240,AssessedValuation[Tif_NonTIF],$A$4)</f>
        <v>0</v>
      </c>
      <c r="Q240" s="8">
        <f>SUMIFS(AssessedValuation[100% Gross],AssessedValuation[Dist],$C240,AssessedValuation[Tif_NonTIF],$A$4)</f>
        <v>12431628</v>
      </c>
      <c r="R240" s="8">
        <f>SUMIFS(AssessedValuation[100% Military Exempt],AssessedValuation[Dist],$C240,AssessedValuation[Tif_NonTIF],$A$4)</f>
        <v>0</v>
      </c>
      <c r="S240" s="8">
        <f>SUMIFS(AssessedValuation[100% Homestead Exempt],AssessedValuation[Dist],$C240,AssessedValuation[Tif_NonTIF],$A$4)</f>
        <v>0</v>
      </c>
      <c r="T240" s="8">
        <f>SUMIFS(AssessedValuation[100% Net],AssessedValuation[Dist],$C240,AssessedValuation[Tif_NonTIF],$A$4)</f>
        <v>12431628</v>
      </c>
      <c r="U240" s="8">
        <f>SUMIFS(AssessedValuation[100% Gas &amp; Elec Utilities],AssessedValuation[Dist],$C240,AssessedValuation[Tif_NonTIF],$A$4)</f>
        <v>0</v>
      </c>
      <c r="V240" s="8">
        <f t="shared" si="3"/>
        <v>12431628</v>
      </c>
    </row>
    <row r="241" spans="1:22" x14ac:dyDescent="0.25">
      <c r="A241">
        <f>'Assessed Non-TIF'!A241</f>
        <v>2026</v>
      </c>
      <c r="B241" t="str">
        <f>'Assessed Non-TIF'!B241</f>
        <v>09</v>
      </c>
      <c r="C241" t="str">
        <f>'Assessed Non-TIF'!C241</f>
        <v>5250</v>
      </c>
      <c r="D241" t="str">
        <f>'Assessed Non-TIF'!D241</f>
        <v>5250</v>
      </c>
      <c r="E241" t="str">
        <f>'Assessed Non-TIF'!E241</f>
        <v>PLEASANT VALLEY</v>
      </c>
      <c r="F241" t="str">
        <f>'Assessed Non-TIF'!F241</f>
        <v>Pleasant Valley</v>
      </c>
      <c r="G241" s="8">
        <f>SUMIFS(AssessedValuation[100% Residential],AssessedValuation[Dist],$C241,AssessedValuation[Tif_NonTIF],$A$4)</f>
        <v>165967223</v>
      </c>
      <c r="H241" s="8">
        <f>SUMIFS(AssessedValuation[100% Ag Land],AssessedValuation[Dist],$C241,AssessedValuation[Tif_NonTIF],$A$4)</f>
        <v>0</v>
      </c>
      <c r="I241" s="8">
        <f>SUMIFS(AssessedValuation[100% Ag Building],AssessedValuation[Dist],$C241,AssessedValuation[Tif_NonTIF],$A$4)</f>
        <v>0</v>
      </c>
      <c r="J241" s="8">
        <f>SUMIFS(AssessedValuation[100% Commercial],AssessedValuation[Dist],$C241,AssessedValuation[Tif_NonTIF],$A$4)</f>
        <v>109157871</v>
      </c>
      <c r="K241" s="8">
        <f>SUMIFS(AssessedValuation[100% Industrial],AssessedValuation[Dist],$C241,AssessedValuation[Tif_NonTIF],$A$4)</f>
        <v>808294</v>
      </c>
      <c r="L241" s="8">
        <f>SUMIFS(AssessedValuation[100% Reserved],AssessedValuation[Dist],$C241,AssessedValuation[Tif_NonTIF],$A$4)</f>
        <v>0</v>
      </c>
      <c r="M241" s="8">
        <f>SUMIFS(AssessedValuation[100% Reserved4],AssessedValuation[Dist],$C241,AssessedValuation[Tif_NonTIF],$A$4)</f>
        <v>0</v>
      </c>
      <c r="N241" s="8">
        <f>SUMIFS(AssessedValuation[100% Railroads],AssessedValuation[Dist],$C241,AssessedValuation[Tif_NonTIF],$A$4)</f>
        <v>0</v>
      </c>
      <c r="O241" s="8">
        <f>SUMIFS(AssessedValuation[100% Utilities],AssessedValuation[Dist],$C241,AssessedValuation[Tif_NonTIF],$A$4)</f>
        <v>0</v>
      </c>
      <c r="P241" s="8">
        <f>SUMIFS(AssessedValuation[100% Other],AssessedValuation[Dist],$C241,AssessedValuation[Tif_NonTIF],$A$4)</f>
        <v>0</v>
      </c>
      <c r="Q241" s="8">
        <f>SUMIFS(AssessedValuation[100% Gross],AssessedValuation[Dist],$C241,AssessedValuation[Tif_NonTIF],$A$4)</f>
        <v>275933388</v>
      </c>
      <c r="R241" s="8">
        <f>SUMIFS(AssessedValuation[100% Military Exempt],AssessedValuation[Dist],$C241,AssessedValuation[Tif_NonTIF],$A$4)</f>
        <v>188000</v>
      </c>
      <c r="S241" s="8">
        <f>SUMIFS(AssessedValuation[100% Homestead Exempt],AssessedValuation[Dist],$C241,AssessedValuation[Tif_NonTIF],$A$4)</f>
        <v>572000</v>
      </c>
      <c r="T241" s="8">
        <f>SUMIFS(AssessedValuation[100% Net],AssessedValuation[Dist],$C241,AssessedValuation[Tif_NonTIF],$A$4)</f>
        <v>275173388</v>
      </c>
      <c r="U241" s="8">
        <f>SUMIFS(AssessedValuation[100% Gas &amp; Elec Utilities],AssessedValuation[Dist],$C241,AssessedValuation[Tif_NonTIF],$A$4)</f>
        <v>0</v>
      </c>
      <c r="V241" s="8">
        <f t="shared" si="3"/>
        <v>275173388</v>
      </c>
    </row>
    <row r="242" spans="1:22" x14ac:dyDescent="0.25">
      <c r="A242">
        <f>'Assessed Non-TIF'!A242</f>
        <v>2026</v>
      </c>
      <c r="B242" t="str">
        <f>'Assessed Non-TIF'!B242</f>
        <v>11</v>
      </c>
      <c r="C242" t="str">
        <f>'Assessed Non-TIF'!C242</f>
        <v>5256</v>
      </c>
      <c r="D242" t="str">
        <f>'Assessed Non-TIF'!D242</f>
        <v>5256</v>
      </c>
      <c r="E242" t="str">
        <f>'Assessed Non-TIF'!E242</f>
        <v>PLEASANTVILLE</v>
      </c>
      <c r="F242" t="str">
        <f>'Assessed Non-TIF'!F242</f>
        <v>Pleasantville</v>
      </c>
      <c r="G242" s="8">
        <f>SUMIFS(AssessedValuation[100% Residential],AssessedValuation[Dist],$C242,AssessedValuation[Tif_NonTIF],$A$4)</f>
        <v>7008630</v>
      </c>
      <c r="H242" s="8">
        <f>SUMIFS(AssessedValuation[100% Ag Land],AssessedValuation[Dist],$C242,AssessedValuation[Tif_NonTIF],$A$4)</f>
        <v>0</v>
      </c>
      <c r="I242" s="8">
        <f>SUMIFS(AssessedValuation[100% Ag Building],AssessedValuation[Dist],$C242,AssessedValuation[Tif_NonTIF],$A$4)</f>
        <v>0</v>
      </c>
      <c r="J242" s="8">
        <f>SUMIFS(AssessedValuation[100% Commercial],AssessedValuation[Dist],$C242,AssessedValuation[Tif_NonTIF],$A$4)</f>
        <v>2023022</v>
      </c>
      <c r="K242" s="8">
        <f>SUMIFS(AssessedValuation[100% Industrial],AssessedValuation[Dist],$C242,AssessedValuation[Tif_NonTIF],$A$4)</f>
        <v>0</v>
      </c>
      <c r="L242" s="8">
        <f>SUMIFS(AssessedValuation[100% Reserved],AssessedValuation[Dist],$C242,AssessedValuation[Tif_NonTIF],$A$4)</f>
        <v>0</v>
      </c>
      <c r="M242" s="8">
        <f>SUMIFS(AssessedValuation[100% Reserved4],AssessedValuation[Dist],$C242,AssessedValuation[Tif_NonTIF],$A$4)</f>
        <v>0</v>
      </c>
      <c r="N242" s="8">
        <f>SUMIFS(AssessedValuation[100% Railroads],AssessedValuation[Dist],$C242,AssessedValuation[Tif_NonTIF],$A$4)</f>
        <v>0</v>
      </c>
      <c r="O242" s="8">
        <f>SUMIFS(AssessedValuation[100% Utilities],AssessedValuation[Dist],$C242,AssessedValuation[Tif_NonTIF],$A$4)</f>
        <v>0</v>
      </c>
      <c r="P242" s="8">
        <f>SUMIFS(AssessedValuation[100% Other],AssessedValuation[Dist],$C242,AssessedValuation[Tif_NonTIF],$A$4)</f>
        <v>0</v>
      </c>
      <c r="Q242" s="8">
        <f>SUMIFS(AssessedValuation[100% Gross],AssessedValuation[Dist],$C242,AssessedValuation[Tif_NonTIF],$A$4)</f>
        <v>9031652</v>
      </c>
      <c r="R242" s="8">
        <f>SUMIFS(AssessedValuation[100% Military Exempt],AssessedValuation[Dist],$C242,AssessedValuation[Tif_NonTIF],$A$4)</f>
        <v>0</v>
      </c>
      <c r="S242" s="8">
        <f>SUMIFS(AssessedValuation[100% Homestead Exempt],AssessedValuation[Dist],$C242,AssessedValuation[Tif_NonTIF],$A$4)</f>
        <v>0</v>
      </c>
      <c r="T242" s="8">
        <f>SUMIFS(AssessedValuation[100% Net],AssessedValuation[Dist],$C242,AssessedValuation[Tif_NonTIF],$A$4)</f>
        <v>9031652</v>
      </c>
      <c r="U242" s="8">
        <f>SUMIFS(AssessedValuation[100% Gas &amp; Elec Utilities],AssessedValuation[Dist],$C242,AssessedValuation[Tif_NonTIF],$A$4)</f>
        <v>0</v>
      </c>
      <c r="V242" s="8">
        <f t="shared" si="3"/>
        <v>9031652</v>
      </c>
    </row>
    <row r="243" spans="1:22" x14ac:dyDescent="0.25">
      <c r="A243">
        <f>'Assessed Non-TIF'!A243</f>
        <v>2026</v>
      </c>
      <c r="B243" t="str">
        <f>'Assessed Non-TIF'!B243</f>
        <v>05</v>
      </c>
      <c r="C243" t="str">
        <f>'Assessed Non-TIF'!C243</f>
        <v>5283</v>
      </c>
      <c r="D243" t="str">
        <f>'Assessed Non-TIF'!D243</f>
        <v>5283</v>
      </c>
      <c r="E243" t="str">
        <f>'Assessed Non-TIF'!E243</f>
        <v>POCAHONTAS AREA</v>
      </c>
      <c r="F243" t="str">
        <f>'Assessed Non-TIF'!F243</f>
        <v>Pocahontas Area</v>
      </c>
      <c r="G243" s="8">
        <f>SUMIFS(AssessedValuation[100% Residential],AssessedValuation[Dist],$C243,AssessedValuation[Tif_NonTIF],$A$4)</f>
        <v>0</v>
      </c>
      <c r="H243" s="8">
        <f>SUMIFS(AssessedValuation[100% Ag Land],AssessedValuation[Dist],$C243,AssessedValuation[Tif_NonTIF],$A$4)</f>
        <v>0</v>
      </c>
      <c r="I243" s="8">
        <f>SUMIFS(AssessedValuation[100% Ag Building],AssessedValuation[Dist],$C243,AssessedValuation[Tif_NonTIF],$A$4)</f>
        <v>0</v>
      </c>
      <c r="J243" s="8">
        <f>SUMIFS(AssessedValuation[100% Commercial],AssessedValuation[Dist],$C243,AssessedValuation[Tif_NonTIF],$A$4)</f>
        <v>0</v>
      </c>
      <c r="K243" s="8">
        <f>SUMIFS(AssessedValuation[100% Industrial],AssessedValuation[Dist],$C243,AssessedValuation[Tif_NonTIF],$A$4)</f>
        <v>0</v>
      </c>
      <c r="L243" s="8">
        <f>SUMIFS(AssessedValuation[100% Reserved],AssessedValuation[Dist],$C243,AssessedValuation[Tif_NonTIF],$A$4)</f>
        <v>0</v>
      </c>
      <c r="M243" s="8">
        <f>SUMIFS(AssessedValuation[100% Reserved4],AssessedValuation[Dist],$C243,AssessedValuation[Tif_NonTIF],$A$4)</f>
        <v>0</v>
      </c>
      <c r="N243" s="8">
        <f>SUMIFS(AssessedValuation[100% Railroads],AssessedValuation[Dist],$C243,AssessedValuation[Tif_NonTIF],$A$4)</f>
        <v>0</v>
      </c>
      <c r="O243" s="8">
        <f>SUMIFS(AssessedValuation[100% Utilities],AssessedValuation[Dist],$C243,AssessedValuation[Tif_NonTIF],$A$4)</f>
        <v>0</v>
      </c>
      <c r="P243" s="8">
        <f>SUMIFS(AssessedValuation[100% Other],AssessedValuation[Dist],$C243,AssessedValuation[Tif_NonTIF],$A$4)</f>
        <v>0</v>
      </c>
      <c r="Q243" s="8">
        <f>SUMIFS(AssessedValuation[100% Gross],AssessedValuation[Dist],$C243,AssessedValuation[Tif_NonTIF],$A$4)</f>
        <v>0</v>
      </c>
      <c r="R243" s="8">
        <f>SUMIFS(AssessedValuation[100% Military Exempt],AssessedValuation[Dist],$C243,AssessedValuation[Tif_NonTIF],$A$4)</f>
        <v>0</v>
      </c>
      <c r="S243" s="8">
        <f>SUMIFS(AssessedValuation[100% Homestead Exempt],AssessedValuation[Dist],$C243,AssessedValuation[Tif_NonTIF],$A$4)</f>
        <v>0</v>
      </c>
      <c r="T243" s="8">
        <f>SUMIFS(AssessedValuation[100% Net],AssessedValuation[Dist],$C243,AssessedValuation[Tif_NonTIF],$A$4)</f>
        <v>0</v>
      </c>
      <c r="U243" s="8">
        <f>SUMIFS(AssessedValuation[100% Gas &amp; Elec Utilities],AssessedValuation[Dist],$C243,AssessedValuation[Tif_NonTIF],$A$4)</f>
        <v>0</v>
      </c>
      <c r="V243" s="8">
        <f t="shared" si="3"/>
        <v>0</v>
      </c>
    </row>
    <row r="244" spans="1:22" x14ac:dyDescent="0.25">
      <c r="A244">
        <f>'Assessed Non-TIF'!A244</f>
        <v>2026</v>
      </c>
      <c r="B244" t="str">
        <f>'Assessed Non-TIF'!B244</f>
        <v>01</v>
      </c>
      <c r="C244" t="str">
        <f>'Assessed Non-TIF'!C244</f>
        <v>5310</v>
      </c>
      <c r="D244" t="str">
        <f>'Assessed Non-TIF'!D244</f>
        <v>5310</v>
      </c>
      <c r="E244" t="str">
        <f>'Assessed Non-TIF'!E244</f>
        <v>POSTVILLE</v>
      </c>
      <c r="F244" t="str">
        <f>'Assessed Non-TIF'!F244</f>
        <v>Postville</v>
      </c>
      <c r="G244" s="8">
        <f>SUMIFS(AssessedValuation[100% Residential],AssessedValuation[Dist],$C244,AssessedValuation[Tif_NonTIF],$A$4)</f>
        <v>0</v>
      </c>
      <c r="H244" s="8">
        <f>SUMIFS(AssessedValuation[100% Ag Land],AssessedValuation[Dist],$C244,AssessedValuation[Tif_NonTIF],$A$4)</f>
        <v>0</v>
      </c>
      <c r="I244" s="8">
        <f>SUMIFS(AssessedValuation[100% Ag Building],AssessedValuation[Dist],$C244,AssessedValuation[Tif_NonTIF],$A$4)</f>
        <v>0</v>
      </c>
      <c r="J244" s="8">
        <f>SUMIFS(AssessedValuation[100% Commercial],AssessedValuation[Dist],$C244,AssessedValuation[Tif_NonTIF],$A$4)</f>
        <v>0</v>
      </c>
      <c r="K244" s="8">
        <f>SUMIFS(AssessedValuation[100% Industrial],AssessedValuation[Dist],$C244,AssessedValuation[Tif_NonTIF],$A$4)</f>
        <v>0</v>
      </c>
      <c r="L244" s="8">
        <f>SUMIFS(AssessedValuation[100% Reserved],AssessedValuation[Dist],$C244,AssessedValuation[Tif_NonTIF],$A$4)</f>
        <v>0</v>
      </c>
      <c r="M244" s="8">
        <f>SUMIFS(AssessedValuation[100% Reserved4],AssessedValuation[Dist],$C244,AssessedValuation[Tif_NonTIF],$A$4)</f>
        <v>0</v>
      </c>
      <c r="N244" s="8">
        <f>SUMIFS(AssessedValuation[100% Railroads],AssessedValuation[Dist],$C244,AssessedValuation[Tif_NonTIF],$A$4)</f>
        <v>0</v>
      </c>
      <c r="O244" s="8">
        <f>SUMIFS(AssessedValuation[100% Utilities],AssessedValuation[Dist],$C244,AssessedValuation[Tif_NonTIF],$A$4)</f>
        <v>0</v>
      </c>
      <c r="P244" s="8">
        <f>SUMIFS(AssessedValuation[100% Other],AssessedValuation[Dist],$C244,AssessedValuation[Tif_NonTIF],$A$4)</f>
        <v>0</v>
      </c>
      <c r="Q244" s="8">
        <f>SUMIFS(AssessedValuation[100% Gross],AssessedValuation[Dist],$C244,AssessedValuation[Tif_NonTIF],$A$4)</f>
        <v>0</v>
      </c>
      <c r="R244" s="8">
        <f>SUMIFS(AssessedValuation[100% Military Exempt],AssessedValuation[Dist],$C244,AssessedValuation[Tif_NonTIF],$A$4)</f>
        <v>0</v>
      </c>
      <c r="S244" s="8">
        <f>SUMIFS(AssessedValuation[100% Homestead Exempt],AssessedValuation[Dist],$C244,AssessedValuation[Tif_NonTIF],$A$4)</f>
        <v>0</v>
      </c>
      <c r="T244" s="8">
        <f>SUMIFS(AssessedValuation[100% Net],AssessedValuation[Dist],$C244,AssessedValuation[Tif_NonTIF],$A$4)</f>
        <v>0</v>
      </c>
      <c r="U244" s="8">
        <f>SUMIFS(AssessedValuation[100% Gas &amp; Elec Utilities],AssessedValuation[Dist],$C244,AssessedValuation[Tif_NonTIF],$A$4)</f>
        <v>0</v>
      </c>
      <c r="V244" s="8">
        <f t="shared" si="3"/>
        <v>0</v>
      </c>
    </row>
    <row r="245" spans="1:22" x14ac:dyDescent="0.25">
      <c r="A245">
        <f>'Assessed Non-TIF'!A245</f>
        <v>2026</v>
      </c>
      <c r="B245" t="str">
        <f>'Assessed Non-TIF'!B245</f>
        <v>13</v>
      </c>
      <c r="C245" t="str">
        <f>'Assessed Non-TIF'!C245</f>
        <v>5463</v>
      </c>
      <c r="D245" t="str">
        <f>'Assessed Non-TIF'!D245</f>
        <v>5463</v>
      </c>
      <c r="E245" t="str">
        <f>'Assessed Non-TIF'!E245</f>
        <v>RED OAK</v>
      </c>
      <c r="F245" t="str">
        <f>'Assessed Non-TIF'!F245</f>
        <v>Red Oak</v>
      </c>
      <c r="G245" s="8">
        <f>SUMIFS(AssessedValuation[100% Residential],AssessedValuation[Dist],$C245,AssessedValuation[Tif_NonTIF],$A$4)</f>
        <v>1845213</v>
      </c>
      <c r="H245" s="8">
        <f>SUMIFS(AssessedValuation[100% Ag Land],AssessedValuation[Dist],$C245,AssessedValuation[Tif_NonTIF],$A$4)</f>
        <v>0</v>
      </c>
      <c r="I245" s="8">
        <f>SUMIFS(AssessedValuation[100% Ag Building],AssessedValuation[Dist],$C245,AssessedValuation[Tif_NonTIF],$A$4)</f>
        <v>0</v>
      </c>
      <c r="J245" s="8">
        <f>SUMIFS(AssessedValuation[100% Commercial],AssessedValuation[Dist],$C245,AssessedValuation[Tif_NonTIF],$A$4)</f>
        <v>3793508</v>
      </c>
      <c r="K245" s="8">
        <f>SUMIFS(AssessedValuation[100% Industrial],AssessedValuation[Dist],$C245,AssessedValuation[Tif_NonTIF],$A$4)</f>
        <v>0</v>
      </c>
      <c r="L245" s="8">
        <f>SUMIFS(AssessedValuation[100% Reserved],AssessedValuation[Dist],$C245,AssessedValuation[Tif_NonTIF],$A$4)</f>
        <v>0</v>
      </c>
      <c r="M245" s="8">
        <f>SUMIFS(AssessedValuation[100% Reserved4],AssessedValuation[Dist],$C245,AssessedValuation[Tif_NonTIF],$A$4)</f>
        <v>0</v>
      </c>
      <c r="N245" s="8">
        <f>SUMIFS(AssessedValuation[100% Railroads],AssessedValuation[Dist],$C245,AssessedValuation[Tif_NonTIF],$A$4)</f>
        <v>0</v>
      </c>
      <c r="O245" s="8">
        <f>SUMIFS(AssessedValuation[100% Utilities],AssessedValuation[Dist],$C245,AssessedValuation[Tif_NonTIF],$A$4)</f>
        <v>0</v>
      </c>
      <c r="P245" s="8">
        <f>SUMIFS(AssessedValuation[100% Other],AssessedValuation[Dist],$C245,AssessedValuation[Tif_NonTIF],$A$4)</f>
        <v>0</v>
      </c>
      <c r="Q245" s="8">
        <f>SUMIFS(AssessedValuation[100% Gross],AssessedValuation[Dist],$C245,AssessedValuation[Tif_NonTIF],$A$4)</f>
        <v>5638721</v>
      </c>
      <c r="R245" s="8">
        <f>SUMIFS(AssessedValuation[100% Military Exempt],AssessedValuation[Dist],$C245,AssessedValuation[Tif_NonTIF],$A$4)</f>
        <v>0</v>
      </c>
      <c r="S245" s="8">
        <f>SUMIFS(AssessedValuation[100% Homestead Exempt],AssessedValuation[Dist],$C245,AssessedValuation[Tif_NonTIF],$A$4)</f>
        <v>0</v>
      </c>
      <c r="T245" s="8">
        <f>SUMIFS(AssessedValuation[100% Net],AssessedValuation[Dist],$C245,AssessedValuation[Tif_NonTIF],$A$4)</f>
        <v>5638721</v>
      </c>
      <c r="U245" s="8">
        <f>SUMIFS(AssessedValuation[100% Gas &amp; Elec Utilities],AssessedValuation[Dist],$C245,AssessedValuation[Tif_NonTIF],$A$4)</f>
        <v>0</v>
      </c>
      <c r="V245" s="8">
        <f t="shared" si="3"/>
        <v>5638721</v>
      </c>
    </row>
    <row r="246" spans="1:22" x14ac:dyDescent="0.25">
      <c r="A246">
        <f>'Assessed Non-TIF'!A246</f>
        <v>2026</v>
      </c>
      <c r="B246" t="str">
        <f>'Assessed Non-TIF'!B246</f>
        <v>12</v>
      </c>
      <c r="C246" t="str">
        <f>'Assessed Non-TIF'!C246</f>
        <v>5486</v>
      </c>
      <c r="D246" t="str">
        <f>'Assessed Non-TIF'!D246</f>
        <v>5486</v>
      </c>
      <c r="E246" t="str">
        <f>'Assessed Non-TIF'!E246</f>
        <v>REMSEN-UNION</v>
      </c>
      <c r="F246" t="str">
        <f>'Assessed Non-TIF'!F246</f>
        <v>Remsen-Union</v>
      </c>
      <c r="G246" s="8">
        <f>SUMIFS(AssessedValuation[100% Residential],AssessedValuation[Dist],$C246,AssessedValuation[Tif_NonTIF],$A$4)</f>
        <v>5378372</v>
      </c>
      <c r="H246" s="8">
        <f>SUMIFS(AssessedValuation[100% Ag Land],AssessedValuation[Dist],$C246,AssessedValuation[Tif_NonTIF],$A$4)</f>
        <v>0</v>
      </c>
      <c r="I246" s="8">
        <f>SUMIFS(AssessedValuation[100% Ag Building],AssessedValuation[Dist],$C246,AssessedValuation[Tif_NonTIF],$A$4)</f>
        <v>0</v>
      </c>
      <c r="J246" s="8">
        <f>SUMIFS(AssessedValuation[100% Commercial],AssessedValuation[Dist],$C246,AssessedValuation[Tif_NonTIF],$A$4)</f>
        <v>1609690</v>
      </c>
      <c r="K246" s="8">
        <f>SUMIFS(AssessedValuation[100% Industrial],AssessedValuation[Dist],$C246,AssessedValuation[Tif_NonTIF],$A$4)</f>
        <v>33159778</v>
      </c>
      <c r="L246" s="8">
        <f>SUMIFS(AssessedValuation[100% Reserved],AssessedValuation[Dist],$C246,AssessedValuation[Tif_NonTIF],$A$4)</f>
        <v>0</v>
      </c>
      <c r="M246" s="8">
        <f>SUMIFS(AssessedValuation[100% Reserved4],AssessedValuation[Dist],$C246,AssessedValuation[Tif_NonTIF],$A$4)</f>
        <v>0</v>
      </c>
      <c r="N246" s="8">
        <f>SUMIFS(AssessedValuation[100% Railroads],AssessedValuation[Dist],$C246,AssessedValuation[Tif_NonTIF],$A$4)</f>
        <v>0</v>
      </c>
      <c r="O246" s="8">
        <f>SUMIFS(AssessedValuation[100% Utilities],AssessedValuation[Dist],$C246,AssessedValuation[Tif_NonTIF],$A$4)</f>
        <v>0</v>
      </c>
      <c r="P246" s="8">
        <f>SUMIFS(AssessedValuation[100% Other],AssessedValuation[Dist],$C246,AssessedValuation[Tif_NonTIF],$A$4)</f>
        <v>0</v>
      </c>
      <c r="Q246" s="8">
        <f>SUMIFS(AssessedValuation[100% Gross],AssessedValuation[Dist],$C246,AssessedValuation[Tif_NonTIF],$A$4)</f>
        <v>40147840</v>
      </c>
      <c r="R246" s="8">
        <f>SUMIFS(AssessedValuation[100% Military Exempt],AssessedValuation[Dist],$C246,AssessedValuation[Tif_NonTIF],$A$4)</f>
        <v>0</v>
      </c>
      <c r="S246" s="8">
        <f>SUMIFS(AssessedValuation[100% Homestead Exempt],AssessedValuation[Dist],$C246,AssessedValuation[Tif_NonTIF],$A$4)</f>
        <v>0</v>
      </c>
      <c r="T246" s="8">
        <f>SUMIFS(AssessedValuation[100% Net],AssessedValuation[Dist],$C246,AssessedValuation[Tif_NonTIF],$A$4)</f>
        <v>40147840</v>
      </c>
      <c r="U246" s="8">
        <f>SUMIFS(AssessedValuation[100% Gas &amp; Elec Utilities],AssessedValuation[Dist],$C246,AssessedValuation[Tif_NonTIF],$A$4)</f>
        <v>0</v>
      </c>
      <c r="V246" s="8">
        <f t="shared" si="3"/>
        <v>40147840</v>
      </c>
    </row>
    <row r="247" spans="1:22" x14ac:dyDescent="0.25">
      <c r="A247">
        <f>'Assessed Non-TIF'!A247</f>
        <v>2026</v>
      </c>
      <c r="B247" t="str">
        <f>'Assessed Non-TIF'!B247</f>
        <v>01</v>
      </c>
      <c r="C247" t="str">
        <f>'Assessed Non-TIF'!C247</f>
        <v>5508</v>
      </c>
      <c r="D247" t="str">
        <f>'Assessed Non-TIF'!D247</f>
        <v>5508</v>
      </c>
      <c r="E247" t="str">
        <f>'Assessed Non-TIF'!E247</f>
        <v>RICEVILLE</v>
      </c>
      <c r="F247" t="str">
        <f>'Assessed Non-TIF'!F247</f>
        <v>Riceville</v>
      </c>
      <c r="G247" s="8">
        <f>SUMIFS(AssessedValuation[100% Residential],AssessedValuation[Dist],$C247,AssessedValuation[Tif_NonTIF],$A$4)</f>
        <v>1661177</v>
      </c>
      <c r="H247" s="8">
        <f>SUMIFS(AssessedValuation[100% Ag Land],AssessedValuation[Dist],$C247,AssessedValuation[Tif_NonTIF],$A$4)</f>
        <v>554045</v>
      </c>
      <c r="I247" s="8">
        <f>SUMIFS(AssessedValuation[100% Ag Building],AssessedValuation[Dist],$C247,AssessedValuation[Tif_NonTIF],$A$4)</f>
        <v>715775</v>
      </c>
      <c r="J247" s="8">
        <f>SUMIFS(AssessedValuation[100% Commercial],AssessedValuation[Dist],$C247,AssessedValuation[Tif_NonTIF],$A$4)</f>
        <v>1317960</v>
      </c>
      <c r="K247" s="8">
        <f>SUMIFS(AssessedValuation[100% Industrial],AssessedValuation[Dist],$C247,AssessedValuation[Tif_NonTIF],$A$4)</f>
        <v>148597184</v>
      </c>
      <c r="L247" s="8">
        <f>SUMIFS(AssessedValuation[100% Reserved],AssessedValuation[Dist],$C247,AssessedValuation[Tif_NonTIF],$A$4)</f>
        <v>0</v>
      </c>
      <c r="M247" s="8">
        <f>SUMIFS(AssessedValuation[100% Reserved4],AssessedValuation[Dist],$C247,AssessedValuation[Tif_NonTIF],$A$4)</f>
        <v>0</v>
      </c>
      <c r="N247" s="8">
        <f>SUMIFS(AssessedValuation[100% Railroads],AssessedValuation[Dist],$C247,AssessedValuation[Tif_NonTIF],$A$4)</f>
        <v>0</v>
      </c>
      <c r="O247" s="8">
        <f>SUMIFS(AssessedValuation[100% Utilities],AssessedValuation[Dist],$C247,AssessedValuation[Tif_NonTIF],$A$4)</f>
        <v>0</v>
      </c>
      <c r="P247" s="8">
        <f>SUMIFS(AssessedValuation[100% Other],AssessedValuation[Dist],$C247,AssessedValuation[Tif_NonTIF],$A$4)</f>
        <v>0</v>
      </c>
      <c r="Q247" s="8">
        <f>SUMIFS(AssessedValuation[100% Gross],AssessedValuation[Dist],$C247,AssessedValuation[Tif_NonTIF],$A$4)</f>
        <v>152846141</v>
      </c>
      <c r="R247" s="8">
        <f>SUMIFS(AssessedValuation[100% Military Exempt],AssessedValuation[Dist],$C247,AssessedValuation[Tif_NonTIF],$A$4)</f>
        <v>0</v>
      </c>
      <c r="S247" s="8">
        <f>SUMIFS(AssessedValuation[100% Homestead Exempt],AssessedValuation[Dist],$C247,AssessedValuation[Tif_NonTIF],$A$4)</f>
        <v>0</v>
      </c>
      <c r="T247" s="8">
        <f>SUMIFS(AssessedValuation[100% Net],AssessedValuation[Dist],$C247,AssessedValuation[Tif_NonTIF],$A$4)</f>
        <v>152846141</v>
      </c>
      <c r="U247" s="8">
        <f>SUMIFS(AssessedValuation[100% Gas &amp; Elec Utilities],AssessedValuation[Dist],$C247,AssessedValuation[Tif_NonTIF],$A$4)</f>
        <v>0</v>
      </c>
      <c r="V247" s="8">
        <f t="shared" si="3"/>
        <v>152846141</v>
      </c>
    </row>
    <row r="248" spans="1:22" x14ac:dyDescent="0.25">
      <c r="A248">
        <f>'Assessed Non-TIF'!A248</f>
        <v>2026</v>
      </c>
      <c r="B248" t="str">
        <f>'Assessed Non-TIF'!B248</f>
        <v>12</v>
      </c>
      <c r="C248" t="str">
        <f>'Assessed Non-TIF'!C248</f>
        <v>1975</v>
      </c>
      <c r="D248" t="str">
        <f>'Assessed Non-TIF'!D248</f>
        <v>1975</v>
      </c>
      <c r="E248" t="str">
        <f>'Assessed Non-TIF'!E248</f>
        <v>RIVER VALLEY</v>
      </c>
      <c r="F248" t="str">
        <f>'Assessed Non-TIF'!F248</f>
        <v>River Valley</v>
      </c>
      <c r="G248" s="8">
        <f>SUMIFS(AssessedValuation[100% Residential],AssessedValuation[Dist],$C248,AssessedValuation[Tif_NonTIF],$A$4)</f>
        <v>0</v>
      </c>
      <c r="H248" s="8">
        <f>SUMIFS(AssessedValuation[100% Ag Land],AssessedValuation[Dist],$C248,AssessedValuation[Tif_NonTIF],$A$4)</f>
        <v>0</v>
      </c>
      <c r="I248" s="8">
        <f>SUMIFS(AssessedValuation[100% Ag Building],AssessedValuation[Dist],$C248,AssessedValuation[Tif_NonTIF],$A$4)</f>
        <v>0</v>
      </c>
      <c r="J248" s="8">
        <f>SUMIFS(AssessedValuation[100% Commercial],AssessedValuation[Dist],$C248,AssessedValuation[Tif_NonTIF],$A$4)</f>
        <v>1444090</v>
      </c>
      <c r="K248" s="8">
        <f>SUMIFS(AssessedValuation[100% Industrial],AssessedValuation[Dist],$C248,AssessedValuation[Tif_NonTIF],$A$4)</f>
        <v>0</v>
      </c>
      <c r="L248" s="8">
        <f>SUMIFS(AssessedValuation[100% Reserved],AssessedValuation[Dist],$C248,AssessedValuation[Tif_NonTIF],$A$4)</f>
        <v>0</v>
      </c>
      <c r="M248" s="8">
        <f>SUMIFS(AssessedValuation[100% Reserved4],AssessedValuation[Dist],$C248,AssessedValuation[Tif_NonTIF],$A$4)</f>
        <v>0</v>
      </c>
      <c r="N248" s="8">
        <f>SUMIFS(AssessedValuation[100% Railroads],AssessedValuation[Dist],$C248,AssessedValuation[Tif_NonTIF],$A$4)</f>
        <v>0</v>
      </c>
      <c r="O248" s="8">
        <f>SUMIFS(AssessedValuation[100% Utilities],AssessedValuation[Dist],$C248,AssessedValuation[Tif_NonTIF],$A$4)</f>
        <v>0</v>
      </c>
      <c r="P248" s="8">
        <f>SUMIFS(AssessedValuation[100% Other],AssessedValuation[Dist],$C248,AssessedValuation[Tif_NonTIF],$A$4)</f>
        <v>0</v>
      </c>
      <c r="Q248" s="8">
        <f>SUMIFS(AssessedValuation[100% Gross],AssessedValuation[Dist],$C248,AssessedValuation[Tif_NonTIF],$A$4)</f>
        <v>1444090</v>
      </c>
      <c r="R248" s="8">
        <f>SUMIFS(AssessedValuation[100% Military Exempt],AssessedValuation[Dist],$C248,AssessedValuation[Tif_NonTIF],$A$4)</f>
        <v>0</v>
      </c>
      <c r="S248" s="8">
        <f>SUMIFS(AssessedValuation[100% Homestead Exempt],AssessedValuation[Dist],$C248,AssessedValuation[Tif_NonTIF],$A$4)</f>
        <v>0</v>
      </c>
      <c r="T248" s="8">
        <f>SUMIFS(AssessedValuation[100% Net],AssessedValuation[Dist],$C248,AssessedValuation[Tif_NonTIF],$A$4)</f>
        <v>1444090</v>
      </c>
      <c r="U248" s="8">
        <f>SUMIFS(AssessedValuation[100% Gas &amp; Elec Utilities],AssessedValuation[Dist],$C248,AssessedValuation[Tif_NonTIF],$A$4)</f>
        <v>0</v>
      </c>
      <c r="V248" s="8">
        <f t="shared" si="3"/>
        <v>1444090</v>
      </c>
    </row>
    <row r="249" spans="1:22" x14ac:dyDescent="0.25">
      <c r="A249">
        <f>'Assessed Non-TIF'!A249</f>
        <v>2026</v>
      </c>
      <c r="B249" t="str">
        <f>'Assessed Non-TIF'!B249</f>
        <v>13</v>
      </c>
      <c r="C249" t="str">
        <f>'Assessed Non-TIF'!C249</f>
        <v>4824</v>
      </c>
      <c r="D249" t="str">
        <f>'Assessed Non-TIF'!D249</f>
        <v>5510</v>
      </c>
      <c r="E249" t="str">
        <f>'Assessed Non-TIF'!E249</f>
        <v>RIVERSIDE</v>
      </c>
      <c r="F249" t="str">
        <f>'Assessed Non-TIF'!F249</f>
        <v>Riverside</v>
      </c>
      <c r="G249" s="8">
        <f>SUMIFS(AssessedValuation[100% Residential],AssessedValuation[Dist],$C249,AssessedValuation[Tif_NonTIF],$A$4)</f>
        <v>5143496</v>
      </c>
      <c r="H249" s="8">
        <f>SUMIFS(AssessedValuation[100% Ag Land],AssessedValuation[Dist],$C249,AssessedValuation[Tif_NonTIF],$A$4)</f>
        <v>0</v>
      </c>
      <c r="I249" s="8">
        <f>SUMIFS(AssessedValuation[100% Ag Building],AssessedValuation[Dist],$C249,AssessedValuation[Tif_NonTIF],$A$4)</f>
        <v>0</v>
      </c>
      <c r="J249" s="8">
        <f>SUMIFS(AssessedValuation[100% Commercial],AssessedValuation[Dist],$C249,AssessedValuation[Tif_NonTIF],$A$4)</f>
        <v>4450891</v>
      </c>
      <c r="K249" s="8">
        <f>SUMIFS(AssessedValuation[100% Industrial],AssessedValuation[Dist],$C249,AssessedValuation[Tif_NonTIF],$A$4)</f>
        <v>117072</v>
      </c>
      <c r="L249" s="8">
        <f>SUMIFS(AssessedValuation[100% Reserved],AssessedValuation[Dist],$C249,AssessedValuation[Tif_NonTIF],$A$4)</f>
        <v>0</v>
      </c>
      <c r="M249" s="8">
        <f>SUMIFS(AssessedValuation[100% Reserved4],AssessedValuation[Dist],$C249,AssessedValuation[Tif_NonTIF],$A$4)</f>
        <v>0</v>
      </c>
      <c r="N249" s="8">
        <f>SUMIFS(AssessedValuation[100% Railroads],AssessedValuation[Dist],$C249,AssessedValuation[Tif_NonTIF],$A$4)</f>
        <v>0</v>
      </c>
      <c r="O249" s="8">
        <f>SUMIFS(AssessedValuation[100% Utilities],AssessedValuation[Dist],$C249,AssessedValuation[Tif_NonTIF],$A$4)</f>
        <v>0</v>
      </c>
      <c r="P249" s="8">
        <f>SUMIFS(AssessedValuation[100% Other],AssessedValuation[Dist],$C249,AssessedValuation[Tif_NonTIF],$A$4)</f>
        <v>0</v>
      </c>
      <c r="Q249" s="8">
        <f>SUMIFS(AssessedValuation[100% Gross],AssessedValuation[Dist],$C249,AssessedValuation[Tif_NonTIF],$A$4)</f>
        <v>9711459</v>
      </c>
      <c r="R249" s="8">
        <f>SUMIFS(AssessedValuation[100% Military Exempt],AssessedValuation[Dist],$C249,AssessedValuation[Tif_NonTIF],$A$4)</f>
        <v>12000</v>
      </c>
      <c r="S249" s="8">
        <f>SUMIFS(AssessedValuation[100% Homestead Exempt],AssessedValuation[Dist],$C249,AssessedValuation[Tif_NonTIF],$A$4)</f>
        <v>52000</v>
      </c>
      <c r="T249" s="8">
        <f>SUMIFS(AssessedValuation[100% Net],AssessedValuation[Dist],$C249,AssessedValuation[Tif_NonTIF],$A$4)</f>
        <v>9647459</v>
      </c>
      <c r="U249" s="8">
        <f>SUMIFS(AssessedValuation[100% Gas &amp; Elec Utilities],AssessedValuation[Dist],$C249,AssessedValuation[Tif_NonTIF],$A$4)</f>
        <v>0</v>
      </c>
      <c r="V249" s="8">
        <f t="shared" si="3"/>
        <v>9647459</v>
      </c>
    </row>
    <row r="250" spans="1:22" x14ac:dyDescent="0.25">
      <c r="A250">
        <f>'Assessed Non-TIF'!A250</f>
        <v>2026</v>
      </c>
      <c r="B250" t="str">
        <f>'Assessed Non-TIF'!B250</f>
        <v>12</v>
      </c>
      <c r="C250" t="str">
        <f>'Assessed Non-TIF'!C250</f>
        <v>5607</v>
      </c>
      <c r="D250" t="str">
        <f>'Assessed Non-TIF'!D250</f>
        <v>5607</v>
      </c>
      <c r="E250" t="str">
        <f>'Assessed Non-TIF'!E250</f>
        <v>ROCK VALLEY</v>
      </c>
      <c r="F250" t="str">
        <f>'Assessed Non-TIF'!F250</f>
        <v>Rock Valley</v>
      </c>
      <c r="G250" s="8">
        <f>SUMIFS(AssessedValuation[100% Residential],AssessedValuation[Dist],$C250,AssessedValuation[Tif_NonTIF],$A$4)</f>
        <v>38502182</v>
      </c>
      <c r="H250" s="8">
        <f>SUMIFS(AssessedValuation[100% Ag Land],AssessedValuation[Dist],$C250,AssessedValuation[Tif_NonTIF],$A$4)</f>
        <v>0</v>
      </c>
      <c r="I250" s="8">
        <f>SUMIFS(AssessedValuation[100% Ag Building],AssessedValuation[Dist],$C250,AssessedValuation[Tif_NonTIF],$A$4)</f>
        <v>0</v>
      </c>
      <c r="J250" s="8">
        <f>SUMIFS(AssessedValuation[100% Commercial],AssessedValuation[Dist],$C250,AssessedValuation[Tif_NonTIF],$A$4)</f>
        <v>37928808</v>
      </c>
      <c r="K250" s="8">
        <f>SUMIFS(AssessedValuation[100% Industrial],AssessedValuation[Dist],$C250,AssessedValuation[Tif_NonTIF],$A$4)</f>
        <v>7337886</v>
      </c>
      <c r="L250" s="8">
        <f>SUMIFS(AssessedValuation[100% Reserved],AssessedValuation[Dist],$C250,AssessedValuation[Tif_NonTIF],$A$4)</f>
        <v>0</v>
      </c>
      <c r="M250" s="8">
        <f>SUMIFS(AssessedValuation[100% Reserved4],AssessedValuation[Dist],$C250,AssessedValuation[Tif_NonTIF],$A$4)</f>
        <v>0</v>
      </c>
      <c r="N250" s="8">
        <f>SUMIFS(AssessedValuation[100% Railroads],AssessedValuation[Dist],$C250,AssessedValuation[Tif_NonTIF],$A$4)</f>
        <v>0</v>
      </c>
      <c r="O250" s="8">
        <f>SUMIFS(AssessedValuation[100% Utilities],AssessedValuation[Dist],$C250,AssessedValuation[Tif_NonTIF],$A$4)</f>
        <v>0</v>
      </c>
      <c r="P250" s="8">
        <f>SUMIFS(AssessedValuation[100% Other],AssessedValuation[Dist],$C250,AssessedValuation[Tif_NonTIF],$A$4)</f>
        <v>0</v>
      </c>
      <c r="Q250" s="8">
        <f>SUMIFS(AssessedValuation[100% Gross],AssessedValuation[Dist],$C250,AssessedValuation[Tif_NonTIF],$A$4)</f>
        <v>83768876</v>
      </c>
      <c r="R250" s="8">
        <f>SUMIFS(AssessedValuation[100% Military Exempt],AssessedValuation[Dist],$C250,AssessedValuation[Tif_NonTIF],$A$4)</f>
        <v>68000</v>
      </c>
      <c r="S250" s="8">
        <f>SUMIFS(AssessedValuation[100% Homestead Exempt],AssessedValuation[Dist],$C250,AssessedValuation[Tif_NonTIF],$A$4)</f>
        <v>318500</v>
      </c>
      <c r="T250" s="8">
        <f>SUMIFS(AssessedValuation[100% Net],AssessedValuation[Dist],$C250,AssessedValuation[Tif_NonTIF],$A$4)</f>
        <v>83382376</v>
      </c>
      <c r="U250" s="8">
        <f>SUMIFS(AssessedValuation[100% Gas &amp; Elec Utilities],AssessedValuation[Dist],$C250,AssessedValuation[Tif_NonTIF],$A$4)</f>
        <v>0</v>
      </c>
      <c r="V250" s="8">
        <f t="shared" si="3"/>
        <v>83382376</v>
      </c>
    </row>
    <row r="251" spans="1:22" x14ac:dyDescent="0.25">
      <c r="A251">
        <f>'Assessed Non-TIF'!A251</f>
        <v>2026</v>
      </c>
      <c r="B251" t="str">
        <f>'Assessed Non-TIF'!B251</f>
        <v>11</v>
      </c>
      <c r="C251" t="str">
        <f>'Assessed Non-TIF'!C251</f>
        <v>5643</v>
      </c>
      <c r="D251" t="str">
        <f>'Assessed Non-TIF'!D251</f>
        <v>5643</v>
      </c>
      <c r="E251" t="str">
        <f>'Assessed Non-TIF'!E251</f>
        <v>ROLAND-STORY</v>
      </c>
      <c r="F251" t="str">
        <f>'Assessed Non-TIF'!F251</f>
        <v>Roland-Story</v>
      </c>
      <c r="G251" s="8">
        <f>SUMIFS(AssessedValuation[100% Residential],AssessedValuation[Dist],$C251,AssessedValuation[Tif_NonTIF],$A$4)</f>
        <v>57656510</v>
      </c>
      <c r="H251" s="8">
        <f>SUMIFS(AssessedValuation[100% Ag Land],AssessedValuation[Dist],$C251,AssessedValuation[Tif_NonTIF],$A$4)</f>
        <v>0</v>
      </c>
      <c r="I251" s="8">
        <f>SUMIFS(AssessedValuation[100% Ag Building],AssessedValuation[Dist],$C251,AssessedValuation[Tif_NonTIF],$A$4)</f>
        <v>0</v>
      </c>
      <c r="J251" s="8">
        <f>SUMIFS(AssessedValuation[100% Commercial],AssessedValuation[Dist],$C251,AssessedValuation[Tif_NonTIF],$A$4)</f>
        <v>19768178</v>
      </c>
      <c r="K251" s="8">
        <f>SUMIFS(AssessedValuation[100% Industrial],AssessedValuation[Dist],$C251,AssessedValuation[Tif_NonTIF],$A$4)</f>
        <v>5335575</v>
      </c>
      <c r="L251" s="8">
        <f>SUMIFS(AssessedValuation[100% Reserved],AssessedValuation[Dist],$C251,AssessedValuation[Tif_NonTIF],$A$4)</f>
        <v>0</v>
      </c>
      <c r="M251" s="8">
        <f>SUMIFS(AssessedValuation[100% Reserved4],AssessedValuation[Dist],$C251,AssessedValuation[Tif_NonTIF],$A$4)</f>
        <v>0</v>
      </c>
      <c r="N251" s="8">
        <f>SUMIFS(AssessedValuation[100% Railroads],AssessedValuation[Dist],$C251,AssessedValuation[Tif_NonTIF],$A$4)</f>
        <v>0</v>
      </c>
      <c r="O251" s="8">
        <f>SUMIFS(AssessedValuation[100% Utilities],AssessedValuation[Dist],$C251,AssessedValuation[Tif_NonTIF],$A$4)</f>
        <v>0</v>
      </c>
      <c r="P251" s="8">
        <f>SUMIFS(AssessedValuation[100% Other],AssessedValuation[Dist],$C251,AssessedValuation[Tif_NonTIF],$A$4)</f>
        <v>0</v>
      </c>
      <c r="Q251" s="8">
        <f>SUMIFS(AssessedValuation[100% Gross],AssessedValuation[Dist],$C251,AssessedValuation[Tif_NonTIF],$A$4)</f>
        <v>82760263</v>
      </c>
      <c r="R251" s="8">
        <f>SUMIFS(AssessedValuation[100% Military Exempt],AssessedValuation[Dist],$C251,AssessedValuation[Tif_NonTIF],$A$4)</f>
        <v>120000</v>
      </c>
      <c r="S251" s="8">
        <f>SUMIFS(AssessedValuation[100% Homestead Exempt],AssessedValuation[Dist],$C251,AssessedValuation[Tif_NonTIF],$A$4)</f>
        <v>578500</v>
      </c>
      <c r="T251" s="8">
        <f>SUMIFS(AssessedValuation[100% Net],AssessedValuation[Dist],$C251,AssessedValuation[Tif_NonTIF],$A$4)</f>
        <v>82061763</v>
      </c>
      <c r="U251" s="8">
        <f>SUMIFS(AssessedValuation[100% Gas &amp; Elec Utilities],AssessedValuation[Dist],$C251,AssessedValuation[Tif_NonTIF],$A$4)</f>
        <v>0</v>
      </c>
      <c r="V251" s="8">
        <f t="shared" si="3"/>
        <v>82061763</v>
      </c>
    </row>
    <row r="252" spans="1:22" x14ac:dyDescent="0.25">
      <c r="A252">
        <f>'Assessed Non-TIF'!A252</f>
        <v>2026</v>
      </c>
      <c r="B252" t="str">
        <f>'Assessed Non-TIF'!B252</f>
        <v>07</v>
      </c>
      <c r="C252" t="str">
        <f>'Assessed Non-TIF'!C252</f>
        <v>5697</v>
      </c>
      <c r="D252" t="str">
        <f>'Assessed Non-TIF'!D252</f>
        <v>5697</v>
      </c>
      <c r="E252" t="str">
        <f>'Assessed Non-TIF'!E252</f>
        <v>RUDD-ROCKFORD-MARBLE ROCK</v>
      </c>
      <c r="F252" t="str">
        <f>'Assessed Non-TIF'!F252</f>
        <v>Rudd-Rockford-Marble Rock</v>
      </c>
      <c r="G252" s="8">
        <f>SUMIFS(AssessedValuation[100% Residential],AssessedValuation[Dist],$C252,AssessedValuation[Tif_NonTIF],$A$4)</f>
        <v>1799301</v>
      </c>
      <c r="H252" s="8">
        <f>SUMIFS(AssessedValuation[100% Ag Land],AssessedValuation[Dist],$C252,AssessedValuation[Tif_NonTIF],$A$4)</f>
        <v>0</v>
      </c>
      <c r="I252" s="8">
        <f>SUMIFS(AssessedValuation[100% Ag Building],AssessedValuation[Dist],$C252,AssessedValuation[Tif_NonTIF],$A$4)</f>
        <v>0</v>
      </c>
      <c r="J252" s="8">
        <f>SUMIFS(AssessedValuation[100% Commercial],AssessedValuation[Dist],$C252,AssessedValuation[Tif_NonTIF],$A$4)</f>
        <v>5780119</v>
      </c>
      <c r="K252" s="8">
        <f>SUMIFS(AssessedValuation[100% Industrial],AssessedValuation[Dist],$C252,AssessedValuation[Tif_NonTIF],$A$4)</f>
        <v>0</v>
      </c>
      <c r="L252" s="8">
        <f>SUMIFS(AssessedValuation[100% Reserved],AssessedValuation[Dist],$C252,AssessedValuation[Tif_NonTIF],$A$4)</f>
        <v>0</v>
      </c>
      <c r="M252" s="8">
        <f>SUMIFS(AssessedValuation[100% Reserved4],AssessedValuation[Dist],$C252,AssessedValuation[Tif_NonTIF],$A$4)</f>
        <v>0</v>
      </c>
      <c r="N252" s="8">
        <f>SUMIFS(AssessedValuation[100% Railroads],AssessedValuation[Dist],$C252,AssessedValuation[Tif_NonTIF],$A$4)</f>
        <v>0</v>
      </c>
      <c r="O252" s="8">
        <f>SUMIFS(AssessedValuation[100% Utilities],AssessedValuation[Dist],$C252,AssessedValuation[Tif_NonTIF],$A$4)</f>
        <v>0</v>
      </c>
      <c r="P252" s="8">
        <f>SUMIFS(AssessedValuation[100% Other],AssessedValuation[Dist],$C252,AssessedValuation[Tif_NonTIF],$A$4)</f>
        <v>0</v>
      </c>
      <c r="Q252" s="8">
        <f>SUMIFS(AssessedValuation[100% Gross],AssessedValuation[Dist],$C252,AssessedValuation[Tif_NonTIF],$A$4)</f>
        <v>7579420</v>
      </c>
      <c r="R252" s="8">
        <f>SUMIFS(AssessedValuation[100% Military Exempt],AssessedValuation[Dist],$C252,AssessedValuation[Tif_NonTIF],$A$4)</f>
        <v>0</v>
      </c>
      <c r="S252" s="8">
        <f>SUMIFS(AssessedValuation[100% Homestead Exempt],AssessedValuation[Dist],$C252,AssessedValuation[Tif_NonTIF],$A$4)</f>
        <v>0</v>
      </c>
      <c r="T252" s="8">
        <f>SUMIFS(AssessedValuation[100% Net],AssessedValuation[Dist],$C252,AssessedValuation[Tif_NonTIF],$A$4)</f>
        <v>7579420</v>
      </c>
      <c r="U252" s="8">
        <f>SUMIFS(AssessedValuation[100% Gas &amp; Elec Utilities],AssessedValuation[Dist],$C252,AssessedValuation[Tif_NonTIF],$A$4)</f>
        <v>0</v>
      </c>
      <c r="V252" s="8">
        <f t="shared" si="3"/>
        <v>7579420</v>
      </c>
    </row>
    <row r="253" spans="1:22" x14ac:dyDescent="0.25">
      <c r="A253">
        <f>'Assessed Non-TIF'!A253</f>
        <v>2026</v>
      </c>
      <c r="B253" t="str">
        <f>'Assessed Non-TIF'!B253</f>
        <v>05</v>
      </c>
      <c r="C253" t="str">
        <f>'Assessed Non-TIF'!C253</f>
        <v>5724</v>
      </c>
      <c r="D253" t="str">
        <f>'Assessed Non-TIF'!D253</f>
        <v>5724</v>
      </c>
      <c r="E253" t="str">
        <f>'Assessed Non-TIF'!E253</f>
        <v>RUTHVEN-AYRSHIRE</v>
      </c>
      <c r="F253" t="str">
        <f>'Assessed Non-TIF'!F253</f>
        <v>Ruthven-Ayrshire</v>
      </c>
      <c r="G253" s="8">
        <f>SUMIFS(AssessedValuation[100% Residential],AssessedValuation[Dist],$C253,AssessedValuation[Tif_NonTIF],$A$4)</f>
        <v>0</v>
      </c>
      <c r="H253" s="8">
        <f>SUMIFS(AssessedValuation[100% Ag Land],AssessedValuation[Dist],$C253,AssessedValuation[Tif_NonTIF],$A$4)</f>
        <v>0</v>
      </c>
      <c r="I253" s="8">
        <f>SUMIFS(AssessedValuation[100% Ag Building],AssessedValuation[Dist],$C253,AssessedValuation[Tif_NonTIF],$A$4)</f>
        <v>0</v>
      </c>
      <c r="J253" s="8">
        <f>SUMIFS(AssessedValuation[100% Commercial],AssessedValuation[Dist],$C253,AssessedValuation[Tif_NonTIF],$A$4)</f>
        <v>0</v>
      </c>
      <c r="K253" s="8">
        <f>SUMIFS(AssessedValuation[100% Industrial],AssessedValuation[Dist],$C253,AssessedValuation[Tif_NonTIF],$A$4)</f>
        <v>0</v>
      </c>
      <c r="L253" s="8">
        <f>SUMIFS(AssessedValuation[100% Reserved],AssessedValuation[Dist],$C253,AssessedValuation[Tif_NonTIF],$A$4)</f>
        <v>0</v>
      </c>
      <c r="M253" s="8">
        <f>SUMIFS(AssessedValuation[100% Reserved4],AssessedValuation[Dist],$C253,AssessedValuation[Tif_NonTIF],$A$4)</f>
        <v>0</v>
      </c>
      <c r="N253" s="8">
        <f>SUMIFS(AssessedValuation[100% Railroads],AssessedValuation[Dist],$C253,AssessedValuation[Tif_NonTIF],$A$4)</f>
        <v>0</v>
      </c>
      <c r="O253" s="8">
        <f>SUMIFS(AssessedValuation[100% Utilities],AssessedValuation[Dist],$C253,AssessedValuation[Tif_NonTIF],$A$4)</f>
        <v>0</v>
      </c>
      <c r="P253" s="8">
        <f>SUMIFS(AssessedValuation[100% Other],AssessedValuation[Dist],$C253,AssessedValuation[Tif_NonTIF],$A$4)</f>
        <v>0</v>
      </c>
      <c r="Q253" s="8">
        <f>SUMIFS(AssessedValuation[100% Gross],AssessedValuation[Dist],$C253,AssessedValuation[Tif_NonTIF],$A$4)</f>
        <v>0</v>
      </c>
      <c r="R253" s="8">
        <f>SUMIFS(AssessedValuation[100% Military Exempt],AssessedValuation[Dist],$C253,AssessedValuation[Tif_NonTIF],$A$4)</f>
        <v>0</v>
      </c>
      <c r="S253" s="8">
        <f>SUMIFS(AssessedValuation[100% Homestead Exempt],AssessedValuation[Dist],$C253,AssessedValuation[Tif_NonTIF],$A$4)</f>
        <v>0</v>
      </c>
      <c r="T253" s="8">
        <f>SUMIFS(AssessedValuation[100% Net],AssessedValuation[Dist],$C253,AssessedValuation[Tif_NonTIF],$A$4)</f>
        <v>0</v>
      </c>
      <c r="U253" s="8">
        <f>SUMIFS(AssessedValuation[100% Gas &amp; Elec Utilities],AssessedValuation[Dist],$C253,AssessedValuation[Tif_NonTIF],$A$4)</f>
        <v>0</v>
      </c>
      <c r="V253" s="8">
        <f t="shared" si="3"/>
        <v>0</v>
      </c>
    </row>
    <row r="254" spans="1:22" x14ac:dyDescent="0.25">
      <c r="A254">
        <f>'Assessed Non-TIF'!A254</f>
        <v>2026</v>
      </c>
      <c r="B254" t="str">
        <f>'Assessed Non-TIF'!B254</f>
        <v>11</v>
      </c>
      <c r="C254" t="str">
        <f>'Assessed Non-TIF'!C254</f>
        <v>5805</v>
      </c>
      <c r="D254" t="str">
        <f>'Assessed Non-TIF'!D254</f>
        <v>5805</v>
      </c>
      <c r="E254" t="str">
        <f>'Assessed Non-TIF'!E254</f>
        <v>SAYDEL</v>
      </c>
      <c r="F254" t="str">
        <f>'Assessed Non-TIF'!F254</f>
        <v>Saydel</v>
      </c>
      <c r="G254" s="8">
        <f>SUMIFS(AssessedValuation[100% Residential],AssessedValuation[Dist],$C254,AssessedValuation[Tif_NonTIF],$A$4)</f>
        <v>28518602</v>
      </c>
      <c r="H254" s="8">
        <f>SUMIFS(AssessedValuation[100% Ag Land],AssessedValuation[Dist],$C254,AssessedValuation[Tif_NonTIF],$A$4)</f>
        <v>2305</v>
      </c>
      <c r="I254" s="8">
        <f>SUMIFS(AssessedValuation[100% Ag Building],AssessedValuation[Dist],$C254,AssessedValuation[Tif_NonTIF],$A$4)</f>
        <v>0</v>
      </c>
      <c r="J254" s="8">
        <f>SUMIFS(AssessedValuation[100% Commercial],AssessedValuation[Dist],$C254,AssessedValuation[Tif_NonTIF],$A$4)</f>
        <v>71301601</v>
      </c>
      <c r="K254" s="8">
        <f>SUMIFS(AssessedValuation[100% Industrial],AssessedValuation[Dist],$C254,AssessedValuation[Tif_NonTIF],$A$4)</f>
        <v>43198316</v>
      </c>
      <c r="L254" s="8">
        <f>SUMIFS(AssessedValuation[100% Reserved],AssessedValuation[Dist],$C254,AssessedValuation[Tif_NonTIF],$A$4)</f>
        <v>0</v>
      </c>
      <c r="M254" s="8">
        <f>SUMIFS(AssessedValuation[100% Reserved4],AssessedValuation[Dist],$C254,AssessedValuation[Tif_NonTIF],$A$4)</f>
        <v>0</v>
      </c>
      <c r="N254" s="8">
        <f>SUMIFS(AssessedValuation[100% Railroads],AssessedValuation[Dist],$C254,AssessedValuation[Tif_NonTIF],$A$4)</f>
        <v>0</v>
      </c>
      <c r="O254" s="8">
        <f>SUMIFS(AssessedValuation[100% Utilities],AssessedValuation[Dist],$C254,AssessedValuation[Tif_NonTIF],$A$4)</f>
        <v>0</v>
      </c>
      <c r="P254" s="8">
        <f>SUMIFS(AssessedValuation[100% Other],AssessedValuation[Dist],$C254,AssessedValuation[Tif_NonTIF],$A$4)</f>
        <v>0</v>
      </c>
      <c r="Q254" s="8">
        <f>SUMIFS(AssessedValuation[100% Gross],AssessedValuation[Dist],$C254,AssessedValuation[Tif_NonTIF],$A$4)</f>
        <v>143020824</v>
      </c>
      <c r="R254" s="8">
        <f>SUMIFS(AssessedValuation[100% Military Exempt],AssessedValuation[Dist],$C254,AssessedValuation[Tif_NonTIF],$A$4)</f>
        <v>0</v>
      </c>
      <c r="S254" s="8">
        <f>SUMIFS(AssessedValuation[100% Homestead Exempt],AssessedValuation[Dist],$C254,AssessedValuation[Tif_NonTIF],$A$4)</f>
        <v>0</v>
      </c>
      <c r="T254" s="8">
        <f>SUMIFS(AssessedValuation[100% Net],AssessedValuation[Dist],$C254,AssessedValuation[Tif_NonTIF],$A$4)</f>
        <v>143020824</v>
      </c>
      <c r="U254" s="8">
        <f>SUMIFS(AssessedValuation[100% Gas &amp; Elec Utilities],AssessedValuation[Dist],$C254,AssessedValuation[Tif_NonTIF],$A$4)</f>
        <v>0</v>
      </c>
      <c r="V254" s="8">
        <f t="shared" si="3"/>
        <v>143020824</v>
      </c>
    </row>
    <row r="255" spans="1:22" x14ac:dyDescent="0.25">
      <c r="A255">
        <f>'Assessed Non-TIF'!A255</f>
        <v>2026</v>
      </c>
      <c r="B255" t="str">
        <f>'Assessed Non-TIF'!B255</f>
        <v>05</v>
      </c>
      <c r="C255" t="str">
        <f>'Assessed Non-TIF'!C255</f>
        <v>5823</v>
      </c>
      <c r="D255" t="str">
        <f>'Assessed Non-TIF'!D255</f>
        <v>5823</v>
      </c>
      <c r="E255" t="str">
        <f>'Assessed Non-TIF'!E255</f>
        <v>SCHALLER-CRESTLAND</v>
      </c>
      <c r="F255" t="str">
        <f>'Assessed Non-TIF'!F255</f>
        <v>Schaller-Crestland</v>
      </c>
      <c r="G255" s="8">
        <f>SUMIFS(AssessedValuation[100% Residential],AssessedValuation[Dist],$C255,AssessedValuation[Tif_NonTIF],$A$4)</f>
        <v>0</v>
      </c>
      <c r="H255" s="8">
        <f>SUMIFS(AssessedValuation[100% Ag Land],AssessedValuation[Dist],$C255,AssessedValuation[Tif_NonTIF],$A$4)</f>
        <v>0</v>
      </c>
      <c r="I255" s="8">
        <f>SUMIFS(AssessedValuation[100% Ag Building],AssessedValuation[Dist],$C255,AssessedValuation[Tif_NonTIF],$A$4)</f>
        <v>0</v>
      </c>
      <c r="J255" s="8">
        <f>SUMIFS(AssessedValuation[100% Commercial],AssessedValuation[Dist],$C255,AssessedValuation[Tif_NonTIF],$A$4)</f>
        <v>0</v>
      </c>
      <c r="K255" s="8">
        <f>SUMIFS(AssessedValuation[100% Industrial],AssessedValuation[Dist],$C255,AssessedValuation[Tif_NonTIF],$A$4)</f>
        <v>711431</v>
      </c>
      <c r="L255" s="8">
        <f>SUMIFS(AssessedValuation[100% Reserved],AssessedValuation[Dist],$C255,AssessedValuation[Tif_NonTIF],$A$4)</f>
        <v>0</v>
      </c>
      <c r="M255" s="8">
        <f>SUMIFS(AssessedValuation[100% Reserved4],AssessedValuation[Dist],$C255,AssessedValuation[Tif_NonTIF],$A$4)</f>
        <v>0</v>
      </c>
      <c r="N255" s="8">
        <f>SUMIFS(AssessedValuation[100% Railroads],AssessedValuation[Dist],$C255,AssessedValuation[Tif_NonTIF],$A$4)</f>
        <v>0</v>
      </c>
      <c r="O255" s="8">
        <f>SUMIFS(AssessedValuation[100% Utilities],AssessedValuation[Dist],$C255,AssessedValuation[Tif_NonTIF],$A$4)</f>
        <v>0</v>
      </c>
      <c r="P255" s="8">
        <f>SUMIFS(AssessedValuation[100% Other],AssessedValuation[Dist],$C255,AssessedValuation[Tif_NonTIF],$A$4)</f>
        <v>0</v>
      </c>
      <c r="Q255" s="8">
        <f>SUMIFS(AssessedValuation[100% Gross],AssessedValuation[Dist],$C255,AssessedValuation[Tif_NonTIF],$A$4)</f>
        <v>711431</v>
      </c>
      <c r="R255" s="8">
        <f>SUMIFS(AssessedValuation[100% Military Exempt],AssessedValuation[Dist],$C255,AssessedValuation[Tif_NonTIF],$A$4)</f>
        <v>0</v>
      </c>
      <c r="S255" s="8">
        <f>SUMIFS(AssessedValuation[100% Homestead Exempt],AssessedValuation[Dist],$C255,AssessedValuation[Tif_NonTIF],$A$4)</f>
        <v>0</v>
      </c>
      <c r="T255" s="8">
        <f>SUMIFS(AssessedValuation[100% Net],AssessedValuation[Dist],$C255,AssessedValuation[Tif_NonTIF],$A$4)</f>
        <v>711431</v>
      </c>
      <c r="U255" s="8">
        <f>SUMIFS(AssessedValuation[100% Gas &amp; Elec Utilities],AssessedValuation[Dist],$C255,AssessedValuation[Tif_NonTIF],$A$4)</f>
        <v>0</v>
      </c>
      <c r="V255" s="8">
        <f t="shared" si="3"/>
        <v>711431</v>
      </c>
    </row>
    <row r="256" spans="1:22" x14ac:dyDescent="0.25">
      <c r="A256">
        <f>'Assessed Non-TIF'!A256</f>
        <v>2026</v>
      </c>
      <c r="B256" t="str">
        <f>'Assessed Non-TIF'!B256</f>
        <v>12</v>
      </c>
      <c r="C256" t="str">
        <f>'Assessed Non-TIF'!C256</f>
        <v>5832</v>
      </c>
      <c r="D256" t="str">
        <f>'Assessed Non-TIF'!D256</f>
        <v>5832</v>
      </c>
      <c r="E256" t="str">
        <f>'Assessed Non-TIF'!E256</f>
        <v>SCHLESWIG</v>
      </c>
      <c r="F256" t="str">
        <f>'Assessed Non-TIF'!F256</f>
        <v>Schleswig</v>
      </c>
      <c r="G256" s="8">
        <f>SUMIFS(AssessedValuation[100% Residential],AssessedValuation[Dist],$C256,AssessedValuation[Tif_NonTIF],$A$4)</f>
        <v>0</v>
      </c>
      <c r="H256" s="8">
        <f>SUMIFS(AssessedValuation[100% Ag Land],AssessedValuation[Dist],$C256,AssessedValuation[Tif_NonTIF],$A$4)</f>
        <v>0</v>
      </c>
      <c r="I256" s="8">
        <f>SUMIFS(AssessedValuation[100% Ag Building],AssessedValuation[Dist],$C256,AssessedValuation[Tif_NonTIF],$A$4)</f>
        <v>0</v>
      </c>
      <c r="J256" s="8">
        <f>SUMIFS(AssessedValuation[100% Commercial],AssessedValuation[Dist],$C256,AssessedValuation[Tif_NonTIF],$A$4)</f>
        <v>1061220</v>
      </c>
      <c r="K256" s="8">
        <f>SUMIFS(AssessedValuation[100% Industrial],AssessedValuation[Dist],$C256,AssessedValuation[Tif_NonTIF],$A$4)</f>
        <v>4151040</v>
      </c>
      <c r="L256" s="8">
        <f>SUMIFS(AssessedValuation[100% Reserved],AssessedValuation[Dist],$C256,AssessedValuation[Tif_NonTIF],$A$4)</f>
        <v>0</v>
      </c>
      <c r="M256" s="8">
        <f>SUMIFS(AssessedValuation[100% Reserved4],AssessedValuation[Dist],$C256,AssessedValuation[Tif_NonTIF],$A$4)</f>
        <v>0</v>
      </c>
      <c r="N256" s="8">
        <f>SUMIFS(AssessedValuation[100% Railroads],AssessedValuation[Dist],$C256,AssessedValuation[Tif_NonTIF],$A$4)</f>
        <v>0</v>
      </c>
      <c r="O256" s="8">
        <f>SUMIFS(AssessedValuation[100% Utilities],AssessedValuation[Dist],$C256,AssessedValuation[Tif_NonTIF],$A$4)</f>
        <v>0</v>
      </c>
      <c r="P256" s="8">
        <f>SUMIFS(AssessedValuation[100% Other],AssessedValuation[Dist],$C256,AssessedValuation[Tif_NonTIF],$A$4)</f>
        <v>0</v>
      </c>
      <c r="Q256" s="8">
        <f>SUMIFS(AssessedValuation[100% Gross],AssessedValuation[Dist],$C256,AssessedValuation[Tif_NonTIF],$A$4)</f>
        <v>5212260</v>
      </c>
      <c r="R256" s="8">
        <f>SUMIFS(AssessedValuation[100% Military Exempt],AssessedValuation[Dist],$C256,AssessedValuation[Tif_NonTIF],$A$4)</f>
        <v>0</v>
      </c>
      <c r="S256" s="8">
        <f>SUMIFS(AssessedValuation[100% Homestead Exempt],AssessedValuation[Dist],$C256,AssessedValuation[Tif_NonTIF],$A$4)</f>
        <v>0</v>
      </c>
      <c r="T256" s="8">
        <f>SUMIFS(AssessedValuation[100% Net],AssessedValuation[Dist],$C256,AssessedValuation[Tif_NonTIF],$A$4)</f>
        <v>5212260</v>
      </c>
      <c r="U256" s="8">
        <f>SUMIFS(AssessedValuation[100% Gas &amp; Elec Utilities],AssessedValuation[Dist],$C256,AssessedValuation[Tif_NonTIF],$A$4)</f>
        <v>0</v>
      </c>
      <c r="V256" s="8">
        <f t="shared" si="3"/>
        <v>5212260</v>
      </c>
    </row>
    <row r="257" spans="1:22" x14ac:dyDescent="0.25">
      <c r="A257">
        <f>'Assessed Non-TIF'!A257</f>
        <v>2026</v>
      </c>
      <c r="B257" t="str">
        <f>'Assessed Non-TIF'!B257</f>
        <v>12</v>
      </c>
      <c r="C257" t="str">
        <f>'Assessed Non-TIF'!C257</f>
        <v>5877</v>
      </c>
      <c r="D257" t="str">
        <f>'Assessed Non-TIF'!D257</f>
        <v>5877</v>
      </c>
      <c r="E257" t="str">
        <f>'Assessed Non-TIF'!E257</f>
        <v>SERGEANT BLUFF-LUTON</v>
      </c>
      <c r="F257" t="str">
        <f>'Assessed Non-TIF'!F257</f>
        <v>Sergeant Bluff-Luton</v>
      </c>
      <c r="G257" s="8">
        <f>SUMIFS(AssessedValuation[100% Residential],AssessedValuation[Dist],$C257,AssessedValuation[Tif_NonTIF],$A$4)</f>
        <v>13387772</v>
      </c>
      <c r="H257" s="8">
        <f>SUMIFS(AssessedValuation[100% Ag Land],AssessedValuation[Dist],$C257,AssessedValuation[Tif_NonTIF],$A$4)</f>
        <v>199307</v>
      </c>
      <c r="I257" s="8">
        <f>SUMIFS(AssessedValuation[100% Ag Building],AssessedValuation[Dist],$C257,AssessedValuation[Tif_NonTIF],$A$4)</f>
        <v>81235</v>
      </c>
      <c r="J257" s="8">
        <f>SUMIFS(AssessedValuation[100% Commercial],AssessedValuation[Dist],$C257,AssessedValuation[Tif_NonTIF],$A$4)</f>
        <v>108006608</v>
      </c>
      <c r="K257" s="8">
        <f>SUMIFS(AssessedValuation[100% Industrial],AssessedValuation[Dist],$C257,AssessedValuation[Tif_NonTIF],$A$4)</f>
        <v>110631321</v>
      </c>
      <c r="L257" s="8">
        <f>SUMIFS(AssessedValuation[100% Reserved],AssessedValuation[Dist],$C257,AssessedValuation[Tif_NonTIF],$A$4)</f>
        <v>0</v>
      </c>
      <c r="M257" s="8">
        <f>SUMIFS(AssessedValuation[100% Reserved4],AssessedValuation[Dist],$C257,AssessedValuation[Tif_NonTIF],$A$4)</f>
        <v>0</v>
      </c>
      <c r="N257" s="8">
        <f>SUMIFS(AssessedValuation[100% Railroads],AssessedValuation[Dist],$C257,AssessedValuation[Tif_NonTIF],$A$4)</f>
        <v>0</v>
      </c>
      <c r="O257" s="8">
        <f>SUMIFS(AssessedValuation[100% Utilities],AssessedValuation[Dist],$C257,AssessedValuation[Tif_NonTIF],$A$4)</f>
        <v>0</v>
      </c>
      <c r="P257" s="8">
        <f>SUMIFS(AssessedValuation[100% Other],AssessedValuation[Dist],$C257,AssessedValuation[Tif_NonTIF],$A$4)</f>
        <v>0</v>
      </c>
      <c r="Q257" s="8">
        <f>SUMIFS(AssessedValuation[100% Gross],AssessedValuation[Dist],$C257,AssessedValuation[Tif_NonTIF],$A$4)</f>
        <v>232306243</v>
      </c>
      <c r="R257" s="8">
        <f>SUMIFS(AssessedValuation[100% Military Exempt],AssessedValuation[Dist],$C257,AssessedValuation[Tif_NonTIF],$A$4)</f>
        <v>0</v>
      </c>
      <c r="S257" s="8">
        <f>SUMIFS(AssessedValuation[100% Homestead Exempt],AssessedValuation[Dist],$C257,AssessedValuation[Tif_NonTIF],$A$4)</f>
        <v>0</v>
      </c>
      <c r="T257" s="8">
        <f>SUMIFS(AssessedValuation[100% Net],AssessedValuation[Dist],$C257,AssessedValuation[Tif_NonTIF],$A$4)</f>
        <v>232306243</v>
      </c>
      <c r="U257" s="8">
        <f>SUMIFS(AssessedValuation[100% Gas &amp; Elec Utilities],AssessedValuation[Dist],$C257,AssessedValuation[Tif_NonTIF],$A$4)</f>
        <v>0</v>
      </c>
      <c r="V257" s="8">
        <f t="shared" si="3"/>
        <v>232306243</v>
      </c>
    </row>
    <row r="258" spans="1:22" x14ac:dyDescent="0.25">
      <c r="A258">
        <f>'Assessed Non-TIF'!A258</f>
        <v>2026</v>
      </c>
      <c r="B258" t="str">
        <f>'Assessed Non-TIF'!B258</f>
        <v>15</v>
      </c>
      <c r="C258" t="str">
        <f>'Assessed Non-TIF'!C258</f>
        <v>5895</v>
      </c>
      <c r="D258" t="str">
        <f>'Assessed Non-TIF'!D258</f>
        <v>5895</v>
      </c>
      <c r="E258" t="str">
        <f>'Assessed Non-TIF'!E258</f>
        <v>SEYMOUR</v>
      </c>
      <c r="F258" t="str">
        <f>'Assessed Non-TIF'!F258</f>
        <v>Seymour</v>
      </c>
      <c r="G258" s="8">
        <f>SUMIFS(AssessedValuation[100% Residential],AssessedValuation[Dist],$C258,AssessedValuation[Tif_NonTIF],$A$4)</f>
        <v>0</v>
      </c>
      <c r="H258" s="8">
        <f>SUMIFS(AssessedValuation[100% Ag Land],AssessedValuation[Dist],$C258,AssessedValuation[Tif_NonTIF],$A$4)</f>
        <v>0</v>
      </c>
      <c r="I258" s="8">
        <f>SUMIFS(AssessedValuation[100% Ag Building],AssessedValuation[Dist],$C258,AssessedValuation[Tif_NonTIF],$A$4)</f>
        <v>0</v>
      </c>
      <c r="J258" s="8">
        <f>SUMIFS(AssessedValuation[100% Commercial],AssessedValuation[Dist],$C258,AssessedValuation[Tif_NonTIF],$A$4)</f>
        <v>0</v>
      </c>
      <c r="K258" s="8">
        <f>SUMIFS(AssessedValuation[100% Industrial],AssessedValuation[Dist],$C258,AssessedValuation[Tif_NonTIF],$A$4)</f>
        <v>0</v>
      </c>
      <c r="L258" s="8">
        <f>SUMIFS(AssessedValuation[100% Reserved],AssessedValuation[Dist],$C258,AssessedValuation[Tif_NonTIF],$A$4)</f>
        <v>0</v>
      </c>
      <c r="M258" s="8">
        <f>SUMIFS(AssessedValuation[100% Reserved4],AssessedValuation[Dist],$C258,AssessedValuation[Tif_NonTIF],$A$4)</f>
        <v>0</v>
      </c>
      <c r="N258" s="8">
        <f>SUMIFS(AssessedValuation[100% Railroads],AssessedValuation[Dist],$C258,AssessedValuation[Tif_NonTIF],$A$4)</f>
        <v>0</v>
      </c>
      <c r="O258" s="8">
        <f>SUMIFS(AssessedValuation[100% Utilities],AssessedValuation[Dist],$C258,AssessedValuation[Tif_NonTIF],$A$4)</f>
        <v>0</v>
      </c>
      <c r="P258" s="8">
        <f>SUMIFS(AssessedValuation[100% Other],AssessedValuation[Dist],$C258,AssessedValuation[Tif_NonTIF],$A$4)</f>
        <v>0</v>
      </c>
      <c r="Q258" s="8">
        <f>SUMIFS(AssessedValuation[100% Gross],AssessedValuation[Dist],$C258,AssessedValuation[Tif_NonTIF],$A$4)</f>
        <v>0</v>
      </c>
      <c r="R258" s="8">
        <f>SUMIFS(AssessedValuation[100% Military Exempt],AssessedValuation[Dist],$C258,AssessedValuation[Tif_NonTIF],$A$4)</f>
        <v>0</v>
      </c>
      <c r="S258" s="8">
        <f>SUMIFS(AssessedValuation[100% Homestead Exempt],AssessedValuation[Dist],$C258,AssessedValuation[Tif_NonTIF],$A$4)</f>
        <v>0</v>
      </c>
      <c r="T258" s="8">
        <f>SUMIFS(AssessedValuation[100% Net],AssessedValuation[Dist],$C258,AssessedValuation[Tif_NonTIF],$A$4)</f>
        <v>0</v>
      </c>
      <c r="U258" s="8">
        <f>SUMIFS(AssessedValuation[100% Gas &amp; Elec Utilities],AssessedValuation[Dist],$C258,AssessedValuation[Tif_NonTIF],$A$4)</f>
        <v>0</v>
      </c>
      <c r="V258" s="8">
        <f t="shared" si="3"/>
        <v>0</v>
      </c>
    </row>
    <row r="259" spans="1:22" x14ac:dyDescent="0.25">
      <c r="A259">
        <f>'Assessed Non-TIF'!A259</f>
        <v>2026</v>
      </c>
      <c r="B259" t="str">
        <f>'Assessed Non-TIF'!B259</f>
        <v>12</v>
      </c>
      <c r="C259" t="str">
        <f>'Assessed Non-TIF'!C259</f>
        <v>5949</v>
      </c>
      <c r="D259" t="str">
        <f>'Assessed Non-TIF'!D259</f>
        <v>5949</v>
      </c>
      <c r="E259" t="str">
        <f>'Assessed Non-TIF'!E259</f>
        <v>SHELDON</v>
      </c>
      <c r="F259" t="str">
        <f>'Assessed Non-TIF'!F259</f>
        <v>Sheldon</v>
      </c>
      <c r="G259" s="8">
        <f>SUMIFS(AssessedValuation[100% Residential],AssessedValuation[Dist],$C259,AssessedValuation[Tif_NonTIF],$A$4)</f>
        <v>74061269</v>
      </c>
      <c r="H259" s="8">
        <f>SUMIFS(AssessedValuation[100% Ag Land],AssessedValuation[Dist],$C259,AssessedValuation[Tif_NonTIF],$A$4)</f>
        <v>4436137</v>
      </c>
      <c r="I259" s="8">
        <f>SUMIFS(AssessedValuation[100% Ag Building],AssessedValuation[Dist],$C259,AssessedValuation[Tif_NonTIF],$A$4)</f>
        <v>288573</v>
      </c>
      <c r="J259" s="8">
        <f>SUMIFS(AssessedValuation[100% Commercial],AssessedValuation[Dist],$C259,AssessedValuation[Tif_NonTIF],$A$4)</f>
        <v>68699664</v>
      </c>
      <c r="K259" s="8">
        <f>SUMIFS(AssessedValuation[100% Industrial],AssessedValuation[Dist],$C259,AssessedValuation[Tif_NonTIF],$A$4)</f>
        <v>36401751</v>
      </c>
      <c r="L259" s="8">
        <f>SUMIFS(AssessedValuation[100% Reserved],AssessedValuation[Dist],$C259,AssessedValuation[Tif_NonTIF],$A$4)</f>
        <v>0</v>
      </c>
      <c r="M259" s="8">
        <f>SUMIFS(AssessedValuation[100% Reserved4],AssessedValuation[Dist],$C259,AssessedValuation[Tif_NonTIF],$A$4)</f>
        <v>0</v>
      </c>
      <c r="N259" s="8">
        <f>SUMIFS(AssessedValuation[100% Railroads],AssessedValuation[Dist],$C259,AssessedValuation[Tif_NonTIF],$A$4)</f>
        <v>0</v>
      </c>
      <c r="O259" s="8">
        <f>SUMIFS(AssessedValuation[100% Utilities],AssessedValuation[Dist],$C259,AssessedValuation[Tif_NonTIF],$A$4)</f>
        <v>0</v>
      </c>
      <c r="P259" s="8">
        <f>SUMIFS(AssessedValuation[100% Other],AssessedValuation[Dist],$C259,AssessedValuation[Tif_NonTIF],$A$4)</f>
        <v>0</v>
      </c>
      <c r="Q259" s="8">
        <f>SUMIFS(AssessedValuation[100% Gross],AssessedValuation[Dist],$C259,AssessedValuation[Tif_NonTIF],$A$4)</f>
        <v>183887394</v>
      </c>
      <c r="R259" s="8">
        <f>SUMIFS(AssessedValuation[100% Military Exempt],AssessedValuation[Dist],$C259,AssessedValuation[Tif_NonTIF],$A$4)</f>
        <v>111524</v>
      </c>
      <c r="S259" s="8">
        <f>SUMIFS(AssessedValuation[100% Homestead Exempt],AssessedValuation[Dist],$C259,AssessedValuation[Tif_NonTIF],$A$4)</f>
        <v>526500</v>
      </c>
      <c r="T259" s="8">
        <f>SUMIFS(AssessedValuation[100% Net],AssessedValuation[Dist],$C259,AssessedValuation[Tif_NonTIF],$A$4)</f>
        <v>183249370</v>
      </c>
      <c r="U259" s="8">
        <f>SUMIFS(AssessedValuation[100% Gas &amp; Elec Utilities],AssessedValuation[Dist],$C259,AssessedValuation[Tif_NonTIF],$A$4)</f>
        <v>0</v>
      </c>
      <c r="V259" s="8">
        <f t="shared" si="3"/>
        <v>183249370</v>
      </c>
    </row>
    <row r="260" spans="1:22" x14ac:dyDescent="0.25">
      <c r="A260">
        <f>'Assessed Non-TIF'!A260</f>
        <v>2026</v>
      </c>
      <c r="B260" t="str">
        <f>'Assessed Non-TIF'!B260</f>
        <v>13</v>
      </c>
      <c r="C260" t="str">
        <f>'Assessed Non-TIF'!C260</f>
        <v>5976</v>
      </c>
      <c r="D260" t="str">
        <f>'Assessed Non-TIF'!D260</f>
        <v>5976</v>
      </c>
      <c r="E260" t="str">
        <f>'Assessed Non-TIF'!E260</f>
        <v>SHENANDOAH</v>
      </c>
      <c r="F260" t="str">
        <f>'Assessed Non-TIF'!F260</f>
        <v>Shenandoah</v>
      </c>
      <c r="G260" s="8">
        <f>SUMIFS(AssessedValuation[100% Residential],AssessedValuation[Dist],$C260,AssessedValuation[Tif_NonTIF],$A$4)</f>
        <v>1364850</v>
      </c>
      <c r="H260" s="8">
        <f>SUMIFS(AssessedValuation[100% Ag Land],AssessedValuation[Dist],$C260,AssessedValuation[Tif_NonTIF],$A$4)</f>
        <v>0</v>
      </c>
      <c r="I260" s="8">
        <f>SUMIFS(AssessedValuation[100% Ag Building],AssessedValuation[Dist],$C260,AssessedValuation[Tif_NonTIF],$A$4)</f>
        <v>277</v>
      </c>
      <c r="J260" s="8">
        <f>SUMIFS(AssessedValuation[100% Commercial],AssessedValuation[Dist],$C260,AssessedValuation[Tif_NonTIF],$A$4)</f>
        <v>2902109</v>
      </c>
      <c r="K260" s="8">
        <f>SUMIFS(AssessedValuation[100% Industrial],AssessedValuation[Dist],$C260,AssessedValuation[Tif_NonTIF],$A$4)</f>
        <v>256367</v>
      </c>
      <c r="L260" s="8">
        <f>SUMIFS(AssessedValuation[100% Reserved],AssessedValuation[Dist],$C260,AssessedValuation[Tif_NonTIF],$A$4)</f>
        <v>0</v>
      </c>
      <c r="M260" s="8">
        <f>SUMIFS(AssessedValuation[100% Reserved4],AssessedValuation[Dist],$C260,AssessedValuation[Tif_NonTIF],$A$4)</f>
        <v>0</v>
      </c>
      <c r="N260" s="8">
        <f>SUMIFS(AssessedValuation[100% Railroads],AssessedValuation[Dist],$C260,AssessedValuation[Tif_NonTIF],$A$4)</f>
        <v>0</v>
      </c>
      <c r="O260" s="8">
        <f>SUMIFS(AssessedValuation[100% Utilities],AssessedValuation[Dist],$C260,AssessedValuation[Tif_NonTIF],$A$4)</f>
        <v>0</v>
      </c>
      <c r="P260" s="8">
        <f>SUMIFS(AssessedValuation[100% Other],AssessedValuation[Dist],$C260,AssessedValuation[Tif_NonTIF],$A$4)</f>
        <v>0</v>
      </c>
      <c r="Q260" s="8">
        <f>SUMIFS(AssessedValuation[100% Gross],AssessedValuation[Dist],$C260,AssessedValuation[Tif_NonTIF],$A$4)</f>
        <v>4523603</v>
      </c>
      <c r="R260" s="8">
        <f>SUMIFS(AssessedValuation[100% Military Exempt],AssessedValuation[Dist],$C260,AssessedValuation[Tif_NonTIF],$A$4)</f>
        <v>0</v>
      </c>
      <c r="S260" s="8">
        <f>SUMIFS(AssessedValuation[100% Homestead Exempt],AssessedValuation[Dist],$C260,AssessedValuation[Tif_NonTIF],$A$4)</f>
        <v>0</v>
      </c>
      <c r="T260" s="8">
        <f>SUMIFS(AssessedValuation[100% Net],AssessedValuation[Dist],$C260,AssessedValuation[Tif_NonTIF],$A$4)</f>
        <v>4523603</v>
      </c>
      <c r="U260" s="8">
        <f>SUMIFS(AssessedValuation[100% Gas &amp; Elec Utilities],AssessedValuation[Dist],$C260,AssessedValuation[Tif_NonTIF],$A$4)</f>
        <v>0</v>
      </c>
      <c r="V260" s="8">
        <f t="shared" si="3"/>
        <v>4523603</v>
      </c>
    </row>
    <row r="261" spans="1:22" x14ac:dyDescent="0.25">
      <c r="A261">
        <f>'Assessed Non-TIF'!A261</f>
        <v>2026</v>
      </c>
      <c r="B261" t="str">
        <f>'Assessed Non-TIF'!B261</f>
        <v>12</v>
      </c>
      <c r="C261" t="str">
        <f>'Assessed Non-TIF'!C261</f>
        <v>5994</v>
      </c>
      <c r="D261" t="str">
        <f>'Assessed Non-TIF'!D261</f>
        <v>5994</v>
      </c>
      <c r="E261" t="str">
        <f>'Assessed Non-TIF'!E261</f>
        <v>SIBLEY-OCHEYEDAN</v>
      </c>
      <c r="F261" t="str">
        <f>'Assessed Non-TIF'!F261</f>
        <v>Sibley-Ocheyedan</v>
      </c>
      <c r="G261" s="8">
        <f>SUMIFS(AssessedValuation[100% Residential],AssessedValuation[Dist],$C261,AssessedValuation[Tif_NonTIF],$A$4)</f>
        <v>18450158</v>
      </c>
      <c r="H261" s="8">
        <f>SUMIFS(AssessedValuation[100% Ag Land],AssessedValuation[Dist],$C261,AssessedValuation[Tif_NonTIF],$A$4)</f>
        <v>0</v>
      </c>
      <c r="I261" s="8">
        <f>SUMIFS(AssessedValuation[100% Ag Building],AssessedValuation[Dist],$C261,AssessedValuation[Tif_NonTIF],$A$4)</f>
        <v>0</v>
      </c>
      <c r="J261" s="8">
        <f>SUMIFS(AssessedValuation[100% Commercial],AssessedValuation[Dist],$C261,AssessedValuation[Tif_NonTIF],$A$4)</f>
        <v>23367851</v>
      </c>
      <c r="K261" s="8">
        <f>SUMIFS(AssessedValuation[100% Industrial],AssessedValuation[Dist],$C261,AssessedValuation[Tif_NonTIF],$A$4)</f>
        <v>18056197</v>
      </c>
      <c r="L261" s="8">
        <f>SUMIFS(AssessedValuation[100% Reserved],AssessedValuation[Dist],$C261,AssessedValuation[Tif_NonTIF],$A$4)</f>
        <v>0</v>
      </c>
      <c r="M261" s="8">
        <f>SUMIFS(AssessedValuation[100% Reserved4],AssessedValuation[Dist],$C261,AssessedValuation[Tif_NonTIF],$A$4)</f>
        <v>0</v>
      </c>
      <c r="N261" s="8">
        <f>SUMIFS(AssessedValuation[100% Railroads],AssessedValuation[Dist],$C261,AssessedValuation[Tif_NonTIF],$A$4)</f>
        <v>0</v>
      </c>
      <c r="O261" s="8">
        <f>SUMIFS(AssessedValuation[100% Utilities],AssessedValuation[Dist],$C261,AssessedValuation[Tif_NonTIF],$A$4)</f>
        <v>0</v>
      </c>
      <c r="P261" s="8">
        <f>SUMIFS(AssessedValuation[100% Other],AssessedValuation[Dist],$C261,AssessedValuation[Tif_NonTIF],$A$4)</f>
        <v>0</v>
      </c>
      <c r="Q261" s="8">
        <f>SUMIFS(AssessedValuation[100% Gross],AssessedValuation[Dist],$C261,AssessedValuation[Tif_NonTIF],$A$4)</f>
        <v>59874206</v>
      </c>
      <c r="R261" s="8">
        <f>SUMIFS(AssessedValuation[100% Military Exempt],AssessedValuation[Dist],$C261,AssessedValuation[Tif_NonTIF],$A$4)</f>
        <v>0</v>
      </c>
      <c r="S261" s="8">
        <f>SUMIFS(AssessedValuation[100% Homestead Exempt],AssessedValuation[Dist],$C261,AssessedValuation[Tif_NonTIF],$A$4)</f>
        <v>0</v>
      </c>
      <c r="T261" s="8">
        <f>SUMIFS(AssessedValuation[100% Net],AssessedValuation[Dist],$C261,AssessedValuation[Tif_NonTIF],$A$4)</f>
        <v>59874206</v>
      </c>
      <c r="U261" s="8">
        <f>SUMIFS(AssessedValuation[100% Gas &amp; Elec Utilities],AssessedValuation[Dist],$C261,AssessedValuation[Tif_NonTIF],$A$4)</f>
        <v>0</v>
      </c>
      <c r="V261" s="8">
        <f t="shared" si="3"/>
        <v>59874206</v>
      </c>
    </row>
    <row r="262" spans="1:22" x14ac:dyDescent="0.25">
      <c r="A262">
        <f>'Assessed Non-TIF'!A262</f>
        <v>2026</v>
      </c>
      <c r="B262" t="str">
        <f>'Assessed Non-TIF'!B262</f>
        <v>13</v>
      </c>
      <c r="C262" t="str">
        <f>'Assessed Non-TIF'!C262</f>
        <v>6003</v>
      </c>
      <c r="D262" t="str">
        <f>'Assessed Non-TIF'!D262</f>
        <v>6003</v>
      </c>
      <c r="E262" t="str">
        <f>'Assessed Non-TIF'!E262</f>
        <v>SIDNEY</v>
      </c>
      <c r="F262" t="str">
        <f>'Assessed Non-TIF'!F262</f>
        <v>Sidney</v>
      </c>
      <c r="G262" s="8">
        <f>SUMIFS(AssessedValuation[100% Residential],AssessedValuation[Dist],$C262,AssessedValuation[Tif_NonTIF],$A$4)</f>
        <v>0</v>
      </c>
      <c r="H262" s="8">
        <f>SUMIFS(AssessedValuation[100% Ag Land],AssessedValuation[Dist],$C262,AssessedValuation[Tif_NonTIF],$A$4)</f>
        <v>0</v>
      </c>
      <c r="I262" s="8">
        <f>SUMIFS(AssessedValuation[100% Ag Building],AssessedValuation[Dist],$C262,AssessedValuation[Tif_NonTIF],$A$4)</f>
        <v>0</v>
      </c>
      <c r="J262" s="8">
        <f>SUMIFS(AssessedValuation[100% Commercial],AssessedValuation[Dist],$C262,AssessedValuation[Tif_NonTIF],$A$4)</f>
        <v>0</v>
      </c>
      <c r="K262" s="8">
        <f>SUMIFS(AssessedValuation[100% Industrial],AssessedValuation[Dist],$C262,AssessedValuation[Tif_NonTIF],$A$4)</f>
        <v>0</v>
      </c>
      <c r="L262" s="8">
        <f>SUMIFS(AssessedValuation[100% Reserved],AssessedValuation[Dist],$C262,AssessedValuation[Tif_NonTIF],$A$4)</f>
        <v>0</v>
      </c>
      <c r="M262" s="8">
        <f>SUMIFS(AssessedValuation[100% Reserved4],AssessedValuation[Dist],$C262,AssessedValuation[Tif_NonTIF],$A$4)</f>
        <v>0</v>
      </c>
      <c r="N262" s="8">
        <f>SUMIFS(AssessedValuation[100% Railroads],AssessedValuation[Dist],$C262,AssessedValuation[Tif_NonTIF],$A$4)</f>
        <v>0</v>
      </c>
      <c r="O262" s="8">
        <f>SUMIFS(AssessedValuation[100% Utilities],AssessedValuation[Dist],$C262,AssessedValuation[Tif_NonTIF],$A$4)</f>
        <v>0</v>
      </c>
      <c r="P262" s="8">
        <f>SUMIFS(AssessedValuation[100% Other],AssessedValuation[Dist],$C262,AssessedValuation[Tif_NonTIF],$A$4)</f>
        <v>0</v>
      </c>
      <c r="Q262" s="8">
        <f>SUMIFS(AssessedValuation[100% Gross],AssessedValuation[Dist],$C262,AssessedValuation[Tif_NonTIF],$A$4)</f>
        <v>0</v>
      </c>
      <c r="R262" s="8">
        <f>SUMIFS(AssessedValuation[100% Military Exempt],AssessedValuation[Dist],$C262,AssessedValuation[Tif_NonTIF],$A$4)</f>
        <v>0</v>
      </c>
      <c r="S262" s="8">
        <f>SUMIFS(AssessedValuation[100% Homestead Exempt],AssessedValuation[Dist],$C262,AssessedValuation[Tif_NonTIF],$A$4)</f>
        <v>0</v>
      </c>
      <c r="T262" s="8">
        <f>SUMIFS(AssessedValuation[100% Net],AssessedValuation[Dist],$C262,AssessedValuation[Tif_NonTIF],$A$4)</f>
        <v>0</v>
      </c>
      <c r="U262" s="8">
        <f>SUMIFS(AssessedValuation[100% Gas &amp; Elec Utilities],AssessedValuation[Dist],$C262,AssessedValuation[Tif_NonTIF],$A$4)</f>
        <v>0</v>
      </c>
      <c r="V262" s="8">
        <f t="shared" si="3"/>
        <v>0</v>
      </c>
    </row>
    <row r="263" spans="1:22" x14ac:dyDescent="0.25">
      <c r="A263">
        <f>'Assessed Non-TIF'!A263</f>
        <v>2026</v>
      </c>
      <c r="B263" t="str">
        <f>'Assessed Non-TIF'!B263</f>
        <v>15</v>
      </c>
      <c r="C263" t="str">
        <f>'Assessed Non-TIF'!C263</f>
        <v>6012</v>
      </c>
      <c r="D263" t="str">
        <f>'Assessed Non-TIF'!D263</f>
        <v>6012</v>
      </c>
      <c r="E263" t="str">
        <f>'Assessed Non-TIF'!E263</f>
        <v>SIGOURNEY</v>
      </c>
      <c r="F263" t="str">
        <f>'Assessed Non-TIF'!F263</f>
        <v>Sigourney</v>
      </c>
      <c r="G263" s="8">
        <f>SUMIFS(AssessedValuation[100% Residential],AssessedValuation[Dist],$C263,AssessedValuation[Tif_NonTIF],$A$4)</f>
        <v>195334</v>
      </c>
      <c r="H263" s="8">
        <f>SUMIFS(AssessedValuation[100% Ag Land],AssessedValuation[Dist],$C263,AssessedValuation[Tif_NonTIF],$A$4)</f>
        <v>0</v>
      </c>
      <c r="I263" s="8">
        <f>SUMIFS(AssessedValuation[100% Ag Building],AssessedValuation[Dist],$C263,AssessedValuation[Tif_NonTIF],$A$4)</f>
        <v>0</v>
      </c>
      <c r="J263" s="8">
        <f>SUMIFS(AssessedValuation[100% Commercial],AssessedValuation[Dist],$C263,AssessedValuation[Tif_NonTIF],$A$4)</f>
        <v>213450</v>
      </c>
      <c r="K263" s="8">
        <f>SUMIFS(AssessedValuation[100% Industrial],AssessedValuation[Dist],$C263,AssessedValuation[Tif_NonTIF],$A$4)</f>
        <v>7361</v>
      </c>
      <c r="L263" s="8">
        <f>SUMIFS(AssessedValuation[100% Reserved],AssessedValuation[Dist],$C263,AssessedValuation[Tif_NonTIF],$A$4)</f>
        <v>0</v>
      </c>
      <c r="M263" s="8">
        <f>SUMIFS(AssessedValuation[100% Reserved4],AssessedValuation[Dist],$C263,AssessedValuation[Tif_NonTIF],$A$4)</f>
        <v>0</v>
      </c>
      <c r="N263" s="8">
        <f>SUMIFS(AssessedValuation[100% Railroads],AssessedValuation[Dist],$C263,AssessedValuation[Tif_NonTIF],$A$4)</f>
        <v>0</v>
      </c>
      <c r="O263" s="8">
        <f>SUMIFS(AssessedValuation[100% Utilities],AssessedValuation[Dist],$C263,AssessedValuation[Tif_NonTIF],$A$4)</f>
        <v>0</v>
      </c>
      <c r="P263" s="8">
        <f>SUMIFS(AssessedValuation[100% Other],AssessedValuation[Dist],$C263,AssessedValuation[Tif_NonTIF],$A$4)</f>
        <v>0</v>
      </c>
      <c r="Q263" s="8">
        <f>SUMIFS(AssessedValuation[100% Gross],AssessedValuation[Dist],$C263,AssessedValuation[Tif_NonTIF],$A$4)</f>
        <v>416145</v>
      </c>
      <c r="R263" s="8">
        <f>SUMIFS(AssessedValuation[100% Military Exempt],AssessedValuation[Dist],$C263,AssessedValuation[Tif_NonTIF],$A$4)</f>
        <v>0</v>
      </c>
      <c r="S263" s="8">
        <f>SUMIFS(AssessedValuation[100% Homestead Exempt],AssessedValuation[Dist],$C263,AssessedValuation[Tif_NonTIF],$A$4)</f>
        <v>0</v>
      </c>
      <c r="T263" s="8">
        <f>SUMIFS(AssessedValuation[100% Net],AssessedValuation[Dist],$C263,AssessedValuation[Tif_NonTIF],$A$4)</f>
        <v>416145</v>
      </c>
      <c r="U263" s="8">
        <f>SUMIFS(AssessedValuation[100% Gas &amp; Elec Utilities],AssessedValuation[Dist],$C263,AssessedValuation[Tif_NonTIF],$A$4)</f>
        <v>0</v>
      </c>
      <c r="V263" s="8">
        <f t="shared" si="3"/>
        <v>416145</v>
      </c>
    </row>
    <row r="264" spans="1:22" x14ac:dyDescent="0.25">
      <c r="A264">
        <f>'Assessed Non-TIF'!A264</f>
        <v>2026</v>
      </c>
      <c r="B264" t="str">
        <f>'Assessed Non-TIF'!B264</f>
        <v>12</v>
      </c>
      <c r="C264" t="str">
        <f>'Assessed Non-TIF'!C264</f>
        <v>6030</v>
      </c>
      <c r="D264" t="str">
        <f>'Assessed Non-TIF'!D264</f>
        <v>6030</v>
      </c>
      <c r="E264" t="str">
        <f>'Assessed Non-TIF'!E264</f>
        <v>SIOUX CENTER</v>
      </c>
      <c r="F264" t="str">
        <f>'Assessed Non-TIF'!F264</f>
        <v>Sioux Center</v>
      </c>
      <c r="G264" s="8">
        <f>SUMIFS(AssessedValuation[100% Residential],AssessedValuation[Dist],$C264,AssessedValuation[Tif_NonTIF],$A$4)</f>
        <v>57722333</v>
      </c>
      <c r="H264" s="8">
        <f>SUMIFS(AssessedValuation[100% Ag Land],AssessedValuation[Dist],$C264,AssessedValuation[Tif_NonTIF],$A$4)</f>
        <v>9049001</v>
      </c>
      <c r="I264" s="8">
        <f>SUMIFS(AssessedValuation[100% Ag Building],AssessedValuation[Dist],$C264,AssessedValuation[Tif_NonTIF],$A$4)</f>
        <v>6384613</v>
      </c>
      <c r="J264" s="8">
        <f>SUMIFS(AssessedValuation[100% Commercial],AssessedValuation[Dist],$C264,AssessedValuation[Tif_NonTIF],$A$4)</f>
        <v>72594674</v>
      </c>
      <c r="K264" s="8">
        <f>SUMIFS(AssessedValuation[100% Industrial],AssessedValuation[Dist],$C264,AssessedValuation[Tif_NonTIF],$A$4)</f>
        <v>21881029</v>
      </c>
      <c r="L264" s="8">
        <f>SUMIFS(AssessedValuation[100% Reserved],AssessedValuation[Dist],$C264,AssessedValuation[Tif_NonTIF],$A$4)</f>
        <v>0</v>
      </c>
      <c r="M264" s="8">
        <f>SUMIFS(AssessedValuation[100% Reserved4],AssessedValuation[Dist],$C264,AssessedValuation[Tif_NonTIF],$A$4)</f>
        <v>0</v>
      </c>
      <c r="N264" s="8">
        <f>SUMIFS(AssessedValuation[100% Railroads],AssessedValuation[Dist],$C264,AssessedValuation[Tif_NonTIF],$A$4)</f>
        <v>0</v>
      </c>
      <c r="O264" s="8">
        <f>SUMIFS(AssessedValuation[100% Utilities],AssessedValuation[Dist],$C264,AssessedValuation[Tif_NonTIF],$A$4)</f>
        <v>0</v>
      </c>
      <c r="P264" s="8">
        <f>SUMIFS(AssessedValuation[100% Other],AssessedValuation[Dist],$C264,AssessedValuation[Tif_NonTIF],$A$4)</f>
        <v>0</v>
      </c>
      <c r="Q264" s="8">
        <f>SUMIFS(AssessedValuation[100% Gross],AssessedValuation[Dist],$C264,AssessedValuation[Tif_NonTIF],$A$4)</f>
        <v>167631650</v>
      </c>
      <c r="R264" s="8">
        <f>SUMIFS(AssessedValuation[100% Military Exempt],AssessedValuation[Dist],$C264,AssessedValuation[Tif_NonTIF],$A$4)</f>
        <v>12000</v>
      </c>
      <c r="S264" s="8">
        <f>SUMIFS(AssessedValuation[100% Homestead Exempt],AssessedValuation[Dist],$C264,AssessedValuation[Tif_NonTIF],$A$4)</f>
        <v>78000</v>
      </c>
      <c r="T264" s="8">
        <f>SUMIFS(AssessedValuation[100% Net],AssessedValuation[Dist],$C264,AssessedValuation[Tif_NonTIF],$A$4)</f>
        <v>167541650</v>
      </c>
      <c r="U264" s="8">
        <f>SUMIFS(AssessedValuation[100% Gas &amp; Elec Utilities],AssessedValuation[Dist],$C264,AssessedValuation[Tif_NonTIF],$A$4)</f>
        <v>0</v>
      </c>
      <c r="V264" s="8">
        <f t="shared" ref="V264:V327" si="4">SUM(T264:U264)</f>
        <v>167541650</v>
      </c>
    </row>
    <row r="265" spans="1:22" x14ac:dyDescent="0.25">
      <c r="A265">
        <f>'Assessed Non-TIF'!A265</f>
        <v>2026</v>
      </c>
      <c r="B265" t="str">
        <f>'Assessed Non-TIF'!B265</f>
        <v>05</v>
      </c>
      <c r="C265" t="str">
        <f>'Assessed Non-TIF'!C265</f>
        <v>6048</v>
      </c>
      <c r="D265" t="str">
        <f>'Assessed Non-TIF'!D265</f>
        <v>6035</v>
      </c>
      <c r="E265" t="str">
        <f>'Assessed Non-TIF'!E265</f>
        <v>SIOUX CENTRAL</v>
      </c>
      <c r="F265" t="str">
        <f>'Assessed Non-TIF'!F265</f>
        <v>Sioux Central</v>
      </c>
      <c r="G265" s="8">
        <f>SUMIFS(AssessedValuation[100% Residential],AssessedValuation[Dist],$C265,AssessedValuation[Tif_NonTIF],$A$4)</f>
        <v>0</v>
      </c>
      <c r="H265" s="8">
        <f>SUMIFS(AssessedValuation[100% Ag Land],AssessedValuation[Dist],$C265,AssessedValuation[Tif_NonTIF],$A$4)</f>
        <v>0</v>
      </c>
      <c r="I265" s="8">
        <f>SUMIFS(AssessedValuation[100% Ag Building],AssessedValuation[Dist],$C265,AssessedValuation[Tif_NonTIF],$A$4)</f>
        <v>0</v>
      </c>
      <c r="J265" s="8">
        <f>SUMIFS(AssessedValuation[100% Commercial],AssessedValuation[Dist],$C265,AssessedValuation[Tif_NonTIF],$A$4)</f>
        <v>0</v>
      </c>
      <c r="K265" s="8">
        <f>SUMIFS(AssessedValuation[100% Industrial],AssessedValuation[Dist],$C265,AssessedValuation[Tif_NonTIF],$A$4)</f>
        <v>0</v>
      </c>
      <c r="L265" s="8">
        <f>SUMIFS(AssessedValuation[100% Reserved],AssessedValuation[Dist],$C265,AssessedValuation[Tif_NonTIF],$A$4)</f>
        <v>0</v>
      </c>
      <c r="M265" s="8">
        <f>SUMIFS(AssessedValuation[100% Reserved4],AssessedValuation[Dist],$C265,AssessedValuation[Tif_NonTIF],$A$4)</f>
        <v>0</v>
      </c>
      <c r="N265" s="8">
        <f>SUMIFS(AssessedValuation[100% Railroads],AssessedValuation[Dist],$C265,AssessedValuation[Tif_NonTIF],$A$4)</f>
        <v>0</v>
      </c>
      <c r="O265" s="8">
        <f>SUMIFS(AssessedValuation[100% Utilities],AssessedValuation[Dist],$C265,AssessedValuation[Tif_NonTIF],$A$4)</f>
        <v>0</v>
      </c>
      <c r="P265" s="8">
        <f>SUMIFS(AssessedValuation[100% Other],AssessedValuation[Dist],$C265,AssessedValuation[Tif_NonTIF],$A$4)</f>
        <v>0</v>
      </c>
      <c r="Q265" s="8">
        <f>SUMIFS(AssessedValuation[100% Gross],AssessedValuation[Dist],$C265,AssessedValuation[Tif_NonTIF],$A$4)</f>
        <v>0</v>
      </c>
      <c r="R265" s="8">
        <f>SUMIFS(AssessedValuation[100% Military Exempt],AssessedValuation[Dist],$C265,AssessedValuation[Tif_NonTIF],$A$4)</f>
        <v>0</v>
      </c>
      <c r="S265" s="8">
        <f>SUMIFS(AssessedValuation[100% Homestead Exempt],AssessedValuation[Dist],$C265,AssessedValuation[Tif_NonTIF],$A$4)</f>
        <v>0</v>
      </c>
      <c r="T265" s="8">
        <f>SUMIFS(AssessedValuation[100% Net],AssessedValuation[Dist],$C265,AssessedValuation[Tif_NonTIF],$A$4)</f>
        <v>0</v>
      </c>
      <c r="U265" s="8">
        <f>SUMIFS(AssessedValuation[100% Gas &amp; Elec Utilities],AssessedValuation[Dist],$C265,AssessedValuation[Tif_NonTIF],$A$4)</f>
        <v>0</v>
      </c>
      <c r="V265" s="8">
        <f t="shared" si="4"/>
        <v>0</v>
      </c>
    </row>
    <row r="266" spans="1:22" x14ac:dyDescent="0.25">
      <c r="A266">
        <f>'Assessed Non-TIF'!A266</f>
        <v>2026</v>
      </c>
      <c r="B266" t="str">
        <f>'Assessed Non-TIF'!B266</f>
        <v>12</v>
      </c>
      <c r="C266" t="str">
        <f>'Assessed Non-TIF'!C266</f>
        <v>6039</v>
      </c>
      <c r="D266" t="str">
        <f>'Assessed Non-TIF'!D266</f>
        <v>6039</v>
      </c>
      <c r="E266" t="str">
        <f>'Assessed Non-TIF'!E266</f>
        <v>SIOUX CITY</v>
      </c>
      <c r="F266" t="str">
        <f>'Assessed Non-TIF'!F266</f>
        <v>Sioux City</v>
      </c>
      <c r="G266" s="8">
        <f>SUMIFS(AssessedValuation[100% Residential],AssessedValuation[Dist],$C266,AssessedValuation[Tif_NonTIF],$A$4)</f>
        <v>65738597</v>
      </c>
      <c r="H266" s="8">
        <f>SUMIFS(AssessedValuation[100% Ag Land],AssessedValuation[Dist],$C266,AssessedValuation[Tif_NonTIF],$A$4)</f>
        <v>341729</v>
      </c>
      <c r="I266" s="8">
        <f>SUMIFS(AssessedValuation[100% Ag Building],AssessedValuation[Dist],$C266,AssessedValuation[Tif_NonTIF],$A$4)</f>
        <v>337</v>
      </c>
      <c r="J266" s="8">
        <f>SUMIFS(AssessedValuation[100% Commercial],AssessedValuation[Dist],$C266,AssessedValuation[Tif_NonTIF],$A$4)</f>
        <v>320887771</v>
      </c>
      <c r="K266" s="8">
        <f>SUMIFS(AssessedValuation[100% Industrial],AssessedValuation[Dist],$C266,AssessedValuation[Tif_NonTIF],$A$4)</f>
        <v>57474305</v>
      </c>
      <c r="L266" s="8">
        <f>SUMIFS(AssessedValuation[100% Reserved],AssessedValuation[Dist],$C266,AssessedValuation[Tif_NonTIF],$A$4)</f>
        <v>0</v>
      </c>
      <c r="M266" s="8">
        <f>SUMIFS(AssessedValuation[100% Reserved4],AssessedValuation[Dist],$C266,AssessedValuation[Tif_NonTIF],$A$4)</f>
        <v>0</v>
      </c>
      <c r="N266" s="8">
        <f>SUMIFS(AssessedValuation[100% Railroads],AssessedValuation[Dist],$C266,AssessedValuation[Tif_NonTIF],$A$4)</f>
        <v>0</v>
      </c>
      <c r="O266" s="8">
        <f>SUMIFS(AssessedValuation[100% Utilities],AssessedValuation[Dist],$C266,AssessedValuation[Tif_NonTIF],$A$4)</f>
        <v>0</v>
      </c>
      <c r="P266" s="8">
        <f>SUMIFS(AssessedValuation[100% Other],AssessedValuation[Dist],$C266,AssessedValuation[Tif_NonTIF],$A$4)</f>
        <v>0</v>
      </c>
      <c r="Q266" s="8">
        <f>SUMIFS(AssessedValuation[100% Gross],AssessedValuation[Dist],$C266,AssessedValuation[Tif_NonTIF],$A$4)</f>
        <v>444442739</v>
      </c>
      <c r="R266" s="8">
        <f>SUMIFS(AssessedValuation[100% Military Exempt],AssessedValuation[Dist],$C266,AssessedValuation[Tif_NonTIF],$A$4)</f>
        <v>0</v>
      </c>
      <c r="S266" s="8">
        <f>SUMIFS(AssessedValuation[100% Homestead Exempt],AssessedValuation[Dist],$C266,AssessedValuation[Tif_NonTIF],$A$4)</f>
        <v>0</v>
      </c>
      <c r="T266" s="8">
        <f>SUMIFS(AssessedValuation[100% Net],AssessedValuation[Dist],$C266,AssessedValuation[Tif_NonTIF],$A$4)</f>
        <v>444442739</v>
      </c>
      <c r="U266" s="8">
        <f>SUMIFS(AssessedValuation[100% Gas &amp; Elec Utilities],AssessedValuation[Dist],$C266,AssessedValuation[Tif_NonTIF],$A$4)</f>
        <v>0</v>
      </c>
      <c r="V266" s="8">
        <f t="shared" si="4"/>
        <v>444442739</v>
      </c>
    </row>
    <row r="267" spans="1:22" x14ac:dyDescent="0.25">
      <c r="A267">
        <f>'Assessed Non-TIF'!A267</f>
        <v>2026</v>
      </c>
      <c r="B267" t="str">
        <f>'Assessed Non-TIF'!B267</f>
        <v>10</v>
      </c>
      <c r="C267" t="str">
        <f>'Assessed Non-TIF'!C267</f>
        <v>6093</v>
      </c>
      <c r="D267" t="str">
        <f>'Assessed Non-TIF'!D267</f>
        <v>6093</v>
      </c>
      <c r="E267" t="str">
        <f>'Assessed Non-TIF'!E267</f>
        <v>SOLON</v>
      </c>
      <c r="F267" t="str">
        <f>'Assessed Non-TIF'!F267</f>
        <v>Solon</v>
      </c>
      <c r="G267" s="8">
        <f>SUMIFS(AssessedValuation[100% Residential],AssessedValuation[Dist],$C267,AssessedValuation[Tif_NonTIF],$A$4)</f>
        <v>18661381</v>
      </c>
      <c r="H267" s="8">
        <f>SUMIFS(AssessedValuation[100% Ag Land],AssessedValuation[Dist],$C267,AssessedValuation[Tif_NonTIF],$A$4)</f>
        <v>0</v>
      </c>
      <c r="I267" s="8">
        <f>SUMIFS(AssessedValuation[100% Ag Building],AssessedValuation[Dist],$C267,AssessedValuation[Tif_NonTIF],$A$4)</f>
        <v>0</v>
      </c>
      <c r="J267" s="8">
        <f>SUMIFS(AssessedValuation[100% Commercial],AssessedValuation[Dist],$C267,AssessedValuation[Tif_NonTIF],$A$4)</f>
        <v>2364091</v>
      </c>
      <c r="K267" s="8">
        <f>SUMIFS(AssessedValuation[100% Industrial],AssessedValuation[Dist],$C267,AssessedValuation[Tif_NonTIF],$A$4)</f>
        <v>65298</v>
      </c>
      <c r="L267" s="8">
        <f>SUMIFS(AssessedValuation[100% Reserved],AssessedValuation[Dist],$C267,AssessedValuation[Tif_NonTIF],$A$4)</f>
        <v>0</v>
      </c>
      <c r="M267" s="8">
        <f>SUMIFS(AssessedValuation[100% Reserved4],AssessedValuation[Dist],$C267,AssessedValuation[Tif_NonTIF],$A$4)</f>
        <v>0</v>
      </c>
      <c r="N267" s="8">
        <f>SUMIFS(AssessedValuation[100% Railroads],AssessedValuation[Dist],$C267,AssessedValuation[Tif_NonTIF],$A$4)</f>
        <v>0</v>
      </c>
      <c r="O267" s="8">
        <f>SUMIFS(AssessedValuation[100% Utilities],AssessedValuation[Dist],$C267,AssessedValuation[Tif_NonTIF],$A$4)</f>
        <v>0</v>
      </c>
      <c r="P267" s="8">
        <f>SUMIFS(AssessedValuation[100% Other],AssessedValuation[Dist],$C267,AssessedValuation[Tif_NonTIF],$A$4)</f>
        <v>0</v>
      </c>
      <c r="Q267" s="8">
        <f>SUMIFS(AssessedValuation[100% Gross],AssessedValuation[Dist],$C267,AssessedValuation[Tif_NonTIF],$A$4)</f>
        <v>21090770</v>
      </c>
      <c r="R267" s="8">
        <f>SUMIFS(AssessedValuation[100% Military Exempt],AssessedValuation[Dist],$C267,AssessedValuation[Tif_NonTIF],$A$4)</f>
        <v>0</v>
      </c>
      <c r="S267" s="8">
        <f>SUMIFS(AssessedValuation[100% Homestead Exempt],AssessedValuation[Dist],$C267,AssessedValuation[Tif_NonTIF],$A$4)</f>
        <v>0</v>
      </c>
      <c r="T267" s="8">
        <f>SUMIFS(AssessedValuation[100% Net],AssessedValuation[Dist],$C267,AssessedValuation[Tif_NonTIF],$A$4)</f>
        <v>21090770</v>
      </c>
      <c r="U267" s="8">
        <f>SUMIFS(AssessedValuation[100% Gas &amp; Elec Utilities],AssessedValuation[Dist],$C267,AssessedValuation[Tif_NonTIF],$A$4)</f>
        <v>0</v>
      </c>
      <c r="V267" s="8">
        <f t="shared" si="4"/>
        <v>21090770</v>
      </c>
    </row>
    <row r="268" spans="1:22" x14ac:dyDescent="0.25">
      <c r="A268">
        <f>'Assessed Non-TIF'!A268</f>
        <v>2026</v>
      </c>
      <c r="B268" t="str">
        <f>'Assessed Non-TIF'!B268</f>
        <v>05</v>
      </c>
      <c r="C268" t="str">
        <f>'Assessed Non-TIF'!C268</f>
        <v>6091</v>
      </c>
      <c r="D268" t="str">
        <f>'Assessed Non-TIF'!D268</f>
        <v>6091</v>
      </c>
      <c r="E268" t="str">
        <f>'Assessed Non-TIF'!E268</f>
        <v>SOUTH CENTRAL CALHOUN</v>
      </c>
      <c r="F268" t="str">
        <f>'Assessed Non-TIF'!F268</f>
        <v>South Central Calhoun</v>
      </c>
      <c r="G268" s="8">
        <f>SUMIFS(AssessedValuation[100% Residential],AssessedValuation[Dist],$C268,AssessedValuation[Tif_NonTIF],$A$4)</f>
        <v>399367</v>
      </c>
      <c r="H268" s="8">
        <f>SUMIFS(AssessedValuation[100% Ag Land],AssessedValuation[Dist],$C268,AssessedValuation[Tif_NonTIF],$A$4)</f>
        <v>0</v>
      </c>
      <c r="I268" s="8">
        <f>SUMIFS(AssessedValuation[100% Ag Building],AssessedValuation[Dist],$C268,AssessedValuation[Tif_NonTIF],$A$4)</f>
        <v>0</v>
      </c>
      <c r="J268" s="8">
        <f>SUMIFS(AssessedValuation[100% Commercial],AssessedValuation[Dist],$C268,AssessedValuation[Tif_NonTIF],$A$4)</f>
        <v>4032349</v>
      </c>
      <c r="K268" s="8">
        <f>SUMIFS(AssessedValuation[100% Industrial],AssessedValuation[Dist],$C268,AssessedValuation[Tif_NonTIF],$A$4)</f>
        <v>591110</v>
      </c>
      <c r="L268" s="8">
        <f>SUMIFS(AssessedValuation[100% Reserved],AssessedValuation[Dist],$C268,AssessedValuation[Tif_NonTIF],$A$4)</f>
        <v>0</v>
      </c>
      <c r="M268" s="8">
        <f>SUMIFS(AssessedValuation[100% Reserved4],AssessedValuation[Dist],$C268,AssessedValuation[Tif_NonTIF],$A$4)</f>
        <v>0</v>
      </c>
      <c r="N268" s="8">
        <f>SUMIFS(AssessedValuation[100% Railroads],AssessedValuation[Dist],$C268,AssessedValuation[Tif_NonTIF],$A$4)</f>
        <v>0</v>
      </c>
      <c r="O268" s="8">
        <f>SUMIFS(AssessedValuation[100% Utilities],AssessedValuation[Dist],$C268,AssessedValuation[Tif_NonTIF],$A$4)</f>
        <v>0</v>
      </c>
      <c r="P268" s="8">
        <f>SUMIFS(AssessedValuation[100% Other],AssessedValuation[Dist],$C268,AssessedValuation[Tif_NonTIF],$A$4)</f>
        <v>0</v>
      </c>
      <c r="Q268" s="8">
        <f>SUMIFS(AssessedValuation[100% Gross],AssessedValuation[Dist],$C268,AssessedValuation[Tif_NonTIF],$A$4)</f>
        <v>5022826</v>
      </c>
      <c r="R268" s="8">
        <f>SUMIFS(AssessedValuation[100% Military Exempt],AssessedValuation[Dist],$C268,AssessedValuation[Tif_NonTIF],$A$4)</f>
        <v>0</v>
      </c>
      <c r="S268" s="8">
        <f>SUMIFS(AssessedValuation[100% Homestead Exempt],AssessedValuation[Dist],$C268,AssessedValuation[Tif_NonTIF],$A$4)</f>
        <v>0</v>
      </c>
      <c r="T268" s="8">
        <f>SUMIFS(AssessedValuation[100% Net],AssessedValuation[Dist],$C268,AssessedValuation[Tif_NonTIF],$A$4)</f>
        <v>5022826</v>
      </c>
      <c r="U268" s="8">
        <f>SUMIFS(AssessedValuation[100% Gas &amp; Elec Utilities],AssessedValuation[Dist],$C268,AssessedValuation[Tif_NonTIF],$A$4)</f>
        <v>0</v>
      </c>
      <c r="V268" s="8">
        <f t="shared" si="4"/>
        <v>5022826</v>
      </c>
    </row>
    <row r="269" spans="1:22" x14ac:dyDescent="0.25">
      <c r="A269">
        <f>'Assessed Non-TIF'!A269</f>
        <v>2026</v>
      </c>
      <c r="B269" t="str">
        <f>'Assessed Non-TIF'!B269</f>
        <v>05</v>
      </c>
      <c r="C269" t="str">
        <f>'Assessed Non-TIF'!C269</f>
        <v>6095</v>
      </c>
      <c r="D269" t="str">
        <f>'Assessed Non-TIF'!D269</f>
        <v>6095</v>
      </c>
      <c r="E269" t="str">
        <f>'Assessed Non-TIF'!E269</f>
        <v>SOUTH HAMILTON</v>
      </c>
      <c r="F269" t="str">
        <f>'Assessed Non-TIF'!F269</f>
        <v>South Hamilton</v>
      </c>
      <c r="G269" s="8">
        <f>SUMIFS(AssessedValuation[100% Residential],AssessedValuation[Dist],$C269,AssessedValuation[Tif_NonTIF],$A$4)</f>
        <v>5370</v>
      </c>
      <c r="H269" s="8">
        <f>SUMIFS(AssessedValuation[100% Ag Land],AssessedValuation[Dist],$C269,AssessedValuation[Tif_NonTIF],$A$4)</f>
        <v>0</v>
      </c>
      <c r="I269" s="8">
        <f>SUMIFS(AssessedValuation[100% Ag Building],AssessedValuation[Dist],$C269,AssessedValuation[Tif_NonTIF],$A$4)</f>
        <v>0</v>
      </c>
      <c r="J269" s="8">
        <f>SUMIFS(AssessedValuation[100% Commercial],AssessedValuation[Dist],$C269,AssessedValuation[Tif_NonTIF],$A$4)</f>
        <v>3030816</v>
      </c>
      <c r="K269" s="8">
        <f>SUMIFS(AssessedValuation[100% Industrial],AssessedValuation[Dist],$C269,AssessedValuation[Tif_NonTIF],$A$4)</f>
        <v>0</v>
      </c>
      <c r="L269" s="8">
        <f>SUMIFS(AssessedValuation[100% Reserved],AssessedValuation[Dist],$C269,AssessedValuation[Tif_NonTIF],$A$4)</f>
        <v>0</v>
      </c>
      <c r="M269" s="8">
        <f>SUMIFS(AssessedValuation[100% Reserved4],AssessedValuation[Dist],$C269,AssessedValuation[Tif_NonTIF],$A$4)</f>
        <v>0</v>
      </c>
      <c r="N269" s="8">
        <f>SUMIFS(AssessedValuation[100% Railroads],AssessedValuation[Dist],$C269,AssessedValuation[Tif_NonTIF],$A$4)</f>
        <v>0</v>
      </c>
      <c r="O269" s="8">
        <f>SUMIFS(AssessedValuation[100% Utilities],AssessedValuation[Dist],$C269,AssessedValuation[Tif_NonTIF],$A$4)</f>
        <v>0</v>
      </c>
      <c r="P269" s="8">
        <f>SUMIFS(AssessedValuation[100% Other],AssessedValuation[Dist],$C269,AssessedValuation[Tif_NonTIF],$A$4)</f>
        <v>0</v>
      </c>
      <c r="Q269" s="8">
        <f>SUMIFS(AssessedValuation[100% Gross],AssessedValuation[Dist],$C269,AssessedValuation[Tif_NonTIF],$A$4)</f>
        <v>3036186</v>
      </c>
      <c r="R269" s="8">
        <f>SUMIFS(AssessedValuation[100% Military Exempt],AssessedValuation[Dist],$C269,AssessedValuation[Tif_NonTIF],$A$4)</f>
        <v>0</v>
      </c>
      <c r="S269" s="8">
        <f>SUMIFS(AssessedValuation[100% Homestead Exempt],AssessedValuation[Dist],$C269,AssessedValuation[Tif_NonTIF],$A$4)</f>
        <v>0</v>
      </c>
      <c r="T269" s="8">
        <f>SUMIFS(AssessedValuation[100% Net],AssessedValuation[Dist],$C269,AssessedValuation[Tif_NonTIF],$A$4)</f>
        <v>3036186</v>
      </c>
      <c r="U269" s="8">
        <f>SUMIFS(AssessedValuation[100% Gas &amp; Elec Utilities],AssessedValuation[Dist],$C269,AssessedValuation[Tif_NonTIF],$A$4)</f>
        <v>0</v>
      </c>
      <c r="V269" s="8">
        <f t="shared" si="4"/>
        <v>3036186</v>
      </c>
    </row>
    <row r="270" spans="1:22" x14ac:dyDescent="0.25">
      <c r="A270">
        <f>'Assessed Non-TIF'!A270</f>
        <v>2026</v>
      </c>
      <c r="B270" t="str">
        <f>'Assessed Non-TIF'!B270</f>
        <v>12</v>
      </c>
      <c r="C270" t="str">
        <f>'Assessed Non-TIF'!C270</f>
        <v>5157</v>
      </c>
      <c r="D270" t="str">
        <f>'Assessed Non-TIF'!D270</f>
        <v>6099</v>
      </c>
      <c r="E270" t="str">
        <f>'Assessed Non-TIF'!E270</f>
        <v>SOUTH O'BRIEN</v>
      </c>
      <c r="F270" t="str">
        <f>'Assessed Non-TIF'!F270</f>
        <v>South O'Brien</v>
      </c>
      <c r="G270" s="8">
        <f>SUMIFS(AssessedValuation[100% Residential],AssessedValuation[Dist],$C270,AssessedValuation[Tif_NonTIF],$A$4)</f>
        <v>307011</v>
      </c>
      <c r="H270" s="8">
        <f>SUMIFS(AssessedValuation[100% Ag Land],AssessedValuation[Dist],$C270,AssessedValuation[Tif_NonTIF],$A$4)</f>
        <v>74126</v>
      </c>
      <c r="I270" s="8">
        <f>SUMIFS(AssessedValuation[100% Ag Building],AssessedValuation[Dist],$C270,AssessedValuation[Tif_NonTIF],$A$4)</f>
        <v>15297</v>
      </c>
      <c r="J270" s="8">
        <f>SUMIFS(AssessedValuation[100% Commercial],AssessedValuation[Dist],$C270,AssessedValuation[Tif_NonTIF],$A$4)</f>
        <v>17174891</v>
      </c>
      <c r="K270" s="8">
        <f>SUMIFS(AssessedValuation[100% Industrial],AssessedValuation[Dist],$C270,AssessedValuation[Tif_NonTIF],$A$4)</f>
        <v>918754</v>
      </c>
      <c r="L270" s="8">
        <f>SUMIFS(AssessedValuation[100% Reserved],AssessedValuation[Dist],$C270,AssessedValuation[Tif_NonTIF],$A$4)</f>
        <v>0</v>
      </c>
      <c r="M270" s="8">
        <f>SUMIFS(AssessedValuation[100% Reserved4],AssessedValuation[Dist],$C270,AssessedValuation[Tif_NonTIF],$A$4)</f>
        <v>0</v>
      </c>
      <c r="N270" s="8">
        <f>SUMIFS(AssessedValuation[100% Railroads],AssessedValuation[Dist],$C270,AssessedValuation[Tif_NonTIF],$A$4)</f>
        <v>0</v>
      </c>
      <c r="O270" s="8">
        <f>SUMIFS(AssessedValuation[100% Utilities],AssessedValuation[Dist],$C270,AssessedValuation[Tif_NonTIF],$A$4)</f>
        <v>0</v>
      </c>
      <c r="P270" s="8">
        <f>SUMIFS(AssessedValuation[100% Other],AssessedValuation[Dist],$C270,AssessedValuation[Tif_NonTIF],$A$4)</f>
        <v>0</v>
      </c>
      <c r="Q270" s="8">
        <f>SUMIFS(AssessedValuation[100% Gross],AssessedValuation[Dist],$C270,AssessedValuation[Tif_NonTIF],$A$4)</f>
        <v>18490079</v>
      </c>
      <c r="R270" s="8">
        <f>SUMIFS(AssessedValuation[100% Military Exempt],AssessedValuation[Dist],$C270,AssessedValuation[Tif_NonTIF],$A$4)</f>
        <v>0</v>
      </c>
      <c r="S270" s="8">
        <f>SUMIFS(AssessedValuation[100% Homestead Exempt],AssessedValuation[Dist],$C270,AssessedValuation[Tif_NonTIF],$A$4)</f>
        <v>0</v>
      </c>
      <c r="T270" s="8">
        <f>SUMIFS(AssessedValuation[100% Net],AssessedValuation[Dist],$C270,AssessedValuation[Tif_NonTIF],$A$4)</f>
        <v>18490079</v>
      </c>
      <c r="U270" s="8">
        <f>SUMIFS(AssessedValuation[100% Gas &amp; Elec Utilities],AssessedValuation[Dist],$C270,AssessedValuation[Tif_NonTIF],$A$4)</f>
        <v>0</v>
      </c>
      <c r="V270" s="8">
        <f t="shared" si="4"/>
        <v>18490079</v>
      </c>
    </row>
    <row r="271" spans="1:22" x14ac:dyDescent="0.25">
      <c r="A271">
        <f>'Assessed Non-TIF'!A271</f>
        <v>2026</v>
      </c>
      <c r="B271" t="str">
        <f>'Assessed Non-TIF'!B271</f>
        <v>13</v>
      </c>
      <c r="C271" t="str">
        <f>'Assessed Non-TIF'!C271</f>
        <v>6097</v>
      </c>
      <c r="D271" t="str">
        <f>'Assessed Non-TIF'!D271</f>
        <v>6097</v>
      </c>
      <c r="E271" t="str">
        <f>'Assessed Non-TIF'!E271</f>
        <v>SOUTH PAGE</v>
      </c>
      <c r="F271" t="str">
        <f>'Assessed Non-TIF'!F271</f>
        <v>South Page</v>
      </c>
      <c r="G271" s="8">
        <f>SUMIFS(AssessedValuation[100% Residential],AssessedValuation[Dist],$C271,AssessedValuation[Tif_NonTIF],$A$4)</f>
        <v>0</v>
      </c>
      <c r="H271" s="8">
        <f>SUMIFS(AssessedValuation[100% Ag Land],AssessedValuation[Dist],$C271,AssessedValuation[Tif_NonTIF],$A$4)</f>
        <v>0</v>
      </c>
      <c r="I271" s="8">
        <f>SUMIFS(AssessedValuation[100% Ag Building],AssessedValuation[Dist],$C271,AssessedValuation[Tif_NonTIF],$A$4)</f>
        <v>0</v>
      </c>
      <c r="J271" s="8">
        <f>SUMIFS(AssessedValuation[100% Commercial],AssessedValuation[Dist],$C271,AssessedValuation[Tif_NonTIF],$A$4)</f>
        <v>0</v>
      </c>
      <c r="K271" s="8">
        <f>SUMIFS(AssessedValuation[100% Industrial],AssessedValuation[Dist],$C271,AssessedValuation[Tif_NonTIF],$A$4)</f>
        <v>0</v>
      </c>
      <c r="L271" s="8">
        <f>SUMIFS(AssessedValuation[100% Reserved],AssessedValuation[Dist],$C271,AssessedValuation[Tif_NonTIF],$A$4)</f>
        <v>0</v>
      </c>
      <c r="M271" s="8">
        <f>SUMIFS(AssessedValuation[100% Reserved4],AssessedValuation[Dist],$C271,AssessedValuation[Tif_NonTIF],$A$4)</f>
        <v>0</v>
      </c>
      <c r="N271" s="8">
        <f>SUMIFS(AssessedValuation[100% Railroads],AssessedValuation[Dist],$C271,AssessedValuation[Tif_NonTIF],$A$4)</f>
        <v>0</v>
      </c>
      <c r="O271" s="8">
        <f>SUMIFS(AssessedValuation[100% Utilities],AssessedValuation[Dist],$C271,AssessedValuation[Tif_NonTIF],$A$4)</f>
        <v>0</v>
      </c>
      <c r="P271" s="8">
        <f>SUMIFS(AssessedValuation[100% Other],AssessedValuation[Dist],$C271,AssessedValuation[Tif_NonTIF],$A$4)</f>
        <v>0</v>
      </c>
      <c r="Q271" s="8">
        <f>SUMIFS(AssessedValuation[100% Gross],AssessedValuation[Dist],$C271,AssessedValuation[Tif_NonTIF],$A$4)</f>
        <v>0</v>
      </c>
      <c r="R271" s="8">
        <f>SUMIFS(AssessedValuation[100% Military Exempt],AssessedValuation[Dist],$C271,AssessedValuation[Tif_NonTIF],$A$4)</f>
        <v>0</v>
      </c>
      <c r="S271" s="8">
        <f>SUMIFS(AssessedValuation[100% Homestead Exempt],AssessedValuation[Dist],$C271,AssessedValuation[Tif_NonTIF],$A$4)</f>
        <v>0</v>
      </c>
      <c r="T271" s="8">
        <f>SUMIFS(AssessedValuation[100% Net],AssessedValuation[Dist],$C271,AssessedValuation[Tif_NonTIF],$A$4)</f>
        <v>0</v>
      </c>
      <c r="U271" s="8">
        <f>SUMIFS(AssessedValuation[100% Gas &amp; Elec Utilities],AssessedValuation[Dist],$C271,AssessedValuation[Tif_NonTIF],$A$4)</f>
        <v>0</v>
      </c>
      <c r="V271" s="8">
        <f t="shared" si="4"/>
        <v>0</v>
      </c>
    </row>
    <row r="272" spans="1:22" x14ac:dyDescent="0.25">
      <c r="A272">
        <f>'Assessed Non-TIF'!A272</f>
        <v>2026</v>
      </c>
      <c r="B272" t="str">
        <f>'Assessed Non-TIF'!B272</f>
        <v>07</v>
      </c>
      <c r="C272" t="str">
        <f>'Assessed Non-TIF'!C272</f>
        <v>6098</v>
      </c>
      <c r="D272" t="str">
        <f>'Assessed Non-TIF'!D272</f>
        <v>6098</v>
      </c>
      <c r="E272" t="str">
        <f>'Assessed Non-TIF'!E272</f>
        <v>SOUTH TAMA</v>
      </c>
      <c r="F272" t="str">
        <f>'Assessed Non-TIF'!F272</f>
        <v>South Tama</v>
      </c>
      <c r="G272" s="8">
        <f>SUMIFS(AssessedValuation[100% Residential],AssessedValuation[Dist],$C272,AssessedValuation[Tif_NonTIF],$A$4)</f>
        <v>2374540</v>
      </c>
      <c r="H272" s="8">
        <f>SUMIFS(AssessedValuation[100% Ag Land],AssessedValuation[Dist],$C272,AssessedValuation[Tif_NonTIF],$A$4)</f>
        <v>31100</v>
      </c>
      <c r="I272" s="8">
        <f>SUMIFS(AssessedValuation[100% Ag Building],AssessedValuation[Dist],$C272,AssessedValuation[Tif_NonTIF],$A$4)</f>
        <v>0</v>
      </c>
      <c r="J272" s="8">
        <f>SUMIFS(AssessedValuation[100% Commercial],AssessedValuation[Dist],$C272,AssessedValuation[Tif_NonTIF],$A$4)</f>
        <v>960268</v>
      </c>
      <c r="K272" s="8">
        <f>SUMIFS(AssessedValuation[100% Industrial],AssessedValuation[Dist],$C272,AssessedValuation[Tif_NonTIF],$A$4)</f>
        <v>1924189</v>
      </c>
      <c r="L272" s="8">
        <f>SUMIFS(AssessedValuation[100% Reserved],AssessedValuation[Dist],$C272,AssessedValuation[Tif_NonTIF],$A$4)</f>
        <v>0</v>
      </c>
      <c r="M272" s="8">
        <f>SUMIFS(AssessedValuation[100% Reserved4],AssessedValuation[Dist],$C272,AssessedValuation[Tif_NonTIF],$A$4)</f>
        <v>0</v>
      </c>
      <c r="N272" s="8">
        <f>SUMIFS(AssessedValuation[100% Railroads],AssessedValuation[Dist],$C272,AssessedValuation[Tif_NonTIF],$A$4)</f>
        <v>0</v>
      </c>
      <c r="O272" s="8">
        <f>SUMIFS(AssessedValuation[100% Utilities],AssessedValuation[Dist],$C272,AssessedValuation[Tif_NonTIF],$A$4)</f>
        <v>0</v>
      </c>
      <c r="P272" s="8">
        <f>SUMIFS(AssessedValuation[100% Other],AssessedValuation[Dist],$C272,AssessedValuation[Tif_NonTIF],$A$4)</f>
        <v>0</v>
      </c>
      <c r="Q272" s="8">
        <f>SUMIFS(AssessedValuation[100% Gross],AssessedValuation[Dist],$C272,AssessedValuation[Tif_NonTIF],$A$4)</f>
        <v>5290097</v>
      </c>
      <c r="R272" s="8">
        <f>SUMIFS(AssessedValuation[100% Military Exempt],AssessedValuation[Dist],$C272,AssessedValuation[Tif_NonTIF],$A$4)</f>
        <v>0</v>
      </c>
      <c r="S272" s="8">
        <f>SUMIFS(AssessedValuation[100% Homestead Exempt],AssessedValuation[Dist],$C272,AssessedValuation[Tif_NonTIF],$A$4)</f>
        <v>0</v>
      </c>
      <c r="T272" s="8">
        <f>SUMIFS(AssessedValuation[100% Net],AssessedValuation[Dist],$C272,AssessedValuation[Tif_NonTIF],$A$4)</f>
        <v>5290097</v>
      </c>
      <c r="U272" s="8">
        <f>SUMIFS(AssessedValuation[100% Gas &amp; Elec Utilities],AssessedValuation[Dist],$C272,AssessedValuation[Tif_NonTIF],$A$4)</f>
        <v>0</v>
      </c>
      <c r="V272" s="8">
        <f t="shared" si="4"/>
        <v>5290097</v>
      </c>
    </row>
    <row r="273" spans="1:22" x14ac:dyDescent="0.25">
      <c r="A273">
        <f>'Assessed Non-TIF'!A273</f>
        <v>2026</v>
      </c>
      <c r="B273" t="str">
        <f>'Assessed Non-TIF'!B273</f>
        <v>01</v>
      </c>
      <c r="C273" t="str">
        <f>'Assessed Non-TIF'!C273</f>
        <v>6100</v>
      </c>
      <c r="D273" t="str">
        <f>'Assessed Non-TIF'!D273</f>
        <v>6100</v>
      </c>
      <c r="E273" t="str">
        <f>'Assessed Non-TIF'!E273</f>
        <v>SOUTH WINNESHIEK</v>
      </c>
      <c r="F273" t="str">
        <f>'Assessed Non-TIF'!F273</f>
        <v>South Winneshiek</v>
      </c>
      <c r="G273" s="8">
        <f>SUMIFS(AssessedValuation[100% Residential],AssessedValuation[Dist],$C273,AssessedValuation[Tif_NonTIF],$A$4)</f>
        <v>0</v>
      </c>
      <c r="H273" s="8">
        <f>SUMIFS(AssessedValuation[100% Ag Land],AssessedValuation[Dist],$C273,AssessedValuation[Tif_NonTIF],$A$4)</f>
        <v>0</v>
      </c>
      <c r="I273" s="8">
        <f>SUMIFS(AssessedValuation[100% Ag Building],AssessedValuation[Dist],$C273,AssessedValuation[Tif_NonTIF],$A$4)</f>
        <v>0</v>
      </c>
      <c r="J273" s="8">
        <f>SUMIFS(AssessedValuation[100% Commercial],AssessedValuation[Dist],$C273,AssessedValuation[Tif_NonTIF],$A$4)</f>
        <v>2350730</v>
      </c>
      <c r="K273" s="8">
        <f>SUMIFS(AssessedValuation[100% Industrial],AssessedValuation[Dist],$C273,AssessedValuation[Tif_NonTIF],$A$4)</f>
        <v>443340</v>
      </c>
      <c r="L273" s="8">
        <f>SUMIFS(AssessedValuation[100% Reserved],AssessedValuation[Dist],$C273,AssessedValuation[Tif_NonTIF],$A$4)</f>
        <v>0</v>
      </c>
      <c r="M273" s="8">
        <f>SUMIFS(AssessedValuation[100% Reserved4],AssessedValuation[Dist],$C273,AssessedValuation[Tif_NonTIF],$A$4)</f>
        <v>0</v>
      </c>
      <c r="N273" s="8">
        <f>SUMIFS(AssessedValuation[100% Railroads],AssessedValuation[Dist],$C273,AssessedValuation[Tif_NonTIF],$A$4)</f>
        <v>0</v>
      </c>
      <c r="O273" s="8">
        <f>SUMIFS(AssessedValuation[100% Utilities],AssessedValuation[Dist],$C273,AssessedValuation[Tif_NonTIF],$A$4)</f>
        <v>0</v>
      </c>
      <c r="P273" s="8">
        <f>SUMIFS(AssessedValuation[100% Other],AssessedValuation[Dist],$C273,AssessedValuation[Tif_NonTIF],$A$4)</f>
        <v>0</v>
      </c>
      <c r="Q273" s="8">
        <f>SUMIFS(AssessedValuation[100% Gross],AssessedValuation[Dist],$C273,AssessedValuation[Tif_NonTIF],$A$4)</f>
        <v>2794070</v>
      </c>
      <c r="R273" s="8">
        <f>SUMIFS(AssessedValuation[100% Military Exempt],AssessedValuation[Dist],$C273,AssessedValuation[Tif_NonTIF],$A$4)</f>
        <v>0</v>
      </c>
      <c r="S273" s="8">
        <f>SUMIFS(AssessedValuation[100% Homestead Exempt],AssessedValuation[Dist],$C273,AssessedValuation[Tif_NonTIF],$A$4)</f>
        <v>0</v>
      </c>
      <c r="T273" s="8">
        <f>SUMIFS(AssessedValuation[100% Net],AssessedValuation[Dist],$C273,AssessedValuation[Tif_NonTIF],$A$4)</f>
        <v>2794070</v>
      </c>
      <c r="U273" s="8">
        <f>SUMIFS(AssessedValuation[100% Gas &amp; Elec Utilities],AssessedValuation[Dist],$C273,AssessedValuation[Tif_NonTIF],$A$4)</f>
        <v>0</v>
      </c>
      <c r="V273" s="8">
        <f t="shared" si="4"/>
        <v>2794070</v>
      </c>
    </row>
    <row r="274" spans="1:22" x14ac:dyDescent="0.25">
      <c r="A274">
        <f>'Assessed Non-TIF'!A274</f>
        <v>2026</v>
      </c>
      <c r="B274" t="str">
        <f>'Assessed Non-TIF'!B274</f>
        <v>11</v>
      </c>
      <c r="C274" t="str">
        <f>'Assessed Non-TIF'!C274</f>
        <v>6101</v>
      </c>
      <c r="D274" t="str">
        <f>'Assessed Non-TIF'!D274</f>
        <v>6101</v>
      </c>
      <c r="E274" t="str">
        <f>'Assessed Non-TIF'!E274</f>
        <v>SOUTHEAST POLK</v>
      </c>
      <c r="F274" t="str">
        <f>'Assessed Non-TIF'!F274</f>
        <v>Southeast Polk</v>
      </c>
      <c r="G274" s="8">
        <f>SUMIFS(AssessedValuation[100% Residential],AssessedValuation[Dist],$C274,AssessedValuation[Tif_NonTIF],$A$4)</f>
        <v>191788672</v>
      </c>
      <c r="H274" s="8">
        <f>SUMIFS(AssessedValuation[100% Ag Land],AssessedValuation[Dist],$C274,AssessedValuation[Tif_NonTIF],$A$4)</f>
        <v>0</v>
      </c>
      <c r="I274" s="8">
        <f>SUMIFS(AssessedValuation[100% Ag Building],AssessedValuation[Dist],$C274,AssessedValuation[Tif_NonTIF],$A$4)</f>
        <v>0</v>
      </c>
      <c r="J274" s="8">
        <f>SUMIFS(AssessedValuation[100% Commercial],AssessedValuation[Dist],$C274,AssessedValuation[Tif_NonTIF],$A$4)</f>
        <v>457838770</v>
      </c>
      <c r="K274" s="8">
        <f>SUMIFS(AssessedValuation[100% Industrial],AssessedValuation[Dist],$C274,AssessedValuation[Tif_NonTIF],$A$4)</f>
        <v>10413468</v>
      </c>
      <c r="L274" s="8">
        <f>SUMIFS(AssessedValuation[100% Reserved],AssessedValuation[Dist],$C274,AssessedValuation[Tif_NonTIF],$A$4)</f>
        <v>0</v>
      </c>
      <c r="M274" s="8">
        <f>SUMIFS(AssessedValuation[100% Reserved4],AssessedValuation[Dist],$C274,AssessedValuation[Tif_NonTIF],$A$4)</f>
        <v>0</v>
      </c>
      <c r="N274" s="8">
        <f>SUMIFS(AssessedValuation[100% Railroads],AssessedValuation[Dist],$C274,AssessedValuation[Tif_NonTIF],$A$4)</f>
        <v>0</v>
      </c>
      <c r="O274" s="8">
        <f>SUMIFS(AssessedValuation[100% Utilities],AssessedValuation[Dist],$C274,AssessedValuation[Tif_NonTIF],$A$4)</f>
        <v>0</v>
      </c>
      <c r="P274" s="8">
        <f>SUMIFS(AssessedValuation[100% Other],AssessedValuation[Dist],$C274,AssessedValuation[Tif_NonTIF],$A$4)</f>
        <v>0</v>
      </c>
      <c r="Q274" s="8">
        <f>SUMIFS(AssessedValuation[100% Gross],AssessedValuation[Dist],$C274,AssessedValuation[Tif_NonTIF],$A$4)</f>
        <v>660040910</v>
      </c>
      <c r="R274" s="8">
        <f>SUMIFS(AssessedValuation[100% Military Exempt],AssessedValuation[Dist],$C274,AssessedValuation[Tif_NonTIF],$A$4)</f>
        <v>179600</v>
      </c>
      <c r="S274" s="8">
        <f>SUMIFS(AssessedValuation[100% Homestead Exempt],AssessedValuation[Dist],$C274,AssessedValuation[Tif_NonTIF],$A$4)</f>
        <v>763750</v>
      </c>
      <c r="T274" s="8">
        <f>SUMIFS(AssessedValuation[100% Net],AssessedValuation[Dist],$C274,AssessedValuation[Tif_NonTIF],$A$4)</f>
        <v>659097560</v>
      </c>
      <c r="U274" s="8">
        <f>SUMIFS(AssessedValuation[100% Gas &amp; Elec Utilities],AssessedValuation[Dist],$C274,AssessedValuation[Tif_NonTIF],$A$4)</f>
        <v>0</v>
      </c>
      <c r="V274" s="8">
        <f t="shared" si="4"/>
        <v>659097560</v>
      </c>
    </row>
    <row r="275" spans="1:22" x14ac:dyDescent="0.25">
      <c r="A275">
        <f>'Assessed Non-TIF'!A275</f>
        <v>2026</v>
      </c>
      <c r="B275" t="str">
        <f>'Assessed Non-TIF'!B275</f>
        <v>11</v>
      </c>
      <c r="C275" t="str">
        <f>'Assessed Non-TIF'!C275</f>
        <v>6094</v>
      </c>
      <c r="D275" t="str">
        <f>'Assessed Non-TIF'!D275</f>
        <v>6094</v>
      </c>
      <c r="E275" t="str">
        <f>'Assessed Non-TIF'!E275</f>
        <v>SOUTHEAST WARREN</v>
      </c>
      <c r="F275" t="str">
        <f>'Assessed Non-TIF'!F275</f>
        <v>Southeast Warren</v>
      </c>
      <c r="G275" s="8">
        <f>SUMIFS(AssessedValuation[100% Residential],AssessedValuation[Dist],$C275,AssessedValuation[Tif_NonTIF],$A$4)</f>
        <v>0</v>
      </c>
      <c r="H275" s="8">
        <f>SUMIFS(AssessedValuation[100% Ag Land],AssessedValuation[Dist],$C275,AssessedValuation[Tif_NonTIF],$A$4)</f>
        <v>0</v>
      </c>
      <c r="I275" s="8">
        <f>SUMIFS(AssessedValuation[100% Ag Building],AssessedValuation[Dist],$C275,AssessedValuation[Tif_NonTIF],$A$4)</f>
        <v>0</v>
      </c>
      <c r="J275" s="8">
        <f>SUMIFS(AssessedValuation[100% Commercial],AssessedValuation[Dist],$C275,AssessedValuation[Tif_NonTIF],$A$4)</f>
        <v>0</v>
      </c>
      <c r="K275" s="8">
        <f>SUMIFS(AssessedValuation[100% Industrial],AssessedValuation[Dist],$C275,AssessedValuation[Tif_NonTIF],$A$4)</f>
        <v>0</v>
      </c>
      <c r="L275" s="8">
        <f>SUMIFS(AssessedValuation[100% Reserved],AssessedValuation[Dist],$C275,AssessedValuation[Tif_NonTIF],$A$4)</f>
        <v>0</v>
      </c>
      <c r="M275" s="8">
        <f>SUMIFS(AssessedValuation[100% Reserved4],AssessedValuation[Dist],$C275,AssessedValuation[Tif_NonTIF],$A$4)</f>
        <v>0</v>
      </c>
      <c r="N275" s="8">
        <f>SUMIFS(AssessedValuation[100% Railroads],AssessedValuation[Dist],$C275,AssessedValuation[Tif_NonTIF],$A$4)</f>
        <v>0</v>
      </c>
      <c r="O275" s="8">
        <f>SUMIFS(AssessedValuation[100% Utilities],AssessedValuation[Dist],$C275,AssessedValuation[Tif_NonTIF],$A$4)</f>
        <v>0</v>
      </c>
      <c r="P275" s="8">
        <f>SUMIFS(AssessedValuation[100% Other],AssessedValuation[Dist],$C275,AssessedValuation[Tif_NonTIF],$A$4)</f>
        <v>0</v>
      </c>
      <c r="Q275" s="8">
        <f>SUMIFS(AssessedValuation[100% Gross],AssessedValuation[Dist],$C275,AssessedValuation[Tif_NonTIF],$A$4)</f>
        <v>0</v>
      </c>
      <c r="R275" s="8">
        <f>SUMIFS(AssessedValuation[100% Military Exempt],AssessedValuation[Dist],$C275,AssessedValuation[Tif_NonTIF],$A$4)</f>
        <v>0</v>
      </c>
      <c r="S275" s="8">
        <f>SUMIFS(AssessedValuation[100% Homestead Exempt],AssessedValuation[Dist],$C275,AssessedValuation[Tif_NonTIF],$A$4)</f>
        <v>0</v>
      </c>
      <c r="T275" s="8">
        <f>SUMIFS(AssessedValuation[100% Net],AssessedValuation[Dist],$C275,AssessedValuation[Tif_NonTIF],$A$4)</f>
        <v>0</v>
      </c>
      <c r="U275" s="8">
        <f>SUMIFS(AssessedValuation[100% Gas &amp; Elec Utilities],AssessedValuation[Dist],$C275,AssessedValuation[Tif_NonTIF],$A$4)</f>
        <v>0</v>
      </c>
      <c r="V275" s="8">
        <f t="shared" si="4"/>
        <v>0</v>
      </c>
    </row>
    <row r="276" spans="1:22" x14ac:dyDescent="0.25">
      <c r="A276">
        <f>'Assessed Non-TIF'!A276</f>
        <v>2026</v>
      </c>
      <c r="B276" t="str">
        <f>'Assessed Non-TIF'!B276</f>
        <v>05</v>
      </c>
      <c r="C276" t="str">
        <f>'Assessed Non-TIF'!C276</f>
        <v>6096</v>
      </c>
      <c r="D276" t="str">
        <f>'Assessed Non-TIF'!D276</f>
        <v>6096</v>
      </c>
      <c r="E276" t="str">
        <f>'Assessed Non-TIF'!E276</f>
        <v>SOUTHEAST VALLEY (SOUTHEAST WEBSTER-GRAND)</v>
      </c>
      <c r="F276" t="str">
        <f>'Assessed Non-TIF'!F276</f>
        <v>Southeast Valley</v>
      </c>
      <c r="G276" s="8">
        <f>SUMIFS(AssessedValuation[100% Residential],AssessedValuation[Dist],$C276,AssessedValuation[Tif_NonTIF],$A$4)</f>
        <v>143505</v>
      </c>
      <c r="H276" s="8">
        <f>SUMIFS(AssessedValuation[100% Ag Land],AssessedValuation[Dist],$C276,AssessedValuation[Tif_NonTIF],$A$4)</f>
        <v>0</v>
      </c>
      <c r="I276" s="8">
        <f>SUMIFS(AssessedValuation[100% Ag Building],AssessedValuation[Dist],$C276,AssessedValuation[Tif_NonTIF],$A$4)</f>
        <v>0</v>
      </c>
      <c r="J276" s="8">
        <f>SUMIFS(AssessedValuation[100% Commercial],AssessedValuation[Dist],$C276,AssessedValuation[Tif_NonTIF],$A$4)</f>
        <v>84414</v>
      </c>
      <c r="K276" s="8">
        <f>SUMIFS(AssessedValuation[100% Industrial],AssessedValuation[Dist],$C276,AssessedValuation[Tif_NonTIF],$A$4)</f>
        <v>28666980</v>
      </c>
      <c r="L276" s="8">
        <f>SUMIFS(AssessedValuation[100% Reserved],AssessedValuation[Dist],$C276,AssessedValuation[Tif_NonTIF],$A$4)</f>
        <v>0</v>
      </c>
      <c r="M276" s="8">
        <f>SUMIFS(AssessedValuation[100% Reserved4],AssessedValuation[Dist],$C276,AssessedValuation[Tif_NonTIF],$A$4)</f>
        <v>0</v>
      </c>
      <c r="N276" s="8">
        <f>SUMIFS(AssessedValuation[100% Railroads],AssessedValuation[Dist],$C276,AssessedValuation[Tif_NonTIF],$A$4)</f>
        <v>0</v>
      </c>
      <c r="O276" s="8">
        <f>SUMIFS(AssessedValuation[100% Utilities],AssessedValuation[Dist],$C276,AssessedValuation[Tif_NonTIF],$A$4)</f>
        <v>0</v>
      </c>
      <c r="P276" s="8">
        <f>SUMIFS(AssessedValuation[100% Other],AssessedValuation[Dist],$C276,AssessedValuation[Tif_NonTIF],$A$4)</f>
        <v>0</v>
      </c>
      <c r="Q276" s="8">
        <f>SUMIFS(AssessedValuation[100% Gross],AssessedValuation[Dist],$C276,AssessedValuation[Tif_NonTIF],$A$4)</f>
        <v>28894899</v>
      </c>
      <c r="R276" s="8">
        <f>SUMIFS(AssessedValuation[100% Military Exempt],AssessedValuation[Dist],$C276,AssessedValuation[Tif_NonTIF],$A$4)</f>
        <v>0</v>
      </c>
      <c r="S276" s="8">
        <f>SUMIFS(AssessedValuation[100% Homestead Exempt],AssessedValuation[Dist],$C276,AssessedValuation[Tif_NonTIF],$A$4)</f>
        <v>0</v>
      </c>
      <c r="T276" s="8">
        <f>SUMIFS(AssessedValuation[100% Net],AssessedValuation[Dist],$C276,AssessedValuation[Tif_NonTIF],$A$4)</f>
        <v>28894899</v>
      </c>
      <c r="U276" s="8">
        <f>SUMIFS(AssessedValuation[100% Gas &amp; Elec Utilities],AssessedValuation[Dist],$C276,AssessedValuation[Tif_NonTIF],$A$4)</f>
        <v>0</v>
      </c>
      <c r="V276" s="8">
        <f t="shared" si="4"/>
        <v>28894899</v>
      </c>
    </row>
    <row r="277" spans="1:22" x14ac:dyDescent="0.25">
      <c r="A277">
        <f>'Assessed Non-TIF'!A277</f>
        <v>2026</v>
      </c>
      <c r="B277" t="str">
        <f>'Assessed Non-TIF'!B277</f>
        <v>05</v>
      </c>
      <c r="C277" t="str">
        <f>'Assessed Non-TIF'!C277</f>
        <v>5323</v>
      </c>
      <c r="D277" t="str">
        <f>'Assessed Non-TIF'!D277</f>
        <v>5325</v>
      </c>
      <c r="E277" t="str">
        <f>'Assessed Non-TIF'!E277</f>
        <v>SOUTHEAST VALLEY (PRAIRIE VALLEY)</v>
      </c>
      <c r="F277" t="str">
        <f>'Assessed Non-TIF'!F277</f>
        <v>Southeast Valley (Prairie Valley)</v>
      </c>
      <c r="G277" s="8">
        <f>SUMIFS(AssessedValuation[100% Residential],AssessedValuation[Dist],$C277,AssessedValuation[Tif_NonTIF],$A$4)</f>
        <v>1239520</v>
      </c>
      <c r="H277" s="8">
        <f>SUMIFS(AssessedValuation[100% Ag Land],AssessedValuation[Dist],$C277,AssessedValuation[Tif_NonTIF],$A$4)</f>
        <v>0</v>
      </c>
      <c r="I277" s="8">
        <f>SUMIFS(AssessedValuation[100% Ag Building],AssessedValuation[Dist],$C277,AssessedValuation[Tif_NonTIF],$A$4)</f>
        <v>0</v>
      </c>
      <c r="J277" s="8">
        <f>SUMIFS(AssessedValuation[100% Commercial],AssessedValuation[Dist],$C277,AssessedValuation[Tif_NonTIF],$A$4)</f>
        <v>17683026</v>
      </c>
      <c r="K277" s="8">
        <f>SUMIFS(AssessedValuation[100% Industrial],AssessedValuation[Dist],$C277,AssessedValuation[Tif_NonTIF],$A$4)</f>
        <v>42269174</v>
      </c>
      <c r="L277" s="8">
        <f>SUMIFS(AssessedValuation[100% Reserved],AssessedValuation[Dist],$C277,AssessedValuation[Tif_NonTIF],$A$4)</f>
        <v>0</v>
      </c>
      <c r="M277" s="8">
        <f>SUMIFS(AssessedValuation[100% Reserved4],AssessedValuation[Dist],$C277,AssessedValuation[Tif_NonTIF],$A$4)</f>
        <v>0</v>
      </c>
      <c r="N277" s="8">
        <f>SUMIFS(AssessedValuation[100% Railroads],AssessedValuation[Dist],$C277,AssessedValuation[Tif_NonTIF],$A$4)</f>
        <v>0</v>
      </c>
      <c r="O277" s="8">
        <f>SUMIFS(AssessedValuation[100% Utilities],AssessedValuation[Dist],$C277,AssessedValuation[Tif_NonTIF],$A$4)</f>
        <v>0</v>
      </c>
      <c r="P277" s="8">
        <f>SUMIFS(AssessedValuation[100% Other],AssessedValuation[Dist],$C277,AssessedValuation[Tif_NonTIF],$A$4)</f>
        <v>0</v>
      </c>
      <c r="Q277" s="8">
        <f>SUMIFS(AssessedValuation[100% Gross],AssessedValuation[Dist],$C277,AssessedValuation[Tif_NonTIF],$A$4)</f>
        <v>61191720</v>
      </c>
      <c r="R277" s="8">
        <f>SUMIFS(AssessedValuation[100% Military Exempt],AssessedValuation[Dist],$C277,AssessedValuation[Tif_NonTIF],$A$4)</f>
        <v>0</v>
      </c>
      <c r="S277" s="8">
        <f>SUMIFS(AssessedValuation[100% Homestead Exempt],AssessedValuation[Dist],$C277,AssessedValuation[Tif_NonTIF],$A$4)</f>
        <v>6500</v>
      </c>
      <c r="T277" s="8">
        <f>SUMIFS(AssessedValuation[100% Net],AssessedValuation[Dist],$C277,AssessedValuation[Tif_NonTIF],$A$4)</f>
        <v>61185220</v>
      </c>
      <c r="U277" s="8">
        <f>SUMIFS(AssessedValuation[100% Gas &amp; Elec Utilities],AssessedValuation[Dist],$C277,AssessedValuation[Tif_NonTIF],$A$4)</f>
        <v>0</v>
      </c>
      <c r="V277" s="8">
        <f t="shared" si="4"/>
        <v>61185220</v>
      </c>
    </row>
    <row r="278" spans="1:22" x14ac:dyDescent="0.25">
      <c r="A278">
        <f>'Assessed Non-TIF'!A278</f>
        <v>2026</v>
      </c>
      <c r="B278" t="str">
        <f>'Assessed Non-TIF'!B278</f>
        <v>05</v>
      </c>
      <c r="C278" t="str">
        <f>'Assessed Non-TIF'!C278</f>
        <v>6102</v>
      </c>
      <c r="D278" t="str">
        <f>'Assessed Non-TIF'!D278</f>
        <v>6102</v>
      </c>
      <c r="E278" t="str">
        <f>'Assessed Non-TIF'!E278</f>
        <v>SPENCER</v>
      </c>
      <c r="F278" t="str">
        <f>'Assessed Non-TIF'!F278</f>
        <v>Spencer</v>
      </c>
      <c r="G278" s="8">
        <f>SUMIFS(AssessedValuation[100% Residential],AssessedValuation[Dist],$C278,AssessedValuation[Tif_NonTIF],$A$4)</f>
        <v>24596861</v>
      </c>
      <c r="H278" s="8">
        <f>SUMIFS(AssessedValuation[100% Ag Land],AssessedValuation[Dist],$C278,AssessedValuation[Tif_NonTIF],$A$4)</f>
        <v>0</v>
      </c>
      <c r="I278" s="8">
        <f>SUMIFS(AssessedValuation[100% Ag Building],AssessedValuation[Dist],$C278,AssessedValuation[Tif_NonTIF],$A$4)</f>
        <v>0</v>
      </c>
      <c r="J278" s="8">
        <f>SUMIFS(AssessedValuation[100% Commercial],AssessedValuation[Dist],$C278,AssessedValuation[Tif_NonTIF],$A$4)</f>
        <v>21903143</v>
      </c>
      <c r="K278" s="8">
        <f>SUMIFS(AssessedValuation[100% Industrial],AssessedValuation[Dist],$C278,AssessedValuation[Tif_NonTIF],$A$4)</f>
        <v>0</v>
      </c>
      <c r="L278" s="8">
        <f>SUMIFS(AssessedValuation[100% Reserved],AssessedValuation[Dist],$C278,AssessedValuation[Tif_NonTIF],$A$4)</f>
        <v>0</v>
      </c>
      <c r="M278" s="8">
        <f>SUMIFS(AssessedValuation[100% Reserved4],AssessedValuation[Dist],$C278,AssessedValuation[Tif_NonTIF],$A$4)</f>
        <v>0</v>
      </c>
      <c r="N278" s="8">
        <f>SUMIFS(AssessedValuation[100% Railroads],AssessedValuation[Dist],$C278,AssessedValuation[Tif_NonTIF],$A$4)</f>
        <v>0</v>
      </c>
      <c r="O278" s="8">
        <f>SUMIFS(AssessedValuation[100% Utilities],AssessedValuation[Dist],$C278,AssessedValuation[Tif_NonTIF],$A$4)</f>
        <v>0</v>
      </c>
      <c r="P278" s="8">
        <f>SUMIFS(AssessedValuation[100% Other],AssessedValuation[Dist],$C278,AssessedValuation[Tif_NonTIF],$A$4)</f>
        <v>0</v>
      </c>
      <c r="Q278" s="8">
        <f>SUMIFS(AssessedValuation[100% Gross],AssessedValuation[Dist],$C278,AssessedValuation[Tif_NonTIF],$A$4)</f>
        <v>46500004</v>
      </c>
      <c r="R278" s="8">
        <f>SUMIFS(AssessedValuation[100% Military Exempt],AssessedValuation[Dist],$C278,AssessedValuation[Tif_NonTIF],$A$4)</f>
        <v>0</v>
      </c>
      <c r="S278" s="8">
        <f>SUMIFS(AssessedValuation[100% Homestead Exempt],AssessedValuation[Dist],$C278,AssessedValuation[Tif_NonTIF],$A$4)</f>
        <v>0</v>
      </c>
      <c r="T278" s="8">
        <f>SUMIFS(AssessedValuation[100% Net],AssessedValuation[Dist],$C278,AssessedValuation[Tif_NonTIF],$A$4)</f>
        <v>46500004</v>
      </c>
      <c r="U278" s="8">
        <f>SUMIFS(AssessedValuation[100% Gas &amp; Elec Utilities],AssessedValuation[Dist],$C278,AssessedValuation[Tif_NonTIF],$A$4)</f>
        <v>0</v>
      </c>
      <c r="V278" s="8">
        <f t="shared" si="4"/>
        <v>46500004</v>
      </c>
    </row>
    <row r="279" spans="1:22" x14ac:dyDescent="0.25">
      <c r="A279">
        <f>'Assessed Non-TIF'!A279</f>
        <v>2026</v>
      </c>
      <c r="B279" t="str">
        <f>'Assessed Non-TIF'!B279</f>
        <v>05</v>
      </c>
      <c r="C279" t="str">
        <f>'Assessed Non-TIF'!C279</f>
        <v>6120</v>
      </c>
      <c r="D279" t="str">
        <f>'Assessed Non-TIF'!D279</f>
        <v>6120</v>
      </c>
      <c r="E279" t="str">
        <f>'Assessed Non-TIF'!E279</f>
        <v>SPIRIT LAKE</v>
      </c>
      <c r="F279" t="str">
        <f>'Assessed Non-TIF'!F279</f>
        <v>Spirit Lake</v>
      </c>
      <c r="G279" s="8">
        <f>SUMIFS(AssessedValuation[100% Residential],AssessedValuation[Dist],$C279,AssessedValuation[Tif_NonTIF],$A$4)</f>
        <v>43185921</v>
      </c>
      <c r="H279" s="8">
        <f>SUMIFS(AssessedValuation[100% Ag Land],AssessedValuation[Dist],$C279,AssessedValuation[Tif_NonTIF],$A$4)</f>
        <v>0</v>
      </c>
      <c r="I279" s="8">
        <f>SUMIFS(AssessedValuation[100% Ag Building],AssessedValuation[Dist],$C279,AssessedValuation[Tif_NonTIF],$A$4)</f>
        <v>0</v>
      </c>
      <c r="J279" s="8">
        <f>SUMIFS(AssessedValuation[100% Commercial],AssessedValuation[Dist],$C279,AssessedValuation[Tif_NonTIF],$A$4)</f>
        <v>9816941</v>
      </c>
      <c r="K279" s="8">
        <f>SUMIFS(AssessedValuation[100% Industrial],AssessedValuation[Dist],$C279,AssessedValuation[Tif_NonTIF],$A$4)</f>
        <v>69032</v>
      </c>
      <c r="L279" s="8">
        <f>SUMIFS(AssessedValuation[100% Reserved],AssessedValuation[Dist],$C279,AssessedValuation[Tif_NonTIF],$A$4)</f>
        <v>0</v>
      </c>
      <c r="M279" s="8">
        <f>SUMIFS(AssessedValuation[100% Reserved4],AssessedValuation[Dist],$C279,AssessedValuation[Tif_NonTIF],$A$4)</f>
        <v>0</v>
      </c>
      <c r="N279" s="8">
        <f>SUMIFS(AssessedValuation[100% Railroads],AssessedValuation[Dist],$C279,AssessedValuation[Tif_NonTIF],$A$4)</f>
        <v>0</v>
      </c>
      <c r="O279" s="8">
        <f>SUMIFS(AssessedValuation[100% Utilities],AssessedValuation[Dist],$C279,AssessedValuation[Tif_NonTIF],$A$4)</f>
        <v>0</v>
      </c>
      <c r="P279" s="8">
        <f>SUMIFS(AssessedValuation[100% Other],AssessedValuation[Dist],$C279,AssessedValuation[Tif_NonTIF],$A$4)</f>
        <v>0</v>
      </c>
      <c r="Q279" s="8">
        <f>SUMIFS(AssessedValuation[100% Gross],AssessedValuation[Dist],$C279,AssessedValuation[Tif_NonTIF],$A$4)</f>
        <v>53071894</v>
      </c>
      <c r="R279" s="8">
        <f>SUMIFS(AssessedValuation[100% Military Exempt],AssessedValuation[Dist],$C279,AssessedValuation[Tif_NonTIF],$A$4)</f>
        <v>16000</v>
      </c>
      <c r="S279" s="8">
        <f>SUMIFS(AssessedValuation[100% Homestead Exempt],AssessedValuation[Dist],$C279,AssessedValuation[Tif_NonTIF],$A$4)</f>
        <v>156000</v>
      </c>
      <c r="T279" s="8">
        <f>SUMIFS(AssessedValuation[100% Net],AssessedValuation[Dist],$C279,AssessedValuation[Tif_NonTIF],$A$4)</f>
        <v>52899894</v>
      </c>
      <c r="U279" s="8">
        <f>SUMIFS(AssessedValuation[100% Gas &amp; Elec Utilities],AssessedValuation[Dist],$C279,AssessedValuation[Tif_NonTIF],$A$4)</f>
        <v>0</v>
      </c>
      <c r="V279" s="8">
        <f t="shared" si="4"/>
        <v>52899894</v>
      </c>
    </row>
    <row r="280" spans="1:22" x14ac:dyDescent="0.25">
      <c r="A280">
        <f>'Assessed Non-TIF'!A280</f>
        <v>2026</v>
      </c>
      <c r="B280" t="str">
        <f>'Assessed Non-TIF'!B280</f>
        <v>10</v>
      </c>
      <c r="C280" t="str">
        <f>'Assessed Non-TIF'!C280</f>
        <v>6138</v>
      </c>
      <c r="D280" t="str">
        <f>'Assessed Non-TIF'!D280</f>
        <v>6138</v>
      </c>
      <c r="E280" t="str">
        <f>'Assessed Non-TIF'!E280</f>
        <v>SPRINGVILLE</v>
      </c>
      <c r="F280" t="str">
        <f>'Assessed Non-TIF'!F280</f>
        <v>Springville</v>
      </c>
      <c r="G280" s="8">
        <f>SUMIFS(AssessedValuation[100% Residential],AssessedValuation[Dist],$C280,AssessedValuation[Tif_NonTIF],$A$4)</f>
        <v>0</v>
      </c>
      <c r="H280" s="8">
        <f>SUMIFS(AssessedValuation[100% Ag Land],AssessedValuation[Dist],$C280,AssessedValuation[Tif_NonTIF],$A$4)</f>
        <v>19755</v>
      </c>
      <c r="I280" s="8">
        <f>SUMIFS(AssessedValuation[100% Ag Building],AssessedValuation[Dist],$C280,AssessedValuation[Tif_NonTIF],$A$4)</f>
        <v>0</v>
      </c>
      <c r="J280" s="8">
        <f>SUMIFS(AssessedValuation[100% Commercial],AssessedValuation[Dist],$C280,AssessedValuation[Tif_NonTIF],$A$4)</f>
        <v>0</v>
      </c>
      <c r="K280" s="8">
        <f>SUMIFS(AssessedValuation[100% Industrial],AssessedValuation[Dist],$C280,AssessedValuation[Tif_NonTIF],$A$4)</f>
        <v>0</v>
      </c>
      <c r="L280" s="8">
        <f>SUMIFS(AssessedValuation[100% Reserved],AssessedValuation[Dist],$C280,AssessedValuation[Tif_NonTIF],$A$4)</f>
        <v>0</v>
      </c>
      <c r="M280" s="8">
        <f>SUMIFS(AssessedValuation[100% Reserved4],AssessedValuation[Dist],$C280,AssessedValuation[Tif_NonTIF],$A$4)</f>
        <v>0</v>
      </c>
      <c r="N280" s="8">
        <f>SUMIFS(AssessedValuation[100% Railroads],AssessedValuation[Dist],$C280,AssessedValuation[Tif_NonTIF],$A$4)</f>
        <v>0</v>
      </c>
      <c r="O280" s="8">
        <f>SUMIFS(AssessedValuation[100% Utilities],AssessedValuation[Dist],$C280,AssessedValuation[Tif_NonTIF],$A$4)</f>
        <v>0</v>
      </c>
      <c r="P280" s="8">
        <f>SUMIFS(AssessedValuation[100% Other],AssessedValuation[Dist],$C280,AssessedValuation[Tif_NonTIF],$A$4)</f>
        <v>0</v>
      </c>
      <c r="Q280" s="8">
        <f>SUMIFS(AssessedValuation[100% Gross],AssessedValuation[Dist],$C280,AssessedValuation[Tif_NonTIF],$A$4)</f>
        <v>19755</v>
      </c>
      <c r="R280" s="8">
        <f>SUMIFS(AssessedValuation[100% Military Exempt],AssessedValuation[Dist],$C280,AssessedValuation[Tif_NonTIF],$A$4)</f>
        <v>0</v>
      </c>
      <c r="S280" s="8">
        <f>SUMIFS(AssessedValuation[100% Homestead Exempt],AssessedValuation[Dist],$C280,AssessedValuation[Tif_NonTIF],$A$4)</f>
        <v>0</v>
      </c>
      <c r="T280" s="8">
        <f>SUMIFS(AssessedValuation[100% Net],AssessedValuation[Dist],$C280,AssessedValuation[Tif_NonTIF],$A$4)</f>
        <v>19755</v>
      </c>
      <c r="U280" s="8">
        <f>SUMIFS(AssessedValuation[100% Gas &amp; Elec Utilities],AssessedValuation[Dist],$C280,AssessedValuation[Tif_NonTIF],$A$4)</f>
        <v>0</v>
      </c>
      <c r="V280" s="8">
        <f t="shared" si="4"/>
        <v>19755</v>
      </c>
    </row>
    <row r="281" spans="1:22" x14ac:dyDescent="0.25">
      <c r="A281">
        <f>'Assessed Non-TIF'!A281</f>
        <v>2026</v>
      </c>
      <c r="B281" t="str">
        <f>'Assessed Non-TIF'!B281</f>
        <v>07</v>
      </c>
      <c r="C281" t="str">
        <f>'Assessed Non-TIF'!C281</f>
        <v>5751</v>
      </c>
      <c r="D281" t="str">
        <f>'Assessed Non-TIF'!D281</f>
        <v>5751</v>
      </c>
      <c r="E281" t="str">
        <f>'Assessed Non-TIF'!E281</f>
        <v>ST ANSGAR</v>
      </c>
      <c r="F281" t="str">
        <f>'Assessed Non-TIF'!F281</f>
        <v>St Ansgar</v>
      </c>
      <c r="G281" s="8">
        <f>SUMIFS(AssessedValuation[100% Residential],AssessedValuation[Dist],$C281,AssessedValuation[Tif_NonTIF],$A$4)</f>
        <v>12485868</v>
      </c>
      <c r="H281" s="8">
        <f>SUMIFS(AssessedValuation[100% Ag Land],AssessedValuation[Dist],$C281,AssessedValuation[Tif_NonTIF],$A$4)</f>
        <v>6640</v>
      </c>
      <c r="I281" s="8">
        <f>SUMIFS(AssessedValuation[100% Ag Building],AssessedValuation[Dist],$C281,AssessedValuation[Tif_NonTIF],$A$4)</f>
        <v>33200</v>
      </c>
      <c r="J281" s="8">
        <f>SUMIFS(AssessedValuation[100% Commercial],AssessedValuation[Dist],$C281,AssessedValuation[Tif_NonTIF],$A$4)</f>
        <v>19870714</v>
      </c>
      <c r="K281" s="8">
        <f>SUMIFS(AssessedValuation[100% Industrial],AssessedValuation[Dist],$C281,AssessedValuation[Tif_NonTIF],$A$4)</f>
        <v>211388471</v>
      </c>
      <c r="L281" s="8">
        <f>SUMIFS(AssessedValuation[100% Reserved],AssessedValuation[Dist],$C281,AssessedValuation[Tif_NonTIF],$A$4)</f>
        <v>0</v>
      </c>
      <c r="M281" s="8">
        <f>SUMIFS(AssessedValuation[100% Reserved4],AssessedValuation[Dist],$C281,AssessedValuation[Tif_NonTIF],$A$4)</f>
        <v>0</v>
      </c>
      <c r="N281" s="8">
        <f>SUMIFS(AssessedValuation[100% Railroads],AssessedValuation[Dist],$C281,AssessedValuation[Tif_NonTIF],$A$4)</f>
        <v>0</v>
      </c>
      <c r="O281" s="8">
        <f>SUMIFS(AssessedValuation[100% Utilities],AssessedValuation[Dist],$C281,AssessedValuation[Tif_NonTIF],$A$4)</f>
        <v>0</v>
      </c>
      <c r="P281" s="8">
        <f>SUMIFS(AssessedValuation[100% Other],AssessedValuation[Dist],$C281,AssessedValuation[Tif_NonTIF],$A$4)</f>
        <v>0</v>
      </c>
      <c r="Q281" s="8">
        <f>SUMIFS(AssessedValuation[100% Gross],AssessedValuation[Dist],$C281,AssessedValuation[Tif_NonTIF],$A$4)</f>
        <v>243784893</v>
      </c>
      <c r="R281" s="8">
        <f>SUMIFS(AssessedValuation[100% Military Exempt],AssessedValuation[Dist],$C281,AssessedValuation[Tif_NonTIF],$A$4)</f>
        <v>0</v>
      </c>
      <c r="S281" s="8">
        <f>SUMIFS(AssessedValuation[100% Homestead Exempt],AssessedValuation[Dist],$C281,AssessedValuation[Tif_NonTIF],$A$4)</f>
        <v>0</v>
      </c>
      <c r="T281" s="8">
        <f>SUMIFS(AssessedValuation[100% Net],AssessedValuation[Dist],$C281,AssessedValuation[Tif_NonTIF],$A$4)</f>
        <v>243784893</v>
      </c>
      <c r="U281" s="8">
        <f>SUMIFS(AssessedValuation[100% Gas &amp; Elec Utilities],AssessedValuation[Dist],$C281,AssessedValuation[Tif_NonTIF],$A$4)</f>
        <v>0</v>
      </c>
      <c r="V281" s="8">
        <f t="shared" si="4"/>
        <v>243784893</v>
      </c>
    </row>
    <row r="282" spans="1:22" x14ac:dyDescent="0.25">
      <c r="A282">
        <f>'Assessed Non-TIF'!A282</f>
        <v>2026</v>
      </c>
      <c r="B282" t="str">
        <f>'Assessed Non-TIF'!B282</f>
        <v>13</v>
      </c>
      <c r="C282" t="str">
        <f>'Assessed Non-TIF'!C282</f>
        <v>6165</v>
      </c>
      <c r="D282" t="str">
        <f>'Assessed Non-TIF'!D282</f>
        <v>6165</v>
      </c>
      <c r="E282" t="str">
        <f>'Assessed Non-TIF'!E282</f>
        <v>STANTON</v>
      </c>
      <c r="F282" t="str">
        <f>'Assessed Non-TIF'!F282</f>
        <v>Stanton</v>
      </c>
      <c r="G282" s="8">
        <f>SUMIFS(AssessedValuation[100% Residential],AssessedValuation[Dist],$C282,AssessedValuation[Tif_NonTIF],$A$4)</f>
        <v>0</v>
      </c>
      <c r="H282" s="8">
        <f>SUMIFS(AssessedValuation[100% Ag Land],AssessedValuation[Dist],$C282,AssessedValuation[Tif_NonTIF],$A$4)</f>
        <v>0</v>
      </c>
      <c r="I282" s="8">
        <f>SUMIFS(AssessedValuation[100% Ag Building],AssessedValuation[Dist],$C282,AssessedValuation[Tif_NonTIF],$A$4)</f>
        <v>0</v>
      </c>
      <c r="J282" s="8">
        <f>SUMIFS(AssessedValuation[100% Commercial],AssessedValuation[Dist],$C282,AssessedValuation[Tif_NonTIF],$A$4)</f>
        <v>0</v>
      </c>
      <c r="K282" s="8">
        <f>SUMIFS(AssessedValuation[100% Industrial],AssessedValuation[Dist],$C282,AssessedValuation[Tif_NonTIF],$A$4)</f>
        <v>0</v>
      </c>
      <c r="L282" s="8">
        <f>SUMIFS(AssessedValuation[100% Reserved],AssessedValuation[Dist],$C282,AssessedValuation[Tif_NonTIF],$A$4)</f>
        <v>0</v>
      </c>
      <c r="M282" s="8">
        <f>SUMIFS(AssessedValuation[100% Reserved4],AssessedValuation[Dist],$C282,AssessedValuation[Tif_NonTIF],$A$4)</f>
        <v>0</v>
      </c>
      <c r="N282" s="8">
        <f>SUMIFS(AssessedValuation[100% Railroads],AssessedValuation[Dist],$C282,AssessedValuation[Tif_NonTIF],$A$4)</f>
        <v>0</v>
      </c>
      <c r="O282" s="8">
        <f>SUMIFS(AssessedValuation[100% Utilities],AssessedValuation[Dist],$C282,AssessedValuation[Tif_NonTIF],$A$4)</f>
        <v>0</v>
      </c>
      <c r="P282" s="8">
        <f>SUMIFS(AssessedValuation[100% Other],AssessedValuation[Dist],$C282,AssessedValuation[Tif_NonTIF],$A$4)</f>
        <v>0</v>
      </c>
      <c r="Q282" s="8">
        <f>SUMIFS(AssessedValuation[100% Gross],AssessedValuation[Dist],$C282,AssessedValuation[Tif_NonTIF],$A$4)</f>
        <v>0</v>
      </c>
      <c r="R282" s="8">
        <f>SUMIFS(AssessedValuation[100% Military Exempt],AssessedValuation[Dist],$C282,AssessedValuation[Tif_NonTIF],$A$4)</f>
        <v>0</v>
      </c>
      <c r="S282" s="8">
        <f>SUMIFS(AssessedValuation[100% Homestead Exempt],AssessedValuation[Dist],$C282,AssessedValuation[Tif_NonTIF],$A$4)</f>
        <v>0</v>
      </c>
      <c r="T282" s="8">
        <f>SUMIFS(AssessedValuation[100% Net],AssessedValuation[Dist],$C282,AssessedValuation[Tif_NonTIF],$A$4)</f>
        <v>0</v>
      </c>
      <c r="U282" s="8">
        <f>SUMIFS(AssessedValuation[100% Gas &amp; Elec Utilities],AssessedValuation[Dist],$C282,AssessedValuation[Tif_NonTIF],$A$4)</f>
        <v>0</v>
      </c>
      <c r="V282" s="8">
        <f t="shared" si="4"/>
        <v>0</v>
      </c>
    </row>
    <row r="283" spans="1:22" x14ac:dyDescent="0.25">
      <c r="A283">
        <f>'Assessed Non-TIF'!A283</f>
        <v>2026</v>
      </c>
      <c r="B283" t="str">
        <f>'Assessed Non-TIF'!B283</f>
        <v>01</v>
      </c>
      <c r="C283" t="str">
        <f>'Assessed Non-TIF'!C283</f>
        <v>6175</v>
      </c>
      <c r="D283" t="str">
        <f>'Assessed Non-TIF'!D283</f>
        <v>6175</v>
      </c>
      <c r="E283" t="str">
        <f>'Assessed Non-TIF'!E283</f>
        <v>STARMONT</v>
      </c>
      <c r="F283" t="str">
        <f>'Assessed Non-TIF'!F283</f>
        <v>Starmont</v>
      </c>
      <c r="G283" s="8">
        <f>SUMIFS(AssessedValuation[100% Residential],AssessedValuation[Dist],$C283,AssessedValuation[Tif_NonTIF],$A$4)</f>
        <v>0</v>
      </c>
      <c r="H283" s="8">
        <f>SUMIFS(AssessedValuation[100% Ag Land],AssessedValuation[Dist],$C283,AssessedValuation[Tif_NonTIF],$A$4)</f>
        <v>0</v>
      </c>
      <c r="I283" s="8">
        <f>SUMIFS(AssessedValuation[100% Ag Building],AssessedValuation[Dist],$C283,AssessedValuation[Tif_NonTIF],$A$4)</f>
        <v>0</v>
      </c>
      <c r="J283" s="8">
        <f>SUMIFS(AssessedValuation[100% Commercial],AssessedValuation[Dist],$C283,AssessedValuation[Tif_NonTIF],$A$4)</f>
        <v>0</v>
      </c>
      <c r="K283" s="8">
        <f>SUMIFS(AssessedValuation[100% Industrial],AssessedValuation[Dist],$C283,AssessedValuation[Tif_NonTIF],$A$4)</f>
        <v>0</v>
      </c>
      <c r="L283" s="8">
        <f>SUMIFS(AssessedValuation[100% Reserved],AssessedValuation[Dist],$C283,AssessedValuation[Tif_NonTIF],$A$4)</f>
        <v>0</v>
      </c>
      <c r="M283" s="8">
        <f>SUMIFS(AssessedValuation[100% Reserved4],AssessedValuation[Dist],$C283,AssessedValuation[Tif_NonTIF],$A$4)</f>
        <v>0</v>
      </c>
      <c r="N283" s="8">
        <f>SUMIFS(AssessedValuation[100% Railroads],AssessedValuation[Dist],$C283,AssessedValuation[Tif_NonTIF],$A$4)</f>
        <v>0</v>
      </c>
      <c r="O283" s="8">
        <f>SUMIFS(AssessedValuation[100% Utilities],AssessedValuation[Dist],$C283,AssessedValuation[Tif_NonTIF],$A$4)</f>
        <v>0</v>
      </c>
      <c r="P283" s="8">
        <f>SUMIFS(AssessedValuation[100% Other],AssessedValuation[Dist],$C283,AssessedValuation[Tif_NonTIF],$A$4)</f>
        <v>0</v>
      </c>
      <c r="Q283" s="8">
        <f>SUMIFS(AssessedValuation[100% Gross],AssessedValuation[Dist],$C283,AssessedValuation[Tif_NonTIF],$A$4)</f>
        <v>0</v>
      </c>
      <c r="R283" s="8">
        <f>SUMIFS(AssessedValuation[100% Military Exempt],AssessedValuation[Dist],$C283,AssessedValuation[Tif_NonTIF],$A$4)</f>
        <v>0</v>
      </c>
      <c r="S283" s="8">
        <f>SUMIFS(AssessedValuation[100% Homestead Exempt],AssessedValuation[Dist],$C283,AssessedValuation[Tif_NonTIF],$A$4)</f>
        <v>0</v>
      </c>
      <c r="T283" s="8">
        <f>SUMIFS(AssessedValuation[100% Net],AssessedValuation[Dist],$C283,AssessedValuation[Tif_NonTIF],$A$4)</f>
        <v>0</v>
      </c>
      <c r="U283" s="8">
        <f>SUMIFS(AssessedValuation[100% Gas &amp; Elec Utilities],AssessedValuation[Dist],$C283,AssessedValuation[Tif_NonTIF],$A$4)</f>
        <v>0</v>
      </c>
      <c r="V283" s="8">
        <f t="shared" si="4"/>
        <v>0</v>
      </c>
    </row>
    <row r="284" spans="1:22" x14ac:dyDescent="0.25">
      <c r="A284">
        <f>'Assessed Non-TIF'!A284</f>
        <v>2026</v>
      </c>
      <c r="B284" t="str">
        <f>'Assessed Non-TIF'!B284</f>
        <v>05</v>
      </c>
      <c r="C284" t="str">
        <f>'Assessed Non-TIF'!C284</f>
        <v>6219</v>
      </c>
      <c r="D284" t="str">
        <f>'Assessed Non-TIF'!D284</f>
        <v>6219</v>
      </c>
      <c r="E284" t="str">
        <f>'Assessed Non-TIF'!E284</f>
        <v>STORM LAKE</v>
      </c>
      <c r="F284" t="str">
        <f>'Assessed Non-TIF'!F284</f>
        <v>Storm Lake</v>
      </c>
      <c r="G284" s="8">
        <f>SUMIFS(AssessedValuation[100% Residential],AssessedValuation[Dist],$C284,AssessedValuation[Tif_NonTIF],$A$4)</f>
        <v>11852524</v>
      </c>
      <c r="H284" s="8">
        <f>SUMIFS(AssessedValuation[100% Ag Land],AssessedValuation[Dist],$C284,AssessedValuation[Tif_NonTIF],$A$4)</f>
        <v>35297</v>
      </c>
      <c r="I284" s="8">
        <f>SUMIFS(AssessedValuation[100% Ag Building],AssessedValuation[Dist],$C284,AssessedValuation[Tif_NonTIF],$A$4)</f>
        <v>3</v>
      </c>
      <c r="J284" s="8">
        <f>SUMIFS(AssessedValuation[100% Commercial],AssessedValuation[Dist],$C284,AssessedValuation[Tif_NonTIF],$A$4)</f>
        <v>29871408</v>
      </c>
      <c r="K284" s="8">
        <f>SUMIFS(AssessedValuation[100% Industrial],AssessedValuation[Dist],$C284,AssessedValuation[Tif_NonTIF],$A$4)</f>
        <v>67509854</v>
      </c>
      <c r="L284" s="8">
        <f>SUMIFS(AssessedValuation[100% Reserved],AssessedValuation[Dist],$C284,AssessedValuation[Tif_NonTIF],$A$4)</f>
        <v>0</v>
      </c>
      <c r="M284" s="8">
        <f>SUMIFS(AssessedValuation[100% Reserved4],AssessedValuation[Dist],$C284,AssessedValuation[Tif_NonTIF],$A$4)</f>
        <v>0</v>
      </c>
      <c r="N284" s="8">
        <f>SUMIFS(AssessedValuation[100% Railroads],AssessedValuation[Dist],$C284,AssessedValuation[Tif_NonTIF],$A$4)</f>
        <v>0</v>
      </c>
      <c r="O284" s="8">
        <f>SUMIFS(AssessedValuation[100% Utilities],AssessedValuation[Dist],$C284,AssessedValuation[Tif_NonTIF],$A$4)</f>
        <v>0</v>
      </c>
      <c r="P284" s="8">
        <f>SUMIFS(AssessedValuation[100% Other],AssessedValuation[Dist],$C284,AssessedValuation[Tif_NonTIF],$A$4)</f>
        <v>0</v>
      </c>
      <c r="Q284" s="8">
        <f>SUMIFS(AssessedValuation[100% Gross],AssessedValuation[Dist],$C284,AssessedValuation[Tif_NonTIF],$A$4)</f>
        <v>109269086</v>
      </c>
      <c r="R284" s="8">
        <f>SUMIFS(AssessedValuation[100% Military Exempt],AssessedValuation[Dist],$C284,AssessedValuation[Tif_NonTIF],$A$4)</f>
        <v>8000</v>
      </c>
      <c r="S284" s="8">
        <f>SUMIFS(AssessedValuation[100% Homestead Exempt],AssessedValuation[Dist],$C284,AssessedValuation[Tif_NonTIF],$A$4)</f>
        <v>26000</v>
      </c>
      <c r="T284" s="8">
        <f>SUMIFS(AssessedValuation[100% Net],AssessedValuation[Dist],$C284,AssessedValuation[Tif_NonTIF],$A$4)</f>
        <v>109235086</v>
      </c>
      <c r="U284" s="8">
        <f>SUMIFS(AssessedValuation[100% Gas &amp; Elec Utilities],AssessedValuation[Dist],$C284,AssessedValuation[Tif_NonTIF],$A$4)</f>
        <v>0</v>
      </c>
      <c r="V284" s="8">
        <f t="shared" si="4"/>
        <v>109235086</v>
      </c>
    </row>
    <row r="285" spans="1:22" x14ac:dyDescent="0.25">
      <c r="A285">
        <f>'Assessed Non-TIF'!A285</f>
        <v>2026</v>
      </c>
      <c r="B285" t="str">
        <f>'Assessed Non-TIF'!B285</f>
        <v>05</v>
      </c>
      <c r="C285" t="str">
        <f>'Assessed Non-TIF'!C285</f>
        <v>6246</v>
      </c>
      <c r="D285" t="str">
        <f>'Assessed Non-TIF'!D285</f>
        <v>6246</v>
      </c>
      <c r="E285" t="str">
        <f>'Assessed Non-TIF'!E285</f>
        <v>STRATFORD</v>
      </c>
      <c r="F285" t="str">
        <f>'Assessed Non-TIF'!F285</f>
        <v>Stratford</v>
      </c>
      <c r="G285" s="8">
        <f>SUMIFS(AssessedValuation[100% Residential],AssessedValuation[Dist],$C285,AssessedValuation[Tif_NonTIF],$A$4)</f>
        <v>600489</v>
      </c>
      <c r="H285" s="8">
        <f>SUMIFS(AssessedValuation[100% Ag Land],AssessedValuation[Dist],$C285,AssessedValuation[Tif_NonTIF],$A$4)</f>
        <v>0</v>
      </c>
      <c r="I285" s="8">
        <f>SUMIFS(AssessedValuation[100% Ag Building],AssessedValuation[Dist],$C285,AssessedValuation[Tif_NonTIF],$A$4)</f>
        <v>0</v>
      </c>
      <c r="J285" s="8">
        <f>SUMIFS(AssessedValuation[100% Commercial],AssessedValuation[Dist],$C285,AssessedValuation[Tif_NonTIF],$A$4)</f>
        <v>751708</v>
      </c>
      <c r="K285" s="8">
        <f>SUMIFS(AssessedValuation[100% Industrial],AssessedValuation[Dist],$C285,AssessedValuation[Tif_NonTIF],$A$4)</f>
        <v>0</v>
      </c>
      <c r="L285" s="8">
        <f>SUMIFS(AssessedValuation[100% Reserved],AssessedValuation[Dist],$C285,AssessedValuation[Tif_NonTIF],$A$4)</f>
        <v>0</v>
      </c>
      <c r="M285" s="8">
        <f>SUMIFS(AssessedValuation[100% Reserved4],AssessedValuation[Dist],$C285,AssessedValuation[Tif_NonTIF],$A$4)</f>
        <v>0</v>
      </c>
      <c r="N285" s="8">
        <f>SUMIFS(AssessedValuation[100% Railroads],AssessedValuation[Dist],$C285,AssessedValuation[Tif_NonTIF],$A$4)</f>
        <v>0</v>
      </c>
      <c r="O285" s="8">
        <f>SUMIFS(AssessedValuation[100% Utilities],AssessedValuation[Dist],$C285,AssessedValuation[Tif_NonTIF],$A$4)</f>
        <v>0</v>
      </c>
      <c r="P285" s="8">
        <f>SUMIFS(AssessedValuation[100% Other],AssessedValuation[Dist],$C285,AssessedValuation[Tif_NonTIF],$A$4)</f>
        <v>0</v>
      </c>
      <c r="Q285" s="8">
        <f>SUMIFS(AssessedValuation[100% Gross],AssessedValuation[Dist],$C285,AssessedValuation[Tif_NonTIF],$A$4)</f>
        <v>1352197</v>
      </c>
      <c r="R285" s="8">
        <f>SUMIFS(AssessedValuation[100% Military Exempt],AssessedValuation[Dist],$C285,AssessedValuation[Tif_NonTIF],$A$4)</f>
        <v>0</v>
      </c>
      <c r="S285" s="8">
        <f>SUMIFS(AssessedValuation[100% Homestead Exempt],AssessedValuation[Dist],$C285,AssessedValuation[Tif_NonTIF],$A$4)</f>
        <v>0</v>
      </c>
      <c r="T285" s="8">
        <f>SUMIFS(AssessedValuation[100% Net],AssessedValuation[Dist],$C285,AssessedValuation[Tif_NonTIF],$A$4)</f>
        <v>1352197</v>
      </c>
      <c r="U285" s="8">
        <f>SUMIFS(AssessedValuation[100% Gas &amp; Elec Utilities],AssessedValuation[Dist],$C285,AssessedValuation[Tif_NonTIF],$A$4)</f>
        <v>0</v>
      </c>
      <c r="V285" s="8">
        <f t="shared" si="4"/>
        <v>1352197</v>
      </c>
    </row>
    <row r="286" spans="1:22" x14ac:dyDescent="0.25">
      <c r="A286">
        <f>'Assessed Non-TIF'!A286</f>
        <v>2026</v>
      </c>
      <c r="B286" t="str">
        <f>'Assessed Non-TIF'!B286</f>
        <v>07</v>
      </c>
      <c r="C286" t="str">
        <f>'Assessed Non-TIF'!C286</f>
        <v>6273</v>
      </c>
      <c r="D286" t="str">
        <f>'Assessed Non-TIF'!D286</f>
        <v>6273</v>
      </c>
      <c r="E286" t="str">
        <f>'Assessed Non-TIF'!E286</f>
        <v>SUMNER-FREDERICKSBURG</v>
      </c>
      <c r="F286" t="str">
        <f>'Assessed Non-TIF'!F286</f>
        <v>Sumner-Fredericksburg</v>
      </c>
      <c r="G286" s="8">
        <f>SUMIFS(AssessedValuation[100% Residential],AssessedValuation[Dist],$C286,AssessedValuation[Tif_NonTIF],$A$4)</f>
        <v>2555955</v>
      </c>
      <c r="H286" s="8">
        <f>SUMIFS(AssessedValuation[100% Ag Land],AssessedValuation[Dist],$C286,AssessedValuation[Tif_NonTIF],$A$4)</f>
        <v>22629</v>
      </c>
      <c r="I286" s="8">
        <f>SUMIFS(AssessedValuation[100% Ag Building],AssessedValuation[Dist],$C286,AssessedValuation[Tif_NonTIF],$A$4)</f>
        <v>1454</v>
      </c>
      <c r="J286" s="8">
        <f>SUMIFS(AssessedValuation[100% Commercial],AssessedValuation[Dist],$C286,AssessedValuation[Tif_NonTIF],$A$4)</f>
        <v>1197788</v>
      </c>
      <c r="K286" s="8">
        <f>SUMIFS(AssessedValuation[100% Industrial],AssessedValuation[Dist],$C286,AssessedValuation[Tif_NonTIF],$A$4)</f>
        <v>546813</v>
      </c>
      <c r="L286" s="8">
        <f>SUMIFS(AssessedValuation[100% Reserved],AssessedValuation[Dist],$C286,AssessedValuation[Tif_NonTIF],$A$4)</f>
        <v>0</v>
      </c>
      <c r="M286" s="8">
        <f>SUMIFS(AssessedValuation[100% Reserved4],AssessedValuation[Dist],$C286,AssessedValuation[Tif_NonTIF],$A$4)</f>
        <v>0</v>
      </c>
      <c r="N286" s="8">
        <f>SUMIFS(AssessedValuation[100% Railroads],AssessedValuation[Dist],$C286,AssessedValuation[Tif_NonTIF],$A$4)</f>
        <v>0</v>
      </c>
      <c r="O286" s="8">
        <f>SUMIFS(AssessedValuation[100% Utilities],AssessedValuation[Dist],$C286,AssessedValuation[Tif_NonTIF],$A$4)</f>
        <v>0</v>
      </c>
      <c r="P286" s="8">
        <f>SUMIFS(AssessedValuation[100% Other],AssessedValuation[Dist],$C286,AssessedValuation[Tif_NonTIF],$A$4)</f>
        <v>0</v>
      </c>
      <c r="Q286" s="8">
        <f>SUMIFS(AssessedValuation[100% Gross],AssessedValuation[Dist],$C286,AssessedValuation[Tif_NonTIF],$A$4)</f>
        <v>4324639</v>
      </c>
      <c r="R286" s="8">
        <f>SUMIFS(AssessedValuation[100% Military Exempt],AssessedValuation[Dist],$C286,AssessedValuation[Tif_NonTIF],$A$4)</f>
        <v>0</v>
      </c>
      <c r="S286" s="8">
        <f>SUMIFS(AssessedValuation[100% Homestead Exempt],AssessedValuation[Dist],$C286,AssessedValuation[Tif_NonTIF],$A$4)</f>
        <v>0</v>
      </c>
      <c r="T286" s="8">
        <f>SUMIFS(AssessedValuation[100% Net],AssessedValuation[Dist],$C286,AssessedValuation[Tif_NonTIF],$A$4)</f>
        <v>4324639</v>
      </c>
      <c r="U286" s="8">
        <f>SUMIFS(AssessedValuation[100% Gas &amp; Elec Utilities],AssessedValuation[Dist],$C286,AssessedValuation[Tif_NonTIF],$A$4)</f>
        <v>0</v>
      </c>
      <c r="V286" s="8">
        <f t="shared" si="4"/>
        <v>4324639</v>
      </c>
    </row>
    <row r="287" spans="1:22" x14ac:dyDescent="0.25">
      <c r="A287">
        <f>'Assessed Non-TIF'!A287</f>
        <v>2026</v>
      </c>
      <c r="B287" t="str">
        <f>'Assessed Non-TIF'!B287</f>
        <v>10</v>
      </c>
      <c r="C287" t="str">
        <f>'Assessed Non-TIF'!C287</f>
        <v>6408</v>
      </c>
      <c r="D287" t="str">
        <f>'Assessed Non-TIF'!D287</f>
        <v>6408</v>
      </c>
      <c r="E287" t="str">
        <f>'Assessed Non-TIF'!E287</f>
        <v>TIPTON</v>
      </c>
      <c r="F287" t="str">
        <f>'Assessed Non-TIF'!F287</f>
        <v>Tipton</v>
      </c>
      <c r="G287" s="8">
        <f>SUMIFS(AssessedValuation[100% Residential],AssessedValuation[Dist],$C287,AssessedValuation[Tif_NonTIF],$A$4)</f>
        <v>9371340</v>
      </c>
      <c r="H287" s="8">
        <f>SUMIFS(AssessedValuation[100% Ag Land],AssessedValuation[Dist],$C287,AssessedValuation[Tif_NonTIF],$A$4)</f>
        <v>0</v>
      </c>
      <c r="I287" s="8">
        <f>SUMIFS(AssessedValuation[100% Ag Building],AssessedValuation[Dist],$C287,AssessedValuation[Tif_NonTIF],$A$4)</f>
        <v>0</v>
      </c>
      <c r="J287" s="8">
        <f>SUMIFS(AssessedValuation[100% Commercial],AssessedValuation[Dist],$C287,AssessedValuation[Tif_NonTIF],$A$4)</f>
        <v>0</v>
      </c>
      <c r="K287" s="8">
        <f>SUMIFS(AssessedValuation[100% Industrial],AssessedValuation[Dist],$C287,AssessedValuation[Tif_NonTIF],$A$4)</f>
        <v>0</v>
      </c>
      <c r="L287" s="8">
        <f>SUMIFS(AssessedValuation[100% Reserved],AssessedValuation[Dist],$C287,AssessedValuation[Tif_NonTIF],$A$4)</f>
        <v>0</v>
      </c>
      <c r="M287" s="8">
        <f>SUMIFS(AssessedValuation[100% Reserved4],AssessedValuation[Dist],$C287,AssessedValuation[Tif_NonTIF],$A$4)</f>
        <v>0</v>
      </c>
      <c r="N287" s="8">
        <f>SUMIFS(AssessedValuation[100% Railroads],AssessedValuation[Dist],$C287,AssessedValuation[Tif_NonTIF],$A$4)</f>
        <v>0</v>
      </c>
      <c r="O287" s="8">
        <f>SUMIFS(AssessedValuation[100% Utilities],AssessedValuation[Dist],$C287,AssessedValuation[Tif_NonTIF],$A$4)</f>
        <v>0</v>
      </c>
      <c r="P287" s="8">
        <f>SUMIFS(AssessedValuation[100% Other],AssessedValuation[Dist],$C287,AssessedValuation[Tif_NonTIF],$A$4)</f>
        <v>0</v>
      </c>
      <c r="Q287" s="8">
        <f>SUMIFS(AssessedValuation[100% Gross],AssessedValuation[Dist],$C287,AssessedValuation[Tif_NonTIF],$A$4)</f>
        <v>9371340</v>
      </c>
      <c r="R287" s="8">
        <f>SUMIFS(AssessedValuation[100% Military Exempt],AssessedValuation[Dist],$C287,AssessedValuation[Tif_NonTIF],$A$4)</f>
        <v>0</v>
      </c>
      <c r="S287" s="8">
        <f>SUMIFS(AssessedValuation[100% Homestead Exempt],AssessedValuation[Dist],$C287,AssessedValuation[Tif_NonTIF],$A$4)</f>
        <v>0</v>
      </c>
      <c r="T287" s="8">
        <f>SUMIFS(AssessedValuation[100% Net],AssessedValuation[Dist],$C287,AssessedValuation[Tif_NonTIF],$A$4)</f>
        <v>9371340</v>
      </c>
      <c r="U287" s="8">
        <f>SUMIFS(AssessedValuation[100% Gas &amp; Elec Utilities],AssessedValuation[Dist],$C287,AssessedValuation[Tif_NonTIF],$A$4)</f>
        <v>0</v>
      </c>
      <c r="V287" s="8">
        <f t="shared" si="4"/>
        <v>9371340</v>
      </c>
    </row>
    <row r="288" spans="1:22" x14ac:dyDescent="0.25">
      <c r="A288">
        <f>'Assessed Non-TIF'!A288</f>
        <v>2026</v>
      </c>
      <c r="B288" t="str">
        <f>'Assessed Non-TIF'!B288</f>
        <v>13</v>
      </c>
      <c r="C288" t="str">
        <f>'Assessed Non-TIF'!C288</f>
        <v>6453</v>
      </c>
      <c r="D288" t="str">
        <f>'Assessed Non-TIF'!D288</f>
        <v>6453</v>
      </c>
      <c r="E288" t="str">
        <f>'Assessed Non-TIF'!E288</f>
        <v>TREYNOR</v>
      </c>
      <c r="F288" t="str">
        <f>'Assessed Non-TIF'!F288</f>
        <v>Treynor</v>
      </c>
      <c r="G288" s="8">
        <f>SUMIFS(AssessedValuation[100% Residential],AssessedValuation[Dist],$C288,AssessedValuation[Tif_NonTIF],$A$4)</f>
        <v>12368600</v>
      </c>
      <c r="H288" s="8">
        <f>SUMIFS(AssessedValuation[100% Ag Land],AssessedValuation[Dist],$C288,AssessedValuation[Tif_NonTIF],$A$4)</f>
        <v>0</v>
      </c>
      <c r="I288" s="8">
        <f>SUMIFS(AssessedValuation[100% Ag Building],AssessedValuation[Dist],$C288,AssessedValuation[Tif_NonTIF],$A$4)</f>
        <v>0</v>
      </c>
      <c r="J288" s="8">
        <f>SUMIFS(AssessedValuation[100% Commercial],AssessedValuation[Dist],$C288,AssessedValuation[Tif_NonTIF],$A$4)</f>
        <v>0</v>
      </c>
      <c r="K288" s="8">
        <f>SUMIFS(AssessedValuation[100% Industrial],AssessedValuation[Dist],$C288,AssessedValuation[Tif_NonTIF],$A$4)</f>
        <v>0</v>
      </c>
      <c r="L288" s="8">
        <f>SUMIFS(AssessedValuation[100% Reserved],AssessedValuation[Dist],$C288,AssessedValuation[Tif_NonTIF],$A$4)</f>
        <v>0</v>
      </c>
      <c r="M288" s="8">
        <f>SUMIFS(AssessedValuation[100% Reserved4],AssessedValuation[Dist],$C288,AssessedValuation[Tif_NonTIF],$A$4)</f>
        <v>0</v>
      </c>
      <c r="N288" s="8">
        <f>SUMIFS(AssessedValuation[100% Railroads],AssessedValuation[Dist],$C288,AssessedValuation[Tif_NonTIF],$A$4)</f>
        <v>0</v>
      </c>
      <c r="O288" s="8">
        <f>SUMIFS(AssessedValuation[100% Utilities],AssessedValuation[Dist],$C288,AssessedValuation[Tif_NonTIF],$A$4)</f>
        <v>0</v>
      </c>
      <c r="P288" s="8">
        <f>SUMIFS(AssessedValuation[100% Other],AssessedValuation[Dist],$C288,AssessedValuation[Tif_NonTIF],$A$4)</f>
        <v>0</v>
      </c>
      <c r="Q288" s="8">
        <f>SUMIFS(AssessedValuation[100% Gross],AssessedValuation[Dist],$C288,AssessedValuation[Tif_NonTIF],$A$4)</f>
        <v>12368600</v>
      </c>
      <c r="R288" s="8">
        <f>SUMIFS(AssessedValuation[100% Military Exempt],AssessedValuation[Dist],$C288,AssessedValuation[Tif_NonTIF],$A$4)</f>
        <v>16000</v>
      </c>
      <c r="S288" s="8">
        <f>SUMIFS(AssessedValuation[100% Homestead Exempt],AssessedValuation[Dist],$C288,AssessedValuation[Tif_NonTIF],$A$4)</f>
        <v>6500</v>
      </c>
      <c r="T288" s="8">
        <f>SUMIFS(AssessedValuation[100% Net],AssessedValuation[Dist],$C288,AssessedValuation[Tif_NonTIF],$A$4)</f>
        <v>12346100</v>
      </c>
      <c r="U288" s="8">
        <f>SUMIFS(AssessedValuation[100% Gas &amp; Elec Utilities],AssessedValuation[Dist],$C288,AssessedValuation[Tif_NonTIF],$A$4)</f>
        <v>0</v>
      </c>
      <c r="V288" s="8">
        <f t="shared" si="4"/>
        <v>12346100</v>
      </c>
    </row>
    <row r="289" spans="1:22" x14ac:dyDescent="0.25">
      <c r="A289">
        <f>'Assessed Non-TIF'!A289</f>
        <v>2026</v>
      </c>
      <c r="B289" t="str">
        <f>'Assessed Non-TIF'!B289</f>
        <v>13</v>
      </c>
      <c r="C289" t="str">
        <f>'Assessed Non-TIF'!C289</f>
        <v>6460</v>
      </c>
      <c r="D289" t="str">
        <f>'Assessed Non-TIF'!D289</f>
        <v>6460</v>
      </c>
      <c r="E289" t="str">
        <f>'Assessed Non-TIF'!E289</f>
        <v>TRI-CENTER</v>
      </c>
      <c r="F289" t="str">
        <f>'Assessed Non-TIF'!F289</f>
        <v>Tri-Center</v>
      </c>
      <c r="G289" s="8">
        <f>SUMIFS(AssessedValuation[100% Residential],AssessedValuation[Dist],$C289,AssessedValuation[Tif_NonTIF],$A$4)</f>
        <v>25602509</v>
      </c>
      <c r="H289" s="8">
        <f>SUMIFS(AssessedValuation[100% Ag Land],AssessedValuation[Dist],$C289,AssessedValuation[Tif_NonTIF],$A$4)</f>
        <v>0</v>
      </c>
      <c r="I289" s="8">
        <f>SUMIFS(AssessedValuation[100% Ag Building],AssessedValuation[Dist],$C289,AssessedValuation[Tif_NonTIF],$A$4)</f>
        <v>0</v>
      </c>
      <c r="J289" s="8">
        <f>SUMIFS(AssessedValuation[100% Commercial],AssessedValuation[Dist],$C289,AssessedValuation[Tif_NonTIF],$A$4)</f>
        <v>1808428</v>
      </c>
      <c r="K289" s="8">
        <f>SUMIFS(AssessedValuation[100% Industrial],AssessedValuation[Dist],$C289,AssessedValuation[Tif_NonTIF],$A$4)</f>
        <v>491747</v>
      </c>
      <c r="L289" s="8">
        <f>SUMIFS(AssessedValuation[100% Reserved],AssessedValuation[Dist],$C289,AssessedValuation[Tif_NonTIF],$A$4)</f>
        <v>0</v>
      </c>
      <c r="M289" s="8">
        <f>SUMIFS(AssessedValuation[100% Reserved4],AssessedValuation[Dist],$C289,AssessedValuation[Tif_NonTIF],$A$4)</f>
        <v>0</v>
      </c>
      <c r="N289" s="8">
        <f>SUMIFS(AssessedValuation[100% Railroads],AssessedValuation[Dist],$C289,AssessedValuation[Tif_NonTIF],$A$4)</f>
        <v>0</v>
      </c>
      <c r="O289" s="8">
        <f>SUMIFS(AssessedValuation[100% Utilities],AssessedValuation[Dist],$C289,AssessedValuation[Tif_NonTIF],$A$4)</f>
        <v>0</v>
      </c>
      <c r="P289" s="8">
        <f>SUMIFS(AssessedValuation[100% Other],AssessedValuation[Dist],$C289,AssessedValuation[Tif_NonTIF],$A$4)</f>
        <v>0</v>
      </c>
      <c r="Q289" s="8">
        <f>SUMIFS(AssessedValuation[100% Gross],AssessedValuation[Dist],$C289,AssessedValuation[Tif_NonTIF],$A$4)</f>
        <v>27902684</v>
      </c>
      <c r="R289" s="8">
        <f>SUMIFS(AssessedValuation[100% Military Exempt],AssessedValuation[Dist],$C289,AssessedValuation[Tif_NonTIF],$A$4)</f>
        <v>0</v>
      </c>
      <c r="S289" s="8">
        <f>SUMIFS(AssessedValuation[100% Homestead Exempt],AssessedValuation[Dist],$C289,AssessedValuation[Tif_NonTIF],$A$4)</f>
        <v>19500</v>
      </c>
      <c r="T289" s="8">
        <f>SUMIFS(AssessedValuation[100% Net],AssessedValuation[Dist],$C289,AssessedValuation[Tif_NonTIF],$A$4)</f>
        <v>27883184</v>
      </c>
      <c r="U289" s="8">
        <f>SUMIFS(AssessedValuation[100% Gas &amp; Elec Utilities],AssessedValuation[Dist],$C289,AssessedValuation[Tif_NonTIF],$A$4)</f>
        <v>0</v>
      </c>
      <c r="V289" s="8">
        <f t="shared" si="4"/>
        <v>27883184</v>
      </c>
    </row>
    <row r="290" spans="1:22" x14ac:dyDescent="0.25">
      <c r="A290">
        <f>'Assessed Non-TIF'!A290</f>
        <v>2026</v>
      </c>
      <c r="B290" t="str">
        <f>'Assessed Non-TIF'!B290</f>
        <v>15</v>
      </c>
      <c r="C290" t="str">
        <f>'Assessed Non-TIF'!C290</f>
        <v>6462</v>
      </c>
      <c r="D290" t="str">
        <f>'Assessed Non-TIF'!D290</f>
        <v>6462</v>
      </c>
      <c r="E290" t="str">
        <f>'Assessed Non-TIF'!E290</f>
        <v>TRI-COUNTY</v>
      </c>
      <c r="F290" t="str">
        <f>'Assessed Non-TIF'!F290</f>
        <v>Tri-County</v>
      </c>
      <c r="G290" s="8">
        <f>SUMIFS(AssessedValuation[100% Residential],AssessedValuation[Dist],$C290,AssessedValuation[Tif_NonTIF],$A$4)</f>
        <v>0</v>
      </c>
      <c r="H290" s="8">
        <f>SUMIFS(AssessedValuation[100% Ag Land],AssessedValuation[Dist],$C290,AssessedValuation[Tif_NonTIF],$A$4)</f>
        <v>0</v>
      </c>
      <c r="I290" s="8">
        <f>SUMIFS(AssessedValuation[100% Ag Building],AssessedValuation[Dist],$C290,AssessedValuation[Tif_NonTIF],$A$4)</f>
        <v>0</v>
      </c>
      <c r="J290" s="8">
        <f>SUMIFS(AssessedValuation[100% Commercial],AssessedValuation[Dist],$C290,AssessedValuation[Tif_NonTIF],$A$4)</f>
        <v>0</v>
      </c>
      <c r="K290" s="8">
        <f>SUMIFS(AssessedValuation[100% Industrial],AssessedValuation[Dist],$C290,AssessedValuation[Tif_NonTIF],$A$4)</f>
        <v>4315914</v>
      </c>
      <c r="L290" s="8">
        <f>SUMIFS(AssessedValuation[100% Reserved],AssessedValuation[Dist],$C290,AssessedValuation[Tif_NonTIF],$A$4)</f>
        <v>0</v>
      </c>
      <c r="M290" s="8">
        <f>SUMIFS(AssessedValuation[100% Reserved4],AssessedValuation[Dist],$C290,AssessedValuation[Tif_NonTIF],$A$4)</f>
        <v>0</v>
      </c>
      <c r="N290" s="8">
        <f>SUMIFS(AssessedValuation[100% Railroads],AssessedValuation[Dist],$C290,AssessedValuation[Tif_NonTIF],$A$4)</f>
        <v>0</v>
      </c>
      <c r="O290" s="8">
        <f>SUMIFS(AssessedValuation[100% Utilities],AssessedValuation[Dist],$C290,AssessedValuation[Tif_NonTIF],$A$4)</f>
        <v>0</v>
      </c>
      <c r="P290" s="8">
        <f>SUMIFS(AssessedValuation[100% Other],AssessedValuation[Dist],$C290,AssessedValuation[Tif_NonTIF],$A$4)</f>
        <v>0</v>
      </c>
      <c r="Q290" s="8">
        <f>SUMIFS(AssessedValuation[100% Gross],AssessedValuation[Dist],$C290,AssessedValuation[Tif_NonTIF],$A$4)</f>
        <v>4315914</v>
      </c>
      <c r="R290" s="8">
        <f>SUMIFS(AssessedValuation[100% Military Exempt],AssessedValuation[Dist],$C290,AssessedValuation[Tif_NonTIF],$A$4)</f>
        <v>0</v>
      </c>
      <c r="S290" s="8">
        <f>SUMIFS(AssessedValuation[100% Homestead Exempt],AssessedValuation[Dist],$C290,AssessedValuation[Tif_NonTIF],$A$4)</f>
        <v>0</v>
      </c>
      <c r="T290" s="8">
        <f>SUMIFS(AssessedValuation[100% Net],AssessedValuation[Dist],$C290,AssessedValuation[Tif_NonTIF],$A$4)</f>
        <v>4315914</v>
      </c>
      <c r="U290" s="8">
        <f>SUMIFS(AssessedValuation[100% Gas &amp; Elec Utilities],AssessedValuation[Dist],$C290,AssessedValuation[Tif_NonTIF],$A$4)</f>
        <v>0</v>
      </c>
      <c r="V290" s="8">
        <f t="shared" si="4"/>
        <v>4315914</v>
      </c>
    </row>
    <row r="291" spans="1:22" x14ac:dyDescent="0.25">
      <c r="A291">
        <f>'Assessed Non-TIF'!A291</f>
        <v>2026</v>
      </c>
      <c r="B291" t="str">
        <f>'Assessed Non-TIF'!B291</f>
        <v>07</v>
      </c>
      <c r="C291" t="str">
        <f>'Assessed Non-TIF'!C291</f>
        <v>6471</v>
      </c>
      <c r="D291" t="str">
        <f>'Assessed Non-TIF'!D291</f>
        <v>6471</v>
      </c>
      <c r="E291" t="str">
        <f>'Assessed Non-TIF'!E291</f>
        <v>TRIPOLI</v>
      </c>
      <c r="F291" t="str">
        <f>'Assessed Non-TIF'!F291</f>
        <v>Tripoli</v>
      </c>
      <c r="G291" s="8">
        <f>SUMIFS(AssessedValuation[100% Residential],AssessedValuation[Dist],$C291,AssessedValuation[Tif_NonTIF],$A$4)</f>
        <v>0</v>
      </c>
      <c r="H291" s="8">
        <f>SUMIFS(AssessedValuation[100% Ag Land],AssessedValuation[Dist],$C291,AssessedValuation[Tif_NonTIF],$A$4)</f>
        <v>0</v>
      </c>
      <c r="I291" s="8">
        <f>SUMIFS(AssessedValuation[100% Ag Building],AssessedValuation[Dist],$C291,AssessedValuation[Tif_NonTIF],$A$4)</f>
        <v>0</v>
      </c>
      <c r="J291" s="8">
        <f>SUMIFS(AssessedValuation[100% Commercial],AssessedValuation[Dist],$C291,AssessedValuation[Tif_NonTIF],$A$4)</f>
        <v>0</v>
      </c>
      <c r="K291" s="8">
        <f>SUMIFS(AssessedValuation[100% Industrial],AssessedValuation[Dist],$C291,AssessedValuation[Tif_NonTIF],$A$4)</f>
        <v>0</v>
      </c>
      <c r="L291" s="8">
        <f>SUMIFS(AssessedValuation[100% Reserved],AssessedValuation[Dist],$C291,AssessedValuation[Tif_NonTIF],$A$4)</f>
        <v>0</v>
      </c>
      <c r="M291" s="8">
        <f>SUMIFS(AssessedValuation[100% Reserved4],AssessedValuation[Dist],$C291,AssessedValuation[Tif_NonTIF],$A$4)</f>
        <v>0</v>
      </c>
      <c r="N291" s="8">
        <f>SUMIFS(AssessedValuation[100% Railroads],AssessedValuation[Dist],$C291,AssessedValuation[Tif_NonTIF],$A$4)</f>
        <v>0</v>
      </c>
      <c r="O291" s="8">
        <f>SUMIFS(AssessedValuation[100% Utilities],AssessedValuation[Dist],$C291,AssessedValuation[Tif_NonTIF],$A$4)</f>
        <v>0</v>
      </c>
      <c r="P291" s="8">
        <f>SUMIFS(AssessedValuation[100% Other],AssessedValuation[Dist],$C291,AssessedValuation[Tif_NonTIF],$A$4)</f>
        <v>0</v>
      </c>
      <c r="Q291" s="8">
        <f>SUMIFS(AssessedValuation[100% Gross],AssessedValuation[Dist],$C291,AssessedValuation[Tif_NonTIF],$A$4)</f>
        <v>0</v>
      </c>
      <c r="R291" s="8">
        <f>SUMIFS(AssessedValuation[100% Military Exempt],AssessedValuation[Dist],$C291,AssessedValuation[Tif_NonTIF],$A$4)</f>
        <v>0</v>
      </c>
      <c r="S291" s="8">
        <f>SUMIFS(AssessedValuation[100% Homestead Exempt],AssessedValuation[Dist],$C291,AssessedValuation[Tif_NonTIF],$A$4)</f>
        <v>0</v>
      </c>
      <c r="T291" s="8">
        <f>SUMIFS(AssessedValuation[100% Net],AssessedValuation[Dist],$C291,AssessedValuation[Tif_NonTIF],$A$4)</f>
        <v>0</v>
      </c>
      <c r="U291" s="8">
        <f>SUMIFS(AssessedValuation[100% Gas &amp; Elec Utilities],AssessedValuation[Dist],$C291,AssessedValuation[Tif_NonTIF],$A$4)</f>
        <v>0</v>
      </c>
      <c r="V291" s="8">
        <f t="shared" si="4"/>
        <v>0</v>
      </c>
    </row>
    <row r="292" spans="1:22" x14ac:dyDescent="0.25">
      <c r="A292">
        <f>'Assessed Non-TIF'!A292</f>
        <v>2026</v>
      </c>
      <c r="B292" t="str">
        <f>'Assessed Non-TIF'!B292</f>
        <v>01</v>
      </c>
      <c r="C292" t="str">
        <f>'Assessed Non-TIF'!C292</f>
        <v>6509</v>
      </c>
      <c r="D292" t="str">
        <f>'Assessed Non-TIF'!D292</f>
        <v>6509</v>
      </c>
      <c r="E292" t="str">
        <f>'Assessed Non-TIF'!E292</f>
        <v>TURKEY VALLEY</v>
      </c>
      <c r="F292" t="str">
        <f>'Assessed Non-TIF'!F292</f>
        <v>Turkey Valley</v>
      </c>
      <c r="G292" s="8">
        <f>SUMIFS(AssessedValuation[100% Residential],AssessedValuation[Dist],$C292,AssessedValuation[Tif_NonTIF],$A$4)</f>
        <v>0</v>
      </c>
      <c r="H292" s="8">
        <f>SUMIFS(AssessedValuation[100% Ag Land],AssessedValuation[Dist],$C292,AssessedValuation[Tif_NonTIF],$A$4)</f>
        <v>0</v>
      </c>
      <c r="I292" s="8">
        <f>SUMIFS(AssessedValuation[100% Ag Building],AssessedValuation[Dist],$C292,AssessedValuation[Tif_NonTIF],$A$4)</f>
        <v>0</v>
      </c>
      <c r="J292" s="8">
        <f>SUMIFS(AssessedValuation[100% Commercial],AssessedValuation[Dist],$C292,AssessedValuation[Tif_NonTIF],$A$4)</f>
        <v>0</v>
      </c>
      <c r="K292" s="8">
        <f>SUMIFS(AssessedValuation[100% Industrial],AssessedValuation[Dist],$C292,AssessedValuation[Tif_NonTIF],$A$4)</f>
        <v>0</v>
      </c>
      <c r="L292" s="8">
        <f>SUMIFS(AssessedValuation[100% Reserved],AssessedValuation[Dist],$C292,AssessedValuation[Tif_NonTIF],$A$4)</f>
        <v>0</v>
      </c>
      <c r="M292" s="8">
        <f>SUMIFS(AssessedValuation[100% Reserved4],AssessedValuation[Dist],$C292,AssessedValuation[Tif_NonTIF],$A$4)</f>
        <v>0</v>
      </c>
      <c r="N292" s="8">
        <f>SUMIFS(AssessedValuation[100% Railroads],AssessedValuation[Dist],$C292,AssessedValuation[Tif_NonTIF],$A$4)</f>
        <v>0</v>
      </c>
      <c r="O292" s="8">
        <f>SUMIFS(AssessedValuation[100% Utilities],AssessedValuation[Dist],$C292,AssessedValuation[Tif_NonTIF],$A$4)</f>
        <v>0</v>
      </c>
      <c r="P292" s="8">
        <f>SUMIFS(AssessedValuation[100% Other],AssessedValuation[Dist],$C292,AssessedValuation[Tif_NonTIF],$A$4)</f>
        <v>0</v>
      </c>
      <c r="Q292" s="8">
        <f>SUMIFS(AssessedValuation[100% Gross],AssessedValuation[Dist],$C292,AssessedValuation[Tif_NonTIF],$A$4)</f>
        <v>0</v>
      </c>
      <c r="R292" s="8">
        <f>SUMIFS(AssessedValuation[100% Military Exempt],AssessedValuation[Dist],$C292,AssessedValuation[Tif_NonTIF],$A$4)</f>
        <v>0</v>
      </c>
      <c r="S292" s="8">
        <f>SUMIFS(AssessedValuation[100% Homestead Exempt],AssessedValuation[Dist],$C292,AssessedValuation[Tif_NonTIF],$A$4)</f>
        <v>0</v>
      </c>
      <c r="T292" s="8">
        <f>SUMIFS(AssessedValuation[100% Net],AssessedValuation[Dist],$C292,AssessedValuation[Tif_NonTIF],$A$4)</f>
        <v>0</v>
      </c>
      <c r="U292" s="8">
        <f>SUMIFS(AssessedValuation[100% Gas &amp; Elec Utilities],AssessedValuation[Dist],$C292,AssessedValuation[Tif_NonTIF],$A$4)</f>
        <v>0</v>
      </c>
      <c r="V292" s="8">
        <f t="shared" si="4"/>
        <v>0</v>
      </c>
    </row>
    <row r="293" spans="1:22" x14ac:dyDescent="0.25">
      <c r="A293">
        <f>'Assessed Non-TIF'!A293</f>
        <v>2026</v>
      </c>
      <c r="B293" t="str">
        <f>'Assessed Non-TIF'!B293</f>
        <v>11</v>
      </c>
      <c r="C293" t="str">
        <f>'Assessed Non-TIF'!C293</f>
        <v>6512</v>
      </c>
      <c r="D293" t="str">
        <f>'Assessed Non-TIF'!D293</f>
        <v>6512</v>
      </c>
      <c r="E293" t="str">
        <f>'Assessed Non-TIF'!E293</f>
        <v>TWIN CEDARS</v>
      </c>
      <c r="F293" t="str">
        <f>'Assessed Non-TIF'!F293</f>
        <v>Twin Cedars</v>
      </c>
      <c r="G293" s="8">
        <f>SUMIFS(AssessedValuation[100% Residential],AssessedValuation[Dist],$C293,AssessedValuation[Tif_NonTIF],$A$4)</f>
        <v>0</v>
      </c>
      <c r="H293" s="8">
        <f>SUMIFS(AssessedValuation[100% Ag Land],AssessedValuation[Dist],$C293,AssessedValuation[Tif_NonTIF],$A$4)</f>
        <v>0</v>
      </c>
      <c r="I293" s="8">
        <f>SUMIFS(AssessedValuation[100% Ag Building],AssessedValuation[Dist],$C293,AssessedValuation[Tif_NonTIF],$A$4)</f>
        <v>0</v>
      </c>
      <c r="J293" s="8">
        <f>SUMIFS(AssessedValuation[100% Commercial],AssessedValuation[Dist],$C293,AssessedValuation[Tif_NonTIF],$A$4)</f>
        <v>0</v>
      </c>
      <c r="K293" s="8">
        <f>SUMIFS(AssessedValuation[100% Industrial],AssessedValuation[Dist],$C293,AssessedValuation[Tif_NonTIF],$A$4)</f>
        <v>0</v>
      </c>
      <c r="L293" s="8">
        <f>SUMIFS(AssessedValuation[100% Reserved],AssessedValuation[Dist],$C293,AssessedValuation[Tif_NonTIF],$A$4)</f>
        <v>0</v>
      </c>
      <c r="M293" s="8">
        <f>SUMIFS(AssessedValuation[100% Reserved4],AssessedValuation[Dist],$C293,AssessedValuation[Tif_NonTIF],$A$4)</f>
        <v>0</v>
      </c>
      <c r="N293" s="8">
        <f>SUMIFS(AssessedValuation[100% Railroads],AssessedValuation[Dist],$C293,AssessedValuation[Tif_NonTIF],$A$4)</f>
        <v>0</v>
      </c>
      <c r="O293" s="8">
        <f>SUMIFS(AssessedValuation[100% Utilities],AssessedValuation[Dist],$C293,AssessedValuation[Tif_NonTIF],$A$4)</f>
        <v>0</v>
      </c>
      <c r="P293" s="8">
        <f>SUMIFS(AssessedValuation[100% Other],AssessedValuation[Dist],$C293,AssessedValuation[Tif_NonTIF],$A$4)</f>
        <v>0</v>
      </c>
      <c r="Q293" s="8">
        <f>SUMIFS(AssessedValuation[100% Gross],AssessedValuation[Dist],$C293,AssessedValuation[Tif_NonTIF],$A$4)</f>
        <v>0</v>
      </c>
      <c r="R293" s="8">
        <f>SUMIFS(AssessedValuation[100% Military Exempt],AssessedValuation[Dist],$C293,AssessedValuation[Tif_NonTIF],$A$4)</f>
        <v>0</v>
      </c>
      <c r="S293" s="8">
        <f>SUMIFS(AssessedValuation[100% Homestead Exempt],AssessedValuation[Dist],$C293,AssessedValuation[Tif_NonTIF],$A$4)</f>
        <v>0</v>
      </c>
      <c r="T293" s="8">
        <f>SUMIFS(AssessedValuation[100% Net],AssessedValuation[Dist],$C293,AssessedValuation[Tif_NonTIF],$A$4)</f>
        <v>0</v>
      </c>
      <c r="U293" s="8">
        <f>SUMIFS(AssessedValuation[100% Gas &amp; Elec Utilities],AssessedValuation[Dist],$C293,AssessedValuation[Tif_NonTIF],$A$4)</f>
        <v>0</v>
      </c>
      <c r="V293" s="8">
        <f t="shared" si="4"/>
        <v>0</v>
      </c>
    </row>
    <row r="294" spans="1:22" x14ac:dyDescent="0.25">
      <c r="A294">
        <f>'Assessed Non-TIF'!A294</f>
        <v>2026</v>
      </c>
      <c r="B294" t="str">
        <f>'Assessed Non-TIF'!B294</f>
        <v>05</v>
      </c>
      <c r="C294" t="str">
        <f>'Assessed Non-TIF'!C294</f>
        <v>6516</v>
      </c>
      <c r="D294" t="str">
        <f>'Assessed Non-TIF'!D294</f>
        <v>6516</v>
      </c>
      <c r="E294" t="str">
        <f>'Assessed Non-TIF'!E294</f>
        <v>TWIN RIVERS</v>
      </c>
      <c r="F294" t="str">
        <f>'Assessed Non-TIF'!F294</f>
        <v>Twin Rivers</v>
      </c>
      <c r="G294" s="8">
        <f>SUMIFS(AssessedValuation[100% Residential],AssessedValuation[Dist],$C294,AssessedValuation[Tif_NonTIF],$A$4)</f>
        <v>745098</v>
      </c>
      <c r="H294" s="8">
        <f>SUMIFS(AssessedValuation[100% Ag Land],AssessedValuation[Dist],$C294,AssessedValuation[Tif_NonTIF],$A$4)</f>
        <v>4439</v>
      </c>
      <c r="I294" s="8">
        <f>SUMIFS(AssessedValuation[100% Ag Building],AssessedValuation[Dist],$C294,AssessedValuation[Tif_NonTIF],$A$4)</f>
        <v>0</v>
      </c>
      <c r="J294" s="8">
        <f>SUMIFS(AssessedValuation[100% Commercial],AssessedValuation[Dist],$C294,AssessedValuation[Tif_NonTIF],$A$4)</f>
        <v>0</v>
      </c>
      <c r="K294" s="8">
        <f>SUMIFS(AssessedValuation[100% Industrial],AssessedValuation[Dist],$C294,AssessedValuation[Tif_NonTIF],$A$4)</f>
        <v>0</v>
      </c>
      <c r="L294" s="8">
        <f>SUMIFS(AssessedValuation[100% Reserved],AssessedValuation[Dist],$C294,AssessedValuation[Tif_NonTIF],$A$4)</f>
        <v>0</v>
      </c>
      <c r="M294" s="8">
        <f>SUMIFS(AssessedValuation[100% Reserved4],AssessedValuation[Dist],$C294,AssessedValuation[Tif_NonTIF],$A$4)</f>
        <v>0</v>
      </c>
      <c r="N294" s="8">
        <f>SUMIFS(AssessedValuation[100% Railroads],AssessedValuation[Dist],$C294,AssessedValuation[Tif_NonTIF],$A$4)</f>
        <v>0</v>
      </c>
      <c r="O294" s="8">
        <f>SUMIFS(AssessedValuation[100% Utilities],AssessedValuation[Dist],$C294,AssessedValuation[Tif_NonTIF],$A$4)</f>
        <v>0</v>
      </c>
      <c r="P294" s="8">
        <f>SUMIFS(AssessedValuation[100% Other],AssessedValuation[Dist],$C294,AssessedValuation[Tif_NonTIF],$A$4)</f>
        <v>0</v>
      </c>
      <c r="Q294" s="8">
        <f>SUMIFS(AssessedValuation[100% Gross],AssessedValuation[Dist],$C294,AssessedValuation[Tif_NonTIF],$A$4)</f>
        <v>749537</v>
      </c>
      <c r="R294" s="8">
        <f>SUMIFS(AssessedValuation[100% Military Exempt],AssessedValuation[Dist],$C294,AssessedValuation[Tif_NonTIF],$A$4)</f>
        <v>0</v>
      </c>
      <c r="S294" s="8">
        <f>SUMIFS(AssessedValuation[100% Homestead Exempt],AssessedValuation[Dist],$C294,AssessedValuation[Tif_NonTIF],$A$4)</f>
        <v>0</v>
      </c>
      <c r="T294" s="8">
        <f>SUMIFS(AssessedValuation[100% Net],AssessedValuation[Dist],$C294,AssessedValuation[Tif_NonTIF],$A$4)</f>
        <v>749537</v>
      </c>
      <c r="U294" s="8">
        <f>SUMIFS(AssessedValuation[100% Gas &amp; Elec Utilities],AssessedValuation[Dist],$C294,AssessedValuation[Tif_NonTIF],$A$4)</f>
        <v>0</v>
      </c>
      <c r="V294" s="8">
        <f t="shared" si="4"/>
        <v>749537</v>
      </c>
    </row>
    <row r="295" spans="1:22" x14ac:dyDescent="0.25">
      <c r="A295">
        <f>'Assessed Non-TIF'!A295</f>
        <v>2026</v>
      </c>
      <c r="B295" t="str">
        <f>'Assessed Non-TIF'!B295</f>
        <v>13</v>
      </c>
      <c r="C295" t="str">
        <f>'Assessed Non-TIF'!C295</f>
        <v>6534</v>
      </c>
      <c r="D295" t="str">
        <f>'Assessed Non-TIF'!D295</f>
        <v>6534</v>
      </c>
      <c r="E295" t="str">
        <f>'Assessed Non-TIF'!E295</f>
        <v>UNDERWOOD</v>
      </c>
      <c r="F295" t="str">
        <f>'Assessed Non-TIF'!F295</f>
        <v>Underwood</v>
      </c>
      <c r="G295" s="8">
        <f>SUMIFS(AssessedValuation[100% Residential],AssessedValuation[Dist],$C295,AssessedValuation[Tif_NonTIF],$A$4)</f>
        <v>10632527</v>
      </c>
      <c r="H295" s="8">
        <f>SUMIFS(AssessedValuation[100% Ag Land],AssessedValuation[Dist],$C295,AssessedValuation[Tif_NonTIF],$A$4)</f>
        <v>0</v>
      </c>
      <c r="I295" s="8">
        <f>SUMIFS(AssessedValuation[100% Ag Building],AssessedValuation[Dist],$C295,AssessedValuation[Tif_NonTIF],$A$4)</f>
        <v>0</v>
      </c>
      <c r="J295" s="8">
        <f>SUMIFS(AssessedValuation[100% Commercial],AssessedValuation[Dist],$C295,AssessedValuation[Tif_NonTIF],$A$4)</f>
        <v>2894842</v>
      </c>
      <c r="K295" s="8">
        <f>SUMIFS(AssessedValuation[100% Industrial],AssessedValuation[Dist],$C295,AssessedValuation[Tif_NonTIF],$A$4)</f>
        <v>0</v>
      </c>
      <c r="L295" s="8">
        <f>SUMIFS(AssessedValuation[100% Reserved],AssessedValuation[Dist],$C295,AssessedValuation[Tif_NonTIF],$A$4)</f>
        <v>0</v>
      </c>
      <c r="M295" s="8">
        <f>SUMIFS(AssessedValuation[100% Reserved4],AssessedValuation[Dist],$C295,AssessedValuation[Tif_NonTIF],$A$4)</f>
        <v>0</v>
      </c>
      <c r="N295" s="8">
        <f>SUMIFS(AssessedValuation[100% Railroads],AssessedValuation[Dist],$C295,AssessedValuation[Tif_NonTIF],$A$4)</f>
        <v>0</v>
      </c>
      <c r="O295" s="8">
        <f>SUMIFS(AssessedValuation[100% Utilities],AssessedValuation[Dist],$C295,AssessedValuation[Tif_NonTIF],$A$4)</f>
        <v>0</v>
      </c>
      <c r="P295" s="8">
        <f>SUMIFS(AssessedValuation[100% Other],AssessedValuation[Dist],$C295,AssessedValuation[Tif_NonTIF],$A$4)</f>
        <v>0</v>
      </c>
      <c r="Q295" s="8">
        <f>SUMIFS(AssessedValuation[100% Gross],AssessedValuation[Dist],$C295,AssessedValuation[Tif_NonTIF],$A$4)</f>
        <v>13527369</v>
      </c>
      <c r="R295" s="8">
        <f>SUMIFS(AssessedValuation[100% Military Exempt],AssessedValuation[Dist],$C295,AssessedValuation[Tif_NonTIF],$A$4)</f>
        <v>12000</v>
      </c>
      <c r="S295" s="8">
        <f>SUMIFS(AssessedValuation[100% Homestead Exempt],AssessedValuation[Dist],$C295,AssessedValuation[Tif_NonTIF],$A$4)</f>
        <v>13000</v>
      </c>
      <c r="T295" s="8">
        <f>SUMIFS(AssessedValuation[100% Net],AssessedValuation[Dist],$C295,AssessedValuation[Tif_NonTIF],$A$4)</f>
        <v>13502369</v>
      </c>
      <c r="U295" s="8">
        <f>SUMIFS(AssessedValuation[100% Gas &amp; Elec Utilities],AssessedValuation[Dist],$C295,AssessedValuation[Tif_NonTIF],$A$4)</f>
        <v>0</v>
      </c>
      <c r="V295" s="8">
        <f t="shared" si="4"/>
        <v>13502369</v>
      </c>
    </row>
    <row r="296" spans="1:22" x14ac:dyDescent="0.25">
      <c r="A296">
        <f>'Assessed Non-TIF'!A296</f>
        <v>2026</v>
      </c>
      <c r="B296" t="str">
        <f>'Assessed Non-TIF'!B296</f>
        <v>07</v>
      </c>
      <c r="C296" t="str">
        <f>'Assessed Non-TIF'!C296</f>
        <v>1935</v>
      </c>
      <c r="D296" t="str">
        <f>'Assessed Non-TIF'!D296</f>
        <v>6536</v>
      </c>
      <c r="E296" t="str">
        <f>'Assessed Non-TIF'!E296</f>
        <v>UNION</v>
      </c>
      <c r="F296" t="str">
        <f>'Assessed Non-TIF'!F296</f>
        <v>Union</v>
      </c>
      <c r="G296" s="8">
        <f>SUMIFS(AssessedValuation[100% Residential],AssessedValuation[Dist],$C296,AssessedValuation[Tif_NonTIF],$A$4)</f>
        <v>14627422</v>
      </c>
      <c r="H296" s="8">
        <f>SUMIFS(AssessedValuation[100% Ag Land],AssessedValuation[Dist],$C296,AssessedValuation[Tif_NonTIF],$A$4)</f>
        <v>462944</v>
      </c>
      <c r="I296" s="8">
        <f>SUMIFS(AssessedValuation[100% Ag Building],AssessedValuation[Dist],$C296,AssessedValuation[Tif_NonTIF],$A$4)</f>
        <v>0</v>
      </c>
      <c r="J296" s="8">
        <f>SUMIFS(AssessedValuation[100% Commercial],AssessedValuation[Dist],$C296,AssessedValuation[Tif_NonTIF],$A$4)</f>
        <v>588389</v>
      </c>
      <c r="K296" s="8">
        <f>SUMIFS(AssessedValuation[100% Industrial],AssessedValuation[Dist],$C296,AssessedValuation[Tif_NonTIF],$A$4)</f>
        <v>5577</v>
      </c>
      <c r="L296" s="8">
        <f>SUMIFS(AssessedValuation[100% Reserved],AssessedValuation[Dist],$C296,AssessedValuation[Tif_NonTIF],$A$4)</f>
        <v>0</v>
      </c>
      <c r="M296" s="8">
        <f>SUMIFS(AssessedValuation[100% Reserved4],AssessedValuation[Dist],$C296,AssessedValuation[Tif_NonTIF],$A$4)</f>
        <v>0</v>
      </c>
      <c r="N296" s="8">
        <f>SUMIFS(AssessedValuation[100% Railroads],AssessedValuation[Dist],$C296,AssessedValuation[Tif_NonTIF],$A$4)</f>
        <v>0</v>
      </c>
      <c r="O296" s="8">
        <f>SUMIFS(AssessedValuation[100% Utilities],AssessedValuation[Dist],$C296,AssessedValuation[Tif_NonTIF],$A$4)</f>
        <v>0</v>
      </c>
      <c r="P296" s="8">
        <f>SUMIFS(AssessedValuation[100% Other],AssessedValuation[Dist],$C296,AssessedValuation[Tif_NonTIF],$A$4)</f>
        <v>0</v>
      </c>
      <c r="Q296" s="8">
        <f>SUMIFS(AssessedValuation[100% Gross],AssessedValuation[Dist],$C296,AssessedValuation[Tif_NonTIF],$A$4)</f>
        <v>15684332</v>
      </c>
      <c r="R296" s="8">
        <f>SUMIFS(AssessedValuation[100% Military Exempt],AssessedValuation[Dist],$C296,AssessedValuation[Tif_NonTIF],$A$4)</f>
        <v>20000</v>
      </c>
      <c r="S296" s="8">
        <f>SUMIFS(AssessedValuation[100% Homestead Exempt],AssessedValuation[Dist],$C296,AssessedValuation[Tif_NonTIF],$A$4)</f>
        <v>39000</v>
      </c>
      <c r="T296" s="8">
        <f>SUMIFS(AssessedValuation[100% Net],AssessedValuation[Dist],$C296,AssessedValuation[Tif_NonTIF],$A$4)</f>
        <v>15625332</v>
      </c>
      <c r="U296" s="8">
        <f>SUMIFS(AssessedValuation[100% Gas &amp; Elec Utilities],AssessedValuation[Dist],$C296,AssessedValuation[Tif_NonTIF],$A$4)</f>
        <v>0</v>
      </c>
      <c r="V296" s="8">
        <f t="shared" si="4"/>
        <v>15625332</v>
      </c>
    </row>
    <row r="297" spans="1:22" x14ac:dyDescent="0.25">
      <c r="A297">
        <f>'Assessed Non-TIF'!A297</f>
        <v>2026</v>
      </c>
      <c r="B297" t="str">
        <f>'Assessed Non-TIF'!B297</f>
        <v>11</v>
      </c>
      <c r="C297" t="str">
        <f>'Assessed Non-TIF'!C297</f>
        <v>6561</v>
      </c>
      <c r="D297" t="str">
        <f>'Assessed Non-TIF'!D297</f>
        <v>6561</v>
      </c>
      <c r="E297" t="str">
        <f>'Assessed Non-TIF'!E297</f>
        <v>UNITED</v>
      </c>
      <c r="F297" t="str">
        <f>'Assessed Non-TIF'!F297</f>
        <v>United</v>
      </c>
      <c r="G297" s="8">
        <f>SUMIFS(AssessedValuation[100% Residential],AssessedValuation[Dist],$C297,AssessedValuation[Tif_NonTIF],$A$4)</f>
        <v>2441173</v>
      </c>
      <c r="H297" s="8">
        <f>SUMIFS(AssessedValuation[100% Ag Land],AssessedValuation[Dist],$C297,AssessedValuation[Tif_NonTIF],$A$4)</f>
        <v>2010128</v>
      </c>
      <c r="I297" s="8">
        <f>SUMIFS(AssessedValuation[100% Ag Building],AssessedValuation[Dist],$C297,AssessedValuation[Tif_NonTIF],$A$4)</f>
        <v>75414</v>
      </c>
      <c r="J297" s="8">
        <f>SUMIFS(AssessedValuation[100% Commercial],AssessedValuation[Dist],$C297,AssessedValuation[Tif_NonTIF],$A$4)</f>
        <v>14022547</v>
      </c>
      <c r="K297" s="8">
        <f>SUMIFS(AssessedValuation[100% Industrial],AssessedValuation[Dist],$C297,AssessedValuation[Tif_NonTIF],$A$4)</f>
        <v>16899328</v>
      </c>
      <c r="L297" s="8">
        <f>SUMIFS(AssessedValuation[100% Reserved],AssessedValuation[Dist],$C297,AssessedValuation[Tif_NonTIF],$A$4)</f>
        <v>0</v>
      </c>
      <c r="M297" s="8">
        <f>SUMIFS(AssessedValuation[100% Reserved4],AssessedValuation[Dist],$C297,AssessedValuation[Tif_NonTIF],$A$4)</f>
        <v>0</v>
      </c>
      <c r="N297" s="8">
        <f>SUMIFS(AssessedValuation[100% Railroads],AssessedValuation[Dist],$C297,AssessedValuation[Tif_NonTIF],$A$4)</f>
        <v>0</v>
      </c>
      <c r="O297" s="8">
        <f>SUMIFS(AssessedValuation[100% Utilities],AssessedValuation[Dist],$C297,AssessedValuation[Tif_NonTIF],$A$4)</f>
        <v>0</v>
      </c>
      <c r="P297" s="8">
        <f>SUMIFS(AssessedValuation[100% Other],AssessedValuation[Dist],$C297,AssessedValuation[Tif_NonTIF],$A$4)</f>
        <v>0</v>
      </c>
      <c r="Q297" s="8">
        <f>SUMIFS(AssessedValuation[100% Gross],AssessedValuation[Dist],$C297,AssessedValuation[Tif_NonTIF],$A$4)</f>
        <v>35448590</v>
      </c>
      <c r="R297" s="8">
        <f>SUMIFS(AssessedValuation[100% Military Exempt],AssessedValuation[Dist],$C297,AssessedValuation[Tif_NonTIF],$A$4)</f>
        <v>28000</v>
      </c>
      <c r="S297" s="8">
        <f>SUMIFS(AssessedValuation[100% Homestead Exempt],AssessedValuation[Dist],$C297,AssessedValuation[Tif_NonTIF],$A$4)</f>
        <v>0</v>
      </c>
      <c r="T297" s="8">
        <f>SUMIFS(AssessedValuation[100% Net],AssessedValuation[Dist],$C297,AssessedValuation[Tif_NonTIF],$A$4)</f>
        <v>35420590</v>
      </c>
      <c r="U297" s="8">
        <f>SUMIFS(AssessedValuation[100% Gas &amp; Elec Utilities],AssessedValuation[Dist],$C297,AssessedValuation[Tif_NonTIF],$A$4)</f>
        <v>0</v>
      </c>
      <c r="V297" s="8">
        <f t="shared" si="4"/>
        <v>35420590</v>
      </c>
    </row>
    <row r="298" spans="1:22" x14ac:dyDescent="0.25">
      <c r="A298">
        <f>'Assessed Non-TIF'!A298</f>
        <v>2026</v>
      </c>
      <c r="B298" t="str">
        <f>'Assessed Non-TIF'!B298</f>
        <v>11</v>
      </c>
      <c r="C298" t="str">
        <f>'Assessed Non-TIF'!C298</f>
        <v>6579</v>
      </c>
      <c r="D298" t="str">
        <f>'Assessed Non-TIF'!D298</f>
        <v>6579</v>
      </c>
      <c r="E298" t="str">
        <f>'Assessed Non-TIF'!E298</f>
        <v>URBANDALE</v>
      </c>
      <c r="F298" t="str">
        <f>'Assessed Non-TIF'!F298</f>
        <v>Urbandale</v>
      </c>
      <c r="G298" s="8">
        <f>SUMIFS(AssessedValuation[100% Residential],AssessedValuation[Dist],$C298,AssessedValuation[Tif_NonTIF],$A$4)</f>
        <v>8265240</v>
      </c>
      <c r="H298" s="8">
        <f>SUMIFS(AssessedValuation[100% Ag Land],AssessedValuation[Dist],$C298,AssessedValuation[Tif_NonTIF],$A$4)</f>
        <v>0</v>
      </c>
      <c r="I298" s="8">
        <f>SUMIFS(AssessedValuation[100% Ag Building],AssessedValuation[Dist],$C298,AssessedValuation[Tif_NonTIF],$A$4)</f>
        <v>0</v>
      </c>
      <c r="J298" s="8">
        <f>SUMIFS(AssessedValuation[100% Commercial],AssessedValuation[Dist],$C298,AssessedValuation[Tif_NonTIF],$A$4)</f>
        <v>146822540</v>
      </c>
      <c r="K298" s="8">
        <f>SUMIFS(AssessedValuation[100% Industrial],AssessedValuation[Dist],$C298,AssessedValuation[Tif_NonTIF],$A$4)</f>
        <v>6222876</v>
      </c>
      <c r="L298" s="8">
        <f>SUMIFS(AssessedValuation[100% Reserved],AssessedValuation[Dist],$C298,AssessedValuation[Tif_NonTIF],$A$4)</f>
        <v>0</v>
      </c>
      <c r="M298" s="8">
        <f>SUMIFS(AssessedValuation[100% Reserved4],AssessedValuation[Dist],$C298,AssessedValuation[Tif_NonTIF],$A$4)</f>
        <v>0</v>
      </c>
      <c r="N298" s="8">
        <f>SUMIFS(AssessedValuation[100% Railroads],AssessedValuation[Dist],$C298,AssessedValuation[Tif_NonTIF],$A$4)</f>
        <v>0</v>
      </c>
      <c r="O298" s="8">
        <f>SUMIFS(AssessedValuation[100% Utilities],AssessedValuation[Dist],$C298,AssessedValuation[Tif_NonTIF],$A$4)</f>
        <v>0</v>
      </c>
      <c r="P298" s="8">
        <f>SUMIFS(AssessedValuation[100% Other],AssessedValuation[Dist],$C298,AssessedValuation[Tif_NonTIF],$A$4)</f>
        <v>0</v>
      </c>
      <c r="Q298" s="8">
        <f>SUMIFS(AssessedValuation[100% Gross],AssessedValuation[Dist],$C298,AssessedValuation[Tif_NonTIF],$A$4)</f>
        <v>161310656</v>
      </c>
      <c r="R298" s="8">
        <f>SUMIFS(AssessedValuation[100% Military Exempt],AssessedValuation[Dist],$C298,AssessedValuation[Tif_NonTIF],$A$4)</f>
        <v>0</v>
      </c>
      <c r="S298" s="8">
        <f>SUMIFS(AssessedValuation[100% Homestead Exempt],AssessedValuation[Dist],$C298,AssessedValuation[Tif_NonTIF],$A$4)</f>
        <v>0</v>
      </c>
      <c r="T298" s="8">
        <f>SUMIFS(AssessedValuation[100% Net],AssessedValuation[Dist],$C298,AssessedValuation[Tif_NonTIF],$A$4)</f>
        <v>161310656</v>
      </c>
      <c r="U298" s="8">
        <f>SUMIFS(AssessedValuation[100% Gas &amp; Elec Utilities],AssessedValuation[Dist],$C298,AssessedValuation[Tif_NonTIF],$A$4)</f>
        <v>0</v>
      </c>
      <c r="V298" s="8">
        <f t="shared" si="4"/>
        <v>161310656</v>
      </c>
    </row>
    <row r="299" spans="1:22" x14ac:dyDescent="0.25">
      <c r="A299">
        <f>'Assessed Non-TIF'!A299</f>
        <v>2026</v>
      </c>
      <c r="B299" t="str">
        <f>'Assessed Non-TIF'!B299</f>
        <v>15</v>
      </c>
      <c r="C299" t="str">
        <f>'Assessed Non-TIF'!C299</f>
        <v>6592</v>
      </c>
      <c r="D299" t="str">
        <f>'Assessed Non-TIF'!D299</f>
        <v>6592</v>
      </c>
      <c r="E299" t="str">
        <f>'Assessed Non-TIF'!E299</f>
        <v>VAN BUREN COUNTY</v>
      </c>
      <c r="F299" t="str">
        <f>'Assessed Non-TIF'!F299</f>
        <v>Van Buren County</v>
      </c>
      <c r="G299" s="8">
        <f>SUMIFS(AssessedValuation[100% Residential],AssessedValuation[Dist],$C299,AssessedValuation[Tif_NonTIF],$A$4)</f>
        <v>0</v>
      </c>
      <c r="H299" s="8">
        <f>SUMIFS(AssessedValuation[100% Ag Land],AssessedValuation[Dist],$C299,AssessedValuation[Tif_NonTIF],$A$4)</f>
        <v>0</v>
      </c>
      <c r="I299" s="8">
        <f>SUMIFS(AssessedValuation[100% Ag Building],AssessedValuation[Dist],$C299,AssessedValuation[Tif_NonTIF],$A$4)</f>
        <v>0</v>
      </c>
      <c r="J299" s="8">
        <f>SUMIFS(AssessedValuation[100% Commercial],AssessedValuation[Dist],$C299,AssessedValuation[Tif_NonTIF],$A$4)</f>
        <v>0</v>
      </c>
      <c r="K299" s="8">
        <f>SUMIFS(AssessedValuation[100% Industrial],AssessedValuation[Dist],$C299,AssessedValuation[Tif_NonTIF],$A$4)</f>
        <v>0</v>
      </c>
      <c r="L299" s="8">
        <f>SUMIFS(AssessedValuation[100% Reserved],AssessedValuation[Dist],$C299,AssessedValuation[Tif_NonTIF],$A$4)</f>
        <v>0</v>
      </c>
      <c r="M299" s="8">
        <f>SUMIFS(AssessedValuation[100% Reserved4],AssessedValuation[Dist],$C299,AssessedValuation[Tif_NonTIF],$A$4)</f>
        <v>0</v>
      </c>
      <c r="N299" s="8">
        <f>SUMIFS(AssessedValuation[100% Railroads],AssessedValuation[Dist],$C299,AssessedValuation[Tif_NonTIF],$A$4)</f>
        <v>0</v>
      </c>
      <c r="O299" s="8">
        <f>SUMIFS(AssessedValuation[100% Utilities],AssessedValuation[Dist],$C299,AssessedValuation[Tif_NonTIF],$A$4)</f>
        <v>0</v>
      </c>
      <c r="P299" s="8">
        <f>SUMIFS(AssessedValuation[100% Other],AssessedValuation[Dist],$C299,AssessedValuation[Tif_NonTIF],$A$4)</f>
        <v>0</v>
      </c>
      <c r="Q299" s="8">
        <f>SUMIFS(AssessedValuation[100% Gross],AssessedValuation[Dist],$C299,AssessedValuation[Tif_NonTIF],$A$4)</f>
        <v>0</v>
      </c>
      <c r="R299" s="8">
        <f>SUMIFS(AssessedValuation[100% Military Exempt],AssessedValuation[Dist],$C299,AssessedValuation[Tif_NonTIF],$A$4)</f>
        <v>0</v>
      </c>
      <c r="S299" s="8">
        <f>SUMIFS(AssessedValuation[100% Homestead Exempt],AssessedValuation[Dist],$C299,AssessedValuation[Tif_NonTIF],$A$4)</f>
        <v>0</v>
      </c>
      <c r="T299" s="8">
        <f>SUMIFS(AssessedValuation[100% Net],AssessedValuation[Dist],$C299,AssessedValuation[Tif_NonTIF],$A$4)</f>
        <v>0</v>
      </c>
      <c r="U299" s="8">
        <f>SUMIFS(AssessedValuation[100% Gas &amp; Elec Utilities],AssessedValuation[Dist],$C299,AssessedValuation[Tif_NonTIF],$A$4)</f>
        <v>0</v>
      </c>
      <c r="V299" s="8">
        <f t="shared" si="4"/>
        <v>0</v>
      </c>
    </row>
    <row r="300" spans="1:22" x14ac:dyDescent="0.25">
      <c r="A300">
        <f>'Assessed Non-TIF'!A300</f>
        <v>2026</v>
      </c>
      <c r="B300" t="str">
        <f>'Assessed Non-TIF'!B300</f>
        <v>11</v>
      </c>
      <c r="C300" t="str">
        <f>'Assessed Non-TIF'!C300</f>
        <v>6615</v>
      </c>
      <c r="D300" t="str">
        <f>'Assessed Non-TIF'!D300</f>
        <v>6615</v>
      </c>
      <c r="E300" t="str">
        <f>'Assessed Non-TIF'!E300</f>
        <v>VAN METER</v>
      </c>
      <c r="F300" t="str">
        <f>'Assessed Non-TIF'!F300</f>
        <v>Van Meter</v>
      </c>
      <c r="G300" s="8">
        <f>SUMIFS(AssessedValuation[100% Residential],AssessedValuation[Dist],$C300,AssessedValuation[Tif_NonTIF],$A$4)</f>
        <v>13233697</v>
      </c>
      <c r="H300" s="8">
        <f>SUMIFS(AssessedValuation[100% Ag Land],AssessedValuation[Dist],$C300,AssessedValuation[Tif_NonTIF],$A$4)</f>
        <v>0</v>
      </c>
      <c r="I300" s="8">
        <f>SUMIFS(AssessedValuation[100% Ag Building],AssessedValuation[Dist],$C300,AssessedValuation[Tif_NonTIF],$A$4)</f>
        <v>0</v>
      </c>
      <c r="J300" s="8">
        <f>SUMIFS(AssessedValuation[100% Commercial],AssessedValuation[Dist],$C300,AssessedValuation[Tif_NonTIF],$A$4)</f>
        <v>7554741</v>
      </c>
      <c r="K300" s="8">
        <f>SUMIFS(AssessedValuation[100% Industrial],AssessedValuation[Dist],$C300,AssessedValuation[Tif_NonTIF],$A$4)</f>
        <v>0</v>
      </c>
      <c r="L300" s="8">
        <f>SUMIFS(AssessedValuation[100% Reserved],AssessedValuation[Dist],$C300,AssessedValuation[Tif_NonTIF],$A$4)</f>
        <v>0</v>
      </c>
      <c r="M300" s="8">
        <f>SUMIFS(AssessedValuation[100% Reserved4],AssessedValuation[Dist],$C300,AssessedValuation[Tif_NonTIF],$A$4)</f>
        <v>0</v>
      </c>
      <c r="N300" s="8">
        <f>SUMIFS(AssessedValuation[100% Railroads],AssessedValuation[Dist],$C300,AssessedValuation[Tif_NonTIF],$A$4)</f>
        <v>0</v>
      </c>
      <c r="O300" s="8">
        <f>SUMIFS(AssessedValuation[100% Utilities],AssessedValuation[Dist],$C300,AssessedValuation[Tif_NonTIF],$A$4)</f>
        <v>0</v>
      </c>
      <c r="P300" s="8">
        <f>SUMIFS(AssessedValuation[100% Other],AssessedValuation[Dist],$C300,AssessedValuation[Tif_NonTIF],$A$4)</f>
        <v>0</v>
      </c>
      <c r="Q300" s="8">
        <f>SUMIFS(AssessedValuation[100% Gross],AssessedValuation[Dist],$C300,AssessedValuation[Tif_NonTIF],$A$4)</f>
        <v>20788438</v>
      </c>
      <c r="R300" s="8">
        <f>SUMIFS(AssessedValuation[100% Military Exempt],AssessedValuation[Dist],$C300,AssessedValuation[Tif_NonTIF],$A$4)</f>
        <v>0</v>
      </c>
      <c r="S300" s="8">
        <f>SUMIFS(AssessedValuation[100% Homestead Exempt],AssessedValuation[Dist],$C300,AssessedValuation[Tif_NonTIF],$A$4)</f>
        <v>0</v>
      </c>
      <c r="T300" s="8">
        <f>SUMIFS(AssessedValuation[100% Net],AssessedValuation[Dist],$C300,AssessedValuation[Tif_NonTIF],$A$4)</f>
        <v>20788438</v>
      </c>
      <c r="U300" s="8">
        <f>SUMIFS(AssessedValuation[100% Gas &amp; Elec Utilities],AssessedValuation[Dist],$C300,AssessedValuation[Tif_NonTIF],$A$4)</f>
        <v>0</v>
      </c>
      <c r="V300" s="8">
        <f t="shared" si="4"/>
        <v>20788438</v>
      </c>
    </row>
    <row r="301" spans="1:22" x14ac:dyDescent="0.25">
      <c r="A301">
        <f>'Assessed Non-TIF'!A301</f>
        <v>2026</v>
      </c>
      <c r="B301" t="str">
        <f>'Assessed Non-TIF'!B301</f>
        <v>13</v>
      </c>
      <c r="C301" t="str">
        <f>'Assessed Non-TIF'!C301</f>
        <v>6651</v>
      </c>
      <c r="D301" t="str">
        <f>'Assessed Non-TIF'!D301</f>
        <v>6651</v>
      </c>
      <c r="E301" t="str">
        <f>'Assessed Non-TIF'!E301</f>
        <v>VILLISCA</v>
      </c>
      <c r="F301" t="str">
        <f>'Assessed Non-TIF'!F301</f>
        <v>Villisca</v>
      </c>
      <c r="G301" s="8">
        <f>SUMIFS(AssessedValuation[100% Residential],AssessedValuation[Dist],$C301,AssessedValuation[Tif_NonTIF],$A$4)</f>
        <v>0</v>
      </c>
      <c r="H301" s="8">
        <f>SUMIFS(AssessedValuation[100% Ag Land],AssessedValuation[Dist],$C301,AssessedValuation[Tif_NonTIF],$A$4)</f>
        <v>0</v>
      </c>
      <c r="I301" s="8">
        <f>SUMIFS(AssessedValuation[100% Ag Building],AssessedValuation[Dist],$C301,AssessedValuation[Tif_NonTIF],$A$4)</f>
        <v>0</v>
      </c>
      <c r="J301" s="8">
        <f>SUMIFS(AssessedValuation[100% Commercial],AssessedValuation[Dist],$C301,AssessedValuation[Tif_NonTIF],$A$4)</f>
        <v>0</v>
      </c>
      <c r="K301" s="8">
        <f>SUMIFS(AssessedValuation[100% Industrial],AssessedValuation[Dist],$C301,AssessedValuation[Tif_NonTIF],$A$4)</f>
        <v>0</v>
      </c>
      <c r="L301" s="8">
        <f>SUMIFS(AssessedValuation[100% Reserved],AssessedValuation[Dist],$C301,AssessedValuation[Tif_NonTIF],$A$4)</f>
        <v>0</v>
      </c>
      <c r="M301" s="8">
        <f>SUMIFS(AssessedValuation[100% Reserved4],AssessedValuation[Dist],$C301,AssessedValuation[Tif_NonTIF],$A$4)</f>
        <v>0</v>
      </c>
      <c r="N301" s="8">
        <f>SUMIFS(AssessedValuation[100% Railroads],AssessedValuation[Dist],$C301,AssessedValuation[Tif_NonTIF],$A$4)</f>
        <v>0</v>
      </c>
      <c r="O301" s="8">
        <f>SUMIFS(AssessedValuation[100% Utilities],AssessedValuation[Dist],$C301,AssessedValuation[Tif_NonTIF],$A$4)</f>
        <v>0</v>
      </c>
      <c r="P301" s="8">
        <f>SUMIFS(AssessedValuation[100% Other],AssessedValuation[Dist],$C301,AssessedValuation[Tif_NonTIF],$A$4)</f>
        <v>0</v>
      </c>
      <c r="Q301" s="8">
        <f>SUMIFS(AssessedValuation[100% Gross],AssessedValuation[Dist],$C301,AssessedValuation[Tif_NonTIF],$A$4)</f>
        <v>0</v>
      </c>
      <c r="R301" s="8">
        <f>SUMIFS(AssessedValuation[100% Military Exempt],AssessedValuation[Dist],$C301,AssessedValuation[Tif_NonTIF],$A$4)</f>
        <v>0</v>
      </c>
      <c r="S301" s="8">
        <f>SUMIFS(AssessedValuation[100% Homestead Exempt],AssessedValuation[Dist],$C301,AssessedValuation[Tif_NonTIF],$A$4)</f>
        <v>0</v>
      </c>
      <c r="T301" s="8">
        <f>SUMIFS(AssessedValuation[100% Net],AssessedValuation[Dist],$C301,AssessedValuation[Tif_NonTIF],$A$4)</f>
        <v>0</v>
      </c>
      <c r="U301" s="8">
        <f>SUMIFS(AssessedValuation[100% Gas &amp; Elec Utilities],AssessedValuation[Dist],$C301,AssessedValuation[Tif_NonTIF],$A$4)</f>
        <v>0</v>
      </c>
      <c r="V301" s="8">
        <f t="shared" si="4"/>
        <v>0</v>
      </c>
    </row>
    <row r="302" spans="1:22" x14ac:dyDescent="0.25">
      <c r="A302">
        <f>'Assessed Non-TIF'!A302</f>
        <v>2026</v>
      </c>
      <c r="B302" t="str">
        <f>'Assessed Non-TIF'!B302</f>
        <v>10</v>
      </c>
      <c r="C302" t="str">
        <f>'Assessed Non-TIF'!C302</f>
        <v>6660</v>
      </c>
      <c r="D302" t="str">
        <f>'Assessed Non-TIF'!D302</f>
        <v>6660</v>
      </c>
      <c r="E302" t="str">
        <f>'Assessed Non-TIF'!E302</f>
        <v>VINTON-SHELLSBURG</v>
      </c>
      <c r="F302" t="str">
        <f>'Assessed Non-TIF'!F302</f>
        <v>Vinton-Shellsburg</v>
      </c>
      <c r="G302" s="8">
        <f>SUMIFS(AssessedValuation[100% Residential],AssessedValuation[Dist],$C302,AssessedValuation[Tif_NonTIF],$A$4)</f>
        <v>11379308</v>
      </c>
      <c r="H302" s="8">
        <f>SUMIFS(AssessedValuation[100% Ag Land],AssessedValuation[Dist],$C302,AssessedValuation[Tif_NonTIF],$A$4)</f>
        <v>74680</v>
      </c>
      <c r="I302" s="8">
        <f>SUMIFS(AssessedValuation[100% Ag Building],AssessedValuation[Dist],$C302,AssessedValuation[Tif_NonTIF],$A$4)</f>
        <v>0</v>
      </c>
      <c r="J302" s="8">
        <f>SUMIFS(AssessedValuation[100% Commercial],AssessedValuation[Dist],$C302,AssessedValuation[Tif_NonTIF],$A$4)</f>
        <v>96715</v>
      </c>
      <c r="K302" s="8">
        <f>SUMIFS(AssessedValuation[100% Industrial],AssessedValuation[Dist],$C302,AssessedValuation[Tif_NonTIF],$A$4)</f>
        <v>0</v>
      </c>
      <c r="L302" s="8">
        <f>SUMIFS(AssessedValuation[100% Reserved],AssessedValuation[Dist],$C302,AssessedValuation[Tif_NonTIF],$A$4)</f>
        <v>0</v>
      </c>
      <c r="M302" s="8">
        <f>SUMIFS(AssessedValuation[100% Reserved4],AssessedValuation[Dist],$C302,AssessedValuation[Tif_NonTIF],$A$4)</f>
        <v>0</v>
      </c>
      <c r="N302" s="8">
        <f>SUMIFS(AssessedValuation[100% Railroads],AssessedValuation[Dist],$C302,AssessedValuation[Tif_NonTIF],$A$4)</f>
        <v>0</v>
      </c>
      <c r="O302" s="8">
        <f>SUMIFS(AssessedValuation[100% Utilities],AssessedValuation[Dist],$C302,AssessedValuation[Tif_NonTIF],$A$4)</f>
        <v>0</v>
      </c>
      <c r="P302" s="8">
        <f>SUMIFS(AssessedValuation[100% Other],AssessedValuation[Dist],$C302,AssessedValuation[Tif_NonTIF],$A$4)</f>
        <v>0</v>
      </c>
      <c r="Q302" s="8">
        <f>SUMIFS(AssessedValuation[100% Gross],AssessedValuation[Dist],$C302,AssessedValuation[Tif_NonTIF],$A$4)</f>
        <v>11550703</v>
      </c>
      <c r="R302" s="8">
        <f>SUMIFS(AssessedValuation[100% Military Exempt],AssessedValuation[Dist],$C302,AssessedValuation[Tif_NonTIF],$A$4)</f>
        <v>8000</v>
      </c>
      <c r="S302" s="8">
        <f>SUMIFS(AssessedValuation[100% Homestead Exempt],AssessedValuation[Dist],$C302,AssessedValuation[Tif_NonTIF],$A$4)</f>
        <v>32500</v>
      </c>
      <c r="T302" s="8">
        <f>SUMIFS(AssessedValuation[100% Net],AssessedValuation[Dist],$C302,AssessedValuation[Tif_NonTIF],$A$4)</f>
        <v>11510203</v>
      </c>
      <c r="U302" s="8">
        <f>SUMIFS(AssessedValuation[100% Gas &amp; Elec Utilities],AssessedValuation[Dist],$C302,AssessedValuation[Tif_NonTIF],$A$4)</f>
        <v>0</v>
      </c>
      <c r="V302" s="8">
        <f t="shared" si="4"/>
        <v>11510203</v>
      </c>
    </row>
    <row r="303" spans="1:22" x14ac:dyDescent="0.25">
      <c r="A303">
        <f>'Assessed Non-TIF'!A303</f>
        <v>2026</v>
      </c>
      <c r="B303" t="str">
        <f>'Assessed Non-TIF'!B303</f>
        <v>15</v>
      </c>
      <c r="C303" t="str">
        <f>'Assessed Non-TIF'!C303</f>
        <v>6700</v>
      </c>
      <c r="D303" t="str">
        <f>'Assessed Non-TIF'!D303</f>
        <v>6700</v>
      </c>
      <c r="E303" t="str">
        <f>'Assessed Non-TIF'!E303</f>
        <v>WACO</v>
      </c>
      <c r="F303" t="str">
        <f>'Assessed Non-TIF'!F303</f>
        <v>Waco</v>
      </c>
      <c r="G303" s="8">
        <f>SUMIFS(AssessedValuation[100% Residential],AssessedValuation[Dist],$C303,AssessedValuation[Tif_NonTIF],$A$4)</f>
        <v>3929246</v>
      </c>
      <c r="H303" s="8">
        <f>SUMIFS(AssessedValuation[100% Ag Land],AssessedValuation[Dist],$C303,AssessedValuation[Tif_NonTIF],$A$4)</f>
        <v>0</v>
      </c>
      <c r="I303" s="8">
        <f>SUMIFS(AssessedValuation[100% Ag Building],AssessedValuation[Dist],$C303,AssessedValuation[Tif_NonTIF],$A$4)</f>
        <v>0</v>
      </c>
      <c r="J303" s="8">
        <f>SUMIFS(AssessedValuation[100% Commercial],AssessedValuation[Dist],$C303,AssessedValuation[Tif_NonTIF],$A$4)</f>
        <v>0</v>
      </c>
      <c r="K303" s="8">
        <f>SUMIFS(AssessedValuation[100% Industrial],AssessedValuation[Dist],$C303,AssessedValuation[Tif_NonTIF],$A$4)</f>
        <v>0</v>
      </c>
      <c r="L303" s="8">
        <f>SUMIFS(AssessedValuation[100% Reserved],AssessedValuation[Dist],$C303,AssessedValuation[Tif_NonTIF],$A$4)</f>
        <v>0</v>
      </c>
      <c r="M303" s="8">
        <f>SUMIFS(AssessedValuation[100% Reserved4],AssessedValuation[Dist],$C303,AssessedValuation[Tif_NonTIF],$A$4)</f>
        <v>0</v>
      </c>
      <c r="N303" s="8">
        <f>SUMIFS(AssessedValuation[100% Railroads],AssessedValuation[Dist],$C303,AssessedValuation[Tif_NonTIF],$A$4)</f>
        <v>0</v>
      </c>
      <c r="O303" s="8">
        <f>SUMIFS(AssessedValuation[100% Utilities],AssessedValuation[Dist],$C303,AssessedValuation[Tif_NonTIF],$A$4)</f>
        <v>0</v>
      </c>
      <c r="P303" s="8">
        <f>SUMIFS(AssessedValuation[100% Other],AssessedValuation[Dist],$C303,AssessedValuation[Tif_NonTIF],$A$4)</f>
        <v>0</v>
      </c>
      <c r="Q303" s="8">
        <f>SUMIFS(AssessedValuation[100% Gross],AssessedValuation[Dist],$C303,AssessedValuation[Tif_NonTIF],$A$4)</f>
        <v>3929246</v>
      </c>
      <c r="R303" s="8">
        <f>SUMIFS(AssessedValuation[100% Military Exempt],AssessedValuation[Dist],$C303,AssessedValuation[Tif_NonTIF],$A$4)</f>
        <v>0</v>
      </c>
      <c r="S303" s="8">
        <f>SUMIFS(AssessedValuation[100% Homestead Exempt],AssessedValuation[Dist],$C303,AssessedValuation[Tif_NonTIF],$A$4)</f>
        <v>0</v>
      </c>
      <c r="T303" s="8">
        <f>SUMIFS(AssessedValuation[100% Net],AssessedValuation[Dist],$C303,AssessedValuation[Tif_NonTIF],$A$4)</f>
        <v>3929246</v>
      </c>
      <c r="U303" s="8">
        <f>SUMIFS(AssessedValuation[100% Gas &amp; Elec Utilities],AssessedValuation[Dist],$C303,AssessedValuation[Tif_NonTIF],$A$4)</f>
        <v>0</v>
      </c>
      <c r="V303" s="8">
        <f t="shared" si="4"/>
        <v>3929246</v>
      </c>
    </row>
    <row r="304" spans="1:22" x14ac:dyDescent="0.25">
      <c r="A304">
        <f>'Assessed Non-TIF'!A304</f>
        <v>2026</v>
      </c>
      <c r="B304" t="str">
        <f>'Assessed Non-TIF'!B304</f>
        <v>15</v>
      </c>
      <c r="C304" t="str">
        <f>'Assessed Non-TIF'!C304</f>
        <v>6759</v>
      </c>
      <c r="D304" t="str">
        <f>'Assessed Non-TIF'!D304</f>
        <v>6759</v>
      </c>
      <c r="E304" t="str">
        <f>'Assessed Non-TIF'!E304</f>
        <v>WAPELLO</v>
      </c>
      <c r="F304" t="str">
        <f>'Assessed Non-TIF'!F304</f>
        <v>Wapello</v>
      </c>
      <c r="G304" s="8">
        <f>SUMIFS(AssessedValuation[100% Residential],AssessedValuation[Dist],$C304,AssessedValuation[Tif_NonTIF],$A$4)</f>
        <v>0</v>
      </c>
      <c r="H304" s="8">
        <f>SUMIFS(AssessedValuation[100% Ag Land],AssessedValuation[Dist],$C304,AssessedValuation[Tif_NonTIF],$A$4)</f>
        <v>0</v>
      </c>
      <c r="I304" s="8">
        <f>SUMIFS(AssessedValuation[100% Ag Building],AssessedValuation[Dist],$C304,AssessedValuation[Tif_NonTIF],$A$4)</f>
        <v>0</v>
      </c>
      <c r="J304" s="8">
        <f>SUMIFS(AssessedValuation[100% Commercial],AssessedValuation[Dist],$C304,AssessedValuation[Tif_NonTIF],$A$4)</f>
        <v>644164</v>
      </c>
      <c r="K304" s="8">
        <f>SUMIFS(AssessedValuation[100% Industrial],AssessedValuation[Dist],$C304,AssessedValuation[Tif_NonTIF],$A$4)</f>
        <v>0</v>
      </c>
      <c r="L304" s="8">
        <f>SUMIFS(AssessedValuation[100% Reserved],AssessedValuation[Dist],$C304,AssessedValuation[Tif_NonTIF],$A$4)</f>
        <v>0</v>
      </c>
      <c r="M304" s="8">
        <f>SUMIFS(AssessedValuation[100% Reserved4],AssessedValuation[Dist],$C304,AssessedValuation[Tif_NonTIF],$A$4)</f>
        <v>0</v>
      </c>
      <c r="N304" s="8">
        <f>SUMIFS(AssessedValuation[100% Railroads],AssessedValuation[Dist],$C304,AssessedValuation[Tif_NonTIF],$A$4)</f>
        <v>0</v>
      </c>
      <c r="O304" s="8">
        <f>SUMIFS(AssessedValuation[100% Utilities],AssessedValuation[Dist],$C304,AssessedValuation[Tif_NonTIF],$A$4)</f>
        <v>0</v>
      </c>
      <c r="P304" s="8">
        <f>SUMIFS(AssessedValuation[100% Other],AssessedValuation[Dist],$C304,AssessedValuation[Tif_NonTIF],$A$4)</f>
        <v>0</v>
      </c>
      <c r="Q304" s="8">
        <f>SUMIFS(AssessedValuation[100% Gross],AssessedValuation[Dist],$C304,AssessedValuation[Tif_NonTIF],$A$4)</f>
        <v>644164</v>
      </c>
      <c r="R304" s="8">
        <f>SUMIFS(AssessedValuation[100% Military Exempt],AssessedValuation[Dist],$C304,AssessedValuation[Tif_NonTIF],$A$4)</f>
        <v>0</v>
      </c>
      <c r="S304" s="8">
        <f>SUMIFS(AssessedValuation[100% Homestead Exempt],AssessedValuation[Dist],$C304,AssessedValuation[Tif_NonTIF],$A$4)</f>
        <v>0</v>
      </c>
      <c r="T304" s="8">
        <f>SUMIFS(AssessedValuation[100% Net],AssessedValuation[Dist],$C304,AssessedValuation[Tif_NonTIF],$A$4)</f>
        <v>644164</v>
      </c>
      <c r="U304" s="8">
        <f>SUMIFS(AssessedValuation[100% Gas &amp; Elec Utilities],AssessedValuation[Dist],$C304,AssessedValuation[Tif_NonTIF],$A$4)</f>
        <v>0</v>
      </c>
      <c r="V304" s="8">
        <f t="shared" si="4"/>
        <v>644164</v>
      </c>
    </row>
    <row r="305" spans="1:22" x14ac:dyDescent="0.25">
      <c r="A305">
        <f>'Assessed Non-TIF'!A305</f>
        <v>2026</v>
      </c>
      <c r="B305" t="str">
        <f>'Assessed Non-TIF'!B305</f>
        <v>07</v>
      </c>
      <c r="C305" t="str">
        <f>'Assessed Non-TIF'!C305</f>
        <v>6762</v>
      </c>
      <c r="D305" t="str">
        <f>'Assessed Non-TIF'!D305</f>
        <v>6762</v>
      </c>
      <c r="E305" t="str">
        <f>'Assessed Non-TIF'!E305</f>
        <v>WAPSIE VALLEY</v>
      </c>
      <c r="F305" t="str">
        <f>'Assessed Non-TIF'!F305</f>
        <v>Wapsie Valley</v>
      </c>
      <c r="G305" s="8">
        <f>SUMIFS(AssessedValuation[100% Residential],AssessedValuation[Dist],$C305,AssessedValuation[Tif_NonTIF],$A$4)</f>
        <v>2916346</v>
      </c>
      <c r="H305" s="8">
        <f>SUMIFS(AssessedValuation[100% Ag Land],AssessedValuation[Dist],$C305,AssessedValuation[Tif_NonTIF],$A$4)</f>
        <v>0</v>
      </c>
      <c r="I305" s="8">
        <f>SUMIFS(AssessedValuation[100% Ag Building],AssessedValuation[Dist],$C305,AssessedValuation[Tif_NonTIF],$A$4)</f>
        <v>0</v>
      </c>
      <c r="J305" s="8">
        <f>SUMIFS(AssessedValuation[100% Commercial],AssessedValuation[Dist],$C305,AssessedValuation[Tif_NonTIF],$A$4)</f>
        <v>830750</v>
      </c>
      <c r="K305" s="8">
        <f>SUMIFS(AssessedValuation[100% Industrial],AssessedValuation[Dist],$C305,AssessedValuation[Tif_NonTIF],$A$4)</f>
        <v>0</v>
      </c>
      <c r="L305" s="8">
        <f>SUMIFS(AssessedValuation[100% Reserved],AssessedValuation[Dist],$C305,AssessedValuation[Tif_NonTIF],$A$4)</f>
        <v>0</v>
      </c>
      <c r="M305" s="8">
        <f>SUMIFS(AssessedValuation[100% Reserved4],AssessedValuation[Dist],$C305,AssessedValuation[Tif_NonTIF],$A$4)</f>
        <v>0</v>
      </c>
      <c r="N305" s="8">
        <f>SUMIFS(AssessedValuation[100% Railroads],AssessedValuation[Dist],$C305,AssessedValuation[Tif_NonTIF],$A$4)</f>
        <v>0</v>
      </c>
      <c r="O305" s="8">
        <f>SUMIFS(AssessedValuation[100% Utilities],AssessedValuation[Dist],$C305,AssessedValuation[Tif_NonTIF],$A$4)</f>
        <v>0</v>
      </c>
      <c r="P305" s="8">
        <f>SUMIFS(AssessedValuation[100% Other],AssessedValuation[Dist],$C305,AssessedValuation[Tif_NonTIF],$A$4)</f>
        <v>0</v>
      </c>
      <c r="Q305" s="8">
        <f>SUMIFS(AssessedValuation[100% Gross],AssessedValuation[Dist],$C305,AssessedValuation[Tif_NonTIF],$A$4)</f>
        <v>3747096</v>
      </c>
      <c r="R305" s="8">
        <f>SUMIFS(AssessedValuation[100% Military Exempt],AssessedValuation[Dist],$C305,AssessedValuation[Tif_NonTIF],$A$4)</f>
        <v>0</v>
      </c>
      <c r="S305" s="8">
        <f>SUMIFS(AssessedValuation[100% Homestead Exempt],AssessedValuation[Dist],$C305,AssessedValuation[Tif_NonTIF],$A$4)</f>
        <v>0</v>
      </c>
      <c r="T305" s="8">
        <f>SUMIFS(AssessedValuation[100% Net],AssessedValuation[Dist],$C305,AssessedValuation[Tif_NonTIF],$A$4)</f>
        <v>3747096</v>
      </c>
      <c r="U305" s="8">
        <f>SUMIFS(AssessedValuation[100% Gas &amp; Elec Utilities],AssessedValuation[Dist],$C305,AssessedValuation[Tif_NonTIF],$A$4)</f>
        <v>0</v>
      </c>
      <c r="V305" s="8">
        <f t="shared" si="4"/>
        <v>3747096</v>
      </c>
    </row>
    <row r="306" spans="1:22" x14ac:dyDescent="0.25">
      <c r="A306">
        <f>'Assessed Non-TIF'!A306</f>
        <v>2026</v>
      </c>
      <c r="B306" t="str">
        <f>'Assessed Non-TIF'!B306</f>
        <v>10</v>
      </c>
      <c r="C306" t="str">
        <f>'Assessed Non-TIF'!C306</f>
        <v>6768</v>
      </c>
      <c r="D306" t="str">
        <f>'Assessed Non-TIF'!D306</f>
        <v>6768</v>
      </c>
      <c r="E306" t="str">
        <f>'Assessed Non-TIF'!E306</f>
        <v>WASHINGTON</v>
      </c>
      <c r="F306" t="str">
        <f>'Assessed Non-TIF'!F306</f>
        <v>Washington</v>
      </c>
      <c r="G306" s="8">
        <f>SUMIFS(AssessedValuation[100% Residential],AssessedValuation[Dist],$C306,AssessedValuation[Tif_NonTIF],$A$4)</f>
        <v>15873100</v>
      </c>
      <c r="H306" s="8">
        <f>SUMIFS(AssessedValuation[100% Ag Land],AssessedValuation[Dist],$C306,AssessedValuation[Tif_NonTIF],$A$4)</f>
        <v>0</v>
      </c>
      <c r="I306" s="8">
        <f>SUMIFS(AssessedValuation[100% Ag Building],AssessedValuation[Dist],$C306,AssessedValuation[Tif_NonTIF],$A$4)</f>
        <v>0</v>
      </c>
      <c r="J306" s="8">
        <f>SUMIFS(AssessedValuation[100% Commercial],AssessedValuation[Dist],$C306,AssessedValuation[Tif_NonTIF],$A$4)</f>
        <v>3916397</v>
      </c>
      <c r="K306" s="8">
        <f>SUMIFS(AssessedValuation[100% Industrial],AssessedValuation[Dist],$C306,AssessedValuation[Tif_NonTIF],$A$4)</f>
        <v>4843073</v>
      </c>
      <c r="L306" s="8">
        <f>SUMIFS(AssessedValuation[100% Reserved],AssessedValuation[Dist],$C306,AssessedValuation[Tif_NonTIF],$A$4)</f>
        <v>0</v>
      </c>
      <c r="M306" s="8">
        <f>SUMIFS(AssessedValuation[100% Reserved4],AssessedValuation[Dist],$C306,AssessedValuation[Tif_NonTIF],$A$4)</f>
        <v>0</v>
      </c>
      <c r="N306" s="8">
        <f>SUMIFS(AssessedValuation[100% Railroads],AssessedValuation[Dist],$C306,AssessedValuation[Tif_NonTIF],$A$4)</f>
        <v>0</v>
      </c>
      <c r="O306" s="8">
        <f>SUMIFS(AssessedValuation[100% Utilities],AssessedValuation[Dist],$C306,AssessedValuation[Tif_NonTIF],$A$4)</f>
        <v>0</v>
      </c>
      <c r="P306" s="8">
        <f>SUMIFS(AssessedValuation[100% Other],AssessedValuation[Dist],$C306,AssessedValuation[Tif_NonTIF],$A$4)</f>
        <v>0</v>
      </c>
      <c r="Q306" s="8">
        <f>SUMIFS(AssessedValuation[100% Gross],AssessedValuation[Dist],$C306,AssessedValuation[Tif_NonTIF],$A$4)</f>
        <v>24632570</v>
      </c>
      <c r="R306" s="8">
        <f>SUMIFS(AssessedValuation[100% Military Exempt],AssessedValuation[Dist],$C306,AssessedValuation[Tif_NonTIF],$A$4)</f>
        <v>16000</v>
      </c>
      <c r="S306" s="8">
        <f>SUMIFS(AssessedValuation[100% Homestead Exempt],AssessedValuation[Dist],$C306,AssessedValuation[Tif_NonTIF],$A$4)</f>
        <v>52000</v>
      </c>
      <c r="T306" s="8">
        <f>SUMIFS(AssessedValuation[100% Net],AssessedValuation[Dist],$C306,AssessedValuation[Tif_NonTIF],$A$4)</f>
        <v>24564570</v>
      </c>
      <c r="U306" s="8">
        <f>SUMIFS(AssessedValuation[100% Gas &amp; Elec Utilities],AssessedValuation[Dist],$C306,AssessedValuation[Tif_NonTIF],$A$4)</f>
        <v>0</v>
      </c>
      <c r="V306" s="8">
        <f t="shared" si="4"/>
        <v>24564570</v>
      </c>
    </row>
    <row r="307" spans="1:22" x14ac:dyDescent="0.25">
      <c r="A307">
        <f>'Assessed Non-TIF'!A307</f>
        <v>2026</v>
      </c>
      <c r="B307" t="str">
        <f>'Assessed Non-TIF'!B307</f>
        <v>07</v>
      </c>
      <c r="C307" t="str">
        <f>'Assessed Non-TIF'!C307</f>
        <v>6795</v>
      </c>
      <c r="D307" t="str">
        <f>'Assessed Non-TIF'!D307</f>
        <v>6795</v>
      </c>
      <c r="E307" t="str">
        <f>'Assessed Non-TIF'!E307</f>
        <v>WATERLOO</v>
      </c>
      <c r="F307" t="str">
        <f>'Assessed Non-TIF'!F307</f>
        <v>Waterloo</v>
      </c>
      <c r="G307" s="8">
        <f>SUMIFS(AssessedValuation[100% Residential],AssessedValuation[Dist],$C307,AssessedValuation[Tif_NonTIF],$A$4)</f>
        <v>135448233</v>
      </c>
      <c r="H307" s="8">
        <f>SUMIFS(AssessedValuation[100% Ag Land],AssessedValuation[Dist],$C307,AssessedValuation[Tif_NonTIF],$A$4)</f>
        <v>645915</v>
      </c>
      <c r="I307" s="8">
        <f>SUMIFS(AssessedValuation[100% Ag Building],AssessedValuation[Dist],$C307,AssessedValuation[Tif_NonTIF],$A$4)</f>
        <v>5716</v>
      </c>
      <c r="J307" s="8">
        <f>SUMIFS(AssessedValuation[100% Commercial],AssessedValuation[Dist],$C307,AssessedValuation[Tif_NonTIF],$A$4)</f>
        <v>453390148</v>
      </c>
      <c r="K307" s="8">
        <f>SUMIFS(AssessedValuation[100% Industrial],AssessedValuation[Dist],$C307,AssessedValuation[Tif_NonTIF],$A$4)</f>
        <v>97344771</v>
      </c>
      <c r="L307" s="8">
        <f>SUMIFS(AssessedValuation[100% Reserved],AssessedValuation[Dist],$C307,AssessedValuation[Tif_NonTIF],$A$4)</f>
        <v>0</v>
      </c>
      <c r="M307" s="8">
        <f>SUMIFS(AssessedValuation[100% Reserved4],AssessedValuation[Dist],$C307,AssessedValuation[Tif_NonTIF],$A$4)</f>
        <v>0</v>
      </c>
      <c r="N307" s="8">
        <f>SUMIFS(AssessedValuation[100% Railroads],AssessedValuation[Dist],$C307,AssessedValuation[Tif_NonTIF],$A$4)</f>
        <v>0</v>
      </c>
      <c r="O307" s="8">
        <f>SUMIFS(AssessedValuation[100% Utilities],AssessedValuation[Dist],$C307,AssessedValuation[Tif_NonTIF],$A$4)</f>
        <v>0</v>
      </c>
      <c r="P307" s="8">
        <f>SUMIFS(AssessedValuation[100% Other],AssessedValuation[Dist],$C307,AssessedValuation[Tif_NonTIF],$A$4)</f>
        <v>0</v>
      </c>
      <c r="Q307" s="8">
        <f>SUMIFS(AssessedValuation[100% Gross],AssessedValuation[Dist],$C307,AssessedValuation[Tif_NonTIF],$A$4)</f>
        <v>686834783</v>
      </c>
      <c r="R307" s="8">
        <f>SUMIFS(AssessedValuation[100% Military Exempt],AssessedValuation[Dist],$C307,AssessedValuation[Tif_NonTIF],$A$4)</f>
        <v>16000</v>
      </c>
      <c r="S307" s="8">
        <f>SUMIFS(AssessedValuation[100% Homestead Exempt],AssessedValuation[Dist],$C307,AssessedValuation[Tif_NonTIF],$A$4)</f>
        <v>104000</v>
      </c>
      <c r="T307" s="8">
        <f>SUMIFS(AssessedValuation[100% Net],AssessedValuation[Dist],$C307,AssessedValuation[Tif_NonTIF],$A$4)</f>
        <v>686714783</v>
      </c>
      <c r="U307" s="8">
        <f>SUMIFS(AssessedValuation[100% Gas &amp; Elec Utilities],AssessedValuation[Dist],$C307,AssessedValuation[Tif_NonTIF],$A$4)</f>
        <v>0</v>
      </c>
      <c r="V307" s="8">
        <f t="shared" si="4"/>
        <v>686714783</v>
      </c>
    </row>
    <row r="308" spans="1:22" x14ac:dyDescent="0.25">
      <c r="A308">
        <f>'Assessed Non-TIF'!A308</f>
        <v>2026</v>
      </c>
      <c r="B308" t="str">
        <f>'Assessed Non-TIF'!B308</f>
        <v>11</v>
      </c>
      <c r="C308" t="str">
        <f>'Assessed Non-TIF'!C308</f>
        <v>6822</v>
      </c>
      <c r="D308" t="str">
        <f>'Assessed Non-TIF'!D308</f>
        <v>6822</v>
      </c>
      <c r="E308" t="str">
        <f>'Assessed Non-TIF'!E308</f>
        <v>WAUKEE</v>
      </c>
      <c r="F308" t="str">
        <f>'Assessed Non-TIF'!F308</f>
        <v>Waukee</v>
      </c>
      <c r="G308" s="8">
        <f>SUMIFS(AssessedValuation[100% Residential],AssessedValuation[Dist],$C308,AssessedValuation[Tif_NonTIF],$A$4)</f>
        <v>408121253</v>
      </c>
      <c r="H308" s="8">
        <f>SUMIFS(AssessedValuation[100% Ag Land],AssessedValuation[Dist],$C308,AssessedValuation[Tif_NonTIF],$A$4)</f>
        <v>0</v>
      </c>
      <c r="I308" s="8">
        <f>SUMIFS(AssessedValuation[100% Ag Building],AssessedValuation[Dist],$C308,AssessedValuation[Tif_NonTIF],$A$4)</f>
        <v>0</v>
      </c>
      <c r="J308" s="8">
        <f>SUMIFS(AssessedValuation[100% Commercial],AssessedValuation[Dist],$C308,AssessedValuation[Tif_NonTIF],$A$4)</f>
        <v>623338891</v>
      </c>
      <c r="K308" s="8">
        <f>SUMIFS(AssessedValuation[100% Industrial],AssessedValuation[Dist],$C308,AssessedValuation[Tif_NonTIF],$A$4)</f>
        <v>434598476</v>
      </c>
      <c r="L308" s="8">
        <f>SUMIFS(AssessedValuation[100% Reserved],AssessedValuation[Dist],$C308,AssessedValuation[Tif_NonTIF],$A$4)</f>
        <v>0</v>
      </c>
      <c r="M308" s="8">
        <f>SUMIFS(AssessedValuation[100% Reserved4],AssessedValuation[Dist],$C308,AssessedValuation[Tif_NonTIF],$A$4)</f>
        <v>0</v>
      </c>
      <c r="N308" s="8">
        <f>SUMIFS(AssessedValuation[100% Railroads],AssessedValuation[Dist],$C308,AssessedValuation[Tif_NonTIF],$A$4)</f>
        <v>0</v>
      </c>
      <c r="O308" s="8">
        <f>SUMIFS(AssessedValuation[100% Utilities],AssessedValuation[Dist],$C308,AssessedValuation[Tif_NonTIF],$A$4)</f>
        <v>0</v>
      </c>
      <c r="P308" s="8">
        <f>SUMIFS(AssessedValuation[100% Other],AssessedValuation[Dist],$C308,AssessedValuation[Tif_NonTIF],$A$4)</f>
        <v>0</v>
      </c>
      <c r="Q308" s="8">
        <f>SUMIFS(AssessedValuation[100% Gross],AssessedValuation[Dist],$C308,AssessedValuation[Tif_NonTIF],$A$4)</f>
        <v>1466058620</v>
      </c>
      <c r="R308" s="8">
        <f>SUMIFS(AssessedValuation[100% Military Exempt],AssessedValuation[Dist],$C308,AssessedValuation[Tif_NonTIF],$A$4)</f>
        <v>28000</v>
      </c>
      <c r="S308" s="8">
        <f>SUMIFS(AssessedValuation[100% Homestead Exempt],AssessedValuation[Dist],$C308,AssessedValuation[Tif_NonTIF],$A$4)</f>
        <v>39000</v>
      </c>
      <c r="T308" s="8">
        <f>SUMIFS(AssessedValuation[100% Net],AssessedValuation[Dist],$C308,AssessedValuation[Tif_NonTIF],$A$4)</f>
        <v>1465991620</v>
      </c>
      <c r="U308" s="8">
        <f>SUMIFS(AssessedValuation[100% Gas &amp; Elec Utilities],AssessedValuation[Dist],$C308,AssessedValuation[Tif_NonTIF],$A$4)</f>
        <v>0</v>
      </c>
      <c r="V308" s="8">
        <f t="shared" si="4"/>
        <v>1465991620</v>
      </c>
    </row>
    <row r="309" spans="1:22" x14ac:dyDescent="0.25">
      <c r="A309">
        <f>'Assessed Non-TIF'!A309</f>
        <v>2026</v>
      </c>
      <c r="B309" t="str">
        <f>'Assessed Non-TIF'!B309</f>
        <v>07</v>
      </c>
      <c r="C309" t="str">
        <f>'Assessed Non-TIF'!C309</f>
        <v>6840</v>
      </c>
      <c r="D309" t="str">
        <f>'Assessed Non-TIF'!D309</f>
        <v>6840</v>
      </c>
      <c r="E309" t="str">
        <f>'Assessed Non-TIF'!E309</f>
        <v>WAVERLY-SHELL ROCK</v>
      </c>
      <c r="F309" t="str">
        <f>'Assessed Non-TIF'!F309</f>
        <v>Waverly-Shell Rock</v>
      </c>
      <c r="G309" s="8">
        <f>SUMIFS(AssessedValuation[100% Residential],AssessedValuation[Dist],$C309,AssessedValuation[Tif_NonTIF],$A$4)</f>
        <v>17627635</v>
      </c>
      <c r="H309" s="8">
        <f>SUMIFS(AssessedValuation[100% Ag Land],AssessedValuation[Dist],$C309,AssessedValuation[Tif_NonTIF],$A$4)</f>
        <v>535931</v>
      </c>
      <c r="I309" s="8">
        <f>SUMIFS(AssessedValuation[100% Ag Building],AssessedValuation[Dist],$C309,AssessedValuation[Tif_NonTIF],$A$4)</f>
        <v>276059</v>
      </c>
      <c r="J309" s="8">
        <f>SUMIFS(AssessedValuation[100% Commercial],AssessedValuation[Dist],$C309,AssessedValuation[Tif_NonTIF],$A$4)</f>
        <v>61758815</v>
      </c>
      <c r="K309" s="8">
        <f>SUMIFS(AssessedValuation[100% Industrial],AssessedValuation[Dist],$C309,AssessedValuation[Tif_NonTIF],$A$4)</f>
        <v>70890413</v>
      </c>
      <c r="L309" s="8">
        <f>SUMIFS(AssessedValuation[100% Reserved],AssessedValuation[Dist],$C309,AssessedValuation[Tif_NonTIF],$A$4)</f>
        <v>0</v>
      </c>
      <c r="M309" s="8">
        <f>SUMIFS(AssessedValuation[100% Reserved4],AssessedValuation[Dist],$C309,AssessedValuation[Tif_NonTIF],$A$4)</f>
        <v>0</v>
      </c>
      <c r="N309" s="8">
        <f>SUMIFS(AssessedValuation[100% Railroads],AssessedValuation[Dist],$C309,AssessedValuation[Tif_NonTIF],$A$4)</f>
        <v>0</v>
      </c>
      <c r="O309" s="8">
        <f>SUMIFS(AssessedValuation[100% Utilities],AssessedValuation[Dist],$C309,AssessedValuation[Tif_NonTIF],$A$4)</f>
        <v>0</v>
      </c>
      <c r="P309" s="8">
        <f>SUMIFS(AssessedValuation[100% Other],AssessedValuation[Dist],$C309,AssessedValuation[Tif_NonTIF],$A$4)</f>
        <v>0</v>
      </c>
      <c r="Q309" s="8">
        <f>SUMIFS(AssessedValuation[100% Gross],AssessedValuation[Dist],$C309,AssessedValuation[Tif_NonTIF],$A$4)</f>
        <v>151088853</v>
      </c>
      <c r="R309" s="8">
        <f>SUMIFS(AssessedValuation[100% Military Exempt],AssessedValuation[Dist],$C309,AssessedValuation[Tif_NonTIF],$A$4)</f>
        <v>12000</v>
      </c>
      <c r="S309" s="8">
        <f>SUMIFS(AssessedValuation[100% Homestead Exempt],AssessedValuation[Dist],$C309,AssessedValuation[Tif_NonTIF],$A$4)</f>
        <v>26000</v>
      </c>
      <c r="T309" s="8">
        <f>SUMIFS(AssessedValuation[100% Net],AssessedValuation[Dist],$C309,AssessedValuation[Tif_NonTIF],$A$4)</f>
        <v>151050853</v>
      </c>
      <c r="U309" s="8">
        <f>SUMIFS(AssessedValuation[100% Gas &amp; Elec Utilities],AssessedValuation[Dist],$C309,AssessedValuation[Tif_NonTIF],$A$4)</f>
        <v>0</v>
      </c>
      <c r="V309" s="8">
        <f t="shared" si="4"/>
        <v>151050853</v>
      </c>
    </row>
    <row r="310" spans="1:22" x14ac:dyDescent="0.25">
      <c r="A310">
        <f>'Assessed Non-TIF'!A310</f>
        <v>2026</v>
      </c>
      <c r="B310" t="str">
        <f>'Assessed Non-TIF'!B310</f>
        <v>15</v>
      </c>
      <c r="C310" t="str">
        <f>'Assessed Non-TIF'!C310</f>
        <v>6854</v>
      </c>
      <c r="D310" t="str">
        <f>'Assessed Non-TIF'!D310</f>
        <v>6854</v>
      </c>
      <c r="E310" t="str">
        <f>'Assessed Non-TIF'!E310</f>
        <v>WAYNE</v>
      </c>
      <c r="F310" t="str">
        <f>'Assessed Non-TIF'!F310</f>
        <v>Wayne</v>
      </c>
      <c r="G310" s="8">
        <f>SUMIFS(AssessedValuation[100% Residential],AssessedValuation[Dist],$C310,AssessedValuation[Tif_NonTIF],$A$4)</f>
        <v>0</v>
      </c>
      <c r="H310" s="8">
        <f>SUMIFS(AssessedValuation[100% Ag Land],AssessedValuation[Dist],$C310,AssessedValuation[Tif_NonTIF],$A$4)</f>
        <v>0</v>
      </c>
      <c r="I310" s="8">
        <f>SUMIFS(AssessedValuation[100% Ag Building],AssessedValuation[Dist],$C310,AssessedValuation[Tif_NonTIF],$A$4)</f>
        <v>0</v>
      </c>
      <c r="J310" s="8">
        <f>SUMIFS(AssessedValuation[100% Commercial],AssessedValuation[Dist],$C310,AssessedValuation[Tif_NonTIF],$A$4)</f>
        <v>0</v>
      </c>
      <c r="K310" s="8">
        <f>SUMIFS(AssessedValuation[100% Industrial],AssessedValuation[Dist],$C310,AssessedValuation[Tif_NonTIF],$A$4)</f>
        <v>0</v>
      </c>
      <c r="L310" s="8">
        <f>SUMIFS(AssessedValuation[100% Reserved],AssessedValuation[Dist],$C310,AssessedValuation[Tif_NonTIF],$A$4)</f>
        <v>0</v>
      </c>
      <c r="M310" s="8">
        <f>SUMIFS(AssessedValuation[100% Reserved4],AssessedValuation[Dist],$C310,AssessedValuation[Tif_NonTIF],$A$4)</f>
        <v>0</v>
      </c>
      <c r="N310" s="8">
        <f>SUMIFS(AssessedValuation[100% Railroads],AssessedValuation[Dist],$C310,AssessedValuation[Tif_NonTIF],$A$4)</f>
        <v>0</v>
      </c>
      <c r="O310" s="8">
        <f>SUMIFS(AssessedValuation[100% Utilities],AssessedValuation[Dist],$C310,AssessedValuation[Tif_NonTIF],$A$4)</f>
        <v>0</v>
      </c>
      <c r="P310" s="8">
        <f>SUMIFS(AssessedValuation[100% Other],AssessedValuation[Dist],$C310,AssessedValuation[Tif_NonTIF],$A$4)</f>
        <v>0</v>
      </c>
      <c r="Q310" s="8">
        <f>SUMIFS(AssessedValuation[100% Gross],AssessedValuation[Dist],$C310,AssessedValuation[Tif_NonTIF],$A$4)</f>
        <v>0</v>
      </c>
      <c r="R310" s="8">
        <f>SUMIFS(AssessedValuation[100% Military Exempt],AssessedValuation[Dist],$C310,AssessedValuation[Tif_NonTIF],$A$4)</f>
        <v>0</v>
      </c>
      <c r="S310" s="8">
        <f>SUMIFS(AssessedValuation[100% Homestead Exempt],AssessedValuation[Dist],$C310,AssessedValuation[Tif_NonTIF],$A$4)</f>
        <v>0</v>
      </c>
      <c r="T310" s="8">
        <f>SUMIFS(AssessedValuation[100% Net],AssessedValuation[Dist],$C310,AssessedValuation[Tif_NonTIF],$A$4)</f>
        <v>0</v>
      </c>
      <c r="U310" s="8">
        <f>SUMIFS(AssessedValuation[100% Gas &amp; Elec Utilities],AssessedValuation[Dist],$C310,AssessedValuation[Tif_NonTIF],$A$4)</f>
        <v>0</v>
      </c>
      <c r="V310" s="8">
        <f t="shared" si="4"/>
        <v>0</v>
      </c>
    </row>
    <row r="311" spans="1:22" x14ac:dyDescent="0.25">
      <c r="A311">
        <f>'Assessed Non-TIF'!A311</f>
        <v>2026</v>
      </c>
      <c r="B311" t="str">
        <f>'Assessed Non-TIF'!B311</f>
        <v>05</v>
      </c>
      <c r="C311" t="str">
        <f>'Assessed Non-TIF'!C311</f>
        <v>4775</v>
      </c>
      <c r="D311" t="str">
        <f>'Assessed Non-TIF'!D311</f>
        <v>4775</v>
      </c>
      <c r="E311" t="str">
        <f>'Assessed Non-TIF'!E311</f>
        <v>WEBSTER CITY (NORTHEAST HAMILTON)</v>
      </c>
      <c r="F311" t="str">
        <f>'Assessed Non-TIF'!F311</f>
        <v>Webster City (Northeast Hamilton)</v>
      </c>
      <c r="G311" s="8">
        <f>SUMIFS(AssessedValuation[100% Residential],AssessedValuation[Dist],$C311,AssessedValuation[Tif_NonTIF],$A$4)</f>
        <v>0</v>
      </c>
      <c r="H311" s="8">
        <f>SUMIFS(AssessedValuation[100% Ag Land],AssessedValuation[Dist],$C311,AssessedValuation[Tif_NonTIF],$A$4)</f>
        <v>0</v>
      </c>
      <c r="I311" s="8">
        <f>SUMIFS(AssessedValuation[100% Ag Building],AssessedValuation[Dist],$C311,AssessedValuation[Tif_NonTIF],$A$4)</f>
        <v>0</v>
      </c>
      <c r="J311" s="8">
        <f>SUMIFS(AssessedValuation[100% Commercial],AssessedValuation[Dist],$C311,AssessedValuation[Tif_NonTIF],$A$4)</f>
        <v>0</v>
      </c>
      <c r="K311" s="8">
        <f>SUMIFS(AssessedValuation[100% Industrial],AssessedValuation[Dist],$C311,AssessedValuation[Tif_NonTIF],$A$4)</f>
        <v>5758005</v>
      </c>
      <c r="L311" s="8">
        <f>SUMIFS(AssessedValuation[100% Reserved],AssessedValuation[Dist],$C311,AssessedValuation[Tif_NonTIF],$A$4)</f>
        <v>0</v>
      </c>
      <c r="M311" s="8">
        <f>SUMIFS(AssessedValuation[100% Reserved4],AssessedValuation[Dist],$C311,AssessedValuation[Tif_NonTIF],$A$4)</f>
        <v>0</v>
      </c>
      <c r="N311" s="8">
        <f>SUMIFS(AssessedValuation[100% Railroads],AssessedValuation[Dist],$C311,AssessedValuation[Tif_NonTIF],$A$4)</f>
        <v>0</v>
      </c>
      <c r="O311" s="8">
        <f>SUMIFS(AssessedValuation[100% Utilities],AssessedValuation[Dist],$C311,AssessedValuation[Tif_NonTIF],$A$4)</f>
        <v>0</v>
      </c>
      <c r="P311" s="8">
        <f>SUMIFS(AssessedValuation[100% Other],AssessedValuation[Dist],$C311,AssessedValuation[Tif_NonTIF],$A$4)</f>
        <v>0</v>
      </c>
      <c r="Q311" s="8">
        <f>SUMIFS(AssessedValuation[100% Gross],AssessedValuation[Dist],$C311,AssessedValuation[Tif_NonTIF],$A$4)</f>
        <v>5758005</v>
      </c>
      <c r="R311" s="8">
        <f>SUMIFS(AssessedValuation[100% Military Exempt],AssessedValuation[Dist],$C311,AssessedValuation[Tif_NonTIF],$A$4)</f>
        <v>0</v>
      </c>
      <c r="S311" s="8">
        <f>SUMIFS(AssessedValuation[100% Homestead Exempt],AssessedValuation[Dist],$C311,AssessedValuation[Tif_NonTIF],$A$4)</f>
        <v>0</v>
      </c>
      <c r="T311" s="8">
        <f>SUMIFS(AssessedValuation[100% Net],AssessedValuation[Dist],$C311,AssessedValuation[Tif_NonTIF],$A$4)</f>
        <v>5758005</v>
      </c>
      <c r="U311" s="8">
        <f>SUMIFS(AssessedValuation[100% Gas &amp; Elec Utilities],AssessedValuation[Dist],$C311,AssessedValuation[Tif_NonTIF],$A$4)</f>
        <v>0</v>
      </c>
      <c r="V311" s="8">
        <f t="shared" si="4"/>
        <v>5758005</v>
      </c>
    </row>
    <row r="312" spans="1:22" x14ac:dyDescent="0.25">
      <c r="A312">
        <f>'Assessed Non-TIF'!A312</f>
        <v>2026</v>
      </c>
      <c r="B312" t="str">
        <f>'Assessed Non-TIF'!B312</f>
        <v>05</v>
      </c>
      <c r="C312" t="str">
        <f>'Assessed Non-TIF'!C312</f>
        <v>6867</v>
      </c>
      <c r="D312" t="str">
        <f>'Assessed Non-TIF'!D312</f>
        <v>6867</v>
      </c>
      <c r="E312" t="str">
        <f>'Assessed Non-TIF'!E312</f>
        <v>WEBSTER CITY (WEBSTER CITY)</v>
      </c>
      <c r="F312" t="str">
        <f>'Assessed Non-TIF'!F312</f>
        <v>Webster City</v>
      </c>
      <c r="G312" s="8">
        <f>SUMIFS(AssessedValuation[100% Residential],AssessedValuation[Dist],$C312,AssessedValuation[Tif_NonTIF],$A$4)</f>
        <v>8726166</v>
      </c>
      <c r="H312" s="8">
        <f>SUMIFS(AssessedValuation[100% Ag Land],AssessedValuation[Dist],$C312,AssessedValuation[Tif_NonTIF],$A$4)</f>
        <v>0</v>
      </c>
      <c r="I312" s="8">
        <f>SUMIFS(AssessedValuation[100% Ag Building],AssessedValuation[Dist],$C312,AssessedValuation[Tif_NonTIF],$A$4)</f>
        <v>0</v>
      </c>
      <c r="J312" s="8">
        <f>SUMIFS(AssessedValuation[100% Commercial],AssessedValuation[Dist],$C312,AssessedValuation[Tif_NonTIF],$A$4)</f>
        <v>7117426</v>
      </c>
      <c r="K312" s="8">
        <f>SUMIFS(AssessedValuation[100% Industrial],AssessedValuation[Dist],$C312,AssessedValuation[Tif_NonTIF],$A$4)</f>
        <v>391134</v>
      </c>
      <c r="L312" s="8">
        <f>SUMIFS(AssessedValuation[100% Reserved],AssessedValuation[Dist],$C312,AssessedValuation[Tif_NonTIF],$A$4)</f>
        <v>0</v>
      </c>
      <c r="M312" s="8">
        <f>SUMIFS(AssessedValuation[100% Reserved4],AssessedValuation[Dist],$C312,AssessedValuation[Tif_NonTIF],$A$4)</f>
        <v>0</v>
      </c>
      <c r="N312" s="8">
        <f>SUMIFS(AssessedValuation[100% Railroads],AssessedValuation[Dist],$C312,AssessedValuation[Tif_NonTIF],$A$4)</f>
        <v>0</v>
      </c>
      <c r="O312" s="8">
        <f>SUMIFS(AssessedValuation[100% Utilities],AssessedValuation[Dist],$C312,AssessedValuation[Tif_NonTIF],$A$4)</f>
        <v>0</v>
      </c>
      <c r="P312" s="8">
        <f>SUMIFS(AssessedValuation[100% Other],AssessedValuation[Dist],$C312,AssessedValuation[Tif_NonTIF],$A$4)</f>
        <v>0</v>
      </c>
      <c r="Q312" s="8">
        <f>SUMIFS(AssessedValuation[100% Gross],AssessedValuation[Dist],$C312,AssessedValuation[Tif_NonTIF],$A$4)</f>
        <v>16234726</v>
      </c>
      <c r="R312" s="8">
        <f>SUMIFS(AssessedValuation[100% Military Exempt],AssessedValuation[Dist],$C312,AssessedValuation[Tif_NonTIF],$A$4)</f>
        <v>4000</v>
      </c>
      <c r="S312" s="8">
        <f>SUMIFS(AssessedValuation[100% Homestead Exempt],AssessedValuation[Dist],$C312,AssessedValuation[Tif_NonTIF],$A$4)</f>
        <v>0</v>
      </c>
      <c r="T312" s="8">
        <f>SUMIFS(AssessedValuation[100% Net],AssessedValuation[Dist],$C312,AssessedValuation[Tif_NonTIF],$A$4)</f>
        <v>16230726</v>
      </c>
      <c r="U312" s="8">
        <f>SUMIFS(AssessedValuation[100% Gas &amp; Elec Utilities],AssessedValuation[Dist],$C312,AssessedValuation[Tif_NonTIF],$A$4)</f>
        <v>0</v>
      </c>
      <c r="V312" s="8">
        <f t="shared" si="4"/>
        <v>16230726</v>
      </c>
    </row>
    <row r="313" spans="1:22" x14ac:dyDescent="0.25">
      <c r="A313">
        <f>'Assessed Non-TIF'!A313</f>
        <v>2026</v>
      </c>
      <c r="B313" t="str">
        <f>'Assessed Non-TIF'!B313</f>
        <v>05</v>
      </c>
      <c r="C313" t="str">
        <f>'Assessed Non-TIF'!C313</f>
        <v>6921</v>
      </c>
      <c r="D313" t="str">
        <f>'Assessed Non-TIF'!D313</f>
        <v>6921</v>
      </c>
      <c r="E313" t="str">
        <f>'Assessed Non-TIF'!E313</f>
        <v>WEST BEND-MALLARD</v>
      </c>
      <c r="F313" t="str">
        <f>'Assessed Non-TIF'!F313</f>
        <v>West Bend-Mallard</v>
      </c>
      <c r="G313" s="8">
        <f>SUMIFS(AssessedValuation[100% Residential],AssessedValuation[Dist],$C313,AssessedValuation[Tif_NonTIF],$A$4)</f>
        <v>1805947</v>
      </c>
      <c r="H313" s="8">
        <f>SUMIFS(AssessedValuation[100% Ag Land],AssessedValuation[Dist],$C313,AssessedValuation[Tif_NonTIF],$A$4)</f>
        <v>8795</v>
      </c>
      <c r="I313" s="8">
        <f>SUMIFS(AssessedValuation[100% Ag Building],AssessedValuation[Dist],$C313,AssessedValuation[Tif_NonTIF],$A$4)</f>
        <v>0</v>
      </c>
      <c r="J313" s="8">
        <f>SUMIFS(AssessedValuation[100% Commercial],AssessedValuation[Dist],$C313,AssessedValuation[Tif_NonTIF],$A$4)</f>
        <v>2008997</v>
      </c>
      <c r="K313" s="8">
        <f>SUMIFS(AssessedValuation[100% Industrial],AssessedValuation[Dist],$C313,AssessedValuation[Tif_NonTIF],$A$4)</f>
        <v>0</v>
      </c>
      <c r="L313" s="8">
        <f>SUMIFS(AssessedValuation[100% Reserved],AssessedValuation[Dist],$C313,AssessedValuation[Tif_NonTIF],$A$4)</f>
        <v>0</v>
      </c>
      <c r="M313" s="8">
        <f>SUMIFS(AssessedValuation[100% Reserved4],AssessedValuation[Dist],$C313,AssessedValuation[Tif_NonTIF],$A$4)</f>
        <v>0</v>
      </c>
      <c r="N313" s="8">
        <f>SUMIFS(AssessedValuation[100% Railroads],AssessedValuation[Dist],$C313,AssessedValuation[Tif_NonTIF],$A$4)</f>
        <v>0</v>
      </c>
      <c r="O313" s="8">
        <f>SUMIFS(AssessedValuation[100% Utilities],AssessedValuation[Dist],$C313,AssessedValuation[Tif_NonTIF],$A$4)</f>
        <v>0</v>
      </c>
      <c r="P313" s="8">
        <f>SUMIFS(AssessedValuation[100% Other],AssessedValuation[Dist],$C313,AssessedValuation[Tif_NonTIF],$A$4)</f>
        <v>0</v>
      </c>
      <c r="Q313" s="8">
        <f>SUMIFS(AssessedValuation[100% Gross],AssessedValuation[Dist],$C313,AssessedValuation[Tif_NonTIF],$A$4)</f>
        <v>3823739</v>
      </c>
      <c r="R313" s="8">
        <f>SUMIFS(AssessedValuation[100% Military Exempt],AssessedValuation[Dist],$C313,AssessedValuation[Tif_NonTIF],$A$4)</f>
        <v>0</v>
      </c>
      <c r="S313" s="8">
        <f>SUMIFS(AssessedValuation[100% Homestead Exempt],AssessedValuation[Dist],$C313,AssessedValuation[Tif_NonTIF],$A$4)</f>
        <v>0</v>
      </c>
      <c r="T313" s="8">
        <f>SUMIFS(AssessedValuation[100% Net],AssessedValuation[Dist],$C313,AssessedValuation[Tif_NonTIF],$A$4)</f>
        <v>3823739</v>
      </c>
      <c r="U313" s="8">
        <f>SUMIFS(AssessedValuation[100% Gas &amp; Elec Utilities],AssessedValuation[Dist],$C313,AssessedValuation[Tif_NonTIF],$A$4)</f>
        <v>0</v>
      </c>
      <c r="V313" s="8">
        <f t="shared" si="4"/>
        <v>3823739</v>
      </c>
    </row>
    <row r="314" spans="1:22" x14ac:dyDescent="0.25">
      <c r="A314">
        <f>'Assessed Non-TIF'!A314</f>
        <v>2026</v>
      </c>
      <c r="B314" t="str">
        <f>'Assessed Non-TIF'!B314</f>
        <v>10</v>
      </c>
      <c r="C314" t="str">
        <f>'Assessed Non-TIF'!C314</f>
        <v>6930</v>
      </c>
      <c r="D314" t="str">
        <f>'Assessed Non-TIF'!D314</f>
        <v>6930</v>
      </c>
      <c r="E314" t="str">
        <f>'Assessed Non-TIF'!E314</f>
        <v>WEST BRANCH</v>
      </c>
      <c r="F314" t="str">
        <f>'Assessed Non-TIF'!F314</f>
        <v>West Branch</v>
      </c>
      <c r="G314" s="8">
        <f>SUMIFS(AssessedValuation[100% Residential],AssessedValuation[Dist],$C314,AssessedValuation[Tif_NonTIF],$A$4)</f>
        <v>12639749</v>
      </c>
      <c r="H314" s="8">
        <f>SUMIFS(AssessedValuation[100% Ag Land],AssessedValuation[Dist],$C314,AssessedValuation[Tif_NonTIF],$A$4)</f>
        <v>0</v>
      </c>
      <c r="I314" s="8">
        <f>SUMIFS(AssessedValuation[100% Ag Building],AssessedValuation[Dist],$C314,AssessedValuation[Tif_NonTIF],$A$4)</f>
        <v>0</v>
      </c>
      <c r="J314" s="8">
        <f>SUMIFS(AssessedValuation[100% Commercial],AssessedValuation[Dist],$C314,AssessedValuation[Tif_NonTIF],$A$4)</f>
        <v>9749880</v>
      </c>
      <c r="K314" s="8">
        <f>SUMIFS(AssessedValuation[100% Industrial],AssessedValuation[Dist],$C314,AssessedValuation[Tif_NonTIF],$A$4)</f>
        <v>0</v>
      </c>
      <c r="L314" s="8">
        <f>SUMIFS(AssessedValuation[100% Reserved],AssessedValuation[Dist],$C314,AssessedValuation[Tif_NonTIF],$A$4)</f>
        <v>0</v>
      </c>
      <c r="M314" s="8">
        <f>SUMIFS(AssessedValuation[100% Reserved4],AssessedValuation[Dist],$C314,AssessedValuation[Tif_NonTIF],$A$4)</f>
        <v>0</v>
      </c>
      <c r="N314" s="8">
        <f>SUMIFS(AssessedValuation[100% Railroads],AssessedValuation[Dist],$C314,AssessedValuation[Tif_NonTIF],$A$4)</f>
        <v>0</v>
      </c>
      <c r="O314" s="8">
        <f>SUMIFS(AssessedValuation[100% Utilities],AssessedValuation[Dist],$C314,AssessedValuation[Tif_NonTIF],$A$4)</f>
        <v>0</v>
      </c>
      <c r="P314" s="8">
        <f>SUMIFS(AssessedValuation[100% Other],AssessedValuation[Dist],$C314,AssessedValuation[Tif_NonTIF],$A$4)</f>
        <v>0</v>
      </c>
      <c r="Q314" s="8">
        <f>SUMIFS(AssessedValuation[100% Gross],AssessedValuation[Dist],$C314,AssessedValuation[Tif_NonTIF],$A$4)</f>
        <v>22389629</v>
      </c>
      <c r="R314" s="8">
        <f>SUMIFS(AssessedValuation[100% Military Exempt],AssessedValuation[Dist],$C314,AssessedValuation[Tif_NonTIF],$A$4)</f>
        <v>0</v>
      </c>
      <c r="S314" s="8">
        <f>SUMIFS(AssessedValuation[100% Homestead Exempt],AssessedValuation[Dist],$C314,AssessedValuation[Tif_NonTIF],$A$4)</f>
        <v>0</v>
      </c>
      <c r="T314" s="8">
        <f>SUMIFS(AssessedValuation[100% Net],AssessedValuation[Dist],$C314,AssessedValuation[Tif_NonTIF],$A$4)</f>
        <v>22389629</v>
      </c>
      <c r="U314" s="8">
        <f>SUMIFS(AssessedValuation[100% Gas &amp; Elec Utilities],AssessedValuation[Dist],$C314,AssessedValuation[Tif_NonTIF],$A$4)</f>
        <v>0</v>
      </c>
      <c r="V314" s="8">
        <f t="shared" si="4"/>
        <v>22389629</v>
      </c>
    </row>
    <row r="315" spans="1:22" x14ac:dyDescent="0.25">
      <c r="A315">
        <f>'Assessed Non-TIF'!A315</f>
        <v>2026</v>
      </c>
      <c r="B315" t="str">
        <f>'Assessed Non-TIF'!B315</f>
        <v>15</v>
      </c>
      <c r="C315" t="str">
        <f>'Assessed Non-TIF'!C315</f>
        <v>6937</v>
      </c>
      <c r="D315" t="str">
        <f>'Assessed Non-TIF'!D315</f>
        <v>6937</v>
      </c>
      <c r="E315" t="str">
        <f>'Assessed Non-TIF'!E315</f>
        <v>WEST BURLINGTON</v>
      </c>
      <c r="F315" t="str">
        <f>'Assessed Non-TIF'!F315</f>
        <v>West Burlington</v>
      </c>
      <c r="G315" s="8">
        <f>SUMIFS(AssessedValuation[100% Residential],AssessedValuation[Dist],$C315,AssessedValuation[Tif_NonTIF],$A$4)</f>
        <v>13927888</v>
      </c>
      <c r="H315" s="8">
        <f>SUMIFS(AssessedValuation[100% Ag Land],AssessedValuation[Dist],$C315,AssessedValuation[Tif_NonTIF],$A$4)</f>
        <v>26682</v>
      </c>
      <c r="I315" s="8">
        <f>SUMIFS(AssessedValuation[100% Ag Building],AssessedValuation[Dist],$C315,AssessedValuation[Tif_NonTIF],$A$4)</f>
        <v>3003</v>
      </c>
      <c r="J315" s="8">
        <f>SUMIFS(AssessedValuation[100% Commercial],AssessedValuation[Dist],$C315,AssessedValuation[Tif_NonTIF],$A$4)</f>
        <v>14006909</v>
      </c>
      <c r="K315" s="8">
        <f>SUMIFS(AssessedValuation[100% Industrial],AssessedValuation[Dist],$C315,AssessedValuation[Tif_NonTIF],$A$4)</f>
        <v>364615</v>
      </c>
      <c r="L315" s="8">
        <f>SUMIFS(AssessedValuation[100% Reserved],AssessedValuation[Dist],$C315,AssessedValuation[Tif_NonTIF],$A$4)</f>
        <v>0</v>
      </c>
      <c r="M315" s="8">
        <f>SUMIFS(AssessedValuation[100% Reserved4],AssessedValuation[Dist],$C315,AssessedValuation[Tif_NonTIF],$A$4)</f>
        <v>0</v>
      </c>
      <c r="N315" s="8">
        <f>SUMIFS(AssessedValuation[100% Railroads],AssessedValuation[Dist],$C315,AssessedValuation[Tif_NonTIF],$A$4)</f>
        <v>0</v>
      </c>
      <c r="O315" s="8">
        <f>SUMIFS(AssessedValuation[100% Utilities],AssessedValuation[Dist],$C315,AssessedValuation[Tif_NonTIF],$A$4)</f>
        <v>0</v>
      </c>
      <c r="P315" s="8">
        <f>SUMIFS(AssessedValuation[100% Other],AssessedValuation[Dist],$C315,AssessedValuation[Tif_NonTIF],$A$4)</f>
        <v>0</v>
      </c>
      <c r="Q315" s="8">
        <f>SUMIFS(AssessedValuation[100% Gross],AssessedValuation[Dist],$C315,AssessedValuation[Tif_NonTIF],$A$4)</f>
        <v>28329097</v>
      </c>
      <c r="R315" s="8">
        <f>SUMIFS(AssessedValuation[100% Military Exempt],AssessedValuation[Dist],$C315,AssessedValuation[Tif_NonTIF],$A$4)</f>
        <v>0</v>
      </c>
      <c r="S315" s="8">
        <f>SUMIFS(AssessedValuation[100% Homestead Exempt],AssessedValuation[Dist],$C315,AssessedValuation[Tif_NonTIF],$A$4)</f>
        <v>0</v>
      </c>
      <c r="T315" s="8">
        <f>SUMIFS(AssessedValuation[100% Net],AssessedValuation[Dist],$C315,AssessedValuation[Tif_NonTIF],$A$4)</f>
        <v>28329097</v>
      </c>
      <c r="U315" s="8">
        <f>SUMIFS(AssessedValuation[100% Gas &amp; Elec Utilities],AssessedValuation[Dist],$C315,AssessedValuation[Tif_NonTIF],$A$4)</f>
        <v>0</v>
      </c>
      <c r="V315" s="8">
        <f t="shared" si="4"/>
        <v>28329097</v>
      </c>
    </row>
    <row r="316" spans="1:22" x14ac:dyDescent="0.25">
      <c r="A316">
        <f>'Assessed Non-TIF'!A316</f>
        <v>2026</v>
      </c>
      <c r="B316" t="str">
        <f>'Assessed Non-TIF'!B316</f>
        <v>01</v>
      </c>
      <c r="C316" t="str">
        <f>'Assessed Non-TIF'!C316</f>
        <v>6943</v>
      </c>
      <c r="D316" t="str">
        <f>'Assessed Non-TIF'!D316</f>
        <v>6943</v>
      </c>
      <c r="E316" t="str">
        <f>'Assessed Non-TIF'!E316</f>
        <v>WEST CENTRAL</v>
      </c>
      <c r="F316" t="str">
        <f>'Assessed Non-TIF'!F316</f>
        <v>West Central</v>
      </c>
      <c r="G316" s="8">
        <f>SUMIFS(AssessedValuation[100% Residential],AssessedValuation[Dist],$C316,AssessedValuation[Tif_NonTIF],$A$4)</f>
        <v>0</v>
      </c>
      <c r="H316" s="8">
        <f>SUMIFS(AssessedValuation[100% Ag Land],AssessedValuation[Dist],$C316,AssessedValuation[Tif_NonTIF],$A$4)</f>
        <v>0</v>
      </c>
      <c r="I316" s="8">
        <f>SUMIFS(AssessedValuation[100% Ag Building],AssessedValuation[Dist],$C316,AssessedValuation[Tif_NonTIF],$A$4)</f>
        <v>0</v>
      </c>
      <c r="J316" s="8">
        <f>SUMIFS(AssessedValuation[100% Commercial],AssessedValuation[Dist],$C316,AssessedValuation[Tif_NonTIF],$A$4)</f>
        <v>0</v>
      </c>
      <c r="K316" s="8">
        <f>SUMIFS(AssessedValuation[100% Industrial],AssessedValuation[Dist],$C316,AssessedValuation[Tif_NonTIF],$A$4)</f>
        <v>0</v>
      </c>
      <c r="L316" s="8">
        <f>SUMIFS(AssessedValuation[100% Reserved],AssessedValuation[Dist],$C316,AssessedValuation[Tif_NonTIF],$A$4)</f>
        <v>0</v>
      </c>
      <c r="M316" s="8">
        <f>SUMIFS(AssessedValuation[100% Reserved4],AssessedValuation[Dist],$C316,AssessedValuation[Tif_NonTIF],$A$4)</f>
        <v>0</v>
      </c>
      <c r="N316" s="8">
        <f>SUMIFS(AssessedValuation[100% Railroads],AssessedValuation[Dist],$C316,AssessedValuation[Tif_NonTIF],$A$4)</f>
        <v>0</v>
      </c>
      <c r="O316" s="8">
        <f>SUMIFS(AssessedValuation[100% Utilities],AssessedValuation[Dist],$C316,AssessedValuation[Tif_NonTIF],$A$4)</f>
        <v>0</v>
      </c>
      <c r="P316" s="8">
        <f>SUMIFS(AssessedValuation[100% Other],AssessedValuation[Dist],$C316,AssessedValuation[Tif_NonTIF],$A$4)</f>
        <v>0</v>
      </c>
      <c r="Q316" s="8">
        <f>SUMIFS(AssessedValuation[100% Gross],AssessedValuation[Dist],$C316,AssessedValuation[Tif_NonTIF],$A$4)</f>
        <v>0</v>
      </c>
      <c r="R316" s="8">
        <f>SUMIFS(AssessedValuation[100% Military Exempt],AssessedValuation[Dist],$C316,AssessedValuation[Tif_NonTIF],$A$4)</f>
        <v>0</v>
      </c>
      <c r="S316" s="8">
        <f>SUMIFS(AssessedValuation[100% Homestead Exempt],AssessedValuation[Dist],$C316,AssessedValuation[Tif_NonTIF],$A$4)</f>
        <v>0</v>
      </c>
      <c r="T316" s="8">
        <f>SUMIFS(AssessedValuation[100% Net],AssessedValuation[Dist],$C316,AssessedValuation[Tif_NonTIF],$A$4)</f>
        <v>0</v>
      </c>
      <c r="U316" s="8">
        <f>SUMIFS(AssessedValuation[100% Gas &amp; Elec Utilities],AssessedValuation[Dist],$C316,AssessedValuation[Tif_NonTIF],$A$4)</f>
        <v>0</v>
      </c>
      <c r="V316" s="8">
        <f t="shared" si="4"/>
        <v>0</v>
      </c>
    </row>
    <row r="317" spans="1:22" x14ac:dyDescent="0.25">
      <c r="A317">
        <f>'Assessed Non-TIF'!A317</f>
        <v>2026</v>
      </c>
      <c r="B317" t="str">
        <f>'Assessed Non-TIF'!B317</f>
        <v>11</v>
      </c>
      <c r="C317" t="str">
        <f>'Assessed Non-TIF'!C317</f>
        <v>6264</v>
      </c>
      <c r="D317" t="str">
        <f>'Assessed Non-TIF'!D317</f>
        <v>6264</v>
      </c>
      <c r="E317" t="str">
        <f>'Assessed Non-TIF'!E317</f>
        <v>WEST CENTRAL VALLEY</v>
      </c>
      <c r="F317" t="str">
        <f>'Assessed Non-TIF'!F317</f>
        <v>West Central Valley</v>
      </c>
      <c r="G317" s="8">
        <f>SUMIFS(AssessedValuation[100% Residential],AssessedValuation[Dist],$C317,AssessedValuation[Tif_NonTIF],$A$4)</f>
        <v>58550491</v>
      </c>
      <c r="H317" s="8">
        <f>SUMIFS(AssessedValuation[100% Ag Land],AssessedValuation[Dist],$C317,AssessedValuation[Tif_NonTIF],$A$4)</f>
        <v>432380</v>
      </c>
      <c r="I317" s="8">
        <f>SUMIFS(AssessedValuation[100% Ag Building],AssessedValuation[Dist],$C317,AssessedValuation[Tif_NonTIF],$A$4)</f>
        <v>67843</v>
      </c>
      <c r="J317" s="8">
        <f>SUMIFS(AssessedValuation[100% Commercial],AssessedValuation[Dist],$C317,AssessedValuation[Tif_NonTIF],$A$4)</f>
        <v>19430457</v>
      </c>
      <c r="K317" s="8">
        <f>SUMIFS(AssessedValuation[100% Industrial],AssessedValuation[Dist],$C317,AssessedValuation[Tif_NonTIF],$A$4)</f>
        <v>72227634</v>
      </c>
      <c r="L317" s="8">
        <f>SUMIFS(AssessedValuation[100% Reserved],AssessedValuation[Dist],$C317,AssessedValuation[Tif_NonTIF],$A$4)</f>
        <v>0</v>
      </c>
      <c r="M317" s="8">
        <f>SUMIFS(AssessedValuation[100% Reserved4],AssessedValuation[Dist],$C317,AssessedValuation[Tif_NonTIF],$A$4)</f>
        <v>0</v>
      </c>
      <c r="N317" s="8">
        <f>SUMIFS(AssessedValuation[100% Railroads],AssessedValuation[Dist],$C317,AssessedValuation[Tif_NonTIF],$A$4)</f>
        <v>0</v>
      </c>
      <c r="O317" s="8">
        <f>SUMIFS(AssessedValuation[100% Utilities],AssessedValuation[Dist],$C317,AssessedValuation[Tif_NonTIF],$A$4)</f>
        <v>0</v>
      </c>
      <c r="P317" s="8">
        <f>SUMIFS(AssessedValuation[100% Other],AssessedValuation[Dist],$C317,AssessedValuation[Tif_NonTIF],$A$4)</f>
        <v>0</v>
      </c>
      <c r="Q317" s="8">
        <f>SUMIFS(AssessedValuation[100% Gross],AssessedValuation[Dist],$C317,AssessedValuation[Tif_NonTIF],$A$4)</f>
        <v>150708805</v>
      </c>
      <c r="R317" s="8">
        <f>SUMIFS(AssessedValuation[100% Military Exempt],AssessedValuation[Dist],$C317,AssessedValuation[Tif_NonTIF],$A$4)</f>
        <v>0</v>
      </c>
      <c r="S317" s="8">
        <f>SUMIFS(AssessedValuation[100% Homestead Exempt],AssessedValuation[Dist],$C317,AssessedValuation[Tif_NonTIF],$A$4)</f>
        <v>0</v>
      </c>
      <c r="T317" s="8">
        <f>SUMIFS(AssessedValuation[100% Net],AssessedValuation[Dist],$C317,AssessedValuation[Tif_NonTIF],$A$4)</f>
        <v>150708805</v>
      </c>
      <c r="U317" s="8">
        <f>SUMIFS(AssessedValuation[100% Gas &amp; Elec Utilities],AssessedValuation[Dist],$C317,AssessedValuation[Tif_NonTIF],$A$4)</f>
        <v>0</v>
      </c>
      <c r="V317" s="8">
        <f t="shared" si="4"/>
        <v>150708805</v>
      </c>
    </row>
    <row r="318" spans="1:22" x14ac:dyDescent="0.25">
      <c r="A318">
        <f>'Assessed Non-TIF'!A318</f>
        <v>2026</v>
      </c>
      <c r="B318" t="str">
        <f>'Assessed Non-TIF'!B318</f>
        <v>01</v>
      </c>
      <c r="C318" t="str">
        <f>'Assessed Non-TIF'!C318</f>
        <v>6950</v>
      </c>
      <c r="D318" t="str">
        <f>'Assessed Non-TIF'!D318</f>
        <v>6950</v>
      </c>
      <c r="E318" t="str">
        <f>'Assessed Non-TIF'!E318</f>
        <v>WEST DELAWARE CO</v>
      </c>
      <c r="F318" t="str">
        <f>'Assessed Non-TIF'!F318</f>
        <v>West Delaware Co</v>
      </c>
      <c r="G318" s="8">
        <f>SUMIFS(AssessedValuation[100% Residential],AssessedValuation[Dist],$C318,AssessedValuation[Tif_NonTIF],$A$4)</f>
        <v>11552463</v>
      </c>
      <c r="H318" s="8">
        <f>SUMIFS(AssessedValuation[100% Ag Land],AssessedValuation[Dist],$C318,AssessedValuation[Tif_NonTIF],$A$4)</f>
        <v>0</v>
      </c>
      <c r="I318" s="8">
        <f>SUMIFS(AssessedValuation[100% Ag Building],AssessedValuation[Dist],$C318,AssessedValuation[Tif_NonTIF],$A$4)</f>
        <v>0</v>
      </c>
      <c r="J318" s="8">
        <f>SUMIFS(AssessedValuation[100% Commercial],AssessedValuation[Dist],$C318,AssessedValuation[Tif_NonTIF],$A$4)</f>
        <v>8737804</v>
      </c>
      <c r="K318" s="8">
        <f>SUMIFS(AssessedValuation[100% Industrial],AssessedValuation[Dist],$C318,AssessedValuation[Tif_NonTIF],$A$4)</f>
        <v>1776223</v>
      </c>
      <c r="L318" s="8">
        <f>SUMIFS(AssessedValuation[100% Reserved],AssessedValuation[Dist],$C318,AssessedValuation[Tif_NonTIF],$A$4)</f>
        <v>0</v>
      </c>
      <c r="M318" s="8">
        <f>SUMIFS(AssessedValuation[100% Reserved4],AssessedValuation[Dist],$C318,AssessedValuation[Tif_NonTIF],$A$4)</f>
        <v>0</v>
      </c>
      <c r="N318" s="8">
        <f>SUMIFS(AssessedValuation[100% Railroads],AssessedValuation[Dist],$C318,AssessedValuation[Tif_NonTIF],$A$4)</f>
        <v>0</v>
      </c>
      <c r="O318" s="8">
        <f>SUMIFS(AssessedValuation[100% Utilities],AssessedValuation[Dist],$C318,AssessedValuation[Tif_NonTIF],$A$4)</f>
        <v>0</v>
      </c>
      <c r="P318" s="8">
        <f>SUMIFS(AssessedValuation[100% Other],AssessedValuation[Dist],$C318,AssessedValuation[Tif_NonTIF],$A$4)</f>
        <v>0</v>
      </c>
      <c r="Q318" s="8">
        <f>SUMIFS(AssessedValuation[100% Gross],AssessedValuation[Dist],$C318,AssessedValuation[Tif_NonTIF],$A$4)</f>
        <v>22066490</v>
      </c>
      <c r="R318" s="8">
        <f>SUMIFS(AssessedValuation[100% Military Exempt],AssessedValuation[Dist],$C318,AssessedValuation[Tif_NonTIF],$A$4)</f>
        <v>0</v>
      </c>
      <c r="S318" s="8">
        <f>SUMIFS(AssessedValuation[100% Homestead Exempt],AssessedValuation[Dist],$C318,AssessedValuation[Tif_NonTIF],$A$4)</f>
        <v>0</v>
      </c>
      <c r="T318" s="8">
        <f>SUMIFS(AssessedValuation[100% Net],AssessedValuation[Dist],$C318,AssessedValuation[Tif_NonTIF],$A$4)</f>
        <v>22066490</v>
      </c>
      <c r="U318" s="8">
        <f>SUMIFS(AssessedValuation[100% Gas &amp; Elec Utilities],AssessedValuation[Dist],$C318,AssessedValuation[Tif_NonTIF],$A$4)</f>
        <v>0</v>
      </c>
      <c r="V318" s="8">
        <f t="shared" si="4"/>
        <v>22066490</v>
      </c>
    </row>
    <row r="319" spans="1:22" x14ac:dyDescent="0.25">
      <c r="A319">
        <f>'Assessed Non-TIF'!A319</f>
        <v>2026</v>
      </c>
      <c r="B319" t="str">
        <f>'Assessed Non-TIF'!B319</f>
        <v>11</v>
      </c>
      <c r="C319" t="str">
        <f>'Assessed Non-TIF'!C319</f>
        <v>6957</v>
      </c>
      <c r="D319" t="str">
        <f>'Assessed Non-TIF'!D319</f>
        <v>6957</v>
      </c>
      <c r="E319" t="str">
        <f>'Assessed Non-TIF'!E319</f>
        <v>WEST DES MOINES</v>
      </c>
      <c r="F319" t="str">
        <f>'Assessed Non-TIF'!F319</f>
        <v>West Des Moines</v>
      </c>
      <c r="G319" s="8">
        <f>SUMIFS(AssessedValuation[100% Residential],AssessedValuation[Dist],$C319,AssessedValuation[Tif_NonTIF],$A$4)</f>
        <v>24636093</v>
      </c>
      <c r="H319" s="8">
        <f>SUMIFS(AssessedValuation[100% Ag Land],AssessedValuation[Dist],$C319,AssessedValuation[Tif_NonTIF],$A$4)</f>
        <v>0</v>
      </c>
      <c r="I319" s="8">
        <f>SUMIFS(AssessedValuation[100% Ag Building],AssessedValuation[Dist],$C319,AssessedValuation[Tif_NonTIF],$A$4)</f>
        <v>0</v>
      </c>
      <c r="J319" s="8">
        <f>SUMIFS(AssessedValuation[100% Commercial],AssessedValuation[Dist],$C319,AssessedValuation[Tif_NonTIF],$A$4)</f>
        <v>151576611</v>
      </c>
      <c r="K319" s="8">
        <f>SUMIFS(AssessedValuation[100% Industrial],AssessedValuation[Dist],$C319,AssessedValuation[Tif_NonTIF],$A$4)</f>
        <v>182338315</v>
      </c>
      <c r="L319" s="8">
        <f>SUMIFS(AssessedValuation[100% Reserved],AssessedValuation[Dist],$C319,AssessedValuation[Tif_NonTIF],$A$4)</f>
        <v>0</v>
      </c>
      <c r="M319" s="8">
        <f>SUMIFS(AssessedValuation[100% Reserved4],AssessedValuation[Dist],$C319,AssessedValuation[Tif_NonTIF],$A$4)</f>
        <v>0</v>
      </c>
      <c r="N319" s="8">
        <f>SUMIFS(AssessedValuation[100% Railroads],AssessedValuation[Dist],$C319,AssessedValuation[Tif_NonTIF],$A$4)</f>
        <v>0</v>
      </c>
      <c r="O319" s="8">
        <f>SUMIFS(AssessedValuation[100% Utilities],AssessedValuation[Dist],$C319,AssessedValuation[Tif_NonTIF],$A$4)</f>
        <v>0</v>
      </c>
      <c r="P319" s="8">
        <f>SUMIFS(AssessedValuation[100% Other],AssessedValuation[Dist],$C319,AssessedValuation[Tif_NonTIF],$A$4)</f>
        <v>0</v>
      </c>
      <c r="Q319" s="8">
        <f>SUMIFS(AssessedValuation[100% Gross],AssessedValuation[Dist],$C319,AssessedValuation[Tif_NonTIF],$A$4)</f>
        <v>358551019</v>
      </c>
      <c r="R319" s="8">
        <f>SUMIFS(AssessedValuation[100% Military Exempt],AssessedValuation[Dist],$C319,AssessedValuation[Tif_NonTIF],$A$4)</f>
        <v>0</v>
      </c>
      <c r="S319" s="8">
        <f>SUMIFS(AssessedValuation[100% Homestead Exempt],AssessedValuation[Dist],$C319,AssessedValuation[Tif_NonTIF],$A$4)</f>
        <v>0</v>
      </c>
      <c r="T319" s="8">
        <f>SUMIFS(AssessedValuation[100% Net],AssessedValuation[Dist],$C319,AssessedValuation[Tif_NonTIF],$A$4)</f>
        <v>358551019</v>
      </c>
      <c r="U319" s="8">
        <f>SUMIFS(AssessedValuation[100% Gas &amp; Elec Utilities],AssessedValuation[Dist],$C319,AssessedValuation[Tif_NonTIF],$A$4)</f>
        <v>0</v>
      </c>
      <c r="V319" s="8">
        <f t="shared" si="4"/>
        <v>358551019</v>
      </c>
    </row>
    <row r="320" spans="1:22" x14ac:dyDescent="0.25">
      <c r="A320">
        <f>'Assessed Non-TIF'!A320</f>
        <v>2026</v>
      </c>
      <c r="B320" t="str">
        <f>'Assessed Non-TIF'!B320</f>
        <v>07</v>
      </c>
      <c r="C320" t="str">
        <f>'Assessed Non-TIF'!C320</f>
        <v>5922</v>
      </c>
      <c r="D320" t="str">
        <f>'Assessed Non-TIF'!D320</f>
        <v>5922</v>
      </c>
      <c r="E320" t="str">
        <f>'Assessed Non-TIF'!E320</f>
        <v>WEST FORK</v>
      </c>
      <c r="F320" t="str">
        <f>'Assessed Non-TIF'!F320</f>
        <v>West Fork</v>
      </c>
      <c r="G320" s="8">
        <f>SUMIFS(AssessedValuation[100% Residential],AssessedValuation[Dist],$C320,AssessedValuation[Tif_NonTIF],$A$4)</f>
        <v>7646049</v>
      </c>
      <c r="H320" s="8">
        <f>SUMIFS(AssessedValuation[100% Ag Land],AssessedValuation[Dist],$C320,AssessedValuation[Tif_NonTIF],$A$4)</f>
        <v>0</v>
      </c>
      <c r="I320" s="8">
        <f>SUMIFS(AssessedValuation[100% Ag Building],AssessedValuation[Dist],$C320,AssessedValuation[Tif_NonTIF],$A$4)</f>
        <v>0</v>
      </c>
      <c r="J320" s="8">
        <f>SUMIFS(AssessedValuation[100% Commercial],AssessedValuation[Dist],$C320,AssessedValuation[Tif_NonTIF],$A$4)</f>
        <v>2773447</v>
      </c>
      <c r="K320" s="8">
        <f>SUMIFS(AssessedValuation[100% Industrial],AssessedValuation[Dist],$C320,AssessedValuation[Tif_NonTIF],$A$4)</f>
        <v>0</v>
      </c>
      <c r="L320" s="8">
        <f>SUMIFS(AssessedValuation[100% Reserved],AssessedValuation[Dist],$C320,AssessedValuation[Tif_NonTIF],$A$4)</f>
        <v>0</v>
      </c>
      <c r="M320" s="8">
        <f>SUMIFS(AssessedValuation[100% Reserved4],AssessedValuation[Dist],$C320,AssessedValuation[Tif_NonTIF],$A$4)</f>
        <v>0</v>
      </c>
      <c r="N320" s="8">
        <f>SUMIFS(AssessedValuation[100% Railroads],AssessedValuation[Dist],$C320,AssessedValuation[Tif_NonTIF],$A$4)</f>
        <v>0</v>
      </c>
      <c r="O320" s="8">
        <f>SUMIFS(AssessedValuation[100% Utilities],AssessedValuation[Dist],$C320,AssessedValuation[Tif_NonTIF],$A$4)</f>
        <v>0</v>
      </c>
      <c r="P320" s="8">
        <f>SUMIFS(AssessedValuation[100% Other],AssessedValuation[Dist],$C320,AssessedValuation[Tif_NonTIF],$A$4)</f>
        <v>0</v>
      </c>
      <c r="Q320" s="8">
        <f>SUMIFS(AssessedValuation[100% Gross],AssessedValuation[Dist],$C320,AssessedValuation[Tif_NonTIF],$A$4)</f>
        <v>10419496</v>
      </c>
      <c r="R320" s="8">
        <f>SUMIFS(AssessedValuation[100% Military Exempt],AssessedValuation[Dist],$C320,AssessedValuation[Tif_NonTIF],$A$4)</f>
        <v>0</v>
      </c>
      <c r="S320" s="8">
        <f>SUMIFS(AssessedValuation[100% Homestead Exempt],AssessedValuation[Dist],$C320,AssessedValuation[Tif_NonTIF],$A$4)</f>
        <v>13000</v>
      </c>
      <c r="T320" s="8">
        <f>SUMIFS(AssessedValuation[100% Net],AssessedValuation[Dist],$C320,AssessedValuation[Tif_NonTIF],$A$4)</f>
        <v>10406496</v>
      </c>
      <c r="U320" s="8">
        <f>SUMIFS(AssessedValuation[100% Gas &amp; Elec Utilities],AssessedValuation[Dist],$C320,AssessedValuation[Tif_NonTIF],$A$4)</f>
        <v>0</v>
      </c>
      <c r="V320" s="8">
        <f t="shared" si="4"/>
        <v>10406496</v>
      </c>
    </row>
    <row r="321" spans="1:22" x14ac:dyDescent="0.25">
      <c r="A321">
        <f>'Assessed Non-TIF'!A321</f>
        <v>2026</v>
      </c>
      <c r="B321" t="str">
        <f>'Assessed Non-TIF'!B321</f>
        <v>07</v>
      </c>
      <c r="C321" t="str">
        <f>'Assessed Non-TIF'!C321</f>
        <v>0819</v>
      </c>
      <c r="D321" t="str">
        <f>'Assessed Non-TIF'!D321</f>
        <v>0819</v>
      </c>
      <c r="E321" t="str">
        <f>'Assessed Non-TIF'!E321</f>
        <v>WEST HANCOCK</v>
      </c>
      <c r="F321" t="str">
        <f>'Assessed Non-TIF'!F321</f>
        <v>West Hancock</v>
      </c>
      <c r="G321" s="8">
        <f>SUMIFS(AssessedValuation[100% Residential],AssessedValuation[Dist],$C321,AssessedValuation[Tif_NonTIF],$A$4)</f>
        <v>0</v>
      </c>
      <c r="H321" s="8">
        <f>SUMIFS(AssessedValuation[100% Ag Land],AssessedValuation[Dist],$C321,AssessedValuation[Tif_NonTIF],$A$4)</f>
        <v>0</v>
      </c>
      <c r="I321" s="8">
        <f>SUMIFS(AssessedValuation[100% Ag Building],AssessedValuation[Dist],$C321,AssessedValuation[Tif_NonTIF],$A$4)</f>
        <v>0</v>
      </c>
      <c r="J321" s="8">
        <f>SUMIFS(AssessedValuation[100% Commercial],AssessedValuation[Dist],$C321,AssessedValuation[Tif_NonTIF],$A$4)</f>
        <v>1016320</v>
      </c>
      <c r="K321" s="8">
        <f>SUMIFS(AssessedValuation[100% Industrial],AssessedValuation[Dist],$C321,AssessedValuation[Tif_NonTIF],$A$4)</f>
        <v>0</v>
      </c>
      <c r="L321" s="8">
        <f>SUMIFS(AssessedValuation[100% Reserved],AssessedValuation[Dist],$C321,AssessedValuation[Tif_NonTIF],$A$4)</f>
        <v>0</v>
      </c>
      <c r="M321" s="8">
        <f>SUMIFS(AssessedValuation[100% Reserved4],AssessedValuation[Dist],$C321,AssessedValuation[Tif_NonTIF],$A$4)</f>
        <v>0</v>
      </c>
      <c r="N321" s="8">
        <f>SUMIFS(AssessedValuation[100% Railroads],AssessedValuation[Dist],$C321,AssessedValuation[Tif_NonTIF],$A$4)</f>
        <v>0</v>
      </c>
      <c r="O321" s="8">
        <f>SUMIFS(AssessedValuation[100% Utilities],AssessedValuation[Dist],$C321,AssessedValuation[Tif_NonTIF],$A$4)</f>
        <v>0</v>
      </c>
      <c r="P321" s="8">
        <f>SUMIFS(AssessedValuation[100% Other],AssessedValuation[Dist],$C321,AssessedValuation[Tif_NonTIF],$A$4)</f>
        <v>0</v>
      </c>
      <c r="Q321" s="8">
        <f>SUMIFS(AssessedValuation[100% Gross],AssessedValuation[Dist],$C321,AssessedValuation[Tif_NonTIF],$A$4)</f>
        <v>1016320</v>
      </c>
      <c r="R321" s="8">
        <f>SUMIFS(AssessedValuation[100% Military Exempt],AssessedValuation[Dist],$C321,AssessedValuation[Tif_NonTIF],$A$4)</f>
        <v>0</v>
      </c>
      <c r="S321" s="8">
        <f>SUMIFS(AssessedValuation[100% Homestead Exempt],AssessedValuation[Dist],$C321,AssessedValuation[Tif_NonTIF],$A$4)</f>
        <v>0</v>
      </c>
      <c r="T321" s="8">
        <f>SUMIFS(AssessedValuation[100% Net],AssessedValuation[Dist],$C321,AssessedValuation[Tif_NonTIF],$A$4)</f>
        <v>1016320</v>
      </c>
      <c r="U321" s="8">
        <f>SUMIFS(AssessedValuation[100% Gas &amp; Elec Utilities],AssessedValuation[Dist],$C321,AssessedValuation[Tif_NonTIF],$A$4)</f>
        <v>0</v>
      </c>
      <c r="V321" s="8">
        <f t="shared" si="4"/>
        <v>1016320</v>
      </c>
    </row>
    <row r="322" spans="1:22" x14ac:dyDescent="0.25">
      <c r="A322">
        <f>'Assessed Non-TIF'!A322</f>
        <v>2026</v>
      </c>
      <c r="B322" t="str">
        <f>'Assessed Non-TIF'!B322</f>
        <v>13</v>
      </c>
      <c r="C322" t="str">
        <f>'Assessed Non-TIF'!C322</f>
        <v>6969</v>
      </c>
      <c r="D322" t="str">
        <f>'Assessed Non-TIF'!D322</f>
        <v>6969</v>
      </c>
      <c r="E322" t="str">
        <f>'Assessed Non-TIF'!E322</f>
        <v>WEST HARRISON</v>
      </c>
      <c r="F322" t="str">
        <f>'Assessed Non-TIF'!F322</f>
        <v>West Harrison</v>
      </c>
      <c r="G322" s="8">
        <f>SUMIFS(AssessedValuation[100% Residential],AssessedValuation[Dist],$C322,AssessedValuation[Tif_NonTIF],$A$4)</f>
        <v>0</v>
      </c>
      <c r="H322" s="8">
        <f>SUMIFS(AssessedValuation[100% Ag Land],AssessedValuation[Dist],$C322,AssessedValuation[Tif_NonTIF],$A$4)</f>
        <v>0</v>
      </c>
      <c r="I322" s="8">
        <f>SUMIFS(AssessedValuation[100% Ag Building],AssessedValuation[Dist],$C322,AssessedValuation[Tif_NonTIF],$A$4)</f>
        <v>0</v>
      </c>
      <c r="J322" s="8">
        <f>SUMIFS(AssessedValuation[100% Commercial],AssessedValuation[Dist],$C322,AssessedValuation[Tif_NonTIF],$A$4)</f>
        <v>0</v>
      </c>
      <c r="K322" s="8">
        <f>SUMIFS(AssessedValuation[100% Industrial],AssessedValuation[Dist],$C322,AssessedValuation[Tif_NonTIF],$A$4)</f>
        <v>0</v>
      </c>
      <c r="L322" s="8">
        <f>SUMIFS(AssessedValuation[100% Reserved],AssessedValuation[Dist],$C322,AssessedValuation[Tif_NonTIF],$A$4)</f>
        <v>0</v>
      </c>
      <c r="M322" s="8">
        <f>SUMIFS(AssessedValuation[100% Reserved4],AssessedValuation[Dist],$C322,AssessedValuation[Tif_NonTIF],$A$4)</f>
        <v>0</v>
      </c>
      <c r="N322" s="8">
        <f>SUMIFS(AssessedValuation[100% Railroads],AssessedValuation[Dist],$C322,AssessedValuation[Tif_NonTIF],$A$4)</f>
        <v>0</v>
      </c>
      <c r="O322" s="8">
        <f>SUMIFS(AssessedValuation[100% Utilities],AssessedValuation[Dist],$C322,AssessedValuation[Tif_NonTIF],$A$4)</f>
        <v>0</v>
      </c>
      <c r="P322" s="8">
        <f>SUMIFS(AssessedValuation[100% Other],AssessedValuation[Dist],$C322,AssessedValuation[Tif_NonTIF],$A$4)</f>
        <v>0</v>
      </c>
      <c r="Q322" s="8">
        <f>SUMIFS(AssessedValuation[100% Gross],AssessedValuation[Dist],$C322,AssessedValuation[Tif_NonTIF],$A$4)</f>
        <v>0</v>
      </c>
      <c r="R322" s="8">
        <f>SUMIFS(AssessedValuation[100% Military Exempt],AssessedValuation[Dist],$C322,AssessedValuation[Tif_NonTIF],$A$4)</f>
        <v>0</v>
      </c>
      <c r="S322" s="8">
        <f>SUMIFS(AssessedValuation[100% Homestead Exempt],AssessedValuation[Dist],$C322,AssessedValuation[Tif_NonTIF],$A$4)</f>
        <v>0</v>
      </c>
      <c r="T322" s="8">
        <f>SUMIFS(AssessedValuation[100% Net],AssessedValuation[Dist],$C322,AssessedValuation[Tif_NonTIF],$A$4)</f>
        <v>0</v>
      </c>
      <c r="U322" s="8">
        <f>SUMIFS(AssessedValuation[100% Gas &amp; Elec Utilities],AssessedValuation[Dist],$C322,AssessedValuation[Tif_NonTIF],$A$4)</f>
        <v>0</v>
      </c>
      <c r="V322" s="8">
        <f t="shared" si="4"/>
        <v>0</v>
      </c>
    </row>
    <row r="323" spans="1:22" x14ac:dyDescent="0.25">
      <c r="A323">
        <f>'Assessed Non-TIF'!A323</f>
        <v>2026</v>
      </c>
      <c r="B323" t="str">
        <f>'Assessed Non-TIF'!B323</f>
        <v>09</v>
      </c>
      <c r="C323" t="str">
        <f>'Assessed Non-TIF'!C323</f>
        <v>6975</v>
      </c>
      <c r="D323" t="str">
        <f>'Assessed Non-TIF'!D323</f>
        <v>6975</v>
      </c>
      <c r="E323" t="str">
        <f>'Assessed Non-TIF'!E323</f>
        <v>WEST LIBERTY</v>
      </c>
      <c r="F323" t="str">
        <f>'Assessed Non-TIF'!F323</f>
        <v>West Liberty</v>
      </c>
      <c r="G323" s="8">
        <f>SUMIFS(AssessedValuation[100% Residential],AssessedValuation[Dist],$C323,AssessedValuation[Tif_NonTIF],$A$4)</f>
        <v>21330587</v>
      </c>
      <c r="H323" s="8">
        <f>SUMIFS(AssessedValuation[100% Ag Land],AssessedValuation[Dist],$C323,AssessedValuation[Tif_NonTIF],$A$4)</f>
        <v>287</v>
      </c>
      <c r="I323" s="8">
        <f>SUMIFS(AssessedValuation[100% Ag Building],AssessedValuation[Dist],$C323,AssessedValuation[Tif_NonTIF],$A$4)</f>
        <v>0</v>
      </c>
      <c r="J323" s="8">
        <f>SUMIFS(AssessedValuation[100% Commercial],AssessedValuation[Dist],$C323,AssessedValuation[Tif_NonTIF],$A$4)</f>
        <v>1878630</v>
      </c>
      <c r="K323" s="8">
        <f>SUMIFS(AssessedValuation[100% Industrial],AssessedValuation[Dist],$C323,AssessedValuation[Tif_NonTIF],$A$4)</f>
        <v>321575</v>
      </c>
      <c r="L323" s="8">
        <f>SUMIFS(AssessedValuation[100% Reserved],AssessedValuation[Dist],$C323,AssessedValuation[Tif_NonTIF],$A$4)</f>
        <v>0</v>
      </c>
      <c r="M323" s="8">
        <f>SUMIFS(AssessedValuation[100% Reserved4],AssessedValuation[Dist],$C323,AssessedValuation[Tif_NonTIF],$A$4)</f>
        <v>0</v>
      </c>
      <c r="N323" s="8">
        <f>SUMIFS(AssessedValuation[100% Railroads],AssessedValuation[Dist],$C323,AssessedValuation[Tif_NonTIF],$A$4)</f>
        <v>0</v>
      </c>
      <c r="O323" s="8">
        <f>SUMIFS(AssessedValuation[100% Utilities],AssessedValuation[Dist],$C323,AssessedValuation[Tif_NonTIF],$A$4)</f>
        <v>0</v>
      </c>
      <c r="P323" s="8">
        <f>SUMIFS(AssessedValuation[100% Other],AssessedValuation[Dist],$C323,AssessedValuation[Tif_NonTIF],$A$4)</f>
        <v>0</v>
      </c>
      <c r="Q323" s="8">
        <f>SUMIFS(AssessedValuation[100% Gross],AssessedValuation[Dist],$C323,AssessedValuation[Tif_NonTIF],$A$4)</f>
        <v>23531079</v>
      </c>
      <c r="R323" s="8">
        <f>SUMIFS(AssessedValuation[100% Military Exempt],AssessedValuation[Dist],$C323,AssessedValuation[Tif_NonTIF],$A$4)</f>
        <v>0</v>
      </c>
      <c r="S323" s="8">
        <f>SUMIFS(AssessedValuation[100% Homestead Exempt],AssessedValuation[Dist],$C323,AssessedValuation[Tif_NonTIF],$A$4)</f>
        <v>0</v>
      </c>
      <c r="T323" s="8">
        <f>SUMIFS(AssessedValuation[100% Net],AssessedValuation[Dist],$C323,AssessedValuation[Tif_NonTIF],$A$4)</f>
        <v>23531079</v>
      </c>
      <c r="U323" s="8">
        <f>SUMIFS(AssessedValuation[100% Gas &amp; Elec Utilities],AssessedValuation[Dist],$C323,AssessedValuation[Tif_NonTIF],$A$4)</f>
        <v>0</v>
      </c>
      <c r="V323" s="8">
        <f t="shared" si="4"/>
        <v>23531079</v>
      </c>
    </row>
    <row r="324" spans="1:22" x14ac:dyDescent="0.25">
      <c r="A324">
        <f>'Assessed Non-TIF'!A324</f>
        <v>2026</v>
      </c>
      <c r="B324" t="str">
        <f>'Assessed Non-TIF'!B324</f>
        <v>12</v>
      </c>
      <c r="C324" t="str">
        <f>'Assessed Non-TIF'!C324</f>
        <v>6983</v>
      </c>
      <c r="D324" t="str">
        <f>'Assessed Non-TIF'!D324</f>
        <v>6983</v>
      </c>
      <c r="E324" t="str">
        <f>'Assessed Non-TIF'!E324</f>
        <v>WEST LYON</v>
      </c>
      <c r="F324" t="str">
        <f>'Assessed Non-TIF'!F324</f>
        <v>West Lyon</v>
      </c>
      <c r="G324" s="8">
        <f>SUMIFS(AssessedValuation[100% Residential],AssessedValuation[Dist],$C324,AssessedValuation[Tif_NonTIF],$A$4)</f>
        <v>0</v>
      </c>
      <c r="H324" s="8">
        <f>SUMIFS(AssessedValuation[100% Ag Land],AssessedValuation[Dist],$C324,AssessedValuation[Tif_NonTIF],$A$4)</f>
        <v>0</v>
      </c>
      <c r="I324" s="8">
        <f>SUMIFS(AssessedValuation[100% Ag Building],AssessedValuation[Dist],$C324,AssessedValuation[Tif_NonTIF],$A$4)</f>
        <v>0</v>
      </c>
      <c r="J324" s="8">
        <f>SUMIFS(AssessedValuation[100% Commercial],AssessedValuation[Dist],$C324,AssessedValuation[Tif_NonTIF],$A$4)</f>
        <v>40329032</v>
      </c>
      <c r="K324" s="8">
        <f>SUMIFS(AssessedValuation[100% Industrial],AssessedValuation[Dist],$C324,AssessedValuation[Tif_NonTIF],$A$4)</f>
        <v>0</v>
      </c>
      <c r="L324" s="8">
        <f>SUMIFS(AssessedValuation[100% Reserved],AssessedValuation[Dist],$C324,AssessedValuation[Tif_NonTIF],$A$4)</f>
        <v>0</v>
      </c>
      <c r="M324" s="8">
        <f>SUMIFS(AssessedValuation[100% Reserved4],AssessedValuation[Dist],$C324,AssessedValuation[Tif_NonTIF],$A$4)</f>
        <v>0</v>
      </c>
      <c r="N324" s="8">
        <f>SUMIFS(AssessedValuation[100% Railroads],AssessedValuation[Dist],$C324,AssessedValuation[Tif_NonTIF],$A$4)</f>
        <v>0</v>
      </c>
      <c r="O324" s="8">
        <f>SUMIFS(AssessedValuation[100% Utilities],AssessedValuation[Dist],$C324,AssessedValuation[Tif_NonTIF],$A$4)</f>
        <v>0</v>
      </c>
      <c r="P324" s="8">
        <f>SUMIFS(AssessedValuation[100% Other],AssessedValuation[Dist],$C324,AssessedValuation[Tif_NonTIF],$A$4)</f>
        <v>0</v>
      </c>
      <c r="Q324" s="8">
        <f>SUMIFS(AssessedValuation[100% Gross],AssessedValuation[Dist],$C324,AssessedValuation[Tif_NonTIF],$A$4)</f>
        <v>40329032</v>
      </c>
      <c r="R324" s="8">
        <f>SUMIFS(AssessedValuation[100% Military Exempt],AssessedValuation[Dist],$C324,AssessedValuation[Tif_NonTIF],$A$4)</f>
        <v>0</v>
      </c>
      <c r="S324" s="8">
        <f>SUMIFS(AssessedValuation[100% Homestead Exempt],AssessedValuation[Dist],$C324,AssessedValuation[Tif_NonTIF],$A$4)</f>
        <v>0</v>
      </c>
      <c r="T324" s="8">
        <f>SUMIFS(AssessedValuation[100% Net],AssessedValuation[Dist],$C324,AssessedValuation[Tif_NonTIF],$A$4)</f>
        <v>40329032</v>
      </c>
      <c r="U324" s="8">
        <f>SUMIFS(AssessedValuation[100% Gas &amp; Elec Utilities],AssessedValuation[Dist],$C324,AssessedValuation[Tif_NonTIF],$A$4)</f>
        <v>0</v>
      </c>
      <c r="V324" s="8">
        <f t="shared" si="4"/>
        <v>40329032</v>
      </c>
    </row>
    <row r="325" spans="1:22" x14ac:dyDescent="0.25">
      <c r="A325">
        <f>'Assessed Non-TIF'!A325</f>
        <v>2026</v>
      </c>
      <c r="B325" t="str">
        <f>'Assessed Non-TIF'!B325</f>
        <v>07</v>
      </c>
      <c r="C325" t="str">
        <f>'Assessed Non-TIF'!C325</f>
        <v>6985</v>
      </c>
      <c r="D325" t="str">
        <f>'Assessed Non-TIF'!D325</f>
        <v>6985</v>
      </c>
      <c r="E325" t="str">
        <f>'Assessed Non-TIF'!E325</f>
        <v>WEST MARSHALL</v>
      </c>
      <c r="F325" t="str">
        <f>'Assessed Non-TIF'!F325</f>
        <v>West Marshall</v>
      </c>
      <c r="G325" s="8">
        <f>SUMIFS(AssessedValuation[100% Residential],AssessedValuation[Dist],$C325,AssessedValuation[Tif_NonTIF],$A$4)</f>
        <v>0</v>
      </c>
      <c r="H325" s="8">
        <f>SUMIFS(AssessedValuation[100% Ag Land],AssessedValuation[Dist],$C325,AssessedValuation[Tif_NonTIF],$A$4)</f>
        <v>0</v>
      </c>
      <c r="I325" s="8">
        <f>SUMIFS(AssessedValuation[100% Ag Building],AssessedValuation[Dist],$C325,AssessedValuation[Tif_NonTIF],$A$4)</f>
        <v>0</v>
      </c>
      <c r="J325" s="8">
        <f>SUMIFS(AssessedValuation[100% Commercial],AssessedValuation[Dist],$C325,AssessedValuation[Tif_NonTIF],$A$4)</f>
        <v>0</v>
      </c>
      <c r="K325" s="8">
        <f>SUMIFS(AssessedValuation[100% Industrial],AssessedValuation[Dist],$C325,AssessedValuation[Tif_NonTIF],$A$4)</f>
        <v>0</v>
      </c>
      <c r="L325" s="8">
        <f>SUMIFS(AssessedValuation[100% Reserved],AssessedValuation[Dist],$C325,AssessedValuation[Tif_NonTIF],$A$4)</f>
        <v>0</v>
      </c>
      <c r="M325" s="8">
        <f>SUMIFS(AssessedValuation[100% Reserved4],AssessedValuation[Dist],$C325,AssessedValuation[Tif_NonTIF],$A$4)</f>
        <v>0</v>
      </c>
      <c r="N325" s="8">
        <f>SUMIFS(AssessedValuation[100% Railroads],AssessedValuation[Dist],$C325,AssessedValuation[Tif_NonTIF],$A$4)</f>
        <v>0</v>
      </c>
      <c r="O325" s="8">
        <f>SUMIFS(AssessedValuation[100% Utilities],AssessedValuation[Dist],$C325,AssessedValuation[Tif_NonTIF],$A$4)</f>
        <v>0</v>
      </c>
      <c r="P325" s="8">
        <f>SUMIFS(AssessedValuation[100% Other],AssessedValuation[Dist],$C325,AssessedValuation[Tif_NonTIF],$A$4)</f>
        <v>0</v>
      </c>
      <c r="Q325" s="8">
        <f>SUMIFS(AssessedValuation[100% Gross],AssessedValuation[Dist],$C325,AssessedValuation[Tif_NonTIF],$A$4)</f>
        <v>0</v>
      </c>
      <c r="R325" s="8">
        <f>SUMIFS(AssessedValuation[100% Military Exempt],AssessedValuation[Dist],$C325,AssessedValuation[Tif_NonTIF],$A$4)</f>
        <v>0</v>
      </c>
      <c r="S325" s="8">
        <f>SUMIFS(AssessedValuation[100% Homestead Exempt],AssessedValuation[Dist],$C325,AssessedValuation[Tif_NonTIF],$A$4)</f>
        <v>0</v>
      </c>
      <c r="T325" s="8">
        <f>SUMIFS(AssessedValuation[100% Net],AssessedValuation[Dist],$C325,AssessedValuation[Tif_NonTIF],$A$4)</f>
        <v>0</v>
      </c>
      <c r="U325" s="8">
        <f>SUMIFS(AssessedValuation[100% Gas &amp; Elec Utilities],AssessedValuation[Dist],$C325,AssessedValuation[Tif_NonTIF],$A$4)</f>
        <v>0</v>
      </c>
      <c r="V325" s="8">
        <f t="shared" si="4"/>
        <v>0</v>
      </c>
    </row>
    <row r="326" spans="1:22" x14ac:dyDescent="0.25">
      <c r="A326">
        <f>'Assessed Non-TIF'!A326</f>
        <v>2026</v>
      </c>
      <c r="B326" t="str">
        <f>'Assessed Non-TIF'!B326</f>
        <v>12</v>
      </c>
      <c r="C326" t="str">
        <f>'Assessed Non-TIF'!C326</f>
        <v>6987</v>
      </c>
      <c r="D326" t="str">
        <f>'Assessed Non-TIF'!D326</f>
        <v>6987</v>
      </c>
      <c r="E326" t="str">
        <f>'Assessed Non-TIF'!E326</f>
        <v>WEST MONONA</v>
      </c>
      <c r="F326" t="str">
        <f>'Assessed Non-TIF'!F326</f>
        <v>West Monona</v>
      </c>
      <c r="G326" s="8">
        <f>SUMIFS(AssessedValuation[100% Residential],AssessedValuation[Dist],$C326,AssessedValuation[Tif_NonTIF],$A$4)</f>
        <v>4494873</v>
      </c>
      <c r="H326" s="8">
        <f>SUMIFS(AssessedValuation[100% Ag Land],AssessedValuation[Dist],$C326,AssessedValuation[Tif_NonTIF],$A$4)</f>
        <v>60063</v>
      </c>
      <c r="I326" s="8">
        <f>SUMIFS(AssessedValuation[100% Ag Building],AssessedValuation[Dist],$C326,AssessedValuation[Tif_NonTIF],$A$4)</f>
        <v>0</v>
      </c>
      <c r="J326" s="8">
        <f>SUMIFS(AssessedValuation[100% Commercial],AssessedValuation[Dist],$C326,AssessedValuation[Tif_NonTIF],$A$4)</f>
        <v>11006103</v>
      </c>
      <c r="K326" s="8">
        <f>SUMIFS(AssessedValuation[100% Industrial],AssessedValuation[Dist],$C326,AssessedValuation[Tif_NonTIF],$A$4)</f>
        <v>133650</v>
      </c>
      <c r="L326" s="8">
        <f>SUMIFS(AssessedValuation[100% Reserved],AssessedValuation[Dist],$C326,AssessedValuation[Tif_NonTIF],$A$4)</f>
        <v>0</v>
      </c>
      <c r="M326" s="8">
        <f>SUMIFS(AssessedValuation[100% Reserved4],AssessedValuation[Dist],$C326,AssessedValuation[Tif_NonTIF],$A$4)</f>
        <v>0</v>
      </c>
      <c r="N326" s="8">
        <f>SUMIFS(AssessedValuation[100% Railroads],AssessedValuation[Dist],$C326,AssessedValuation[Tif_NonTIF],$A$4)</f>
        <v>0</v>
      </c>
      <c r="O326" s="8">
        <f>SUMIFS(AssessedValuation[100% Utilities],AssessedValuation[Dist],$C326,AssessedValuation[Tif_NonTIF],$A$4)</f>
        <v>0</v>
      </c>
      <c r="P326" s="8">
        <f>SUMIFS(AssessedValuation[100% Other],AssessedValuation[Dist],$C326,AssessedValuation[Tif_NonTIF],$A$4)</f>
        <v>0</v>
      </c>
      <c r="Q326" s="8">
        <f>SUMIFS(AssessedValuation[100% Gross],AssessedValuation[Dist],$C326,AssessedValuation[Tif_NonTIF],$A$4)</f>
        <v>15694689</v>
      </c>
      <c r="R326" s="8">
        <f>SUMIFS(AssessedValuation[100% Military Exempt],AssessedValuation[Dist],$C326,AssessedValuation[Tif_NonTIF],$A$4)</f>
        <v>0</v>
      </c>
      <c r="S326" s="8">
        <f>SUMIFS(AssessedValuation[100% Homestead Exempt],AssessedValuation[Dist],$C326,AssessedValuation[Tif_NonTIF],$A$4)</f>
        <v>0</v>
      </c>
      <c r="T326" s="8">
        <f>SUMIFS(AssessedValuation[100% Net],AssessedValuation[Dist],$C326,AssessedValuation[Tif_NonTIF],$A$4)</f>
        <v>15694689</v>
      </c>
      <c r="U326" s="8">
        <f>SUMIFS(AssessedValuation[100% Gas &amp; Elec Utilities],AssessedValuation[Dist],$C326,AssessedValuation[Tif_NonTIF],$A$4)</f>
        <v>0</v>
      </c>
      <c r="V326" s="8">
        <f t="shared" si="4"/>
        <v>15694689</v>
      </c>
    </row>
    <row r="327" spans="1:22" x14ac:dyDescent="0.25">
      <c r="A327">
        <f>'Assessed Non-TIF'!A327</f>
        <v>2026</v>
      </c>
      <c r="B327" t="str">
        <f>'Assessed Non-TIF'!B327</f>
        <v>12</v>
      </c>
      <c r="C327" t="str">
        <f>'Assessed Non-TIF'!C327</f>
        <v>6990</v>
      </c>
      <c r="D327" t="str">
        <f>'Assessed Non-TIF'!D327</f>
        <v>6990</v>
      </c>
      <c r="E327" t="str">
        <f>'Assessed Non-TIF'!E327</f>
        <v>WEST SIOUX</v>
      </c>
      <c r="F327" t="str">
        <f>'Assessed Non-TIF'!F327</f>
        <v>West Sioux</v>
      </c>
      <c r="G327" s="8">
        <f>SUMIFS(AssessedValuation[100% Residential],AssessedValuation[Dist],$C327,AssessedValuation[Tif_NonTIF],$A$4)</f>
        <v>7804144</v>
      </c>
      <c r="H327" s="8">
        <f>SUMIFS(AssessedValuation[100% Ag Land],AssessedValuation[Dist],$C327,AssessedValuation[Tif_NonTIF],$A$4)</f>
        <v>202321</v>
      </c>
      <c r="I327" s="8">
        <f>SUMIFS(AssessedValuation[100% Ag Building],AssessedValuation[Dist],$C327,AssessedValuation[Tif_NonTIF],$A$4)</f>
        <v>2018</v>
      </c>
      <c r="J327" s="8">
        <f>SUMIFS(AssessedValuation[100% Commercial],AssessedValuation[Dist],$C327,AssessedValuation[Tif_NonTIF],$A$4)</f>
        <v>6378727</v>
      </c>
      <c r="K327" s="8">
        <f>SUMIFS(AssessedValuation[100% Industrial],AssessedValuation[Dist],$C327,AssessedValuation[Tif_NonTIF],$A$4)</f>
        <v>2790916</v>
      </c>
      <c r="L327" s="8">
        <f>SUMIFS(AssessedValuation[100% Reserved],AssessedValuation[Dist],$C327,AssessedValuation[Tif_NonTIF],$A$4)</f>
        <v>0</v>
      </c>
      <c r="M327" s="8">
        <f>SUMIFS(AssessedValuation[100% Reserved4],AssessedValuation[Dist],$C327,AssessedValuation[Tif_NonTIF],$A$4)</f>
        <v>0</v>
      </c>
      <c r="N327" s="8">
        <f>SUMIFS(AssessedValuation[100% Railroads],AssessedValuation[Dist],$C327,AssessedValuation[Tif_NonTIF],$A$4)</f>
        <v>0</v>
      </c>
      <c r="O327" s="8">
        <f>SUMIFS(AssessedValuation[100% Utilities],AssessedValuation[Dist],$C327,AssessedValuation[Tif_NonTIF],$A$4)</f>
        <v>0</v>
      </c>
      <c r="P327" s="8">
        <f>SUMIFS(AssessedValuation[100% Other],AssessedValuation[Dist],$C327,AssessedValuation[Tif_NonTIF],$A$4)</f>
        <v>0</v>
      </c>
      <c r="Q327" s="8">
        <f>SUMIFS(AssessedValuation[100% Gross],AssessedValuation[Dist],$C327,AssessedValuation[Tif_NonTIF],$A$4)</f>
        <v>17178126</v>
      </c>
      <c r="R327" s="8">
        <f>SUMIFS(AssessedValuation[100% Military Exempt],AssessedValuation[Dist],$C327,AssessedValuation[Tif_NonTIF],$A$4)</f>
        <v>0</v>
      </c>
      <c r="S327" s="8">
        <f>SUMIFS(AssessedValuation[100% Homestead Exempt],AssessedValuation[Dist],$C327,AssessedValuation[Tif_NonTIF],$A$4)</f>
        <v>0</v>
      </c>
      <c r="T327" s="8">
        <f>SUMIFS(AssessedValuation[100% Net],AssessedValuation[Dist],$C327,AssessedValuation[Tif_NonTIF],$A$4)</f>
        <v>17178126</v>
      </c>
      <c r="U327" s="8">
        <f>SUMIFS(AssessedValuation[100% Gas &amp; Elec Utilities],AssessedValuation[Dist],$C327,AssessedValuation[Tif_NonTIF],$A$4)</f>
        <v>0</v>
      </c>
      <c r="V327" s="8">
        <f t="shared" si="4"/>
        <v>17178126</v>
      </c>
    </row>
    <row r="328" spans="1:22" x14ac:dyDescent="0.25">
      <c r="A328">
        <f>'Assessed Non-TIF'!A328</f>
        <v>2026</v>
      </c>
      <c r="B328" t="str">
        <f>'Assessed Non-TIF'!B328</f>
        <v>01</v>
      </c>
      <c r="C328" t="str">
        <f>'Assessed Non-TIF'!C328</f>
        <v>6961</v>
      </c>
      <c r="D328" t="str">
        <f>'Assessed Non-TIF'!D328</f>
        <v>6961</v>
      </c>
      <c r="E328" t="str">
        <f>'Assessed Non-TIF'!E328</f>
        <v>WESTERN DUBUQUE CO</v>
      </c>
      <c r="F328" t="str">
        <f>'Assessed Non-TIF'!F328</f>
        <v>Western Dubuque Co</v>
      </c>
      <c r="G328" s="8">
        <f>SUMIFS(AssessedValuation[100% Residential],AssessedValuation[Dist],$C328,AssessedValuation[Tif_NonTIF],$A$4)</f>
        <v>104948365</v>
      </c>
      <c r="H328" s="8">
        <f>SUMIFS(AssessedValuation[100% Ag Land],AssessedValuation[Dist],$C328,AssessedValuation[Tif_NonTIF],$A$4)</f>
        <v>96038</v>
      </c>
      <c r="I328" s="8">
        <f>SUMIFS(AssessedValuation[100% Ag Building],AssessedValuation[Dist],$C328,AssessedValuation[Tif_NonTIF],$A$4)</f>
        <v>0</v>
      </c>
      <c r="J328" s="8">
        <f>SUMIFS(AssessedValuation[100% Commercial],AssessedValuation[Dist],$C328,AssessedValuation[Tif_NonTIF],$A$4)</f>
        <v>69435125</v>
      </c>
      <c r="K328" s="8">
        <f>SUMIFS(AssessedValuation[100% Industrial],AssessedValuation[Dist],$C328,AssessedValuation[Tif_NonTIF],$A$4)</f>
        <v>83618504</v>
      </c>
      <c r="L328" s="8">
        <f>SUMIFS(AssessedValuation[100% Reserved],AssessedValuation[Dist],$C328,AssessedValuation[Tif_NonTIF],$A$4)</f>
        <v>0</v>
      </c>
      <c r="M328" s="8">
        <f>SUMIFS(AssessedValuation[100% Reserved4],AssessedValuation[Dist],$C328,AssessedValuation[Tif_NonTIF],$A$4)</f>
        <v>0</v>
      </c>
      <c r="N328" s="8">
        <f>SUMIFS(AssessedValuation[100% Railroads],AssessedValuation[Dist],$C328,AssessedValuation[Tif_NonTIF],$A$4)</f>
        <v>0</v>
      </c>
      <c r="O328" s="8">
        <f>SUMIFS(AssessedValuation[100% Utilities],AssessedValuation[Dist],$C328,AssessedValuation[Tif_NonTIF],$A$4)</f>
        <v>0</v>
      </c>
      <c r="P328" s="8">
        <f>SUMIFS(AssessedValuation[100% Other],AssessedValuation[Dist],$C328,AssessedValuation[Tif_NonTIF],$A$4)</f>
        <v>0</v>
      </c>
      <c r="Q328" s="8">
        <f>SUMIFS(AssessedValuation[100% Gross],AssessedValuation[Dist],$C328,AssessedValuation[Tif_NonTIF],$A$4)</f>
        <v>258098032</v>
      </c>
      <c r="R328" s="8">
        <f>SUMIFS(AssessedValuation[100% Military Exempt],AssessedValuation[Dist],$C328,AssessedValuation[Tif_NonTIF],$A$4)</f>
        <v>76000</v>
      </c>
      <c r="S328" s="8">
        <f>SUMIFS(AssessedValuation[100% Homestead Exempt],AssessedValuation[Dist],$C328,AssessedValuation[Tif_NonTIF],$A$4)</f>
        <v>442000</v>
      </c>
      <c r="T328" s="8">
        <f>SUMIFS(AssessedValuation[100% Net],AssessedValuation[Dist],$C328,AssessedValuation[Tif_NonTIF],$A$4)</f>
        <v>257580032</v>
      </c>
      <c r="U328" s="8">
        <f>SUMIFS(AssessedValuation[100% Gas &amp; Elec Utilities],AssessedValuation[Dist],$C328,AssessedValuation[Tif_NonTIF],$A$4)</f>
        <v>0</v>
      </c>
      <c r="V328" s="8">
        <f t="shared" ref="V328:V337" si="5">SUM(T328:U328)</f>
        <v>257580032</v>
      </c>
    </row>
    <row r="329" spans="1:22" x14ac:dyDescent="0.25">
      <c r="A329">
        <f>'Assessed Non-TIF'!A329</f>
        <v>2026</v>
      </c>
      <c r="B329" t="str">
        <f>'Assessed Non-TIF'!B329</f>
        <v>12</v>
      </c>
      <c r="C329" t="str">
        <f>'Assessed Non-TIF'!C329</f>
        <v>6992</v>
      </c>
      <c r="D329" t="str">
        <f>'Assessed Non-TIF'!D329</f>
        <v>6992</v>
      </c>
      <c r="E329" t="str">
        <f>'Assessed Non-TIF'!E329</f>
        <v>WESTWOOD</v>
      </c>
      <c r="F329" t="str">
        <f>'Assessed Non-TIF'!F329</f>
        <v>Westwood</v>
      </c>
      <c r="G329" s="8">
        <f>SUMIFS(AssessedValuation[100% Residential],AssessedValuation[Dist],$C329,AssessedValuation[Tif_NonTIF],$A$4)</f>
        <v>49994</v>
      </c>
      <c r="H329" s="8">
        <f>SUMIFS(AssessedValuation[100% Ag Land],AssessedValuation[Dist],$C329,AssessedValuation[Tif_NonTIF],$A$4)</f>
        <v>93833</v>
      </c>
      <c r="I329" s="8">
        <f>SUMIFS(AssessedValuation[100% Ag Building],AssessedValuation[Dist],$C329,AssessedValuation[Tif_NonTIF],$A$4)</f>
        <v>2255</v>
      </c>
      <c r="J329" s="8">
        <f>SUMIFS(AssessedValuation[100% Commercial],AssessedValuation[Dist],$C329,AssessedValuation[Tif_NonTIF],$A$4)</f>
        <v>3521548</v>
      </c>
      <c r="K329" s="8">
        <f>SUMIFS(AssessedValuation[100% Industrial],AssessedValuation[Dist],$C329,AssessedValuation[Tif_NonTIF],$A$4)</f>
        <v>3276714</v>
      </c>
      <c r="L329" s="8">
        <f>SUMIFS(AssessedValuation[100% Reserved],AssessedValuation[Dist],$C329,AssessedValuation[Tif_NonTIF],$A$4)</f>
        <v>0</v>
      </c>
      <c r="M329" s="8">
        <f>SUMIFS(AssessedValuation[100% Reserved4],AssessedValuation[Dist],$C329,AssessedValuation[Tif_NonTIF],$A$4)</f>
        <v>0</v>
      </c>
      <c r="N329" s="8">
        <f>SUMIFS(AssessedValuation[100% Railroads],AssessedValuation[Dist],$C329,AssessedValuation[Tif_NonTIF],$A$4)</f>
        <v>0</v>
      </c>
      <c r="O329" s="8">
        <f>SUMIFS(AssessedValuation[100% Utilities],AssessedValuation[Dist],$C329,AssessedValuation[Tif_NonTIF],$A$4)</f>
        <v>0</v>
      </c>
      <c r="P329" s="8">
        <f>SUMIFS(AssessedValuation[100% Other],AssessedValuation[Dist],$C329,AssessedValuation[Tif_NonTIF],$A$4)</f>
        <v>0</v>
      </c>
      <c r="Q329" s="8">
        <f>SUMIFS(AssessedValuation[100% Gross],AssessedValuation[Dist],$C329,AssessedValuation[Tif_NonTIF],$A$4)</f>
        <v>6944344</v>
      </c>
      <c r="R329" s="8">
        <f>SUMIFS(AssessedValuation[100% Military Exempt],AssessedValuation[Dist],$C329,AssessedValuation[Tif_NonTIF],$A$4)</f>
        <v>0</v>
      </c>
      <c r="S329" s="8">
        <f>SUMIFS(AssessedValuation[100% Homestead Exempt],AssessedValuation[Dist],$C329,AssessedValuation[Tif_NonTIF],$A$4)</f>
        <v>0</v>
      </c>
      <c r="T329" s="8">
        <f>SUMIFS(AssessedValuation[100% Net],AssessedValuation[Dist],$C329,AssessedValuation[Tif_NonTIF],$A$4)</f>
        <v>6944344</v>
      </c>
      <c r="U329" s="8">
        <f>SUMIFS(AssessedValuation[100% Gas &amp; Elec Utilities],AssessedValuation[Dist],$C329,AssessedValuation[Tif_NonTIF],$A$4)</f>
        <v>0</v>
      </c>
      <c r="V329" s="8">
        <f t="shared" si="5"/>
        <v>6944344</v>
      </c>
    </row>
    <row r="330" spans="1:22" x14ac:dyDescent="0.25">
      <c r="A330">
        <f>'Assessed Non-TIF'!A330</f>
        <v>2026</v>
      </c>
      <c r="B330" t="str">
        <f>'Assessed Non-TIF'!B330</f>
        <v>12</v>
      </c>
      <c r="C330" t="str">
        <f>'Assessed Non-TIF'!C330</f>
        <v>7002</v>
      </c>
      <c r="D330" t="str">
        <f>'Assessed Non-TIF'!D330</f>
        <v>7002</v>
      </c>
      <c r="E330" t="str">
        <f>'Assessed Non-TIF'!E330</f>
        <v>WHITING</v>
      </c>
      <c r="F330" t="str">
        <f>'Assessed Non-TIF'!F330</f>
        <v>Whiting</v>
      </c>
      <c r="G330" s="8">
        <f>SUMIFS(AssessedValuation[100% Residential],AssessedValuation[Dist],$C330,AssessedValuation[Tif_NonTIF],$A$4)</f>
        <v>0</v>
      </c>
      <c r="H330" s="8">
        <f>SUMIFS(AssessedValuation[100% Ag Land],AssessedValuation[Dist],$C330,AssessedValuation[Tif_NonTIF],$A$4)</f>
        <v>0</v>
      </c>
      <c r="I330" s="8">
        <f>SUMIFS(AssessedValuation[100% Ag Building],AssessedValuation[Dist],$C330,AssessedValuation[Tif_NonTIF],$A$4)</f>
        <v>0</v>
      </c>
      <c r="J330" s="8">
        <f>SUMIFS(AssessedValuation[100% Commercial],AssessedValuation[Dist],$C330,AssessedValuation[Tif_NonTIF],$A$4)</f>
        <v>0</v>
      </c>
      <c r="K330" s="8">
        <f>SUMIFS(AssessedValuation[100% Industrial],AssessedValuation[Dist],$C330,AssessedValuation[Tif_NonTIF],$A$4)</f>
        <v>0</v>
      </c>
      <c r="L330" s="8">
        <f>SUMIFS(AssessedValuation[100% Reserved],AssessedValuation[Dist],$C330,AssessedValuation[Tif_NonTIF],$A$4)</f>
        <v>0</v>
      </c>
      <c r="M330" s="8">
        <f>SUMIFS(AssessedValuation[100% Reserved4],AssessedValuation[Dist],$C330,AssessedValuation[Tif_NonTIF],$A$4)</f>
        <v>0</v>
      </c>
      <c r="N330" s="8">
        <f>SUMIFS(AssessedValuation[100% Railroads],AssessedValuation[Dist],$C330,AssessedValuation[Tif_NonTIF],$A$4)</f>
        <v>0</v>
      </c>
      <c r="O330" s="8">
        <f>SUMIFS(AssessedValuation[100% Utilities],AssessedValuation[Dist],$C330,AssessedValuation[Tif_NonTIF],$A$4)</f>
        <v>0</v>
      </c>
      <c r="P330" s="8">
        <f>SUMIFS(AssessedValuation[100% Other],AssessedValuation[Dist],$C330,AssessedValuation[Tif_NonTIF],$A$4)</f>
        <v>0</v>
      </c>
      <c r="Q330" s="8">
        <f>SUMIFS(AssessedValuation[100% Gross],AssessedValuation[Dist],$C330,AssessedValuation[Tif_NonTIF],$A$4)</f>
        <v>0</v>
      </c>
      <c r="R330" s="8">
        <f>SUMIFS(AssessedValuation[100% Military Exempt],AssessedValuation[Dist],$C330,AssessedValuation[Tif_NonTIF],$A$4)</f>
        <v>0</v>
      </c>
      <c r="S330" s="8">
        <f>SUMIFS(AssessedValuation[100% Homestead Exempt],AssessedValuation[Dist],$C330,AssessedValuation[Tif_NonTIF],$A$4)</f>
        <v>0</v>
      </c>
      <c r="T330" s="8">
        <f>SUMIFS(AssessedValuation[100% Net],AssessedValuation[Dist],$C330,AssessedValuation[Tif_NonTIF],$A$4)</f>
        <v>0</v>
      </c>
      <c r="U330" s="8">
        <f>SUMIFS(AssessedValuation[100% Gas &amp; Elec Utilities],AssessedValuation[Dist],$C330,AssessedValuation[Tif_NonTIF],$A$4)</f>
        <v>0</v>
      </c>
      <c r="V330" s="8">
        <f t="shared" si="5"/>
        <v>0</v>
      </c>
    </row>
    <row r="331" spans="1:22" x14ac:dyDescent="0.25">
      <c r="A331">
        <f>'Assessed Non-TIF'!A331</f>
        <v>2026</v>
      </c>
      <c r="B331" t="str">
        <f>'Assessed Non-TIF'!B331</f>
        <v>10</v>
      </c>
      <c r="C331" t="str">
        <f>'Assessed Non-TIF'!C331</f>
        <v>7029</v>
      </c>
      <c r="D331" t="str">
        <f>'Assessed Non-TIF'!D331</f>
        <v>7029</v>
      </c>
      <c r="E331" t="str">
        <f>'Assessed Non-TIF'!E331</f>
        <v>WILLIAMSBURG</v>
      </c>
      <c r="F331" t="str">
        <f>'Assessed Non-TIF'!F331</f>
        <v>Williamsburg</v>
      </c>
      <c r="G331" s="8">
        <f>SUMIFS(AssessedValuation[100% Residential],AssessedValuation[Dist],$C331,AssessedValuation[Tif_NonTIF],$A$4)</f>
        <v>24387529</v>
      </c>
      <c r="H331" s="8">
        <f>SUMIFS(AssessedValuation[100% Ag Land],AssessedValuation[Dist],$C331,AssessedValuation[Tif_NonTIF],$A$4)</f>
        <v>133348</v>
      </c>
      <c r="I331" s="8">
        <f>SUMIFS(AssessedValuation[100% Ag Building],AssessedValuation[Dist],$C331,AssessedValuation[Tif_NonTIF],$A$4)</f>
        <v>0</v>
      </c>
      <c r="J331" s="8">
        <f>SUMIFS(AssessedValuation[100% Commercial],AssessedValuation[Dist],$C331,AssessedValuation[Tif_NonTIF],$A$4)</f>
        <v>11531984</v>
      </c>
      <c r="K331" s="8">
        <f>SUMIFS(AssessedValuation[100% Industrial],AssessedValuation[Dist],$C331,AssessedValuation[Tif_NonTIF],$A$4)</f>
        <v>18594326</v>
      </c>
      <c r="L331" s="8">
        <f>SUMIFS(AssessedValuation[100% Reserved],AssessedValuation[Dist],$C331,AssessedValuation[Tif_NonTIF],$A$4)</f>
        <v>0</v>
      </c>
      <c r="M331" s="8">
        <f>SUMIFS(AssessedValuation[100% Reserved4],AssessedValuation[Dist],$C331,AssessedValuation[Tif_NonTIF],$A$4)</f>
        <v>0</v>
      </c>
      <c r="N331" s="8">
        <f>SUMIFS(AssessedValuation[100% Railroads],AssessedValuation[Dist],$C331,AssessedValuation[Tif_NonTIF],$A$4)</f>
        <v>0</v>
      </c>
      <c r="O331" s="8">
        <f>SUMIFS(AssessedValuation[100% Utilities],AssessedValuation[Dist],$C331,AssessedValuation[Tif_NonTIF],$A$4)</f>
        <v>0</v>
      </c>
      <c r="P331" s="8">
        <f>SUMIFS(AssessedValuation[100% Other],AssessedValuation[Dist],$C331,AssessedValuation[Tif_NonTIF],$A$4)</f>
        <v>0</v>
      </c>
      <c r="Q331" s="8">
        <f>SUMIFS(AssessedValuation[100% Gross],AssessedValuation[Dist],$C331,AssessedValuation[Tif_NonTIF],$A$4)</f>
        <v>54647187</v>
      </c>
      <c r="R331" s="8">
        <f>SUMIFS(AssessedValuation[100% Military Exempt],AssessedValuation[Dist],$C331,AssessedValuation[Tif_NonTIF],$A$4)</f>
        <v>0</v>
      </c>
      <c r="S331" s="8">
        <f>SUMIFS(AssessedValuation[100% Homestead Exempt],AssessedValuation[Dist],$C331,AssessedValuation[Tif_NonTIF],$A$4)</f>
        <v>0</v>
      </c>
      <c r="T331" s="8">
        <f>SUMIFS(AssessedValuation[100% Net],AssessedValuation[Dist],$C331,AssessedValuation[Tif_NonTIF],$A$4)</f>
        <v>54647187</v>
      </c>
      <c r="U331" s="8">
        <f>SUMIFS(AssessedValuation[100% Gas &amp; Elec Utilities],AssessedValuation[Dist],$C331,AssessedValuation[Tif_NonTIF],$A$4)</f>
        <v>0</v>
      </c>
      <c r="V331" s="8">
        <f t="shared" si="5"/>
        <v>54647187</v>
      </c>
    </row>
    <row r="332" spans="1:22" x14ac:dyDescent="0.25">
      <c r="A332">
        <f>'Assessed Non-TIF'!A332</f>
        <v>2026</v>
      </c>
      <c r="B332" t="str">
        <f>'Assessed Non-TIF'!B332</f>
        <v>09</v>
      </c>
      <c r="C332" t="str">
        <f>'Assessed Non-TIF'!C332</f>
        <v>7038</v>
      </c>
      <c r="D332" t="str">
        <f>'Assessed Non-TIF'!D332</f>
        <v>7038</v>
      </c>
      <c r="E332" t="str">
        <f>'Assessed Non-TIF'!E332</f>
        <v>WILTON</v>
      </c>
      <c r="F332" t="str">
        <f>'Assessed Non-TIF'!F332</f>
        <v>Wilton</v>
      </c>
      <c r="G332" s="8">
        <f>SUMIFS(AssessedValuation[100% Residential],AssessedValuation[Dist],$C332,AssessedValuation[Tif_NonTIF],$A$4)</f>
        <v>1804547</v>
      </c>
      <c r="H332" s="8">
        <f>SUMIFS(AssessedValuation[100% Ag Land],AssessedValuation[Dist],$C332,AssessedValuation[Tif_NonTIF],$A$4)</f>
        <v>9700</v>
      </c>
      <c r="I332" s="8">
        <f>SUMIFS(AssessedValuation[100% Ag Building],AssessedValuation[Dist],$C332,AssessedValuation[Tif_NonTIF],$A$4)</f>
        <v>4139</v>
      </c>
      <c r="J332" s="8">
        <f>SUMIFS(AssessedValuation[100% Commercial],AssessedValuation[Dist],$C332,AssessedValuation[Tif_NonTIF],$A$4)</f>
        <v>17169930</v>
      </c>
      <c r="K332" s="8">
        <f>SUMIFS(AssessedValuation[100% Industrial],AssessedValuation[Dist],$C332,AssessedValuation[Tif_NonTIF],$A$4)</f>
        <v>3888987</v>
      </c>
      <c r="L332" s="8">
        <f>SUMIFS(AssessedValuation[100% Reserved],AssessedValuation[Dist],$C332,AssessedValuation[Tif_NonTIF],$A$4)</f>
        <v>0</v>
      </c>
      <c r="M332" s="8">
        <f>SUMIFS(AssessedValuation[100% Reserved4],AssessedValuation[Dist],$C332,AssessedValuation[Tif_NonTIF],$A$4)</f>
        <v>0</v>
      </c>
      <c r="N332" s="8">
        <f>SUMIFS(AssessedValuation[100% Railroads],AssessedValuation[Dist],$C332,AssessedValuation[Tif_NonTIF],$A$4)</f>
        <v>0</v>
      </c>
      <c r="O332" s="8">
        <f>SUMIFS(AssessedValuation[100% Utilities],AssessedValuation[Dist],$C332,AssessedValuation[Tif_NonTIF],$A$4)</f>
        <v>0</v>
      </c>
      <c r="P332" s="8">
        <f>SUMIFS(AssessedValuation[100% Other],AssessedValuation[Dist],$C332,AssessedValuation[Tif_NonTIF],$A$4)</f>
        <v>0</v>
      </c>
      <c r="Q332" s="8">
        <f>SUMIFS(AssessedValuation[100% Gross],AssessedValuation[Dist],$C332,AssessedValuation[Tif_NonTIF],$A$4)</f>
        <v>22877303</v>
      </c>
      <c r="R332" s="8">
        <f>SUMIFS(AssessedValuation[100% Military Exempt],AssessedValuation[Dist],$C332,AssessedValuation[Tif_NonTIF],$A$4)</f>
        <v>0</v>
      </c>
      <c r="S332" s="8">
        <f>SUMIFS(AssessedValuation[100% Homestead Exempt],AssessedValuation[Dist],$C332,AssessedValuation[Tif_NonTIF],$A$4)</f>
        <v>0</v>
      </c>
      <c r="T332" s="8">
        <f>SUMIFS(AssessedValuation[100% Net],AssessedValuation[Dist],$C332,AssessedValuation[Tif_NonTIF],$A$4)</f>
        <v>22877303</v>
      </c>
      <c r="U332" s="8">
        <f>SUMIFS(AssessedValuation[100% Gas &amp; Elec Utilities],AssessedValuation[Dist],$C332,AssessedValuation[Tif_NonTIF],$A$4)</f>
        <v>0</v>
      </c>
      <c r="V332" s="8">
        <f t="shared" si="5"/>
        <v>22877303</v>
      </c>
    </row>
    <row r="333" spans="1:22" x14ac:dyDescent="0.25">
      <c r="A333">
        <f>'Assessed Non-TIF'!A333</f>
        <v>2026</v>
      </c>
      <c r="B333" t="str">
        <f>'Assessed Non-TIF'!B333</f>
        <v>15</v>
      </c>
      <c r="C333" t="str">
        <f>'Assessed Non-TIF'!C333</f>
        <v>7047</v>
      </c>
      <c r="D333" t="str">
        <f>'Assessed Non-TIF'!D333</f>
        <v>7047</v>
      </c>
      <c r="E333" t="str">
        <f>'Assessed Non-TIF'!E333</f>
        <v>WINFIELD-MT UNION</v>
      </c>
      <c r="F333" t="str">
        <f>'Assessed Non-TIF'!F333</f>
        <v>Winfield-Mt Union</v>
      </c>
      <c r="G333" s="8">
        <f>SUMIFS(AssessedValuation[100% Residential],AssessedValuation[Dist],$C333,AssessedValuation[Tif_NonTIF],$A$4)</f>
        <v>2415266</v>
      </c>
      <c r="H333" s="8">
        <f>SUMIFS(AssessedValuation[100% Ag Land],AssessedValuation[Dist],$C333,AssessedValuation[Tif_NonTIF],$A$4)</f>
        <v>0</v>
      </c>
      <c r="I333" s="8">
        <f>SUMIFS(AssessedValuation[100% Ag Building],AssessedValuation[Dist],$C333,AssessedValuation[Tif_NonTIF],$A$4)</f>
        <v>0</v>
      </c>
      <c r="J333" s="8">
        <f>SUMIFS(AssessedValuation[100% Commercial],AssessedValuation[Dist],$C333,AssessedValuation[Tif_NonTIF],$A$4)</f>
        <v>0</v>
      </c>
      <c r="K333" s="8">
        <f>SUMIFS(AssessedValuation[100% Industrial],AssessedValuation[Dist],$C333,AssessedValuation[Tif_NonTIF],$A$4)</f>
        <v>0</v>
      </c>
      <c r="L333" s="8">
        <f>SUMIFS(AssessedValuation[100% Reserved],AssessedValuation[Dist],$C333,AssessedValuation[Tif_NonTIF],$A$4)</f>
        <v>0</v>
      </c>
      <c r="M333" s="8">
        <f>SUMIFS(AssessedValuation[100% Reserved4],AssessedValuation[Dist],$C333,AssessedValuation[Tif_NonTIF],$A$4)</f>
        <v>0</v>
      </c>
      <c r="N333" s="8">
        <f>SUMIFS(AssessedValuation[100% Railroads],AssessedValuation[Dist],$C333,AssessedValuation[Tif_NonTIF],$A$4)</f>
        <v>0</v>
      </c>
      <c r="O333" s="8">
        <f>SUMIFS(AssessedValuation[100% Utilities],AssessedValuation[Dist],$C333,AssessedValuation[Tif_NonTIF],$A$4)</f>
        <v>0</v>
      </c>
      <c r="P333" s="8">
        <f>SUMIFS(AssessedValuation[100% Other],AssessedValuation[Dist],$C333,AssessedValuation[Tif_NonTIF],$A$4)</f>
        <v>0</v>
      </c>
      <c r="Q333" s="8">
        <f>SUMIFS(AssessedValuation[100% Gross],AssessedValuation[Dist],$C333,AssessedValuation[Tif_NonTIF],$A$4)</f>
        <v>2415266</v>
      </c>
      <c r="R333" s="8">
        <f>SUMIFS(AssessedValuation[100% Military Exempt],AssessedValuation[Dist],$C333,AssessedValuation[Tif_NonTIF],$A$4)</f>
        <v>0</v>
      </c>
      <c r="S333" s="8">
        <f>SUMIFS(AssessedValuation[100% Homestead Exempt],AssessedValuation[Dist],$C333,AssessedValuation[Tif_NonTIF],$A$4)</f>
        <v>0</v>
      </c>
      <c r="T333" s="8">
        <f>SUMIFS(AssessedValuation[100% Net],AssessedValuation[Dist],$C333,AssessedValuation[Tif_NonTIF],$A$4)</f>
        <v>2415266</v>
      </c>
      <c r="U333" s="8">
        <f>SUMIFS(AssessedValuation[100% Gas &amp; Elec Utilities],AssessedValuation[Dist],$C333,AssessedValuation[Tif_NonTIF],$A$4)</f>
        <v>0</v>
      </c>
      <c r="V333" s="8">
        <f t="shared" si="5"/>
        <v>2415266</v>
      </c>
    </row>
    <row r="334" spans="1:22" x14ac:dyDescent="0.25">
      <c r="A334">
        <f>'Assessed Non-TIF'!A334</f>
        <v>2026</v>
      </c>
      <c r="B334" t="str">
        <f>'Assessed Non-TIF'!B334</f>
        <v>11</v>
      </c>
      <c r="C334" t="str">
        <f>'Assessed Non-TIF'!C334</f>
        <v>7056</v>
      </c>
      <c r="D334" t="str">
        <f>'Assessed Non-TIF'!D334</f>
        <v>7056</v>
      </c>
      <c r="E334" t="str">
        <f>'Assessed Non-TIF'!E334</f>
        <v>WINTERSET</v>
      </c>
      <c r="F334" t="str">
        <f>'Assessed Non-TIF'!F334</f>
        <v>Winterset</v>
      </c>
      <c r="G334" s="8">
        <f>SUMIFS(AssessedValuation[100% Residential],AssessedValuation[Dist],$C334,AssessedValuation[Tif_NonTIF],$A$4)</f>
        <v>32635965</v>
      </c>
      <c r="H334" s="8">
        <f>SUMIFS(AssessedValuation[100% Ag Land],AssessedValuation[Dist],$C334,AssessedValuation[Tif_NonTIF],$A$4)</f>
        <v>29732</v>
      </c>
      <c r="I334" s="8">
        <f>SUMIFS(AssessedValuation[100% Ag Building],AssessedValuation[Dist],$C334,AssessedValuation[Tif_NonTIF],$A$4)</f>
        <v>0</v>
      </c>
      <c r="J334" s="8">
        <f>SUMIFS(AssessedValuation[100% Commercial],AssessedValuation[Dist],$C334,AssessedValuation[Tif_NonTIF],$A$4)</f>
        <v>16989599</v>
      </c>
      <c r="K334" s="8">
        <f>SUMIFS(AssessedValuation[100% Industrial],AssessedValuation[Dist],$C334,AssessedValuation[Tif_NonTIF],$A$4)</f>
        <v>19741600</v>
      </c>
      <c r="L334" s="8">
        <f>SUMIFS(AssessedValuation[100% Reserved],AssessedValuation[Dist],$C334,AssessedValuation[Tif_NonTIF],$A$4)</f>
        <v>0</v>
      </c>
      <c r="M334" s="8">
        <f>SUMIFS(AssessedValuation[100% Reserved4],AssessedValuation[Dist],$C334,AssessedValuation[Tif_NonTIF],$A$4)</f>
        <v>0</v>
      </c>
      <c r="N334" s="8">
        <f>SUMIFS(AssessedValuation[100% Railroads],AssessedValuation[Dist],$C334,AssessedValuation[Tif_NonTIF],$A$4)</f>
        <v>0</v>
      </c>
      <c r="O334" s="8">
        <f>SUMIFS(AssessedValuation[100% Utilities],AssessedValuation[Dist],$C334,AssessedValuation[Tif_NonTIF],$A$4)</f>
        <v>0</v>
      </c>
      <c r="P334" s="8">
        <f>SUMIFS(AssessedValuation[100% Other],AssessedValuation[Dist],$C334,AssessedValuation[Tif_NonTIF],$A$4)</f>
        <v>0</v>
      </c>
      <c r="Q334" s="8">
        <f>SUMIFS(AssessedValuation[100% Gross],AssessedValuation[Dist],$C334,AssessedValuation[Tif_NonTIF],$A$4)</f>
        <v>69396896</v>
      </c>
      <c r="R334" s="8">
        <f>SUMIFS(AssessedValuation[100% Military Exempt],AssessedValuation[Dist],$C334,AssessedValuation[Tif_NonTIF],$A$4)</f>
        <v>12000</v>
      </c>
      <c r="S334" s="8">
        <f>SUMIFS(AssessedValuation[100% Homestead Exempt],AssessedValuation[Dist],$C334,AssessedValuation[Tif_NonTIF],$A$4)</f>
        <v>0</v>
      </c>
      <c r="T334" s="8">
        <f>SUMIFS(AssessedValuation[100% Net],AssessedValuation[Dist],$C334,AssessedValuation[Tif_NonTIF],$A$4)</f>
        <v>69384896</v>
      </c>
      <c r="U334" s="8">
        <f>SUMIFS(AssessedValuation[100% Gas &amp; Elec Utilities],AssessedValuation[Dist],$C334,AssessedValuation[Tif_NonTIF],$A$4)</f>
        <v>0</v>
      </c>
      <c r="V334" s="8">
        <f t="shared" si="5"/>
        <v>69384896</v>
      </c>
    </row>
    <row r="335" spans="1:22" x14ac:dyDescent="0.25">
      <c r="A335">
        <f>'Assessed Non-TIF'!A335</f>
        <v>2026</v>
      </c>
      <c r="B335" t="str">
        <f>'Assessed Non-TIF'!B335</f>
        <v>13</v>
      </c>
      <c r="C335" t="str">
        <f>'Assessed Non-TIF'!C335</f>
        <v>7092</v>
      </c>
      <c r="D335" t="str">
        <f>'Assessed Non-TIF'!D335</f>
        <v>7092</v>
      </c>
      <c r="E335" t="str">
        <f>'Assessed Non-TIF'!E335</f>
        <v>WOODBINE</v>
      </c>
      <c r="F335" t="str">
        <f>'Assessed Non-TIF'!F335</f>
        <v>Woodbine</v>
      </c>
      <c r="G335" s="8">
        <f>SUMIFS(AssessedValuation[100% Residential],AssessedValuation[Dist],$C335,AssessedValuation[Tif_NonTIF],$A$4)</f>
        <v>15012055</v>
      </c>
      <c r="H335" s="8">
        <f>SUMIFS(AssessedValuation[100% Ag Land],AssessedValuation[Dist],$C335,AssessedValuation[Tif_NonTIF],$A$4)</f>
        <v>120781</v>
      </c>
      <c r="I335" s="8">
        <f>SUMIFS(AssessedValuation[100% Ag Building],AssessedValuation[Dist],$C335,AssessedValuation[Tif_NonTIF],$A$4)</f>
        <v>409269</v>
      </c>
      <c r="J335" s="8">
        <f>SUMIFS(AssessedValuation[100% Commercial],AssessedValuation[Dist],$C335,AssessedValuation[Tif_NonTIF],$A$4)</f>
        <v>4853874</v>
      </c>
      <c r="K335" s="8">
        <f>SUMIFS(AssessedValuation[100% Industrial],AssessedValuation[Dist],$C335,AssessedValuation[Tif_NonTIF],$A$4)</f>
        <v>983490</v>
      </c>
      <c r="L335" s="8">
        <f>SUMIFS(AssessedValuation[100% Reserved],AssessedValuation[Dist],$C335,AssessedValuation[Tif_NonTIF],$A$4)</f>
        <v>0</v>
      </c>
      <c r="M335" s="8">
        <f>SUMIFS(AssessedValuation[100% Reserved4],AssessedValuation[Dist],$C335,AssessedValuation[Tif_NonTIF],$A$4)</f>
        <v>0</v>
      </c>
      <c r="N335" s="8">
        <f>SUMIFS(AssessedValuation[100% Railroads],AssessedValuation[Dist],$C335,AssessedValuation[Tif_NonTIF],$A$4)</f>
        <v>0</v>
      </c>
      <c r="O335" s="8">
        <f>SUMIFS(AssessedValuation[100% Utilities],AssessedValuation[Dist],$C335,AssessedValuation[Tif_NonTIF],$A$4)</f>
        <v>0</v>
      </c>
      <c r="P335" s="8">
        <f>SUMIFS(AssessedValuation[100% Other],AssessedValuation[Dist],$C335,AssessedValuation[Tif_NonTIF],$A$4)</f>
        <v>0</v>
      </c>
      <c r="Q335" s="8">
        <f>SUMIFS(AssessedValuation[100% Gross],AssessedValuation[Dist],$C335,AssessedValuation[Tif_NonTIF],$A$4)</f>
        <v>21379469</v>
      </c>
      <c r="R335" s="8">
        <f>SUMIFS(AssessedValuation[100% Military Exempt],AssessedValuation[Dist],$C335,AssessedValuation[Tif_NonTIF],$A$4)</f>
        <v>0</v>
      </c>
      <c r="S335" s="8">
        <f>SUMIFS(AssessedValuation[100% Homestead Exempt],AssessedValuation[Dist],$C335,AssessedValuation[Tif_NonTIF],$A$4)</f>
        <v>0</v>
      </c>
      <c r="T335" s="8">
        <f>SUMIFS(AssessedValuation[100% Net],AssessedValuation[Dist],$C335,AssessedValuation[Tif_NonTIF],$A$4)</f>
        <v>21379469</v>
      </c>
      <c r="U335" s="8">
        <f>SUMIFS(AssessedValuation[100% Gas &amp; Elec Utilities],AssessedValuation[Dist],$C335,AssessedValuation[Tif_NonTIF],$A$4)</f>
        <v>0</v>
      </c>
      <c r="V335" s="8">
        <f t="shared" si="5"/>
        <v>21379469</v>
      </c>
    </row>
    <row r="336" spans="1:22" x14ac:dyDescent="0.25">
      <c r="A336">
        <f>'Assessed Non-TIF'!A336</f>
        <v>2026</v>
      </c>
      <c r="B336" t="str">
        <f>'Assessed Non-TIF'!B336</f>
        <v>12</v>
      </c>
      <c r="C336" t="str">
        <f>'Assessed Non-TIF'!C336</f>
        <v>7098</v>
      </c>
      <c r="D336" t="str">
        <f>'Assessed Non-TIF'!D336</f>
        <v>7098</v>
      </c>
      <c r="E336" t="str">
        <f>'Assessed Non-TIF'!E336</f>
        <v>WOODBURY CENTRAL</v>
      </c>
      <c r="F336" t="str">
        <f>'Assessed Non-TIF'!F336</f>
        <v>Woodbury Central</v>
      </c>
      <c r="G336" s="8">
        <f>SUMIFS(AssessedValuation[100% Residential],AssessedValuation[Dist],$C336,AssessedValuation[Tif_NonTIF],$A$4)</f>
        <v>16365540</v>
      </c>
      <c r="H336" s="8">
        <f>SUMIFS(AssessedValuation[100% Ag Land],AssessedValuation[Dist],$C336,AssessedValuation[Tif_NonTIF],$A$4)</f>
        <v>0</v>
      </c>
      <c r="I336" s="8">
        <f>SUMIFS(AssessedValuation[100% Ag Building],AssessedValuation[Dist],$C336,AssessedValuation[Tif_NonTIF],$A$4)</f>
        <v>0</v>
      </c>
      <c r="J336" s="8">
        <f>SUMIFS(AssessedValuation[100% Commercial],AssessedValuation[Dist],$C336,AssessedValuation[Tif_NonTIF],$A$4)</f>
        <v>3290510</v>
      </c>
      <c r="K336" s="8">
        <f>SUMIFS(AssessedValuation[100% Industrial],AssessedValuation[Dist],$C336,AssessedValuation[Tif_NonTIF],$A$4)</f>
        <v>0</v>
      </c>
      <c r="L336" s="8">
        <f>SUMIFS(AssessedValuation[100% Reserved],AssessedValuation[Dist],$C336,AssessedValuation[Tif_NonTIF],$A$4)</f>
        <v>0</v>
      </c>
      <c r="M336" s="8">
        <f>SUMIFS(AssessedValuation[100% Reserved4],AssessedValuation[Dist],$C336,AssessedValuation[Tif_NonTIF],$A$4)</f>
        <v>0</v>
      </c>
      <c r="N336" s="8">
        <f>SUMIFS(AssessedValuation[100% Railroads],AssessedValuation[Dist],$C336,AssessedValuation[Tif_NonTIF],$A$4)</f>
        <v>0</v>
      </c>
      <c r="O336" s="8">
        <f>SUMIFS(AssessedValuation[100% Utilities],AssessedValuation[Dist],$C336,AssessedValuation[Tif_NonTIF],$A$4)</f>
        <v>0</v>
      </c>
      <c r="P336" s="8">
        <f>SUMIFS(AssessedValuation[100% Other],AssessedValuation[Dist],$C336,AssessedValuation[Tif_NonTIF],$A$4)</f>
        <v>0</v>
      </c>
      <c r="Q336" s="8">
        <f>SUMIFS(AssessedValuation[100% Gross],AssessedValuation[Dist],$C336,AssessedValuation[Tif_NonTIF],$A$4)</f>
        <v>19656050</v>
      </c>
      <c r="R336" s="8">
        <f>SUMIFS(AssessedValuation[100% Military Exempt],AssessedValuation[Dist],$C336,AssessedValuation[Tif_NonTIF],$A$4)</f>
        <v>20000</v>
      </c>
      <c r="S336" s="8">
        <f>SUMIFS(AssessedValuation[100% Homestead Exempt],AssessedValuation[Dist],$C336,AssessedValuation[Tif_NonTIF],$A$4)</f>
        <v>32500</v>
      </c>
      <c r="T336" s="8">
        <f>SUMIFS(AssessedValuation[100% Net],AssessedValuation[Dist],$C336,AssessedValuation[Tif_NonTIF],$A$4)</f>
        <v>19603550</v>
      </c>
      <c r="U336" s="8">
        <f>SUMIFS(AssessedValuation[100% Gas &amp; Elec Utilities],AssessedValuation[Dist],$C336,AssessedValuation[Tif_NonTIF],$A$4)</f>
        <v>0</v>
      </c>
      <c r="V336" s="8">
        <f t="shared" si="5"/>
        <v>19603550</v>
      </c>
    </row>
    <row r="337" spans="1:22" x14ac:dyDescent="0.25">
      <c r="A337">
        <f>'Assessed Non-TIF'!A337</f>
        <v>2026</v>
      </c>
      <c r="B337" t="str">
        <f>'Assessed Non-TIF'!B337</f>
        <v>11</v>
      </c>
      <c r="C337" t="str">
        <f>'Assessed Non-TIF'!C337</f>
        <v>7110</v>
      </c>
      <c r="D337" t="str">
        <f>'Assessed Non-TIF'!D337</f>
        <v>7110</v>
      </c>
      <c r="E337" t="str">
        <f>'Assessed Non-TIF'!E337</f>
        <v>WOODWARD-GRANGER</v>
      </c>
      <c r="F337" t="str">
        <f>'Assessed Non-TIF'!F337</f>
        <v>Woodward-Granger</v>
      </c>
      <c r="G337" s="8">
        <f>SUMIFS(AssessedValuation[100% Residential],AssessedValuation[Dist],$C337,AssessedValuation[Tif_NonTIF],$A$4)</f>
        <v>36829941</v>
      </c>
      <c r="H337" s="8">
        <f>SUMIFS(AssessedValuation[100% Ag Land],AssessedValuation[Dist],$C337,AssessedValuation[Tif_NonTIF],$A$4)</f>
        <v>778</v>
      </c>
      <c r="I337" s="8">
        <f>SUMIFS(AssessedValuation[100% Ag Building],AssessedValuation[Dist],$C337,AssessedValuation[Tif_NonTIF],$A$4)</f>
        <v>0</v>
      </c>
      <c r="J337" s="8">
        <f>SUMIFS(AssessedValuation[100% Commercial],AssessedValuation[Dist],$C337,AssessedValuation[Tif_NonTIF],$A$4)</f>
        <v>3304496</v>
      </c>
      <c r="K337" s="8">
        <f>SUMIFS(AssessedValuation[100% Industrial],AssessedValuation[Dist],$C337,AssessedValuation[Tif_NonTIF],$A$4)</f>
        <v>0</v>
      </c>
      <c r="L337" s="8">
        <f>SUMIFS(AssessedValuation[100% Reserved],AssessedValuation[Dist],$C337,AssessedValuation[Tif_NonTIF],$A$4)</f>
        <v>0</v>
      </c>
      <c r="M337" s="8">
        <f>SUMIFS(AssessedValuation[100% Reserved4],AssessedValuation[Dist],$C337,AssessedValuation[Tif_NonTIF],$A$4)</f>
        <v>0</v>
      </c>
      <c r="N337" s="8">
        <f>SUMIFS(AssessedValuation[100% Railroads],AssessedValuation[Dist],$C337,AssessedValuation[Tif_NonTIF],$A$4)</f>
        <v>0</v>
      </c>
      <c r="O337" s="8">
        <f>SUMIFS(AssessedValuation[100% Utilities],AssessedValuation[Dist],$C337,AssessedValuation[Tif_NonTIF],$A$4)</f>
        <v>0</v>
      </c>
      <c r="P337" s="8">
        <f>SUMIFS(AssessedValuation[100% Other],AssessedValuation[Dist],$C337,AssessedValuation[Tif_NonTIF],$A$4)</f>
        <v>0</v>
      </c>
      <c r="Q337" s="8">
        <f>SUMIFS(AssessedValuation[100% Gross],AssessedValuation[Dist],$C337,AssessedValuation[Tif_NonTIF],$A$4)</f>
        <v>40135215</v>
      </c>
      <c r="R337" s="8">
        <f>SUMIFS(AssessedValuation[100% Military Exempt],AssessedValuation[Dist],$C337,AssessedValuation[Tif_NonTIF],$A$4)</f>
        <v>4000</v>
      </c>
      <c r="S337" s="8">
        <f>SUMIFS(AssessedValuation[100% Homestead Exempt],AssessedValuation[Dist],$C337,AssessedValuation[Tif_NonTIF],$A$4)</f>
        <v>19500</v>
      </c>
      <c r="T337" s="8">
        <f>SUMIFS(AssessedValuation[100% Net],AssessedValuation[Dist],$C337,AssessedValuation[Tif_NonTIF],$A$4)</f>
        <v>40111715</v>
      </c>
      <c r="U337" s="8">
        <f>SUMIFS(AssessedValuation[100% Gas &amp; Elec Utilities],AssessedValuation[Dist],$C337,AssessedValuation[Tif_NonTIF],$A$4)</f>
        <v>0</v>
      </c>
      <c r="V337" s="8">
        <f t="shared" si="5"/>
        <v>40111715</v>
      </c>
    </row>
    <row r="338" spans="1:22" ht="15.75" thickBot="1" x14ac:dyDescent="0.3">
      <c r="G338" s="10">
        <f t="shared" ref="G338:V338" si="6">SUM(G7:G337)</f>
        <v>6391760157</v>
      </c>
      <c r="H338" s="10">
        <f t="shared" si="6"/>
        <v>33304738</v>
      </c>
      <c r="I338" s="10">
        <f t="shared" si="6"/>
        <v>16816326</v>
      </c>
      <c r="J338" s="10">
        <f t="shared" si="6"/>
        <v>8635408904</v>
      </c>
      <c r="K338" s="10">
        <f t="shared" si="6"/>
        <v>4810552930</v>
      </c>
      <c r="L338" s="10">
        <f t="shared" si="6"/>
        <v>0</v>
      </c>
      <c r="M338" s="10">
        <f t="shared" si="6"/>
        <v>0</v>
      </c>
      <c r="N338" s="10">
        <f t="shared" si="6"/>
        <v>0</v>
      </c>
      <c r="O338" s="10">
        <f t="shared" si="6"/>
        <v>0</v>
      </c>
      <c r="P338" s="10">
        <f t="shared" si="6"/>
        <v>371840</v>
      </c>
      <c r="Q338" s="10">
        <f t="shared" si="6"/>
        <v>19888214895</v>
      </c>
      <c r="R338" s="10">
        <f t="shared" si="6"/>
        <v>2235124</v>
      </c>
      <c r="S338" s="10">
        <f t="shared" si="6"/>
        <v>8237851</v>
      </c>
      <c r="T338" s="10">
        <f t="shared" si="6"/>
        <v>19877741920</v>
      </c>
      <c r="U338" s="10">
        <f t="shared" si="6"/>
        <v>0</v>
      </c>
      <c r="V338" s="10">
        <f t="shared" si="6"/>
        <v>19877741920</v>
      </c>
    </row>
    <row r="339" spans="1:22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V339"/>
  <sheetViews>
    <sheetView workbookViewId="0">
      <pane xSplit="6" ySplit="6" topLeftCell="H313" activePane="bottomRight" state="frozen"/>
      <selection pane="topRight" activeCell="G1" sqref="G1"/>
      <selection pane="bottomLeft" activeCell="A7" sqref="A7"/>
      <selection pane="bottomRight"/>
    </sheetView>
  </sheetViews>
  <sheetFormatPr defaultRowHeight="15" x14ac:dyDescent="0.25"/>
  <cols>
    <col min="1" max="1" width="11.5703125" customWidth="1"/>
    <col min="2" max="2" width="9.140625" hidden="1" customWidth="1"/>
    <col min="4" max="4" width="9.140625" customWidth="1"/>
    <col min="5" max="5" width="40.42578125" bestFit="1" customWidth="1"/>
    <col min="6" max="6" width="36.5703125" hidden="1" customWidth="1"/>
    <col min="7" max="7" width="14.85546875" bestFit="1" customWidth="1"/>
    <col min="8" max="8" width="13.85546875" bestFit="1" customWidth="1"/>
    <col min="9" max="9" width="12.7109375" bestFit="1" customWidth="1"/>
    <col min="10" max="10" width="13.85546875" bestFit="1" customWidth="1"/>
    <col min="11" max="11" width="15.42578125" customWidth="1"/>
    <col min="12" max="13" width="9.28515625" bestFit="1" customWidth="1"/>
    <col min="14" max="15" width="12.7109375" bestFit="1" customWidth="1"/>
    <col min="16" max="16" width="10.140625" bestFit="1" customWidth="1"/>
    <col min="17" max="17" width="14.85546875" bestFit="1" customWidth="1"/>
    <col min="18" max="18" width="13.140625" bestFit="1" customWidth="1"/>
    <col min="19" max="19" width="13.140625" customWidth="1"/>
    <col min="20" max="20" width="14.85546875" bestFit="1" customWidth="1"/>
    <col min="21" max="21" width="13.85546875" bestFit="1" customWidth="1"/>
    <col min="22" max="22" width="14.42578125" bestFit="1" customWidth="1"/>
  </cols>
  <sheetData>
    <row r="1" spans="1:22" x14ac:dyDescent="0.25">
      <c r="A1" t="str">
        <f>'Assessed Non-TIF'!$A$1</f>
        <v>Iowa Department of Management - June 25, 2025 - Final</v>
      </c>
    </row>
    <row r="2" spans="1:22" x14ac:dyDescent="0.25">
      <c r="A2" t="str">
        <f>_xlfn.CONCAT("January 1, ",TaxableValuation[[#This Row],[Year]]," - Taxable Valuations")</f>
        <v>January 1, 2024 - Taxable Valuations</v>
      </c>
    </row>
    <row r="3" spans="1:22" x14ac:dyDescent="0.25">
      <c r="A3" t="str">
        <f>_xlfn.CONCAT("For Fiscal Year ",'2024_School_100pct Valuations B'!A2+2," Budgets")</f>
        <v>For Fiscal Year 2026 Budgets</v>
      </c>
    </row>
    <row r="4" spans="1:22" x14ac:dyDescent="0.25">
      <c r="A4" s="7" t="s">
        <v>1022</v>
      </c>
    </row>
    <row r="5" spans="1:22" x14ac:dyDescent="0.25">
      <c r="Q5" s="8"/>
    </row>
    <row r="6" spans="1:22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1697</v>
      </c>
      <c r="E6" s="9" t="s">
        <v>1698</v>
      </c>
      <c r="F6" s="9" t="s">
        <v>1699</v>
      </c>
      <c r="G6" s="9" t="s">
        <v>3</v>
      </c>
      <c r="H6" s="9" t="s">
        <v>4</v>
      </c>
      <c r="I6" s="9" t="s">
        <v>5</v>
      </c>
      <c r="J6" s="9" t="s">
        <v>6</v>
      </c>
      <c r="K6" s="9" t="s">
        <v>7</v>
      </c>
      <c r="L6" s="9" t="s">
        <v>8</v>
      </c>
      <c r="M6" s="9" t="s">
        <v>8</v>
      </c>
      <c r="N6" s="9" t="s">
        <v>11</v>
      </c>
      <c r="O6" s="9" t="s">
        <v>10</v>
      </c>
      <c r="P6" s="9" t="s">
        <v>9</v>
      </c>
      <c r="Q6" s="9" t="s">
        <v>12</v>
      </c>
      <c r="R6" s="9" t="s">
        <v>13</v>
      </c>
      <c r="S6" s="9" t="s">
        <v>1759</v>
      </c>
      <c r="T6" s="9" t="s">
        <v>14</v>
      </c>
      <c r="U6" s="9" t="s">
        <v>15</v>
      </c>
      <c r="V6" s="9" t="s">
        <v>1700</v>
      </c>
    </row>
    <row r="7" spans="1:22" x14ac:dyDescent="0.25">
      <c r="A7">
        <f>'Assessed Non-TIF'!A7</f>
        <v>2026</v>
      </c>
      <c r="B7" t="str">
        <f>'Assessed Non-TIF'!B7</f>
        <v>11</v>
      </c>
      <c r="C7" t="str">
        <f>'Assessed Non-TIF'!C7</f>
        <v>0018</v>
      </c>
      <c r="D7" t="str">
        <f>'Assessed Non-TIF'!D7</f>
        <v>0018</v>
      </c>
      <c r="E7" t="str">
        <f>'Assessed Non-TIF'!E7</f>
        <v>ADAIR-CASEY</v>
      </c>
      <c r="F7" t="str">
        <f>'Assessed Non-TIF'!F7</f>
        <v>Adair-Casey</v>
      </c>
      <c r="G7" s="8">
        <f>SUMIFS(TaxableValuation[Taxable Residential],TaxableValuation[Dist],$C7,TaxableValuation[Tif_NonTIF],$A$4)</f>
        <v>45752014</v>
      </c>
      <c r="H7" s="8">
        <f>SUMIFS(TaxableValuation[Taxable Ag Land],TaxableValuation[Dist],$C7,TaxableValuation[Tif_NonTIF],$A$4)</f>
        <v>89177493</v>
      </c>
      <c r="I7" s="8">
        <f>SUMIFS(TaxableValuation[Taxable Ag Building],TaxableValuation[Dist],$C7,TaxableValuation[Tif_NonTIF],$A$4)</f>
        <v>3449021</v>
      </c>
      <c r="J7" s="8">
        <f>SUMIFS(TaxableValuation[Taxable Commercial],TaxableValuation[Dist],$C7,TaxableValuation[Tif_NonTIF],$A$4)</f>
        <v>13415599</v>
      </c>
      <c r="K7" s="8">
        <f>SUMIFS(TaxableValuation[Taxable Industrial],TaxableValuation[Dist],$C7,TaxableValuation[Tif_NonTIF],$A$4)</f>
        <v>22099651</v>
      </c>
      <c r="L7" s="8">
        <f>SUMIFS(TaxableValuation[Taxable Reserved],TaxableValuation[Dist],$C7,TaxableValuation[Tif_NonTIF],$A$4)</f>
        <v>0</v>
      </c>
      <c r="M7" s="8">
        <f>SUMIFS(TaxableValuation[Taxable Reserved2],TaxableValuation[Dist],$C7,TaxableValuation[Tif_NonTIF],$A$4)</f>
        <v>0</v>
      </c>
      <c r="N7" s="8">
        <f>SUMIFS(TaxableValuation[Taxable Railroads],TaxableValuation[Dist],$C7,TaxableValuation[Tif_NonTIF],$A$4)</f>
        <v>3453929</v>
      </c>
      <c r="O7" s="8">
        <f>SUMIFS(TaxableValuation[Taxable Utilities],TaxableValuation[Dist],$C7,TaxableValuation[Tif_NonTIF],$A$4)</f>
        <v>214215</v>
      </c>
      <c r="P7" s="8">
        <f>SUMIFS(TaxableValuation[Taxable Other],TaxableValuation[Dist],$C7,TaxableValuation[Tif_NonTIF],$A$4)</f>
        <v>0</v>
      </c>
      <c r="Q7" s="8">
        <f>SUMIFS(TaxableValuation[Taxable Gross],TaxableValuation[Dist],$C7,TaxableValuation[Tif_NonTIF],$A$4)</f>
        <v>177561922</v>
      </c>
      <c r="R7" s="8">
        <f>SUMIFS(TaxableValuation[Taxable Military Exempt],TaxableValuation[Dist],$C7,TaxableValuation[Tif_NonTIF],$A$4)</f>
        <v>352000</v>
      </c>
      <c r="S7" s="8">
        <f>SUMIFS(TaxableValuation[Taxable Homestead Exempt],TaxableValuation[Dist],$C7,TaxableValuation[Tif_NonTIF],$A$4)</f>
        <v>1014000</v>
      </c>
      <c r="T7" s="8">
        <f>SUMIFS(TaxableValuation[Taxable Net],TaxableValuation[Dist],$C7,TaxableValuation[Tif_NonTIF],$A$4)</f>
        <v>176195922</v>
      </c>
      <c r="U7" s="8">
        <f>SUMIFS(TaxableValuation[Taxable Gas &amp; Elec Utilities],TaxableValuation[Dist],$C7,TaxableValuation[Tif_NonTIF],$A$4)</f>
        <v>20438461</v>
      </c>
      <c r="V7" s="8">
        <f>SUM(T7:U7)</f>
        <v>196634383</v>
      </c>
    </row>
    <row r="8" spans="1:22" x14ac:dyDescent="0.25">
      <c r="A8">
        <f>'Assessed Non-TIF'!A8</f>
        <v>2026</v>
      </c>
      <c r="B8" t="str">
        <f>'Assessed Non-TIF'!B8</f>
        <v>11</v>
      </c>
      <c r="C8" t="str">
        <f>'Assessed Non-TIF'!C8</f>
        <v>0027</v>
      </c>
      <c r="D8" t="str">
        <f>'Assessed Non-TIF'!D8</f>
        <v>0027</v>
      </c>
      <c r="E8" t="str">
        <f>'Assessed Non-TIF'!E8</f>
        <v>ADEL-DESOTO-MINBURN</v>
      </c>
      <c r="F8" t="str">
        <f>'Assessed Non-TIF'!F8</f>
        <v>Adel-Desoto-Minburn</v>
      </c>
      <c r="G8" s="8">
        <f>SUMIFS(TaxableValuation[Taxable Residential],TaxableValuation[Dist],$C8,TaxableValuation[Tif_NonTIF],$A$4)</f>
        <v>526222704</v>
      </c>
      <c r="H8" s="8">
        <f>SUMIFS(TaxableValuation[Taxable Ag Land],TaxableValuation[Dist],$C8,TaxableValuation[Tif_NonTIF],$A$4)</f>
        <v>84673013</v>
      </c>
      <c r="I8" s="8">
        <f>SUMIFS(TaxableValuation[Taxable Ag Building],TaxableValuation[Dist],$C8,TaxableValuation[Tif_NonTIF],$A$4)</f>
        <v>4294143</v>
      </c>
      <c r="J8" s="8">
        <f>SUMIFS(TaxableValuation[Taxable Commercial],TaxableValuation[Dist],$C8,TaxableValuation[Tif_NonTIF],$A$4)</f>
        <v>90959162</v>
      </c>
      <c r="K8" s="8">
        <f>SUMIFS(TaxableValuation[Taxable Industrial],TaxableValuation[Dist],$C8,TaxableValuation[Tif_NonTIF],$A$4)</f>
        <v>23835994</v>
      </c>
      <c r="L8" s="8">
        <f>SUMIFS(TaxableValuation[Taxable Reserved],TaxableValuation[Dist],$C8,TaxableValuation[Tif_NonTIF],$A$4)</f>
        <v>0</v>
      </c>
      <c r="M8" s="8">
        <f>SUMIFS(TaxableValuation[Taxable Reserved2],TaxableValuation[Dist],$C8,TaxableValuation[Tif_NonTIF],$A$4)</f>
        <v>0</v>
      </c>
      <c r="N8" s="8">
        <f>SUMIFS(TaxableValuation[Taxable Railroads],TaxableValuation[Dist],$C8,TaxableValuation[Tif_NonTIF],$A$4)</f>
        <v>1256331</v>
      </c>
      <c r="O8" s="8">
        <f>SUMIFS(TaxableValuation[Taxable Utilities],TaxableValuation[Dist],$C8,TaxableValuation[Tif_NonTIF],$A$4)</f>
        <v>12466003</v>
      </c>
      <c r="P8" s="8">
        <f>SUMIFS(TaxableValuation[Taxable Other],TaxableValuation[Dist],$C8,TaxableValuation[Tif_NonTIF],$A$4)</f>
        <v>0</v>
      </c>
      <c r="Q8" s="8">
        <f>SUMIFS(TaxableValuation[Taxable Gross],TaxableValuation[Dist],$C8,TaxableValuation[Tif_NonTIF],$A$4)</f>
        <v>743707350</v>
      </c>
      <c r="R8" s="8">
        <f>SUMIFS(TaxableValuation[Taxable Military Exempt],TaxableValuation[Dist],$C8,TaxableValuation[Tif_NonTIF],$A$4)</f>
        <v>1243313</v>
      </c>
      <c r="S8" s="8">
        <f>SUMIFS(TaxableValuation[Taxable Homestead Exempt],TaxableValuation[Dist],$C8,TaxableValuation[Tif_NonTIF],$A$4)</f>
        <v>4055303</v>
      </c>
      <c r="T8" s="8">
        <f>SUMIFS(TaxableValuation[Taxable Net],TaxableValuation[Dist],$C8,TaxableValuation[Tif_NonTIF],$A$4)</f>
        <v>738408734</v>
      </c>
      <c r="U8" s="8">
        <f>SUMIFS(TaxableValuation[Taxable Gas &amp; Elec Utilities],TaxableValuation[Dist],$C8,TaxableValuation[Tif_NonTIF],$A$4)</f>
        <v>54231889</v>
      </c>
      <c r="V8" s="8">
        <f t="shared" ref="V8:V71" si="0">SUM(T8:U8)</f>
        <v>792640623</v>
      </c>
    </row>
    <row r="9" spans="1:22" x14ac:dyDescent="0.25">
      <c r="A9">
        <f>'Assessed Non-TIF'!A9</f>
        <v>2026</v>
      </c>
      <c r="B9" t="str">
        <f>'Assessed Non-TIF'!B9</f>
        <v>07</v>
      </c>
      <c r="C9" t="str">
        <f>'Assessed Non-TIF'!C9</f>
        <v>0009</v>
      </c>
      <c r="D9" t="str">
        <f>'Assessed Non-TIF'!D9</f>
        <v>0009</v>
      </c>
      <c r="E9" t="str">
        <f>'Assessed Non-TIF'!E9</f>
        <v>AGWSR</v>
      </c>
      <c r="F9" t="str">
        <f>'Assessed Non-TIF'!F9</f>
        <v>AGWSR</v>
      </c>
      <c r="G9" s="8">
        <f>SUMIFS(TaxableValuation[Taxable Residential],TaxableValuation[Dist],$C9,TaxableValuation[Tif_NonTIF],$A$4)</f>
        <v>118499091</v>
      </c>
      <c r="H9" s="8">
        <f>SUMIFS(TaxableValuation[Taxable Ag Land],TaxableValuation[Dist],$C9,TaxableValuation[Tif_NonTIF],$A$4)</f>
        <v>229902960</v>
      </c>
      <c r="I9" s="8">
        <f>SUMIFS(TaxableValuation[Taxable Ag Building],TaxableValuation[Dist],$C9,TaxableValuation[Tif_NonTIF],$A$4)</f>
        <v>19477467</v>
      </c>
      <c r="J9" s="8">
        <f>SUMIFS(TaxableValuation[Taxable Commercial],TaxableValuation[Dist],$C9,TaxableValuation[Tif_NonTIF],$A$4)</f>
        <v>25733193</v>
      </c>
      <c r="K9" s="8">
        <f>SUMIFS(TaxableValuation[Taxable Industrial],TaxableValuation[Dist],$C9,TaxableValuation[Tif_NonTIF],$A$4)</f>
        <v>78146360</v>
      </c>
      <c r="L9" s="8">
        <f>SUMIFS(TaxableValuation[Taxable Reserved],TaxableValuation[Dist],$C9,TaxableValuation[Tif_NonTIF],$A$4)</f>
        <v>0</v>
      </c>
      <c r="M9" s="8">
        <f>SUMIFS(TaxableValuation[Taxable Reserved2],TaxableValuation[Dist],$C9,TaxableValuation[Tif_NonTIF],$A$4)</f>
        <v>0</v>
      </c>
      <c r="N9" s="8">
        <f>SUMIFS(TaxableValuation[Taxable Railroads],TaxableValuation[Dist],$C9,TaxableValuation[Tif_NonTIF],$A$4)</f>
        <v>3100265</v>
      </c>
      <c r="O9" s="8">
        <f>SUMIFS(TaxableValuation[Taxable Utilities],TaxableValuation[Dist],$C9,TaxableValuation[Tif_NonTIF],$A$4)</f>
        <v>27472612</v>
      </c>
      <c r="P9" s="8">
        <f>SUMIFS(TaxableValuation[Taxable Other],TaxableValuation[Dist],$C9,TaxableValuation[Tif_NonTIF],$A$4)</f>
        <v>0</v>
      </c>
      <c r="Q9" s="8">
        <f>SUMIFS(TaxableValuation[Taxable Gross],TaxableValuation[Dist],$C9,TaxableValuation[Tif_NonTIF],$A$4)</f>
        <v>502331948</v>
      </c>
      <c r="R9" s="8">
        <f>SUMIFS(TaxableValuation[Taxable Military Exempt],TaxableValuation[Dist],$C9,TaxableValuation[Tif_NonTIF],$A$4)</f>
        <v>868000</v>
      </c>
      <c r="S9" s="8">
        <f>SUMIFS(TaxableValuation[Taxable Homestead Exempt],TaxableValuation[Dist],$C9,TaxableValuation[Tif_NonTIF],$A$4)</f>
        <v>3243500</v>
      </c>
      <c r="T9" s="8">
        <f>SUMIFS(TaxableValuation[Taxable Net],TaxableValuation[Dist],$C9,TaxableValuation[Tif_NonTIF],$A$4)</f>
        <v>498220448</v>
      </c>
      <c r="U9" s="8">
        <f>SUMIFS(TaxableValuation[Taxable Gas &amp; Elec Utilities],TaxableValuation[Dist],$C9,TaxableValuation[Tif_NonTIF],$A$4)</f>
        <v>21718259</v>
      </c>
      <c r="V9" s="8">
        <f t="shared" si="0"/>
        <v>519938707</v>
      </c>
    </row>
    <row r="10" spans="1:22" x14ac:dyDescent="0.25">
      <c r="A10">
        <f>'Assessed Non-TIF'!A10</f>
        <v>2026</v>
      </c>
      <c r="B10" t="str">
        <f>'Assessed Non-TIF'!B10</f>
        <v>13</v>
      </c>
      <c r="C10" t="str">
        <f>'Assessed Non-TIF'!C10</f>
        <v>0441</v>
      </c>
      <c r="D10" t="str">
        <f>'Assessed Non-TIF'!D10</f>
        <v>0441</v>
      </c>
      <c r="E10" t="str">
        <f>'Assessed Non-TIF'!E10</f>
        <v>AHSTW</v>
      </c>
      <c r="F10" t="str">
        <f>'Assessed Non-TIF'!F10</f>
        <v>AHSTW</v>
      </c>
      <c r="G10" s="8">
        <f>SUMIFS(TaxableValuation[Taxable Residential],TaxableValuation[Dist],$C10,TaxableValuation[Tif_NonTIF],$A$4)</f>
        <v>153997652</v>
      </c>
      <c r="H10" s="8">
        <f>SUMIFS(TaxableValuation[Taxable Ag Land],TaxableValuation[Dist],$C10,TaxableValuation[Tif_NonTIF],$A$4)</f>
        <v>253966416</v>
      </c>
      <c r="I10" s="8">
        <f>SUMIFS(TaxableValuation[Taxable Ag Building],TaxableValuation[Dist],$C10,TaxableValuation[Tif_NonTIF],$A$4)</f>
        <v>9519199</v>
      </c>
      <c r="J10" s="8">
        <f>SUMIFS(TaxableValuation[Taxable Commercial],TaxableValuation[Dist],$C10,TaxableValuation[Tif_NonTIF],$A$4)</f>
        <v>37414281</v>
      </c>
      <c r="K10" s="8">
        <f>SUMIFS(TaxableValuation[Taxable Industrial],TaxableValuation[Dist],$C10,TaxableValuation[Tif_NonTIF],$A$4)</f>
        <v>123698907</v>
      </c>
      <c r="L10" s="8">
        <f>SUMIFS(TaxableValuation[Taxable Reserved],TaxableValuation[Dist],$C10,TaxableValuation[Tif_NonTIF],$A$4)</f>
        <v>0</v>
      </c>
      <c r="M10" s="8">
        <f>SUMIFS(TaxableValuation[Taxable Reserved2],TaxableValuation[Dist],$C10,TaxableValuation[Tif_NonTIF],$A$4)</f>
        <v>0</v>
      </c>
      <c r="N10" s="8">
        <f>SUMIFS(TaxableValuation[Taxable Railroads],TaxableValuation[Dist],$C10,TaxableValuation[Tif_NonTIF],$A$4)</f>
        <v>4298868</v>
      </c>
      <c r="O10" s="8">
        <f>SUMIFS(TaxableValuation[Taxable Utilities],TaxableValuation[Dist],$C10,TaxableValuation[Tif_NonTIF],$A$4)</f>
        <v>2997056</v>
      </c>
      <c r="P10" s="8">
        <f>SUMIFS(TaxableValuation[Taxable Other],TaxableValuation[Dist],$C10,TaxableValuation[Tif_NonTIF],$A$4)</f>
        <v>129</v>
      </c>
      <c r="Q10" s="8">
        <f>SUMIFS(TaxableValuation[Taxable Gross],TaxableValuation[Dist],$C10,TaxableValuation[Tif_NonTIF],$A$4)</f>
        <v>585892508</v>
      </c>
      <c r="R10" s="8">
        <f>SUMIFS(TaxableValuation[Taxable Military Exempt],TaxableValuation[Dist],$C10,TaxableValuation[Tif_NonTIF],$A$4)</f>
        <v>1040000</v>
      </c>
      <c r="S10" s="8">
        <f>SUMIFS(TaxableValuation[Taxable Homestead Exempt],TaxableValuation[Dist],$C10,TaxableValuation[Tif_NonTIF],$A$4)</f>
        <v>2522000</v>
      </c>
      <c r="T10" s="8">
        <f>SUMIFS(TaxableValuation[Taxable Net],TaxableValuation[Dist],$C10,TaxableValuation[Tif_NonTIF],$A$4)</f>
        <v>582330508</v>
      </c>
      <c r="U10" s="8">
        <f>SUMIFS(TaxableValuation[Taxable Gas &amp; Elec Utilities],TaxableValuation[Dist],$C10,TaxableValuation[Tif_NonTIF],$A$4)</f>
        <v>21593259</v>
      </c>
      <c r="V10" s="8">
        <f t="shared" si="0"/>
        <v>603923767</v>
      </c>
    </row>
    <row r="11" spans="1:22" x14ac:dyDescent="0.25">
      <c r="A11">
        <f>'Assessed Non-TIF'!A11</f>
        <v>2026</v>
      </c>
      <c r="B11" t="str">
        <f>'Assessed Non-TIF'!B11</f>
        <v>12</v>
      </c>
      <c r="C11" t="str">
        <f>'Assessed Non-TIF'!C11</f>
        <v>0063</v>
      </c>
      <c r="D11" t="str">
        <f>'Assessed Non-TIF'!D11</f>
        <v>0063</v>
      </c>
      <c r="E11" t="str">
        <f>'Assessed Non-TIF'!E11</f>
        <v>AKRON-WESTFIELD</v>
      </c>
      <c r="F11" t="str">
        <f>'Assessed Non-TIF'!F11</f>
        <v>Akron-Westfield</v>
      </c>
      <c r="G11" s="8">
        <f>SUMIFS(TaxableValuation[Taxable Residential],TaxableValuation[Dist],$C11,TaxableValuation[Tif_NonTIF],$A$4)</f>
        <v>121703828</v>
      </c>
      <c r="H11" s="8">
        <f>SUMIFS(TaxableValuation[Taxable Ag Land],TaxableValuation[Dist],$C11,TaxableValuation[Tif_NonTIF],$A$4)</f>
        <v>113179419</v>
      </c>
      <c r="I11" s="8">
        <f>SUMIFS(TaxableValuation[Taxable Ag Building],TaxableValuation[Dist],$C11,TaxableValuation[Tif_NonTIF],$A$4)</f>
        <v>8037986</v>
      </c>
      <c r="J11" s="8">
        <f>SUMIFS(TaxableValuation[Taxable Commercial],TaxableValuation[Dist],$C11,TaxableValuation[Tif_NonTIF],$A$4)</f>
        <v>20454266</v>
      </c>
      <c r="K11" s="8">
        <f>SUMIFS(TaxableValuation[Taxable Industrial],TaxableValuation[Dist],$C11,TaxableValuation[Tif_NonTIF],$A$4)</f>
        <v>850909</v>
      </c>
      <c r="L11" s="8">
        <f>SUMIFS(TaxableValuation[Taxable Reserved],TaxableValuation[Dist],$C11,TaxableValuation[Tif_NonTIF],$A$4)</f>
        <v>0</v>
      </c>
      <c r="M11" s="8">
        <f>SUMIFS(TaxableValuation[Taxable Reserved2],TaxableValuation[Dist],$C11,TaxableValuation[Tif_NonTIF],$A$4)</f>
        <v>0</v>
      </c>
      <c r="N11" s="8">
        <f>SUMIFS(TaxableValuation[Taxable Railroads],TaxableValuation[Dist],$C11,TaxableValuation[Tif_NonTIF],$A$4)</f>
        <v>0</v>
      </c>
      <c r="O11" s="8">
        <f>SUMIFS(TaxableValuation[Taxable Utilities],TaxableValuation[Dist],$C11,TaxableValuation[Tif_NonTIF],$A$4)</f>
        <v>590283</v>
      </c>
      <c r="P11" s="8">
        <f>SUMIFS(TaxableValuation[Taxable Other],TaxableValuation[Dist],$C11,TaxableValuation[Tif_NonTIF],$A$4)</f>
        <v>0</v>
      </c>
      <c r="Q11" s="8">
        <f>SUMIFS(TaxableValuation[Taxable Gross],TaxableValuation[Dist],$C11,TaxableValuation[Tif_NonTIF],$A$4)</f>
        <v>264816691</v>
      </c>
      <c r="R11" s="8">
        <f>SUMIFS(TaxableValuation[Taxable Military Exempt],TaxableValuation[Dist],$C11,TaxableValuation[Tif_NonTIF],$A$4)</f>
        <v>596000</v>
      </c>
      <c r="S11" s="8">
        <f>SUMIFS(TaxableValuation[Taxable Homestead Exempt],TaxableValuation[Dist],$C11,TaxableValuation[Tif_NonTIF],$A$4)</f>
        <v>1482000</v>
      </c>
      <c r="T11" s="8">
        <f>SUMIFS(TaxableValuation[Taxable Net],TaxableValuation[Dist],$C11,TaxableValuation[Tif_NonTIF],$A$4)</f>
        <v>262738691</v>
      </c>
      <c r="U11" s="8">
        <f>SUMIFS(TaxableValuation[Taxable Gas &amp; Elec Utilities],TaxableValuation[Dist],$C11,TaxableValuation[Tif_NonTIF],$A$4)</f>
        <v>1346019</v>
      </c>
      <c r="V11" s="8">
        <f t="shared" si="0"/>
        <v>264084710</v>
      </c>
    </row>
    <row r="12" spans="1:22" x14ac:dyDescent="0.25">
      <c r="A12">
        <f>'Assessed Non-TIF'!A12</f>
        <v>2026</v>
      </c>
      <c r="B12" t="str">
        <f>'Assessed Non-TIF'!B12</f>
        <v>05</v>
      </c>
      <c r="C12" t="str">
        <f>'Assessed Non-TIF'!C12</f>
        <v>0072</v>
      </c>
      <c r="D12" t="str">
        <f>'Assessed Non-TIF'!D12</f>
        <v>0072</v>
      </c>
      <c r="E12" t="str">
        <f>'Assessed Non-TIF'!E12</f>
        <v>ALBERT CITY-TRUESDALE</v>
      </c>
      <c r="F12" t="str">
        <f>'Assessed Non-TIF'!F12</f>
        <v>Albert City-Truesdale</v>
      </c>
      <c r="G12" s="8">
        <f>SUMIFS(TaxableValuation[Taxable Residential],TaxableValuation[Dist],$C12,TaxableValuation[Tif_NonTIF],$A$4)</f>
        <v>39422591</v>
      </c>
      <c r="H12" s="8">
        <f>SUMIFS(TaxableValuation[Taxable Ag Land],TaxableValuation[Dist],$C12,TaxableValuation[Tif_NonTIF],$A$4)</f>
        <v>91546390</v>
      </c>
      <c r="I12" s="8">
        <f>SUMIFS(TaxableValuation[Taxable Ag Building],TaxableValuation[Dist],$C12,TaxableValuation[Tif_NonTIF],$A$4)</f>
        <v>10798696</v>
      </c>
      <c r="J12" s="8">
        <f>SUMIFS(TaxableValuation[Taxable Commercial],TaxableValuation[Dist],$C12,TaxableValuation[Tif_NonTIF],$A$4)</f>
        <v>17329794</v>
      </c>
      <c r="K12" s="8">
        <f>SUMIFS(TaxableValuation[Taxable Industrial],TaxableValuation[Dist],$C12,TaxableValuation[Tif_NonTIF],$A$4)</f>
        <v>18891032</v>
      </c>
      <c r="L12" s="8">
        <f>SUMIFS(TaxableValuation[Taxable Reserved],TaxableValuation[Dist],$C12,TaxableValuation[Tif_NonTIF],$A$4)</f>
        <v>0</v>
      </c>
      <c r="M12" s="8">
        <f>SUMIFS(TaxableValuation[Taxable Reserved2],TaxableValuation[Dist],$C12,TaxableValuation[Tif_NonTIF],$A$4)</f>
        <v>0</v>
      </c>
      <c r="N12" s="8">
        <f>SUMIFS(TaxableValuation[Taxable Railroads],TaxableValuation[Dist],$C12,TaxableValuation[Tif_NonTIF],$A$4)</f>
        <v>3668183</v>
      </c>
      <c r="O12" s="8">
        <f>SUMIFS(TaxableValuation[Taxable Utilities],TaxableValuation[Dist],$C12,TaxableValuation[Tif_NonTIF],$A$4)</f>
        <v>1464281</v>
      </c>
      <c r="P12" s="8">
        <f>SUMIFS(TaxableValuation[Taxable Other],TaxableValuation[Dist],$C12,TaxableValuation[Tif_NonTIF],$A$4)</f>
        <v>0</v>
      </c>
      <c r="Q12" s="8">
        <f>SUMIFS(TaxableValuation[Taxable Gross],TaxableValuation[Dist],$C12,TaxableValuation[Tif_NonTIF],$A$4)</f>
        <v>183120967</v>
      </c>
      <c r="R12" s="8">
        <f>SUMIFS(TaxableValuation[Taxable Military Exempt],TaxableValuation[Dist],$C12,TaxableValuation[Tif_NonTIF],$A$4)</f>
        <v>256000</v>
      </c>
      <c r="S12" s="8">
        <f>SUMIFS(TaxableValuation[Taxable Homestead Exempt],TaxableValuation[Dist],$C12,TaxableValuation[Tif_NonTIF],$A$4)</f>
        <v>786500</v>
      </c>
      <c r="T12" s="8">
        <f>SUMIFS(TaxableValuation[Taxable Net],TaxableValuation[Dist],$C12,TaxableValuation[Tif_NonTIF],$A$4)</f>
        <v>182078467</v>
      </c>
      <c r="U12" s="8">
        <f>SUMIFS(TaxableValuation[Taxable Gas &amp; Elec Utilities],TaxableValuation[Dist],$C12,TaxableValuation[Tif_NonTIF],$A$4)</f>
        <v>19715871</v>
      </c>
      <c r="V12" s="8">
        <f t="shared" si="0"/>
        <v>201794338</v>
      </c>
    </row>
    <row r="13" spans="1:22" x14ac:dyDescent="0.25">
      <c r="A13">
        <f>'Assessed Non-TIF'!A13</f>
        <v>2026</v>
      </c>
      <c r="B13" t="str">
        <f>'Assessed Non-TIF'!B13</f>
        <v>15</v>
      </c>
      <c r="C13" t="str">
        <f>'Assessed Non-TIF'!C13</f>
        <v>0081</v>
      </c>
      <c r="D13" t="str">
        <f>'Assessed Non-TIF'!D13</f>
        <v>0081</v>
      </c>
      <c r="E13" t="str">
        <f>'Assessed Non-TIF'!E13</f>
        <v>ALBIA</v>
      </c>
      <c r="F13" t="str">
        <f>'Assessed Non-TIF'!F13</f>
        <v>Albia</v>
      </c>
      <c r="G13" s="8">
        <f>SUMIFS(TaxableValuation[Taxable Residential],TaxableValuation[Dist],$C13,TaxableValuation[Tif_NonTIF],$A$4)</f>
        <v>190532976</v>
      </c>
      <c r="H13" s="8">
        <f>SUMIFS(TaxableValuation[Taxable Ag Land],TaxableValuation[Dist],$C13,TaxableValuation[Tif_NonTIF],$A$4)</f>
        <v>96666685</v>
      </c>
      <c r="I13" s="8">
        <f>SUMIFS(TaxableValuation[Taxable Ag Building],TaxableValuation[Dist],$C13,TaxableValuation[Tif_NonTIF],$A$4)</f>
        <v>3269015</v>
      </c>
      <c r="J13" s="8">
        <f>SUMIFS(TaxableValuation[Taxable Commercial],TaxableValuation[Dist],$C13,TaxableValuation[Tif_NonTIF],$A$4)</f>
        <v>28553792</v>
      </c>
      <c r="K13" s="8">
        <f>SUMIFS(TaxableValuation[Taxable Industrial],TaxableValuation[Dist],$C13,TaxableValuation[Tif_NonTIF],$A$4)</f>
        <v>10613029</v>
      </c>
      <c r="L13" s="8">
        <f>SUMIFS(TaxableValuation[Taxable Reserved],TaxableValuation[Dist],$C13,TaxableValuation[Tif_NonTIF],$A$4)</f>
        <v>0</v>
      </c>
      <c r="M13" s="8">
        <f>SUMIFS(TaxableValuation[Taxable Reserved2],TaxableValuation[Dist],$C13,TaxableValuation[Tif_NonTIF],$A$4)</f>
        <v>0</v>
      </c>
      <c r="N13" s="8">
        <f>SUMIFS(TaxableValuation[Taxable Railroads],TaxableValuation[Dist],$C13,TaxableValuation[Tif_NonTIF],$A$4)</f>
        <v>38689784</v>
      </c>
      <c r="O13" s="8">
        <f>SUMIFS(TaxableValuation[Taxable Utilities],TaxableValuation[Dist],$C13,TaxableValuation[Tif_NonTIF],$A$4)</f>
        <v>1770575</v>
      </c>
      <c r="P13" s="8">
        <f>SUMIFS(TaxableValuation[Taxable Other],TaxableValuation[Dist],$C13,TaxableValuation[Tif_NonTIF],$A$4)</f>
        <v>28814</v>
      </c>
      <c r="Q13" s="8">
        <f>SUMIFS(TaxableValuation[Taxable Gross],TaxableValuation[Dist],$C13,TaxableValuation[Tif_NonTIF],$A$4)</f>
        <v>370124670</v>
      </c>
      <c r="R13" s="8">
        <f>SUMIFS(TaxableValuation[Taxable Military Exempt],TaxableValuation[Dist],$C13,TaxableValuation[Tif_NonTIF],$A$4)</f>
        <v>1006401</v>
      </c>
      <c r="S13" s="8">
        <f>SUMIFS(TaxableValuation[Taxable Homestead Exempt],TaxableValuation[Dist],$C13,TaxableValuation[Tif_NonTIF],$A$4)</f>
        <v>4701123</v>
      </c>
      <c r="T13" s="8">
        <f>SUMIFS(TaxableValuation[Taxable Net],TaxableValuation[Dist],$C13,TaxableValuation[Tif_NonTIF],$A$4)</f>
        <v>364417146</v>
      </c>
      <c r="U13" s="8">
        <f>SUMIFS(TaxableValuation[Taxable Gas &amp; Elec Utilities],TaxableValuation[Dist],$C13,TaxableValuation[Tif_NonTIF],$A$4)</f>
        <v>4631586</v>
      </c>
      <c r="V13" s="8">
        <f t="shared" si="0"/>
        <v>369048732</v>
      </c>
    </row>
    <row r="14" spans="1:22" x14ac:dyDescent="0.25">
      <c r="A14">
        <f>'Assessed Non-TIF'!A14</f>
        <v>2026</v>
      </c>
      <c r="B14" t="str">
        <f>'Assessed Non-TIF'!B14</f>
        <v>10</v>
      </c>
      <c r="C14" t="str">
        <f>'Assessed Non-TIF'!C14</f>
        <v>0099</v>
      </c>
      <c r="D14" t="str">
        <f>'Assessed Non-TIF'!D14</f>
        <v>0099</v>
      </c>
      <c r="E14" t="str">
        <f>'Assessed Non-TIF'!E14</f>
        <v>ALBURNETT</v>
      </c>
      <c r="F14" t="str">
        <f>'Assessed Non-TIF'!F14</f>
        <v>Alburnett</v>
      </c>
      <c r="G14" s="8">
        <f>SUMIFS(TaxableValuation[Taxable Residential],TaxableValuation[Dist],$C14,TaxableValuation[Tif_NonTIF],$A$4)</f>
        <v>208895687</v>
      </c>
      <c r="H14" s="8">
        <f>SUMIFS(TaxableValuation[Taxable Ag Land],TaxableValuation[Dist],$C14,TaxableValuation[Tif_NonTIF],$A$4)</f>
        <v>50750932</v>
      </c>
      <c r="I14" s="8">
        <f>SUMIFS(TaxableValuation[Taxable Ag Building],TaxableValuation[Dist],$C14,TaxableValuation[Tif_NonTIF],$A$4)</f>
        <v>5163421</v>
      </c>
      <c r="J14" s="8">
        <f>SUMIFS(TaxableValuation[Taxable Commercial],TaxableValuation[Dist],$C14,TaxableValuation[Tif_NonTIF],$A$4)</f>
        <v>13061340</v>
      </c>
      <c r="K14" s="8">
        <f>SUMIFS(TaxableValuation[Taxable Industrial],TaxableValuation[Dist],$C14,TaxableValuation[Tif_NonTIF],$A$4)</f>
        <v>231976</v>
      </c>
      <c r="L14" s="8">
        <f>SUMIFS(TaxableValuation[Taxable Reserved],TaxableValuation[Dist],$C14,TaxableValuation[Tif_NonTIF],$A$4)</f>
        <v>0</v>
      </c>
      <c r="M14" s="8">
        <f>SUMIFS(TaxableValuation[Taxable Reserved2],TaxableValuation[Dist],$C14,TaxableValuation[Tif_NonTIF],$A$4)</f>
        <v>0</v>
      </c>
      <c r="N14" s="8">
        <f>SUMIFS(TaxableValuation[Taxable Railroads],TaxableValuation[Dist],$C14,TaxableValuation[Tif_NonTIF],$A$4)</f>
        <v>1764506</v>
      </c>
      <c r="O14" s="8">
        <f>SUMIFS(TaxableValuation[Taxable Utilities],TaxableValuation[Dist],$C14,TaxableValuation[Tif_NonTIF],$A$4)</f>
        <v>1474</v>
      </c>
      <c r="P14" s="8">
        <f>SUMIFS(TaxableValuation[Taxable Other],TaxableValuation[Dist],$C14,TaxableValuation[Tif_NonTIF],$A$4)</f>
        <v>0</v>
      </c>
      <c r="Q14" s="8">
        <f>SUMIFS(TaxableValuation[Taxable Gross],TaxableValuation[Dist],$C14,TaxableValuation[Tif_NonTIF],$A$4)</f>
        <v>279869336</v>
      </c>
      <c r="R14" s="8">
        <f>SUMIFS(TaxableValuation[Taxable Military Exempt],TaxableValuation[Dist],$C14,TaxableValuation[Tif_NonTIF],$A$4)</f>
        <v>656000</v>
      </c>
      <c r="S14" s="8">
        <f>SUMIFS(TaxableValuation[Taxable Homestead Exempt],TaxableValuation[Dist],$C14,TaxableValuation[Tif_NonTIF],$A$4)</f>
        <v>2834000</v>
      </c>
      <c r="T14" s="8">
        <f>SUMIFS(TaxableValuation[Taxable Net],TaxableValuation[Dist],$C14,TaxableValuation[Tif_NonTIF],$A$4)</f>
        <v>276379336</v>
      </c>
      <c r="U14" s="8">
        <f>SUMIFS(TaxableValuation[Taxable Gas &amp; Elec Utilities],TaxableValuation[Dist],$C14,TaxableValuation[Tif_NonTIF],$A$4)</f>
        <v>3431389</v>
      </c>
      <c r="V14" s="8">
        <f t="shared" si="0"/>
        <v>279810725</v>
      </c>
    </row>
    <row r="15" spans="1:22" x14ac:dyDescent="0.25">
      <c r="A15">
        <f>'Assessed Non-TIF'!A15</f>
        <v>2026</v>
      </c>
      <c r="B15" t="str">
        <f>'Assessed Non-TIF'!B15</f>
        <v>07</v>
      </c>
      <c r="C15" t="str">
        <f>'Assessed Non-TIF'!C15</f>
        <v>0108</v>
      </c>
      <c r="D15" t="str">
        <f>'Assessed Non-TIF'!D15</f>
        <v>0108</v>
      </c>
      <c r="E15" t="str">
        <f>'Assessed Non-TIF'!E15</f>
        <v>ALDEN</v>
      </c>
      <c r="F15" t="str">
        <f>'Assessed Non-TIF'!F15</f>
        <v>Alden</v>
      </c>
      <c r="G15" s="8">
        <f>SUMIFS(TaxableValuation[Taxable Residential],TaxableValuation[Dist],$C15,TaxableValuation[Tif_NonTIF],$A$4)</f>
        <v>32912357</v>
      </c>
      <c r="H15" s="8">
        <f>SUMIFS(TaxableValuation[Taxable Ag Land],TaxableValuation[Dist],$C15,TaxableValuation[Tif_NonTIF],$A$4)</f>
        <v>78608879</v>
      </c>
      <c r="I15" s="8">
        <f>SUMIFS(TaxableValuation[Taxable Ag Building],TaxableValuation[Dist],$C15,TaxableValuation[Tif_NonTIF],$A$4)</f>
        <v>12410090</v>
      </c>
      <c r="J15" s="8">
        <f>SUMIFS(TaxableValuation[Taxable Commercial],TaxableValuation[Dist],$C15,TaxableValuation[Tif_NonTIF],$A$4)</f>
        <v>17260979</v>
      </c>
      <c r="K15" s="8">
        <f>SUMIFS(TaxableValuation[Taxable Industrial],TaxableValuation[Dist],$C15,TaxableValuation[Tif_NonTIF],$A$4)</f>
        <v>14606012</v>
      </c>
      <c r="L15" s="8">
        <f>SUMIFS(TaxableValuation[Taxable Reserved],TaxableValuation[Dist],$C15,TaxableValuation[Tif_NonTIF],$A$4)</f>
        <v>0</v>
      </c>
      <c r="M15" s="8">
        <f>SUMIFS(TaxableValuation[Taxable Reserved2],TaxableValuation[Dist],$C15,TaxableValuation[Tif_NonTIF],$A$4)</f>
        <v>0</v>
      </c>
      <c r="N15" s="8">
        <f>SUMIFS(TaxableValuation[Taxable Railroads],TaxableValuation[Dist],$C15,TaxableValuation[Tif_NonTIF],$A$4)</f>
        <v>11612024</v>
      </c>
      <c r="O15" s="8">
        <f>SUMIFS(TaxableValuation[Taxable Utilities],TaxableValuation[Dist],$C15,TaxableValuation[Tif_NonTIF],$A$4)</f>
        <v>1348401</v>
      </c>
      <c r="P15" s="8">
        <f>SUMIFS(TaxableValuation[Taxable Other],TaxableValuation[Dist],$C15,TaxableValuation[Tif_NonTIF],$A$4)</f>
        <v>0</v>
      </c>
      <c r="Q15" s="8">
        <f>SUMIFS(TaxableValuation[Taxable Gross],TaxableValuation[Dist],$C15,TaxableValuation[Tif_NonTIF],$A$4)</f>
        <v>168758742</v>
      </c>
      <c r="R15" s="8">
        <f>SUMIFS(TaxableValuation[Taxable Military Exempt],TaxableValuation[Dist],$C15,TaxableValuation[Tif_NonTIF],$A$4)</f>
        <v>276000</v>
      </c>
      <c r="S15" s="8">
        <f>SUMIFS(TaxableValuation[Taxable Homestead Exempt],TaxableValuation[Dist],$C15,TaxableValuation[Tif_NonTIF],$A$4)</f>
        <v>682500</v>
      </c>
      <c r="T15" s="8">
        <f>SUMIFS(TaxableValuation[Taxable Net],TaxableValuation[Dist],$C15,TaxableValuation[Tif_NonTIF],$A$4)</f>
        <v>167800242</v>
      </c>
      <c r="U15" s="8">
        <f>SUMIFS(TaxableValuation[Taxable Gas &amp; Elec Utilities],TaxableValuation[Dist],$C15,TaxableValuation[Tif_NonTIF],$A$4)</f>
        <v>1814005</v>
      </c>
      <c r="V15" s="8">
        <f t="shared" si="0"/>
        <v>169614247</v>
      </c>
    </row>
    <row r="16" spans="1:22" x14ac:dyDescent="0.25">
      <c r="A16">
        <f>'Assessed Non-TIF'!A16</f>
        <v>2026</v>
      </c>
      <c r="B16" t="str">
        <f>'Assessed Non-TIF'!B16</f>
        <v>05</v>
      </c>
      <c r="C16" t="str">
        <f>'Assessed Non-TIF'!C16</f>
        <v>0126</v>
      </c>
      <c r="D16" t="str">
        <f>'Assessed Non-TIF'!D16</f>
        <v>0126</v>
      </c>
      <c r="E16" t="str">
        <f>'Assessed Non-TIF'!E16</f>
        <v>ALGONA (ALGONA)</v>
      </c>
      <c r="F16" t="str">
        <f>'Assessed Non-TIF'!F16</f>
        <v>Algona</v>
      </c>
      <c r="G16" s="8">
        <f>SUMIFS(TaxableValuation[Taxable Residential],TaxableValuation[Dist],$C16,TaxableValuation[Tif_NonTIF],$A$4)</f>
        <v>295695026</v>
      </c>
      <c r="H16" s="8">
        <f>SUMIFS(TaxableValuation[Taxable Ag Land],TaxableValuation[Dist],$C16,TaxableValuation[Tif_NonTIF],$A$4)</f>
        <v>238323804</v>
      </c>
      <c r="I16" s="8">
        <f>SUMIFS(TaxableValuation[Taxable Ag Building],TaxableValuation[Dist],$C16,TaxableValuation[Tif_NonTIF],$A$4)</f>
        <v>17040089</v>
      </c>
      <c r="J16" s="8">
        <f>SUMIFS(TaxableValuation[Taxable Commercial],TaxableValuation[Dist],$C16,TaxableValuation[Tif_NonTIF],$A$4)</f>
        <v>100427486</v>
      </c>
      <c r="K16" s="8">
        <f>SUMIFS(TaxableValuation[Taxable Industrial],TaxableValuation[Dist],$C16,TaxableValuation[Tif_NonTIF],$A$4)</f>
        <v>66782195</v>
      </c>
      <c r="L16" s="8">
        <f>SUMIFS(TaxableValuation[Taxable Reserved],TaxableValuation[Dist],$C16,TaxableValuation[Tif_NonTIF],$A$4)</f>
        <v>0</v>
      </c>
      <c r="M16" s="8">
        <f>SUMIFS(TaxableValuation[Taxable Reserved2],TaxableValuation[Dist],$C16,TaxableValuation[Tif_NonTIF],$A$4)</f>
        <v>0</v>
      </c>
      <c r="N16" s="8">
        <f>SUMIFS(TaxableValuation[Taxable Railroads],TaxableValuation[Dist],$C16,TaxableValuation[Tif_NonTIF],$A$4)</f>
        <v>30201517</v>
      </c>
      <c r="O16" s="8">
        <f>SUMIFS(TaxableValuation[Taxable Utilities],TaxableValuation[Dist],$C16,TaxableValuation[Tif_NonTIF],$A$4)</f>
        <v>1576197</v>
      </c>
      <c r="P16" s="8">
        <f>SUMIFS(TaxableValuation[Taxable Other],TaxableValuation[Dist],$C16,TaxableValuation[Tif_NonTIF],$A$4)</f>
        <v>0</v>
      </c>
      <c r="Q16" s="8">
        <f>SUMIFS(TaxableValuation[Taxable Gross],TaxableValuation[Dist],$C16,TaxableValuation[Tif_NonTIF],$A$4)</f>
        <v>750046314</v>
      </c>
      <c r="R16" s="8">
        <f>SUMIFS(TaxableValuation[Taxable Military Exempt],TaxableValuation[Dist],$C16,TaxableValuation[Tif_NonTIF],$A$4)</f>
        <v>1512000</v>
      </c>
      <c r="S16" s="8">
        <f>SUMIFS(TaxableValuation[Taxable Homestead Exempt],TaxableValuation[Dist],$C16,TaxableValuation[Tif_NonTIF],$A$4)</f>
        <v>5577000</v>
      </c>
      <c r="T16" s="8">
        <f>SUMIFS(TaxableValuation[Taxable Net],TaxableValuation[Dist],$C16,TaxableValuation[Tif_NonTIF],$A$4)</f>
        <v>742957314</v>
      </c>
      <c r="U16" s="8">
        <f>SUMIFS(TaxableValuation[Taxable Gas &amp; Elec Utilities],TaxableValuation[Dist],$C16,TaxableValuation[Tif_NonTIF],$A$4)</f>
        <v>35615978</v>
      </c>
      <c r="V16" s="8">
        <f t="shared" si="0"/>
        <v>778573292</v>
      </c>
    </row>
    <row r="17" spans="1:22" x14ac:dyDescent="0.25">
      <c r="A17">
        <f>'Assessed Non-TIF'!A17</f>
        <v>2026</v>
      </c>
      <c r="B17" t="str">
        <f>'Assessed Non-TIF'!B17</f>
        <v>05</v>
      </c>
      <c r="C17" t="str">
        <f>'Assessed Non-TIF'!C17</f>
        <v>6417</v>
      </c>
      <c r="D17" t="str">
        <f>'Assessed Non-TIF'!D17</f>
        <v>6417</v>
      </c>
      <c r="E17" t="str">
        <f>'Assessed Non-TIF'!E17</f>
        <v>ALGONA (TITONKA)</v>
      </c>
      <c r="F17" t="str">
        <f>'Assessed Non-TIF'!F17</f>
        <v>Algona (Titonka)</v>
      </c>
      <c r="G17" s="8">
        <f>SUMIFS(TaxableValuation[Taxable Residential],TaxableValuation[Dist],$C17,TaxableValuation[Tif_NonTIF],$A$4)</f>
        <v>22910121</v>
      </c>
      <c r="H17" s="8">
        <f>SUMIFS(TaxableValuation[Taxable Ag Land],TaxableValuation[Dist],$C17,TaxableValuation[Tif_NonTIF],$A$4)</f>
        <v>78082325</v>
      </c>
      <c r="I17" s="8">
        <f>SUMIFS(TaxableValuation[Taxable Ag Building],TaxableValuation[Dist],$C17,TaxableValuation[Tif_NonTIF],$A$4)</f>
        <v>4561590</v>
      </c>
      <c r="J17" s="8">
        <f>SUMIFS(TaxableValuation[Taxable Commercial],TaxableValuation[Dist],$C17,TaxableValuation[Tif_NonTIF],$A$4)</f>
        <v>5609861</v>
      </c>
      <c r="K17" s="8">
        <f>SUMIFS(TaxableValuation[Taxable Industrial],TaxableValuation[Dist],$C17,TaxableValuation[Tif_NonTIF],$A$4)</f>
        <v>0</v>
      </c>
      <c r="L17" s="8">
        <f>SUMIFS(TaxableValuation[Taxable Reserved],TaxableValuation[Dist],$C17,TaxableValuation[Tif_NonTIF],$A$4)</f>
        <v>0</v>
      </c>
      <c r="M17" s="8">
        <f>SUMIFS(TaxableValuation[Taxable Reserved2],TaxableValuation[Dist],$C17,TaxableValuation[Tif_NonTIF],$A$4)</f>
        <v>0</v>
      </c>
      <c r="N17" s="8">
        <f>SUMIFS(TaxableValuation[Taxable Railroads],TaxableValuation[Dist],$C17,TaxableValuation[Tif_NonTIF],$A$4)</f>
        <v>0</v>
      </c>
      <c r="O17" s="8">
        <f>SUMIFS(TaxableValuation[Taxable Utilities],TaxableValuation[Dist],$C17,TaxableValuation[Tif_NonTIF],$A$4)</f>
        <v>0</v>
      </c>
      <c r="P17" s="8">
        <f>SUMIFS(TaxableValuation[Taxable Other],TaxableValuation[Dist],$C17,TaxableValuation[Tif_NonTIF],$A$4)</f>
        <v>0</v>
      </c>
      <c r="Q17" s="8">
        <f>SUMIFS(TaxableValuation[Taxable Gross],TaxableValuation[Dist],$C17,TaxableValuation[Tif_NonTIF],$A$4)</f>
        <v>111163897</v>
      </c>
      <c r="R17" s="8">
        <f>SUMIFS(TaxableValuation[Taxable Military Exempt],TaxableValuation[Dist],$C17,TaxableValuation[Tif_NonTIF],$A$4)</f>
        <v>212000</v>
      </c>
      <c r="S17" s="8">
        <f>SUMIFS(TaxableValuation[Taxable Homestead Exempt],TaxableValuation[Dist],$C17,TaxableValuation[Tif_NonTIF],$A$4)</f>
        <v>689000</v>
      </c>
      <c r="T17" s="8">
        <f>SUMIFS(TaxableValuation[Taxable Net],TaxableValuation[Dist],$C17,TaxableValuation[Tif_NonTIF],$A$4)</f>
        <v>110262897</v>
      </c>
      <c r="U17" s="8">
        <f>SUMIFS(TaxableValuation[Taxable Gas &amp; Elec Utilities],TaxableValuation[Dist],$C17,TaxableValuation[Tif_NonTIF],$A$4)</f>
        <v>1480065</v>
      </c>
      <c r="V17" s="8">
        <f t="shared" si="0"/>
        <v>111742962</v>
      </c>
    </row>
    <row r="18" spans="1:22" x14ac:dyDescent="0.25">
      <c r="A18">
        <f>'Assessed Non-TIF'!A18</f>
        <v>2026</v>
      </c>
      <c r="B18" t="str">
        <f>'Assessed Non-TIF'!B18</f>
        <v>05</v>
      </c>
      <c r="C18" t="str">
        <f>'Assessed Non-TIF'!C18</f>
        <v>3897</v>
      </c>
      <c r="D18" t="str">
        <f>'Assessed Non-TIF'!D18</f>
        <v>3897</v>
      </c>
      <c r="E18" t="str">
        <f>'Assessed Non-TIF'!E18</f>
        <v>ALGONA (LU VERNE)</v>
      </c>
      <c r="F18" t="str">
        <f>'Assessed Non-TIF'!F18</f>
        <v>Algona (Lu Verne)</v>
      </c>
      <c r="G18" s="8">
        <f>SUMIFS(TaxableValuation[Taxable Residential],TaxableValuation[Dist],$C18,TaxableValuation[Tif_NonTIF],$A$4)</f>
        <v>33032718</v>
      </c>
      <c r="H18" s="8">
        <f>SUMIFS(TaxableValuation[Taxable Ag Land],TaxableValuation[Dist],$C18,TaxableValuation[Tif_NonTIF],$A$4)</f>
        <v>144928720</v>
      </c>
      <c r="I18" s="8">
        <f>SUMIFS(TaxableValuation[Taxable Ag Building],TaxableValuation[Dist],$C18,TaxableValuation[Tif_NonTIF],$A$4)</f>
        <v>24786332</v>
      </c>
      <c r="J18" s="8">
        <f>SUMIFS(TaxableValuation[Taxable Commercial],TaxableValuation[Dist],$C18,TaxableValuation[Tif_NonTIF],$A$4)</f>
        <v>28669512</v>
      </c>
      <c r="K18" s="8">
        <f>SUMIFS(TaxableValuation[Taxable Industrial],TaxableValuation[Dist],$C18,TaxableValuation[Tif_NonTIF],$A$4)</f>
        <v>17282049</v>
      </c>
      <c r="L18" s="8">
        <f>SUMIFS(TaxableValuation[Taxable Reserved],TaxableValuation[Dist],$C18,TaxableValuation[Tif_NonTIF],$A$4)</f>
        <v>0</v>
      </c>
      <c r="M18" s="8">
        <f>SUMIFS(TaxableValuation[Taxable Reserved2],TaxableValuation[Dist],$C18,TaxableValuation[Tif_NonTIF],$A$4)</f>
        <v>0</v>
      </c>
      <c r="N18" s="8">
        <f>SUMIFS(TaxableValuation[Taxable Railroads],TaxableValuation[Dist],$C18,TaxableValuation[Tif_NonTIF],$A$4)</f>
        <v>15338322</v>
      </c>
      <c r="O18" s="8">
        <f>SUMIFS(TaxableValuation[Taxable Utilities],TaxableValuation[Dist],$C18,TaxableValuation[Tif_NonTIF],$A$4)</f>
        <v>653944</v>
      </c>
      <c r="P18" s="8">
        <f>SUMIFS(TaxableValuation[Taxable Other],TaxableValuation[Dist],$C18,TaxableValuation[Tif_NonTIF],$A$4)</f>
        <v>0</v>
      </c>
      <c r="Q18" s="8">
        <f>SUMIFS(TaxableValuation[Taxable Gross],TaxableValuation[Dist],$C18,TaxableValuation[Tif_NonTIF],$A$4)</f>
        <v>264691597</v>
      </c>
      <c r="R18" s="8">
        <f>SUMIFS(TaxableValuation[Taxable Military Exempt],TaxableValuation[Dist],$C18,TaxableValuation[Tif_NonTIF],$A$4)</f>
        <v>304664</v>
      </c>
      <c r="S18" s="8">
        <f>SUMIFS(TaxableValuation[Taxable Homestead Exempt],TaxableValuation[Dist],$C18,TaxableValuation[Tif_NonTIF],$A$4)</f>
        <v>816199</v>
      </c>
      <c r="T18" s="8">
        <f>SUMIFS(TaxableValuation[Taxable Net],TaxableValuation[Dist],$C18,TaxableValuation[Tif_NonTIF],$A$4)</f>
        <v>263570734</v>
      </c>
      <c r="U18" s="8">
        <f>SUMIFS(TaxableValuation[Taxable Gas &amp; Elec Utilities],TaxableValuation[Dist],$C18,TaxableValuation[Tif_NonTIF],$A$4)</f>
        <v>16806677</v>
      </c>
      <c r="V18" s="8">
        <f t="shared" si="0"/>
        <v>280377411</v>
      </c>
    </row>
    <row r="19" spans="1:22" x14ac:dyDescent="0.25">
      <c r="A19">
        <f>'Assessed Non-TIF'!A19</f>
        <v>2026</v>
      </c>
      <c r="B19" t="str">
        <f>'Assessed Non-TIF'!B19</f>
        <v>01</v>
      </c>
      <c r="C19" t="str">
        <f>'Assessed Non-TIF'!C19</f>
        <v>0135</v>
      </c>
      <c r="D19" t="str">
        <f>'Assessed Non-TIF'!D19</f>
        <v>0135</v>
      </c>
      <c r="E19" t="str">
        <f>'Assessed Non-TIF'!E19</f>
        <v>ALLAMAKEE</v>
      </c>
      <c r="F19" t="str">
        <f>'Assessed Non-TIF'!F19</f>
        <v>Allamakee</v>
      </c>
      <c r="G19" s="8">
        <f>SUMIFS(TaxableValuation[Taxable Residential],TaxableValuation[Dist],$C19,TaxableValuation[Tif_NonTIF],$A$4)</f>
        <v>369334495</v>
      </c>
      <c r="H19" s="8">
        <f>SUMIFS(TaxableValuation[Taxable Ag Land],TaxableValuation[Dist],$C19,TaxableValuation[Tif_NonTIF],$A$4)</f>
        <v>182492863</v>
      </c>
      <c r="I19" s="8">
        <f>SUMIFS(TaxableValuation[Taxable Ag Building],TaxableValuation[Dist],$C19,TaxableValuation[Tif_NonTIF],$A$4)</f>
        <v>17698946</v>
      </c>
      <c r="J19" s="8">
        <f>SUMIFS(TaxableValuation[Taxable Commercial],TaxableValuation[Dist],$C19,TaxableValuation[Tif_NonTIF],$A$4)</f>
        <v>59417182</v>
      </c>
      <c r="K19" s="8">
        <f>SUMIFS(TaxableValuation[Taxable Industrial],TaxableValuation[Dist],$C19,TaxableValuation[Tif_NonTIF],$A$4)</f>
        <v>15612181</v>
      </c>
      <c r="L19" s="8">
        <f>SUMIFS(TaxableValuation[Taxable Reserved],TaxableValuation[Dist],$C19,TaxableValuation[Tif_NonTIF],$A$4)</f>
        <v>0</v>
      </c>
      <c r="M19" s="8">
        <f>SUMIFS(TaxableValuation[Taxable Reserved2],TaxableValuation[Dist],$C19,TaxableValuation[Tif_NonTIF],$A$4)</f>
        <v>0</v>
      </c>
      <c r="N19" s="8">
        <f>SUMIFS(TaxableValuation[Taxable Railroads],TaxableValuation[Dist],$C19,TaxableValuation[Tif_NonTIF],$A$4)</f>
        <v>2889596</v>
      </c>
      <c r="O19" s="8">
        <f>SUMIFS(TaxableValuation[Taxable Utilities],TaxableValuation[Dist],$C19,TaxableValuation[Tif_NonTIF],$A$4)</f>
        <v>3510636</v>
      </c>
      <c r="P19" s="8">
        <f>SUMIFS(TaxableValuation[Taxable Other],TaxableValuation[Dist],$C19,TaxableValuation[Tif_NonTIF],$A$4)</f>
        <v>0</v>
      </c>
      <c r="Q19" s="8">
        <f>SUMIFS(TaxableValuation[Taxable Gross],TaxableValuation[Dist],$C19,TaxableValuation[Tif_NonTIF],$A$4)</f>
        <v>650955899</v>
      </c>
      <c r="R19" s="8">
        <f>SUMIFS(TaxableValuation[Taxable Military Exempt],TaxableValuation[Dist],$C19,TaxableValuation[Tif_NonTIF],$A$4)</f>
        <v>1551129</v>
      </c>
      <c r="S19" s="8">
        <f>SUMIFS(TaxableValuation[Taxable Homestead Exempt],TaxableValuation[Dist],$C19,TaxableValuation[Tif_NonTIF],$A$4)</f>
        <v>5544500</v>
      </c>
      <c r="T19" s="8">
        <f>SUMIFS(TaxableValuation[Taxable Net],TaxableValuation[Dist],$C19,TaxableValuation[Tif_NonTIF],$A$4)</f>
        <v>643860270</v>
      </c>
      <c r="U19" s="8">
        <f>SUMIFS(TaxableValuation[Taxable Gas &amp; Elec Utilities],TaxableValuation[Dist],$C19,TaxableValuation[Tif_NonTIF],$A$4)</f>
        <v>5058447</v>
      </c>
      <c r="V19" s="8">
        <f t="shared" si="0"/>
        <v>648918717</v>
      </c>
    </row>
    <row r="20" spans="1:22" x14ac:dyDescent="0.25">
      <c r="A20">
        <f>'Assessed Non-TIF'!A20</f>
        <v>2026</v>
      </c>
      <c r="B20" t="str">
        <f>'Assessed Non-TIF'!B20</f>
        <v>05</v>
      </c>
      <c r="C20" t="str">
        <f>'Assessed Non-TIF'!C20</f>
        <v>0171</v>
      </c>
      <c r="D20" t="str">
        <f>'Assessed Non-TIF'!D20</f>
        <v>0171</v>
      </c>
      <c r="E20" t="str">
        <f>'Assessed Non-TIF'!E20</f>
        <v>ALTA-AURELIA</v>
      </c>
      <c r="F20" t="str">
        <f>'Assessed Non-TIF'!F20</f>
        <v>Alta-Aurelia</v>
      </c>
      <c r="G20" s="8">
        <f>SUMIFS(TaxableValuation[Taxable Residential],TaxableValuation[Dist],$C20,TaxableValuation[Tif_NonTIF],$A$4)</f>
        <v>164132515</v>
      </c>
      <c r="H20" s="8">
        <f>SUMIFS(TaxableValuation[Taxable Ag Land],TaxableValuation[Dist],$C20,TaxableValuation[Tif_NonTIF],$A$4)</f>
        <v>219476446</v>
      </c>
      <c r="I20" s="8">
        <f>SUMIFS(TaxableValuation[Taxable Ag Building],TaxableValuation[Dist],$C20,TaxableValuation[Tif_NonTIF],$A$4)</f>
        <v>18226680</v>
      </c>
      <c r="J20" s="8">
        <f>SUMIFS(TaxableValuation[Taxable Commercial],TaxableValuation[Dist],$C20,TaxableValuation[Tif_NonTIF],$A$4)</f>
        <v>29542358</v>
      </c>
      <c r="K20" s="8">
        <f>SUMIFS(TaxableValuation[Taxable Industrial],TaxableValuation[Dist],$C20,TaxableValuation[Tif_NonTIF],$A$4)</f>
        <v>53082169</v>
      </c>
      <c r="L20" s="8">
        <f>SUMIFS(TaxableValuation[Taxable Reserved],TaxableValuation[Dist],$C20,TaxableValuation[Tif_NonTIF],$A$4)</f>
        <v>0</v>
      </c>
      <c r="M20" s="8">
        <f>SUMIFS(TaxableValuation[Taxable Reserved2],TaxableValuation[Dist],$C20,TaxableValuation[Tif_NonTIF],$A$4)</f>
        <v>0</v>
      </c>
      <c r="N20" s="8">
        <f>SUMIFS(TaxableValuation[Taxable Railroads],TaxableValuation[Dist],$C20,TaxableValuation[Tif_NonTIF],$A$4)</f>
        <v>3648290</v>
      </c>
      <c r="O20" s="8">
        <f>SUMIFS(TaxableValuation[Taxable Utilities],TaxableValuation[Dist],$C20,TaxableValuation[Tif_NonTIF],$A$4)</f>
        <v>42789883</v>
      </c>
      <c r="P20" s="8">
        <f>SUMIFS(TaxableValuation[Taxable Other],TaxableValuation[Dist],$C20,TaxableValuation[Tif_NonTIF],$A$4)</f>
        <v>0</v>
      </c>
      <c r="Q20" s="8">
        <f>SUMIFS(TaxableValuation[Taxable Gross],TaxableValuation[Dist],$C20,TaxableValuation[Tif_NonTIF],$A$4)</f>
        <v>530898341</v>
      </c>
      <c r="R20" s="8">
        <f>SUMIFS(TaxableValuation[Taxable Military Exempt],TaxableValuation[Dist],$C20,TaxableValuation[Tif_NonTIF],$A$4)</f>
        <v>691828</v>
      </c>
      <c r="S20" s="8">
        <f>SUMIFS(TaxableValuation[Taxable Homestead Exempt],TaxableValuation[Dist],$C20,TaxableValuation[Tif_NonTIF],$A$4)</f>
        <v>1881750</v>
      </c>
      <c r="T20" s="8">
        <f>SUMIFS(TaxableValuation[Taxable Net],TaxableValuation[Dist],$C20,TaxableValuation[Tif_NonTIF],$A$4)</f>
        <v>528324763</v>
      </c>
      <c r="U20" s="8">
        <f>SUMIFS(TaxableValuation[Taxable Gas &amp; Elec Utilities],TaxableValuation[Dist],$C20,TaxableValuation[Tif_NonTIF],$A$4)</f>
        <v>5509003</v>
      </c>
      <c r="V20" s="8">
        <f t="shared" si="0"/>
        <v>533833766</v>
      </c>
    </row>
    <row r="21" spans="1:22" x14ac:dyDescent="0.25">
      <c r="A21">
        <f>'Assessed Non-TIF'!A21</f>
        <v>2026</v>
      </c>
      <c r="B21" t="str">
        <f>'Assessed Non-TIF'!B21</f>
        <v>11</v>
      </c>
      <c r="C21" t="str">
        <f>'Assessed Non-TIF'!C21</f>
        <v>0225</v>
      </c>
      <c r="D21" t="str">
        <f>'Assessed Non-TIF'!D21</f>
        <v>0225</v>
      </c>
      <c r="E21" t="str">
        <f>'Assessed Non-TIF'!E21</f>
        <v>AMES</v>
      </c>
      <c r="F21" t="str">
        <f>'Assessed Non-TIF'!F21</f>
        <v>Ames</v>
      </c>
      <c r="G21" s="8">
        <f>SUMIFS(TaxableValuation[Taxable Residential],TaxableValuation[Dist],$C21,TaxableValuation[Tif_NonTIF],$A$4)</f>
        <v>2141505962</v>
      </c>
      <c r="H21" s="8">
        <f>SUMIFS(TaxableValuation[Taxable Ag Land],TaxableValuation[Dist],$C21,TaxableValuation[Tif_NonTIF],$A$4)</f>
        <v>9690687</v>
      </c>
      <c r="I21" s="8">
        <f>SUMIFS(TaxableValuation[Taxable Ag Building],TaxableValuation[Dist],$C21,TaxableValuation[Tif_NonTIF],$A$4)</f>
        <v>205471</v>
      </c>
      <c r="J21" s="8">
        <f>SUMIFS(TaxableValuation[Taxable Commercial],TaxableValuation[Dist],$C21,TaxableValuation[Tif_NonTIF],$A$4)</f>
        <v>1011447851</v>
      </c>
      <c r="K21" s="8">
        <f>SUMIFS(TaxableValuation[Taxable Industrial],TaxableValuation[Dist],$C21,TaxableValuation[Tif_NonTIF],$A$4)</f>
        <v>148940191</v>
      </c>
      <c r="L21" s="8">
        <f>SUMIFS(TaxableValuation[Taxable Reserved],TaxableValuation[Dist],$C21,TaxableValuation[Tif_NonTIF],$A$4)</f>
        <v>0</v>
      </c>
      <c r="M21" s="8">
        <f>SUMIFS(TaxableValuation[Taxable Reserved2],TaxableValuation[Dist],$C21,TaxableValuation[Tif_NonTIF],$A$4)</f>
        <v>0</v>
      </c>
      <c r="N21" s="8">
        <f>SUMIFS(TaxableValuation[Taxable Railroads],TaxableValuation[Dist],$C21,TaxableValuation[Tif_NonTIF],$A$4)</f>
        <v>12389096</v>
      </c>
      <c r="O21" s="8">
        <f>SUMIFS(TaxableValuation[Taxable Utilities],TaxableValuation[Dist],$C21,TaxableValuation[Tif_NonTIF],$A$4)</f>
        <v>657111</v>
      </c>
      <c r="P21" s="8">
        <f>SUMIFS(TaxableValuation[Taxable Other],TaxableValuation[Dist],$C21,TaxableValuation[Tif_NonTIF],$A$4)</f>
        <v>0</v>
      </c>
      <c r="Q21" s="8">
        <f>SUMIFS(TaxableValuation[Taxable Gross],TaxableValuation[Dist],$C21,TaxableValuation[Tif_NonTIF],$A$4)</f>
        <v>3324836369</v>
      </c>
      <c r="R21" s="8">
        <f>SUMIFS(TaxableValuation[Taxable Military Exempt],TaxableValuation[Dist],$C21,TaxableValuation[Tif_NonTIF],$A$4)</f>
        <v>3330520</v>
      </c>
      <c r="S21" s="8">
        <f>SUMIFS(TaxableValuation[Taxable Homestead Exempt],TaxableValuation[Dist],$C21,TaxableValuation[Tif_NonTIF],$A$4)</f>
        <v>14391000</v>
      </c>
      <c r="T21" s="8">
        <f>SUMIFS(TaxableValuation[Taxable Net],TaxableValuation[Dist],$C21,TaxableValuation[Tif_NonTIF],$A$4)</f>
        <v>3307114849</v>
      </c>
      <c r="U21" s="8">
        <f>SUMIFS(TaxableValuation[Taxable Gas &amp; Elec Utilities],TaxableValuation[Dist],$C21,TaxableValuation[Tif_NonTIF],$A$4)</f>
        <v>10273658</v>
      </c>
      <c r="V21" s="8">
        <f t="shared" si="0"/>
        <v>3317388507</v>
      </c>
    </row>
    <row r="22" spans="1:22" x14ac:dyDescent="0.25">
      <c r="A22">
        <f>'Assessed Non-TIF'!A22</f>
        <v>2026</v>
      </c>
      <c r="B22" t="str">
        <f>'Assessed Non-TIF'!B22</f>
        <v>10</v>
      </c>
      <c r="C22" t="str">
        <f>'Assessed Non-TIF'!C22</f>
        <v>0234</v>
      </c>
      <c r="D22" t="str">
        <f>'Assessed Non-TIF'!D22</f>
        <v>0234</v>
      </c>
      <c r="E22" t="str">
        <f>'Assessed Non-TIF'!E22</f>
        <v>ANAMOSA</v>
      </c>
      <c r="F22" t="str">
        <f>'Assessed Non-TIF'!F22</f>
        <v>Anamosa</v>
      </c>
      <c r="G22" s="8">
        <f>SUMIFS(TaxableValuation[Taxable Residential],TaxableValuation[Dist],$C22,TaxableValuation[Tif_NonTIF],$A$4)</f>
        <v>353779558</v>
      </c>
      <c r="H22" s="8">
        <f>SUMIFS(TaxableValuation[Taxable Ag Land],TaxableValuation[Dist],$C22,TaxableValuation[Tif_NonTIF],$A$4)</f>
        <v>88101518</v>
      </c>
      <c r="I22" s="8">
        <f>SUMIFS(TaxableValuation[Taxable Ag Building],TaxableValuation[Dist],$C22,TaxableValuation[Tif_NonTIF],$A$4)</f>
        <v>6754689</v>
      </c>
      <c r="J22" s="8">
        <f>SUMIFS(TaxableValuation[Taxable Commercial],TaxableValuation[Dist],$C22,TaxableValuation[Tif_NonTIF],$A$4)</f>
        <v>46598689</v>
      </c>
      <c r="K22" s="8">
        <f>SUMIFS(TaxableValuation[Taxable Industrial],TaxableValuation[Dist],$C22,TaxableValuation[Tif_NonTIF],$A$4)</f>
        <v>4399310</v>
      </c>
      <c r="L22" s="8">
        <f>SUMIFS(TaxableValuation[Taxable Reserved],TaxableValuation[Dist],$C22,TaxableValuation[Tif_NonTIF],$A$4)</f>
        <v>0</v>
      </c>
      <c r="M22" s="8">
        <f>SUMIFS(TaxableValuation[Taxable Reserved2],TaxableValuation[Dist],$C22,TaxableValuation[Tif_NonTIF],$A$4)</f>
        <v>0</v>
      </c>
      <c r="N22" s="8">
        <f>SUMIFS(TaxableValuation[Taxable Railroads],TaxableValuation[Dist],$C22,TaxableValuation[Tif_NonTIF],$A$4)</f>
        <v>0</v>
      </c>
      <c r="O22" s="8">
        <f>SUMIFS(TaxableValuation[Taxable Utilities],TaxableValuation[Dist],$C22,TaxableValuation[Tif_NonTIF],$A$4)</f>
        <v>3862937</v>
      </c>
      <c r="P22" s="8">
        <f>SUMIFS(TaxableValuation[Taxable Other],TaxableValuation[Dist],$C22,TaxableValuation[Tif_NonTIF],$A$4)</f>
        <v>999146</v>
      </c>
      <c r="Q22" s="8">
        <f>SUMIFS(TaxableValuation[Taxable Gross],TaxableValuation[Dist],$C22,TaxableValuation[Tif_NonTIF],$A$4)</f>
        <v>504495847</v>
      </c>
      <c r="R22" s="8">
        <f>SUMIFS(TaxableValuation[Taxable Military Exempt],TaxableValuation[Dist],$C22,TaxableValuation[Tif_NonTIF],$A$4)</f>
        <v>1701072</v>
      </c>
      <c r="S22" s="8">
        <f>SUMIFS(TaxableValuation[Taxable Homestead Exempt],TaxableValuation[Dist],$C22,TaxableValuation[Tif_NonTIF],$A$4)</f>
        <v>6487000</v>
      </c>
      <c r="T22" s="8">
        <f>SUMIFS(TaxableValuation[Taxable Net],TaxableValuation[Dist],$C22,TaxableValuation[Tif_NonTIF],$A$4)</f>
        <v>496307775</v>
      </c>
      <c r="U22" s="8">
        <f>SUMIFS(TaxableValuation[Taxable Gas &amp; Elec Utilities],TaxableValuation[Dist],$C22,TaxableValuation[Tif_NonTIF],$A$4)</f>
        <v>7210327</v>
      </c>
      <c r="V22" s="8">
        <f t="shared" si="0"/>
        <v>503518102</v>
      </c>
    </row>
    <row r="23" spans="1:22" x14ac:dyDescent="0.25">
      <c r="A23">
        <f>'Assessed Non-TIF'!A23</f>
        <v>2026</v>
      </c>
      <c r="B23" t="str">
        <f>'Assessed Non-TIF'!B23</f>
        <v>09</v>
      </c>
      <c r="C23" t="str">
        <f>'Assessed Non-TIF'!C23</f>
        <v>0243</v>
      </c>
      <c r="D23" t="str">
        <f>'Assessed Non-TIF'!D23</f>
        <v>0243</v>
      </c>
      <c r="E23" t="str">
        <f>'Assessed Non-TIF'!E23</f>
        <v>ANDREW</v>
      </c>
      <c r="F23" t="str">
        <f>'Assessed Non-TIF'!F23</f>
        <v>Andrew</v>
      </c>
      <c r="G23" s="8">
        <f>SUMIFS(TaxableValuation[Taxable Residential],TaxableValuation[Dist],$C23,TaxableValuation[Tif_NonTIF],$A$4)</f>
        <v>65101249</v>
      </c>
      <c r="H23" s="8">
        <f>SUMIFS(TaxableValuation[Taxable Ag Land],TaxableValuation[Dist],$C23,TaxableValuation[Tif_NonTIF],$A$4)</f>
        <v>61355328</v>
      </c>
      <c r="I23" s="8">
        <f>SUMIFS(TaxableValuation[Taxable Ag Building],TaxableValuation[Dist],$C23,TaxableValuation[Tif_NonTIF],$A$4)</f>
        <v>4689284</v>
      </c>
      <c r="J23" s="8">
        <f>SUMIFS(TaxableValuation[Taxable Commercial],TaxableValuation[Dist],$C23,TaxableValuation[Tif_NonTIF],$A$4)</f>
        <v>2741661</v>
      </c>
      <c r="K23" s="8">
        <f>SUMIFS(TaxableValuation[Taxable Industrial],TaxableValuation[Dist],$C23,TaxableValuation[Tif_NonTIF],$A$4)</f>
        <v>2047372</v>
      </c>
      <c r="L23" s="8">
        <f>SUMIFS(TaxableValuation[Taxable Reserved],TaxableValuation[Dist],$C23,TaxableValuation[Tif_NonTIF],$A$4)</f>
        <v>0</v>
      </c>
      <c r="M23" s="8">
        <f>SUMIFS(TaxableValuation[Taxable Reserved2],TaxableValuation[Dist],$C23,TaxableValuation[Tif_NonTIF],$A$4)</f>
        <v>0</v>
      </c>
      <c r="N23" s="8">
        <f>SUMIFS(TaxableValuation[Taxable Railroads],TaxableValuation[Dist],$C23,TaxableValuation[Tif_NonTIF],$A$4)</f>
        <v>0</v>
      </c>
      <c r="O23" s="8">
        <f>SUMIFS(TaxableValuation[Taxable Utilities],TaxableValuation[Dist],$C23,TaxableValuation[Tif_NonTIF],$A$4)</f>
        <v>841392</v>
      </c>
      <c r="P23" s="8">
        <f>SUMIFS(TaxableValuation[Taxable Other],TaxableValuation[Dist],$C23,TaxableValuation[Tif_NonTIF],$A$4)</f>
        <v>0</v>
      </c>
      <c r="Q23" s="8">
        <f>SUMIFS(TaxableValuation[Taxable Gross],TaxableValuation[Dist],$C23,TaxableValuation[Tif_NonTIF],$A$4)</f>
        <v>136776286</v>
      </c>
      <c r="R23" s="8">
        <f>SUMIFS(TaxableValuation[Taxable Military Exempt],TaxableValuation[Dist],$C23,TaxableValuation[Tif_NonTIF],$A$4)</f>
        <v>204000</v>
      </c>
      <c r="S23" s="8">
        <f>SUMIFS(TaxableValuation[Taxable Homestead Exempt],TaxableValuation[Dist],$C23,TaxableValuation[Tif_NonTIF],$A$4)</f>
        <v>975000</v>
      </c>
      <c r="T23" s="8">
        <f>SUMIFS(TaxableValuation[Taxable Net],TaxableValuation[Dist],$C23,TaxableValuation[Tif_NonTIF],$A$4)</f>
        <v>135597286</v>
      </c>
      <c r="U23" s="8">
        <f>SUMIFS(TaxableValuation[Taxable Gas &amp; Elec Utilities],TaxableValuation[Dist],$C23,TaxableValuation[Tif_NonTIF],$A$4)</f>
        <v>2862932</v>
      </c>
      <c r="V23" s="8">
        <f t="shared" si="0"/>
        <v>138460218</v>
      </c>
    </row>
    <row r="24" spans="1:22" x14ac:dyDescent="0.25">
      <c r="A24">
        <f>'Assessed Non-TIF'!A24</f>
        <v>2026</v>
      </c>
      <c r="B24" t="str">
        <f>'Assessed Non-TIF'!B24</f>
        <v>11</v>
      </c>
      <c r="C24" t="str">
        <f>'Assessed Non-TIF'!C24</f>
        <v>0261</v>
      </c>
      <c r="D24" t="str">
        <f>'Assessed Non-TIF'!D24</f>
        <v>0261</v>
      </c>
      <c r="E24" t="str">
        <f>'Assessed Non-TIF'!E24</f>
        <v>ANKENY</v>
      </c>
      <c r="F24" t="str">
        <f>'Assessed Non-TIF'!F24</f>
        <v>Ankeny</v>
      </c>
      <c r="G24" s="8">
        <f>SUMIFS(TaxableValuation[Taxable Residential],TaxableValuation[Dist],$C24,TaxableValuation[Tif_NonTIF],$A$4)</f>
        <v>4412640372</v>
      </c>
      <c r="H24" s="8">
        <f>SUMIFS(TaxableValuation[Taxable Ag Land],TaxableValuation[Dist],$C24,TaxableValuation[Tif_NonTIF],$A$4)</f>
        <v>12933704</v>
      </c>
      <c r="I24" s="8">
        <f>SUMIFS(TaxableValuation[Taxable Ag Building],TaxableValuation[Dist],$C24,TaxableValuation[Tif_NonTIF],$A$4)</f>
        <v>873630</v>
      </c>
      <c r="J24" s="8">
        <f>SUMIFS(TaxableValuation[Taxable Commercial],TaxableValuation[Dist],$C24,TaxableValuation[Tif_NonTIF],$A$4)</f>
        <v>1198018508</v>
      </c>
      <c r="K24" s="8">
        <f>SUMIFS(TaxableValuation[Taxable Industrial],TaxableValuation[Dist],$C24,TaxableValuation[Tif_NonTIF],$A$4)</f>
        <v>187736535</v>
      </c>
      <c r="L24" s="8">
        <f>SUMIFS(TaxableValuation[Taxable Reserved],TaxableValuation[Dist],$C24,TaxableValuation[Tif_NonTIF],$A$4)</f>
        <v>0</v>
      </c>
      <c r="M24" s="8">
        <f>SUMIFS(TaxableValuation[Taxable Reserved2],TaxableValuation[Dist],$C24,TaxableValuation[Tif_NonTIF],$A$4)</f>
        <v>0</v>
      </c>
      <c r="N24" s="8">
        <f>SUMIFS(TaxableValuation[Taxable Railroads],TaxableValuation[Dist],$C24,TaxableValuation[Tif_NonTIF],$A$4)</f>
        <v>2486510</v>
      </c>
      <c r="O24" s="8">
        <f>SUMIFS(TaxableValuation[Taxable Utilities],TaxableValuation[Dist],$C24,TaxableValuation[Tif_NonTIF],$A$4)</f>
        <v>1294241</v>
      </c>
      <c r="P24" s="8">
        <f>SUMIFS(TaxableValuation[Taxable Other],TaxableValuation[Dist],$C24,TaxableValuation[Tif_NonTIF],$A$4)</f>
        <v>0</v>
      </c>
      <c r="Q24" s="8">
        <f>SUMIFS(TaxableValuation[Taxable Gross],TaxableValuation[Dist],$C24,TaxableValuation[Tif_NonTIF],$A$4)</f>
        <v>5815983500</v>
      </c>
      <c r="R24" s="8">
        <f>SUMIFS(TaxableValuation[Taxable Military Exempt],TaxableValuation[Dist],$C24,TaxableValuation[Tif_NonTIF],$A$4)</f>
        <v>7828147</v>
      </c>
      <c r="S24" s="8">
        <f>SUMIFS(TaxableValuation[Taxable Homestead Exempt],TaxableValuation[Dist],$C24,TaxableValuation[Tif_NonTIF],$A$4)</f>
        <v>31616000</v>
      </c>
      <c r="T24" s="8">
        <f>SUMIFS(TaxableValuation[Taxable Net],TaxableValuation[Dist],$C24,TaxableValuation[Tif_NonTIF],$A$4)</f>
        <v>5776539353</v>
      </c>
      <c r="U24" s="8">
        <f>SUMIFS(TaxableValuation[Taxable Gas &amp; Elec Utilities],TaxableValuation[Dist],$C24,TaxableValuation[Tif_NonTIF],$A$4)</f>
        <v>39052179</v>
      </c>
      <c r="V24" s="8">
        <f t="shared" si="0"/>
        <v>5815591532</v>
      </c>
    </row>
    <row r="25" spans="1:22" x14ac:dyDescent="0.25">
      <c r="A25">
        <f>'Assessed Non-TIF'!A25</f>
        <v>2026</v>
      </c>
      <c r="B25" t="str">
        <f>'Assessed Non-TIF'!B25</f>
        <v>07</v>
      </c>
      <c r="C25" t="str">
        <f>'Assessed Non-TIF'!C25</f>
        <v>0279</v>
      </c>
      <c r="D25" t="str">
        <f>'Assessed Non-TIF'!D25</f>
        <v>0279</v>
      </c>
      <c r="E25" t="str">
        <f>'Assessed Non-TIF'!E25</f>
        <v>APLINGTON-PARKERSBURG</v>
      </c>
      <c r="F25" t="str">
        <f>'Assessed Non-TIF'!F25</f>
        <v>Aplington-Parkersburg</v>
      </c>
      <c r="G25" s="8">
        <f>SUMIFS(TaxableValuation[Taxable Residential],TaxableValuation[Dist],$C25,TaxableValuation[Tif_NonTIF],$A$4)</f>
        <v>161973611</v>
      </c>
      <c r="H25" s="8">
        <f>SUMIFS(TaxableValuation[Taxable Ag Land],TaxableValuation[Dist],$C25,TaxableValuation[Tif_NonTIF],$A$4)</f>
        <v>130231686</v>
      </c>
      <c r="I25" s="8">
        <f>SUMIFS(TaxableValuation[Taxable Ag Building],TaxableValuation[Dist],$C25,TaxableValuation[Tif_NonTIF],$A$4)</f>
        <v>9901247</v>
      </c>
      <c r="J25" s="8">
        <f>SUMIFS(TaxableValuation[Taxable Commercial],TaxableValuation[Dist],$C25,TaxableValuation[Tif_NonTIF],$A$4)</f>
        <v>17460320</v>
      </c>
      <c r="K25" s="8">
        <f>SUMIFS(TaxableValuation[Taxable Industrial],TaxableValuation[Dist],$C25,TaxableValuation[Tif_NonTIF],$A$4)</f>
        <v>5300842</v>
      </c>
      <c r="L25" s="8">
        <f>SUMIFS(TaxableValuation[Taxable Reserved],TaxableValuation[Dist],$C25,TaxableValuation[Tif_NonTIF],$A$4)</f>
        <v>0</v>
      </c>
      <c r="M25" s="8">
        <f>SUMIFS(TaxableValuation[Taxable Reserved2],TaxableValuation[Dist],$C25,TaxableValuation[Tif_NonTIF],$A$4)</f>
        <v>0</v>
      </c>
      <c r="N25" s="8">
        <f>SUMIFS(TaxableValuation[Taxable Railroads],TaxableValuation[Dist],$C25,TaxableValuation[Tif_NonTIF],$A$4)</f>
        <v>4455777</v>
      </c>
      <c r="O25" s="8">
        <f>SUMIFS(TaxableValuation[Taxable Utilities],TaxableValuation[Dist],$C25,TaxableValuation[Tif_NonTIF],$A$4)</f>
        <v>872507</v>
      </c>
      <c r="P25" s="8">
        <f>SUMIFS(TaxableValuation[Taxable Other],TaxableValuation[Dist],$C25,TaxableValuation[Tif_NonTIF],$A$4)</f>
        <v>0</v>
      </c>
      <c r="Q25" s="8">
        <f>SUMIFS(TaxableValuation[Taxable Gross],TaxableValuation[Dist],$C25,TaxableValuation[Tif_NonTIF],$A$4)</f>
        <v>330195990</v>
      </c>
      <c r="R25" s="8">
        <f>SUMIFS(TaxableValuation[Taxable Military Exempt],TaxableValuation[Dist],$C25,TaxableValuation[Tif_NonTIF],$A$4)</f>
        <v>859704</v>
      </c>
      <c r="S25" s="8">
        <f>SUMIFS(TaxableValuation[Taxable Homestead Exempt],TaxableValuation[Dist],$C25,TaxableValuation[Tif_NonTIF],$A$4)</f>
        <v>3178500</v>
      </c>
      <c r="T25" s="8">
        <f>SUMIFS(TaxableValuation[Taxable Net],TaxableValuation[Dist],$C25,TaxableValuation[Tif_NonTIF],$A$4)</f>
        <v>326157786</v>
      </c>
      <c r="U25" s="8">
        <f>SUMIFS(TaxableValuation[Taxable Gas &amp; Elec Utilities],TaxableValuation[Dist],$C25,TaxableValuation[Tif_NonTIF],$A$4)</f>
        <v>27023963</v>
      </c>
      <c r="V25" s="8">
        <f t="shared" si="0"/>
        <v>353181749</v>
      </c>
    </row>
    <row r="26" spans="1:22" x14ac:dyDescent="0.25">
      <c r="A26">
        <f>'Assessed Non-TIF'!A26</f>
        <v>2026</v>
      </c>
      <c r="B26" t="str">
        <f>'Assessed Non-TIF'!B26</f>
        <v>12</v>
      </c>
      <c r="C26" t="str">
        <f>'Assessed Non-TIF'!C26</f>
        <v>0355</v>
      </c>
      <c r="D26" t="str">
        <f>'Assessed Non-TIF'!D26</f>
        <v>0355</v>
      </c>
      <c r="E26" t="str">
        <f>'Assessed Non-TIF'!E26</f>
        <v>AR-WE-VA</v>
      </c>
      <c r="F26" t="str">
        <f>'Assessed Non-TIF'!F26</f>
        <v>Ar-We-Va</v>
      </c>
      <c r="G26" s="8">
        <f>SUMIFS(TaxableValuation[Taxable Residential],TaxableValuation[Dist],$C26,TaxableValuation[Tif_NonTIF],$A$4)</f>
        <v>58062607</v>
      </c>
      <c r="H26" s="8">
        <f>SUMIFS(TaxableValuation[Taxable Ag Land],TaxableValuation[Dist],$C26,TaxableValuation[Tif_NonTIF],$A$4)</f>
        <v>160412713</v>
      </c>
      <c r="I26" s="8">
        <f>SUMIFS(TaxableValuation[Taxable Ag Building],TaxableValuation[Dist],$C26,TaxableValuation[Tif_NonTIF],$A$4)</f>
        <v>13573255</v>
      </c>
      <c r="J26" s="8">
        <f>SUMIFS(TaxableValuation[Taxable Commercial],TaxableValuation[Dist],$C26,TaxableValuation[Tif_NonTIF],$A$4)</f>
        <v>6541428</v>
      </c>
      <c r="K26" s="8">
        <f>SUMIFS(TaxableValuation[Taxable Industrial],TaxableValuation[Dist],$C26,TaxableValuation[Tif_NonTIF],$A$4)</f>
        <v>50572992</v>
      </c>
      <c r="L26" s="8">
        <f>SUMIFS(TaxableValuation[Taxable Reserved],TaxableValuation[Dist],$C26,TaxableValuation[Tif_NonTIF],$A$4)</f>
        <v>0</v>
      </c>
      <c r="M26" s="8">
        <f>SUMIFS(TaxableValuation[Taxable Reserved2],TaxableValuation[Dist],$C26,TaxableValuation[Tif_NonTIF],$A$4)</f>
        <v>0</v>
      </c>
      <c r="N26" s="8">
        <f>SUMIFS(TaxableValuation[Taxable Railroads],TaxableValuation[Dist],$C26,TaxableValuation[Tif_NonTIF],$A$4)</f>
        <v>18691268</v>
      </c>
      <c r="O26" s="8">
        <f>SUMIFS(TaxableValuation[Taxable Utilities],TaxableValuation[Dist],$C26,TaxableValuation[Tif_NonTIF],$A$4)</f>
        <v>626099</v>
      </c>
      <c r="P26" s="8">
        <f>SUMIFS(TaxableValuation[Taxable Other],TaxableValuation[Dist],$C26,TaxableValuation[Tif_NonTIF],$A$4)</f>
        <v>0</v>
      </c>
      <c r="Q26" s="8">
        <f>SUMIFS(TaxableValuation[Taxable Gross],TaxableValuation[Dist],$C26,TaxableValuation[Tif_NonTIF],$A$4)</f>
        <v>308480362</v>
      </c>
      <c r="R26" s="8">
        <f>SUMIFS(TaxableValuation[Taxable Military Exempt],TaxableValuation[Dist],$C26,TaxableValuation[Tif_NonTIF],$A$4)</f>
        <v>280000</v>
      </c>
      <c r="S26" s="8">
        <f>SUMIFS(TaxableValuation[Taxable Homestead Exempt],TaxableValuation[Dist],$C26,TaxableValuation[Tif_NonTIF],$A$4)</f>
        <v>1306136</v>
      </c>
      <c r="T26" s="8">
        <f>SUMIFS(TaxableValuation[Taxable Net],TaxableValuation[Dist],$C26,TaxableValuation[Tif_NonTIF],$A$4)</f>
        <v>306894226</v>
      </c>
      <c r="U26" s="8">
        <f>SUMIFS(TaxableValuation[Taxable Gas &amp; Elec Utilities],TaxableValuation[Dist],$C26,TaxableValuation[Tif_NonTIF],$A$4)</f>
        <v>2792941</v>
      </c>
      <c r="V26" s="8">
        <f t="shared" si="0"/>
        <v>309687167</v>
      </c>
    </row>
    <row r="27" spans="1:22" x14ac:dyDescent="0.25">
      <c r="A27">
        <f>'Assessed Non-TIF'!A27</f>
        <v>2026</v>
      </c>
      <c r="B27" t="str">
        <f>'Assessed Non-TIF'!B27</f>
        <v>13</v>
      </c>
      <c r="C27" t="str">
        <f>'Assessed Non-TIF'!C27</f>
        <v>0387</v>
      </c>
      <c r="D27" t="str">
        <f>'Assessed Non-TIF'!D27</f>
        <v>0387</v>
      </c>
      <c r="E27" t="str">
        <f>'Assessed Non-TIF'!E27</f>
        <v>ATLANTIC</v>
      </c>
      <c r="F27" t="str">
        <f>'Assessed Non-TIF'!F27</f>
        <v>Atlantic</v>
      </c>
      <c r="G27" s="8">
        <f>SUMIFS(TaxableValuation[Taxable Residential],TaxableValuation[Dist],$C27,TaxableValuation[Tif_NonTIF],$A$4)</f>
        <v>264598097</v>
      </c>
      <c r="H27" s="8">
        <f>SUMIFS(TaxableValuation[Taxable Ag Land],TaxableValuation[Dist],$C27,TaxableValuation[Tif_NonTIF],$A$4)</f>
        <v>178033501</v>
      </c>
      <c r="I27" s="8">
        <f>SUMIFS(TaxableValuation[Taxable Ag Building],TaxableValuation[Dist],$C27,TaxableValuation[Tif_NonTIF],$A$4)</f>
        <v>10278524</v>
      </c>
      <c r="J27" s="8">
        <f>SUMIFS(TaxableValuation[Taxable Commercial],TaxableValuation[Dist],$C27,TaxableValuation[Tif_NonTIF],$A$4)</f>
        <v>74539595</v>
      </c>
      <c r="K27" s="8">
        <f>SUMIFS(TaxableValuation[Taxable Industrial],TaxableValuation[Dist],$C27,TaxableValuation[Tif_NonTIF],$A$4)</f>
        <v>9255007</v>
      </c>
      <c r="L27" s="8">
        <f>SUMIFS(TaxableValuation[Taxable Reserved],TaxableValuation[Dist],$C27,TaxableValuation[Tif_NonTIF],$A$4)</f>
        <v>0</v>
      </c>
      <c r="M27" s="8">
        <f>SUMIFS(TaxableValuation[Taxable Reserved2],TaxableValuation[Dist],$C27,TaxableValuation[Tif_NonTIF],$A$4)</f>
        <v>0</v>
      </c>
      <c r="N27" s="8">
        <f>SUMIFS(TaxableValuation[Taxable Railroads],TaxableValuation[Dist],$C27,TaxableValuation[Tif_NonTIF],$A$4)</f>
        <v>4306989</v>
      </c>
      <c r="O27" s="8">
        <f>SUMIFS(TaxableValuation[Taxable Utilities],TaxableValuation[Dist],$C27,TaxableValuation[Tif_NonTIF],$A$4)</f>
        <v>18055057</v>
      </c>
      <c r="P27" s="8">
        <f>SUMIFS(TaxableValuation[Taxable Other],TaxableValuation[Dist],$C27,TaxableValuation[Tif_NonTIF],$A$4)</f>
        <v>0</v>
      </c>
      <c r="Q27" s="8">
        <f>SUMIFS(TaxableValuation[Taxable Gross],TaxableValuation[Dist],$C27,TaxableValuation[Tif_NonTIF],$A$4)</f>
        <v>559066770</v>
      </c>
      <c r="R27" s="8">
        <f>SUMIFS(TaxableValuation[Taxable Military Exempt],TaxableValuation[Dist],$C27,TaxableValuation[Tif_NonTIF],$A$4)</f>
        <v>1444000</v>
      </c>
      <c r="S27" s="8">
        <f>SUMIFS(TaxableValuation[Taxable Homestead Exempt],TaxableValuation[Dist],$C27,TaxableValuation[Tif_NonTIF],$A$4)</f>
        <v>4852557</v>
      </c>
      <c r="T27" s="8">
        <f>SUMIFS(TaxableValuation[Taxable Net],TaxableValuation[Dist],$C27,TaxableValuation[Tif_NonTIF],$A$4)</f>
        <v>552770213</v>
      </c>
      <c r="U27" s="8">
        <f>SUMIFS(TaxableValuation[Taxable Gas &amp; Elec Utilities],TaxableValuation[Dist],$C27,TaxableValuation[Tif_NonTIF],$A$4)</f>
        <v>13328282</v>
      </c>
      <c r="V27" s="8">
        <f t="shared" si="0"/>
        <v>566098495</v>
      </c>
    </row>
    <row r="28" spans="1:22" x14ac:dyDescent="0.25">
      <c r="A28">
        <f>'Assessed Non-TIF'!A28</f>
        <v>2026</v>
      </c>
      <c r="B28" t="str">
        <f>'Assessed Non-TIF'!B28</f>
        <v>11</v>
      </c>
      <c r="C28" t="str">
        <f>'Assessed Non-TIF'!C28</f>
        <v>0414</v>
      </c>
      <c r="D28" t="str">
        <f>'Assessed Non-TIF'!D28</f>
        <v>0414</v>
      </c>
      <c r="E28" t="str">
        <f>'Assessed Non-TIF'!E28</f>
        <v>AUDUBON</v>
      </c>
      <c r="F28" t="str">
        <f>'Assessed Non-TIF'!F28</f>
        <v>Audubon</v>
      </c>
      <c r="G28" s="8">
        <f>SUMIFS(TaxableValuation[Taxable Residential],TaxableValuation[Dist],$C28,TaxableValuation[Tif_NonTIF],$A$4)</f>
        <v>96487337</v>
      </c>
      <c r="H28" s="8">
        <f>SUMIFS(TaxableValuation[Taxable Ag Land],TaxableValuation[Dist],$C28,TaxableValuation[Tif_NonTIF],$A$4)</f>
        <v>204476433</v>
      </c>
      <c r="I28" s="8">
        <f>SUMIFS(TaxableValuation[Taxable Ag Building],TaxableValuation[Dist],$C28,TaxableValuation[Tif_NonTIF],$A$4)</f>
        <v>14740016</v>
      </c>
      <c r="J28" s="8">
        <f>SUMIFS(TaxableValuation[Taxable Commercial],TaxableValuation[Dist],$C28,TaxableValuation[Tif_NonTIF],$A$4)</f>
        <v>32943590</v>
      </c>
      <c r="K28" s="8">
        <f>SUMIFS(TaxableValuation[Taxable Industrial],TaxableValuation[Dist],$C28,TaxableValuation[Tif_NonTIF],$A$4)</f>
        <v>11033226</v>
      </c>
      <c r="L28" s="8">
        <f>SUMIFS(TaxableValuation[Taxable Reserved],TaxableValuation[Dist],$C28,TaxableValuation[Tif_NonTIF],$A$4)</f>
        <v>0</v>
      </c>
      <c r="M28" s="8">
        <f>SUMIFS(TaxableValuation[Taxable Reserved2],TaxableValuation[Dist],$C28,TaxableValuation[Tif_NonTIF],$A$4)</f>
        <v>0</v>
      </c>
      <c r="N28" s="8">
        <f>SUMIFS(TaxableValuation[Taxable Railroads],TaxableValuation[Dist],$C28,TaxableValuation[Tif_NonTIF],$A$4)</f>
        <v>0</v>
      </c>
      <c r="O28" s="8">
        <f>SUMIFS(TaxableValuation[Taxable Utilities],TaxableValuation[Dist],$C28,TaxableValuation[Tif_NonTIF],$A$4)</f>
        <v>358964</v>
      </c>
      <c r="P28" s="8">
        <f>SUMIFS(TaxableValuation[Taxable Other],TaxableValuation[Dist],$C28,TaxableValuation[Tif_NonTIF],$A$4)</f>
        <v>0</v>
      </c>
      <c r="Q28" s="8">
        <f>SUMIFS(TaxableValuation[Taxable Gross],TaxableValuation[Dist],$C28,TaxableValuation[Tif_NonTIF],$A$4)</f>
        <v>360039566</v>
      </c>
      <c r="R28" s="8">
        <f>SUMIFS(TaxableValuation[Taxable Military Exempt],TaxableValuation[Dist],$C28,TaxableValuation[Tif_NonTIF],$A$4)</f>
        <v>636000</v>
      </c>
      <c r="S28" s="8">
        <f>SUMIFS(TaxableValuation[Taxable Homestead Exempt],TaxableValuation[Dist],$C28,TaxableValuation[Tif_NonTIF],$A$4)</f>
        <v>2340000</v>
      </c>
      <c r="T28" s="8">
        <f>SUMIFS(TaxableValuation[Taxable Net],TaxableValuation[Dist],$C28,TaxableValuation[Tif_NonTIF],$A$4)</f>
        <v>357063566</v>
      </c>
      <c r="U28" s="8">
        <f>SUMIFS(TaxableValuation[Taxable Gas &amp; Elec Utilities],TaxableValuation[Dist],$C28,TaxableValuation[Tif_NonTIF],$A$4)</f>
        <v>9704818</v>
      </c>
      <c r="V28" s="8">
        <f t="shared" si="0"/>
        <v>366768384</v>
      </c>
    </row>
    <row r="29" spans="1:22" x14ac:dyDescent="0.25">
      <c r="A29">
        <f>'Assessed Non-TIF'!A29</f>
        <v>2026</v>
      </c>
      <c r="B29" t="str">
        <f>'Assessed Non-TIF'!B29</f>
        <v>11</v>
      </c>
      <c r="C29" t="str">
        <f>'Assessed Non-TIF'!C29</f>
        <v>0472</v>
      </c>
      <c r="D29" t="str">
        <f>'Assessed Non-TIF'!D29</f>
        <v>0472</v>
      </c>
      <c r="E29" t="str">
        <f>'Assessed Non-TIF'!E29</f>
        <v>BALLARD</v>
      </c>
      <c r="F29" t="str">
        <f>'Assessed Non-TIF'!F29</f>
        <v>Ballard</v>
      </c>
      <c r="G29" s="8">
        <f>SUMIFS(TaxableValuation[Taxable Residential],TaxableValuation[Dist],$C29,TaxableValuation[Tif_NonTIF],$A$4)</f>
        <v>325820775</v>
      </c>
      <c r="H29" s="8">
        <f>SUMIFS(TaxableValuation[Taxable Ag Land],TaxableValuation[Dist],$C29,TaxableValuation[Tif_NonTIF],$A$4)</f>
        <v>63415753</v>
      </c>
      <c r="I29" s="8">
        <f>SUMIFS(TaxableValuation[Taxable Ag Building],TaxableValuation[Dist],$C29,TaxableValuation[Tif_NonTIF],$A$4)</f>
        <v>2995056</v>
      </c>
      <c r="J29" s="8">
        <f>SUMIFS(TaxableValuation[Taxable Commercial],TaxableValuation[Dist],$C29,TaxableValuation[Tif_NonTIF],$A$4)</f>
        <v>76613380</v>
      </c>
      <c r="K29" s="8">
        <f>SUMIFS(TaxableValuation[Taxable Industrial],TaxableValuation[Dist],$C29,TaxableValuation[Tif_NonTIF],$A$4)</f>
        <v>39840370</v>
      </c>
      <c r="L29" s="8">
        <f>SUMIFS(TaxableValuation[Taxable Reserved],TaxableValuation[Dist],$C29,TaxableValuation[Tif_NonTIF],$A$4)</f>
        <v>0</v>
      </c>
      <c r="M29" s="8">
        <f>SUMIFS(TaxableValuation[Taxable Reserved2],TaxableValuation[Dist],$C29,TaxableValuation[Tif_NonTIF],$A$4)</f>
        <v>0</v>
      </c>
      <c r="N29" s="8">
        <f>SUMIFS(TaxableValuation[Taxable Railroads],TaxableValuation[Dist],$C29,TaxableValuation[Tif_NonTIF],$A$4)</f>
        <v>7401596</v>
      </c>
      <c r="O29" s="8">
        <f>SUMIFS(TaxableValuation[Taxable Utilities],TaxableValuation[Dist],$C29,TaxableValuation[Tif_NonTIF],$A$4)</f>
        <v>58514462</v>
      </c>
      <c r="P29" s="8">
        <f>SUMIFS(TaxableValuation[Taxable Other],TaxableValuation[Dist],$C29,TaxableValuation[Tif_NonTIF],$A$4)</f>
        <v>0</v>
      </c>
      <c r="Q29" s="8">
        <f>SUMIFS(TaxableValuation[Taxable Gross],TaxableValuation[Dist],$C29,TaxableValuation[Tif_NonTIF],$A$4)</f>
        <v>574601392</v>
      </c>
      <c r="R29" s="8">
        <f>SUMIFS(TaxableValuation[Taxable Military Exempt],TaxableValuation[Dist],$C29,TaxableValuation[Tif_NonTIF],$A$4)</f>
        <v>1023704</v>
      </c>
      <c r="S29" s="8">
        <f>SUMIFS(TaxableValuation[Taxable Homestead Exempt],TaxableValuation[Dist],$C29,TaxableValuation[Tif_NonTIF],$A$4)</f>
        <v>3919500</v>
      </c>
      <c r="T29" s="8">
        <f>SUMIFS(TaxableValuation[Taxable Net],TaxableValuation[Dist],$C29,TaxableValuation[Tif_NonTIF],$A$4)</f>
        <v>569658188</v>
      </c>
      <c r="U29" s="8">
        <f>SUMIFS(TaxableValuation[Taxable Gas &amp; Elec Utilities],TaxableValuation[Dist],$C29,TaxableValuation[Tif_NonTIF],$A$4)</f>
        <v>6357513</v>
      </c>
      <c r="V29" s="8">
        <f t="shared" si="0"/>
        <v>576015701</v>
      </c>
    </row>
    <row r="30" spans="1:22" x14ac:dyDescent="0.25">
      <c r="A30">
        <f>'Assessed Non-TIF'!A30</f>
        <v>2026</v>
      </c>
      <c r="B30" t="str">
        <f>'Assessed Non-TIF'!B30</f>
        <v>11</v>
      </c>
      <c r="C30" t="str">
        <f>'Assessed Non-TIF'!C30</f>
        <v>0513</v>
      </c>
      <c r="D30" t="str">
        <f>'Assessed Non-TIF'!D30</f>
        <v>0513</v>
      </c>
      <c r="E30" t="str">
        <f>'Assessed Non-TIF'!E30</f>
        <v>BAXTER</v>
      </c>
      <c r="F30" t="str">
        <f>'Assessed Non-TIF'!F30</f>
        <v>Baxter</v>
      </c>
      <c r="G30" s="8">
        <f>SUMIFS(TaxableValuation[Taxable Residential],TaxableValuation[Dist],$C30,TaxableValuation[Tif_NonTIF],$A$4)</f>
        <v>80219588</v>
      </c>
      <c r="H30" s="8">
        <f>SUMIFS(TaxableValuation[Taxable Ag Land],TaxableValuation[Dist],$C30,TaxableValuation[Tif_NonTIF],$A$4)</f>
        <v>53489624</v>
      </c>
      <c r="I30" s="8">
        <f>SUMIFS(TaxableValuation[Taxable Ag Building],TaxableValuation[Dist],$C30,TaxableValuation[Tif_NonTIF],$A$4)</f>
        <v>1739839</v>
      </c>
      <c r="J30" s="8">
        <f>SUMIFS(TaxableValuation[Taxable Commercial],TaxableValuation[Dist],$C30,TaxableValuation[Tif_NonTIF],$A$4)</f>
        <v>4546251</v>
      </c>
      <c r="K30" s="8">
        <f>SUMIFS(TaxableValuation[Taxable Industrial],TaxableValuation[Dist],$C30,TaxableValuation[Tif_NonTIF],$A$4)</f>
        <v>0</v>
      </c>
      <c r="L30" s="8">
        <f>SUMIFS(TaxableValuation[Taxable Reserved],TaxableValuation[Dist],$C30,TaxableValuation[Tif_NonTIF],$A$4)</f>
        <v>0</v>
      </c>
      <c r="M30" s="8">
        <f>SUMIFS(TaxableValuation[Taxable Reserved2],TaxableValuation[Dist],$C30,TaxableValuation[Tif_NonTIF],$A$4)</f>
        <v>0</v>
      </c>
      <c r="N30" s="8">
        <f>SUMIFS(TaxableValuation[Taxable Railroads],TaxableValuation[Dist],$C30,TaxableValuation[Tif_NonTIF],$A$4)</f>
        <v>0</v>
      </c>
      <c r="O30" s="8">
        <f>SUMIFS(TaxableValuation[Taxable Utilities],TaxableValuation[Dist],$C30,TaxableValuation[Tif_NonTIF],$A$4)</f>
        <v>0</v>
      </c>
      <c r="P30" s="8">
        <f>SUMIFS(TaxableValuation[Taxable Other],TaxableValuation[Dist],$C30,TaxableValuation[Tif_NonTIF],$A$4)</f>
        <v>0</v>
      </c>
      <c r="Q30" s="8">
        <f>SUMIFS(TaxableValuation[Taxable Gross],TaxableValuation[Dist],$C30,TaxableValuation[Tif_NonTIF],$A$4)</f>
        <v>139995302</v>
      </c>
      <c r="R30" s="8">
        <f>SUMIFS(TaxableValuation[Taxable Military Exempt],TaxableValuation[Dist],$C30,TaxableValuation[Tif_NonTIF],$A$4)</f>
        <v>312000</v>
      </c>
      <c r="S30" s="8">
        <f>SUMIFS(TaxableValuation[Taxable Homestead Exempt],TaxableValuation[Dist],$C30,TaxableValuation[Tif_NonTIF],$A$4)</f>
        <v>851500</v>
      </c>
      <c r="T30" s="8">
        <f>SUMIFS(TaxableValuation[Taxable Net],TaxableValuation[Dist],$C30,TaxableValuation[Tif_NonTIF],$A$4)</f>
        <v>138831802</v>
      </c>
      <c r="U30" s="8">
        <f>SUMIFS(TaxableValuation[Taxable Gas &amp; Elec Utilities],TaxableValuation[Dist],$C30,TaxableValuation[Tif_NonTIF],$A$4)</f>
        <v>1578286</v>
      </c>
      <c r="V30" s="8">
        <f t="shared" si="0"/>
        <v>140410088</v>
      </c>
    </row>
    <row r="31" spans="1:22" x14ac:dyDescent="0.25">
      <c r="A31">
        <f>'Assessed Non-TIF'!A31</f>
        <v>2026</v>
      </c>
      <c r="B31" t="str">
        <f>'Assessed Non-TIF'!B31</f>
        <v>07</v>
      </c>
      <c r="C31" t="str">
        <f>'Assessed Non-TIF'!C31</f>
        <v>0540</v>
      </c>
      <c r="D31" t="str">
        <f>'Assessed Non-TIF'!D31</f>
        <v>0540</v>
      </c>
      <c r="E31" t="str">
        <f>'Assessed Non-TIF'!E31</f>
        <v>BCLUW</v>
      </c>
      <c r="F31" t="str">
        <f>'Assessed Non-TIF'!F31</f>
        <v>BCLUW</v>
      </c>
      <c r="G31" s="8">
        <f>SUMIFS(TaxableValuation[Taxable Residential],TaxableValuation[Dist],$C31,TaxableValuation[Tif_NonTIF],$A$4)</f>
        <v>91239537</v>
      </c>
      <c r="H31" s="8">
        <f>SUMIFS(TaxableValuation[Taxable Ag Land],TaxableValuation[Dist],$C31,TaxableValuation[Tif_NonTIF],$A$4)</f>
        <v>178351412</v>
      </c>
      <c r="I31" s="8">
        <f>SUMIFS(TaxableValuation[Taxable Ag Building],TaxableValuation[Dist],$C31,TaxableValuation[Tif_NonTIF],$A$4)</f>
        <v>7664576</v>
      </c>
      <c r="J31" s="8">
        <f>SUMIFS(TaxableValuation[Taxable Commercial],TaxableValuation[Dist],$C31,TaxableValuation[Tif_NonTIF],$A$4)</f>
        <v>20028525</v>
      </c>
      <c r="K31" s="8">
        <f>SUMIFS(TaxableValuation[Taxable Industrial],TaxableValuation[Dist],$C31,TaxableValuation[Tif_NonTIF],$A$4)</f>
        <v>25299100</v>
      </c>
      <c r="L31" s="8">
        <f>SUMIFS(TaxableValuation[Taxable Reserved],TaxableValuation[Dist],$C31,TaxableValuation[Tif_NonTIF],$A$4)</f>
        <v>0</v>
      </c>
      <c r="M31" s="8">
        <f>SUMIFS(TaxableValuation[Taxable Reserved2],TaxableValuation[Dist],$C31,TaxableValuation[Tif_NonTIF],$A$4)</f>
        <v>0</v>
      </c>
      <c r="N31" s="8">
        <f>SUMIFS(TaxableValuation[Taxable Railroads],TaxableValuation[Dist],$C31,TaxableValuation[Tif_NonTIF],$A$4)</f>
        <v>0</v>
      </c>
      <c r="O31" s="8">
        <f>SUMIFS(TaxableValuation[Taxable Utilities],TaxableValuation[Dist],$C31,TaxableValuation[Tif_NonTIF],$A$4)</f>
        <v>7427326</v>
      </c>
      <c r="P31" s="8">
        <f>SUMIFS(TaxableValuation[Taxable Other],TaxableValuation[Dist],$C31,TaxableValuation[Tif_NonTIF],$A$4)</f>
        <v>0</v>
      </c>
      <c r="Q31" s="8">
        <f>SUMIFS(TaxableValuation[Taxable Gross],TaxableValuation[Dist],$C31,TaxableValuation[Tif_NonTIF],$A$4)</f>
        <v>330010476</v>
      </c>
      <c r="R31" s="8">
        <f>SUMIFS(TaxableValuation[Taxable Military Exempt],TaxableValuation[Dist],$C31,TaxableValuation[Tif_NonTIF],$A$4)</f>
        <v>496000</v>
      </c>
      <c r="S31" s="8">
        <f>SUMIFS(TaxableValuation[Taxable Homestead Exempt],TaxableValuation[Dist],$C31,TaxableValuation[Tif_NonTIF],$A$4)</f>
        <v>1846000</v>
      </c>
      <c r="T31" s="8">
        <f>SUMIFS(TaxableValuation[Taxable Net],TaxableValuation[Dist],$C31,TaxableValuation[Tif_NonTIF],$A$4)</f>
        <v>327668476</v>
      </c>
      <c r="U31" s="8">
        <f>SUMIFS(TaxableValuation[Taxable Gas &amp; Elec Utilities],TaxableValuation[Dist],$C31,TaxableValuation[Tif_NonTIF],$A$4)</f>
        <v>8289363</v>
      </c>
      <c r="V31" s="8">
        <f t="shared" si="0"/>
        <v>335957839</v>
      </c>
    </row>
    <row r="32" spans="1:22" x14ac:dyDescent="0.25">
      <c r="A32">
        <f>'Assessed Non-TIF'!A32</f>
        <v>2026</v>
      </c>
      <c r="B32" t="str">
        <f>'Assessed Non-TIF'!B32</f>
        <v>13</v>
      </c>
      <c r="C32" t="str">
        <f>'Assessed Non-TIF'!C32</f>
        <v>0549</v>
      </c>
      <c r="D32" t="str">
        <f>'Assessed Non-TIF'!D32</f>
        <v>0549</v>
      </c>
      <c r="E32" t="str">
        <f>'Assessed Non-TIF'!E32</f>
        <v>BEDFORD</v>
      </c>
      <c r="F32" t="str">
        <f>'Assessed Non-TIF'!F32</f>
        <v>Bedford</v>
      </c>
      <c r="G32" s="8">
        <f>SUMIFS(TaxableValuation[Taxable Residential],TaxableValuation[Dist],$C32,TaxableValuation[Tif_NonTIF],$A$4)</f>
        <v>86840170</v>
      </c>
      <c r="H32" s="8">
        <f>SUMIFS(TaxableValuation[Taxable Ag Land],TaxableValuation[Dist],$C32,TaxableValuation[Tif_NonTIF],$A$4)</f>
        <v>159415451</v>
      </c>
      <c r="I32" s="8">
        <f>SUMIFS(TaxableValuation[Taxable Ag Building],TaxableValuation[Dist],$C32,TaxableValuation[Tif_NonTIF],$A$4)</f>
        <v>10742575</v>
      </c>
      <c r="J32" s="8">
        <f>SUMIFS(TaxableValuation[Taxable Commercial],TaxableValuation[Dist],$C32,TaxableValuation[Tif_NonTIF],$A$4)</f>
        <v>7032533</v>
      </c>
      <c r="K32" s="8">
        <f>SUMIFS(TaxableValuation[Taxable Industrial],TaxableValuation[Dist],$C32,TaxableValuation[Tif_NonTIF],$A$4)</f>
        <v>28138051</v>
      </c>
      <c r="L32" s="8">
        <f>SUMIFS(TaxableValuation[Taxable Reserved],TaxableValuation[Dist],$C32,TaxableValuation[Tif_NonTIF],$A$4)</f>
        <v>0</v>
      </c>
      <c r="M32" s="8">
        <f>SUMIFS(TaxableValuation[Taxable Reserved2],TaxableValuation[Dist],$C32,TaxableValuation[Tif_NonTIF],$A$4)</f>
        <v>0</v>
      </c>
      <c r="N32" s="8">
        <f>SUMIFS(TaxableValuation[Taxable Railroads],TaxableValuation[Dist],$C32,TaxableValuation[Tif_NonTIF],$A$4)</f>
        <v>0</v>
      </c>
      <c r="O32" s="8">
        <f>SUMIFS(TaxableValuation[Taxable Utilities],TaxableValuation[Dist],$C32,TaxableValuation[Tif_NonTIF],$A$4)</f>
        <v>311270</v>
      </c>
      <c r="P32" s="8">
        <f>SUMIFS(TaxableValuation[Taxable Other],TaxableValuation[Dist],$C32,TaxableValuation[Tif_NonTIF],$A$4)</f>
        <v>0</v>
      </c>
      <c r="Q32" s="8">
        <f>SUMIFS(TaxableValuation[Taxable Gross],TaxableValuation[Dist],$C32,TaxableValuation[Tif_NonTIF],$A$4)</f>
        <v>292480050</v>
      </c>
      <c r="R32" s="8">
        <f>SUMIFS(TaxableValuation[Taxable Military Exempt],TaxableValuation[Dist],$C32,TaxableValuation[Tif_NonTIF],$A$4)</f>
        <v>679047</v>
      </c>
      <c r="S32" s="8">
        <f>SUMIFS(TaxableValuation[Taxable Homestead Exempt],TaxableValuation[Dist],$C32,TaxableValuation[Tif_NonTIF],$A$4)</f>
        <v>1921773</v>
      </c>
      <c r="T32" s="8">
        <f>SUMIFS(TaxableValuation[Taxable Net],TaxableValuation[Dist],$C32,TaxableValuation[Tif_NonTIF],$A$4)</f>
        <v>289879230</v>
      </c>
      <c r="U32" s="8">
        <f>SUMIFS(TaxableValuation[Taxable Gas &amp; Elec Utilities],TaxableValuation[Dist],$C32,TaxableValuation[Tif_NonTIF],$A$4)</f>
        <v>5009316</v>
      </c>
      <c r="V32" s="8">
        <f t="shared" si="0"/>
        <v>294888546</v>
      </c>
    </row>
    <row r="33" spans="1:22" x14ac:dyDescent="0.25">
      <c r="A33">
        <f>'Assessed Non-TIF'!A33</f>
        <v>2026</v>
      </c>
      <c r="B33" t="str">
        <f>'Assessed Non-TIF'!B33</f>
        <v>10</v>
      </c>
      <c r="C33" t="str">
        <f>'Assessed Non-TIF'!C33</f>
        <v>0576</v>
      </c>
      <c r="D33" t="str">
        <f>'Assessed Non-TIF'!D33</f>
        <v>0576</v>
      </c>
      <c r="E33" t="str">
        <f>'Assessed Non-TIF'!E33</f>
        <v>BELLE PLAINE</v>
      </c>
      <c r="F33" t="str">
        <f>'Assessed Non-TIF'!F33</f>
        <v>Belle Plaine</v>
      </c>
      <c r="G33" s="8">
        <f>SUMIFS(TaxableValuation[Taxable Residential],TaxableValuation[Dist],$C33,TaxableValuation[Tif_NonTIF],$A$4)</f>
        <v>90877050</v>
      </c>
      <c r="H33" s="8">
        <f>SUMIFS(TaxableValuation[Taxable Ag Land],TaxableValuation[Dist],$C33,TaxableValuation[Tif_NonTIF],$A$4)</f>
        <v>61921957</v>
      </c>
      <c r="I33" s="8">
        <f>SUMIFS(TaxableValuation[Taxable Ag Building],TaxableValuation[Dist],$C33,TaxableValuation[Tif_NonTIF],$A$4)</f>
        <v>2469506</v>
      </c>
      <c r="J33" s="8">
        <f>SUMIFS(TaxableValuation[Taxable Commercial],TaxableValuation[Dist],$C33,TaxableValuation[Tif_NonTIF],$A$4)</f>
        <v>12181852</v>
      </c>
      <c r="K33" s="8">
        <f>SUMIFS(TaxableValuation[Taxable Industrial],TaxableValuation[Dist],$C33,TaxableValuation[Tif_NonTIF],$A$4)</f>
        <v>7036437</v>
      </c>
      <c r="L33" s="8">
        <f>SUMIFS(TaxableValuation[Taxable Reserved],TaxableValuation[Dist],$C33,TaxableValuation[Tif_NonTIF],$A$4)</f>
        <v>0</v>
      </c>
      <c r="M33" s="8">
        <f>SUMIFS(TaxableValuation[Taxable Reserved2],TaxableValuation[Dist],$C33,TaxableValuation[Tif_NonTIF],$A$4)</f>
        <v>0</v>
      </c>
      <c r="N33" s="8">
        <f>SUMIFS(TaxableValuation[Taxable Railroads],TaxableValuation[Dist],$C33,TaxableValuation[Tif_NonTIF],$A$4)</f>
        <v>14967226</v>
      </c>
      <c r="O33" s="8">
        <f>SUMIFS(TaxableValuation[Taxable Utilities],TaxableValuation[Dist],$C33,TaxableValuation[Tif_NonTIF],$A$4)</f>
        <v>439785</v>
      </c>
      <c r="P33" s="8">
        <f>SUMIFS(TaxableValuation[Taxable Other],TaxableValuation[Dist],$C33,TaxableValuation[Tif_NonTIF],$A$4)</f>
        <v>0</v>
      </c>
      <c r="Q33" s="8">
        <f>SUMIFS(TaxableValuation[Taxable Gross],TaxableValuation[Dist],$C33,TaxableValuation[Tif_NonTIF],$A$4)</f>
        <v>189893813</v>
      </c>
      <c r="R33" s="8">
        <f>SUMIFS(TaxableValuation[Taxable Military Exempt],TaxableValuation[Dist],$C33,TaxableValuation[Tif_NonTIF],$A$4)</f>
        <v>589407</v>
      </c>
      <c r="S33" s="8">
        <f>SUMIFS(TaxableValuation[Taxable Homestead Exempt],TaxableValuation[Dist],$C33,TaxableValuation[Tif_NonTIF],$A$4)</f>
        <v>2463500</v>
      </c>
      <c r="T33" s="8">
        <f>SUMIFS(TaxableValuation[Taxable Net],TaxableValuation[Dist],$C33,TaxableValuation[Tif_NonTIF],$A$4)</f>
        <v>186840906</v>
      </c>
      <c r="U33" s="8">
        <f>SUMIFS(TaxableValuation[Taxable Gas &amp; Elec Utilities],TaxableValuation[Dist],$C33,TaxableValuation[Tif_NonTIF],$A$4)</f>
        <v>4078073</v>
      </c>
      <c r="V33" s="8">
        <f t="shared" si="0"/>
        <v>190918979</v>
      </c>
    </row>
    <row r="34" spans="1:22" x14ac:dyDescent="0.25">
      <c r="A34">
        <f>'Assessed Non-TIF'!A34</f>
        <v>2026</v>
      </c>
      <c r="B34" t="str">
        <f>'Assessed Non-TIF'!B34</f>
        <v>09</v>
      </c>
      <c r="C34" t="str">
        <f>'Assessed Non-TIF'!C34</f>
        <v>0585</v>
      </c>
      <c r="D34" t="str">
        <f>'Assessed Non-TIF'!D34</f>
        <v>0585</v>
      </c>
      <c r="E34" t="str">
        <f>'Assessed Non-TIF'!E34</f>
        <v>BELLEVUE</v>
      </c>
      <c r="F34" t="str">
        <f>'Assessed Non-TIF'!F34</f>
        <v>Bellevue</v>
      </c>
      <c r="G34" s="8">
        <f>SUMIFS(TaxableValuation[Taxable Residential],TaxableValuation[Dist],$C34,TaxableValuation[Tif_NonTIF],$A$4)</f>
        <v>240214198</v>
      </c>
      <c r="H34" s="8">
        <f>SUMIFS(TaxableValuation[Taxable Ag Land],TaxableValuation[Dist],$C34,TaxableValuation[Tif_NonTIF],$A$4)</f>
        <v>63614815</v>
      </c>
      <c r="I34" s="8">
        <f>SUMIFS(TaxableValuation[Taxable Ag Building],TaxableValuation[Dist],$C34,TaxableValuation[Tif_NonTIF],$A$4)</f>
        <v>5869086</v>
      </c>
      <c r="J34" s="8">
        <f>SUMIFS(TaxableValuation[Taxable Commercial],TaxableValuation[Dist],$C34,TaxableValuation[Tif_NonTIF],$A$4)</f>
        <v>22760426</v>
      </c>
      <c r="K34" s="8">
        <f>SUMIFS(TaxableValuation[Taxable Industrial],TaxableValuation[Dist],$C34,TaxableValuation[Tif_NonTIF],$A$4)</f>
        <v>3138484</v>
      </c>
      <c r="L34" s="8">
        <f>SUMIFS(TaxableValuation[Taxable Reserved],TaxableValuation[Dist],$C34,TaxableValuation[Tif_NonTIF],$A$4)</f>
        <v>0</v>
      </c>
      <c r="M34" s="8">
        <f>SUMIFS(TaxableValuation[Taxable Reserved2],TaxableValuation[Dist],$C34,TaxableValuation[Tif_NonTIF],$A$4)</f>
        <v>0</v>
      </c>
      <c r="N34" s="8">
        <f>SUMIFS(TaxableValuation[Taxable Railroads],TaxableValuation[Dist],$C34,TaxableValuation[Tif_NonTIF],$A$4)</f>
        <v>5180012</v>
      </c>
      <c r="O34" s="8">
        <f>SUMIFS(TaxableValuation[Taxable Utilities],TaxableValuation[Dist],$C34,TaxableValuation[Tif_NonTIF],$A$4)</f>
        <v>1147067</v>
      </c>
      <c r="P34" s="8">
        <f>SUMIFS(TaxableValuation[Taxable Other],TaxableValuation[Dist],$C34,TaxableValuation[Tif_NonTIF],$A$4)</f>
        <v>0</v>
      </c>
      <c r="Q34" s="8">
        <f>SUMIFS(TaxableValuation[Taxable Gross],TaxableValuation[Dist],$C34,TaxableValuation[Tif_NonTIF],$A$4)</f>
        <v>341924088</v>
      </c>
      <c r="R34" s="8">
        <f>SUMIFS(TaxableValuation[Taxable Military Exempt],TaxableValuation[Dist],$C34,TaxableValuation[Tif_NonTIF],$A$4)</f>
        <v>988000</v>
      </c>
      <c r="S34" s="8">
        <f>SUMIFS(TaxableValuation[Taxable Homestead Exempt],TaxableValuation[Dist],$C34,TaxableValuation[Tif_NonTIF],$A$4)</f>
        <v>3035500</v>
      </c>
      <c r="T34" s="8">
        <f>SUMIFS(TaxableValuation[Taxable Net],TaxableValuation[Dist],$C34,TaxableValuation[Tif_NonTIF],$A$4)</f>
        <v>337900588</v>
      </c>
      <c r="U34" s="8">
        <f>SUMIFS(TaxableValuation[Taxable Gas &amp; Elec Utilities],TaxableValuation[Dist],$C34,TaxableValuation[Tif_NonTIF],$A$4)</f>
        <v>1602760</v>
      </c>
      <c r="V34" s="8">
        <f t="shared" si="0"/>
        <v>339503348</v>
      </c>
    </row>
    <row r="35" spans="1:22" x14ac:dyDescent="0.25">
      <c r="A35">
        <f>'Assessed Non-TIF'!A35</f>
        <v>2026</v>
      </c>
      <c r="B35" t="str">
        <f>'Assessed Non-TIF'!B35</f>
        <v>07</v>
      </c>
      <c r="C35" t="str">
        <f>'Assessed Non-TIF'!C35</f>
        <v>0594</v>
      </c>
      <c r="D35" t="str">
        <f>'Assessed Non-TIF'!D35</f>
        <v>0594</v>
      </c>
      <c r="E35" t="str">
        <f>'Assessed Non-TIF'!E35</f>
        <v>BELMOND-KLEMME</v>
      </c>
      <c r="F35" t="str">
        <f>'Assessed Non-TIF'!F35</f>
        <v>Belmond-Klemme</v>
      </c>
      <c r="G35" s="8">
        <f>SUMIFS(TaxableValuation[Taxable Residential],TaxableValuation[Dist],$C35,TaxableValuation[Tif_NonTIF],$A$4)</f>
        <v>109884568</v>
      </c>
      <c r="H35" s="8">
        <f>SUMIFS(TaxableValuation[Taxable Ag Land],TaxableValuation[Dist],$C35,TaxableValuation[Tif_NonTIF],$A$4)</f>
        <v>152170390</v>
      </c>
      <c r="I35" s="8">
        <f>SUMIFS(TaxableValuation[Taxable Ag Building],TaxableValuation[Dist],$C35,TaxableValuation[Tif_NonTIF],$A$4)</f>
        <v>9773224</v>
      </c>
      <c r="J35" s="8">
        <f>SUMIFS(TaxableValuation[Taxable Commercial],TaxableValuation[Dist],$C35,TaxableValuation[Tif_NonTIF],$A$4)</f>
        <v>45066090</v>
      </c>
      <c r="K35" s="8">
        <f>SUMIFS(TaxableValuation[Taxable Industrial],TaxableValuation[Dist],$C35,TaxableValuation[Tif_NonTIF],$A$4)</f>
        <v>15838106</v>
      </c>
      <c r="L35" s="8">
        <f>SUMIFS(TaxableValuation[Taxable Reserved],TaxableValuation[Dist],$C35,TaxableValuation[Tif_NonTIF],$A$4)</f>
        <v>0</v>
      </c>
      <c r="M35" s="8">
        <f>SUMIFS(TaxableValuation[Taxable Reserved2],TaxableValuation[Dist],$C35,TaxableValuation[Tif_NonTIF],$A$4)</f>
        <v>0</v>
      </c>
      <c r="N35" s="8">
        <f>SUMIFS(TaxableValuation[Taxable Railroads],TaxableValuation[Dist],$C35,TaxableValuation[Tif_NonTIF],$A$4)</f>
        <v>21268116</v>
      </c>
      <c r="O35" s="8">
        <f>SUMIFS(TaxableValuation[Taxable Utilities],TaxableValuation[Dist],$C35,TaxableValuation[Tif_NonTIF],$A$4)</f>
        <v>15237381</v>
      </c>
      <c r="P35" s="8">
        <f>SUMIFS(TaxableValuation[Taxable Other],TaxableValuation[Dist],$C35,TaxableValuation[Tif_NonTIF],$A$4)</f>
        <v>0</v>
      </c>
      <c r="Q35" s="8">
        <f>SUMIFS(TaxableValuation[Taxable Gross],TaxableValuation[Dist],$C35,TaxableValuation[Tif_NonTIF],$A$4)</f>
        <v>369237875</v>
      </c>
      <c r="R35" s="8">
        <f>SUMIFS(TaxableValuation[Taxable Military Exempt],TaxableValuation[Dist],$C35,TaxableValuation[Tif_NonTIF],$A$4)</f>
        <v>656000</v>
      </c>
      <c r="S35" s="8">
        <f>SUMIFS(TaxableValuation[Taxable Homestead Exempt],TaxableValuation[Dist],$C35,TaxableValuation[Tif_NonTIF],$A$4)</f>
        <v>2665000</v>
      </c>
      <c r="T35" s="8">
        <f>SUMIFS(TaxableValuation[Taxable Net],TaxableValuation[Dist],$C35,TaxableValuation[Tif_NonTIF],$A$4)</f>
        <v>365916875</v>
      </c>
      <c r="U35" s="8">
        <f>SUMIFS(TaxableValuation[Taxable Gas &amp; Elec Utilities],TaxableValuation[Dist],$C35,TaxableValuation[Tif_NonTIF],$A$4)</f>
        <v>5863660</v>
      </c>
      <c r="V35" s="8">
        <f t="shared" si="0"/>
        <v>371780535</v>
      </c>
    </row>
    <row r="36" spans="1:22" x14ac:dyDescent="0.25">
      <c r="A36">
        <f>'Assessed Non-TIF'!A36</f>
        <v>2026</v>
      </c>
      <c r="B36" t="str">
        <f>'Assessed Non-TIF'!B36</f>
        <v>09</v>
      </c>
      <c r="C36" t="str">
        <f>'Assessed Non-TIF'!C36</f>
        <v>0603</v>
      </c>
      <c r="D36" t="str">
        <f>'Assessed Non-TIF'!D36</f>
        <v>0603</v>
      </c>
      <c r="E36" t="str">
        <f>'Assessed Non-TIF'!E36</f>
        <v>BENNETT</v>
      </c>
      <c r="F36" t="str">
        <f>'Assessed Non-TIF'!F36</f>
        <v>Bennett</v>
      </c>
      <c r="G36" s="8">
        <f>SUMIFS(TaxableValuation[Taxable Residential],TaxableValuation[Dist],$C36,TaxableValuation[Tif_NonTIF],$A$4)</f>
        <v>46766494</v>
      </c>
      <c r="H36" s="8">
        <f>SUMIFS(TaxableValuation[Taxable Ag Land],TaxableValuation[Dist],$C36,TaxableValuation[Tif_NonTIF],$A$4)</f>
        <v>74546306</v>
      </c>
      <c r="I36" s="8">
        <f>SUMIFS(TaxableValuation[Taxable Ag Building],TaxableValuation[Dist],$C36,TaxableValuation[Tif_NonTIF],$A$4)</f>
        <v>5531839</v>
      </c>
      <c r="J36" s="8">
        <f>SUMIFS(TaxableValuation[Taxable Commercial],TaxableValuation[Dist],$C36,TaxableValuation[Tif_NonTIF],$A$4)</f>
        <v>3040653</v>
      </c>
      <c r="K36" s="8">
        <f>SUMIFS(TaxableValuation[Taxable Industrial],TaxableValuation[Dist],$C36,TaxableValuation[Tif_NonTIF],$A$4)</f>
        <v>995418</v>
      </c>
      <c r="L36" s="8">
        <f>SUMIFS(TaxableValuation[Taxable Reserved],TaxableValuation[Dist],$C36,TaxableValuation[Tif_NonTIF],$A$4)</f>
        <v>0</v>
      </c>
      <c r="M36" s="8">
        <f>SUMIFS(TaxableValuation[Taxable Reserved2],TaxableValuation[Dist],$C36,TaxableValuation[Tif_NonTIF],$A$4)</f>
        <v>0</v>
      </c>
      <c r="N36" s="8">
        <f>SUMIFS(TaxableValuation[Taxable Railroads],TaxableValuation[Dist],$C36,TaxableValuation[Tif_NonTIF],$A$4)</f>
        <v>0</v>
      </c>
      <c r="O36" s="8">
        <f>SUMIFS(TaxableValuation[Taxable Utilities],TaxableValuation[Dist],$C36,TaxableValuation[Tif_NonTIF],$A$4)</f>
        <v>2446598</v>
      </c>
      <c r="P36" s="8">
        <f>SUMIFS(TaxableValuation[Taxable Other],TaxableValuation[Dist],$C36,TaxableValuation[Tif_NonTIF],$A$4)</f>
        <v>0</v>
      </c>
      <c r="Q36" s="8">
        <f>SUMIFS(TaxableValuation[Taxable Gross],TaxableValuation[Dist],$C36,TaxableValuation[Tif_NonTIF],$A$4)</f>
        <v>133327308</v>
      </c>
      <c r="R36" s="8">
        <f>SUMIFS(TaxableValuation[Taxable Military Exempt],TaxableValuation[Dist],$C36,TaxableValuation[Tif_NonTIF],$A$4)</f>
        <v>200000</v>
      </c>
      <c r="S36" s="8">
        <f>SUMIFS(TaxableValuation[Taxable Homestead Exempt],TaxableValuation[Dist],$C36,TaxableValuation[Tif_NonTIF],$A$4)</f>
        <v>637000</v>
      </c>
      <c r="T36" s="8">
        <f>SUMIFS(TaxableValuation[Taxable Net],TaxableValuation[Dist],$C36,TaxableValuation[Tif_NonTIF],$A$4)</f>
        <v>132490308</v>
      </c>
      <c r="U36" s="8">
        <f>SUMIFS(TaxableValuation[Taxable Gas &amp; Elec Utilities],TaxableValuation[Dist],$C36,TaxableValuation[Tif_NonTIF],$A$4)</f>
        <v>1242391</v>
      </c>
      <c r="V36" s="8">
        <f t="shared" si="0"/>
        <v>133732699</v>
      </c>
    </row>
    <row r="37" spans="1:22" x14ac:dyDescent="0.25">
      <c r="A37">
        <f>'Assessed Non-TIF'!A37</f>
        <v>2026</v>
      </c>
      <c r="B37" t="str">
        <f>'Assessed Non-TIF'!B37</f>
        <v>10</v>
      </c>
      <c r="C37" t="str">
        <f>'Assessed Non-TIF'!C37</f>
        <v>0609</v>
      </c>
      <c r="D37" t="str">
        <f>'Assessed Non-TIF'!D37</f>
        <v>0609</v>
      </c>
      <c r="E37" t="str">
        <f>'Assessed Non-TIF'!E37</f>
        <v>BENTON</v>
      </c>
      <c r="F37" t="str">
        <f>'Assessed Non-TIF'!F37</f>
        <v>Benton</v>
      </c>
      <c r="G37" s="8">
        <f>SUMIFS(TaxableValuation[Taxable Residential],TaxableValuation[Dist],$C37,TaxableValuation[Tif_NonTIF],$A$4)</f>
        <v>400001891</v>
      </c>
      <c r="H37" s="8">
        <f>SUMIFS(TaxableValuation[Taxable Ag Land],TaxableValuation[Dist],$C37,TaxableValuation[Tif_NonTIF],$A$4)</f>
        <v>309596221</v>
      </c>
      <c r="I37" s="8">
        <f>SUMIFS(TaxableValuation[Taxable Ag Building],TaxableValuation[Dist],$C37,TaxableValuation[Tif_NonTIF],$A$4)</f>
        <v>19854084</v>
      </c>
      <c r="J37" s="8">
        <f>SUMIFS(TaxableValuation[Taxable Commercial],TaxableValuation[Dist],$C37,TaxableValuation[Tif_NonTIF],$A$4)</f>
        <v>41558008</v>
      </c>
      <c r="K37" s="8">
        <f>SUMIFS(TaxableValuation[Taxable Industrial],TaxableValuation[Dist],$C37,TaxableValuation[Tif_NonTIF],$A$4)</f>
        <v>12709051</v>
      </c>
      <c r="L37" s="8">
        <f>SUMIFS(TaxableValuation[Taxable Reserved],TaxableValuation[Dist],$C37,TaxableValuation[Tif_NonTIF],$A$4)</f>
        <v>0</v>
      </c>
      <c r="M37" s="8">
        <f>SUMIFS(TaxableValuation[Taxable Reserved2],TaxableValuation[Dist],$C37,TaxableValuation[Tif_NonTIF],$A$4)</f>
        <v>0</v>
      </c>
      <c r="N37" s="8">
        <f>SUMIFS(TaxableValuation[Taxable Railroads],TaxableValuation[Dist],$C37,TaxableValuation[Tif_NonTIF],$A$4)</f>
        <v>25346515</v>
      </c>
      <c r="O37" s="8">
        <f>SUMIFS(TaxableValuation[Taxable Utilities],TaxableValuation[Dist],$C37,TaxableValuation[Tif_NonTIF],$A$4)</f>
        <v>0</v>
      </c>
      <c r="P37" s="8">
        <f>SUMIFS(TaxableValuation[Taxable Other],TaxableValuation[Dist],$C37,TaxableValuation[Tif_NonTIF],$A$4)</f>
        <v>0</v>
      </c>
      <c r="Q37" s="8">
        <f>SUMIFS(TaxableValuation[Taxable Gross],TaxableValuation[Dist],$C37,TaxableValuation[Tif_NonTIF],$A$4)</f>
        <v>809065770</v>
      </c>
      <c r="R37" s="8">
        <f>SUMIFS(TaxableValuation[Taxable Military Exempt],TaxableValuation[Dist],$C37,TaxableValuation[Tif_NonTIF],$A$4)</f>
        <v>1926738</v>
      </c>
      <c r="S37" s="8">
        <f>SUMIFS(TaxableValuation[Taxable Homestead Exempt],TaxableValuation[Dist],$C37,TaxableValuation[Tif_NonTIF],$A$4)</f>
        <v>6259500</v>
      </c>
      <c r="T37" s="8">
        <f>SUMIFS(TaxableValuation[Taxable Net],TaxableValuation[Dist],$C37,TaxableValuation[Tif_NonTIF],$A$4)</f>
        <v>800879532</v>
      </c>
      <c r="U37" s="8">
        <f>SUMIFS(TaxableValuation[Taxable Gas &amp; Elec Utilities],TaxableValuation[Dist],$C37,TaxableValuation[Tif_NonTIF],$A$4)</f>
        <v>11585122</v>
      </c>
      <c r="V37" s="8">
        <f t="shared" si="0"/>
        <v>812464654</v>
      </c>
    </row>
    <row r="38" spans="1:22" x14ac:dyDescent="0.25">
      <c r="A38">
        <f>'Assessed Non-TIF'!A38</f>
        <v>2026</v>
      </c>
      <c r="B38" t="str">
        <f>'Assessed Non-TIF'!B38</f>
        <v>09</v>
      </c>
      <c r="C38" t="str">
        <f>'Assessed Non-TIF'!C38</f>
        <v>0621</v>
      </c>
      <c r="D38" t="str">
        <f>'Assessed Non-TIF'!D38</f>
        <v>0621</v>
      </c>
      <c r="E38" t="str">
        <f>'Assessed Non-TIF'!E38</f>
        <v>BETTENDORF</v>
      </c>
      <c r="F38" t="str">
        <f>'Assessed Non-TIF'!F38</f>
        <v>Bettendorf</v>
      </c>
      <c r="G38" s="8">
        <f>SUMIFS(TaxableValuation[Taxable Residential],TaxableValuation[Dist],$C38,TaxableValuation[Tif_NonTIF],$A$4)</f>
        <v>1155385147</v>
      </c>
      <c r="H38" s="8">
        <f>SUMIFS(TaxableValuation[Taxable Ag Land],TaxableValuation[Dist],$C38,TaxableValuation[Tif_NonTIF],$A$4)</f>
        <v>710716</v>
      </c>
      <c r="I38" s="8">
        <f>SUMIFS(TaxableValuation[Taxable Ag Building],TaxableValuation[Dist],$C38,TaxableValuation[Tif_NonTIF],$A$4)</f>
        <v>35488</v>
      </c>
      <c r="J38" s="8">
        <f>SUMIFS(TaxableValuation[Taxable Commercial],TaxableValuation[Dist],$C38,TaxableValuation[Tif_NonTIF],$A$4)</f>
        <v>613622368</v>
      </c>
      <c r="K38" s="8">
        <f>SUMIFS(TaxableValuation[Taxable Industrial],TaxableValuation[Dist],$C38,TaxableValuation[Tif_NonTIF],$A$4)</f>
        <v>15998730</v>
      </c>
      <c r="L38" s="8">
        <f>SUMIFS(TaxableValuation[Taxable Reserved],TaxableValuation[Dist],$C38,TaxableValuation[Tif_NonTIF],$A$4)</f>
        <v>0</v>
      </c>
      <c r="M38" s="8">
        <f>SUMIFS(TaxableValuation[Taxable Reserved2],TaxableValuation[Dist],$C38,TaxableValuation[Tif_NonTIF],$A$4)</f>
        <v>0</v>
      </c>
      <c r="N38" s="8">
        <f>SUMIFS(TaxableValuation[Taxable Railroads],TaxableValuation[Dist],$C38,TaxableValuation[Tif_NonTIF],$A$4)</f>
        <v>862219</v>
      </c>
      <c r="O38" s="8">
        <f>SUMIFS(TaxableValuation[Taxable Utilities],TaxableValuation[Dist],$C38,TaxableValuation[Tif_NonTIF],$A$4)</f>
        <v>7294648</v>
      </c>
      <c r="P38" s="8">
        <f>SUMIFS(TaxableValuation[Taxable Other],TaxableValuation[Dist],$C38,TaxableValuation[Tif_NonTIF],$A$4)</f>
        <v>0</v>
      </c>
      <c r="Q38" s="8">
        <f>SUMIFS(TaxableValuation[Taxable Gross],TaxableValuation[Dist],$C38,TaxableValuation[Tif_NonTIF],$A$4)</f>
        <v>1793909316</v>
      </c>
      <c r="R38" s="8">
        <f>SUMIFS(TaxableValuation[Taxable Military Exempt],TaxableValuation[Dist],$C38,TaxableValuation[Tif_NonTIF],$A$4)</f>
        <v>3788000</v>
      </c>
      <c r="S38" s="8">
        <f>SUMIFS(TaxableValuation[Taxable Homestead Exempt],TaxableValuation[Dist],$C38,TaxableValuation[Tif_NonTIF],$A$4)</f>
        <v>11667500</v>
      </c>
      <c r="T38" s="8">
        <f>SUMIFS(TaxableValuation[Taxable Net],TaxableValuation[Dist],$C38,TaxableValuation[Tif_NonTIF],$A$4)</f>
        <v>1778453816</v>
      </c>
      <c r="U38" s="8">
        <f>SUMIFS(TaxableValuation[Taxable Gas &amp; Elec Utilities],TaxableValuation[Dist],$C38,TaxableValuation[Tif_NonTIF],$A$4)</f>
        <v>31362802</v>
      </c>
      <c r="V38" s="8">
        <f t="shared" si="0"/>
        <v>1809816618</v>
      </c>
    </row>
    <row r="39" spans="1:22" x14ac:dyDescent="0.25">
      <c r="A39">
        <f>'Assessed Non-TIF'!A39</f>
        <v>2026</v>
      </c>
      <c r="B39" t="str">
        <f>'Assessed Non-TIF'!B39</f>
        <v>11</v>
      </c>
      <c r="C39" t="str">
        <f>'Assessed Non-TIF'!C39</f>
        <v>0720</v>
      </c>
      <c r="D39" t="str">
        <f>'Assessed Non-TIF'!D39</f>
        <v>0720</v>
      </c>
      <c r="E39" t="str">
        <f>'Assessed Non-TIF'!E39</f>
        <v>BONDURANT-FARRAR</v>
      </c>
      <c r="F39" t="str">
        <f>'Assessed Non-TIF'!F39</f>
        <v>Bondurant-Farrar</v>
      </c>
      <c r="G39" s="8">
        <f>SUMIFS(TaxableValuation[Taxable Residential],TaxableValuation[Dist],$C39,TaxableValuation[Tif_NonTIF],$A$4)</f>
        <v>476235385</v>
      </c>
      <c r="H39" s="8">
        <f>SUMIFS(TaxableValuation[Taxable Ag Land],TaxableValuation[Dist],$C39,TaxableValuation[Tif_NonTIF],$A$4)</f>
        <v>43265619</v>
      </c>
      <c r="I39" s="8">
        <f>SUMIFS(TaxableValuation[Taxable Ag Building],TaxableValuation[Dist],$C39,TaxableValuation[Tif_NonTIF],$A$4)</f>
        <v>2871362</v>
      </c>
      <c r="J39" s="8">
        <f>SUMIFS(TaxableValuation[Taxable Commercial],TaxableValuation[Dist],$C39,TaxableValuation[Tif_NonTIF],$A$4)</f>
        <v>257331738</v>
      </c>
      <c r="K39" s="8">
        <f>SUMIFS(TaxableValuation[Taxable Industrial],TaxableValuation[Dist],$C39,TaxableValuation[Tif_NonTIF],$A$4)</f>
        <v>61639803</v>
      </c>
      <c r="L39" s="8">
        <f>SUMIFS(TaxableValuation[Taxable Reserved],TaxableValuation[Dist],$C39,TaxableValuation[Tif_NonTIF],$A$4)</f>
        <v>0</v>
      </c>
      <c r="M39" s="8">
        <f>SUMIFS(TaxableValuation[Taxable Reserved2],TaxableValuation[Dist],$C39,TaxableValuation[Tif_NonTIF],$A$4)</f>
        <v>0</v>
      </c>
      <c r="N39" s="8">
        <f>SUMIFS(TaxableValuation[Taxable Railroads],TaxableValuation[Dist],$C39,TaxableValuation[Tif_NonTIF],$A$4)</f>
        <v>3254187</v>
      </c>
      <c r="O39" s="8">
        <f>SUMIFS(TaxableValuation[Taxable Utilities],TaxableValuation[Dist],$C39,TaxableValuation[Tif_NonTIF],$A$4)</f>
        <v>16907657</v>
      </c>
      <c r="P39" s="8">
        <f>SUMIFS(TaxableValuation[Taxable Other],TaxableValuation[Dist],$C39,TaxableValuation[Tif_NonTIF],$A$4)</f>
        <v>0</v>
      </c>
      <c r="Q39" s="8">
        <f>SUMIFS(TaxableValuation[Taxable Gross],TaxableValuation[Dist],$C39,TaxableValuation[Tif_NonTIF],$A$4)</f>
        <v>861505751</v>
      </c>
      <c r="R39" s="8">
        <f>SUMIFS(TaxableValuation[Taxable Military Exempt],TaxableValuation[Dist],$C39,TaxableValuation[Tif_NonTIF],$A$4)</f>
        <v>1048000</v>
      </c>
      <c r="S39" s="8">
        <f>SUMIFS(TaxableValuation[Taxable Homestead Exempt],TaxableValuation[Dist],$C39,TaxableValuation[Tif_NonTIF],$A$4)</f>
        <v>2860000</v>
      </c>
      <c r="T39" s="8">
        <f>SUMIFS(TaxableValuation[Taxable Net],TaxableValuation[Dist],$C39,TaxableValuation[Tif_NonTIF],$A$4)</f>
        <v>857597751</v>
      </c>
      <c r="U39" s="8">
        <f>SUMIFS(TaxableValuation[Taxable Gas &amp; Elec Utilities],TaxableValuation[Dist],$C39,TaxableValuation[Tif_NonTIF],$A$4)</f>
        <v>79263028</v>
      </c>
      <c r="V39" s="8">
        <f t="shared" si="0"/>
        <v>936860779</v>
      </c>
    </row>
    <row r="40" spans="1:22" x14ac:dyDescent="0.25">
      <c r="A40">
        <f>'Assessed Non-TIF'!A40</f>
        <v>2026</v>
      </c>
      <c r="B40" t="str">
        <f>'Assessed Non-TIF'!B40</f>
        <v>11</v>
      </c>
      <c r="C40" t="str">
        <f>'Assessed Non-TIF'!C40</f>
        <v>0729</v>
      </c>
      <c r="D40" t="str">
        <f>'Assessed Non-TIF'!D40</f>
        <v>0729</v>
      </c>
      <c r="E40" t="str">
        <f>'Assessed Non-TIF'!E40</f>
        <v>BOONE</v>
      </c>
      <c r="F40" t="str">
        <f>'Assessed Non-TIF'!F40</f>
        <v>Boone</v>
      </c>
      <c r="G40" s="8">
        <f>SUMIFS(TaxableValuation[Taxable Residential],TaxableValuation[Dist],$C40,TaxableValuation[Tif_NonTIF],$A$4)</f>
        <v>501920781</v>
      </c>
      <c r="H40" s="8">
        <f>SUMIFS(TaxableValuation[Taxable Ag Land],TaxableValuation[Dist],$C40,TaxableValuation[Tif_NonTIF],$A$4)</f>
        <v>39487656</v>
      </c>
      <c r="I40" s="8">
        <f>SUMIFS(TaxableValuation[Taxable Ag Building],TaxableValuation[Dist],$C40,TaxableValuation[Tif_NonTIF],$A$4)</f>
        <v>3032624</v>
      </c>
      <c r="J40" s="8">
        <f>SUMIFS(TaxableValuation[Taxable Commercial],TaxableValuation[Dist],$C40,TaxableValuation[Tif_NonTIF],$A$4)</f>
        <v>93705991</v>
      </c>
      <c r="K40" s="8">
        <f>SUMIFS(TaxableValuation[Taxable Industrial],TaxableValuation[Dist],$C40,TaxableValuation[Tif_NonTIF],$A$4)</f>
        <v>31903782</v>
      </c>
      <c r="L40" s="8">
        <f>SUMIFS(TaxableValuation[Taxable Reserved],TaxableValuation[Dist],$C40,TaxableValuation[Tif_NonTIF],$A$4)</f>
        <v>0</v>
      </c>
      <c r="M40" s="8">
        <f>SUMIFS(TaxableValuation[Taxable Reserved2],TaxableValuation[Dist],$C40,TaxableValuation[Tif_NonTIF],$A$4)</f>
        <v>0</v>
      </c>
      <c r="N40" s="8">
        <f>SUMIFS(TaxableValuation[Taxable Railroads],TaxableValuation[Dist],$C40,TaxableValuation[Tif_NonTIF],$A$4)</f>
        <v>8814603</v>
      </c>
      <c r="O40" s="8">
        <f>SUMIFS(TaxableValuation[Taxable Utilities],TaxableValuation[Dist],$C40,TaxableValuation[Tif_NonTIF],$A$4)</f>
        <v>29774716</v>
      </c>
      <c r="P40" s="8">
        <f>SUMIFS(TaxableValuation[Taxable Other],TaxableValuation[Dist],$C40,TaxableValuation[Tif_NonTIF],$A$4)</f>
        <v>6486</v>
      </c>
      <c r="Q40" s="8">
        <f>SUMIFS(TaxableValuation[Taxable Gross],TaxableValuation[Dist],$C40,TaxableValuation[Tif_NonTIF],$A$4)</f>
        <v>708646639</v>
      </c>
      <c r="R40" s="8">
        <f>SUMIFS(TaxableValuation[Taxable Military Exempt],TaxableValuation[Dist],$C40,TaxableValuation[Tif_NonTIF],$A$4)</f>
        <v>2168000</v>
      </c>
      <c r="S40" s="8">
        <f>SUMIFS(TaxableValuation[Taxable Homestead Exempt],TaxableValuation[Dist],$C40,TaxableValuation[Tif_NonTIF],$A$4)</f>
        <v>6760000</v>
      </c>
      <c r="T40" s="8">
        <f>SUMIFS(TaxableValuation[Taxable Net],TaxableValuation[Dist],$C40,TaxableValuation[Tif_NonTIF],$A$4)</f>
        <v>699718639</v>
      </c>
      <c r="U40" s="8">
        <f>SUMIFS(TaxableValuation[Taxable Gas &amp; Elec Utilities],TaxableValuation[Dist],$C40,TaxableValuation[Tif_NonTIF],$A$4)</f>
        <v>11466058</v>
      </c>
      <c r="V40" s="8">
        <f t="shared" si="0"/>
        <v>711184697</v>
      </c>
    </row>
    <row r="41" spans="1:22" x14ac:dyDescent="0.25">
      <c r="A41">
        <f>'Assessed Non-TIF'!A41</f>
        <v>2026</v>
      </c>
      <c r="B41" t="str">
        <f>'Assessed Non-TIF'!B41</f>
        <v>12</v>
      </c>
      <c r="C41" t="str">
        <f>'Assessed Non-TIF'!C41</f>
        <v>0747</v>
      </c>
      <c r="D41" t="str">
        <f>'Assessed Non-TIF'!D41</f>
        <v>0747</v>
      </c>
      <c r="E41" t="str">
        <f>'Assessed Non-TIF'!E41</f>
        <v>BOYDEN-HULL</v>
      </c>
      <c r="F41" t="str">
        <f>'Assessed Non-TIF'!F41</f>
        <v>Boyden-Hull</v>
      </c>
      <c r="G41" s="8">
        <f>SUMIFS(TaxableValuation[Taxable Residential],TaxableValuation[Dist],$C41,TaxableValuation[Tif_NonTIF],$A$4)</f>
        <v>148079661</v>
      </c>
      <c r="H41" s="8">
        <f>SUMIFS(TaxableValuation[Taxable Ag Land],TaxableValuation[Dist],$C41,TaxableValuation[Tif_NonTIF],$A$4)</f>
        <v>110096581</v>
      </c>
      <c r="I41" s="8">
        <f>SUMIFS(TaxableValuation[Taxable Ag Building],TaxableValuation[Dist],$C41,TaxableValuation[Tif_NonTIF],$A$4)</f>
        <v>13895873</v>
      </c>
      <c r="J41" s="8">
        <f>SUMIFS(TaxableValuation[Taxable Commercial],TaxableValuation[Dist],$C41,TaxableValuation[Tif_NonTIF],$A$4)</f>
        <v>16925155</v>
      </c>
      <c r="K41" s="8">
        <f>SUMIFS(TaxableValuation[Taxable Industrial],TaxableValuation[Dist],$C41,TaxableValuation[Tif_NonTIF],$A$4)</f>
        <v>4308752</v>
      </c>
      <c r="L41" s="8">
        <f>SUMIFS(TaxableValuation[Taxable Reserved],TaxableValuation[Dist],$C41,TaxableValuation[Tif_NonTIF],$A$4)</f>
        <v>0</v>
      </c>
      <c r="M41" s="8">
        <f>SUMIFS(TaxableValuation[Taxable Reserved2],TaxableValuation[Dist],$C41,TaxableValuation[Tif_NonTIF],$A$4)</f>
        <v>0</v>
      </c>
      <c r="N41" s="8">
        <f>SUMIFS(TaxableValuation[Taxable Railroads],TaxableValuation[Dist],$C41,TaxableValuation[Tif_NonTIF],$A$4)</f>
        <v>8565948</v>
      </c>
      <c r="O41" s="8">
        <f>SUMIFS(TaxableValuation[Taxable Utilities],TaxableValuation[Dist],$C41,TaxableValuation[Tif_NonTIF],$A$4)</f>
        <v>8612734</v>
      </c>
      <c r="P41" s="8">
        <f>SUMIFS(TaxableValuation[Taxable Other],TaxableValuation[Dist],$C41,TaxableValuation[Tif_NonTIF],$A$4)</f>
        <v>0</v>
      </c>
      <c r="Q41" s="8">
        <f>SUMIFS(TaxableValuation[Taxable Gross],TaxableValuation[Dist],$C41,TaxableValuation[Tif_NonTIF],$A$4)</f>
        <v>310484704</v>
      </c>
      <c r="R41" s="8">
        <f>SUMIFS(TaxableValuation[Taxable Military Exempt],TaxableValuation[Dist],$C41,TaxableValuation[Tif_NonTIF],$A$4)</f>
        <v>468000</v>
      </c>
      <c r="S41" s="8">
        <f>SUMIFS(TaxableValuation[Taxable Homestead Exempt],TaxableValuation[Dist],$C41,TaxableValuation[Tif_NonTIF],$A$4)</f>
        <v>2340000</v>
      </c>
      <c r="T41" s="8">
        <f>SUMIFS(TaxableValuation[Taxable Net],TaxableValuation[Dist],$C41,TaxableValuation[Tif_NonTIF],$A$4)</f>
        <v>307676704</v>
      </c>
      <c r="U41" s="8">
        <f>SUMIFS(TaxableValuation[Taxable Gas &amp; Elec Utilities],TaxableValuation[Dist],$C41,TaxableValuation[Tif_NonTIF],$A$4)</f>
        <v>3273838</v>
      </c>
      <c r="V41" s="8">
        <f t="shared" si="0"/>
        <v>310950542</v>
      </c>
    </row>
    <row r="42" spans="1:22" x14ac:dyDescent="0.25">
      <c r="A42">
        <f>'Assessed Non-TIF'!A42</f>
        <v>2026</v>
      </c>
      <c r="B42" t="str">
        <f>'Assessed Non-TIF'!B42</f>
        <v>13</v>
      </c>
      <c r="C42" t="str">
        <f>'Assessed Non-TIF'!C42</f>
        <v>1917</v>
      </c>
      <c r="D42" t="str">
        <f>'Assessed Non-TIF'!D42</f>
        <v>1917</v>
      </c>
      <c r="E42" t="str">
        <f>'Assessed Non-TIF'!E42</f>
        <v>BOYER VALLEY</v>
      </c>
      <c r="F42" t="str">
        <f>'Assessed Non-TIF'!F42</f>
        <v>Boyer Valley</v>
      </c>
      <c r="G42" s="8">
        <f>SUMIFS(TaxableValuation[Taxable Residential],TaxableValuation[Dist],$C42,TaxableValuation[Tif_NonTIF],$A$4)</f>
        <v>75699208</v>
      </c>
      <c r="H42" s="8">
        <f>SUMIFS(TaxableValuation[Taxable Ag Land],TaxableValuation[Dist],$C42,TaxableValuation[Tif_NonTIF],$A$4)</f>
        <v>153997536</v>
      </c>
      <c r="I42" s="8">
        <f>SUMIFS(TaxableValuation[Taxable Ag Building],TaxableValuation[Dist],$C42,TaxableValuation[Tif_NonTIF],$A$4)</f>
        <v>12314411</v>
      </c>
      <c r="J42" s="8">
        <f>SUMIFS(TaxableValuation[Taxable Commercial],TaxableValuation[Dist],$C42,TaxableValuation[Tif_NonTIF],$A$4)</f>
        <v>22121722</v>
      </c>
      <c r="K42" s="8">
        <f>SUMIFS(TaxableValuation[Taxable Industrial],TaxableValuation[Dist],$C42,TaxableValuation[Tif_NonTIF],$A$4)</f>
        <v>6067145</v>
      </c>
      <c r="L42" s="8">
        <f>SUMIFS(TaxableValuation[Taxable Reserved],TaxableValuation[Dist],$C42,TaxableValuation[Tif_NonTIF],$A$4)</f>
        <v>0</v>
      </c>
      <c r="M42" s="8">
        <f>SUMIFS(TaxableValuation[Taxable Reserved2],TaxableValuation[Dist],$C42,TaxableValuation[Tif_NonTIF],$A$4)</f>
        <v>0</v>
      </c>
      <c r="N42" s="8">
        <f>SUMIFS(TaxableValuation[Taxable Railroads],TaxableValuation[Dist],$C42,TaxableValuation[Tif_NonTIF],$A$4)</f>
        <v>22883509</v>
      </c>
      <c r="O42" s="8">
        <f>SUMIFS(TaxableValuation[Taxable Utilities],TaxableValuation[Dist],$C42,TaxableValuation[Tif_NonTIF],$A$4)</f>
        <v>254628</v>
      </c>
      <c r="P42" s="8">
        <f>SUMIFS(TaxableValuation[Taxable Other],TaxableValuation[Dist],$C42,TaxableValuation[Tif_NonTIF],$A$4)</f>
        <v>0</v>
      </c>
      <c r="Q42" s="8">
        <f>SUMIFS(TaxableValuation[Taxable Gross],TaxableValuation[Dist],$C42,TaxableValuation[Tif_NonTIF],$A$4)</f>
        <v>293338159</v>
      </c>
      <c r="R42" s="8">
        <f>SUMIFS(TaxableValuation[Taxable Military Exempt],TaxableValuation[Dist],$C42,TaxableValuation[Tif_NonTIF],$A$4)</f>
        <v>392000</v>
      </c>
      <c r="S42" s="8">
        <f>SUMIFS(TaxableValuation[Taxable Homestead Exempt],TaxableValuation[Dist],$C42,TaxableValuation[Tif_NonTIF],$A$4)</f>
        <v>1209000</v>
      </c>
      <c r="T42" s="8">
        <f>SUMIFS(TaxableValuation[Taxable Net],TaxableValuation[Dist],$C42,TaxableValuation[Tif_NonTIF],$A$4)</f>
        <v>291737159</v>
      </c>
      <c r="U42" s="8">
        <f>SUMIFS(TaxableValuation[Taxable Gas &amp; Elec Utilities],TaxableValuation[Dist],$C42,TaxableValuation[Tif_NonTIF],$A$4)</f>
        <v>2543711</v>
      </c>
      <c r="V42" s="8">
        <f t="shared" si="0"/>
        <v>294280870</v>
      </c>
    </row>
    <row r="43" spans="1:22" x14ac:dyDescent="0.25">
      <c r="A43">
        <f>'Assessed Non-TIF'!A43</f>
        <v>2026</v>
      </c>
      <c r="B43" t="str">
        <f>'Assessed Non-TIF'!B43</f>
        <v>07</v>
      </c>
      <c r="C43" t="str">
        <f>'Assessed Non-TIF'!C43</f>
        <v>0846</v>
      </c>
      <c r="D43" t="str">
        <f>'Assessed Non-TIF'!D43</f>
        <v>0846</v>
      </c>
      <c r="E43" t="str">
        <f>'Assessed Non-TIF'!E43</f>
        <v>BROOKLYN-GUERNSEY-MALCOM</v>
      </c>
      <c r="F43" t="str">
        <f>'Assessed Non-TIF'!F43</f>
        <v>Brooklyn-Guernsey-Malcom</v>
      </c>
      <c r="G43" s="8">
        <f>SUMIFS(TaxableValuation[Taxable Residential],TaxableValuation[Dist],$C43,TaxableValuation[Tif_NonTIF],$A$4)</f>
        <v>147247880</v>
      </c>
      <c r="H43" s="8">
        <f>SUMIFS(TaxableValuation[Taxable Ag Land],TaxableValuation[Dist],$C43,TaxableValuation[Tif_NonTIF],$A$4)</f>
        <v>103448454</v>
      </c>
      <c r="I43" s="8">
        <f>SUMIFS(TaxableValuation[Taxable Ag Building],TaxableValuation[Dist],$C43,TaxableValuation[Tif_NonTIF],$A$4)</f>
        <v>6832292</v>
      </c>
      <c r="J43" s="8">
        <f>SUMIFS(TaxableValuation[Taxable Commercial],TaxableValuation[Dist],$C43,TaxableValuation[Tif_NonTIF],$A$4)</f>
        <v>29722656</v>
      </c>
      <c r="K43" s="8">
        <f>SUMIFS(TaxableValuation[Taxable Industrial],TaxableValuation[Dist],$C43,TaxableValuation[Tif_NonTIF],$A$4)</f>
        <v>25595082</v>
      </c>
      <c r="L43" s="8">
        <f>SUMIFS(TaxableValuation[Taxable Reserved],TaxableValuation[Dist],$C43,TaxableValuation[Tif_NonTIF],$A$4)</f>
        <v>0</v>
      </c>
      <c r="M43" s="8">
        <f>SUMIFS(TaxableValuation[Taxable Reserved2],TaxableValuation[Dist],$C43,TaxableValuation[Tif_NonTIF],$A$4)</f>
        <v>0</v>
      </c>
      <c r="N43" s="8">
        <f>SUMIFS(TaxableValuation[Taxable Railroads],TaxableValuation[Dist],$C43,TaxableValuation[Tif_NonTIF],$A$4)</f>
        <v>3319996</v>
      </c>
      <c r="O43" s="8">
        <f>SUMIFS(TaxableValuation[Taxable Utilities],TaxableValuation[Dist],$C43,TaxableValuation[Tif_NonTIF],$A$4)</f>
        <v>6212811</v>
      </c>
      <c r="P43" s="8">
        <f>SUMIFS(TaxableValuation[Taxable Other],TaxableValuation[Dist],$C43,TaxableValuation[Tif_NonTIF],$A$4)</f>
        <v>0</v>
      </c>
      <c r="Q43" s="8">
        <f>SUMIFS(TaxableValuation[Taxable Gross],TaxableValuation[Dist],$C43,TaxableValuation[Tif_NonTIF],$A$4)</f>
        <v>322379171</v>
      </c>
      <c r="R43" s="8">
        <f>SUMIFS(TaxableValuation[Taxable Military Exempt],TaxableValuation[Dist],$C43,TaxableValuation[Tif_NonTIF],$A$4)</f>
        <v>640000</v>
      </c>
      <c r="S43" s="8">
        <f>SUMIFS(TaxableValuation[Taxable Homestead Exempt],TaxableValuation[Dist],$C43,TaxableValuation[Tif_NonTIF],$A$4)</f>
        <v>1956500</v>
      </c>
      <c r="T43" s="8">
        <f>SUMIFS(TaxableValuation[Taxable Net],TaxableValuation[Dist],$C43,TaxableValuation[Tif_NonTIF],$A$4)</f>
        <v>319782671</v>
      </c>
      <c r="U43" s="8">
        <f>SUMIFS(TaxableValuation[Taxable Gas &amp; Elec Utilities],TaxableValuation[Dist],$C43,TaxableValuation[Tif_NonTIF],$A$4)</f>
        <v>3145760</v>
      </c>
      <c r="V43" s="8">
        <f t="shared" si="0"/>
        <v>322928431</v>
      </c>
    </row>
    <row r="44" spans="1:22" x14ac:dyDescent="0.25">
      <c r="A44">
        <f>'Assessed Non-TIF'!A44</f>
        <v>2026</v>
      </c>
      <c r="B44" t="str">
        <f>'Assessed Non-TIF'!B44</f>
        <v>15</v>
      </c>
      <c r="C44" t="str">
        <f>'Assessed Non-TIF'!C44</f>
        <v>0882</v>
      </c>
      <c r="D44" t="str">
        <f>'Assessed Non-TIF'!D44</f>
        <v>0882</v>
      </c>
      <c r="E44" t="str">
        <f>'Assessed Non-TIF'!E44</f>
        <v>BURLINGTON</v>
      </c>
      <c r="F44" t="str">
        <f>'Assessed Non-TIF'!F44</f>
        <v>Burlington</v>
      </c>
      <c r="G44" s="8">
        <f>SUMIFS(TaxableValuation[Taxable Residential],TaxableValuation[Dist],$C44,TaxableValuation[Tif_NonTIF],$A$4)</f>
        <v>677892197</v>
      </c>
      <c r="H44" s="8">
        <f>SUMIFS(TaxableValuation[Taxable Ag Land],TaxableValuation[Dist],$C44,TaxableValuation[Tif_NonTIF],$A$4)</f>
        <v>21930206</v>
      </c>
      <c r="I44" s="8">
        <f>SUMIFS(TaxableValuation[Taxable Ag Building],TaxableValuation[Dist],$C44,TaxableValuation[Tif_NonTIF],$A$4)</f>
        <v>1313251</v>
      </c>
      <c r="J44" s="8">
        <f>SUMIFS(TaxableValuation[Taxable Commercial],TaxableValuation[Dist],$C44,TaxableValuation[Tif_NonTIF],$A$4)</f>
        <v>263640788</v>
      </c>
      <c r="K44" s="8">
        <f>SUMIFS(TaxableValuation[Taxable Industrial],TaxableValuation[Dist],$C44,TaxableValuation[Tif_NonTIF],$A$4)</f>
        <v>41972653</v>
      </c>
      <c r="L44" s="8">
        <f>SUMIFS(TaxableValuation[Taxable Reserved],TaxableValuation[Dist],$C44,TaxableValuation[Tif_NonTIF],$A$4)</f>
        <v>0</v>
      </c>
      <c r="M44" s="8">
        <f>SUMIFS(TaxableValuation[Taxable Reserved2],TaxableValuation[Dist],$C44,TaxableValuation[Tif_NonTIF],$A$4)</f>
        <v>0</v>
      </c>
      <c r="N44" s="8">
        <f>SUMIFS(TaxableValuation[Taxable Railroads],TaxableValuation[Dist],$C44,TaxableValuation[Tif_NonTIF],$A$4)</f>
        <v>18456660</v>
      </c>
      <c r="O44" s="8">
        <f>SUMIFS(TaxableValuation[Taxable Utilities],TaxableValuation[Dist],$C44,TaxableValuation[Tif_NonTIF],$A$4)</f>
        <v>2872135</v>
      </c>
      <c r="P44" s="8">
        <f>SUMIFS(TaxableValuation[Taxable Other],TaxableValuation[Dist],$C44,TaxableValuation[Tif_NonTIF],$A$4)</f>
        <v>0</v>
      </c>
      <c r="Q44" s="8">
        <f>SUMIFS(TaxableValuation[Taxable Gross],TaxableValuation[Dist],$C44,TaxableValuation[Tif_NonTIF],$A$4)</f>
        <v>1028077890</v>
      </c>
      <c r="R44" s="8">
        <f>SUMIFS(TaxableValuation[Taxable Military Exempt],TaxableValuation[Dist],$C44,TaxableValuation[Tif_NonTIF],$A$4)</f>
        <v>4796000</v>
      </c>
      <c r="S44" s="8">
        <f>SUMIFS(TaxableValuation[Taxable Homestead Exempt],TaxableValuation[Dist],$C44,TaxableValuation[Tif_NonTIF],$A$4)</f>
        <v>15638036</v>
      </c>
      <c r="T44" s="8">
        <f>SUMIFS(TaxableValuation[Taxable Net],TaxableValuation[Dist],$C44,TaxableValuation[Tif_NonTIF],$A$4)</f>
        <v>1007643854</v>
      </c>
      <c r="U44" s="8">
        <f>SUMIFS(TaxableValuation[Taxable Gas &amp; Elec Utilities],TaxableValuation[Dist],$C44,TaxableValuation[Tif_NonTIF],$A$4)</f>
        <v>46496468</v>
      </c>
      <c r="V44" s="8">
        <f t="shared" si="0"/>
        <v>1054140322</v>
      </c>
    </row>
    <row r="45" spans="1:22" x14ac:dyDescent="0.25">
      <c r="A45">
        <f>'Assessed Non-TIF'!A45</f>
        <v>2026</v>
      </c>
      <c r="B45" t="str">
        <f>'Assessed Non-TIF'!B45</f>
        <v>07</v>
      </c>
      <c r="C45" t="str">
        <f>'Assessed Non-TIF'!C45</f>
        <v>0916</v>
      </c>
      <c r="D45" t="str">
        <f>'Assessed Non-TIF'!D45</f>
        <v>0916</v>
      </c>
      <c r="E45" t="str">
        <f>'Assessed Non-TIF'!E45</f>
        <v>CAL</v>
      </c>
      <c r="F45" t="str">
        <f>'Assessed Non-TIF'!F45</f>
        <v>CAL</v>
      </c>
      <c r="G45" s="8">
        <f>SUMIFS(TaxableValuation[Taxable Residential],TaxableValuation[Dist],$C45,TaxableValuation[Tif_NonTIF],$A$4)</f>
        <v>34871413</v>
      </c>
      <c r="H45" s="8">
        <f>SUMIFS(TaxableValuation[Taxable Ag Land],TaxableValuation[Dist],$C45,TaxableValuation[Tif_NonTIF],$A$4)</f>
        <v>96388946</v>
      </c>
      <c r="I45" s="8">
        <f>SUMIFS(TaxableValuation[Taxable Ag Building],TaxableValuation[Dist],$C45,TaxableValuation[Tif_NonTIF],$A$4)</f>
        <v>9995274</v>
      </c>
      <c r="J45" s="8">
        <f>SUMIFS(TaxableValuation[Taxable Commercial],TaxableValuation[Dist],$C45,TaxableValuation[Tif_NonTIF],$A$4)</f>
        <v>7190362</v>
      </c>
      <c r="K45" s="8">
        <f>SUMIFS(TaxableValuation[Taxable Industrial],TaxableValuation[Dist],$C45,TaxableValuation[Tif_NonTIF],$A$4)</f>
        <v>41548267</v>
      </c>
      <c r="L45" s="8">
        <f>SUMIFS(TaxableValuation[Taxable Reserved],TaxableValuation[Dist],$C45,TaxableValuation[Tif_NonTIF],$A$4)</f>
        <v>0</v>
      </c>
      <c r="M45" s="8">
        <f>SUMIFS(TaxableValuation[Taxable Reserved2],TaxableValuation[Dist],$C45,TaxableValuation[Tif_NonTIF],$A$4)</f>
        <v>0</v>
      </c>
      <c r="N45" s="8">
        <f>SUMIFS(TaxableValuation[Taxable Railroads],TaxableValuation[Dist],$C45,TaxableValuation[Tif_NonTIF],$A$4)</f>
        <v>0</v>
      </c>
      <c r="O45" s="8">
        <f>SUMIFS(TaxableValuation[Taxable Utilities],TaxableValuation[Dist],$C45,TaxableValuation[Tif_NonTIF],$A$4)</f>
        <v>9296044</v>
      </c>
      <c r="P45" s="8">
        <f>SUMIFS(TaxableValuation[Taxable Other],TaxableValuation[Dist],$C45,TaxableValuation[Tif_NonTIF],$A$4)</f>
        <v>0</v>
      </c>
      <c r="Q45" s="8">
        <f>SUMIFS(TaxableValuation[Taxable Gross],TaxableValuation[Dist],$C45,TaxableValuation[Tif_NonTIF],$A$4)</f>
        <v>199290306</v>
      </c>
      <c r="R45" s="8">
        <f>SUMIFS(TaxableValuation[Taxable Military Exempt],TaxableValuation[Dist],$C45,TaxableValuation[Tif_NonTIF],$A$4)</f>
        <v>196000</v>
      </c>
      <c r="S45" s="8">
        <f>SUMIFS(TaxableValuation[Taxable Homestead Exempt],TaxableValuation[Dist],$C45,TaxableValuation[Tif_NonTIF],$A$4)</f>
        <v>773500</v>
      </c>
      <c r="T45" s="8">
        <f>SUMIFS(TaxableValuation[Taxable Net],TaxableValuation[Dist],$C45,TaxableValuation[Tif_NonTIF],$A$4)</f>
        <v>198320806</v>
      </c>
      <c r="U45" s="8">
        <f>SUMIFS(TaxableValuation[Taxable Gas &amp; Elec Utilities],TaxableValuation[Dist],$C45,TaxableValuation[Tif_NonTIF],$A$4)</f>
        <v>3625482</v>
      </c>
      <c r="V45" s="8">
        <f t="shared" si="0"/>
        <v>201946288</v>
      </c>
    </row>
    <row r="46" spans="1:22" x14ac:dyDescent="0.25">
      <c r="A46">
        <f>'Assessed Non-TIF'!A46</f>
        <v>2026</v>
      </c>
      <c r="B46" t="str">
        <f>'Assessed Non-TIF'!B46</f>
        <v>09</v>
      </c>
      <c r="C46" t="str">
        <f>'Assessed Non-TIF'!C46</f>
        <v>0918</v>
      </c>
      <c r="D46" t="str">
        <f>'Assessed Non-TIF'!D46</f>
        <v>0918</v>
      </c>
      <c r="E46" t="str">
        <f>'Assessed Non-TIF'!E46</f>
        <v>CALAMUS-WHEATLAND</v>
      </c>
      <c r="F46" t="str">
        <f>'Assessed Non-TIF'!F46</f>
        <v>Calamus-Wheatland</v>
      </c>
      <c r="G46" s="8">
        <f>SUMIFS(TaxableValuation[Taxable Residential],TaxableValuation[Dist],$C46,TaxableValuation[Tif_NonTIF],$A$4)</f>
        <v>87947982</v>
      </c>
      <c r="H46" s="8">
        <f>SUMIFS(TaxableValuation[Taxable Ag Land],TaxableValuation[Dist],$C46,TaxableValuation[Tif_NonTIF],$A$4)</f>
        <v>93400523</v>
      </c>
      <c r="I46" s="8">
        <f>SUMIFS(TaxableValuation[Taxable Ag Building],TaxableValuation[Dist],$C46,TaxableValuation[Tif_NonTIF],$A$4)</f>
        <v>6958197</v>
      </c>
      <c r="J46" s="8">
        <f>SUMIFS(TaxableValuation[Taxable Commercial],TaxableValuation[Dist],$C46,TaxableValuation[Tif_NonTIF],$A$4)</f>
        <v>6171720</v>
      </c>
      <c r="K46" s="8">
        <f>SUMIFS(TaxableValuation[Taxable Industrial],TaxableValuation[Dist],$C46,TaxableValuation[Tif_NonTIF],$A$4)</f>
        <v>114699</v>
      </c>
      <c r="L46" s="8">
        <f>SUMIFS(TaxableValuation[Taxable Reserved],TaxableValuation[Dist],$C46,TaxableValuation[Tif_NonTIF],$A$4)</f>
        <v>0</v>
      </c>
      <c r="M46" s="8">
        <f>SUMIFS(TaxableValuation[Taxable Reserved2],TaxableValuation[Dist],$C46,TaxableValuation[Tif_NonTIF],$A$4)</f>
        <v>0</v>
      </c>
      <c r="N46" s="8">
        <f>SUMIFS(TaxableValuation[Taxable Railroads],TaxableValuation[Dist],$C46,TaxableValuation[Tif_NonTIF],$A$4)</f>
        <v>14316484</v>
      </c>
      <c r="O46" s="8">
        <f>SUMIFS(TaxableValuation[Taxable Utilities],TaxableValuation[Dist],$C46,TaxableValuation[Tif_NonTIF],$A$4)</f>
        <v>15605546</v>
      </c>
      <c r="P46" s="8">
        <f>SUMIFS(TaxableValuation[Taxable Other],TaxableValuation[Dist],$C46,TaxableValuation[Tif_NonTIF],$A$4)</f>
        <v>0</v>
      </c>
      <c r="Q46" s="8">
        <f>SUMIFS(TaxableValuation[Taxable Gross],TaxableValuation[Dist],$C46,TaxableValuation[Tif_NonTIF],$A$4)</f>
        <v>224515151</v>
      </c>
      <c r="R46" s="8">
        <f>SUMIFS(TaxableValuation[Taxable Military Exempt],TaxableValuation[Dist],$C46,TaxableValuation[Tif_NonTIF],$A$4)</f>
        <v>484000</v>
      </c>
      <c r="S46" s="8">
        <f>SUMIFS(TaxableValuation[Taxable Homestead Exempt],TaxableValuation[Dist],$C46,TaxableValuation[Tif_NonTIF],$A$4)</f>
        <v>1378000</v>
      </c>
      <c r="T46" s="8">
        <f>SUMIFS(TaxableValuation[Taxable Net],TaxableValuation[Dist],$C46,TaxableValuation[Tif_NonTIF],$A$4)</f>
        <v>222653151</v>
      </c>
      <c r="U46" s="8">
        <f>SUMIFS(TaxableValuation[Taxable Gas &amp; Elec Utilities],TaxableValuation[Dist],$C46,TaxableValuation[Tif_NonTIF],$A$4)</f>
        <v>4726418</v>
      </c>
      <c r="V46" s="8">
        <f t="shared" si="0"/>
        <v>227379569</v>
      </c>
    </row>
    <row r="47" spans="1:22" x14ac:dyDescent="0.25">
      <c r="A47">
        <f>'Assessed Non-TIF'!A47</f>
        <v>2026</v>
      </c>
      <c r="B47" t="str">
        <f>'Assessed Non-TIF'!B47</f>
        <v>13</v>
      </c>
      <c r="C47" t="str">
        <f>'Assessed Non-TIF'!C47</f>
        <v>0914</v>
      </c>
      <c r="D47" t="str">
        <f>'Assessed Non-TIF'!D47</f>
        <v>0914</v>
      </c>
      <c r="E47" t="str">
        <f>'Assessed Non-TIF'!E47</f>
        <v>CAM</v>
      </c>
      <c r="F47" t="str">
        <f>'Assessed Non-TIF'!F47</f>
        <v>CAM</v>
      </c>
      <c r="G47" s="8">
        <f>SUMIFS(TaxableValuation[Taxable Residential],TaxableValuation[Dist],$C47,TaxableValuation[Tif_NonTIF],$A$4)</f>
        <v>94825660</v>
      </c>
      <c r="H47" s="8">
        <f>SUMIFS(TaxableValuation[Taxable Ag Land],TaxableValuation[Dist],$C47,TaxableValuation[Tif_NonTIF],$A$4)</f>
        <v>218659561</v>
      </c>
      <c r="I47" s="8">
        <f>SUMIFS(TaxableValuation[Taxable Ag Building],TaxableValuation[Dist],$C47,TaxableValuation[Tif_NonTIF],$A$4)</f>
        <v>9406717</v>
      </c>
      <c r="J47" s="8">
        <f>SUMIFS(TaxableValuation[Taxable Commercial],TaxableValuation[Dist],$C47,TaxableValuation[Tif_NonTIF],$A$4)</f>
        <v>15820425</v>
      </c>
      <c r="K47" s="8">
        <f>SUMIFS(TaxableValuation[Taxable Industrial],TaxableValuation[Dist],$C47,TaxableValuation[Tif_NonTIF],$A$4)</f>
        <v>132261810</v>
      </c>
      <c r="L47" s="8">
        <f>SUMIFS(TaxableValuation[Taxable Reserved],TaxableValuation[Dist],$C47,TaxableValuation[Tif_NonTIF],$A$4)</f>
        <v>0</v>
      </c>
      <c r="M47" s="8">
        <f>SUMIFS(TaxableValuation[Taxable Reserved2],TaxableValuation[Dist],$C47,TaxableValuation[Tif_NonTIF],$A$4)</f>
        <v>0</v>
      </c>
      <c r="N47" s="8">
        <f>SUMIFS(TaxableValuation[Taxable Railroads],TaxableValuation[Dist],$C47,TaxableValuation[Tif_NonTIF],$A$4)</f>
        <v>2784199</v>
      </c>
      <c r="O47" s="8">
        <f>SUMIFS(TaxableValuation[Taxable Utilities],TaxableValuation[Dist],$C47,TaxableValuation[Tif_NonTIF],$A$4)</f>
        <v>5367462</v>
      </c>
      <c r="P47" s="8">
        <f>SUMIFS(TaxableValuation[Taxable Other],TaxableValuation[Dist],$C47,TaxableValuation[Tif_NonTIF],$A$4)</f>
        <v>0</v>
      </c>
      <c r="Q47" s="8">
        <f>SUMIFS(TaxableValuation[Taxable Gross],TaxableValuation[Dist],$C47,TaxableValuation[Tif_NonTIF],$A$4)</f>
        <v>479125834</v>
      </c>
      <c r="R47" s="8">
        <f>SUMIFS(TaxableValuation[Taxable Military Exempt],TaxableValuation[Dist],$C47,TaxableValuation[Tif_NonTIF],$A$4)</f>
        <v>568000</v>
      </c>
      <c r="S47" s="8">
        <f>SUMIFS(TaxableValuation[Taxable Homestead Exempt],TaxableValuation[Dist],$C47,TaxableValuation[Tif_NonTIF],$A$4)</f>
        <v>1864934</v>
      </c>
      <c r="T47" s="8">
        <f>SUMIFS(TaxableValuation[Taxable Net],TaxableValuation[Dist],$C47,TaxableValuation[Tif_NonTIF],$A$4)</f>
        <v>476692900</v>
      </c>
      <c r="U47" s="8">
        <f>SUMIFS(TaxableValuation[Taxable Gas &amp; Elec Utilities],TaxableValuation[Dist],$C47,TaxableValuation[Tif_NonTIF],$A$4)</f>
        <v>14124193</v>
      </c>
      <c r="V47" s="8">
        <f t="shared" si="0"/>
        <v>490817093</v>
      </c>
    </row>
    <row r="48" spans="1:22" x14ac:dyDescent="0.25">
      <c r="A48">
        <f>'Assessed Non-TIF'!A48</f>
        <v>2026</v>
      </c>
      <c r="B48" t="str">
        <f>'Assessed Non-TIF'!B48</f>
        <v>09</v>
      </c>
      <c r="C48" t="str">
        <f>'Assessed Non-TIF'!C48</f>
        <v>0936</v>
      </c>
      <c r="D48" t="str">
        <f>'Assessed Non-TIF'!D48</f>
        <v>0936</v>
      </c>
      <c r="E48" t="str">
        <f>'Assessed Non-TIF'!E48</f>
        <v>CAMANCHE</v>
      </c>
      <c r="F48" t="str">
        <f>'Assessed Non-TIF'!F48</f>
        <v>Camanche</v>
      </c>
      <c r="G48" s="8">
        <f>SUMIFS(TaxableValuation[Taxable Residential],TaxableValuation[Dist],$C48,TaxableValuation[Tif_NonTIF],$A$4)</f>
        <v>195064786</v>
      </c>
      <c r="H48" s="8">
        <f>SUMIFS(TaxableValuation[Taxable Ag Land],TaxableValuation[Dist],$C48,TaxableValuation[Tif_NonTIF],$A$4)</f>
        <v>23242884</v>
      </c>
      <c r="I48" s="8">
        <f>SUMIFS(TaxableValuation[Taxable Ag Building],TaxableValuation[Dist],$C48,TaxableValuation[Tif_NonTIF],$A$4)</f>
        <v>1737600</v>
      </c>
      <c r="J48" s="8">
        <f>SUMIFS(TaxableValuation[Taxable Commercial],TaxableValuation[Dist],$C48,TaxableValuation[Tif_NonTIF],$A$4)</f>
        <v>58060819</v>
      </c>
      <c r="K48" s="8">
        <f>SUMIFS(TaxableValuation[Taxable Industrial],TaxableValuation[Dist],$C48,TaxableValuation[Tif_NonTIF],$A$4)</f>
        <v>67031290</v>
      </c>
      <c r="L48" s="8">
        <f>SUMIFS(TaxableValuation[Taxable Reserved],TaxableValuation[Dist],$C48,TaxableValuation[Tif_NonTIF],$A$4)</f>
        <v>0</v>
      </c>
      <c r="M48" s="8">
        <f>SUMIFS(TaxableValuation[Taxable Reserved2],TaxableValuation[Dist],$C48,TaxableValuation[Tif_NonTIF],$A$4)</f>
        <v>0</v>
      </c>
      <c r="N48" s="8">
        <f>SUMIFS(TaxableValuation[Taxable Railroads],TaxableValuation[Dist],$C48,TaxableValuation[Tif_NonTIF],$A$4)</f>
        <v>8361280</v>
      </c>
      <c r="O48" s="8">
        <f>SUMIFS(TaxableValuation[Taxable Utilities],TaxableValuation[Dist],$C48,TaxableValuation[Tif_NonTIF],$A$4)</f>
        <v>5866813</v>
      </c>
      <c r="P48" s="8">
        <f>SUMIFS(TaxableValuation[Taxable Other],TaxableValuation[Dist],$C48,TaxableValuation[Tif_NonTIF],$A$4)</f>
        <v>0</v>
      </c>
      <c r="Q48" s="8">
        <f>SUMIFS(TaxableValuation[Taxable Gross],TaxableValuation[Dist],$C48,TaxableValuation[Tif_NonTIF],$A$4)</f>
        <v>359365472</v>
      </c>
      <c r="R48" s="8">
        <f>SUMIFS(TaxableValuation[Taxable Military Exempt],TaxableValuation[Dist],$C48,TaxableValuation[Tif_NonTIF],$A$4)</f>
        <v>1048000</v>
      </c>
      <c r="S48" s="8">
        <f>SUMIFS(TaxableValuation[Taxable Homestead Exempt],TaxableValuation[Dist],$C48,TaxableValuation[Tif_NonTIF],$A$4)</f>
        <v>3152500</v>
      </c>
      <c r="T48" s="8">
        <f>SUMIFS(TaxableValuation[Taxable Net],TaxableValuation[Dist],$C48,TaxableValuation[Tif_NonTIF],$A$4)</f>
        <v>355164972</v>
      </c>
      <c r="U48" s="8">
        <f>SUMIFS(TaxableValuation[Taxable Gas &amp; Elec Utilities],TaxableValuation[Dist],$C48,TaxableValuation[Tif_NonTIF],$A$4)</f>
        <v>33887844</v>
      </c>
      <c r="V48" s="8">
        <f t="shared" si="0"/>
        <v>389052816</v>
      </c>
    </row>
    <row r="49" spans="1:22" x14ac:dyDescent="0.25">
      <c r="A49">
        <f>'Assessed Non-TIF'!A49</f>
        <v>2026</v>
      </c>
      <c r="B49" t="str">
        <f>'Assessed Non-TIF'!B49</f>
        <v>15</v>
      </c>
      <c r="C49" t="str">
        <f>'Assessed Non-TIF'!C49</f>
        <v>0977</v>
      </c>
      <c r="D49" t="str">
        <f>'Assessed Non-TIF'!D49</f>
        <v>0977</v>
      </c>
      <c r="E49" t="str">
        <f>'Assessed Non-TIF'!E49</f>
        <v>CARDINAL</v>
      </c>
      <c r="F49" t="str">
        <f>'Assessed Non-TIF'!F49</f>
        <v>Cardinal</v>
      </c>
      <c r="G49" s="8">
        <f>SUMIFS(TaxableValuation[Taxable Residential],TaxableValuation[Dist],$C49,TaxableValuation[Tif_NonTIF],$A$4)</f>
        <v>99387024</v>
      </c>
      <c r="H49" s="8">
        <f>SUMIFS(TaxableValuation[Taxable Ag Land],TaxableValuation[Dist],$C49,TaxableValuation[Tif_NonTIF],$A$4)</f>
        <v>67526990</v>
      </c>
      <c r="I49" s="8">
        <f>SUMIFS(TaxableValuation[Taxable Ag Building],TaxableValuation[Dist],$C49,TaxableValuation[Tif_NonTIF],$A$4)</f>
        <v>3896457</v>
      </c>
      <c r="J49" s="8">
        <f>SUMIFS(TaxableValuation[Taxable Commercial],TaxableValuation[Dist],$C49,TaxableValuation[Tif_NonTIF],$A$4)</f>
        <v>9080332</v>
      </c>
      <c r="K49" s="8">
        <f>SUMIFS(TaxableValuation[Taxable Industrial],TaxableValuation[Dist],$C49,TaxableValuation[Tif_NonTIF],$A$4)</f>
        <v>0</v>
      </c>
      <c r="L49" s="8">
        <f>SUMIFS(TaxableValuation[Taxable Reserved],TaxableValuation[Dist],$C49,TaxableValuation[Tif_NonTIF],$A$4)</f>
        <v>0</v>
      </c>
      <c r="M49" s="8">
        <f>SUMIFS(TaxableValuation[Taxable Reserved2],TaxableValuation[Dist],$C49,TaxableValuation[Tif_NonTIF],$A$4)</f>
        <v>0</v>
      </c>
      <c r="N49" s="8">
        <f>SUMIFS(TaxableValuation[Taxable Railroads],TaxableValuation[Dist],$C49,TaxableValuation[Tif_NonTIF],$A$4)</f>
        <v>10719535</v>
      </c>
      <c r="O49" s="8">
        <f>SUMIFS(TaxableValuation[Taxable Utilities],TaxableValuation[Dist],$C49,TaxableValuation[Tif_NonTIF],$A$4)</f>
        <v>11296348</v>
      </c>
      <c r="P49" s="8">
        <f>SUMIFS(TaxableValuation[Taxable Other],TaxableValuation[Dist],$C49,TaxableValuation[Tif_NonTIF],$A$4)</f>
        <v>2140</v>
      </c>
      <c r="Q49" s="8">
        <f>SUMIFS(TaxableValuation[Taxable Gross],TaxableValuation[Dist],$C49,TaxableValuation[Tif_NonTIF],$A$4)</f>
        <v>201908826</v>
      </c>
      <c r="R49" s="8">
        <f>SUMIFS(TaxableValuation[Taxable Military Exempt],TaxableValuation[Dist],$C49,TaxableValuation[Tif_NonTIF],$A$4)</f>
        <v>772672</v>
      </c>
      <c r="S49" s="8">
        <f>SUMIFS(TaxableValuation[Taxable Homestead Exempt],TaxableValuation[Dist],$C49,TaxableValuation[Tif_NonTIF],$A$4)</f>
        <v>2187292</v>
      </c>
      <c r="T49" s="8">
        <f>SUMIFS(TaxableValuation[Taxable Net],TaxableValuation[Dist],$C49,TaxableValuation[Tif_NonTIF],$A$4)</f>
        <v>198948862</v>
      </c>
      <c r="U49" s="8">
        <f>SUMIFS(TaxableValuation[Taxable Gas &amp; Elec Utilities],TaxableValuation[Dist],$C49,TaxableValuation[Tif_NonTIF],$A$4)</f>
        <v>3329510</v>
      </c>
      <c r="V49" s="8">
        <f t="shared" si="0"/>
        <v>202278372</v>
      </c>
    </row>
    <row r="50" spans="1:22" x14ac:dyDescent="0.25">
      <c r="A50">
        <f>'Assessed Non-TIF'!A50</f>
        <v>2026</v>
      </c>
      <c r="B50" t="str">
        <f>'Assessed Non-TIF'!B50</f>
        <v>11</v>
      </c>
      <c r="C50" t="str">
        <f>'Assessed Non-TIF'!C50</f>
        <v>0981</v>
      </c>
      <c r="D50" t="str">
        <f>'Assessed Non-TIF'!D50</f>
        <v>0981</v>
      </c>
      <c r="E50" t="str">
        <f>'Assessed Non-TIF'!E50</f>
        <v>CARLISLE</v>
      </c>
      <c r="F50" t="str">
        <f>'Assessed Non-TIF'!F50</f>
        <v>Carlisle</v>
      </c>
      <c r="G50" s="8">
        <f>SUMIFS(TaxableValuation[Taxable Residential],TaxableValuation[Dist],$C50,TaxableValuation[Tif_NonTIF],$A$4)</f>
        <v>389091620</v>
      </c>
      <c r="H50" s="8">
        <f>SUMIFS(TaxableValuation[Taxable Ag Land],TaxableValuation[Dist],$C50,TaxableValuation[Tif_NonTIF],$A$4)</f>
        <v>29379853</v>
      </c>
      <c r="I50" s="8">
        <f>SUMIFS(TaxableValuation[Taxable Ag Building],TaxableValuation[Dist],$C50,TaxableValuation[Tif_NonTIF],$A$4)</f>
        <v>1456115</v>
      </c>
      <c r="J50" s="8">
        <f>SUMIFS(TaxableValuation[Taxable Commercial],TaxableValuation[Dist],$C50,TaxableValuation[Tif_NonTIF],$A$4)</f>
        <v>39348799</v>
      </c>
      <c r="K50" s="8">
        <f>SUMIFS(TaxableValuation[Taxable Industrial],TaxableValuation[Dist],$C50,TaxableValuation[Tif_NonTIF],$A$4)</f>
        <v>8195822</v>
      </c>
      <c r="L50" s="8">
        <f>SUMIFS(TaxableValuation[Taxable Reserved],TaxableValuation[Dist],$C50,TaxableValuation[Tif_NonTIF],$A$4)</f>
        <v>0</v>
      </c>
      <c r="M50" s="8">
        <f>SUMIFS(TaxableValuation[Taxable Reserved2],TaxableValuation[Dist],$C50,TaxableValuation[Tif_NonTIF],$A$4)</f>
        <v>0</v>
      </c>
      <c r="N50" s="8">
        <f>SUMIFS(TaxableValuation[Taxable Railroads],TaxableValuation[Dist],$C50,TaxableValuation[Tif_NonTIF],$A$4)</f>
        <v>16791066</v>
      </c>
      <c r="O50" s="8">
        <f>SUMIFS(TaxableValuation[Taxable Utilities],TaxableValuation[Dist],$C50,TaxableValuation[Tif_NonTIF],$A$4)</f>
        <v>1672372</v>
      </c>
      <c r="P50" s="8">
        <f>SUMIFS(TaxableValuation[Taxable Other],TaxableValuation[Dist],$C50,TaxableValuation[Tif_NonTIF],$A$4)</f>
        <v>0</v>
      </c>
      <c r="Q50" s="8">
        <f>SUMIFS(TaxableValuation[Taxable Gross],TaxableValuation[Dist],$C50,TaxableValuation[Tif_NonTIF],$A$4)</f>
        <v>485935647</v>
      </c>
      <c r="R50" s="8">
        <f>SUMIFS(TaxableValuation[Taxable Military Exempt],TaxableValuation[Dist],$C50,TaxableValuation[Tif_NonTIF],$A$4)</f>
        <v>1124000</v>
      </c>
      <c r="S50" s="8">
        <f>SUMIFS(TaxableValuation[Taxable Homestead Exempt],TaxableValuation[Dist],$C50,TaxableValuation[Tif_NonTIF],$A$4)</f>
        <v>3454583</v>
      </c>
      <c r="T50" s="8">
        <f>SUMIFS(TaxableValuation[Taxable Net],TaxableValuation[Dist],$C50,TaxableValuation[Tif_NonTIF],$A$4)</f>
        <v>481357064</v>
      </c>
      <c r="U50" s="8">
        <f>SUMIFS(TaxableValuation[Taxable Gas &amp; Elec Utilities],TaxableValuation[Dist],$C50,TaxableValuation[Tif_NonTIF],$A$4)</f>
        <v>6626776</v>
      </c>
      <c r="V50" s="8">
        <f t="shared" si="0"/>
        <v>487983840</v>
      </c>
    </row>
    <row r="51" spans="1:22" x14ac:dyDescent="0.25">
      <c r="A51">
        <f>'Assessed Non-TIF'!A51</f>
        <v>2026</v>
      </c>
      <c r="B51" t="str">
        <f>'Assessed Non-TIF'!B51</f>
        <v>11</v>
      </c>
      <c r="C51" t="str">
        <f>'Assessed Non-TIF'!C51</f>
        <v>0999</v>
      </c>
      <c r="D51" t="str">
        <f>'Assessed Non-TIF'!D51</f>
        <v>0999</v>
      </c>
      <c r="E51" t="str">
        <f>'Assessed Non-TIF'!E51</f>
        <v>CARROLL</v>
      </c>
      <c r="F51" t="str">
        <f>'Assessed Non-TIF'!F51</f>
        <v>Carroll</v>
      </c>
      <c r="G51" s="8">
        <f>SUMIFS(TaxableValuation[Taxable Residential],TaxableValuation[Dist],$C51,TaxableValuation[Tif_NonTIF],$A$4)</f>
        <v>536404107</v>
      </c>
      <c r="H51" s="8">
        <f>SUMIFS(TaxableValuation[Taxable Ag Land],TaxableValuation[Dist],$C51,TaxableValuation[Tif_NonTIF],$A$4)</f>
        <v>239480303</v>
      </c>
      <c r="I51" s="8">
        <f>SUMIFS(TaxableValuation[Taxable Ag Building],TaxableValuation[Dist],$C51,TaxableValuation[Tif_NonTIF],$A$4)</f>
        <v>32711171</v>
      </c>
      <c r="J51" s="8">
        <f>SUMIFS(TaxableValuation[Taxable Commercial],TaxableValuation[Dist],$C51,TaxableValuation[Tif_NonTIF],$A$4)</f>
        <v>179638157</v>
      </c>
      <c r="K51" s="8">
        <f>SUMIFS(TaxableValuation[Taxable Industrial],TaxableValuation[Dist],$C51,TaxableValuation[Tif_NonTIF],$A$4)</f>
        <v>141083997</v>
      </c>
      <c r="L51" s="8">
        <f>SUMIFS(TaxableValuation[Taxable Reserved],TaxableValuation[Dist],$C51,TaxableValuation[Tif_NonTIF],$A$4)</f>
        <v>0</v>
      </c>
      <c r="M51" s="8">
        <f>SUMIFS(TaxableValuation[Taxable Reserved2],TaxableValuation[Dist],$C51,TaxableValuation[Tif_NonTIF],$A$4)</f>
        <v>0</v>
      </c>
      <c r="N51" s="8">
        <f>SUMIFS(TaxableValuation[Taxable Railroads],TaxableValuation[Dist],$C51,TaxableValuation[Tif_NonTIF],$A$4)</f>
        <v>27404611</v>
      </c>
      <c r="O51" s="8">
        <f>SUMIFS(TaxableValuation[Taxable Utilities],TaxableValuation[Dist],$C51,TaxableValuation[Tif_NonTIF],$A$4)</f>
        <v>730047</v>
      </c>
      <c r="P51" s="8">
        <f>SUMIFS(TaxableValuation[Taxable Other],TaxableValuation[Dist],$C51,TaxableValuation[Tif_NonTIF],$A$4)</f>
        <v>0</v>
      </c>
      <c r="Q51" s="8">
        <f>SUMIFS(TaxableValuation[Taxable Gross],TaxableValuation[Dist],$C51,TaxableValuation[Tif_NonTIF],$A$4)</f>
        <v>1157452393</v>
      </c>
      <c r="R51" s="8">
        <f>SUMIFS(TaxableValuation[Taxable Military Exempt],TaxableValuation[Dist],$C51,TaxableValuation[Tif_NonTIF],$A$4)</f>
        <v>2042730</v>
      </c>
      <c r="S51" s="8">
        <f>SUMIFS(TaxableValuation[Taxable Homestead Exempt],TaxableValuation[Dist],$C51,TaxableValuation[Tif_NonTIF],$A$4)</f>
        <v>9880397</v>
      </c>
      <c r="T51" s="8">
        <f>SUMIFS(TaxableValuation[Taxable Net],TaxableValuation[Dist],$C51,TaxableValuation[Tif_NonTIF],$A$4)</f>
        <v>1145529266</v>
      </c>
      <c r="U51" s="8">
        <f>SUMIFS(TaxableValuation[Taxable Gas &amp; Elec Utilities],TaxableValuation[Dist],$C51,TaxableValuation[Tif_NonTIF],$A$4)</f>
        <v>17060715</v>
      </c>
      <c r="V51" s="8">
        <f t="shared" si="0"/>
        <v>1162589981</v>
      </c>
    </row>
    <row r="52" spans="1:22" x14ac:dyDescent="0.25">
      <c r="A52">
        <f>'Assessed Non-TIF'!A52</f>
        <v>2026</v>
      </c>
      <c r="B52" t="str">
        <f>'Assessed Non-TIF'!B52</f>
        <v>07</v>
      </c>
      <c r="C52" t="str">
        <f>'Assessed Non-TIF'!C52</f>
        <v>1044</v>
      </c>
      <c r="D52" t="str">
        <f>'Assessed Non-TIF'!D52</f>
        <v>1044</v>
      </c>
      <c r="E52" t="str">
        <f>'Assessed Non-TIF'!E52</f>
        <v>CEDAR FALLS</v>
      </c>
      <c r="F52" t="str">
        <f>'Assessed Non-TIF'!F52</f>
        <v>Cedar Falls</v>
      </c>
      <c r="G52" s="8">
        <f>SUMIFS(TaxableValuation[Taxable Residential],TaxableValuation[Dist],$C52,TaxableValuation[Tif_NonTIF],$A$4)</f>
        <v>1795851732</v>
      </c>
      <c r="H52" s="8">
        <f>SUMIFS(TaxableValuation[Taxable Ag Land],TaxableValuation[Dist],$C52,TaxableValuation[Tif_NonTIF],$A$4)</f>
        <v>23447873</v>
      </c>
      <c r="I52" s="8">
        <f>SUMIFS(TaxableValuation[Taxable Ag Building],TaxableValuation[Dist],$C52,TaxableValuation[Tif_NonTIF],$A$4)</f>
        <v>1808916</v>
      </c>
      <c r="J52" s="8">
        <f>SUMIFS(TaxableValuation[Taxable Commercial],TaxableValuation[Dist],$C52,TaxableValuation[Tif_NonTIF],$A$4)</f>
        <v>570257966</v>
      </c>
      <c r="K52" s="8">
        <f>SUMIFS(TaxableValuation[Taxable Industrial],TaxableValuation[Dist],$C52,TaxableValuation[Tif_NonTIF],$A$4)</f>
        <v>25393910</v>
      </c>
      <c r="L52" s="8">
        <f>SUMIFS(TaxableValuation[Taxable Reserved],TaxableValuation[Dist],$C52,TaxableValuation[Tif_NonTIF],$A$4)</f>
        <v>0</v>
      </c>
      <c r="M52" s="8">
        <f>SUMIFS(TaxableValuation[Taxable Reserved2],TaxableValuation[Dist],$C52,TaxableValuation[Tif_NonTIF],$A$4)</f>
        <v>0</v>
      </c>
      <c r="N52" s="8">
        <f>SUMIFS(TaxableValuation[Taxable Railroads],TaxableValuation[Dist],$C52,TaxableValuation[Tif_NonTIF],$A$4)</f>
        <v>5212005</v>
      </c>
      <c r="O52" s="8">
        <f>SUMIFS(TaxableValuation[Taxable Utilities],TaxableValuation[Dist],$C52,TaxableValuation[Tif_NonTIF],$A$4)</f>
        <v>1207709</v>
      </c>
      <c r="P52" s="8">
        <f>SUMIFS(TaxableValuation[Taxable Other],TaxableValuation[Dist],$C52,TaxableValuation[Tif_NonTIF],$A$4)</f>
        <v>0</v>
      </c>
      <c r="Q52" s="8">
        <f>SUMIFS(TaxableValuation[Taxable Gross],TaxableValuation[Dist],$C52,TaxableValuation[Tif_NonTIF],$A$4)</f>
        <v>2423180111</v>
      </c>
      <c r="R52" s="8">
        <f>SUMIFS(TaxableValuation[Taxable Military Exempt],TaxableValuation[Dist],$C52,TaxableValuation[Tif_NonTIF],$A$4)</f>
        <v>5604000</v>
      </c>
      <c r="S52" s="8">
        <f>SUMIFS(TaxableValuation[Taxable Homestead Exempt],TaxableValuation[Dist],$C52,TaxableValuation[Tif_NonTIF],$A$4)</f>
        <v>26097500</v>
      </c>
      <c r="T52" s="8">
        <f>SUMIFS(TaxableValuation[Taxable Net],TaxableValuation[Dist],$C52,TaxableValuation[Tif_NonTIF],$A$4)</f>
        <v>2391478611</v>
      </c>
      <c r="U52" s="8">
        <f>SUMIFS(TaxableValuation[Taxable Gas &amp; Elec Utilities],TaxableValuation[Dist],$C52,TaxableValuation[Tif_NonTIF],$A$4)</f>
        <v>7371396</v>
      </c>
      <c r="V52" s="8">
        <f t="shared" si="0"/>
        <v>2398850007</v>
      </c>
    </row>
    <row r="53" spans="1:22" x14ac:dyDescent="0.25">
      <c r="A53">
        <f>'Assessed Non-TIF'!A53</f>
        <v>2026</v>
      </c>
      <c r="B53" t="str">
        <f>'Assessed Non-TIF'!B53</f>
        <v>10</v>
      </c>
      <c r="C53" t="str">
        <f>'Assessed Non-TIF'!C53</f>
        <v>1053</v>
      </c>
      <c r="D53" t="str">
        <f>'Assessed Non-TIF'!D53</f>
        <v>1053</v>
      </c>
      <c r="E53" t="str">
        <f>'Assessed Non-TIF'!E53</f>
        <v>CEDAR RAPIDS</v>
      </c>
      <c r="F53" t="str">
        <f>'Assessed Non-TIF'!F53</f>
        <v>Cedar Rapids</v>
      </c>
      <c r="G53" s="8">
        <f>SUMIFS(TaxableValuation[Taxable Residential],TaxableValuation[Dist],$C53,TaxableValuation[Tif_NonTIF],$A$4)</f>
        <v>4557639508</v>
      </c>
      <c r="H53" s="8">
        <f>SUMIFS(TaxableValuation[Taxable Ag Land],TaxableValuation[Dist],$C53,TaxableValuation[Tif_NonTIF],$A$4)</f>
        <v>46942006</v>
      </c>
      <c r="I53" s="8">
        <f>SUMIFS(TaxableValuation[Taxable Ag Building],TaxableValuation[Dist],$C53,TaxableValuation[Tif_NonTIF],$A$4)</f>
        <v>3333584</v>
      </c>
      <c r="J53" s="8">
        <f>SUMIFS(TaxableValuation[Taxable Commercial],TaxableValuation[Dist],$C53,TaxableValuation[Tif_NonTIF],$A$4)</f>
        <v>1574103962</v>
      </c>
      <c r="K53" s="8">
        <f>SUMIFS(TaxableValuation[Taxable Industrial],TaxableValuation[Dist],$C53,TaxableValuation[Tif_NonTIF],$A$4)</f>
        <v>120497502</v>
      </c>
      <c r="L53" s="8">
        <f>SUMIFS(TaxableValuation[Taxable Reserved],TaxableValuation[Dist],$C53,TaxableValuation[Tif_NonTIF],$A$4)</f>
        <v>0</v>
      </c>
      <c r="M53" s="8">
        <f>SUMIFS(TaxableValuation[Taxable Reserved2],TaxableValuation[Dist],$C53,TaxableValuation[Tif_NonTIF],$A$4)</f>
        <v>0</v>
      </c>
      <c r="N53" s="8">
        <f>SUMIFS(TaxableValuation[Taxable Railroads],TaxableValuation[Dist],$C53,TaxableValuation[Tif_NonTIF],$A$4)</f>
        <v>26774842</v>
      </c>
      <c r="O53" s="8">
        <f>SUMIFS(TaxableValuation[Taxable Utilities],TaxableValuation[Dist],$C53,TaxableValuation[Tif_NonTIF],$A$4)</f>
        <v>55672</v>
      </c>
      <c r="P53" s="8">
        <f>SUMIFS(TaxableValuation[Taxable Other],TaxableValuation[Dist],$C53,TaxableValuation[Tif_NonTIF],$A$4)</f>
        <v>0</v>
      </c>
      <c r="Q53" s="8">
        <f>SUMIFS(TaxableValuation[Taxable Gross],TaxableValuation[Dist],$C53,TaxableValuation[Tif_NonTIF],$A$4)</f>
        <v>6329347076</v>
      </c>
      <c r="R53" s="8">
        <f>SUMIFS(TaxableValuation[Taxable Military Exempt],TaxableValuation[Dist],$C53,TaxableValuation[Tif_NonTIF],$A$4)</f>
        <v>16503115</v>
      </c>
      <c r="S53" s="8">
        <f>SUMIFS(TaxableValuation[Taxable Homestead Exempt],TaxableValuation[Dist],$C53,TaxableValuation[Tif_NonTIF],$A$4)</f>
        <v>62444217</v>
      </c>
      <c r="T53" s="8">
        <f>SUMIFS(TaxableValuation[Taxable Net],TaxableValuation[Dist],$C53,TaxableValuation[Tif_NonTIF],$A$4)</f>
        <v>6250399744</v>
      </c>
      <c r="U53" s="8">
        <f>SUMIFS(TaxableValuation[Taxable Gas &amp; Elec Utilities],TaxableValuation[Dist],$C53,TaxableValuation[Tif_NonTIF],$A$4)</f>
        <v>174800237</v>
      </c>
      <c r="V53" s="8">
        <f t="shared" si="0"/>
        <v>6425199981</v>
      </c>
    </row>
    <row r="54" spans="1:22" x14ac:dyDescent="0.25">
      <c r="A54">
        <f>'Assessed Non-TIF'!A54</f>
        <v>2026</v>
      </c>
      <c r="B54" t="str">
        <f>'Assessed Non-TIF'!B54</f>
        <v>10</v>
      </c>
      <c r="C54" t="str">
        <f>'Assessed Non-TIF'!C54</f>
        <v>1062</v>
      </c>
      <c r="D54" t="str">
        <f>'Assessed Non-TIF'!D54</f>
        <v>1062</v>
      </c>
      <c r="E54" t="str">
        <f>'Assessed Non-TIF'!E54</f>
        <v>CENTER POINT-URBANA</v>
      </c>
      <c r="F54" t="str">
        <f>'Assessed Non-TIF'!F54</f>
        <v>Center Point-Urbana</v>
      </c>
      <c r="G54" s="8">
        <f>SUMIFS(TaxableValuation[Taxable Residential],TaxableValuation[Dist],$C54,TaxableValuation[Tif_NonTIF],$A$4)</f>
        <v>287463511</v>
      </c>
      <c r="H54" s="8">
        <f>SUMIFS(TaxableValuation[Taxable Ag Land],TaxableValuation[Dist],$C54,TaxableValuation[Tif_NonTIF],$A$4)</f>
        <v>63336439</v>
      </c>
      <c r="I54" s="8">
        <f>SUMIFS(TaxableValuation[Taxable Ag Building],TaxableValuation[Dist],$C54,TaxableValuation[Tif_NonTIF],$A$4)</f>
        <v>4306279</v>
      </c>
      <c r="J54" s="8">
        <f>SUMIFS(TaxableValuation[Taxable Commercial],TaxableValuation[Dist],$C54,TaxableValuation[Tif_NonTIF],$A$4)</f>
        <v>44642239</v>
      </c>
      <c r="K54" s="8">
        <f>SUMIFS(TaxableValuation[Taxable Industrial],TaxableValuation[Dist],$C54,TaxableValuation[Tif_NonTIF],$A$4)</f>
        <v>1934885</v>
      </c>
      <c r="L54" s="8">
        <f>SUMIFS(TaxableValuation[Taxable Reserved],TaxableValuation[Dist],$C54,TaxableValuation[Tif_NonTIF],$A$4)</f>
        <v>0</v>
      </c>
      <c r="M54" s="8">
        <f>SUMIFS(TaxableValuation[Taxable Reserved2],TaxableValuation[Dist],$C54,TaxableValuation[Tif_NonTIF],$A$4)</f>
        <v>0</v>
      </c>
      <c r="N54" s="8">
        <f>SUMIFS(TaxableValuation[Taxable Railroads],TaxableValuation[Dist],$C54,TaxableValuation[Tif_NonTIF],$A$4)</f>
        <v>0</v>
      </c>
      <c r="O54" s="8">
        <f>SUMIFS(TaxableValuation[Taxable Utilities],TaxableValuation[Dist],$C54,TaxableValuation[Tif_NonTIF],$A$4)</f>
        <v>32985</v>
      </c>
      <c r="P54" s="8">
        <f>SUMIFS(TaxableValuation[Taxable Other],TaxableValuation[Dist],$C54,TaxableValuation[Tif_NonTIF],$A$4)</f>
        <v>0</v>
      </c>
      <c r="Q54" s="8">
        <f>SUMIFS(TaxableValuation[Taxable Gross],TaxableValuation[Dist],$C54,TaxableValuation[Tif_NonTIF],$A$4)</f>
        <v>401716338</v>
      </c>
      <c r="R54" s="8">
        <f>SUMIFS(TaxableValuation[Taxable Military Exempt],TaxableValuation[Dist],$C54,TaxableValuation[Tif_NonTIF],$A$4)</f>
        <v>1176000</v>
      </c>
      <c r="S54" s="8">
        <f>SUMIFS(TaxableValuation[Taxable Homestead Exempt],TaxableValuation[Dist],$C54,TaxableValuation[Tif_NonTIF],$A$4)</f>
        <v>3380000</v>
      </c>
      <c r="T54" s="8">
        <f>SUMIFS(TaxableValuation[Taxable Net],TaxableValuation[Dist],$C54,TaxableValuation[Tif_NonTIF],$A$4)</f>
        <v>397160338</v>
      </c>
      <c r="U54" s="8">
        <f>SUMIFS(TaxableValuation[Taxable Gas &amp; Elec Utilities],TaxableValuation[Dist],$C54,TaxableValuation[Tif_NonTIF],$A$4)</f>
        <v>3092123</v>
      </c>
      <c r="V54" s="8">
        <f t="shared" si="0"/>
        <v>400252461</v>
      </c>
    </row>
    <row r="55" spans="1:22" x14ac:dyDescent="0.25">
      <c r="A55">
        <f>'Assessed Non-TIF'!A55</f>
        <v>2026</v>
      </c>
      <c r="B55" t="str">
        <f>'Assessed Non-TIF'!B55</f>
        <v>15</v>
      </c>
      <c r="C55" t="str">
        <f>'Assessed Non-TIF'!C55</f>
        <v>1071</v>
      </c>
      <c r="D55" t="str">
        <f>'Assessed Non-TIF'!D55</f>
        <v>1071</v>
      </c>
      <c r="E55" t="str">
        <f>'Assessed Non-TIF'!E55</f>
        <v>CENTERVILLE</v>
      </c>
      <c r="F55" t="str">
        <f>'Assessed Non-TIF'!F55</f>
        <v>Centerville</v>
      </c>
      <c r="G55" s="8">
        <f>SUMIFS(TaxableValuation[Taxable Residential],TaxableValuation[Dist],$C55,TaxableValuation[Tif_NonTIF],$A$4)</f>
        <v>204394585</v>
      </c>
      <c r="H55" s="8">
        <f>SUMIFS(TaxableValuation[Taxable Ag Land],TaxableValuation[Dist],$C55,TaxableValuation[Tif_NonTIF],$A$4)</f>
        <v>49186531</v>
      </c>
      <c r="I55" s="8">
        <f>SUMIFS(TaxableValuation[Taxable Ag Building],TaxableValuation[Dist],$C55,TaxableValuation[Tif_NonTIF],$A$4)</f>
        <v>3595509</v>
      </c>
      <c r="J55" s="8">
        <f>SUMIFS(TaxableValuation[Taxable Commercial],TaxableValuation[Dist],$C55,TaxableValuation[Tif_NonTIF],$A$4)</f>
        <v>51704442</v>
      </c>
      <c r="K55" s="8">
        <f>SUMIFS(TaxableValuation[Taxable Industrial],TaxableValuation[Dist],$C55,TaxableValuation[Tif_NonTIF],$A$4)</f>
        <v>19069032</v>
      </c>
      <c r="L55" s="8">
        <f>SUMIFS(TaxableValuation[Taxable Reserved],TaxableValuation[Dist],$C55,TaxableValuation[Tif_NonTIF],$A$4)</f>
        <v>0</v>
      </c>
      <c r="M55" s="8">
        <f>SUMIFS(TaxableValuation[Taxable Reserved2],TaxableValuation[Dist],$C55,TaxableValuation[Tif_NonTIF],$A$4)</f>
        <v>0</v>
      </c>
      <c r="N55" s="8">
        <f>SUMIFS(TaxableValuation[Taxable Railroads],TaxableValuation[Dist],$C55,TaxableValuation[Tif_NonTIF],$A$4)</f>
        <v>2762925</v>
      </c>
      <c r="O55" s="8">
        <f>SUMIFS(TaxableValuation[Taxable Utilities],TaxableValuation[Dist],$C55,TaxableValuation[Tif_NonTIF],$A$4)</f>
        <v>3415032</v>
      </c>
      <c r="P55" s="8">
        <f>SUMIFS(TaxableValuation[Taxable Other],TaxableValuation[Dist],$C55,TaxableValuation[Tif_NonTIF],$A$4)</f>
        <v>33366</v>
      </c>
      <c r="Q55" s="8">
        <f>SUMIFS(TaxableValuation[Taxable Gross],TaxableValuation[Dist],$C55,TaxableValuation[Tif_NonTIF],$A$4)</f>
        <v>334161422</v>
      </c>
      <c r="R55" s="8">
        <f>SUMIFS(TaxableValuation[Taxable Military Exempt],TaxableValuation[Dist],$C55,TaxableValuation[Tif_NonTIF],$A$4)</f>
        <v>1279824</v>
      </c>
      <c r="S55" s="8">
        <f>SUMIFS(TaxableValuation[Taxable Homestead Exempt],TaxableValuation[Dist],$C55,TaxableValuation[Tif_NonTIF],$A$4)</f>
        <v>4465818</v>
      </c>
      <c r="T55" s="8">
        <f>SUMIFS(TaxableValuation[Taxable Net],TaxableValuation[Dist],$C55,TaxableValuation[Tif_NonTIF],$A$4)</f>
        <v>328415780</v>
      </c>
      <c r="U55" s="8">
        <f>SUMIFS(TaxableValuation[Taxable Gas &amp; Elec Utilities],TaxableValuation[Dist],$C55,TaxableValuation[Tif_NonTIF],$A$4)</f>
        <v>15917565</v>
      </c>
      <c r="V55" s="8">
        <f t="shared" si="0"/>
        <v>344333345</v>
      </c>
    </row>
    <row r="56" spans="1:22" x14ac:dyDescent="0.25">
      <c r="A56">
        <f>'Assessed Non-TIF'!A56</f>
        <v>2026</v>
      </c>
      <c r="B56" t="str">
        <f>'Assessed Non-TIF'!B56</f>
        <v>10</v>
      </c>
      <c r="C56" t="str">
        <f>'Assessed Non-TIF'!C56</f>
        <v>1089</v>
      </c>
      <c r="D56" t="str">
        <f>'Assessed Non-TIF'!D56</f>
        <v>1089</v>
      </c>
      <c r="E56" t="str">
        <f>'Assessed Non-TIF'!E56</f>
        <v>CENTRAL CITY</v>
      </c>
      <c r="F56" t="str">
        <f>'Assessed Non-TIF'!F56</f>
        <v>Central City</v>
      </c>
      <c r="G56" s="8">
        <f>SUMIFS(TaxableValuation[Taxable Residential],TaxableValuation[Dist],$C56,TaxableValuation[Tif_NonTIF],$A$4)</f>
        <v>117928886</v>
      </c>
      <c r="H56" s="8">
        <f>SUMIFS(TaxableValuation[Taxable Ag Land],TaxableValuation[Dist],$C56,TaxableValuation[Tif_NonTIF],$A$4)</f>
        <v>48821704</v>
      </c>
      <c r="I56" s="8">
        <f>SUMIFS(TaxableValuation[Taxable Ag Building],TaxableValuation[Dist],$C56,TaxableValuation[Tif_NonTIF],$A$4)</f>
        <v>4161352</v>
      </c>
      <c r="J56" s="8">
        <f>SUMIFS(TaxableValuation[Taxable Commercial],TaxableValuation[Dist],$C56,TaxableValuation[Tif_NonTIF],$A$4)</f>
        <v>14305409</v>
      </c>
      <c r="K56" s="8">
        <f>SUMIFS(TaxableValuation[Taxable Industrial],TaxableValuation[Dist],$C56,TaxableValuation[Tif_NonTIF],$A$4)</f>
        <v>495924</v>
      </c>
      <c r="L56" s="8">
        <f>SUMIFS(TaxableValuation[Taxable Reserved],TaxableValuation[Dist],$C56,TaxableValuation[Tif_NonTIF],$A$4)</f>
        <v>0</v>
      </c>
      <c r="M56" s="8">
        <f>SUMIFS(TaxableValuation[Taxable Reserved2],TaxableValuation[Dist],$C56,TaxableValuation[Tif_NonTIF],$A$4)</f>
        <v>0</v>
      </c>
      <c r="N56" s="8">
        <f>SUMIFS(TaxableValuation[Taxable Railroads],TaxableValuation[Dist],$C56,TaxableValuation[Tif_NonTIF],$A$4)</f>
        <v>1983380</v>
      </c>
      <c r="O56" s="8">
        <f>SUMIFS(TaxableValuation[Taxable Utilities],TaxableValuation[Dist],$C56,TaxableValuation[Tif_NonTIF],$A$4)</f>
        <v>135221</v>
      </c>
      <c r="P56" s="8">
        <f>SUMIFS(TaxableValuation[Taxable Other],TaxableValuation[Dist],$C56,TaxableValuation[Tif_NonTIF],$A$4)</f>
        <v>0</v>
      </c>
      <c r="Q56" s="8">
        <f>SUMIFS(TaxableValuation[Taxable Gross],TaxableValuation[Dist],$C56,TaxableValuation[Tif_NonTIF],$A$4)</f>
        <v>187831876</v>
      </c>
      <c r="R56" s="8">
        <f>SUMIFS(TaxableValuation[Taxable Military Exempt],TaxableValuation[Dist],$C56,TaxableValuation[Tif_NonTIF],$A$4)</f>
        <v>484000</v>
      </c>
      <c r="S56" s="8">
        <f>SUMIFS(TaxableValuation[Taxable Homestead Exempt],TaxableValuation[Dist],$C56,TaxableValuation[Tif_NonTIF],$A$4)</f>
        <v>2034500</v>
      </c>
      <c r="T56" s="8">
        <f>SUMIFS(TaxableValuation[Taxable Net],TaxableValuation[Dist],$C56,TaxableValuation[Tif_NonTIF],$A$4)</f>
        <v>185313376</v>
      </c>
      <c r="U56" s="8">
        <f>SUMIFS(TaxableValuation[Taxable Gas &amp; Elec Utilities],TaxableValuation[Dist],$C56,TaxableValuation[Tif_NonTIF],$A$4)</f>
        <v>2066160</v>
      </c>
      <c r="V56" s="8">
        <f t="shared" si="0"/>
        <v>187379536</v>
      </c>
    </row>
    <row r="57" spans="1:22" x14ac:dyDescent="0.25">
      <c r="A57">
        <f>'Assessed Non-TIF'!A57</f>
        <v>2026</v>
      </c>
      <c r="B57" t="str">
        <f>'Assessed Non-TIF'!B57</f>
        <v>01</v>
      </c>
      <c r="C57" t="str">
        <f>'Assessed Non-TIF'!C57</f>
        <v>1080</v>
      </c>
      <c r="D57" t="str">
        <f>'Assessed Non-TIF'!D57</f>
        <v>1080</v>
      </c>
      <c r="E57" t="str">
        <f>'Assessed Non-TIF'!E57</f>
        <v>CENTRAL CLAYTON</v>
      </c>
      <c r="F57" t="str">
        <f>'Assessed Non-TIF'!F57</f>
        <v>Central Clayton</v>
      </c>
      <c r="G57" s="8">
        <f>SUMIFS(TaxableValuation[Taxable Residential],TaxableValuation[Dist],$C57,TaxableValuation[Tif_NonTIF],$A$4)</f>
        <v>102916530</v>
      </c>
      <c r="H57" s="8">
        <f>SUMIFS(TaxableValuation[Taxable Ag Land],TaxableValuation[Dist],$C57,TaxableValuation[Tif_NonTIF],$A$4)</f>
        <v>84042916</v>
      </c>
      <c r="I57" s="8">
        <f>SUMIFS(TaxableValuation[Taxable Ag Building],TaxableValuation[Dist],$C57,TaxableValuation[Tif_NonTIF],$A$4)</f>
        <v>4122954</v>
      </c>
      <c r="J57" s="8">
        <f>SUMIFS(TaxableValuation[Taxable Commercial],TaxableValuation[Dist],$C57,TaxableValuation[Tif_NonTIF],$A$4)</f>
        <v>20400753</v>
      </c>
      <c r="K57" s="8">
        <f>SUMIFS(TaxableValuation[Taxable Industrial],TaxableValuation[Dist],$C57,TaxableValuation[Tif_NonTIF],$A$4)</f>
        <v>8692732</v>
      </c>
      <c r="L57" s="8">
        <f>SUMIFS(TaxableValuation[Taxable Reserved],TaxableValuation[Dist],$C57,TaxableValuation[Tif_NonTIF],$A$4)</f>
        <v>0</v>
      </c>
      <c r="M57" s="8">
        <f>SUMIFS(TaxableValuation[Taxable Reserved2],TaxableValuation[Dist],$C57,TaxableValuation[Tif_NonTIF],$A$4)</f>
        <v>0</v>
      </c>
      <c r="N57" s="8">
        <f>SUMIFS(TaxableValuation[Taxable Railroads],TaxableValuation[Dist],$C57,TaxableValuation[Tif_NonTIF],$A$4)</f>
        <v>0</v>
      </c>
      <c r="O57" s="8">
        <f>SUMIFS(TaxableValuation[Taxable Utilities],TaxableValuation[Dist],$C57,TaxableValuation[Tif_NonTIF],$A$4)</f>
        <v>3358962</v>
      </c>
      <c r="P57" s="8">
        <f>SUMIFS(TaxableValuation[Taxable Other],TaxableValuation[Dist],$C57,TaxableValuation[Tif_NonTIF],$A$4)</f>
        <v>0</v>
      </c>
      <c r="Q57" s="8">
        <f>SUMIFS(TaxableValuation[Taxable Gross],TaxableValuation[Dist],$C57,TaxableValuation[Tif_NonTIF],$A$4)</f>
        <v>223534847</v>
      </c>
      <c r="R57" s="8">
        <f>SUMIFS(TaxableValuation[Taxable Military Exempt],TaxableValuation[Dist],$C57,TaxableValuation[Tif_NonTIF],$A$4)</f>
        <v>656000</v>
      </c>
      <c r="S57" s="8">
        <f>SUMIFS(TaxableValuation[Taxable Homestead Exempt],TaxableValuation[Dist],$C57,TaxableValuation[Tif_NonTIF],$A$4)</f>
        <v>2982419</v>
      </c>
      <c r="T57" s="8">
        <f>SUMIFS(TaxableValuation[Taxable Net],TaxableValuation[Dist],$C57,TaxableValuation[Tif_NonTIF],$A$4)</f>
        <v>219896428</v>
      </c>
      <c r="U57" s="8">
        <f>SUMIFS(TaxableValuation[Taxable Gas &amp; Elec Utilities],TaxableValuation[Dist],$C57,TaxableValuation[Tif_NonTIF],$A$4)</f>
        <v>3087068</v>
      </c>
      <c r="V57" s="8">
        <f t="shared" si="0"/>
        <v>222983496</v>
      </c>
    </row>
    <row r="58" spans="1:22" x14ac:dyDescent="0.25">
      <c r="A58">
        <f>'Assessed Non-TIF'!A58</f>
        <v>2026</v>
      </c>
      <c r="B58" t="str">
        <f>'Assessed Non-TIF'!B58</f>
        <v>09</v>
      </c>
      <c r="C58" t="str">
        <f>'Assessed Non-TIF'!C58</f>
        <v>1082</v>
      </c>
      <c r="D58" t="str">
        <f>'Assessed Non-TIF'!D58</f>
        <v>1082</v>
      </c>
      <c r="E58" t="str">
        <f>'Assessed Non-TIF'!E58</f>
        <v>CENTRAL DE WITT</v>
      </c>
      <c r="F58" t="str">
        <f>'Assessed Non-TIF'!F58</f>
        <v>Central De Witt</v>
      </c>
      <c r="G58" s="8">
        <f>SUMIFS(TaxableValuation[Taxable Residential],TaxableValuation[Dist],$C58,TaxableValuation[Tif_NonTIF],$A$4)</f>
        <v>350547806</v>
      </c>
      <c r="H58" s="8">
        <f>SUMIFS(TaxableValuation[Taxable Ag Land],TaxableValuation[Dist],$C58,TaxableValuation[Tif_NonTIF],$A$4)</f>
        <v>143295839</v>
      </c>
      <c r="I58" s="8">
        <f>SUMIFS(TaxableValuation[Taxable Ag Building],TaxableValuation[Dist],$C58,TaxableValuation[Tif_NonTIF],$A$4)</f>
        <v>9302797</v>
      </c>
      <c r="J58" s="8">
        <f>SUMIFS(TaxableValuation[Taxable Commercial],TaxableValuation[Dist],$C58,TaxableValuation[Tif_NonTIF],$A$4)</f>
        <v>68433227</v>
      </c>
      <c r="K58" s="8">
        <f>SUMIFS(TaxableValuation[Taxable Industrial],TaxableValuation[Dist],$C58,TaxableValuation[Tif_NonTIF],$A$4)</f>
        <v>36151562</v>
      </c>
      <c r="L58" s="8">
        <f>SUMIFS(TaxableValuation[Taxable Reserved],TaxableValuation[Dist],$C58,TaxableValuation[Tif_NonTIF],$A$4)</f>
        <v>0</v>
      </c>
      <c r="M58" s="8">
        <f>SUMIFS(TaxableValuation[Taxable Reserved2],TaxableValuation[Dist],$C58,TaxableValuation[Tif_NonTIF],$A$4)</f>
        <v>0</v>
      </c>
      <c r="N58" s="8">
        <f>SUMIFS(TaxableValuation[Taxable Railroads],TaxableValuation[Dist],$C58,TaxableValuation[Tif_NonTIF],$A$4)</f>
        <v>20954240</v>
      </c>
      <c r="O58" s="8">
        <f>SUMIFS(TaxableValuation[Taxable Utilities],TaxableValuation[Dist],$C58,TaxableValuation[Tif_NonTIF],$A$4)</f>
        <v>18022409</v>
      </c>
      <c r="P58" s="8">
        <f>SUMIFS(TaxableValuation[Taxable Other],TaxableValuation[Dist],$C58,TaxableValuation[Tif_NonTIF],$A$4)</f>
        <v>0</v>
      </c>
      <c r="Q58" s="8">
        <f>SUMIFS(TaxableValuation[Taxable Gross],TaxableValuation[Dist],$C58,TaxableValuation[Tif_NonTIF],$A$4)</f>
        <v>646707880</v>
      </c>
      <c r="R58" s="8">
        <f>SUMIFS(TaxableValuation[Taxable Military Exempt],TaxableValuation[Dist],$C58,TaxableValuation[Tif_NonTIF],$A$4)</f>
        <v>1524000</v>
      </c>
      <c r="S58" s="8">
        <f>SUMIFS(TaxableValuation[Taxable Homestead Exempt],TaxableValuation[Dist],$C58,TaxableValuation[Tif_NonTIF],$A$4)</f>
        <v>4927000</v>
      </c>
      <c r="T58" s="8">
        <f>SUMIFS(TaxableValuation[Taxable Net],TaxableValuation[Dist],$C58,TaxableValuation[Tif_NonTIF],$A$4)</f>
        <v>640256880</v>
      </c>
      <c r="U58" s="8">
        <f>SUMIFS(TaxableValuation[Taxable Gas &amp; Elec Utilities],TaxableValuation[Dist],$C58,TaxableValuation[Tif_NonTIF],$A$4)</f>
        <v>9233056</v>
      </c>
      <c r="V58" s="8">
        <f t="shared" si="0"/>
        <v>649489936</v>
      </c>
    </row>
    <row r="59" spans="1:22" x14ac:dyDescent="0.25">
      <c r="A59">
        <f>'Assessed Non-TIF'!A59</f>
        <v>2026</v>
      </c>
      <c r="B59" t="str">
        <f>'Assessed Non-TIF'!B59</f>
        <v>13</v>
      </c>
      <c r="C59" t="str">
        <f>'Assessed Non-TIF'!C59</f>
        <v>1093</v>
      </c>
      <c r="D59" t="str">
        <f>'Assessed Non-TIF'!D59</f>
        <v>1093</v>
      </c>
      <c r="E59" t="str">
        <f>'Assessed Non-TIF'!E59</f>
        <v>CENTRAL DECATUR</v>
      </c>
      <c r="F59" t="str">
        <f>'Assessed Non-TIF'!F59</f>
        <v>Central Decatur</v>
      </c>
      <c r="G59" s="8">
        <f>SUMIFS(TaxableValuation[Taxable Residential],TaxableValuation[Dist],$C59,TaxableValuation[Tif_NonTIF],$A$4)</f>
        <v>86812120</v>
      </c>
      <c r="H59" s="8">
        <f>SUMIFS(TaxableValuation[Taxable Ag Land],TaxableValuation[Dist],$C59,TaxableValuation[Tif_NonTIF],$A$4)</f>
        <v>72895341</v>
      </c>
      <c r="I59" s="8">
        <f>SUMIFS(TaxableValuation[Taxable Ag Building],TaxableValuation[Dist],$C59,TaxableValuation[Tif_NonTIF],$A$4)</f>
        <v>5476346</v>
      </c>
      <c r="J59" s="8">
        <f>SUMIFS(TaxableValuation[Taxable Commercial],TaxableValuation[Dist],$C59,TaxableValuation[Tif_NonTIF],$A$4)</f>
        <v>10852012</v>
      </c>
      <c r="K59" s="8">
        <f>SUMIFS(TaxableValuation[Taxable Industrial],TaxableValuation[Dist],$C59,TaxableValuation[Tif_NonTIF],$A$4)</f>
        <v>1000057</v>
      </c>
      <c r="L59" s="8">
        <f>SUMIFS(TaxableValuation[Taxable Reserved],TaxableValuation[Dist],$C59,TaxableValuation[Tif_NonTIF],$A$4)</f>
        <v>0</v>
      </c>
      <c r="M59" s="8">
        <f>SUMIFS(TaxableValuation[Taxable Reserved2],TaxableValuation[Dist],$C59,TaxableValuation[Tif_NonTIF],$A$4)</f>
        <v>0</v>
      </c>
      <c r="N59" s="8">
        <f>SUMIFS(TaxableValuation[Taxable Railroads],TaxableValuation[Dist],$C59,TaxableValuation[Tif_NonTIF],$A$4)</f>
        <v>0</v>
      </c>
      <c r="O59" s="8">
        <f>SUMIFS(TaxableValuation[Taxable Utilities],TaxableValuation[Dist],$C59,TaxableValuation[Tif_NonTIF],$A$4)</f>
        <v>6006072</v>
      </c>
      <c r="P59" s="8">
        <f>SUMIFS(TaxableValuation[Taxable Other],TaxableValuation[Dist],$C59,TaxableValuation[Tif_NonTIF],$A$4)</f>
        <v>0</v>
      </c>
      <c r="Q59" s="8">
        <f>SUMIFS(TaxableValuation[Taxable Gross],TaxableValuation[Dist],$C59,TaxableValuation[Tif_NonTIF],$A$4)</f>
        <v>183041948</v>
      </c>
      <c r="R59" s="8">
        <f>SUMIFS(TaxableValuation[Taxable Military Exempt],TaxableValuation[Dist],$C59,TaxableValuation[Tif_NonTIF],$A$4)</f>
        <v>674873</v>
      </c>
      <c r="S59" s="8">
        <f>SUMIFS(TaxableValuation[Taxable Homestead Exempt],TaxableValuation[Dist],$C59,TaxableValuation[Tif_NonTIF],$A$4)</f>
        <v>1833000</v>
      </c>
      <c r="T59" s="8">
        <f>SUMIFS(TaxableValuation[Taxable Net],TaxableValuation[Dist],$C59,TaxableValuation[Tif_NonTIF],$A$4)</f>
        <v>180534075</v>
      </c>
      <c r="U59" s="8">
        <f>SUMIFS(TaxableValuation[Taxable Gas &amp; Elec Utilities],TaxableValuation[Dist],$C59,TaxableValuation[Tif_NonTIF],$A$4)</f>
        <v>4409076</v>
      </c>
      <c r="V59" s="8">
        <f t="shared" si="0"/>
        <v>184943151</v>
      </c>
    </row>
    <row r="60" spans="1:22" x14ac:dyDescent="0.25">
      <c r="A60">
        <f>'Assessed Non-TIF'!A60</f>
        <v>2026</v>
      </c>
      <c r="B60" t="str">
        <f>'Assessed Non-TIF'!B60</f>
        <v>15</v>
      </c>
      <c r="C60" t="str">
        <f>'Assessed Non-TIF'!C60</f>
        <v>1079</v>
      </c>
      <c r="D60" t="str">
        <f>'Assessed Non-TIF'!D60</f>
        <v>1079</v>
      </c>
      <c r="E60" t="str">
        <f>'Assessed Non-TIF'!E60</f>
        <v>CENTRAL LEE</v>
      </c>
      <c r="F60" t="str">
        <f>'Assessed Non-TIF'!F60</f>
        <v>Central Lee</v>
      </c>
      <c r="G60" s="8">
        <f>SUMIFS(TaxableValuation[Taxable Residential],TaxableValuation[Dist],$C60,TaxableValuation[Tif_NonTIF],$A$4)</f>
        <v>160910595</v>
      </c>
      <c r="H60" s="8">
        <f>SUMIFS(TaxableValuation[Taxable Ag Land],TaxableValuation[Dist],$C60,TaxableValuation[Tif_NonTIF],$A$4)</f>
        <v>105009163</v>
      </c>
      <c r="I60" s="8">
        <f>SUMIFS(TaxableValuation[Taxable Ag Building],TaxableValuation[Dist],$C60,TaxableValuation[Tif_NonTIF],$A$4)</f>
        <v>5645494</v>
      </c>
      <c r="J60" s="8">
        <f>SUMIFS(TaxableValuation[Taxable Commercial],TaxableValuation[Dist],$C60,TaxableValuation[Tif_NonTIF],$A$4)</f>
        <v>15176338</v>
      </c>
      <c r="K60" s="8">
        <f>SUMIFS(TaxableValuation[Taxable Industrial],TaxableValuation[Dist],$C60,TaxableValuation[Tif_NonTIF],$A$4)</f>
        <v>27580052</v>
      </c>
      <c r="L60" s="8">
        <f>SUMIFS(TaxableValuation[Taxable Reserved],TaxableValuation[Dist],$C60,TaxableValuation[Tif_NonTIF],$A$4)</f>
        <v>0</v>
      </c>
      <c r="M60" s="8">
        <f>SUMIFS(TaxableValuation[Taxable Reserved2],TaxableValuation[Dist],$C60,TaxableValuation[Tif_NonTIF],$A$4)</f>
        <v>0</v>
      </c>
      <c r="N60" s="8">
        <f>SUMIFS(TaxableValuation[Taxable Railroads],TaxableValuation[Dist],$C60,TaxableValuation[Tif_NonTIF],$A$4)</f>
        <v>22512953</v>
      </c>
      <c r="O60" s="8">
        <f>SUMIFS(TaxableValuation[Taxable Utilities],TaxableValuation[Dist],$C60,TaxableValuation[Tif_NonTIF],$A$4)</f>
        <v>82215088</v>
      </c>
      <c r="P60" s="8">
        <f>SUMIFS(TaxableValuation[Taxable Other],TaxableValuation[Dist],$C60,TaxableValuation[Tif_NonTIF],$A$4)</f>
        <v>0</v>
      </c>
      <c r="Q60" s="8">
        <f>SUMIFS(TaxableValuation[Taxable Gross],TaxableValuation[Dist],$C60,TaxableValuation[Tif_NonTIF],$A$4)</f>
        <v>419049683</v>
      </c>
      <c r="R60" s="8">
        <f>SUMIFS(TaxableValuation[Taxable Military Exempt],TaxableValuation[Dist],$C60,TaxableValuation[Tif_NonTIF],$A$4)</f>
        <v>1028000</v>
      </c>
      <c r="S60" s="8">
        <f>SUMIFS(TaxableValuation[Taxable Homestead Exempt],TaxableValuation[Dist],$C60,TaxableValuation[Tif_NonTIF],$A$4)</f>
        <v>2955046</v>
      </c>
      <c r="T60" s="8">
        <f>SUMIFS(TaxableValuation[Taxable Net],TaxableValuation[Dist],$C60,TaxableValuation[Tif_NonTIF],$A$4)</f>
        <v>415066637</v>
      </c>
      <c r="U60" s="8">
        <f>SUMIFS(TaxableValuation[Taxable Gas &amp; Elec Utilities],TaxableValuation[Dist],$C60,TaxableValuation[Tif_NonTIF],$A$4)</f>
        <v>7437860</v>
      </c>
      <c r="V60" s="8">
        <f t="shared" si="0"/>
        <v>422504497</v>
      </c>
    </row>
    <row r="61" spans="1:22" x14ac:dyDescent="0.25">
      <c r="A61">
        <f>'Assessed Non-TIF'!A61</f>
        <v>2026</v>
      </c>
      <c r="B61" t="str">
        <f>'Assessed Non-TIF'!B61</f>
        <v>12</v>
      </c>
      <c r="C61" t="str">
        <f>'Assessed Non-TIF'!C61</f>
        <v>1095</v>
      </c>
      <c r="D61" t="str">
        <f>'Assessed Non-TIF'!D61</f>
        <v>1095</v>
      </c>
      <c r="E61" t="str">
        <f>'Assessed Non-TIF'!E61</f>
        <v>CENTRAL LYON</v>
      </c>
      <c r="F61" t="str">
        <f>'Assessed Non-TIF'!F61</f>
        <v>Central Lyon</v>
      </c>
      <c r="G61" s="8">
        <f>SUMIFS(TaxableValuation[Taxable Residential],TaxableValuation[Dist],$C61,TaxableValuation[Tif_NonTIF],$A$4)</f>
        <v>173388367</v>
      </c>
      <c r="H61" s="8">
        <f>SUMIFS(TaxableValuation[Taxable Ag Land],TaxableValuation[Dist],$C61,TaxableValuation[Tif_NonTIF],$A$4)</f>
        <v>143060712</v>
      </c>
      <c r="I61" s="8">
        <f>SUMIFS(TaxableValuation[Taxable Ag Building],TaxableValuation[Dist],$C61,TaxableValuation[Tif_NonTIF],$A$4)</f>
        <v>17654866</v>
      </c>
      <c r="J61" s="8">
        <f>SUMIFS(TaxableValuation[Taxable Commercial],TaxableValuation[Dist],$C61,TaxableValuation[Tif_NonTIF],$A$4)</f>
        <v>44905541</v>
      </c>
      <c r="K61" s="8">
        <f>SUMIFS(TaxableValuation[Taxable Industrial],TaxableValuation[Dist],$C61,TaxableValuation[Tif_NonTIF],$A$4)</f>
        <v>3387518</v>
      </c>
      <c r="L61" s="8">
        <f>SUMIFS(TaxableValuation[Taxable Reserved],TaxableValuation[Dist],$C61,TaxableValuation[Tif_NonTIF],$A$4)</f>
        <v>0</v>
      </c>
      <c r="M61" s="8">
        <f>SUMIFS(TaxableValuation[Taxable Reserved2],TaxableValuation[Dist],$C61,TaxableValuation[Tif_NonTIF],$A$4)</f>
        <v>0</v>
      </c>
      <c r="N61" s="8">
        <f>SUMIFS(TaxableValuation[Taxable Railroads],TaxableValuation[Dist],$C61,TaxableValuation[Tif_NonTIF],$A$4)</f>
        <v>4418039</v>
      </c>
      <c r="O61" s="8">
        <f>SUMIFS(TaxableValuation[Taxable Utilities],TaxableValuation[Dist],$C61,TaxableValuation[Tif_NonTIF],$A$4)</f>
        <v>12957334</v>
      </c>
      <c r="P61" s="8">
        <f>SUMIFS(TaxableValuation[Taxable Other],TaxableValuation[Dist],$C61,TaxableValuation[Tif_NonTIF],$A$4)</f>
        <v>0</v>
      </c>
      <c r="Q61" s="8">
        <f>SUMIFS(TaxableValuation[Taxable Gross],TaxableValuation[Dist],$C61,TaxableValuation[Tif_NonTIF],$A$4)</f>
        <v>399772377</v>
      </c>
      <c r="R61" s="8">
        <f>SUMIFS(TaxableValuation[Taxable Military Exempt],TaxableValuation[Dist],$C61,TaxableValuation[Tif_NonTIF],$A$4)</f>
        <v>540000</v>
      </c>
      <c r="S61" s="8">
        <f>SUMIFS(TaxableValuation[Taxable Homestead Exempt],TaxableValuation[Dist],$C61,TaxableValuation[Tif_NonTIF],$A$4)</f>
        <v>2002000</v>
      </c>
      <c r="T61" s="8">
        <f>SUMIFS(TaxableValuation[Taxable Net],TaxableValuation[Dist],$C61,TaxableValuation[Tif_NonTIF],$A$4)</f>
        <v>397230377</v>
      </c>
      <c r="U61" s="8">
        <f>SUMIFS(TaxableValuation[Taxable Gas &amp; Elec Utilities],TaxableValuation[Dist],$C61,TaxableValuation[Tif_NonTIF],$A$4)</f>
        <v>1175888</v>
      </c>
      <c r="V61" s="8">
        <f t="shared" si="0"/>
        <v>398406265</v>
      </c>
    </row>
    <row r="62" spans="1:22" x14ac:dyDescent="0.25">
      <c r="A62">
        <f>'Assessed Non-TIF'!A62</f>
        <v>2026</v>
      </c>
      <c r="B62" t="str">
        <f>'Assessed Non-TIF'!B62</f>
        <v>07</v>
      </c>
      <c r="C62" t="str">
        <f>'Assessed Non-TIF'!C62</f>
        <v>4772</v>
      </c>
      <c r="D62" t="str">
        <f>'Assessed Non-TIF'!D62</f>
        <v>4772</v>
      </c>
      <c r="E62" t="str">
        <f>'Assessed Non-TIF'!E62</f>
        <v>CENTRAL SPRINGS</v>
      </c>
      <c r="F62" t="str">
        <f>'Assessed Non-TIF'!F62</f>
        <v>Central Springs</v>
      </c>
      <c r="G62" s="8">
        <f>SUMIFS(TaxableValuation[Taxable Residential],TaxableValuation[Dist],$C62,TaxableValuation[Tif_NonTIF],$A$4)</f>
        <v>176232819</v>
      </c>
      <c r="H62" s="8">
        <f>SUMIFS(TaxableValuation[Taxable Ag Land],TaxableValuation[Dist],$C62,TaxableValuation[Tif_NonTIF],$A$4)</f>
        <v>161269336</v>
      </c>
      <c r="I62" s="8">
        <f>SUMIFS(TaxableValuation[Taxable Ag Building],TaxableValuation[Dist],$C62,TaxableValuation[Tif_NonTIF],$A$4)</f>
        <v>7105996</v>
      </c>
      <c r="J62" s="8">
        <f>SUMIFS(TaxableValuation[Taxable Commercial],TaxableValuation[Dist],$C62,TaxableValuation[Tif_NonTIF],$A$4)</f>
        <v>29082812</v>
      </c>
      <c r="K62" s="8">
        <f>SUMIFS(TaxableValuation[Taxable Industrial],TaxableValuation[Dist],$C62,TaxableValuation[Tif_NonTIF],$A$4)</f>
        <v>31940906</v>
      </c>
      <c r="L62" s="8">
        <f>SUMIFS(TaxableValuation[Taxable Reserved],TaxableValuation[Dist],$C62,TaxableValuation[Tif_NonTIF],$A$4)</f>
        <v>0</v>
      </c>
      <c r="M62" s="8">
        <f>SUMIFS(TaxableValuation[Taxable Reserved2],TaxableValuation[Dist],$C62,TaxableValuation[Tif_NonTIF],$A$4)</f>
        <v>0</v>
      </c>
      <c r="N62" s="8">
        <f>SUMIFS(TaxableValuation[Taxable Railroads],TaxableValuation[Dist],$C62,TaxableValuation[Tif_NonTIF],$A$4)</f>
        <v>28489377</v>
      </c>
      <c r="O62" s="8">
        <f>SUMIFS(TaxableValuation[Taxable Utilities],TaxableValuation[Dist],$C62,TaxableValuation[Tif_NonTIF],$A$4)</f>
        <v>2025097</v>
      </c>
      <c r="P62" s="8">
        <f>SUMIFS(TaxableValuation[Taxable Other],TaxableValuation[Dist],$C62,TaxableValuation[Tif_NonTIF],$A$4)</f>
        <v>0</v>
      </c>
      <c r="Q62" s="8">
        <f>SUMIFS(TaxableValuation[Taxable Gross],TaxableValuation[Dist],$C62,TaxableValuation[Tif_NonTIF],$A$4)</f>
        <v>436146343</v>
      </c>
      <c r="R62" s="8">
        <f>SUMIFS(TaxableValuation[Taxable Military Exempt],TaxableValuation[Dist],$C62,TaxableValuation[Tif_NonTIF],$A$4)</f>
        <v>995704</v>
      </c>
      <c r="S62" s="8">
        <f>SUMIFS(TaxableValuation[Taxable Homestead Exempt],TaxableValuation[Dist],$C62,TaxableValuation[Tif_NonTIF],$A$4)</f>
        <v>2749500</v>
      </c>
      <c r="T62" s="8">
        <f>SUMIFS(TaxableValuation[Taxable Net],TaxableValuation[Dist],$C62,TaxableValuation[Tif_NonTIF],$A$4)</f>
        <v>432401139</v>
      </c>
      <c r="U62" s="8">
        <f>SUMIFS(TaxableValuation[Taxable Gas &amp; Elec Utilities],TaxableValuation[Dist],$C62,TaxableValuation[Tif_NonTIF],$A$4)</f>
        <v>33948939</v>
      </c>
      <c r="V62" s="8">
        <f t="shared" si="0"/>
        <v>466350078</v>
      </c>
    </row>
    <row r="63" spans="1:22" x14ac:dyDescent="0.25">
      <c r="A63">
        <f>'Assessed Non-TIF'!A63</f>
        <v>2026</v>
      </c>
      <c r="B63" t="str">
        <f>'Assessed Non-TIF'!B63</f>
        <v>15</v>
      </c>
      <c r="C63" t="str">
        <f>'Assessed Non-TIF'!C63</f>
        <v>1107</v>
      </c>
      <c r="D63" t="str">
        <f>'Assessed Non-TIF'!D63</f>
        <v>1107</v>
      </c>
      <c r="E63" t="str">
        <f>'Assessed Non-TIF'!E63</f>
        <v>CHARITON</v>
      </c>
      <c r="F63" t="str">
        <f>'Assessed Non-TIF'!F63</f>
        <v>Chariton</v>
      </c>
      <c r="G63" s="8">
        <f>SUMIFS(TaxableValuation[Taxable Residential],TaxableValuation[Dist],$C63,TaxableValuation[Tif_NonTIF],$A$4)</f>
        <v>220362617</v>
      </c>
      <c r="H63" s="8">
        <f>SUMIFS(TaxableValuation[Taxable Ag Land],TaxableValuation[Dist],$C63,TaxableValuation[Tif_NonTIF],$A$4)</f>
        <v>89353899</v>
      </c>
      <c r="I63" s="8">
        <f>SUMIFS(TaxableValuation[Taxable Ag Building],TaxableValuation[Dist],$C63,TaxableValuation[Tif_NonTIF],$A$4)</f>
        <v>6280387</v>
      </c>
      <c r="J63" s="8">
        <f>SUMIFS(TaxableValuation[Taxable Commercial],TaxableValuation[Dist],$C63,TaxableValuation[Tif_NonTIF],$A$4)</f>
        <v>42171272</v>
      </c>
      <c r="K63" s="8">
        <f>SUMIFS(TaxableValuation[Taxable Industrial],TaxableValuation[Dist],$C63,TaxableValuation[Tif_NonTIF],$A$4)</f>
        <v>2258211</v>
      </c>
      <c r="L63" s="8">
        <f>SUMIFS(TaxableValuation[Taxable Reserved],TaxableValuation[Dist],$C63,TaxableValuation[Tif_NonTIF],$A$4)</f>
        <v>0</v>
      </c>
      <c r="M63" s="8">
        <f>SUMIFS(TaxableValuation[Taxable Reserved2],TaxableValuation[Dist],$C63,TaxableValuation[Tif_NonTIF],$A$4)</f>
        <v>0</v>
      </c>
      <c r="N63" s="8">
        <f>SUMIFS(TaxableValuation[Taxable Railroads],TaxableValuation[Dist],$C63,TaxableValuation[Tif_NonTIF],$A$4)</f>
        <v>52371222</v>
      </c>
      <c r="O63" s="8">
        <f>SUMIFS(TaxableValuation[Taxable Utilities],TaxableValuation[Dist],$C63,TaxableValuation[Tif_NonTIF],$A$4)</f>
        <v>0</v>
      </c>
      <c r="P63" s="8">
        <f>SUMIFS(TaxableValuation[Taxable Other],TaxableValuation[Dist],$C63,TaxableValuation[Tif_NonTIF],$A$4)</f>
        <v>10046</v>
      </c>
      <c r="Q63" s="8">
        <f>SUMIFS(TaxableValuation[Taxable Gross],TaxableValuation[Dist],$C63,TaxableValuation[Tif_NonTIF],$A$4)</f>
        <v>412807654</v>
      </c>
      <c r="R63" s="8">
        <f>SUMIFS(TaxableValuation[Taxable Military Exempt],TaxableValuation[Dist],$C63,TaxableValuation[Tif_NonTIF],$A$4)</f>
        <v>1448542</v>
      </c>
      <c r="S63" s="8">
        <f>SUMIFS(TaxableValuation[Taxable Homestead Exempt],TaxableValuation[Dist],$C63,TaxableValuation[Tif_NonTIF],$A$4)</f>
        <v>4491028</v>
      </c>
      <c r="T63" s="8">
        <f>SUMIFS(TaxableValuation[Taxable Net],TaxableValuation[Dist],$C63,TaxableValuation[Tif_NonTIF],$A$4)</f>
        <v>406868084</v>
      </c>
      <c r="U63" s="8">
        <f>SUMIFS(TaxableValuation[Taxable Gas &amp; Elec Utilities],TaxableValuation[Dist],$C63,TaxableValuation[Tif_NonTIF],$A$4)</f>
        <v>10026628</v>
      </c>
      <c r="V63" s="8">
        <f t="shared" si="0"/>
        <v>416894712</v>
      </c>
    </row>
    <row r="64" spans="1:22" x14ac:dyDescent="0.25">
      <c r="A64">
        <f>'Assessed Non-TIF'!A64</f>
        <v>2026</v>
      </c>
      <c r="B64" t="str">
        <f>'Assessed Non-TIF'!B64</f>
        <v>07</v>
      </c>
      <c r="C64" t="str">
        <f>'Assessed Non-TIF'!C64</f>
        <v>1116</v>
      </c>
      <c r="D64" t="str">
        <f>'Assessed Non-TIF'!D64</f>
        <v>1116</v>
      </c>
      <c r="E64" t="str">
        <f>'Assessed Non-TIF'!E64</f>
        <v>CHARLES CITY</v>
      </c>
      <c r="F64" t="str">
        <f>'Assessed Non-TIF'!F64</f>
        <v>Charles City</v>
      </c>
      <c r="G64" s="8">
        <f>SUMIFS(TaxableValuation[Taxable Residential],TaxableValuation[Dist],$C64,TaxableValuation[Tif_NonTIF],$A$4)</f>
        <v>307659924</v>
      </c>
      <c r="H64" s="8">
        <f>SUMIFS(TaxableValuation[Taxable Ag Land],TaxableValuation[Dist],$C64,TaxableValuation[Tif_NonTIF],$A$4)</f>
        <v>156816993</v>
      </c>
      <c r="I64" s="8">
        <f>SUMIFS(TaxableValuation[Taxable Ag Building],TaxableValuation[Dist],$C64,TaxableValuation[Tif_NonTIF],$A$4)</f>
        <v>16167055</v>
      </c>
      <c r="J64" s="8">
        <f>SUMIFS(TaxableValuation[Taxable Commercial],TaxableValuation[Dist],$C64,TaxableValuation[Tif_NonTIF],$A$4)</f>
        <v>62971022</v>
      </c>
      <c r="K64" s="8">
        <f>SUMIFS(TaxableValuation[Taxable Industrial],TaxableValuation[Dist],$C64,TaxableValuation[Tif_NonTIF],$A$4)</f>
        <v>80236652</v>
      </c>
      <c r="L64" s="8">
        <f>SUMIFS(TaxableValuation[Taxable Reserved],TaxableValuation[Dist],$C64,TaxableValuation[Tif_NonTIF],$A$4)</f>
        <v>0</v>
      </c>
      <c r="M64" s="8">
        <f>SUMIFS(TaxableValuation[Taxable Reserved2],TaxableValuation[Dist],$C64,TaxableValuation[Tif_NonTIF],$A$4)</f>
        <v>0</v>
      </c>
      <c r="N64" s="8">
        <f>SUMIFS(TaxableValuation[Taxable Railroads],TaxableValuation[Dist],$C64,TaxableValuation[Tif_NonTIF],$A$4)</f>
        <v>9214068</v>
      </c>
      <c r="O64" s="8">
        <f>SUMIFS(TaxableValuation[Taxable Utilities],TaxableValuation[Dist],$C64,TaxableValuation[Tif_NonTIF],$A$4)</f>
        <v>5596878</v>
      </c>
      <c r="P64" s="8">
        <f>SUMIFS(TaxableValuation[Taxable Other],TaxableValuation[Dist],$C64,TaxableValuation[Tif_NonTIF],$A$4)</f>
        <v>0</v>
      </c>
      <c r="Q64" s="8">
        <f>SUMIFS(TaxableValuation[Taxable Gross],TaxableValuation[Dist],$C64,TaxableValuation[Tif_NonTIF],$A$4)</f>
        <v>638662592</v>
      </c>
      <c r="R64" s="8">
        <f>SUMIFS(TaxableValuation[Taxable Military Exempt],TaxableValuation[Dist],$C64,TaxableValuation[Tif_NonTIF],$A$4)</f>
        <v>1944000</v>
      </c>
      <c r="S64" s="8">
        <f>SUMIFS(TaxableValuation[Taxable Homestead Exempt],TaxableValuation[Dist],$C64,TaxableValuation[Tif_NonTIF],$A$4)</f>
        <v>6942000</v>
      </c>
      <c r="T64" s="8">
        <f>SUMIFS(TaxableValuation[Taxable Net],TaxableValuation[Dist],$C64,TaxableValuation[Tif_NonTIF],$A$4)</f>
        <v>629776592</v>
      </c>
      <c r="U64" s="8">
        <f>SUMIFS(TaxableValuation[Taxable Gas &amp; Elec Utilities],TaxableValuation[Dist],$C64,TaxableValuation[Tif_NonTIF],$A$4)</f>
        <v>25202740</v>
      </c>
      <c r="V64" s="8">
        <f t="shared" si="0"/>
        <v>654979332</v>
      </c>
    </row>
    <row r="65" spans="1:22" x14ac:dyDescent="0.25">
      <c r="A65">
        <f>'Assessed Non-TIF'!A65</f>
        <v>2026</v>
      </c>
      <c r="B65" t="str">
        <f>'Assessed Non-TIF'!B65</f>
        <v>12</v>
      </c>
      <c r="C65" t="str">
        <f>'Assessed Non-TIF'!C65</f>
        <v>1134</v>
      </c>
      <c r="D65" t="str">
        <f>'Assessed Non-TIF'!D65</f>
        <v>1134</v>
      </c>
      <c r="E65" t="str">
        <f>'Assessed Non-TIF'!E65</f>
        <v>CHARTER OAK-UTE</v>
      </c>
      <c r="F65" t="str">
        <f>'Assessed Non-TIF'!F65</f>
        <v>Charter Oak-Ute</v>
      </c>
      <c r="G65" s="8">
        <f>SUMIFS(TaxableValuation[Taxable Residential],TaxableValuation[Dist],$C65,TaxableValuation[Tif_NonTIF],$A$4)</f>
        <v>42701725</v>
      </c>
      <c r="H65" s="8">
        <f>SUMIFS(TaxableValuation[Taxable Ag Land],TaxableValuation[Dist],$C65,TaxableValuation[Tif_NonTIF],$A$4)</f>
        <v>160491747</v>
      </c>
      <c r="I65" s="8">
        <f>SUMIFS(TaxableValuation[Taxable Ag Building],TaxableValuation[Dist],$C65,TaxableValuation[Tif_NonTIF],$A$4)</f>
        <v>10485414</v>
      </c>
      <c r="J65" s="8">
        <f>SUMIFS(TaxableValuation[Taxable Commercial],TaxableValuation[Dist],$C65,TaxableValuation[Tif_NonTIF],$A$4)</f>
        <v>11953177</v>
      </c>
      <c r="K65" s="8">
        <f>SUMIFS(TaxableValuation[Taxable Industrial],TaxableValuation[Dist],$C65,TaxableValuation[Tif_NonTIF],$A$4)</f>
        <v>738840</v>
      </c>
      <c r="L65" s="8">
        <f>SUMIFS(TaxableValuation[Taxable Reserved],TaxableValuation[Dist],$C65,TaxableValuation[Tif_NonTIF],$A$4)</f>
        <v>0</v>
      </c>
      <c r="M65" s="8">
        <f>SUMIFS(TaxableValuation[Taxable Reserved2],TaxableValuation[Dist],$C65,TaxableValuation[Tif_NonTIF],$A$4)</f>
        <v>0</v>
      </c>
      <c r="N65" s="8">
        <f>SUMIFS(TaxableValuation[Taxable Railroads],TaxableValuation[Dist],$C65,TaxableValuation[Tif_NonTIF],$A$4)</f>
        <v>0</v>
      </c>
      <c r="O65" s="8">
        <f>SUMIFS(TaxableValuation[Taxable Utilities],TaxableValuation[Dist],$C65,TaxableValuation[Tif_NonTIF],$A$4)</f>
        <v>390387</v>
      </c>
      <c r="P65" s="8">
        <f>SUMIFS(TaxableValuation[Taxable Other],TaxableValuation[Dist],$C65,TaxableValuation[Tif_NonTIF],$A$4)</f>
        <v>0</v>
      </c>
      <c r="Q65" s="8">
        <f>SUMIFS(TaxableValuation[Taxable Gross],TaxableValuation[Dist],$C65,TaxableValuation[Tif_NonTIF],$A$4)</f>
        <v>226761290</v>
      </c>
      <c r="R65" s="8">
        <f>SUMIFS(TaxableValuation[Taxable Military Exempt],TaxableValuation[Dist],$C65,TaxableValuation[Tif_NonTIF],$A$4)</f>
        <v>380000</v>
      </c>
      <c r="S65" s="8">
        <f>SUMIFS(TaxableValuation[Taxable Homestead Exempt],TaxableValuation[Dist],$C65,TaxableValuation[Tif_NonTIF],$A$4)</f>
        <v>1214782</v>
      </c>
      <c r="T65" s="8">
        <f>SUMIFS(TaxableValuation[Taxable Net],TaxableValuation[Dist],$C65,TaxableValuation[Tif_NonTIF],$A$4)</f>
        <v>225166508</v>
      </c>
      <c r="U65" s="8">
        <f>SUMIFS(TaxableValuation[Taxable Gas &amp; Elec Utilities],TaxableValuation[Dist],$C65,TaxableValuation[Tif_NonTIF],$A$4)</f>
        <v>2597790</v>
      </c>
      <c r="V65" s="8">
        <f t="shared" si="0"/>
        <v>227764298</v>
      </c>
    </row>
    <row r="66" spans="1:22" x14ac:dyDescent="0.25">
      <c r="A66">
        <f>'Assessed Non-TIF'!A66</f>
        <v>2026</v>
      </c>
      <c r="B66" t="str">
        <f>'Assessed Non-TIF'!B66</f>
        <v>12</v>
      </c>
      <c r="C66" t="str">
        <f>'Assessed Non-TIF'!C66</f>
        <v>1152</v>
      </c>
      <c r="D66" t="str">
        <f>'Assessed Non-TIF'!D66</f>
        <v>1152</v>
      </c>
      <c r="E66" t="str">
        <f>'Assessed Non-TIF'!E66</f>
        <v>CHEROKEE</v>
      </c>
      <c r="F66" t="str">
        <f>'Assessed Non-TIF'!F66</f>
        <v>Cherokee</v>
      </c>
      <c r="G66" s="8">
        <f>SUMIFS(TaxableValuation[Taxable Residential],TaxableValuation[Dist],$C66,TaxableValuation[Tif_NonTIF],$A$4)</f>
        <v>182269507</v>
      </c>
      <c r="H66" s="8">
        <f>SUMIFS(TaxableValuation[Taxable Ag Land],TaxableValuation[Dist],$C66,TaxableValuation[Tif_NonTIF],$A$4)</f>
        <v>85194819</v>
      </c>
      <c r="I66" s="8">
        <f>SUMIFS(TaxableValuation[Taxable Ag Building],TaxableValuation[Dist],$C66,TaxableValuation[Tif_NonTIF],$A$4)</f>
        <v>5860945</v>
      </c>
      <c r="J66" s="8">
        <f>SUMIFS(TaxableValuation[Taxable Commercial],TaxableValuation[Dist],$C66,TaxableValuation[Tif_NonTIF],$A$4)</f>
        <v>60855310</v>
      </c>
      <c r="K66" s="8">
        <f>SUMIFS(TaxableValuation[Taxable Industrial],TaxableValuation[Dist],$C66,TaxableValuation[Tif_NonTIF],$A$4)</f>
        <v>12918636</v>
      </c>
      <c r="L66" s="8">
        <f>SUMIFS(TaxableValuation[Taxable Reserved],TaxableValuation[Dist],$C66,TaxableValuation[Tif_NonTIF],$A$4)</f>
        <v>0</v>
      </c>
      <c r="M66" s="8">
        <f>SUMIFS(TaxableValuation[Taxable Reserved2],TaxableValuation[Dist],$C66,TaxableValuation[Tif_NonTIF],$A$4)</f>
        <v>0</v>
      </c>
      <c r="N66" s="8">
        <f>SUMIFS(TaxableValuation[Taxable Railroads],TaxableValuation[Dist],$C66,TaxableValuation[Tif_NonTIF],$A$4)</f>
        <v>2255457</v>
      </c>
      <c r="O66" s="8">
        <f>SUMIFS(TaxableValuation[Taxable Utilities],TaxableValuation[Dist],$C66,TaxableValuation[Tif_NonTIF],$A$4)</f>
        <v>31627757</v>
      </c>
      <c r="P66" s="8">
        <f>SUMIFS(TaxableValuation[Taxable Other],TaxableValuation[Dist],$C66,TaxableValuation[Tif_NonTIF],$A$4)</f>
        <v>0</v>
      </c>
      <c r="Q66" s="8">
        <f>SUMIFS(TaxableValuation[Taxable Gross],TaxableValuation[Dist],$C66,TaxableValuation[Tif_NonTIF],$A$4)</f>
        <v>380982431</v>
      </c>
      <c r="R66" s="8">
        <f>SUMIFS(TaxableValuation[Taxable Military Exempt],TaxableValuation[Dist],$C66,TaxableValuation[Tif_NonTIF],$A$4)</f>
        <v>1247497</v>
      </c>
      <c r="S66" s="8">
        <f>SUMIFS(TaxableValuation[Taxable Homestead Exempt],TaxableValuation[Dist],$C66,TaxableValuation[Tif_NonTIF],$A$4)</f>
        <v>1673750</v>
      </c>
      <c r="T66" s="8">
        <f>SUMIFS(TaxableValuation[Taxable Net],TaxableValuation[Dist],$C66,TaxableValuation[Tif_NonTIF],$A$4)</f>
        <v>378061184</v>
      </c>
      <c r="U66" s="8">
        <f>SUMIFS(TaxableValuation[Taxable Gas &amp; Elec Utilities],TaxableValuation[Dist],$C66,TaxableValuation[Tif_NonTIF],$A$4)</f>
        <v>4851262</v>
      </c>
      <c r="V66" s="8">
        <f t="shared" si="0"/>
        <v>382912446</v>
      </c>
    </row>
    <row r="67" spans="1:22" x14ac:dyDescent="0.25">
      <c r="A67">
        <f>'Assessed Non-TIF'!A67</f>
        <v>2026</v>
      </c>
      <c r="B67" t="str">
        <f>'Assessed Non-TIF'!B67</f>
        <v>13</v>
      </c>
      <c r="C67" t="str">
        <f>'Assessed Non-TIF'!C67</f>
        <v>1197</v>
      </c>
      <c r="D67" t="str">
        <f>'Assessed Non-TIF'!D67</f>
        <v>1197</v>
      </c>
      <c r="E67" t="str">
        <f>'Assessed Non-TIF'!E67</f>
        <v>CLARINDA</v>
      </c>
      <c r="F67" t="str">
        <f>'Assessed Non-TIF'!F67</f>
        <v>Clarinda</v>
      </c>
      <c r="G67" s="8">
        <f>SUMIFS(TaxableValuation[Taxable Residential],TaxableValuation[Dist],$C67,TaxableValuation[Tif_NonTIF],$A$4)</f>
        <v>171799291</v>
      </c>
      <c r="H67" s="8">
        <f>SUMIFS(TaxableValuation[Taxable Ag Land],TaxableValuation[Dist],$C67,TaxableValuation[Tif_NonTIF],$A$4)</f>
        <v>125892433</v>
      </c>
      <c r="I67" s="8">
        <f>SUMIFS(TaxableValuation[Taxable Ag Building],TaxableValuation[Dist],$C67,TaxableValuation[Tif_NonTIF],$A$4)</f>
        <v>7013189</v>
      </c>
      <c r="J67" s="8">
        <f>SUMIFS(TaxableValuation[Taxable Commercial],TaxableValuation[Dist],$C67,TaxableValuation[Tif_NonTIF],$A$4)</f>
        <v>36003345</v>
      </c>
      <c r="K67" s="8">
        <f>SUMIFS(TaxableValuation[Taxable Industrial],TaxableValuation[Dist],$C67,TaxableValuation[Tif_NonTIF],$A$4)</f>
        <v>17640115</v>
      </c>
      <c r="L67" s="8">
        <f>SUMIFS(TaxableValuation[Taxable Reserved],TaxableValuation[Dist],$C67,TaxableValuation[Tif_NonTIF],$A$4)</f>
        <v>0</v>
      </c>
      <c r="M67" s="8">
        <f>SUMIFS(TaxableValuation[Taxable Reserved2],TaxableValuation[Dist],$C67,TaxableValuation[Tif_NonTIF],$A$4)</f>
        <v>0</v>
      </c>
      <c r="N67" s="8">
        <f>SUMIFS(TaxableValuation[Taxable Railroads],TaxableValuation[Dist],$C67,TaxableValuation[Tif_NonTIF],$A$4)</f>
        <v>0</v>
      </c>
      <c r="O67" s="8">
        <f>SUMIFS(TaxableValuation[Taxable Utilities],TaxableValuation[Dist],$C67,TaxableValuation[Tif_NonTIF],$A$4)</f>
        <v>0</v>
      </c>
      <c r="P67" s="8">
        <f>SUMIFS(TaxableValuation[Taxable Other],TaxableValuation[Dist],$C67,TaxableValuation[Tif_NonTIF],$A$4)</f>
        <v>0</v>
      </c>
      <c r="Q67" s="8">
        <f>SUMIFS(TaxableValuation[Taxable Gross],TaxableValuation[Dist],$C67,TaxableValuation[Tif_NonTIF],$A$4)</f>
        <v>358348373</v>
      </c>
      <c r="R67" s="8">
        <f>SUMIFS(TaxableValuation[Taxable Military Exempt],TaxableValuation[Dist],$C67,TaxableValuation[Tif_NonTIF],$A$4)</f>
        <v>1144000</v>
      </c>
      <c r="S67" s="8">
        <f>SUMIFS(TaxableValuation[Taxable Homestead Exempt],TaxableValuation[Dist],$C67,TaxableValuation[Tif_NonTIF],$A$4)</f>
        <v>3903250</v>
      </c>
      <c r="T67" s="8">
        <f>SUMIFS(TaxableValuation[Taxable Net],TaxableValuation[Dist],$C67,TaxableValuation[Tif_NonTIF],$A$4)</f>
        <v>353301123</v>
      </c>
      <c r="U67" s="8">
        <f>SUMIFS(TaxableValuation[Taxable Gas &amp; Elec Utilities],TaxableValuation[Dist],$C67,TaxableValuation[Tif_NonTIF],$A$4)</f>
        <v>18301258</v>
      </c>
      <c r="V67" s="8">
        <f t="shared" si="0"/>
        <v>371602381</v>
      </c>
    </row>
    <row r="68" spans="1:22" x14ac:dyDescent="0.25">
      <c r="A68">
        <f>'Assessed Non-TIF'!A68</f>
        <v>2026</v>
      </c>
      <c r="B68" t="str">
        <f>'Assessed Non-TIF'!B68</f>
        <v>05</v>
      </c>
      <c r="C68" t="str">
        <f>'Assessed Non-TIF'!C68</f>
        <v>1206</v>
      </c>
      <c r="D68" t="str">
        <f>'Assessed Non-TIF'!D68</f>
        <v>1206</v>
      </c>
      <c r="E68" t="str">
        <f>'Assessed Non-TIF'!E68</f>
        <v>CLARION-GOLDFIELD-DOWS (CLR-GLDFLD)</v>
      </c>
      <c r="F68" t="str">
        <f>'Assessed Non-TIF'!F68</f>
        <v>Clarion-Goldfield-Dows</v>
      </c>
      <c r="G68" s="8">
        <f>SUMIFS(TaxableValuation[Taxable Residential],TaxableValuation[Dist],$C68,TaxableValuation[Tif_NonTIF],$A$4)</f>
        <v>140065957</v>
      </c>
      <c r="H68" s="8">
        <f>SUMIFS(TaxableValuation[Taxable Ag Land],TaxableValuation[Dist],$C68,TaxableValuation[Tif_NonTIF],$A$4)</f>
        <v>208561972</v>
      </c>
      <c r="I68" s="8">
        <f>SUMIFS(TaxableValuation[Taxable Ag Building],TaxableValuation[Dist],$C68,TaxableValuation[Tif_NonTIF],$A$4)</f>
        <v>17118258</v>
      </c>
      <c r="J68" s="8">
        <f>SUMIFS(TaxableValuation[Taxable Commercial],TaxableValuation[Dist],$C68,TaxableValuation[Tif_NonTIF],$A$4)</f>
        <v>41860525</v>
      </c>
      <c r="K68" s="8">
        <f>SUMIFS(TaxableValuation[Taxable Industrial],TaxableValuation[Dist],$C68,TaxableValuation[Tif_NonTIF],$A$4)</f>
        <v>15416657</v>
      </c>
      <c r="L68" s="8">
        <f>SUMIFS(TaxableValuation[Taxable Reserved],TaxableValuation[Dist],$C68,TaxableValuation[Tif_NonTIF],$A$4)</f>
        <v>0</v>
      </c>
      <c r="M68" s="8">
        <f>SUMIFS(TaxableValuation[Taxable Reserved2],TaxableValuation[Dist],$C68,TaxableValuation[Tif_NonTIF],$A$4)</f>
        <v>0</v>
      </c>
      <c r="N68" s="8">
        <f>SUMIFS(TaxableValuation[Taxable Railroads],TaxableValuation[Dist],$C68,TaxableValuation[Tif_NonTIF],$A$4)</f>
        <v>38319464</v>
      </c>
      <c r="O68" s="8">
        <f>SUMIFS(TaxableValuation[Taxable Utilities],TaxableValuation[Dist],$C68,TaxableValuation[Tif_NonTIF],$A$4)</f>
        <v>9601077</v>
      </c>
      <c r="P68" s="8">
        <f>SUMIFS(TaxableValuation[Taxable Other],TaxableValuation[Dist],$C68,TaxableValuation[Tif_NonTIF],$A$4)</f>
        <v>86</v>
      </c>
      <c r="Q68" s="8">
        <f>SUMIFS(TaxableValuation[Taxable Gross],TaxableValuation[Dist],$C68,TaxableValuation[Tif_NonTIF],$A$4)</f>
        <v>470943996</v>
      </c>
      <c r="R68" s="8">
        <f>SUMIFS(TaxableValuation[Taxable Military Exempt],TaxableValuation[Dist],$C68,TaxableValuation[Tif_NonTIF],$A$4)</f>
        <v>680000</v>
      </c>
      <c r="S68" s="8">
        <f>SUMIFS(TaxableValuation[Taxable Homestead Exempt],TaxableValuation[Dist],$C68,TaxableValuation[Tif_NonTIF],$A$4)</f>
        <v>2320500</v>
      </c>
      <c r="T68" s="8">
        <f>SUMIFS(TaxableValuation[Taxable Net],TaxableValuation[Dist],$C68,TaxableValuation[Tif_NonTIF],$A$4)</f>
        <v>467943496</v>
      </c>
      <c r="U68" s="8">
        <f>SUMIFS(TaxableValuation[Taxable Gas &amp; Elec Utilities],TaxableValuation[Dist],$C68,TaxableValuation[Tif_NonTIF],$A$4)</f>
        <v>11198970</v>
      </c>
      <c r="V68" s="8">
        <f t="shared" si="0"/>
        <v>479142466</v>
      </c>
    </row>
    <row r="69" spans="1:22" x14ac:dyDescent="0.25">
      <c r="A69">
        <f>'Assessed Non-TIF'!A69</f>
        <v>2026</v>
      </c>
      <c r="B69" t="str">
        <f>'Assessed Non-TIF'!B69</f>
        <v>05</v>
      </c>
      <c r="C69" t="str">
        <f>'Assessed Non-TIF'!C69</f>
        <v>1854</v>
      </c>
      <c r="D69" t="str">
        <f>'Assessed Non-TIF'!D69</f>
        <v>1854</v>
      </c>
      <c r="E69" t="str">
        <f>'Assessed Non-TIF'!E69</f>
        <v>CLARION-GOLDFIELD-DOWS (DOWS)</v>
      </c>
      <c r="F69" t="str">
        <f>'Assessed Non-TIF'!F69</f>
        <v>Clarion-Goldfield-Dows (Dows)</v>
      </c>
      <c r="G69" s="8">
        <f>SUMIFS(TaxableValuation[Taxable Residential],TaxableValuation[Dist],$C69,TaxableValuation[Tif_NonTIF],$A$4)</f>
        <v>21877605</v>
      </c>
      <c r="H69" s="8">
        <f>SUMIFS(TaxableValuation[Taxable Ag Land],TaxableValuation[Dist],$C69,TaxableValuation[Tif_NonTIF],$A$4)</f>
        <v>74447490</v>
      </c>
      <c r="I69" s="8">
        <f>SUMIFS(TaxableValuation[Taxable Ag Building],TaxableValuation[Dist],$C69,TaxableValuation[Tif_NonTIF],$A$4)</f>
        <v>8774866</v>
      </c>
      <c r="J69" s="8">
        <f>SUMIFS(TaxableValuation[Taxable Commercial],TaxableValuation[Dist],$C69,TaxableValuation[Tif_NonTIF],$A$4)</f>
        <v>8054257</v>
      </c>
      <c r="K69" s="8">
        <f>SUMIFS(TaxableValuation[Taxable Industrial],TaxableValuation[Dist],$C69,TaxableValuation[Tif_NonTIF],$A$4)</f>
        <v>9106275</v>
      </c>
      <c r="L69" s="8">
        <f>SUMIFS(TaxableValuation[Taxable Reserved],TaxableValuation[Dist],$C69,TaxableValuation[Tif_NonTIF],$A$4)</f>
        <v>0</v>
      </c>
      <c r="M69" s="8">
        <f>SUMIFS(TaxableValuation[Taxable Reserved2],TaxableValuation[Dist],$C69,TaxableValuation[Tif_NonTIF],$A$4)</f>
        <v>0</v>
      </c>
      <c r="N69" s="8">
        <f>SUMIFS(TaxableValuation[Taxable Railroads],TaxableValuation[Dist],$C69,TaxableValuation[Tif_NonTIF],$A$4)</f>
        <v>3222931</v>
      </c>
      <c r="O69" s="8">
        <f>SUMIFS(TaxableValuation[Taxable Utilities],TaxableValuation[Dist],$C69,TaxableValuation[Tif_NonTIF],$A$4)</f>
        <v>818625</v>
      </c>
      <c r="P69" s="8">
        <f>SUMIFS(TaxableValuation[Taxable Other],TaxableValuation[Dist],$C69,TaxableValuation[Tif_NonTIF],$A$4)</f>
        <v>0</v>
      </c>
      <c r="Q69" s="8">
        <f>SUMIFS(TaxableValuation[Taxable Gross],TaxableValuation[Dist],$C69,TaxableValuation[Tif_NonTIF],$A$4)</f>
        <v>126302049</v>
      </c>
      <c r="R69" s="8">
        <f>SUMIFS(TaxableValuation[Taxable Military Exempt],TaxableValuation[Dist],$C69,TaxableValuation[Tif_NonTIF],$A$4)</f>
        <v>184000</v>
      </c>
      <c r="S69" s="8">
        <f>SUMIFS(TaxableValuation[Taxable Homestead Exempt],TaxableValuation[Dist],$C69,TaxableValuation[Tif_NonTIF],$A$4)</f>
        <v>487500</v>
      </c>
      <c r="T69" s="8">
        <f>SUMIFS(TaxableValuation[Taxable Net],TaxableValuation[Dist],$C69,TaxableValuation[Tif_NonTIF],$A$4)</f>
        <v>125630549</v>
      </c>
      <c r="U69" s="8">
        <f>SUMIFS(TaxableValuation[Taxable Gas &amp; Elec Utilities],TaxableValuation[Dist],$C69,TaxableValuation[Tif_NonTIF],$A$4)</f>
        <v>1592851</v>
      </c>
      <c r="V69" s="8">
        <f t="shared" si="0"/>
        <v>127223400</v>
      </c>
    </row>
    <row r="70" spans="1:22" x14ac:dyDescent="0.25">
      <c r="A70">
        <f>'Assessed Non-TIF'!A70</f>
        <v>2026</v>
      </c>
      <c r="B70" t="str">
        <f>'Assessed Non-TIF'!B70</f>
        <v>13</v>
      </c>
      <c r="C70" t="str">
        <f>'Assessed Non-TIF'!C70</f>
        <v>1211</v>
      </c>
      <c r="D70" t="str">
        <f>'Assessed Non-TIF'!D70</f>
        <v>1211</v>
      </c>
      <c r="E70" t="str">
        <f>'Assessed Non-TIF'!E70</f>
        <v>CLARKE</v>
      </c>
      <c r="F70" t="str">
        <f>'Assessed Non-TIF'!F70</f>
        <v>Clarke</v>
      </c>
      <c r="G70" s="8">
        <f>SUMIFS(TaxableValuation[Taxable Residential],TaxableValuation[Dist],$C70,TaxableValuation[Tif_NonTIF],$A$4)</f>
        <v>211469738</v>
      </c>
      <c r="H70" s="8">
        <f>SUMIFS(TaxableValuation[Taxable Ag Land],TaxableValuation[Dist],$C70,TaxableValuation[Tif_NonTIF],$A$4)</f>
        <v>78133759</v>
      </c>
      <c r="I70" s="8">
        <f>SUMIFS(TaxableValuation[Taxable Ag Building],TaxableValuation[Dist],$C70,TaxableValuation[Tif_NonTIF],$A$4)</f>
        <v>6951787</v>
      </c>
      <c r="J70" s="8">
        <f>SUMIFS(TaxableValuation[Taxable Commercial],TaxableValuation[Dist],$C70,TaxableValuation[Tif_NonTIF],$A$4)</f>
        <v>66724946</v>
      </c>
      <c r="K70" s="8">
        <f>SUMIFS(TaxableValuation[Taxable Industrial],TaxableValuation[Dist],$C70,TaxableValuation[Tif_NonTIF],$A$4)</f>
        <v>25406174</v>
      </c>
      <c r="L70" s="8">
        <f>SUMIFS(TaxableValuation[Taxable Reserved],TaxableValuation[Dist],$C70,TaxableValuation[Tif_NonTIF],$A$4)</f>
        <v>0</v>
      </c>
      <c r="M70" s="8">
        <f>SUMIFS(TaxableValuation[Taxable Reserved2],TaxableValuation[Dist],$C70,TaxableValuation[Tif_NonTIF],$A$4)</f>
        <v>0</v>
      </c>
      <c r="N70" s="8">
        <f>SUMIFS(TaxableValuation[Taxable Railroads],TaxableValuation[Dist],$C70,TaxableValuation[Tif_NonTIF],$A$4)</f>
        <v>18942016</v>
      </c>
      <c r="O70" s="8">
        <f>SUMIFS(TaxableValuation[Taxable Utilities],TaxableValuation[Dist],$C70,TaxableValuation[Tif_NonTIF],$A$4)</f>
        <v>3936612</v>
      </c>
      <c r="P70" s="8">
        <f>SUMIFS(TaxableValuation[Taxable Other],TaxableValuation[Dist],$C70,TaxableValuation[Tif_NonTIF],$A$4)</f>
        <v>0</v>
      </c>
      <c r="Q70" s="8">
        <f>SUMIFS(TaxableValuation[Taxable Gross],TaxableValuation[Dist],$C70,TaxableValuation[Tif_NonTIF],$A$4)</f>
        <v>411565032</v>
      </c>
      <c r="R70" s="8">
        <f>SUMIFS(TaxableValuation[Taxable Military Exempt],TaxableValuation[Dist],$C70,TaxableValuation[Tif_NonTIF],$A$4)</f>
        <v>1233929</v>
      </c>
      <c r="S70" s="8">
        <f>SUMIFS(TaxableValuation[Taxable Homestead Exempt],TaxableValuation[Dist],$C70,TaxableValuation[Tif_NonTIF],$A$4)</f>
        <v>3695039</v>
      </c>
      <c r="T70" s="8">
        <f>SUMIFS(TaxableValuation[Taxable Net],TaxableValuation[Dist],$C70,TaxableValuation[Tif_NonTIF],$A$4)</f>
        <v>406636064</v>
      </c>
      <c r="U70" s="8">
        <f>SUMIFS(TaxableValuation[Taxable Gas &amp; Elec Utilities],TaxableValuation[Dist],$C70,TaxableValuation[Tif_NonTIF],$A$4)</f>
        <v>7846512</v>
      </c>
      <c r="V70" s="8">
        <f t="shared" si="0"/>
        <v>414482576</v>
      </c>
    </row>
    <row r="71" spans="1:22" x14ac:dyDescent="0.25">
      <c r="A71">
        <f>'Assessed Non-TIF'!A71</f>
        <v>2026</v>
      </c>
      <c r="B71" t="str">
        <f>'Assessed Non-TIF'!B71</f>
        <v>07</v>
      </c>
      <c r="C71" t="str">
        <f>'Assessed Non-TIF'!C71</f>
        <v>1215</v>
      </c>
      <c r="D71" t="str">
        <f>'Assessed Non-TIF'!D71</f>
        <v>1215</v>
      </c>
      <c r="E71" t="str">
        <f>'Assessed Non-TIF'!E71</f>
        <v>CLARKSVILLE</v>
      </c>
      <c r="F71" t="str">
        <f>'Assessed Non-TIF'!F71</f>
        <v>Clarksville</v>
      </c>
      <c r="G71" s="8">
        <f>SUMIFS(TaxableValuation[Taxable Residential],TaxableValuation[Dist],$C71,TaxableValuation[Tif_NonTIF],$A$4)</f>
        <v>62749667</v>
      </c>
      <c r="H71" s="8">
        <f>SUMIFS(TaxableValuation[Taxable Ag Land],TaxableValuation[Dist],$C71,TaxableValuation[Tif_NonTIF],$A$4)</f>
        <v>46782915</v>
      </c>
      <c r="I71" s="8">
        <f>SUMIFS(TaxableValuation[Taxable Ag Building],TaxableValuation[Dist],$C71,TaxableValuation[Tif_NonTIF],$A$4)</f>
        <v>3366391</v>
      </c>
      <c r="J71" s="8">
        <f>SUMIFS(TaxableValuation[Taxable Commercial],TaxableValuation[Dist],$C71,TaxableValuation[Tif_NonTIF],$A$4)</f>
        <v>4750835</v>
      </c>
      <c r="K71" s="8">
        <f>SUMIFS(TaxableValuation[Taxable Industrial],TaxableValuation[Dist],$C71,TaxableValuation[Tif_NonTIF],$A$4)</f>
        <v>1164695</v>
      </c>
      <c r="L71" s="8">
        <f>SUMIFS(TaxableValuation[Taxable Reserved],TaxableValuation[Dist],$C71,TaxableValuation[Tif_NonTIF],$A$4)</f>
        <v>0</v>
      </c>
      <c r="M71" s="8">
        <f>SUMIFS(TaxableValuation[Taxable Reserved2],TaxableValuation[Dist],$C71,TaxableValuation[Tif_NonTIF],$A$4)</f>
        <v>0</v>
      </c>
      <c r="N71" s="8">
        <f>SUMIFS(TaxableValuation[Taxable Railroads],TaxableValuation[Dist],$C71,TaxableValuation[Tif_NonTIF],$A$4)</f>
        <v>2217634</v>
      </c>
      <c r="O71" s="8">
        <f>SUMIFS(TaxableValuation[Taxable Utilities],TaxableValuation[Dist],$C71,TaxableValuation[Tif_NonTIF],$A$4)</f>
        <v>251231</v>
      </c>
      <c r="P71" s="8">
        <f>SUMIFS(TaxableValuation[Taxable Other],TaxableValuation[Dist],$C71,TaxableValuation[Tif_NonTIF],$A$4)</f>
        <v>0</v>
      </c>
      <c r="Q71" s="8">
        <f>SUMIFS(TaxableValuation[Taxable Gross],TaxableValuation[Dist],$C71,TaxableValuation[Tif_NonTIF],$A$4)</f>
        <v>121283368</v>
      </c>
      <c r="R71" s="8">
        <f>SUMIFS(TaxableValuation[Taxable Military Exempt],TaxableValuation[Dist],$C71,TaxableValuation[Tif_NonTIF],$A$4)</f>
        <v>408000</v>
      </c>
      <c r="S71" s="8">
        <f>SUMIFS(TaxableValuation[Taxable Homestead Exempt],TaxableValuation[Dist],$C71,TaxableValuation[Tif_NonTIF],$A$4)</f>
        <v>1378000</v>
      </c>
      <c r="T71" s="8">
        <f>SUMIFS(TaxableValuation[Taxable Net],TaxableValuation[Dist],$C71,TaxableValuation[Tif_NonTIF],$A$4)</f>
        <v>119497368</v>
      </c>
      <c r="U71" s="8">
        <f>SUMIFS(TaxableValuation[Taxable Gas &amp; Elec Utilities],TaxableValuation[Dist],$C71,TaxableValuation[Tif_NonTIF],$A$4)</f>
        <v>4125098</v>
      </c>
      <c r="V71" s="8">
        <f t="shared" si="0"/>
        <v>123622466</v>
      </c>
    </row>
    <row r="72" spans="1:22" x14ac:dyDescent="0.25">
      <c r="A72">
        <f>'Assessed Non-TIF'!A72</f>
        <v>2026</v>
      </c>
      <c r="B72" t="str">
        <f>'Assessed Non-TIF'!B72</f>
        <v>05</v>
      </c>
      <c r="C72" t="str">
        <f>'Assessed Non-TIF'!C72</f>
        <v>1218</v>
      </c>
      <c r="D72" t="str">
        <f>'Assessed Non-TIF'!D72</f>
        <v>1218</v>
      </c>
      <c r="E72" t="str">
        <f>'Assessed Non-TIF'!E72</f>
        <v>CLAY CENTRAL-EVERLY</v>
      </c>
      <c r="F72" t="str">
        <f>'Assessed Non-TIF'!F72</f>
        <v>Clay Central-Everly</v>
      </c>
      <c r="G72" s="8">
        <f>SUMIFS(TaxableValuation[Taxable Residential],TaxableValuation[Dist],$C72,TaxableValuation[Tif_NonTIF],$A$4)</f>
        <v>63104591</v>
      </c>
      <c r="H72" s="8">
        <f>SUMIFS(TaxableValuation[Taxable Ag Land],TaxableValuation[Dist],$C72,TaxableValuation[Tif_NonTIF],$A$4)</f>
        <v>177899821</v>
      </c>
      <c r="I72" s="8">
        <f>SUMIFS(TaxableValuation[Taxable Ag Building],TaxableValuation[Dist],$C72,TaxableValuation[Tif_NonTIF],$A$4)</f>
        <v>10109178</v>
      </c>
      <c r="J72" s="8">
        <f>SUMIFS(TaxableValuation[Taxable Commercial],TaxableValuation[Dist],$C72,TaxableValuation[Tif_NonTIF],$A$4)</f>
        <v>22202629</v>
      </c>
      <c r="K72" s="8">
        <f>SUMIFS(TaxableValuation[Taxable Industrial],TaxableValuation[Dist],$C72,TaxableValuation[Tif_NonTIF],$A$4)</f>
        <v>19614754</v>
      </c>
      <c r="L72" s="8">
        <f>SUMIFS(TaxableValuation[Taxable Reserved],TaxableValuation[Dist],$C72,TaxableValuation[Tif_NonTIF],$A$4)</f>
        <v>0</v>
      </c>
      <c r="M72" s="8">
        <f>SUMIFS(TaxableValuation[Taxable Reserved2],TaxableValuation[Dist],$C72,TaxableValuation[Tif_NonTIF],$A$4)</f>
        <v>0</v>
      </c>
      <c r="N72" s="8">
        <f>SUMIFS(TaxableValuation[Taxable Railroads],TaxableValuation[Dist],$C72,TaxableValuation[Tif_NonTIF],$A$4)</f>
        <v>1935434</v>
      </c>
      <c r="O72" s="8">
        <f>SUMIFS(TaxableValuation[Taxable Utilities],TaxableValuation[Dist],$C72,TaxableValuation[Tif_NonTIF],$A$4)</f>
        <v>5109443</v>
      </c>
      <c r="P72" s="8">
        <f>SUMIFS(TaxableValuation[Taxable Other],TaxableValuation[Dist],$C72,TaxableValuation[Tif_NonTIF],$A$4)</f>
        <v>0</v>
      </c>
      <c r="Q72" s="8">
        <f>SUMIFS(TaxableValuation[Taxable Gross],TaxableValuation[Dist],$C72,TaxableValuation[Tif_NonTIF],$A$4)</f>
        <v>299975850</v>
      </c>
      <c r="R72" s="8">
        <f>SUMIFS(TaxableValuation[Taxable Military Exempt],TaxableValuation[Dist],$C72,TaxableValuation[Tif_NonTIF],$A$4)</f>
        <v>467894</v>
      </c>
      <c r="S72" s="8">
        <f>SUMIFS(TaxableValuation[Taxable Homestead Exempt],TaxableValuation[Dist],$C72,TaxableValuation[Tif_NonTIF],$A$4)</f>
        <v>1228500</v>
      </c>
      <c r="T72" s="8">
        <f>SUMIFS(TaxableValuation[Taxable Net],TaxableValuation[Dist],$C72,TaxableValuation[Tif_NonTIF],$A$4)</f>
        <v>298279456</v>
      </c>
      <c r="U72" s="8">
        <f>SUMIFS(TaxableValuation[Taxable Gas &amp; Elec Utilities],TaxableValuation[Dist],$C72,TaxableValuation[Tif_NonTIF],$A$4)</f>
        <v>27145906</v>
      </c>
      <c r="V72" s="8">
        <f t="shared" ref="V72:V135" si="1">SUM(T72:U72)</f>
        <v>325425362</v>
      </c>
    </row>
    <row r="73" spans="1:22" x14ac:dyDescent="0.25">
      <c r="A73">
        <f>'Assessed Non-TIF'!A73</f>
        <v>2026</v>
      </c>
      <c r="B73" t="str">
        <f>'Assessed Non-TIF'!B73</f>
        <v>01</v>
      </c>
      <c r="C73" t="str">
        <f>'Assessed Non-TIF'!C73</f>
        <v>2763</v>
      </c>
      <c r="D73" t="str">
        <f>'Assessed Non-TIF'!D73</f>
        <v>2763</v>
      </c>
      <c r="E73" t="str">
        <f>'Assessed Non-TIF'!E73</f>
        <v>CLAYTON RIDGE</v>
      </c>
      <c r="F73" t="str">
        <f>'Assessed Non-TIF'!F73</f>
        <v>Clayton Ridge</v>
      </c>
      <c r="G73" s="8">
        <f>SUMIFS(TaxableValuation[Taxable Residential],TaxableValuation[Dist],$C73,TaxableValuation[Tif_NonTIF],$A$4)</f>
        <v>242355671</v>
      </c>
      <c r="H73" s="8">
        <f>SUMIFS(TaxableValuation[Taxable Ag Land],TaxableValuation[Dist],$C73,TaxableValuation[Tif_NonTIF],$A$4)</f>
        <v>101156606</v>
      </c>
      <c r="I73" s="8">
        <f>SUMIFS(TaxableValuation[Taxable Ag Building],TaxableValuation[Dist],$C73,TaxableValuation[Tif_NonTIF],$A$4)</f>
        <v>8933037</v>
      </c>
      <c r="J73" s="8">
        <f>SUMIFS(TaxableValuation[Taxable Commercial],TaxableValuation[Dist],$C73,TaxableValuation[Tif_NonTIF],$A$4)</f>
        <v>29660998</v>
      </c>
      <c r="K73" s="8">
        <f>SUMIFS(TaxableValuation[Taxable Industrial],TaxableValuation[Dist],$C73,TaxableValuation[Tif_NonTIF],$A$4)</f>
        <v>11959833</v>
      </c>
      <c r="L73" s="8">
        <f>SUMIFS(TaxableValuation[Taxable Reserved],TaxableValuation[Dist],$C73,TaxableValuation[Tif_NonTIF],$A$4)</f>
        <v>0</v>
      </c>
      <c r="M73" s="8">
        <f>SUMIFS(TaxableValuation[Taxable Reserved2],TaxableValuation[Dist],$C73,TaxableValuation[Tif_NonTIF],$A$4)</f>
        <v>0</v>
      </c>
      <c r="N73" s="8">
        <f>SUMIFS(TaxableValuation[Taxable Railroads],TaxableValuation[Dist],$C73,TaxableValuation[Tif_NonTIF],$A$4)</f>
        <v>7242637</v>
      </c>
      <c r="O73" s="8">
        <f>SUMIFS(TaxableValuation[Taxable Utilities],TaxableValuation[Dist],$C73,TaxableValuation[Tif_NonTIF],$A$4)</f>
        <v>3839493</v>
      </c>
      <c r="P73" s="8">
        <f>SUMIFS(TaxableValuation[Taxable Other],TaxableValuation[Dist],$C73,TaxableValuation[Tif_NonTIF],$A$4)</f>
        <v>0</v>
      </c>
      <c r="Q73" s="8">
        <f>SUMIFS(TaxableValuation[Taxable Gross],TaxableValuation[Dist],$C73,TaxableValuation[Tif_NonTIF],$A$4)</f>
        <v>405148275</v>
      </c>
      <c r="R73" s="8">
        <f>SUMIFS(TaxableValuation[Taxable Military Exempt],TaxableValuation[Dist],$C73,TaxableValuation[Tif_NonTIF],$A$4)</f>
        <v>1132000</v>
      </c>
      <c r="S73" s="8">
        <f>SUMIFS(TaxableValuation[Taxable Homestead Exempt],TaxableValuation[Dist],$C73,TaxableValuation[Tif_NonTIF],$A$4)</f>
        <v>4815041</v>
      </c>
      <c r="T73" s="8">
        <f>SUMIFS(TaxableValuation[Taxable Net],TaxableValuation[Dist],$C73,TaxableValuation[Tif_NonTIF],$A$4)</f>
        <v>399201234</v>
      </c>
      <c r="U73" s="8">
        <f>SUMIFS(TaxableValuation[Taxable Gas &amp; Elec Utilities],TaxableValuation[Dist],$C73,TaxableValuation[Tif_NonTIF],$A$4)</f>
        <v>4439125</v>
      </c>
      <c r="V73" s="8">
        <f t="shared" si="1"/>
        <v>403640359</v>
      </c>
    </row>
    <row r="74" spans="1:22" x14ac:dyDescent="0.25">
      <c r="A74">
        <f>'Assessed Non-TIF'!A74</f>
        <v>2026</v>
      </c>
      <c r="B74">
        <f>'Assessed Non-TIF'!B74</f>
        <v>0</v>
      </c>
      <c r="C74" t="str">
        <f>'Assessed Non-TIF'!C74</f>
        <v>0216</v>
      </c>
      <c r="D74" t="str">
        <f>'Assessed Non-TIF'!D74</f>
        <v>0216</v>
      </c>
      <c r="E74" t="str">
        <f>'Assessed Non-TIF'!E74</f>
        <v>CLEAR CREEK-AMANA (AMANA)</v>
      </c>
      <c r="F74" t="str">
        <f>'Assessed Non-TIF'!F74</f>
        <v>Clear Creek-Amana (Amana)</v>
      </c>
      <c r="G74" s="8">
        <f>SUMIFS(TaxableValuation[Taxable Residential],TaxableValuation[Dist],$C74,TaxableValuation[Tif_NonTIF],$A$4)</f>
        <v>91010590</v>
      </c>
      <c r="H74" s="8">
        <f>SUMIFS(TaxableValuation[Taxable Ag Land],TaxableValuation[Dist],$C74,TaxableValuation[Tif_NonTIF],$A$4)</f>
        <v>18326903</v>
      </c>
      <c r="I74" s="8">
        <f>SUMIFS(TaxableValuation[Taxable Ag Building],TaxableValuation[Dist],$C74,TaxableValuation[Tif_NonTIF],$A$4)</f>
        <v>949193</v>
      </c>
      <c r="J74" s="8">
        <f>SUMIFS(TaxableValuation[Taxable Commercial],TaxableValuation[Dist],$C74,TaxableValuation[Tif_NonTIF],$A$4)</f>
        <v>17253196</v>
      </c>
      <c r="K74" s="8">
        <f>SUMIFS(TaxableValuation[Taxable Industrial],TaxableValuation[Dist],$C74,TaxableValuation[Tif_NonTIF],$A$4)</f>
        <v>11780349</v>
      </c>
      <c r="L74" s="8">
        <f>SUMIFS(TaxableValuation[Taxable Reserved],TaxableValuation[Dist],$C74,TaxableValuation[Tif_NonTIF],$A$4)</f>
        <v>0</v>
      </c>
      <c r="M74" s="8">
        <f>SUMIFS(TaxableValuation[Taxable Reserved2],TaxableValuation[Dist],$C74,TaxableValuation[Tif_NonTIF],$A$4)</f>
        <v>0</v>
      </c>
      <c r="N74" s="8">
        <f>SUMIFS(TaxableValuation[Taxable Railroads],TaxableValuation[Dist],$C74,TaxableValuation[Tif_NonTIF],$A$4)</f>
        <v>9276786</v>
      </c>
      <c r="O74" s="8">
        <f>SUMIFS(TaxableValuation[Taxable Utilities],TaxableValuation[Dist],$C74,TaxableValuation[Tif_NonTIF],$A$4)</f>
        <v>1744600</v>
      </c>
      <c r="P74" s="8">
        <f>SUMIFS(TaxableValuation[Taxable Other],TaxableValuation[Dist],$C74,TaxableValuation[Tif_NonTIF],$A$4)</f>
        <v>0</v>
      </c>
      <c r="Q74" s="8">
        <f>SUMIFS(TaxableValuation[Taxable Gross],TaxableValuation[Dist],$C74,TaxableValuation[Tif_NonTIF],$A$4)</f>
        <v>150341617</v>
      </c>
      <c r="R74" s="8">
        <f>SUMIFS(TaxableValuation[Taxable Military Exempt],TaxableValuation[Dist],$C74,TaxableValuation[Tif_NonTIF],$A$4)</f>
        <v>344000</v>
      </c>
      <c r="S74" s="8">
        <f>SUMIFS(TaxableValuation[Taxable Homestead Exempt],TaxableValuation[Dist],$C74,TaxableValuation[Tif_NonTIF],$A$4)</f>
        <v>1228500</v>
      </c>
      <c r="T74" s="8">
        <f>SUMIFS(TaxableValuation[Taxable Net],TaxableValuation[Dist],$C74,TaxableValuation[Tif_NonTIF],$A$4)</f>
        <v>148769117</v>
      </c>
      <c r="U74" s="8">
        <f>SUMIFS(TaxableValuation[Taxable Gas &amp; Elec Utilities],TaxableValuation[Dist],$C74,TaxableValuation[Tif_NonTIF],$A$4)</f>
        <v>2436831</v>
      </c>
      <c r="V74" s="8">
        <f t="shared" si="1"/>
        <v>151205948</v>
      </c>
    </row>
    <row r="75" spans="1:22" x14ac:dyDescent="0.25">
      <c r="A75">
        <f>'Assessed Non-TIF'!A75</f>
        <v>2026</v>
      </c>
      <c r="B75" t="str">
        <f>'Assessed Non-TIF'!B75</f>
        <v>10</v>
      </c>
      <c r="C75" t="str">
        <f>'Assessed Non-TIF'!C75</f>
        <v>1221</v>
      </c>
      <c r="D75" t="str">
        <f>'Assessed Non-TIF'!D75</f>
        <v>1221</v>
      </c>
      <c r="E75" t="str">
        <f>'Assessed Non-TIF'!E75</f>
        <v>CLEAR CREEK-AMANA (CLEAR CREEK)</v>
      </c>
      <c r="F75" t="str">
        <f>'Assessed Non-TIF'!F75</f>
        <v>Clear Creek-Amana</v>
      </c>
      <c r="G75" s="8">
        <f>SUMIFS(TaxableValuation[Taxable Residential],TaxableValuation[Dist],$C75,TaxableValuation[Tif_NonTIF],$A$4)</f>
        <v>834174414</v>
      </c>
      <c r="H75" s="8">
        <f>SUMIFS(TaxableValuation[Taxable Ag Land],TaxableValuation[Dist],$C75,TaxableValuation[Tif_NonTIF],$A$4)</f>
        <v>63459114</v>
      </c>
      <c r="I75" s="8">
        <f>SUMIFS(TaxableValuation[Taxable Ag Building],TaxableValuation[Dist],$C75,TaxableValuation[Tif_NonTIF],$A$4)</f>
        <v>4922295</v>
      </c>
      <c r="J75" s="8">
        <f>SUMIFS(TaxableValuation[Taxable Commercial],TaxableValuation[Dist],$C75,TaxableValuation[Tif_NonTIF],$A$4)</f>
        <v>406217954</v>
      </c>
      <c r="K75" s="8">
        <f>SUMIFS(TaxableValuation[Taxable Industrial],TaxableValuation[Dist],$C75,TaxableValuation[Tif_NonTIF],$A$4)</f>
        <v>31391895</v>
      </c>
      <c r="L75" s="8">
        <f>SUMIFS(TaxableValuation[Taxable Reserved],TaxableValuation[Dist],$C75,TaxableValuation[Tif_NonTIF],$A$4)</f>
        <v>0</v>
      </c>
      <c r="M75" s="8">
        <f>SUMIFS(TaxableValuation[Taxable Reserved2],TaxableValuation[Dist],$C75,TaxableValuation[Tif_NonTIF],$A$4)</f>
        <v>0</v>
      </c>
      <c r="N75" s="8">
        <f>SUMIFS(TaxableValuation[Taxable Railroads],TaxableValuation[Dist],$C75,TaxableValuation[Tif_NonTIF],$A$4)</f>
        <v>12384510</v>
      </c>
      <c r="O75" s="8">
        <f>SUMIFS(TaxableValuation[Taxable Utilities],TaxableValuation[Dist],$C75,TaxableValuation[Tif_NonTIF],$A$4)</f>
        <v>4841475</v>
      </c>
      <c r="P75" s="8">
        <f>SUMIFS(TaxableValuation[Taxable Other],TaxableValuation[Dist],$C75,TaxableValuation[Tif_NonTIF],$A$4)</f>
        <v>0</v>
      </c>
      <c r="Q75" s="8">
        <f>SUMIFS(TaxableValuation[Taxable Gross],TaxableValuation[Dist],$C75,TaxableValuation[Tif_NonTIF],$A$4)</f>
        <v>1357391657</v>
      </c>
      <c r="R75" s="8">
        <f>SUMIFS(TaxableValuation[Taxable Military Exempt],TaxableValuation[Dist],$C75,TaxableValuation[Tif_NonTIF],$A$4)</f>
        <v>1320000</v>
      </c>
      <c r="S75" s="8">
        <f>SUMIFS(TaxableValuation[Taxable Homestead Exempt],TaxableValuation[Dist],$C75,TaxableValuation[Tif_NonTIF],$A$4)</f>
        <v>4524000</v>
      </c>
      <c r="T75" s="8">
        <f>SUMIFS(TaxableValuation[Taxable Net],TaxableValuation[Dist],$C75,TaxableValuation[Tif_NonTIF],$A$4)</f>
        <v>1351547657</v>
      </c>
      <c r="U75" s="8">
        <f>SUMIFS(TaxableValuation[Taxable Gas &amp; Elec Utilities],TaxableValuation[Dist],$C75,TaxableValuation[Tif_NonTIF],$A$4)</f>
        <v>19693639</v>
      </c>
      <c r="V75" s="8">
        <f t="shared" si="1"/>
        <v>1371241296</v>
      </c>
    </row>
    <row r="76" spans="1:22" x14ac:dyDescent="0.25">
      <c r="A76">
        <f>'Assessed Non-TIF'!A76</f>
        <v>2026</v>
      </c>
      <c r="B76" t="str">
        <f>'Assessed Non-TIF'!B76</f>
        <v>07</v>
      </c>
      <c r="C76" t="str">
        <f>'Assessed Non-TIF'!C76</f>
        <v>1233</v>
      </c>
      <c r="D76" t="str">
        <f>'Assessed Non-TIF'!D76</f>
        <v>1233</v>
      </c>
      <c r="E76" t="str">
        <f>'Assessed Non-TIF'!E76</f>
        <v>CLEAR LAKE</v>
      </c>
      <c r="F76" t="str">
        <f>'Assessed Non-TIF'!F76</f>
        <v>Clear Lake</v>
      </c>
      <c r="G76" s="8">
        <f>SUMIFS(TaxableValuation[Taxable Residential],TaxableValuation[Dist],$C76,TaxableValuation[Tif_NonTIF],$A$4)</f>
        <v>791810501</v>
      </c>
      <c r="H76" s="8">
        <f>SUMIFS(TaxableValuation[Taxable Ag Land],TaxableValuation[Dist],$C76,TaxableValuation[Tif_NonTIF],$A$4)</f>
        <v>62789737</v>
      </c>
      <c r="I76" s="8">
        <f>SUMIFS(TaxableValuation[Taxable Ag Building],TaxableValuation[Dist],$C76,TaxableValuation[Tif_NonTIF],$A$4)</f>
        <v>3685560</v>
      </c>
      <c r="J76" s="8">
        <f>SUMIFS(TaxableValuation[Taxable Commercial],TaxableValuation[Dist],$C76,TaxableValuation[Tif_NonTIF],$A$4)</f>
        <v>152476767</v>
      </c>
      <c r="K76" s="8">
        <f>SUMIFS(TaxableValuation[Taxable Industrial],TaxableValuation[Dist],$C76,TaxableValuation[Tif_NonTIF],$A$4)</f>
        <v>10366258</v>
      </c>
      <c r="L76" s="8">
        <f>SUMIFS(TaxableValuation[Taxable Reserved],TaxableValuation[Dist],$C76,TaxableValuation[Tif_NonTIF],$A$4)</f>
        <v>0</v>
      </c>
      <c r="M76" s="8">
        <f>SUMIFS(TaxableValuation[Taxable Reserved2],TaxableValuation[Dist],$C76,TaxableValuation[Tif_NonTIF],$A$4)</f>
        <v>0</v>
      </c>
      <c r="N76" s="8">
        <f>SUMIFS(TaxableValuation[Taxable Railroads],TaxableValuation[Dist],$C76,TaxableValuation[Tif_NonTIF],$A$4)</f>
        <v>2603657</v>
      </c>
      <c r="O76" s="8">
        <f>SUMIFS(TaxableValuation[Taxable Utilities],TaxableValuation[Dist],$C76,TaxableValuation[Tif_NonTIF],$A$4)</f>
        <v>22560716</v>
      </c>
      <c r="P76" s="8">
        <f>SUMIFS(TaxableValuation[Taxable Other],TaxableValuation[Dist],$C76,TaxableValuation[Tif_NonTIF],$A$4)</f>
        <v>0</v>
      </c>
      <c r="Q76" s="8">
        <f>SUMIFS(TaxableValuation[Taxable Gross],TaxableValuation[Dist],$C76,TaxableValuation[Tif_NonTIF],$A$4)</f>
        <v>1046293196</v>
      </c>
      <c r="R76" s="8">
        <f>SUMIFS(TaxableValuation[Taxable Military Exempt],TaxableValuation[Dist],$C76,TaxableValuation[Tif_NonTIF],$A$4)</f>
        <v>1412000</v>
      </c>
      <c r="S76" s="8">
        <f>SUMIFS(TaxableValuation[Taxable Homestead Exempt],TaxableValuation[Dist],$C76,TaxableValuation[Tif_NonTIF],$A$4)</f>
        <v>5044000</v>
      </c>
      <c r="T76" s="8">
        <f>SUMIFS(TaxableValuation[Taxable Net],TaxableValuation[Dist],$C76,TaxableValuation[Tif_NonTIF],$A$4)</f>
        <v>1039837196</v>
      </c>
      <c r="U76" s="8">
        <f>SUMIFS(TaxableValuation[Taxable Gas &amp; Elec Utilities],TaxableValuation[Dist],$C76,TaxableValuation[Tif_NonTIF],$A$4)</f>
        <v>62287689</v>
      </c>
      <c r="V76" s="8">
        <f t="shared" si="1"/>
        <v>1102124885</v>
      </c>
    </row>
    <row r="77" spans="1:22" x14ac:dyDescent="0.25">
      <c r="A77">
        <f>'Assessed Non-TIF'!A77</f>
        <v>2026</v>
      </c>
      <c r="B77" t="str">
        <f>'Assessed Non-TIF'!B77</f>
        <v>09</v>
      </c>
      <c r="C77" t="str">
        <f>'Assessed Non-TIF'!C77</f>
        <v>1278</v>
      </c>
      <c r="D77" t="str">
        <f>'Assessed Non-TIF'!D77</f>
        <v>1278</v>
      </c>
      <c r="E77" t="str">
        <f>'Assessed Non-TIF'!E77</f>
        <v>CLINTON</v>
      </c>
      <c r="F77" t="str">
        <f>'Assessed Non-TIF'!F77</f>
        <v>Clinton</v>
      </c>
      <c r="G77" s="8">
        <f>SUMIFS(TaxableValuation[Taxable Residential],TaxableValuation[Dist],$C77,TaxableValuation[Tif_NonTIF],$A$4)</f>
        <v>552168824</v>
      </c>
      <c r="H77" s="8">
        <f>SUMIFS(TaxableValuation[Taxable Ag Land],TaxableValuation[Dist],$C77,TaxableValuation[Tif_NonTIF],$A$4)</f>
        <v>6614773</v>
      </c>
      <c r="I77" s="8">
        <f>SUMIFS(TaxableValuation[Taxable Ag Building],TaxableValuation[Dist],$C77,TaxableValuation[Tif_NonTIF],$A$4)</f>
        <v>805035</v>
      </c>
      <c r="J77" s="8">
        <f>SUMIFS(TaxableValuation[Taxable Commercial],TaxableValuation[Dist],$C77,TaxableValuation[Tif_NonTIF],$A$4)</f>
        <v>224920689</v>
      </c>
      <c r="K77" s="8">
        <f>SUMIFS(TaxableValuation[Taxable Industrial],TaxableValuation[Dist],$C77,TaxableValuation[Tif_NonTIF],$A$4)</f>
        <v>144437060</v>
      </c>
      <c r="L77" s="8">
        <f>SUMIFS(TaxableValuation[Taxable Reserved],TaxableValuation[Dist],$C77,TaxableValuation[Tif_NonTIF],$A$4)</f>
        <v>0</v>
      </c>
      <c r="M77" s="8">
        <f>SUMIFS(TaxableValuation[Taxable Reserved2],TaxableValuation[Dist],$C77,TaxableValuation[Tif_NonTIF],$A$4)</f>
        <v>0</v>
      </c>
      <c r="N77" s="8">
        <f>SUMIFS(TaxableValuation[Taxable Railroads],TaxableValuation[Dist],$C77,TaxableValuation[Tif_NonTIF],$A$4)</f>
        <v>8139345</v>
      </c>
      <c r="O77" s="8">
        <f>SUMIFS(TaxableValuation[Taxable Utilities],TaxableValuation[Dist],$C77,TaxableValuation[Tif_NonTIF],$A$4)</f>
        <v>0</v>
      </c>
      <c r="P77" s="8">
        <f>SUMIFS(TaxableValuation[Taxable Other],TaxableValuation[Dist],$C77,TaxableValuation[Tif_NonTIF],$A$4)</f>
        <v>446750</v>
      </c>
      <c r="Q77" s="8">
        <f>SUMIFS(TaxableValuation[Taxable Gross],TaxableValuation[Dist],$C77,TaxableValuation[Tif_NonTIF],$A$4)</f>
        <v>937532476</v>
      </c>
      <c r="R77" s="8">
        <f>SUMIFS(TaxableValuation[Taxable Military Exempt],TaxableValuation[Dist],$C77,TaxableValuation[Tif_NonTIF],$A$4)</f>
        <v>4108000</v>
      </c>
      <c r="S77" s="8">
        <f>SUMIFS(TaxableValuation[Taxable Homestead Exempt],TaxableValuation[Dist],$C77,TaxableValuation[Tif_NonTIF],$A$4)</f>
        <v>11940500</v>
      </c>
      <c r="T77" s="8">
        <f>SUMIFS(TaxableValuation[Taxable Net],TaxableValuation[Dist],$C77,TaxableValuation[Tif_NonTIF],$A$4)</f>
        <v>921483976</v>
      </c>
      <c r="U77" s="8">
        <f>SUMIFS(TaxableValuation[Taxable Gas &amp; Elec Utilities],TaxableValuation[Dist],$C77,TaxableValuation[Tif_NonTIF],$A$4)</f>
        <v>80489821</v>
      </c>
      <c r="V77" s="8">
        <f t="shared" si="1"/>
        <v>1001973797</v>
      </c>
    </row>
    <row r="78" spans="1:22" x14ac:dyDescent="0.25">
      <c r="A78">
        <f>'Assessed Non-TIF'!A78</f>
        <v>2026</v>
      </c>
      <c r="B78" t="str">
        <f>'Assessed Non-TIF'!B78</f>
        <v>11</v>
      </c>
      <c r="C78" t="str">
        <f>'Assessed Non-TIF'!C78</f>
        <v>1332</v>
      </c>
      <c r="D78" t="str">
        <f>'Assessed Non-TIF'!D78</f>
        <v>1332</v>
      </c>
      <c r="E78" t="str">
        <f>'Assessed Non-TIF'!E78</f>
        <v>COLFAX-MINGO</v>
      </c>
      <c r="F78" t="str">
        <f>'Assessed Non-TIF'!F78</f>
        <v>Colfax-Mingo</v>
      </c>
      <c r="G78" s="8">
        <f>SUMIFS(TaxableValuation[Taxable Residential],TaxableValuation[Dist],$C78,TaxableValuation[Tif_NonTIF],$A$4)</f>
        <v>157896055</v>
      </c>
      <c r="H78" s="8">
        <f>SUMIFS(TaxableValuation[Taxable Ag Land],TaxableValuation[Dist],$C78,TaxableValuation[Tif_NonTIF],$A$4)</f>
        <v>82632859</v>
      </c>
      <c r="I78" s="8">
        <f>SUMIFS(TaxableValuation[Taxable Ag Building],TaxableValuation[Dist],$C78,TaxableValuation[Tif_NonTIF],$A$4)</f>
        <v>3029948</v>
      </c>
      <c r="J78" s="8">
        <f>SUMIFS(TaxableValuation[Taxable Commercial],TaxableValuation[Dist],$C78,TaxableValuation[Tif_NonTIF],$A$4)</f>
        <v>25797804</v>
      </c>
      <c r="K78" s="8">
        <f>SUMIFS(TaxableValuation[Taxable Industrial],TaxableValuation[Dist],$C78,TaxableValuation[Tif_NonTIF],$A$4)</f>
        <v>954170</v>
      </c>
      <c r="L78" s="8">
        <f>SUMIFS(TaxableValuation[Taxable Reserved],TaxableValuation[Dist],$C78,TaxableValuation[Tif_NonTIF],$A$4)</f>
        <v>0</v>
      </c>
      <c r="M78" s="8">
        <f>SUMIFS(TaxableValuation[Taxable Reserved2],TaxableValuation[Dist],$C78,TaxableValuation[Tif_NonTIF],$A$4)</f>
        <v>0</v>
      </c>
      <c r="N78" s="8">
        <f>SUMIFS(TaxableValuation[Taxable Railroads],TaxableValuation[Dist],$C78,TaxableValuation[Tif_NonTIF],$A$4)</f>
        <v>2536648</v>
      </c>
      <c r="O78" s="8">
        <f>SUMIFS(TaxableValuation[Taxable Utilities],TaxableValuation[Dist],$C78,TaxableValuation[Tif_NonTIF],$A$4)</f>
        <v>35140403</v>
      </c>
      <c r="P78" s="8">
        <f>SUMIFS(TaxableValuation[Taxable Other],TaxableValuation[Dist],$C78,TaxableValuation[Tif_NonTIF],$A$4)</f>
        <v>0</v>
      </c>
      <c r="Q78" s="8">
        <f>SUMIFS(TaxableValuation[Taxable Gross],TaxableValuation[Dist],$C78,TaxableValuation[Tif_NonTIF],$A$4)</f>
        <v>307987887</v>
      </c>
      <c r="R78" s="8">
        <f>SUMIFS(TaxableValuation[Taxable Military Exempt],TaxableValuation[Dist],$C78,TaxableValuation[Tif_NonTIF],$A$4)</f>
        <v>592000</v>
      </c>
      <c r="S78" s="8">
        <f>SUMIFS(TaxableValuation[Taxable Homestead Exempt],TaxableValuation[Dist],$C78,TaxableValuation[Tif_NonTIF],$A$4)</f>
        <v>1683500</v>
      </c>
      <c r="T78" s="8">
        <f>SUMIFS(TaxableValuation[Taxable Net],TaxableValuation[Dist],$C78,TaxableValuation[Tif_NonTIF],$A$4)</f>
        <v>305712387</v>
      </c>
      <c r="U78" s="8">
        <f>SUMIFS(TaxableValuation[Taxable Gas &amp; Elec Utilities],TaxableValuation[Dist],$C78,TaxableValuation[Tif_NonTIF],$A$4)</f>
        <v>5869088</v>
      </c>
      <c r="V78" s="8">
        <f t="shared" si="1"/>
        <v>311581475</v>
      </c>
    </row>
    <row r="79" spans="1:22" x14ac:dyDescent="0.25">
      <c r="A79">
        <f>'Assessed Non-TIF'!A79</f>
        <v>2026</v>
      </c>
      <c r="B79" t="str">
        <f>'Assessed Non-TIF'!B79</f>
        <v>10</v>
      </c>
      <c r="C79" t="str">
        <f>'Assessed Non-TIF'!C79</f>
        <v>1337</v>
      </c>
      <c r="D79" t="str">
        <f>'Assessed Non-TIF'!D79</f>
        <v>1337</v>
      </c>
      <c r="E79" t="str">
        <f>'Assessed Non-TIF'!E79</f>
        <v>COLLEGE COMMUNITY</v>
      </c>
      <c r="F79" t="str">
        <f>'Assessed Non-TIF'!F79</f>
        <v>College Community</v>
      </c>
      <c r="G79" s="8">
        <f>SUMIFS(TaxableValuation[Taxable Residential],TaxableValuation[Dist],$C79,TaxableValuation[Tif_NonTIF],$A$4)</f>
        <v>1288018217</v>
      </c>
      <c r="H79" s="8">
        <f>SUMIFS(TaxableValuation[Taxable Ag Land],TaxableValuation[Dist],$C79,TaxableValuation[Tif_NonTIF],$A$4)</f>
        <v>75064226</v>
      </c>
      <c r="I79" s="8">
        <f>SUMIFS(TaxableValuation[Taxable Ag Building],TaxableValuation[Dist],$C79,TaxableValuation[Tif_NonTIF],$A$4)</f>
        <v>7939898</v>
      </c>
      <c r="J79" s="8">
        <f>SUMIFS(TaxableValuation[Taxable Commercial],TaxableValuation[Dist],$C79,TaxableValuation[Tif_NonTIF],$A$4)</f>
        <v>869769586</v>
      </c>
      <c r="K79" s="8">
        <f>SUMIFS(TaxableValuation[Taxable Industrial],TaxableValuation[Dist],$C79,TaxableValuation[Tif_NonTIF],$A$4)</f>
        <v>332676464</v>
      </c>
      <c r="L79" s="8">
        <f>SUMIFS(TaxableValuation[Taxable Reserved],TaxableValuation[Dist],$C79,TaxableValuation[Tif_NonTIF],$A$4)</f>
        <v>0</v>
      </c>
      <c r="M79" s="8">
        <f>SUMIFS(TaxableValuation[Taxable Reserved2],TaxableValuation[Dist],$C79,TaxableValuation[Tif_NonTIF],$A$4)</f>
        <v>0</v>
      </c>
      <c r="N79" s="8">
        <f>SUMIFS(TaxableValuation[Taxable Railroads],TaxableValuation[Dist],$C79,TaxableValuation[Tif_NonTIF],$A$4)</f>
        <v>42528125</v>
      </c>
      <c r="O79" s="8">
        <f>SUMIFS(TaxableValuation[Taxable Utilities],TaxableValuation[Dist],$C79,TaxableValuation[Tif_NonTIF],$A$4)</f>
        <v>13548773</v>
      </c>
      <c r="P79" s="8">
        <f>SUMIFS(TaxableValuation[Taxable Other],TaxableValuation[Dist],$C79,TaxableValuation[Tif_NonTIF],$A$4)</f>
        <v>0</v>
      </c>
      <c r="Q79" s="8">
        <f>SUMIFS(TaxableValuation[Taxable Gross],TaxableValuation[Dist],$C79,TaxableValuation[Tif_NonTIF],$A$4)</f>
        <v>2629545289</v>
      </c>
      <c r="R79" s="8">
        <f>SUMIFS(TaxableValuation[Taxable Military Exempt],TaxableValuation[Dist],$C79,TaxableValuation[Tif_NonTIF],$A$4)</f>
        <v>3636000</v>
      </c>
      <c r="S79" s="8">
        <f>SUMIFS(TaxableValuation[Taxable Homestead Exempt],TaxableValuation[Dist],$C79,TaxableValuation[Tif_NonTIF],$A$4)</f>
        <v>13026000</v>
      </c>
      <c r="T79" s="8">
        <f>SUMIFS(TaxableValuation[Taxable Net],TaxableValuation[Dist],$C79,TaxableValuation[Tif_NonTIF],$A$4)</f>
        <v>2612883289</v>
      </c>
      <c r="U79" s="8">
        <f>SUMIFS(TaxableValuation[Taxable Gas &amp; Elec Utilities],TaxableValuation[Dist],$C79,TaxableValuation[Tif_NonTIF],$A$4)</f>
        <v>158698798</v>
      </c>
      <c r="V79" s="8">
        <f t="shared" si="1"/>
        <v>2771582087</v>
      </c>
    </row>
    <row r="80" spans="1:22" x14ac:dyDescent="0.25">
      <c r="A80">
        <f>'Assessed Non-TIF'!A80</f>
        <v>2026</v>
      </c>
      <c r="B80" t="str">
        <f>'Assessed Non-TIF'!B80</f>
        <v>11</v>
      </c>
      <c r="C80" t="str">
        <f>'Assessed Non-TIF'!C80</f>
        <v>1350</v>
      </c>
      <c r="D80" t="str">
        <f>'Assessed Non-TIF'!D80</f>
        <v>1350</v>
      </c>
      <c r="E80" t="str">
        <f>'Assessed Non-TIF'!E80</f>
        <v>COLLINS-MAXWELL</v>
      </c>
      <c r="F80" t="str">
        <f>'Assessed Non-TIF'!F80</f>
        <v>Collins-Maxwell</v>
      </c>
      <c r="G80" s="8">
        <f>SUMIFS(TaxableValuation[Taxable Residential],TaxableValuation[Dist],$C80,TaxableValuation[Tif_NonTIF],$A$4)</f>
        <v>112062040</v>
      </c>
      <c r="H80" s="8">
        <f>SUMIFS(TaxableValuation[Taxable Ag Land],TaxableValuation[Dist],$C80,TaxableValuation[Tif_NonTIF],$A$4)</f>
        <v>85281203</v>
      </c>
      <c r="I80" s="8">
        <f>SUMIFS(TaxableValuation[Taxable Ag Building],TaxableValuation[Dist],$C80,TaxableValuation[Tif_NonTIF],$A$4)</f>
        <v>3854076</v>
      </c>
      <c r="J80" s="8">
        <f>SUMIFS(TaxableValuation[Taxable Commercial],TaxableValuation[Dist],$C80,TaxableValuation[Tif_NonTIF],$A$4)</f>
        <v>4811521</v>
      </c>
      <c r="K80" s="8">
        <f>SUMIFS(TaxableValuation[Taxable Industrial],TaxableValuation[Dist],$C80,TaxableValuation[Tif_NonTIF],$A$4)</f>
        <v>0</v>
      </c>
      <c r="L80" s="8">
        <f>SUMIFS(TaxableValuation[Taxable Reserved],TaxableValuation[Dist],$C80,TaxableValuation[Tif_NonTIF],$A$4)</f>
        <v>0</v>
      </c>
      <c r="M80" s="8">
        <f>SUMIFS(TaxableValuation[Taxable Reserved2],TaxableValuation[Dist],$C80,TaxableValuation[Tif_NonTIF],$A$4)</f>
        <v>0</v>
      </c>
      <c r="N80" s="8">
        <f>SUMIFS(TaxableValuation[Taxable Railroads],TaxableValuation[Dist],$C80,TaxableValuation[Tif_NonTIF],$A$4)</f>
        <v>0</v>
      </c>
      <c r="O80" s="8">
        <f>SUMIFS(TaxableValuation[Taxable Utilities],TaxableValuation[Dist],$C80,TaxableValuation[Tif_NonTIF],$A$4)</f>
        <v>12535488</v>
      </c>
      <c r="P80" s="8">
        <f>SUMIFS(TaxableValuation[Taxable Other],TaxableValuation[Dist],$C80,TaxableValuation[Tif_NonTIF],$A$4)</f>
        <v>0</v>
      </c>
      <c r="Q80" s="8">
        <f>SUMIFS(TaxableValuation[Taxable Gross],TaxableValuation[Dist],$C80,TaxableValuation[Tif_NonTIF],$A$4)</f>
        <v>218544328</v>
      </c>
      <c r="R80" s="8">
        <f>SUMIFS(TaxableValuation[Taxable Military Exempt],TaxableValuation[Dist],$C80,TaxableValuation[Tif_NonTIF],$A$4)</f>
        <v>428106</v>
      </c>
      <c r="S80" s="8">
        <f>SUMIFS(TaxableValuation[Taxable Homestead Exempt],TaxableValuation[Dist],$C80,TaxableValuation[Tif_NonTIF],$A$4)</f>
        <v>1482000</v>
      </c>
      <c r="T80" s="8">
        <f>SUMIFS(TaxableValuation[Taxable Net],TaxableValuation[Dist],$C80,TaxableValuation[Tif_NonTIF],$A$4)</f>
        <v>216634222</v>
      </c>
      <c r="U80" s="8">
        <f>SUMIFS(TaxableValuation[Taxable Gas &amp; Elec Utilities],TaxableValuation[Dist],$C80,TaxableValuation[Tif_NonTIF],$A$4)</f>
        <v>3036964</v>
      </c>
      <c r="V80" s="8">
        <f t="shared" si="1"/>
        <v>219671186</v>
      </c>
    </row>
    <row r="81" spans="1:22" x14ac:dyDescent="0.25">
      <c r="A81">
        <f>'Assessed Non-TIF'!A81</f>
        <v>2026</v>
      </c>
      <c r="B81" t="str">
        <f>'Assessed Non-TIF'!B81</f>
        <v>11</v>
      </c>
      <c r="C81" t="str">
        <f>'Assessed Non-TIF'!C81</f>
        <v>1359</v>
      </c>
      <c r="D81" t="str">
        <f>'Assessed Non-TIF'!D81</f>
        <v>1359</v>
      </c>
      <c r="E81" t="str">
        <f>'Assessed Non-TIF'!E81</f>
        <v>COLO-NESCO</v>
      </c>
      <c r="F81" t="str">
        <f>'Assessed Non-TIF'!F81</f>
        <v>Colo-Nesco</v>
      </c>
      <c r="G81" s="8">
        <f>SUMIFS(TaxableValuation[Taxable Residential],TaxableValuation[Dist],$C81,TaxableValuation[Tif_NonTIF],$A$4)</f>
        <v>112056060</v>
      </c>
      <c r="H81" s="8">
        <f>SUMIFS(TaxableValuation[Taxable Ag Land],TaxableValuation[Dist],$C81,TaxableValuation[Tif_NonTIF],$A$4)</f>
        <v>147242702</v>
      </c>
      <c r="I81" s="8">
        <f>SUMIFS(TaxableValuation[Taxable Ag Building],TaxableValuation[Dist],$C81,TaxableValuation[Tif_NonTIF],$A$4)</f>
        <v>6273909</v>
      </c>
      <c r="J81" s="8">
        <f>SUMIFS(TaxableValuation[Taxable Commercial],TaxableValuation[Dist],$C81,TaxableValuation[Tif_NonTIF],$A$4)</f>
        <v>13701739</v>
      </c>
      <c r="K81" s="8">
        <f>SUMIFS(TaxableValuation[Taxable Industrial],TaxableValuation[Dist],$C81,TaxableValuation[Tif_NonTIF],$A$4)</f>
        <v>57977662</v>
      </c>
      <c r="L81" s="8">
        <f>SUMIFS(TaxableValuation[Taxable Reserved],TaxableValuation[Dist],$C81,TaxableValuation[Tif_NonTIF],$A$4)</f>
        <v>0</v>
      </c>
      <c r="M81" s="8">
        <f>SUMIFS(TaxableValuation[Taxable Reserved2],TaxableValuation[Dist],$C81,TaxableValuation[Tif_NonTIF],$A$4)</f>
        <v>0</v>
      </c>
      <c r="N81" s="8">
        <f>SUMIFS(TaxableValuation[Taxable Railroads],TaxableValuation[Dist],$C81,TaxableValuation[Tif_NonTIF],$A$4)</f>
        <v>16555066</v>
      </c>
      <c r="O81" s="8">
        <f>SUMIFS(TaxableValuation[Taxable Utilities],TaxableValuation[Dist],$C81,TaxableValuation[Tif_NonTIF],$A$4)</f>
        <v>683277</v>
      </c>
      <c r="P81" s="8">
        <f>SUMIFS(TaxableValuation[Taxable Other],TaxableValuation[Dist],$C81,TaxableValuation[Tif_NonTIF],$A$4)</f>
        <v>0</v>
      </c>
      <c r="Q81" s="8">
        <f>SUMIFS(TaxableValuation[Taxable Gross],TaxableValuation[Dist],$C81,TaxableValuation[Tif_NonTIF],$A$4)</f>
        <v>354490415</v>
      </c>
      <c r="R81" s="8">
        <f>SUMIFS(TaxableValuation[Taxable Military Exempt],TaxableValuation[Dist],$C81,TaxableValuation[Tif_NonTIF],$A$4)</f>
        <v>415704</v>
      </c>
      <c r="S81" s="8">
        <f>SUMIFS(TaxableValuation[Taxable Homestead Exempt],TaxableValuation[Dist],$C81,TaxableValuation[Tif_NonTIF],$A$4)</f>
        <v>1813500</v>
      </c>
      <c r="T81" s="8">
        <f>SUMIFS(TaxableValuation[Taxable Net],TaxableValuation[Dist],$C81,TaxableValuation[Tif_NonTIF],$A$4)</f>
        <v>352261211</v>
      </c>
      <c r="U81" s="8">
        <f>SUMIFS(TaxableValuation[Taxable Gas &amp; Elec Utilities],TaxableValuation[Dist],$C81,TaxableValuation[Tif_NonTIF],$A$4)</f>
        <v>4286824</v>
      </c>
      <c r="V81" s="8">
        <f t="shared" si="1"/>
        <v>356548035</v>
      </c>
    </row>
    <row r="82" spans="1:22" x14ac:dyDescent="0.25">
      <c r="A82">
        <f>'Assessed Non-TIF'!A82</f>
        <v>2026</v>
      </c>
      <c r="B82" t="str">
        <f>'Assessed Non-TIF'!B82</f>
        <v>09</v>
      </c>
      <c r="C82" t="str">
        <f>'Assessed Non-TIF'!C82</f>
        <v>1368</v>
      </c>
      <c r="D82" t="str">
        <f>'Assessed Non-TIF'!D82</f>
        <v>1368</v>
      </c>
      <c r="E82" t="str">
        <f>'Assessed Non-TIF'!E82</f>
        <v>COLUMBUS</v>
      </c>
      <c r="F82" t="str">
        <f>'Assessed Non-TIF'!F82</f>
        <v>Columbus</v>
      </c>
      <c r="G82" s="8">
        <f>SUMIFS(TaxableValuation[Taxable Residential],TaxableValuation[Dist],$C82,TaxableValuation[Tif_NonTIF],$A$4)</f>
        <v>98334888</v>
      </c>
      <c r="H82" s="8">
        <f>SUMIFS(TaxableValuation[Taxable Ag Land],TaxableValuation[Dist],$C82,TaxableValuation[Tif_NonTIF],$A$4)</f>
        <v>83554804</v>
      </c>
      <c r="I82" s="8">
        <f>SUMIFS(TaxableValuation[Taxable Ag Building],TaxableValuation[Dist],$C82,TaxableValuation[Tif_NonTIF],$A$4)</f>
        <v>7975798</v>
      </c>
      <c r="J82" s="8">
        <f>SUMIFS(TaxableValuation[Taxable Commercial],TaxableValuation[Dist],$C82,TaxableValuation[Tif_NonTIF],$A$4)</f>
        <v>12607853</v>
      </c>
      <c r="K82" s="8">
        <f>SUMIFS(TaxableValuation[Taxable Industrial],TaxableValuation[Dist],$C82,TaxableValuation[Tif_NonTIF],$A$4)</f>
        <v>9243318</v>
      </c>
      <c r="L82" s="8">
        <f>SUMIFS(TaxableValuation[Taxable Reserved],TaxableValuation[Dist],$C82,TaxableValuation[Tif_NonTIF],$A$4)</f>
        <v>0</v>
      </c>
      <c r="M82" s="8">
        <f>SUMIFS(TaxableValuation[Taxable Reserved2],TaxableValuation[Dist],$C82,TaxableValuation[Tif_NonTIF],$A$4)</f>
        <v>0</v>
      </c>
      <c r="N82" s="8">
        <f>SUMIFS(TaxableValuation[Taxable Railroads],TaxableValuation[Dist],$C82,TaxableValuation[Tif_NonTIF],$A$4)</f>
        <v>2812270</v>
      </c>
      <c r="O82" s="8">
        <f>SUMIFS(TaxableValuation[Taxable Utilities],TaxableValuation[Dist],$C82,TaxableValuation[Tif_NonTIF],$A$4)</f>
        <v>90817264</v>
      </c>
      <c r="P82" s="8">
        <f>SUMIFS(TaxableValuation[Taxable Other],TaxableValuation[Dist],$C82,TaxableValuation[Tif_NonTIF],$A$4)</f>
        <v>0</v>
      </c>
      <c r="Q82" s="8">
        <f>SUMIFS(TaxableValuation[Taxable Gross],TaxableValuation[Dist],$C82,TaxableValuation[Tif_NonTIF],$A$4)</f>
        <v>305346195</v>
      </c>
      <c r="R82" s="8">
        <f>SUMIFS(TaxableValuation[Taxable Military Exempt],TaxableValuation[Dist],$C82,TaxableValuation[Tif_NonTIF],$A$4)</f>
        <v>572000</v>
      </c>
      <c r="S82" s="8">
        <f>SUMIFS(TaxableValuation[Taxable Homestead Exempt],TaxableValuation[Dist],$C82,TaxableValuation[Tif_NonTIF],$A$4)</f>
        <v>1599000</v>
      </c>
      <c r="T82" s="8">
        <f>SUMIFS(TaxableValuation[Taxable Net],TaxableValuation[Dist],$C82,TaxableValuation[Tif_NonTIF],$A$4)</f>
        <v>303175195</v>
      </c>
      <c r="U82" s="8">
        <f>SUMIFS(TaxableValuation[Taxable Gas &amp; Elec Utilities],TaxableValuation[Dist],$C82,TaxableValuation[Tif_NonTIF],$A$4)</f>
        <v>5915355</v>
      </c>
      <c r="V82" s="8">
        <f t="shared" si="1"/>
        <v>309090550</v>
      </c>
    </row>
    <row r="83" spans="1:22" x14ac:dyDescent="0.25">
      <c r="A83">
        <f>'Assessed Non-TIF'!A83</f>
        <v>2026</v>
      </c>
      <c r="B83" t="str">
        <f>'Assessed Non-TIF'!B83</f>
        <v>11</v>
      </c>
      <c r="C83" t="str">
        <f>'Assessed Non-TIF'!C83</f>
        <v>1413</v>
      </c>
      <c r="D83" t="str">
        <f>'Assessed Non-TIF'!D83</f>
        <v>1413</v>
      </c>
      <c r="E83" t="str">
        <f>'Assessed Non-TIF'!E83</f>
        <v>COON RAPIDS-BAYARD</v>
      </c>
      <c r="F83" t="str">
        <f>'Assessed Non-TIF'!F83</f>
        <v>Coon Rapids-Bayard</v>
      </c>
      <c r="G83" s="8">
        <f>SUMIFS(TaxableValuation[Taxable Residential],TaxableValuation[Dist],$C83,TaxableValuation[Tif_NonTIF],$A$4)</f>
        <v>63973203</v>
      </c>
      <c r="H83" s="8">
        <f>SUMIFS(TaxableValuation[Taxable Ag Land],TaxableValuation[Dist],$C83,TaxableValuation[Tif_NonTIF],$A$4)</f>
        <v>135798392</v>
      </c>
      <c r="I83" s="8">
        <f>SUMIFS(TaxableValuation[Taxable Ag Building],TaxableValuation[Dist],$C83,TaxableValuation[Tif_NonTIF],$A$4)</f>
        <v>9423154</v>
      </c>
      <c r="J83" s="8">
        <f>SUMIFS(TaxableValuation[Taxable Commercial],TaxableValuation[Dist],$C83,TaxableValuation[Tif_NonTIF],$A$4)</f>
        <v>14574365</v>
      </c>
      <c r="K83" s="8">
        <f>SUMIFS(TaxableValuation[Taxable Industrial],TaxableValuation[Dist],$C83,TaxableValuation[Tif_NonTIF],$A$4)</f>
        <v>17959184</v>
      </c>
      <c r="L83" s="8">
        <f>SUMIFS(TaxableValuation[Taxable Reserved],TaxableValuation[Dist],$C83,TaxableValuation[Tif_NonTIF],$A$4)</f>
        <v>0</v>
      </c>
      <c r="M83" s="8">
        <f>SUMIFS(TaxableValuation[Taxable Reserved2],TaxableValuation[Dist],$C83,TaxableValuation[Tif_NonTIF],$A$4)</f>
        <v>0</v>
      </c>
      <c r="N83" s="8">
        <f>SUMIFS(TaxableValuation[Taxable Railroads],TaxableValuation[Dist],$C83,TaxableValuation[Tif_NonTIF],$A$4)</f>
        <v>10600998</v>
      </c>
      <c r="O83" s="8">
        <f>SUMIFS(TaxableValuation[Taxable Utilities],TaxableValuation[Dist],$C83,TaxableValuation[Tif_NonTIF],$A$4)</f>
        <v>2224905</v>
      </c>
      <c r="P83" s="8">
        <f>SUMIFS(TaxableValuation[Taxable Other],TaxableValuation[Dist],$C83,TaxableValuation[Tif_NonTIF],$A$4)</f>
        <v>0</v>
      </c>
      <c r="Q83" s="8">
        <f>SUMIFS(TaxableValuation[Taxable Gross],TaxableValuation[Dist],$C83,TaxableValuation[Tif_NonTIF],$A$4)</f>
        <v>254554201</v>
      </c>
      <c r="R83" s="8">
        <f>SUMIFS(TaxableValuation[Taxable Military Exempt],TaxableValuation[Dist],$C83,TaxableValuation[Tif_NonTIF],$A$4)</f>
        <v>478642</v>
      </c>
      <c r="S83" s="8">
        <f>SUMIFS(TaxableValuation[Taxable Homestead Exempt],TaxableValuation[Dist],$C83,TaxableValuation[Tif_NonTIF],$A$4)</f>
        <v>1446250</v>
      </c>
      <c r="T83" s="8">
        <f>SUMIFS(TaxableValuation[Taxable Net],TaxableValuation[Dist],$C83,TaxableValuation[Tif_NonTIF],$A$4)</f>
        <v>252629309</v>
      </c>
      <c r="U83" s="8">
        <f>SUMIFS(TaxableValuation[Taxable Gas &amp; Elec Utilities],TaxableValuation[Dist],$C83,TaxableValuation[Tif_NonTIF],$A$4)</f>
        <v>3839068</v>
      </c>
      <c r="V83" s="8">
        <f t="shared" si="1"/>
        <v>256468377</v>
      </c>
    </row>
    <row r="84" spans="1:22" x14ac:dyDescent="0.25">
      <c r="A84">
        <f>'Assessed Non-TIF'!A84</f>
        <v>2026</v>
      </c>
      <c r="B84" t="str">
        <f>'Assessed Non-TIF'!B84</f>
        <v>13</v>
      </c>
      <c r="C84" t="str">
        <f>'Assessed Non-TIF'!C84</f>
        <v>1431</v>
      </c>
      <c r="D84" t="str">
        <f>'Assessed Non-TIF'!D84</f>
        <v>1431</v>
      </c>
      <c r="E84" t="str">
        <f>'Assessed Non-TIF'!E84</f>
        <v>CORNING</v>
      </c>
      <c r="F84" t="str">
        <f>'Assessed Non-TIF'!F84</f>
        <v>Corning</v>
      </c>
      <c r="G84" s="8">
        <f>SUMIFS(TaxableValuation[Taxable Residential],TaxableValuation[Dist],$C84,TaxableValuation[Tif_NonTIF],$A$4)</f>
        <v>83279157</v>
      </c>
      <c r="H84" s="8">
        <f>SUMIFS(TaxableValuation[Taxable Ag Land],TaxableValuation[Dist],$C84,TaxableValuation[Tif_NonTIF],$A$4)</f>
        <v>131985927</v>
      </c>
      <c r="I84" s="8">
        <f>SUMIFS(TaxableValuation[Taxable Ag Building],TaxableValuation[Dist],$C84,TaxableValuation[Tif_NonTIF],$A$4)</f>
        <v>15367343</v>
      </c>
      <c r="J84" s="8">
        <f>SUMIFS(TaxableValuation[Taxable Commercial],TaxableValuation[Dist],$C84,TaxableValuation[Tif_NonTIF],$A$4)</f>
        <v>9670840</v>
      </c>
      <c r="K84" s="8">
        <f>SUMIFS(TaxableValuation[Taxable Industrial],TaxableValuation[Dist],$C84,TaxableValuation[Tif_NonTIF],$A$4)</f>
        <v>85720700</v>
      </c>
      <c r="L84" s="8">
        <f>SUMIFS(TaxableValuation[Taxable Reserved],TaxableValuation[Dist],$C84,TaxableValuation[Tif_NonTIF],$A$4)</f>
        <v>0</v>
      </c>
      <c r="M84" s="8">
        <f>SUMIFS(TaxableValuation[Taxable Reserved2],TaxableValuation[Dist],$C84,TaxableValuation[Tif_NonTIF],$A$4)</f>
        <v>0</v>
      </c>
      <c r="N84" s="8">
        <f>SUMIFS(TaxableValuation[Taxable Railroads],TaxableValuation[Dist],$C84,TaxableValuation[Tif_NonTIF],$A$4)</f>
        <v>14188557</v>
      </c>
      <c r="O84" s="8">
        <f>SUMIFS(TaxableValuation[Taxable Utilities],TaxableValuation[Dist],$C84,TaxableValuation[Tif_NonTIF],$A$4)</f>
        <v>7602985</v>
      </c>
      <c r="P84" s="8">
        <f>SUMIFS(TaxableValuation[Taxable Other],TaxableValuation[Dist],$C84,TaxableValuation[Tif_NonTIF],$A$4)</f>
        <v>0</v>
      </c>
      <c r="Q84" s="8">
        <f>SUMIFS(TaxableValuation[Taxable Gross],TaxableValuation[Dist],$C84,TaxableValuation[Tif_NonTIF],$A$4)</f>
        <v>347815509</v>
      </c>
      <c r="R84" s="8">
        <f>SUMIFS(TaxableValuation[Taxable Military Exempt],TaxableValuation[Dist],$C84,TaxableValuation[Tif_NonTIF],$A$4)</f>
        <v>540000</v>
      </c>
      <c r="S84" s="8">
        <f>SUMIFS(TaxableValuation[Taxable Homestead Exempt],TaxableValuation[Dist],$C84,TaxableValuation[Tif_NonTIF],$A$4)</f>
        <v>1885000</v>
      </c>
      <c r="T84" s="8">
        <f>SUMIFS(TaxableValuation[Taxable Net],TaxableValuation[Dist],$C84,TaxableValuation[Tif_NonTIF],$A$4)</f>
        <v>345390509</v>
      </c>
      <c r="U84" s="8">
        <f>SUMIFS(TaxableValuation[Taxable Gas &amp; Elec Utilities],TaxableValuation[Dist],$C84,TaxableValuation[Tif_NonTIF],$A$4)</f>
        <v>10152237</v>
      </c>
      <c r="V84" s="8">
        <f t="shared" si="1"/>
        <v>355542746</v>
      </c>
    </row>
    <row r="85" spans="1:22" x14ac:dyDescent="0.25">
      <c r="A85">
        <f>'Assessed Non-TIF'!A85</f>
        <v>2026</v>
      </c>
      <c r="B85" t="str">
        <f>'Assessed Non-TIF'!B85</f>
        <v>13</v>
      </c>
      <c r="C85" t="str">
        <f>'Assessed Non-TIF'!C85</f>
        <v>1476</v>
      </c>
      <c r="D85" t="str">
        <f>'Assessed Non-TIF'!D85</f>
        <v>1476</v>
      </c>
      <c r="E85" t="str">
        <f>'Assessed Non-TIF'!E85</f>
        <v>COUNCIL BLUFFS</v>
      </c>
      <c r="F85" t="str">
        <f>'Assessed Non-TIF'!F85</f>
        <v>Council Bluffs</v>
      </c>
      <c r="G85" s="8">
        <f>SUMIFS(TaxableValuation[Taxable Residential],TaxableValuation[Dist],$C85,TaxableValuation[Tif_NonTIF],$A$4)</f>
        <v>1708997969</v>
      </c>
      <c r="H85" s="8">
        <f>SUMIFS(TaxableValuation[Taxable Ag Land],TaxableValuation[Dist],$C85,TaxableValuation[Tif_NonTIF],$A$4)</f>
        <v>24234858</v>
      </c>
      <c r="I85" s="8">
        <f>SUMIFS(TaxableValuation[Taxable Ag Building],TaxableValuation[Dist],$C85,TaxableValuation[Tif_NonTIF],$A$4)</f>
        <v>2080565</v>
      </c>
      <c r="J85" s="8">
        <f>SUMIFS(TaxableValuation[Taxable Commercial],TaxableValuation[Dist],$C85,TaxableValuation[Tif_NonTIF],$A$4)</f>
        <v>841152599</v>
      </c>
      <c r="K85" s="8">
        <f>SUMIFS(TaxableValuation[Taxable Industrial],TaxableValuation[Dist],$C85,TaxableValuation[Tif_NonTIF],$A$4)</f>
        <v>110187421</v>
      </c>
      <c r="L85" s="8">
        <f>SUMIFS(TaxableValuation[Taxable Reserved],TaxableValuation[Dist],$C85,TaxableValuation[Tif_NonTIF],$A$4)</f>
        <v>0</v>
      </c>
      <c r="M85" s="8">
        <f>SUMIFS(TaxableValuation[Taxable Reserved2],TaxableValuation[Dist],$C85,TaxableValuation[Tif_NonTIF],$A$4)</f>
        <v>0</v>
      </c>
      <c r="N85" s="8">
        <f>SUMIFS(TaxableValuation[Taxable Railroads],TaxableValuation[Dist],$C85,TaxableValuation[Tif_NonTIF],$A$4)</f>
        <v>30334928</v>
      </c>
      <c r="O85" s="8">
        <f>SUMIFS(TaxableValuation[Taxable Utilities],TaxableValuation[Dist],$C85,TaxableValuation[Tif_NonTIF],$A$4)</f>
        <v>2791899</v>
      </c>
      <c r="P85" s="8">
        <f>SUMIFS(TaxableValuation[Taxable Other],TaxableValuation[Dist],$C85,TaxableValuation[Tif_NonTIF],$A$4)</f>
        <v>0</v>
      </c>
      <c r="Q85" s="8">
        <f>SUMIFS(TaxableValuation[Taxable Gross],TaxableValuation[Dist],$C85,TaxableValuation[Tif_NonTIF],$A$4)</f>
        <v>2719780239</v>
      </c>
      <c r="R85" s="8">
        <f>SUMIFS(TaxableValuation[Taxable Military Exempt],TaxableValuation[Dist],$C85,TaxableValuation[Tif_NonTIF],$A$4)</f>
        <v>7668000</v>
      </c>
      <c r="S85" s="8">
        <f>SUMIFS(TaxableValuation[Taxable Homestead Exempt],TaxableValuation[Dist],$C85,TaxableValuation[Tif_NonTIF],$A$4)</f>
        <v>19396000</v>
      </c>
      <c r="T85" s="8">
        <f>SUMIFS(TaxableValuation[Taxable Net],TaxableValuation[Dist],$C85,TaxableValuation[Tif_NonTIF],$A$4)</f>
        <v>2692716239</v>
      </c>
      <c r="U85" s="8">
        <f>SUMIFS(TaxableValuation[Taxable Gas &amp; Elec Utilities],TaxableValuation[Dist],$C85,TaxableValuation[Tif_NonTIF],$A$4)</f>
        <v>69068920</v>
      </c>
      <c r="V85" s="8">
        <f t="shared" si="1"/>
        <v>2761785159</v>
      </c>
    </row>
    <row r="86" spans="1:22" x14ac:dyDescent="0.25">
      <c r="A86">
        <f>'Assessed Non-TIF'!A86</f>
        <v>2026</v>
      </c>
      <c r="B86" t="str">
        <f>'Assessed Non-TIF'!B86</f>
        <v>13</v>
      </c>
      <c r="C86" t="str">
        <f>'Assessed Non-TIF'!C86</f>
        <v>1503</v>
      </c>
      <c r="D86" t="str">
        <f>'Assessed Non-TIF'!D86</f>
        <v>1503</v>
      </c>
      <c r="E86" t="str">
        <f>'Assessed Non-TIF'!E86</f>
        <v>CRESTON</v>
      </c>
      <c r="F86" t="str">
        <f>'Assessed Non-TIF'!F86</f>
        <v>Creston</v>
      </c>
      <c r="G86" s="8">
        <f>SUMIFS(TaxableValuation[Taxable Residential],TaxableValuation[Dist],$C86,TaxableValuation[Tif_NonTIF],$A$4)</f>
        <v>277053219</v>
      </c>
      <c r="H86" s="8">
        <f>SUMIFS(TaxableValuation[Taxable Ag Land],TaxableValuation[Dist],$C86,TaxableValuation[Tif_NonTIF],$A$4)</f>
        <v>116797800</v>
      </c>
      <c r="I86" s="8">
        <f>SUMIFS(TaxableValuation[Taxable Ag Building],TaxableValuation[Dist],$C86,TaxableValuation[Tif_NonTIF],$A$4)</f>
        <v>12728005</v>
      </c>
      <c r="J86" s="8">
        <f>SUMIFS(TaxableValuation[Taxable Commercial],TaxableValuation[Dist],$C86,TaxableValuation[Tif_NonTIF],$A$4)</f>
        <v>72822904</v>
      </c>
      <c r="K86" s="8">
        <f>SUMIFS(TaxableValuation[Taxable Industrial],TaxableValuation[Dist],$C86,TaxableValuation[Tif_NonTIF],$A$4)</f>
        <v>24364258</v>
      </c>
      <c r="L86" s="8">
        <f>SUMIFS(TaxableValuation[Taxable Reserved],TaxableValuation[Dist],$C86,TaxableValuation[Tif_NonTIF],$A$4)</f>
        <v>0</v>
      </c>
      <c r="M86" s="8">
        <f>SUMIFS(TaxableValuation[Taxable Reserved2],TaxableValuation[Dist],$C86,TaxableValuation[Tif_NonTIF],$A$4)</f>
        <v>0</v>
      </c>
      <c r="N86" s="8">
        <f>SUMIFS(TaxableValuation[Taxable Railroads],TaxableValuation[Dist],$C86,TaxableValuation[Tif_NonTIF],$A$4)</f>
        <v>22452400</v>
      </c>
      <c r="O86" s="8">
        <f>SUMIFS(TaxableValuation[Taxable Utilities],TaxableValuation[Dist],$C86,TaxableValuation[Tif_NonTIF],$A$4)</f>
        <v>6087838</v>
      </c>
      <c r="P86" s="8">
        <f>SUMIFS(TaxableValuation[Taxable Other],TaxableValuation[Dist],$C86,TaxableValuation[Tif_NonTIF],$A$4)</f>
        <v>0</v>
      </c>
      <c r="Q86" s="8">
        <f>SUMIFS(TaxableValuation[Taxable Gross],TaxableValuation[Dist],$C86,TaxableValuation[Tif_NonTIF],$A$4)</f>
        <v>532306424</v>
      </c>
      <c r="R86" s="8">
        <f>SUMIFS(TaxableValuation[Taxable Military Exempt],TaxableValuation[Dist],$C86,TaxableValuation[Tif_NonTIF],$A$4)</f>
        <v>1498747</v>
      </c>
      <c r="S86" s="8">
        <f>SUMIFS(TaxableValuation[Taxable Homestead Exempt],TaxableValuation[Dist],$C86,TaxableValuation[Tif_NonTIF],$A$4)</f>
        <v>6174028</v>
      </c>
      <c r="T86" s="8">
        <f>SUMIFS(TaxableValuation[Taxable Net],TaxableValuation[Dist],$C86,TaxableValuation[Tif_NonTIF],$A$4)</f>
        <v>524633649</v>
      </c>
      <c r="U86" s="8">
        <f>SUMIFS(TaxableValuation[Taxable Gas &amp; Elec Utilities],TaxableValuation[Dist],$C86,TaxableValuation[Tif_NonTIF],$A$4)</f>
        <v>26249309</v>
      </c>
      <c r="V86" s="8">
        <f t="shared" si="1"/>
        <v>550882958</v>
      </c>
    </row>
    <row r="87" spans="1:22" x14ac:dyDescent="0.25">
      <c r="A87">
        <f>'Assessed Non-TIF'!A87</f>
        <v>2026</v>
      </c>
      <c r="B87" t="str">
        <f>'Assessed Non-TIF'!B87</f>
        <v>11</v>
      </c>
      <c r="C87" t="str">
        <f>'Assessed Non-TIF'!C87</f>
        <v>1576</v>
      </c>
      <c r="D87" t="str">
        <f>'Assessed Non-TIF'!D87</f>
        <v>1576</v>
      </c>
      <c r="E87" t="str">
        <f>'Assessed Non-TIF'!E87</f>
        <v>DALLAS CENTER-GRIMES</v>
      </c>
      <c r="F87" t="str">
        <f>'Assessed Non-TIF'!F87</f>
        <v>Dallas Center-Grimes</v>
      </c>
      <c r="G87" s="8">
        <f>SUMIFS(TaxableValuation[Taxable Residential],TaxableValuation[Dist],$C87,TaxableValuation[Tif_NonTIF],$A$4)</f>
        <v>730502065</v>
      </c>
      <c r="H87" s="8">
        <f>SUMIFS(TaxableValuation[Taxable Ag Land],TaxableValuation[Dist],$C87,TaxableValuation[Tif_NonTIF],$A$4)</f>
        <v>52154798</v>
      </c>
      <c r="I87" s="8">
        <f>SUMIFS(TaxableValuation[Taxable Ag Building],TaxableValuation[Dist],$C87,TaxableValuation[Tif_NonTIF],$A$4)</f>
        <v>3176501</v>
      </c>
      <c r="J87" s="8">
        <f>SUMIFS(TaxableValuation[Taxable Commercial],TaxableValuation[Dist],$C87,TaxableValuation[Tif_NonTIF],$A$4)</f>
        <v>611424073</v>
      </c>
      <c r="K87" s="8">
        <f>SUMIFS(TaxableValuation[Taxable Industrial],TaxableValuation[Dist],$C87,TaxableValuation[Tif_NonTIF],$A$4)</f>
        <v>65302296</v>
      </c>
      <c r="L87" s="8">
        <f>SUMIFS(TaxableValuation[Taxable Reserved],TaxableValuation[Dist],$C87,TaxableValuation[Tif_NonTIF],$A$4)</f>
        <v>0</v>
      </c>
      <c r="M87" s="8">
        <f>SUMIFS(TaxableValuation[Taxable Reserved2],TaxableValuation[Dist],$C87,TaxableValuation[Tif_NonTIF],$A$4)</f>
        <v>0</v>
      </c>
      <c r="N87" s="8">
        <f>SUMIFS(TaxableValuation[Taxable Railroads],TaxableValuation[Dist],$C87,TaxableValuation[Tif_NonTIF],$A$4)</f>
        <v>0</v>
      </c>
      <c r="O87" s="8">
        <f>SUMIFS(TaxableValuation[Taxable Utilities],TaxableValuation[Dist],$C87,TaxableValuation[Tif_NonTIF],$A$4)</f>
        <v>571046</v>
      </c>
      <c r="P87" s="8">
        <f>SUMIFS(TaxableValuation[Taxable Other],TaxableValuation[Dist],$C87,TaxableValuation[Tif_NonTIF],$A$4)</f>
        <v>0</v>
      </c>
      <c r="Q87" s="8">
        <f>SUMIFS(TaxableValuation[Taxable Gross],TaxableValuation[Dist],$C87,TaxableValuation[Tif_NonTIF],$A$4)</f>
        <v>1463130779</v>
      </c>
      <c r="R87" s="8">
        <f>SUMIFS(TaxableValuation[Taxable Military Exempt],TaxableValuation[Dist],$C87,TaxableValuation[Tif_NonTIF],$A$4)</f>
        <v>1504394</v>
      </c>
      <c r="S87" s="8">
        <f>SUMIFS(TaxableValuation[Taxable Homestead Exempt],TaxableValuation[Dist],$C87,TaxableValuation[Tif_NonTIF],$A$4)</f>
        <v>4790500</v>
      </c>
      <c r="T87" s="8">
        <f>SUMIFS(TaxableValuation[Taxable Net],TaxableValuation[Dist],$C87,TaxableValuation[Tif_NonTIF],$A$4)</f>
        <v>1456835885</v>
      </c>
      <c r="U87" s="8">
        <f>SUMIFS(TaxableValuation[Taxable Gas &amp; Elec Utilities],TaxableValuation[Dist],$C87,TaxableValuation[Tif_NonTIF],$A$4)</f>
        <v>25266208</v>
      </c>
      <c r="V87" s="8">
        <f t="shared" si="1"/>
        <v>1482102093</v>
      </c>
    </row>
    <row r="88" spans="1:22" x14ac:dyDescent="0.25">
      <c r="A88">
        <f>'Assessed Non-TIF'!A88</f>
        <v>2026</v>
      </c>
      <c r="B88" t="str">
        <f>'Assessed Non-TIF'!B88</f>
        <v>15</v>
      </c>
      <c r="C88" t="str">
        <f>'Assessed Non-TIF'!C88</f>
        <v>1602</v>
      </c>
      <c r="D88" t="str">
        <f>'Assessed Non-TIF'!D88</f>
        <v>1602</v>
      </c>
      <c r="E88" t="str">
        <f>'Assessed Non-TIF'!E88</f>
        <v>DANVILLE</v>
      </c>
      <c r="F88" t="str">
        <f>'Assessed Non-TIF'!F88</f>
        <v>Danville</v>
      </c>
      <c r="G88" s="8">
        <f>SUMIFS(TaxableValuation[Taxable Residential],TaxableValuation[Dist],$C88,TaxableValuation[Tif_NonTIF],$A$4)</f>
        <v>96709767</v>
      </c>
      <c r="H88" s="8">
        <f>SUMIFS(TaxableValuation[Taxable Ag Land],TaxableValuation[Dist],$C88,TaxableValuation[Tif_NonTIF],$A$4)</f>
        <v>48987627</v>
      </c>
      <c r="I88" s="8">
        <f>SUMIFS(TaxableValuation[Taxable Ag Building],TaxableValuation[Dist],$C88,TaxableValuation[Tif_NonTIF],$A$4)</f>
        <v>3286035</v>
      </c>
      <c r="J88" s="8">
        <f>SUMIFS(TaxableValuation[Taxable Commercial],TaxableValuation[Dist],$C88,TaxableValuation[Tif_NonTIF],$A$4)</f>
        <v>7570158</v>
      </c>
      <c r="K88" s="8">
        <f>SUMIFS(TaxableValuation[Taxable Industrial],TaxableValuation[Dist],$C88,TaxableValuation[Tif_NonTIF],$A$4)</f>
        <v>4347227</v>
      </c>
      <c r="L88" s="8">
        <f>SUMIFS(TaxableValuation[Taxable Reserved],TaxableValuation[Dist],$C88,TaxableValuation[Tif_NonTIF],$A$4)</f>
        <v>0</v>
      </c>
      <c r="M88" s="8">
        <f>SUMIFS(TaxableValuation[Taxable Reserved2],TaxableValuation[Dist],$C88,TaxableValuation[Tif_NonTIF],$A$4)</f>
        <v>0</v>
      </c>
      <c r="N88" s="8">
        <f>SUMIFS(TaxableValuation[Taxable Railroads],TaxableValuation[Dist],$C88,TaxableValuation[Tif_NonTIF],$A$4)</f>
        <v>8514002</v>
      </c>
      <c r="O88" s="8">
        <f>SUMIFS(TaxableValuation[Taxable Utilities],TaxableValuation[Dist],$C88,TaxableValuation[Tif_NonTIF],$A$4)</f>
        <v>2251708</v>
      </c>
      <c r="P88" s="8">
        <f>SUMIFS(TaxableValuation[Taxable Other],TaxableValuation[Dist],$C88,TaxableValuation[Tif_NonTIF],$A$4)</f>
        <v>0</v>
      </c>
      <c r="Q88" s="8">
        <f>SUMIFS(TaxableValuation[Taxable Gross],TaxableValuation[Dist],$C88,TaxableValuation[Tif_NonTIF],$A$4)</f>
        <v>171666524</v>
      </c>
      <c r="R88" s="8">
        <f>SUMIFS(TaxableValuation[Taxable Military Exempt],TaxableValuation[Dist],$C88,TaxableValuation[Tif_NonTIF],$A$4)</f>
        <v>568000</v>
      </c>
      <c r="S88" s="8">
        <f>SUMIFS(TaxableValuation[Taxable Homestead Exempt],TaxableValuation[Dist],$C88,TaxableValuation[Tif_NonTIF],$A$4)</f>
        <v>1634750</v>
      </c>
      <c r="T88" s="8">
        <f>SUMIFS(TaxableValuation[Taxable Net],TaxableValuation[Dist],$C88,TaxableValuation[Tif_NonTIF],$A$4)</f>
        <v>169463774</v>
      </c>
      <c r="U88" s="8">
        <f>SUMIFS(TaxableValuation[Taxable Gas &amp; Elec Utilities],TaxableValuation[Dist],$C88,TaxableValuation[Tif_NonTIF],$A$4)</f>
        <v>1869796</v>
      </c>
      <c r="V88" s="8">
        <f t="shared" si="1"/>
        <v>171333570</v>
      </c>
    </row>
    <row r="89" spans="1:22" x14ac:dyDescent="0.25">
      <c r="A89">
        <f>'Assessed Non-TIF'!A89</f>
        <v>2026</v>
      </c>
      <c r="B89" t="str">
        <f>'Assessed Non-TIF'!B89</f>
        <v>09</v>
      </c>
      <c r="C89" t="str">
        <f>'Assessed Non-TIF'!C89</f>
        <v>1611</v>
      </c>
      <c r="D89" t="str">
        <f>'Assessed Non-TIF'!D89</f>
        <v>1611</v>
      </c>
      <c r="E89" t="str">
        <f>'Assessed Non-TIF'!E89</f>
        <v>DAVENPORT</v>
      </c>
      <c r="F89" t="str">
        <f>'Assessed Non-TIF'!F89</f>
        <v>Davenport</v>
      </c>
      <c r="G89" s="8">
        <f>SUMIFS(TaxableValuation[Taxable Residential],TaxableValuation[Dist],$C89,TaxableValuation[Tif_NonTIF],$A$4)</f>
        <v>3339066587</v>
      </c>
      <c r="H89" s="8">
        <f>SUMIFS(TaxableValuation[Taxable Ag Land],TaxableValuation[Dist],$C89,TaxableValuation[Tif_NonTIF],$A$4)</f>
        <v>85839569</v>
      </c>
      <c r="I89" s="8">
        <f>SUMIFS(TaxableValuation[Taxable Ag Building],TaxableValuation[Dist],$C89,TaxableValuation[Tif_NonTIF],$A$4)</f>
        <v>6338072</v>
      </c>
      <c r="J89" s="8">
        <f>SUMIFS(TaxableValuation[Taxable Commercial],TaxableValuation[Dist],$C89,TaxableValuation[Tif_NonTIF],$A$4)</f>
        <v>1596812657</v>
      </c>
      <c r="K89" s="8">
        <f>SUMIFS(TaxableValuation[Taxable Industrial],TaxableValuation[Dist],$C89,TaxableValuation[Tif_NonTIF],$A$4)</f>
        <v>121021190</v>
      </c>
      <c r="L89" s="8">
        <f>SUMIFS(TaxableValuation[Taxable Reserved],TaxableValuation[Dist],$C89,TaxableValuation[Tif_NonTIF],$A$4)</f>
        <v>0</v>
      </c>
      <c r="M89" s="8">
        <f>SUMIFS(TaxableValuation[Taxable Reserved2],TaxableValuation[Dist],$C89,TaxableValuation[Tif_NonTIF],$A$4)</f>
        <v>0</v>
      </c>
      <c r="N89" s="8">
        <f>SUMIFS(TaxableValuation[Taxable Railroads],TaxableValuation[Dist],$C89,TaxableValuation[Tif_NonTIF],$A$4)</f>
        <v>9229461</v>
      </c>
      <c r="O89" s="8">
        <f>SUMIFS(TaxableValuation[Taxable Utilities],TaxableValuation[Dist],$C89,TaxableValuation[Tif_NonTIF],$A$4)</f>
        <v>1927674</v>
      </c>
      <c r="P89" s="8">
        <f>SUMIFS(TaxableValuation[Taxable Other],TaxableValuation[Dist],$C89,TaxableValuation[Tif_NonTIF],$A$4)</f>
        <v>0</v>
      </c>
      <c r="Q89" s="8">
        <f>SUMIFS(TaxableValuation[Taxable Gross],TaxableValuation[Dist],$C89,TaxableValuation[Tif_NonTIF],$A$4)</f>
        <v>5160235210</v>
      </c>
      <c r="R89" s="8">
        <f>SUMIFS(TaxableValuation[Taxable Military Exempt],TaxableValuation[Dist],$C89,TaxableValuation[Tif_NonTIF],$A$4)</f>
        <v>14724000</v>
      </c>
      <c r="S89" s="8">
        <f>SUMIFS(TaxableValuation[Taxable Homestead Exempt],TaxableValuation[Dist],$C89,TaxableValuation[Tif_NonTIF],$A$4)</f>
        <v>40105000</v>
      </c>
      <c r="T89" s="8">
        <f>SUMIFS(TaxableValuation[Taxable Net],TaxableValuation[Dist],$C89,TaxableValuation[Tif_NonTIF],$A$4)</f>
        <v>5105406210</v>
      </c>
      <c r="U89" s="8">
        <f>SUMIFS(TaxableValuation[Taxable Gas &amp; Elec Utilities],TaxableValuation[Dist],$C89,TaxableValuation[Tif_NonTIF],$A$4)</f>
        <v>196336382</v>
      </c>
      <c r="V89" s="8">
        <f t="shared" si="1"/>
        <v>5301742592</v>
      </c>
    </row>
    <row r="90" spans="1:22" x14ac:dyDescent="0.25">
      <c r="A90">
        <f>'Assessed Non-TIF'!A90</f>
        <v>2026</v>
      </c>
      <c r="B90" t="str">
        <f>'Assessed Non-TIF'!B90</f>
        <v>15</v>
      </c>
      <c r="C90" t="str">
        <f>'Assessed Non-TIF'!C90</f>
        <v>1619</v>
      </c>
      <c r="D90" t="str">
        <f>'Assessed Non-TIF'!D90</f>
        <v>1619</v>
      </c>
      <c r="E90" t="str">
        <f>'Assessed Non-TIF'!E90</f>
        <v>DAVIS COUNTY</v>
      </c>
      <c r="F90" t="str">
        <f>'Assessed Non-TIF'!F90</f>
        <v>Davis County</v>
      </c>
      <c r="G90" s="8">
        <f>SUMIFS(TaxableValuation[Taxable Residential],TaxableValuation[Dist],$C90,TaxableValuation[Tif_NonTIF],$A$4)</f>
        <v>223957815</v>
      </c>
      <c r="H90" s="8">
        <f>SUMIFS(TaxableValuation[Taxable Ag Land],TaxableValuation[Dist],$C90,TaxableValuation[Tif_NonTIF],$A$4)</f>
        <v>164391019</v>
      </c>
      <c r="I90" s="8">
        <f>SUMIFS(TaxableValuation[Taxable Ag Building],TaxableValuation[Dist],$C90,TaxableValuation[Tif_NonTIF],$A$4)</f>
        <v>19025005</v>
      </c>
      <c r="J90" s="8">
        <f>SUMIFS(TaxableValuation[Taxable Commercial],TaxableValuation[Dist],$C90,TaxableValuation[Tif_NonTIF],$A$4)</f>
        <v>32539741</v>
      </c>
      <c r="K90" s="8">
        <f>SUMIFS(TaxableValuation[Taxable Industrial],TaxableValuation[Dist],$C90,TaxableValuation[Tif_NonTIF],$A$4)</f>
        <v>6901858</v>
      </c>
      <c r="L90" s="8">
        <f>SUMIFS(TaxableValuation[Taxable Reserved],TaxableValuation[Dist],$C90,TaxableValuation[Tif_NonTIF],$A$4)</f>
        <v>0</v>
      </c>
      <c r="M90" s="8">
        <f>SUMIFS(TaxableValuation[Taxable Reserved2],TaxableValuation[Dist],$C90,TaxableValuation[Tif_NonTIF],$A$4)</f>
        <v>0</v>
      </c>
      <c r="N90" s="8">
        <f>SUMIFS(TaxableValuation[Taxable Railroads],TaxableValuation[Dist],$C90,TaxableValuation[Tif_NonTIF],$A$4)</f>
        <v>0</v>
      </c>
      <c r="O90" s="8">
        <f>SUMIFS(TaxableValuation[Taxable Utilities],TaxableValuation[Dist],$C90,TaxableValuation[Tif_NonTIF],$A$4)</f>
        <v>13188409</v>
      </c>
      <c r="P90" s="8">
        <f>SUMIFS(TaxableValuation[Taxable Other],TaxableValuation[Dist],$C90,TaxableValuation[Tif_NonTIF],$A$4)</f>
        <v>3510</v>
      </c>
      <c r="Q90" s="8">
        <f>SUMIFS(TaxableValuation[Taxable Gross],TaxableValuation[Dist],$C90,TaxableValuation[Tif_NonTIF],$A$4)</f>
        <v>460007357</v>
      </c>
      <c r="R90" s="8">
        <f>SUMIFS(TaxableValuation[Taxable Military Exempt],TaxableValuation[Dist],$C90,TaxableValuation[Tif_NonTIF],$A$4)</f>
        <v>1143424</v>
      </c>
      <c r="S90" s="8">
        <f>SUMIFS(TaxableValuation[Taxable Homestead Exempt],TaxableValuation[Dist],$C90,TaxableValuation[Tif_NonTIF],$A$4)</f>
        <v>4313503</v>
      </c>
      <c r="T90" s="8">
        <f>SUMIFS(TaxableValuation[Taxable Net],TaxableValuation[Dist],$C90,TaxableValuation[Tif_NonTIF],$A$4)</f>
        <v>454550430</v>
      </c>
      <c r="U90" s="8">
        <f>SUMIFS(TaxableValuation[Taxable Gas &amp; Elec Utilities],TaxableValuation[Dist],$C90,TaxableValuation[Tif_NonTIF],$A$4)</f>
        <v>17692517</v>
      </c>
      <c r="V90" s="8">
        <f t="shared" si="1"/>
        <v>472242947</v>
      </c>
    </row>
    <row r="91" spans="1:22" x14ac:dyDescent="0.25">
      <c r="A91">
        <f>'Assessed Non-TIF'!A91</f>
        <v>2026</v>
      </c>
      <c r="B91" t="str">
        <f>'Assessed Non-TIF'!B91</f>
        <v>01</v>
      </c>
      <c r="C91" t="str">
        <f>'Assessed Non-TIF'!C91</f>
        <v>1638</v>
      </c>
      <c r="D91" t="str">
        <f>'Assessed Non-TIF'!D91</f>
        <v>1638</v>
      </c>
      <c r="E91" t="str">
        <f>'Assessed Non-TIF'!E91</f>
        <v>DECORAH</v>
      </c>
      <c r="F91" t="str">
        <f>'Assessed Non-TIF'!F91</f>
        <v>Decorah</v>
      </c>
      <c r="G91" s="8">
        <f>SUMIFS(TaxableValuation[Taxable Residential],TaxableValuation[Dist],$C91,TaxableValuation[Tif_NonTIF],$A$4)</f>
        <v>571016048</v>
      </c>
      <c r="H91" s="8">
        <f>SUMIFS(TaxableValuation[Taxable Ag Land],TaxableValuation[Dist],$C91,TaxableValuation[Tif_NonTIF],$A$4)</f>
        <v>157469513</v>
      </c>
      <c r="I91" s="8">
        <f>SUMIFS(TaxableValuation[Taxable Ag Building],TaxableValuation[Dist],$C91,TaxableValuation[Tif_NonTIF],$A$4)</f>
        <v>10115945</v>
      </c>
      <c r="J91" s="8">
        <f>SUMIFS(TaxableValuation[Taxable Commercial],TaxableValuation[Dist],$C91,TaxableValuation[Tif_NonTIF],$A$4)</f>
        <v>150340142</v>
      </c>
      <c r="K91" s="8">
        <f>SUMIFS(TaxableValuation[Taxable Industrial],TaxableValuation[Dist],$C91,TaxableValuation[Tif_NonTIF],$A$4)</f>
        <v>20402367</v>
      </c>
      <c r="L91" s="8">
        <f>SUMIFS(TaxableValuation[Taxable Reserved],TaxableValuation[Dist],$C91,TaxableValuation[Tif_NonTIF],$A$4)</f>
        <v>0</v>
      </c>
      <c r="M91" s="8">
        <f>SUMIFS(TaxableValuation[Taxable Reserved2],TaxableValuation[Dist],$C91,TaxableValuation[Tif_NonTIF],$A$4)</f>
        <v>0</v>
      </c>
      <c r="N91" s="8">
        <f>SUMIFS(TaxableValuation[Taxable Railroads],TaxableValuation[Dist],$C91,TaxableValuation[Tif_NonTIF],$A$4)</f>
        <v>0</v>
      </c>
      <c r="O91" s="8">
        <f>SUMIFS(TaxableValuation[Taxable Utilities],TaxableValuation[Dist],$C91,TaxableValuation[Tif_NonTIF],$A$4)</f>
        <v>6715845</v>
      </c>
      <c r="P91" s="8">
        <f>SUMIFS(TaxableValuation[Taxable Other],TaxableValuation[Dist],$C91,TaxableValuation[Tif_NonTIF],$A$4)</f>
        <v>0</v>
      </c>
      <c r="Q91" s="8">
        <f>SUMIFS(TaxableValuation[Taxable Gross],TaxableValuation[Dist],$C91,TaxableValuation[Tif_NonTIF],$A$4)</f>
        <v>916059860</v>
      </c>
      <c r="R91" s="8">
        <f>SUMIFS(TaxableValuation[Taxable Military Exempt],TaxableValuation[Dist],$C91,TaxableValuation[Tif_NonTIF],$A$4)</f>
        <v>2088000</v>
      </c>
      <c r="S91" s="8">
        <f>SUMIFS(TaxableValuation[Taxable Homestead Exempt],TaxableValuation[Dist],$C91,TaxableValuation[Tif_NonTIF],$A$4)</f>
        <v>7676500</v>
      </c>
      <c r="T91" s="8">
        <f>SUMIFS(TaxableValuation[Taxable Net],TaxableValuation[Dist],$C91,TaxableValuation[Tif_NonTIF],$A$4)</f>
        <v>906295360</v>
      </c>
      <c r="U91" s="8">
        <f>SUMIFS(TaxableValuation[Taxable Gas &amp; Elec Utilities],TaxableValuation[Dist],$C91,TaxableValuation[Tif_NonTIF],$A$4)</f>
        <v>10718318</v>
      </c>
      <c r="V91" s="8">
        <f t="shared" si="1"/>
        <v>917013678</v>
      </c>
    </row>
    <row r="92" spans="1:22" x14ac:dyDescent="0.25">
      <c r="A92">
        <f>'Assessed Non-TIF'!A92</f>
        <v>2026</v>
      </c>
      <c r="B92" t="str">
        <f>'Assessed Non-TIF'!B92</f>
        <v>09</v>
      </c>
      <c r="C92" t="str">
        <f>'Assessed Non-TIF'!C92</f>
        <v>1675</v>
      </c>
      <c r="D92" t="str">
        <f>'Assessed Non-TIF'!D92</f>
        <v>1675</v>
      </c>
      <c r="E92" t="str">
        <f>'Assessed Non-TIF'!E92</f>
        <v>DELWOOD</v>
      </c>
      <c r="F92" t="str">
        <f>'Assessed Non-TIF'!F92</f>
        <v>Delwood</v>
      </c>
      <c r="G92" s="8">
        <f>SUMIFS(TaxableValuation[Taxable Residential],TaxableValuation[Dist],$C92,TaxableValuation[Tif_NonTIF],$A$4)</f>
        <v>41713733</v>
      </c>
      <c r="H92" s="8">
        <f>SUMIFS(TaxableValuation[Taxable Ag Land],TaxableValuation[Dist],$C92,TaxableValuation[Tif_NonTIF],$A$4)</f>
        <v>63138249</v>
      </c>
      <c r="I92" s="8">
        <f>SUMIFS(TaxableValuation[Taxable Ag Building],TaxableValuation[Dist],$C92,TaxableValuation[Tif_NonTIF],$A$4)</f>
        <v>4564863</v>
      </c>
      <c r="J92" s="8">
        <f>SUMIFS(TaxableValuation[Taxable Commercial],TaxableValuation[Dist],$C92,TaxableValuation[Tif_NonTIF],$A$4)</f>
        <v>2595293</v>
      </c>
      <c r="K92" s="8">
        <f>SUMIFS(TaxableValuation[Taxable Industrial],TaxableValuation[Dist],$C92,TaxableValuation[Tif_NonTIF],$A$4)</f>
        <v>0</v>
      </c>
      <c r="L92" s="8">
        <f>SUMIFS(TaxableValuation[Taxable Reserved],TaxableValuation[Dist],$C92,TaxableValuation[Tif_NonTIF],$A$4)</f>
        <v>0</v>
      </c>
      <c r="M92" s="8">
        <f>SUMIFS(TaxableValuation[Taxable Reserved2],TaxableValuation[Dist],$C92,TaxableValuation[Tif_NonTIF],$A$4)</f>
        <v>0</v>
      </c>
      <c r="N92" s="8">
        <f>SUMIFS(TaxableValuation[Taxable Railroads],TaxableValuation[Dist],$C92,TaxableValuation[Tif_NonTIF],$A$4)</f>
        <v>0</v>
      </c>
      <c r="O92" s="8">
        <f>SUMIFS(TaxableValuation[Taxable Utilities],TaxableValuation[Dist],$C92,TaxableValuation[Tif_NonTIF],$A$4)</f>
        <v>302105</v>
      </c>
      <c r="P92" s="8">
        <f>SUMIFS(TaxableValuation[Taxable Other],TaxableValuation[Dist],$C92,TaxableValuation[Tif_NonTIF],$A$4)</f>
        <v>0</v>
      </c>
      <c r="Q92" s="8">
        <f>SUMIFS(TaxableValuation[Taxable Gross],TaxableValuation[Dist],$C92,TaxableValuation[Tif_NonTIF],$A$4)</f>
        <v>112314243</v>
      </c>
      <c r="R92" s="8">
        <f>SUMIFS(TaxableValuation[Taxable Military Exempt],TaxableValuation[Dist],$C92,TaxableValuation[Tif_NonTIF],$A$4)</f>
        <v>224000</v>
      </c>
      <c r="S92" s="8">
        <f>SUMIFS(TaxableValuation[Taxable Homestead Exempt],TaxableValuation[Dist],$C92,TaxableValuation[Tif_NonTIF],$A$4)</f>
        <v>578500</v>
      </c>
      <c r="T92" s="8">
        <f>SUMIFS(TaxableValuation[Taxable Net],TaxableValuation[Dist],$C92,TaxableValuation[Tif_NonTIF],$A$4)</f>
        <v>111511743</v>
      </c>
      <c r="U92" s="8">
        <f>SUMIFS(TaxableValuation[Taxable Gas &amp; Elec Utilities],TaxableValuation[Dist],$C92,TaxableValuation[Tif_NonTIF],$A$4)</f>
        <v>1682025</v>
      </c>
      <c r="V92" s="8">
        <f t="shared" si="1"/>
        <v>113193768</v>
      </c>
    </row>
    <row r="93" spans="1:22" x14ac:dyDescent="0.25">
      <c r="A93">
        <f>'Assessed Non-TIF'!A93</f>
        <v>2026</v>
      </c>
      <c r="B93" t="str">
        <f>'Assessed Non-TIF'!B93</f>
        <v>12</v>
      </c>
      <c r="C93" t="str">
        <f>'Assessed Non-TIF'!C93</f>
        <v>1701</v>
      </c>
      <c r="D93" t="str">
        <f>'Assessed Non-TIF'!D93</f>
        <v>1701</v>
      </c>
      <c r="E93" t="str">
        <f>'Assessed Non-TIF'!E93</f>
        <v>DENISON</v>
      </c>
      <c r="F93" t="str">
        <f>'Assessed Non-TIF'!F93</f>
        <v>Denison</v>
      </c>
      <c r="G93" s="8">
        <f>SUMIFS(TaxableValuation[Taxable Residential],TaxableValuation[Dist],$C93,TaxableValuation[Tif_NonTIF],$A$4)</f>
        <v>245660726</v>
      </c>
      <c r="H93" s="8">
        <f>SUMIFS(TaxableValuation[Taxable Ag Land],TaxableValuation[Dist],$C93,TaxableValuation[Tif_NonTIF],$A$4)</f>
        <v>138492304</v>
      </c>
      <c r="I93" s="8">
        <f>SUMIFS(TaxableValuation[Taxable Ag Building],TaxableValuation[Dist],$C93,TaxableValuation[Tif_NonTIF],$A$4)</f>
        <v>9349163</v>
      </c>
      <c r="J93" s="8">
        <f>SUMIFS(TaxableValuation[Taxable Commercial],TaxableValuation[Dist],$C93,TaxableValuation[Tif_NonTIF],$A$4)</f>
        <v>83155904</v>
      </c>
      <c r="K93" s="8">
        <f>SUMIFS(TaxableValuation[Taxable Industrial],TaxableValuation[Dist],$C93,TaxableValuation[Tif_NonTIF],$A$4)</f>
        <v>55021343</v>
      </c>
      <c r="L93" s="8">
        <f>SUMIFS(TaxableValuation[Taxable Reserved],TaxableValuation[Dist],$C93,TaxableValuation[Tif_NonTIF],$A$4)</f>
        <v>0</v>
      </c>
      <c r="M93" s="8">
        <f>SUMIFS(TaxableValuation[Taxable Reserved2],TaxableValuation[Dist],$C93,TaxableValuation[Tif_NonTIF],$A$4)</f>
        <v>0</v>
      </c>
      <c r="N93" s="8">
        <f>SUMIFS(TaxableValuation[Taxable Railroads],TaxableValuation[Dist],$C93,TaxableValuation[Tif_NonTIF],$A$4)</f>
        <v>16412164</v>
      </c>
      <c r="O93" s="8">
        <f>SUMIFS(TaxableValuation[Taxable Utilities],TaxableValuation[Dist],$C93,TaxableValuation[Tif_NonTIF],$A$4)</f>
        <v>619646</v>
      </c>
      <c r="P93" s="8">
        <f>SUMIFS(TaxableValuation[Taxable Other],TaxableValuation[Dist],$C93,TaxableValuation[Tif_NonTIF],$A$4)</f>
        <v>0</v>
      </c>
      <c r="Q93" s="8">
        <f>SUMIFS(TaxableValuation[Taxable Gross],TaxableValuation[Dist],$C93,TaxableValuation[Tif_NonTIF],$A$4)</f>
        <v>548711250</v>
      </c>
      <c r="R93" s="8">
        <f>SUMIFS(TaxableValuation[Taxable Military Exempt],TaxableValuation[Dist],$C93,TaxableValuation[Tif_NonTIF],$A$4)</f>
        <v>1032000</v>
      </c>
      <c r="S93" s="8">
        <f>SUMIFS(TaxableValuation[Taxable Homestead Exempt],TaxableValuation[Dist],$C93,TaxableValuation[Tif_NonTIF],$A$4)</f>
        <v>4095000</v>
      </c>
      <c r="T93" s="8">
        <f>SUMIFS(TaxableValuation[Taxable Net],TaxableValuation[Dist],$C93,TaxableValuation[Tif_NonTIF],$A$4)</f>
        <v>543584250</v>
      </c>
      <c r="U93" s="8">
        <f>SUMIFS(TaxableValuation[Taxable Gas &amp; Elec Utilities],TaxableValuation[Dist],$C93,TaxableValuation[Tif_NonTIF],$A$4)</f>
        <v>4287673</v>
      </c>
      <c r="V93" s="8">
        <f t="shared" si="1"/>
        <v>547871923</v>
      </c>
    </row>
    <row r="94" spans="1:22" x14ac:dyDescent="0.25">
      <c r="A94">
        <f>'Assessed Non-TIF'!A94</f>
        <v>2026</v>
      </c>
      <c r="B94" t="str">
        <f>'Assessed Non-TIF'!B94</f>
        <v>07</v>
      </c>
      <c r="C94" t="str">
        <f>'Assessed Non-TIF'!C94</f>
        <v>1719</v>
      </c>
      <c r="D94" t="str">
        <f>'Assessed Non-TIF'!D94</f>
        <v>1719</v>
      </c>
      <c r="E94" t="str">
        <f>'Assessed Non-TIF'!E94</f>
        <v>DENVER</v>
      </c>
      <c r="F94" t="str">
        <f>'Assessed Non-TIF'!F94</f>
        <v>Denver</v>
      </c>
      <c r="G94" s="8">
        <f>SUMIFS(TaxableValuation[Taxable Residential],TaxableValuation[Dist],$C94,TaxableValuation[Tif_NonTIF],$A$4)</f>
        <v>200049598</v>
      </c>
      <c r="H94" s="8">
        <f>SUMIFS(TaxableValuation[Taxable Ag Land],TaxableValuation[Dist],$C94,TaxableValuation[Tif_NonTIF],$A$4)</f>
        <v>42401111</v>
      </c>
      <c r="I94" s="8">
        <f>SUMIFS(TaxableValuation[Taxable Ag Building],TaxableValuation[Dist],$C94,TaxableValuation[Tif_NonTIF],$A$4)</f>
        <v>1828901</v>
      </c>
      <c r="J94" s="8">
        <f>SUMIFS(TaxableValuation[Taxable Commercial],TaxableValuation[Dist],$C94,TaxableValuation[Tif_NonTIF],$A$4)</f>
        <v>12128368</v>
      </c>
      <c r="K94" s="8">
        <f>SUMIFS(TaxableValuation[Taxable Industrial],TaxableValuation[Dist],$C94,TaxableValuation[Tif_NonTIF],$A$4)</f>
        <v>5249089</v>
      </c>
      <c r="L94" s="8">
        <f>SUMIFS(TaxableValuation[Taxable Reserved],TaxableValuation[Dist],$C94,TaxableValuation[Tif_NonTIF],$A$4)</f>
        <v>0</v>
      </c>
      <c r="M94" s="8">
        <f>SUMIFS(TaxableValuation[Taxable Reserved2],TaxableValuation[Dist],$C94,TaxableValuation[Tif_NonTIF],$A$4)</f>
        <v>0</v>
      </c>
      <c r="N94" s="8">
        <f>SUMIFS(TaxableValuation[Taxable Railroads],TaxableValuation[Dist],$C94,TaxableValuation[Tif_NonTIF],$A$4)</f>
        <v>0</v>
      </c>
      <c r="O94" s="8">
        <f>SUMIFS(TaxableValuation[Taxable Utilities],TaxableValuation[Dist],$C94,TaxableValuation[Tif_NonTIF],$A$4)</f>
        <v>236335</v>
      </c>
      <c r="P94" s="8">
        <f>SUMIFS(TaxableValuation[Taxable Other],TaxableValuation[Dist],$C94,TaxableValuation[Tif_NonTIF],$A$4)</f>
        <v>0</v>
      </c>
      <c r="Q94" s="8">
        <f>SUMIFS(TaxableValuation[Taxable Gross],TaxableValuation[Dist],$C94,TaxableValuation[Tif_NonTIF],$A$4)</f>
        <v>261893402</v>
      </c>
      <c r="R94" s="8">
        <f>SUMIFS(TaxableValuation[Taxable Military Exempt],TaxableValuation[Dist],$C94,TaxableValuation[Tif_NonTIF],$A$4)</f>
        <v>796000</v>
      </c>
      <c r="S94" s="8">
        <f>SUMIFS(TaxableValuation[Taxable Homestead Exempt],TaxableValuation[Dist],$C94,TaxableValuation[Tif_NonTIF],$A$4)</f>
        <v>2574000</v>
      </c>
      <c r="T94" s="8">
        <f>SUMIFS(TaxableValuation[Taxable Net],TaxableValuation[Dist],$C94,TaxableValuation[Tif_NonTIF],$A$4)</f>
        <v>258523402</v>
      </c>
      <c r="U94" s="8">
        <f>SUMIFS(TaxableValuation[Taxable Gas &amp; Elec Utilities],TaxableValuation[Dist],$C94,TaxableValuation[Tif_NonTIF],$A$4)</f>
        <v>20501310</v>
      </c>
      <c r="V94" s="8">
        <f t="shared" si="1"/>
        <v>279024712</v>
      </c>
    </row>
    <row r="95" spans="1:22" x14ac:dyDescent="0.25">
      <c r="A95">
        <f>'Assessed Non-TIF'!A95</f>
        <v>2026</v>
      </c>
      <c r="B95" t="str">
        <f>'Assessed Non-TIF'!B95</f>
        <v>11</v>
      </c>
      <c r="C95" t="str">
        <f>'Assessed Non-TIF'!C95</f>
        <v>1737</v>
      </c>
      <c r="D95" t="str">
        <f>'Assessed Non-TIF'!D95</f>
        <v>1737</v>
      </c>
      <c r="E95" t="str">
        <f>'Assessed Non-TIF'!E95</f>
        <v>DES MOINES</v>
      </c>
      <c r="F95" t="str">
        <f>'Assessed Non-TIF'!F95</f>
        <v>Des Moines</v>
      </c>
      <c r="G95" s="8">
        <f>SUMIFS(TaxableValuation[Taxable Residential],TaxableValuation[Dist],$C95,TaxableValuation[Tif_NonTIF],$A$4)</f>
        <v>6267082964</v>
      </c>
      <c r="H95" s="8">
        <f>SUMIFS(TaxableValuation[Taxable Ag Land],TaxableValuation[Dist],$C95,TaxableValuation[Tif_NonTIF],$A$4)</f>
        <v>3894292</v>
      </c>
      <c r="I95" s="8">
        <f>SUMIFS(TaxableValuation[Taxable Ag Building],TaxableValuation[Dist],$C95,TaxableValuation[Tif_NonTIF],$A$4)</f>
        <v>323644</v>
      </c>
      <c r="J95" s="8">
        <f>SUMIFS(TaxableValuation[Taxable Commercial],TaxableValuation[Dist],$C95,TaxableValuation[Tif_NonTIF],$A$4)</f>
        <v>2590542181</v>
      </c>
      <c r="K95" s="8">
        <f>SUMIFS(TaxableValuation[Taxable Industrial],TaxableValuation[Dist],$C95,TaxableValuation[Tif_NonTIF],$A$4)</f>
        <v>307168114</v>
      </c>
      <c r="L95" s="8">
        <f>SUMIFS(TaxableValuation[Taxable Reserved],TaxableValuation[Dist],$C95,TaxableValuation[Tif_NonTIF],$A$4)</f>
        <v>0</v>
      </c>
      <c r="M95" s="8">
        <f>SUMIFS(TaxableValuation[Taxable Reserved2],TaxableValuation[Dist],$C95,TaxableValuation[Tif_NonTIF],$A$4)</f>
        <v>0</v>
      </c>
      <c r="N95" s="8">
        <f>SUMIFS(TaxableValuation[Taxable Railroads],TaxableValuation[Dist],$C95,TaxableValuation[Tif_NonTIF],$A$4)</f>
        <v>26187352</v>
      </c>
      <c r="O95" s="8">
        <f>SUMIFS(TaxableValuation[Taxable Utilities],TaxableValuation[Dist],$C95,TaxableValuation[Tif_NonTIF],$A$4)</f>
        <v>669619</v>
      </c>
      <c r="P95" s="8">
        <f>SUMIFS(TaxableValuation[Taxable Other],TaxableValuation[Dist],$C95,TaxableValuation[Tif_NonTIF],$A$4)</f>
        <v>0</v>
      </c>
      <c r="Q95" s="8">
        <f>SUMIFS(TaxableValuation[Taxable Gross],TaxableValuation[Dist],$C95,TaxableValuation[Tif_NonTIF],$A$4)</f>
        <v>9195868166</v>
      </c>
      <c r="R95" s="8">
        <f>SUMIFS(TaxableValuation[Taxable Military Exempt],TaxableValuation[Dist],$C95,TaxableValuation[Tif_NonTIF],$A$4)</f>
        <v>17091036</v>
      </c>
      <c r="S95" s="8">
        <f>SUMIFS(TaxableValuation[Taxable Homestead Exempt],TaxableValuation[Dist],$C95,TaxableValuation[Tif_NonTIF],$A$4)</f>
        <v>79592500</v>
      </c>
      <c r="T95" s="8">
        <f>SUMIFS(TaxableValuation[Taxable Net],TaxableValuation[Dist],$C95,TaxableValuation[Tif_NonTIF],$A$4)</f>
        <v>9099184630</v>
      </c>
      <c r="U95" s="8">
        <f>SUMIFS(TaxableValuation[Taxable Gas &amp; Elec Utilities],TaxableValuation[Dist],$C95,TaxableValuation[Tif_NonTIF],$A$4)</f>
        <v>195963130</v>
      </c>
      <c r="V95" s="8">
        <f t="shared" si="1"/>
        <v>9295147760</v>
      </c>
    </row>
    <row r="96" spans="1:22" x14ac:dyDescent="0.25">
      <c r="A96">
        <f>'Assessed Non-TIF'!A96</f>
        <v>2026</v>
      </c>
      <c r="B96" t="str">
        <f>'Assessed Non-TIF'!B96</f>
        <v>13</v>
      </c>
      <c r="C96" t="str">
        <f>'Assessed Non-TIF'!C96</f>
        <v>1782</v>
      </c>
      <c r="D96" t="str">
        <f>'Assessed Non-TIF'!D96</f>
        <v>1782</v>
      </c>
      <c r="E96" t="str">
        <f>'Assessed Non-TIF'!E96</f>
        <v>DIAGONAL</v>
      </c>
      <c r="F96" t="str">
        <f>'Assessed Non-TIF'!F96</f>
        <v>Diagonal</v>
      </c>
      <c r="G96" s="8">
        <f>SUMIFS(TaxableValuation[Taxable Residential],TaxableValuation[Dist],$C96,TaxableValuation[Tif_NonTIF],$A$4)</f>
        <v>13958632</v>
      </c>
      <c r="H96" s="8">
        <f>SUMIFS(TaxableValuation[Taxable Ag Land],TaxableValuation[Dist],$C96,TaxableValuation[Tif_NonTIF],$A$4)</f>
        <v>33314715</v>
      </c>
      <c r="I96" s="8">
        <f>SUMIFS(TaxableValuation[Taxable Ag Building],TaxableValuation[Dist],$C96,TaxableValuation[Tif_NonTIF],$A$4)</f>
        <v>2926579</v>
      </c>
      <c r="J96" s="8">
        <f>SUMIFS(TaxableValuation[Taxable Commercial],TaxableValuation[Dist],$C96,TaxableValuation[Tif_NonTIF],$A$4)</f>
        <v>2477411</v>
      </c>
      <c r="K96" s="8">
        <f>SUMIFS(TaxableValuation[Taxable Industrial],TaxableValuation[Dist],$C96,TaxableValuation[Tif_NonTIF],$A$4)</f>
        <v>228000</v>
      </c>
      <c r="L96" s="8">
        <f>SUMIFS(TaxableValuation[Taxable Reserved],TaxableValuation[Dist],$C96,TaxableValuation[Tif_NonTIF],$A$4)</f>
        <v>0</v>
      </c>
      <c r="M96" s="8">
        <f>SUMIFS(TaxableValuation[Taxable Reserved2],TaxableValuation[Dist],$C96,TaxableValuation[Tif_NonTIF],$A$4)</f>
        <v>0</v>
      </c>
      <c r="N96" s="8">
        <f>SUMIFS(TaxableValuation[Taxable Railroads],TaxableValuation[Dist],$C96,TaxableValuation[Tif_NonTIF],$A$4)</f>
        <v>0</v>
      </c>
      <c r="O96" s="8">
        <f>SUMIFS(TaxableValuation[Taxable Utilities],TaxableValuation[Dist],$C96,TaxableValuation[Tif_NonTIF],$A$4)</f>
        <v>0</v>
      </c>
      <c r="P96" s="8">
        <f>SUMIFS(TaxableValuation[Taxable Other],TaxableValuation[Dist],$C96,TaxableValuation[Tif_NonTIF],$A$4)</f>
        <v>0</v>
      </c>
      <c r="Q96" s="8">
        <f>SUMIFS(TaxableValuation[Taxable Gross],TaxableValuation[Dist],$C96,TaxableValuation[Tif_NonTIF],$A$4)</f>
        <v>52905337</v>
      </c>
      <c r="R96" s="8">
        <f>SUMIFS(TaxableValuation[Taxable Military Exempt],TaxableValuation[Dist],$C96,TaxableValuation[Tif_NonTIF],$A$4)</f>
        <v>94783</v>
      </c>
      <c r="S96" s="8">
        <f>SUMIFS(TaxableValuation[Taxable Homestead Exempt],TaxableValuation[Dist],$C96,TaxableValuation[Tif_NonTIF],$A$4)</f>
        <v>348647</v>
      </c>
      <c r="T96" s="8">
        <f>SUMIFS(TaxableValuation[Taxable Net],TaxableValuation[Dist],$C96,TaxableValuation[Tif_NonTIF],$A$4)</f>
        <v>52461907</v>
      </c>
      <c r="U96" s="8">
        <f>SUMIFS(TaxableValuation[Taxable Gas &amp; Elec Utilities],TaxableValuation[Dist],$C96,TaxableValuation[Tif_NonTIF],$A$4)</f>
        <v>968771</v>
      </c>
      <c r="V96" s="8">
        <f t="shared" si="1"/>
        <v>53430678</v>
      </c>
    </row>
    <row r="97" spans="1:22" x14ac:dyDescent="0.25">
      <c r="A97">
        <f>'Assessed Non-TIF'!A97</f>
        <v>2026</v>
      </c>
      <c r="B97" t="str">
        <f>'Assessed Non-TIF'!B97</f>
        <v>07</v>
      </c>
      <c r="C97" t="str">
        <f>'Assessed Non-TIF'!C97</f>
        <v>1791</v>
      </c>
      <c r="D97" t="str">
        <f>'Assessed Non-TIF'!D97</f>
        <v>1791</v>
      </c>
      <c r="E97" t="str">
        <f>'Assessed Non-TIF'!E97</f>
        <v>DIKE-NEW HARTFORD</v>
      </c>
      <c r="F97" t="str">
        <f>'Assessed Non-TIF'!F97</f>
        <v>Dike-New Hartford</v>
      </c>
      <c r="G97" s="8">
        <f>SUMIFS(TaxableValuation[Taxable Residential],TaxableValuation[Dist],$C97,TaxableValuation[Tif_NonTIF],$A$4)</f>
        <v>191433513</v>
      </c>
      <c r="H97" s="8">
        <f>SUMIFS(TaxableValuation[Taxable Ag Land],TaxableValuation[Dist],$C97,TaxableValuation[Tif_NonTIF],$A$4)</f>
        <v>122121705</v>
      </c>
      <c r="I97" s="8">
        <f>SUMIFS(TaxableValuation[Taxable Ag Building],TaxableValuation[Dist],$C97,TaxableValuation[Tif_NonTIF],$A$4)</f>
        <v>8181742</v>
      </c>
      <c r="J97" s="8">
        <f>SUMIFS(TaxableValuation[Taxable Commercial],TaxableValuation[Dist],$C97,TaxableValuation[Tif_NonTIF],$A$4)</f>
        <v>15277718</v>
      </c>
      <c r="K97" s="8">
        <f>SUMIFS(TaxableValuation[Taxable Industrial],TaxableValuation[Dist],$C97,TaxableValuation[Tif_NonTIF],$A$4)</f>
        <v>8022538</v>
      </c>
      <c r="L97" s="8">
        <f>SUMIFS(TaxableValuation[Taxable Reserved],TaxableValuation[Dist],$C97,TaxableValuation[Tif_NonTIF],$A$4)</f>
        <v>0</v>
      </c>
      <c r="M97" s="8">
        <f>SUMIFS(TaxableValuation[Taxable Reserved2],TaxableValuation[Dist],$C97,TaxableValuation[Tif_NonTIF],$A$4)</f>
        <v>0</v>
      </c>
      <c r="N97" s="8">
        <f>SUMIFS(TaxableValuation[Taxable Railroads],TaxableValuation[Dist],$C97,TaxableValuation[Tif_NonTIF],$A$4)</f>
        <v>2006532</v>
      </c>
      <c r="O97" s="8">
        <f>SUMIFS(TaxableValuation[Taxable Utilities],TaxableValuation[Dist],$C97,TaxableValuation[Tif_NonTIF],$A$4)</f>
        <v>1918902</v>
      </c>
      <c r="P97" s="8">
        <f>SUMIFS(TaxableValuation[Taxable Other],TaxableValuation[Dist],$C97,TaxableValuation[Tif_NonTIF],$A$4)</f>
        <v>0</v>
      </c>
      <c r="Q97" s="8">
        <f>SUMIFS(TaxableValuation[Taxable Gross],TaxableValuation[Dist],$C97,TaxableValuation[Tif_NonTIF],$A$4)</f>
        <v>348962650</v>
      </c>
      <c r="R97" s="8">
        <f>SUMIFS(TaxableValuation[Taxable Military Exempt],TaxableValuation[Dist],$C97,TaxableValuation[Tif_NonTIF],$A$4)</f>
        <v>763704</v>
      </c>
      <c r="S97" s="8">
        <f>SUMIFS(TaxableValuation[Taxable Homestead Exempt],TaxableValuation[Dist],$C97,TaxableValuation[Tif_NonTIF],$A$4)</f>
        <v>2535000</v>
      </c>
      <c r="T97" s="8">
        <f>SUMIFS(TaxableValuation[Taxable Net],TaxableValuation[Dist],$C97,TaxableValuation[Tif_NonTIF],$A$4)</f>
        <v>345663946</v>
      </c>
      <c r="U97" s="8">
        <f>SUMIFS(TaxableValuation[Taxable Gas &amp; Elec Utilities],TaxableValuation[Dist],$C97,TaxableValuation[Tif_NonTIF],$A$4)</f>
        <v>13008059</v>
      </c>
      <c r="V97" s="8">
        <f t="shared" si="1"/>
        <v>358672005</v>
      </c>
    </row>
    <row r="98" spans="1:22" x14ac:dyDescent="0.25">
      <c r="A98">
        <f>'Assessed Non-TIF'!A98</f>
        <v>2026</v>
      </c>
      <c r="B98" t="str">
        <f>'Assessed Non-TIF'!B98</f>
        <v>01</v>
      </c>
      <c r="C98" t="str">
        <f>'Assessed Non-TIF'!C98</f>
        <v>1863</v>
      </c>
      <c r="D98" t="str">
        <f>'Assessed Non-TIF'!D98</f>
        <v>1863</v>
      </c>
      <c r="E98" t="str">
        <f>'Assessed Non-TIF'!E98</f>
        <v>DUBUQUE</v>
      </c>
      <c r="F98" t="str">
        <f>'Assessed Non-TIF'!F98</f>
        <v>Dubuque</v>
      </c>
      <c r="G98" s="8">
        <f>SUMIFS(TaxableValuation[Taxable Residential],TaxableValuation[Dist],$C98,TaxableValuation[Tif_NonTIF],$A$4)</f>
        <v>3075056223</v>
      </c>
      <c r="H98" s="8">
        <f>SUMIFS(TaxableValuation[Taxable Ag Land],TaxableValuation[Dist],$C98,TaxableValuation[Tif_NonTIF],$A$4)</f>
        <v>104894151</v>
      </c>
      <c r="I98" s="8">
        <f>SUMIFS(TaxableValuation[Taxable Ag Building],TaxableValuation[Dist],$C98,TaxableValuation[Tif_NonTIF],$A$4)</f>
        <v>10369950</v>
      </c>
      <c r="J98" s="8">
        <f>SUMIFS(TaxableValuation[Taxable Commercial],TaxableValuation[Dist],$C98,TaxableValuation[Tif_NonTIF],$A$4)</f>
        <v>998230077</v>
      </c>
      <c r="K98" s="8">
        <f>SUMIFS(TaxableValuation[Taxable Industrial],TaxableValuation[Dist],$C98,TaxableValuation[Tif_NonTIF],$A$4)</f>
        <v>110461564</v>
      </c>
      <c r="L98" s="8">
        <f>SUMIFS(TaxableValuation[Taxable Reserved],TaxableValuation[Dist],$C98,TaxableValuation[Tif_NonTIF],$A$4)</f>
        <v>0</v>
      </c>
      <c r="M98" s="8">
        <f>SUMIFS(TaxableValuation[Taxable Reserved2],TaxableValuation[Dist],$C98,TaxableValuation[Tif_NonTIF],$A$4)</f>
        <v>0</v>
      </c>
      <c r="N98" s="8">
        <f>SUMIFS(TaxableValuation[Taxable Railroads],TaxableValuation[Dist],$C98,TaxableValuation[Tif_NonTIF],$A$4)</f>
        <v>12908481</v>
      </c>
      <c r="O98" s="8">
        <f>SUMIFS(TaxableValuation[Taxable Utilities],TaxableValuation[Dist],$C98,TaxableValuation[Tif_NonTIF],$A$4)</f>
        <v>31808123</v>
      </c>
      <c r="P98" s="8">
        <f>SUMIFS(TaxableValuation[Taxable Other],TaxableValuation[Dist],$C98,TaxableValuation[Tif_NonTIF],$A$4)</f>
        <v>321258</v>
      </c>
      <c r="Q98" s="8">
        <f>SUMIFS(TaxableValuation[Taxable Gross],TaxableValuation[Dist],$C98,TaxableValuation[Tif_NonTIF],$A$4)</f>
        <v>4344049827</v>
      </c>
      <c r="R98" s="8">
        <f>SUMIFS(TaxableValuation[Taxable Military Exempt],TaxableValuation[Dist],$C98,TaxableValuation[Tif_NonTIF],$A$4)</f>
        <v>10542520</v>
      </c>
      <c r="S98" s="8">
        <f>SUMIFS(TaxableValuation[Taxable Homestead Exempt],TaxableValuation[Dist],$C98,TaxableValuation[Tif_NonTIF],$A$4)</f>
        <v>34398000</v>
      </c>
      <c r="T98" s="8">
        <f>SUMIFS(TaxableValuation[Taxable Net],TaxableValuation[Dist],$C98,TaxableValuation[Tif_NonTIF],$A$4)</f>
        <v>4299109307</v>
      </c>
      <c r="U98" s="8">
        <f>SUMIFS(TaxableValuation[Taxable Gas &amp; Elec Utilities],TaxableValuation[Dist],$C98,TaxableValuation[Tif_NonTIF],$A$4)</f>
        <v>83926032</v>
      </c>
      <c r="V98" s="8">
        <f t="shared" si="1"/>
        <v>4383035339</v>
      </c>
    </row>
    <row r="99" spans="1:22" x14ac:dyDescent="0.25">
      <c r="A99">
        <f>'Assessed Non-TIF'!A99</f>
        <v>2026</v>
      </c>
      <c r="B99" t="str">
        <f>'Assessed Non-TIF'!B99</f>
        <v>07</v>
      </c>
      <c r="C99" t="str">
        <f>'Assessed Non-TIF'!C99</f>
        <v>1908</v>
      </c>
      <c r="D99" t="str">
        <f>'Assessed Non-TIF'!D99</f>
        <v>1908</v>
      </c>
      <c r="E99" t="str">
        <f>'Assessed Non-TIF'!E99</f>
        <v>DUNKERTON</v>
      </c>
      <c r="F99" t="str">
        <f>'Assessed Non-TIF'!F99</f>
        <v>Dunkerton</v>
      </c>
      <c r="G99" s="8">
        <f>SUMIFS(TaxableValuation[Taxable Residential],TaxableValuation[Dist],$C99,TaxableValuation[Tif_NonTIF],$A$4)</f>
        <v>97287826</v>
      </c>
      <c r="H99" s="8">
        <f>SUMIFS(TaxableValuation[Taxable Ag Land],TaxableValuation[Dist],$C99,TaxableValuation[Tif_NonTIF],$A$4)</f>
        <v>60600812</v>
      </c>
      <c r="I99" s="8">
        <f>SUMIFS(TaxableValuation[Taxable Ag Building],TaxableValuation[Dist],$C99,TaxableValuation[Tif_NonTIF],$A$4)</f>
        <v>3058941</v>
      </c>
      <c r="J99" s="8">
        <f>SUMIFS(TaxableValuation[Taxable Commercial],TaxableValuation[Dist],$C99,TaxableValuation[Tif_NonTIF],$A$4)</f>
        <v>18798878</v>
      </c>
      <c r="K99" s="8">
        <f>SUMIFS(TaxableValuation[Taxable Industrial],TaxableValuation[Dist],$C99,TaxableValuation[Tif_NonTIF],$A$4)</f>
        <v>0</v>
      </c>
      <c r="L99" s="8">
        <f>SUMIFS(TaxableValuation[Taxable Reserved],TaxableValuation[Dist],$C99,TaxableValuation[Tif_NonTIF],$A$4)</f>
        <v>0</v>
      </c>
      <c r="M99" s="8">
        <f>SUMIFS(TaxableValuation[Taxable Reserved2],TaxableValuation[Dist],$C99,TaxableValuation[Tif_NonTIF],$A$4)</f>
        <v>0</v>
      </c>
      <c r="N99" s="8">
        <f>SUMIFS(TaxableValuation[Taxable Railroads],TaxableValuation[Dist],$C99,TaxableValuation[Tif_NonTIF],$A$4)</f>
        <v>2618134</v>
      </c>
      <c r="O99" s="8">
        <f>SUMIFS(TaxableValuation[Taxable Utilities],TaxableValuation[Dist],$C99,TaxableValuation[Tif_NonTIF],$A$4)</f>
        <v>81584</v>
      </c>
      <c r="P99" s="8">
        <f>SUMIFS(TaxableValuation[Taxable Other],TaxableValuation[Dist],$C99,TaxableValuation[Tif_NonTIF],$A$4)</f>
        <v>0</v>
      </c>
      <c r="Q99" s="8">
        <f>SUMIFS(TaxableValuation[Taxable Gross],TaxableValuation[Dist],$C99,TaxableValuation[Tif_NonTIF],$A$4)</f>
        <v>182446175</v>
      </c>
      <c r="R99" s="8">
        <f>SUMIFS(TaxableValuation[Taxable Military Exempt],TaxableValuation[Dist],$C99,TaxableValuation[Tif_NonTIF],$A$4)</f>
        <v>444000</v>
      </c>
      <c r="S99" s="8">
        <f>SUMIFS(TaxableValuation[Taxable Homestead Exempt],TaxableValuation[Dist],$C99,TaxableValuation[Tif_NonTIF],$A$4)</f>
        <v>1781000</v>
      </c>
      <c r="T99" s="8">
        <f>SUMIFS(TaxableValuation[Taxable Net],TaxableValuation[Dist],$C99,TaxableValuation[Tif_NonTIF],$A$4)</f>
        <v>180221175</v>
      </c>
      <c r="U99" s="8">
        <f>SUMIFS(TaxableValuation[Taxable Gas &amp; Elec Utilities],TaxableValuation[Dist],$C99,TaxableValuation[Tif_NonTIF],$A$4)</f>
        <v>16982397</v>
      </c>
      <c r="V99" s="8">
        <f t="shared" si="1"/>
        <v>197203572</v>
      </c>
    </row>
    <row r="100" spans="1:22" x14ac:dyDescent="0.25">
      <c r="A100">
        <f>'Assessed Non-TIF'!A100</f>
        <v>2026</v>
      </c>
      <c r="B100" t="str">
        <f>'Assessed Non-TIF'!B100</f>
        <v>09</v>
      </c>
      <c r="C100" t="str">
        <f>'Assessed Non-TIF'!C100</f>
        <v>1926</v>
      </c>
      <c r="D100" t="str">
        <f>'Assessed Non-TIF'!D100</f>
        <v>1926</v>
      </c>
      <c r="E100" t="str">
        <f>'Assessed Non-TIF'!E100</f>
        <v>DURANT</v>
      </c>
      <c r="F100" t="str">
        <f>'Assessed Non-TIF'!F100</f>
        <v>Durant</v>
      </c>
      <c r="G100" s="8">
        <f>SUMIFS(TaxableValuation[Taxable Residential],TaxableValuation[Dist],$C100,TaxableValuation[Tif_NonTIF],$A$4)</f>
        <v>128527085</v>
      </c>
      <c r="H100" s="8">
        <f>SUMIFS(TaxableValuation[Taxable Ag Land],TaxableValuation[Dist],$C100,TaxableValuation[Tif_NonTIF],$A$4)</f>
        <v>90402310</v>
      </c>
      <c r="I100" s="8">
        <f>SUMIFS(TaxableValuation[Taxable Ag Building],TaxableValuation[Dist],$C100,TaxableValuation[Tif_NonTIF],$A$4)</f>
        <v>6482917</v>
      </c>
      <c r="J100" s="8">
        <f>SUMIFS(TaxableValuation[Taxable Commercial],TaxableValuation[Dist],$C100,TaxableValuation[Tif_NonTIF],$A$4)</f>
        <v>41694048</v>
      </c>
      <c r="K100" s="8">
        <f>SUMIFS(TaxableValuation[Taxable Industrial],TaxableValuation[Dist],$C100,TaxableValuation[Tif_NonTIF],$A$4)</f>
        <v>22728919</v>
      </c>
      <c r="L100" s="8">
        <f>SUMIFS(TaxableValuation[Taxable Reserved],TaxableValuation[Dist],$C100,TaxableValuation[Tif_NonTIF],$A$4)</f>
        <v>0</v>
      </c>
      <c r="M100" s="8">
        <f>SUMIFS(TaxableValuation[Taxable Reserved2],TaxableValuation[Dist],$C100,TaxableValuation[Tif_NonTIF],$A$4)</f>
        <v>0</v>
      </c>
      <c r="N100" s="8">
        <f>SUMIFS(TaxableValuation[Taxable Railroads],TaxableValuation[Dist],$C100,TaxableValuation[Tif_NonTIF],$A$4)</f>
        <v>2119511</v>
      </c>
      <c r="O100" s="8">
        <f>SUMIFS(TaxableValuation[Taxable Utilities],TaxableValuation[Dist],$C100,TaxableValuation[Tif_NonTIF],$A$4)</f>
        <v>6368760</v>
      </c>
      <c r="P100" s="8">
        <f>SUMIFS(TaxableValuation[Taxable Other],TaxableValuation[Dist],$C100,TaxableValuation[Tif_NonTIF],$A$4)</f>
        <v>0</v>
      </c>
      <c r="Q100" s="8">
        <f>SUMIFS(TaxableValuation[Taxable Gross],TaxableValuation[Dist],$C100,TaxableValuation[Tif_NonTIF],$A$4)</f>
        <v>298323550</v>
      </c>
      <c r="R100" s="8">
        <f>SUMIFS(TaxableValuation[Taxable Military Exempt],TaxableValuation[Dist],$C100,TaxableValuation[Tif_NonTIF],$A$4)</f>
        <v>528000</v>
      </c>
      <c r="S100" s="8">
        <f>SUMIFS(TaxableValuation[Taxable Homestead Exempt],TaxableValuation[Dist],$C100,TaxableValuation[Tif_NonTIF],$A$4)</f>
        <v>1566500</v>
      </c>
      <c r="T100" s="8">
        <f>SUMIFS(TaxableValuation[Taxable Net],TaxableValuation[Dist],$C100,TaxableValuation[Tif_NonTIF],$A$4)</f>
        <v>296229050</v>
      </c>
      <c r="U100" s="8">
        <f>SUMIFS(TaxableValuation[Taxable Gas &amp; Elec Utilities],TaxableValuation[Dist],$C100,TaxableValuation[Tif_NonTIF],$A$4)</f>
        <v>5528489</v>
      </c>
      <c r="V100" s="8">
        <f t="shared" si="1"/>
        <v>301757539</v>
      </c>
    </row>
    <row r="101" spans="1:22" x14ac:dyDescent="0.25">
      <c r="A101">
        <f>'Assessed Non-TIF'!A101</f>
        <v>2026</v>
      </c>
      <c r="B101" t="str">
        <f>'Assessed Non-TIF'!B101</f>
        <v>05</v>
      </c>
      <c r="C101" t="str">
        <f>'Assessed Non-TIF'!C101</f>
        <v>1944</v>
      </c>
      <c r="D101" t="str">
        <f>'Assessed Non-TIF'!D101</f>
        <v>1944</v>
      </c>
      <c r="E101" t="str">
        <f>'Assessed Non-TIF'!E101</f>
        <v>EAGLE GROVE</v>
      </c>
      <c r="F101" t="str">
        <f>'Assessed Non-TIF'!F101</f>
        <v>Eagle Grove</v>
      </c>
      <c r="G101" s="8">
        <f>SUMIFS(TaxableValuation[Taxable Residential],TaxableValuation[Dist],$C101,TaxableValuation[Tif_NonTIF],$A$4)</f>
        <v>95238035</v>
      </c>
      <c r="H101" s="8">
        <f>SUMIFS(TaxableValuation[Taxable Ag Land],TaxableValuation[Dist],$C101,TaxableValuation[Tif_NonTIF],$A$4)</f>
        <v>135225462</v>
      </c>
      <c r="I101" s="8">
        <f>SUMIFS(TaxableValuation[Taxable Ag Building],TaxableValuation[Dist],$C101,TaxableValuation[Tif_NonTIF],$A$4)</f>
        <v>14343362</v>
      </c>
      <c r="J101" s="8">
        <f>SUMIFS(TaxableValuation[Taxable Commercial],TaxableValuation[Dist],$C101,TaxableValuation[Tif_NonTIF],$A$4)</f>
        <v>32272902</v>
      </c>
      <c r="K101" s="8">
        <f>SUMIFS(TaxableValuation[Taxable Industrial],TaxableValuation[Dist],$C101,TaxableValuation[Tif_NonTIF],$A$4)</f>
        <v>71283974</v>
      </c>
      <c r="L101" s="8">
        <f>SUMIFS(TaxableValuation[Taxable Reserved],TaxableValuation[Dist],$C101,TaxableValuation[Tif_NonTIF],$A$4)</f>
        <v>0</v>
      </c>
      <c r="M101" s="8">
        <f>SUMIFS(TaxableValuation[Taxable Reserved2],TaxableValuation[Dist],$C101,TaxableValuation[Tif_NonTIF],$A$4)</f>
        <v>0</v>
      </c>
      <c r="N101" s="8">
        <f>SUMIFS(TaxableValuation[Taxable Railroads],TaxableValuation[Dist],$C101,TaxableValuation[Tif_NonTIF],$A$4)</f>
        <v>31224015</v>
      </c>
      <c r="O101" s="8">
        <f>SUMIFS(TaxableValuation[Taxable Utilities],TaxableValuation[Dist],$C101,TaxableValuation[Tif_NonTIF],$A$4)</f>
        <v>15416896</v>
      </c>
      <c r="P101" s="8">
        <f>SUMIFS(TaxableValuation[Taxable Other],TaxableValuation[Dist],$C101,TaxableValuation[Tif_NonTIF],$A$4)</f>
        <v>36228</v>
      </c>
      <c r="Q101" s="8">
        <f>SUMIFS(TaxableValuation[Taxable Gross],TaxableValuation[Dist],$C101,TaxableValuation[Tif_NonTIF],$A$4)</f>
        <v>395040874</v>
      </c>
      <c r="R101" s="8">
        <f>SUMIFS(TaxableValuation[Taxable Military Exempt],TaxableValuation[Dist],$C101,TaxableValuation[Tif_NonTIF],$A$4)</f>
        <v>639400</v>
      </c>
      <c r="S101" s="8">
        <f>SUMIFS(TaxableValuation[Taxable Homestead Exempt],TaxableValuation[Dist],$C101,TaxableValuation[Tif_NonTIF],$A$4)</f>
        <v>1942940</v>
      </c>
      <c r="T101" s="8">
        <f>SUMIFS(TaxableValuation[Taxable Net],TaxableValuation[Dist],$C101,TaxableValuation[Tif_NonTIF],$A$4)</f>
        <v>392458534</v>
      </c>
      <c r="U101" s="8">
        <f>SUMIFS(TaxableValuation[Taxable Gas &amp; Elec Utilities],TaxableValuation[Dist],$C101,TaxableValuation[Tif_NonTIF],$A$4)</f>
        <v>7059474</v>
      </c>
      <c r="V101" s="8">
        <f t="shared" si="1"/>
        <v>399518008</v>
      </c>
    </row>
    <row r="102" spans="1:22" x14ac:dyDescent="0.25">
      <c r="A102">
        <f>'Assessed Non-TIF'!A102</f>
        <v>2026</v>
      </c>
      <c r="B102" t="str">
        <f>'Assessed Non-TIF'!B102</f>
        <v>11</v>
      </c>
      <c r="C102" t="str">
        <f>'Assessed Non-TIF'!C102</f>
        <v>1953</v>
      </c>
      <c r="D102" t="str">
        <f>'Assessed Non-TIF'!D102</f>
        <v>1953</v>
      </c>
      <c r="E102" t="str">
        <f>'Assessed Non-TIF'!E102</f>
        <v>EARLHAM</v>
      </c>
      <c r="F102" t="str">
        <f>'Assessed Non-TIF'!F102</f>
        <v>Earlham</v>
      </c>
      <c r="G102" s="8">
        <f>SUMIFS(TaxableValuation[Taxable Residential],TaxableValuation[Dist],$C102,TaxableValuation[Tif_NonTIF],$A$4)</f>
        <v>166729072</v>
      </c>
      <c r="H102" s="8">
        <f>SUMIFS(TaxableValuation[Taxable Ag Land],TaxableValuation[Dist],$C102,TaxableValuation[Tif_NonTIF],$A$4)</f>
        <v>57650564</v>
      </c>
      <c r="I102" s="8">
        <f>SUMIFS(TaxableValuation[Taxable Ag Building],TaxableValuation[Dist],$C102,TaxableValuation[Tif_NonTIF],$A$4)</f>
        <v>2989534</v>
      </c>
      <c r="J102" s="8">
        <f>SUMIFS(TaxableValuation[Taxable Commercial],TaxableValuation[Dist],$C102,TaxableValuation[Tif_NonTIF],$A$4)</f>
        <v>12051729</v>
      </c>
      <c r="K102" s="8">
        <f>SUMIFS(TaxableValuation[Taxable Industrial],TaxableValuation[Dist],$C102,TaxableValuation[Tif_NonTIF],$A$4)</f>
        <v>1604615</v>
      </c>
      <c r="L102" s="8">
        <f>SUMIFS(TaxableValuation[Taxable Reserved],TaxableValuation[Dist],$C102,TaxableValuation[Tif_NonTIF],$A$4)</f>
        <v>0</v>
      </c>
      <c r="M102" s="8">
        <f>SUMIFS(TaxableValuation[Taxable Reserved2],TaxableValuation[Dist],$C102,TaxableValuation[Tif_NonTIF],$A$4)</f>
        <v>0</v>
      </c>
      <c r="N102" s="8">
        <f>SUMIFS(TaxableValuation[Taxable Railroads],TaxableValuation[Dist],$C102,TaxableValuation[Tif_NonTIF],$A$4)</f>
        <v>2135919</v>
      </c>
      <c r="O102" s="8">
        <f>SUMIFS(TaxableValuation[Taxable Utilities],TaxableValuation[Dist],$C102,TaxableValuation[Tif_NonTIF],$A$4)</f>
        <v>1316769</v>
      </c>
      <c r="P102" s="8">
        <f>SUMIFS(TaxableValuation[Taxable Other],TaxableValuation[Dist],$C102,TaxableValuation[Tif_NonTIF],$A$4)</f>
        <v>0</v>
      </c>
      <c r="Q102" s="8">
        <f>SUMIFS(TaxableValuation[Taxable Gross],TaxableValuation[Dist],$C102,TaxableValuation[Tif_NonTIF],$A$4)</f>
        <v>244478202</v>
      </c>
      <c r="R102" s="8">
        <f>SUMIFS(TaxableValuation[Taxable Military Exempt],TaxableValuation[Dist],$C102,TaxableValuation[Tif_NonTIF],$A$4)</f>
        <v>476000</v>
      </c>
      <c r="S102" s="8">
        <f>SUMIFS(TaxableValuation[Taxable Homestead Exempt],TaxableValuation[Dist],$C102,TaxableValuation[Tif_NonTIF],$A$4)</f>
        <v>845000</v>
      </c>
      <c r="T102" s="8">
        <f>SUMIFS(TaxableValuation[Taxable Net],TaxableValuation[Dist],$C102,TaxableValuation[Tif_NonTIF],$A$4)</f>
        <v>243157202</v>
      </c>
      <c r="U102" s="8">
        <f>SUMIFS(TaxableValuation[Taxable Gas &amp; Elec Utilities],TaxableValuation[Dist],$C102,TaxableValuation[Tif_NonTIF],$A$4)</f>
        <v>11147705</v>
      </c>
      <c r="V102" s="8">
        <f t="shared" si="1"/>
        <v>254304907</v>
      </c>
    </row>
    <row r="103" spans="1:22" x14ac:dyDescent="0.25">
      <c r="A103">
        <f>'Assessed Non-TIF'!A103</f>
        <v>2026</v>
      </c>
      <c r="B103" t="str">
        <f>'Assessed Non-TIF'!B103</f>
        <v>07</v>
      </c>
      <c r="C103" t="str">
        <f>'Assessed Non-TIF'!C103</f>
        <v>1963</v>
      </c>
      <c r="D103" t="str">
        <f>'Assessed Non-TIF'!D103</f>
        <v>1963</v>
      </c>
      <c r="E103" t="str">
        <f>'Assessed Non-TIF'!E103</f>
        <v>EAST BUCHANAN</v>
      </c>
      <c r="F103" t="str">
        <f>'Assessed Non-TIF'!F103</f>
        <v>East Buchanan</v>
      </c>
      <c r="G103" s="8">
        <f>SUMIFS(TaxableValuation[Taxable Residential],TaxableValuation[Dist],$C103,TaxableValuation[Tif_NonTIF],$A$4)</f>
        <v>101020428</v>
      </c>
      <c r="H103" s="8">
        <f>SUMIFS(TaxableValuation[Taxable Ag Land],TaxableValuation[Dist],$C103,TaxableValuation[Tif_NonTIF],$A$4)</f>
        <v>125846180</v>
      </c>
      <c r="I103" s="8">
        <f>SUMIFS(TaxableValuation[Taxable Ag Building],TaxableValuation[Dist],$C103,TaxableValuation[Tif_NonTIF],$A$4)</f>
        <v>8788367</v>
      </c>
      <c r="J103" s="8">
        <f>SUMIFS(TaxableValuation[Taxable Commercial],TaxableValuation[Dist],$C103,TaxableValuation[Tif_NonTIF],$A$4)</f>
        <v>7203369</v>
      </c>
      <c r="K103" s="8">
        <f>SUMIFS(TaxableValuation[Taxable Industrial],TaxableValuation[Dist],$C103,TaxableValuation[Tif_NonTIF],$A$4)</f>
        <v>2866161</v>
      </c>
      <c r="L103" s="8">
        <f>SUMIFS(TaxableValuation[Taxable Reserved],TaxableValuation[Dist],$C103,TaxableValuation[Tif_NonTIF],$A$4)</f>
        <v>0</v>
      </c>
      <c r="M103" s="8">
        <f>SUMIFS(TaxableValuation[Taxable Reserved2],TaxableValuation[Dist],$C103,TaxableValuation[Tif_NonTIF],$A$4)</f>
        <v>0</v>
      </c>
      <c r="N103" s="8">
        <f>SUMIFS(TaxableValuation[Taxable Railroads],TaxableValuation[Dist],$C103,TaxableValuation[Tif_NonTIF],$A$4)</f>
        <v>2494645</v>
      </c>
      <c r="O103" s="8">
        <f>SUMIFS(TaxableValuation[Taxable Utilities],TaxableValuation[Dist],$C103,TaxableValuation[Tif_NonTIF],$A$4)</f>
        <v>6081379</v>
      </c>
      <c r="P103" s="8">
        <f>SUMIFS(TaxableValuation[Taxable Other],TaxableValuation[Dist],$C103,TaxableValuation[Tif_NonTIF],$A$4)</f>
        <v>0</v>
      </c>
      <c r="Q103" s="8">
        <f>SUMIFS(TaxableValuation[Taxable Gross],TaxableValuation[Dist],$C103,TaxableValuation[Tif_NonTIF],$A$4)</f>
        <v>254300529</v>
      </c>
      <c r="R103" s="8">
        <f>SUMIFS(TaxableValuation[Taxable Military Exempt],TaxableValuation[Dist],$C103,TaxableValuation[Tif_NonTIF],$A$4)</f>
        <v>512000</v>
      </c>
      <c r="S103" s="8">
        <f>SUMIFS(TaxableValuation[Taxable Homestead Exempt],TaxableValuation[Dist],$C103,TaxableValuation[Tif_NonTIF],$A$4)</f>
        <v>2054000</v>
      </c>
      <c r="T103" s="8">
        <f>SUMIFS(TaxableValuation[Taxable Net],TaxableValuation[Dist],$C103,TaxableValuation[Tif_NonTIF],$A$4)</f>
        <v>251734529</v>
      </c>
      <c r="U103" s="8">
        <f>SUMIFS(TaxableValuation[Taxable Gas &amp; Elec Utilities],TaxableValuation[Dist],$C103,TaxableValuation[Tif_NonTIF],$A$4)</f>
        <v>3009870</v>
      </c>
      <c r="V103" s="8">
        <f t="shared" si="1"/>
        <v>254744399</v>
      </c>
    </row>
    <row r="104" spans="1:22" x14ac:dyDescent="0.25">
      <c r="A104">
        <f>'Assessed Non-TIF'!A104</f>
        <v>2026</v>
      </c>
      <c r="B104" t="str">
        <f>'Assessed Non-TIF'!B104</f>
        <v>07</v>
      </c>
      <c r="C104" t="str">
        <f>'Assessed Non-TIF'!C104</f>
        <v>3582</v>
      </c>
      <c r="D104" t="str">
        <f>'Assessed Non-TIF'!D104</f>
        <v>1968</v>
      </c>
      <c r="E104" t="str">
        <f>'Assessed Non-TIF'!E104</f>
        <v>EAST MARSHALL</v>
      </c>
      <c r="F104" t="str">
        <f>'Assessed Non-TIF'!F104</f>
        <v>East Marshall</v>
      </c>
      <c r="G104" s="8">
        <f>SUMIFS(TaxableValuation[Taxable Residential],TaxableValuation[Dist],$C104,TaxableValuation[Tif_NonTIF],$A$4)</f>
        <v>113496562</v>
      </c>
      <c r="H104" s="8">
        <f>SUMIFS(TaxableValuation[Taxable Ag Land],TaxableValuation[Dist],$C104,TaxableValuation[Tif_NonTIF],$A$4)</f>
        <v>136605293</v>
      </c>
      <c r="I104" s="8">
        <f>SUMIFS(TaxableValuation[Taxable Ag Building],TaxableValuation[Dist],$C104,TaxableValuation[Tif_NonTIF],$A$4)</f>
        <v>4789755</v>
      </c>
      <c r="J104" s="8">
        <f>SUMIFS(TaxableValuation[Taxable Commercial],TaxableValuation[Dist],$C104,TaxableValuation[Tif_NonTIF],$A$4)</f>
        <v>26522958</v>
      </c>
      <c r="K104" s="8">
        <f>SUMIFS(TaxableValuation[Taxable Industrial],TaxableValuation[Dist],$C104,TaxableValuation[Tif_NonTIF],$A$4)</f>
        <v>35768790</v>
      </c>
      <c r="L104" s="8">
        <f>SUMIFS(TaxableValuation[Taxable Reserved],TaxableValuation[Dist],$C104,TaxableValuation[Tif_NonTIF],$A$4)</f>
        <v>0</v>
      </c>
      <c r="M104" s="8">
        <f>SUMIFS(TaxableValuation[Taxable Reserved2],TaxableValuation[Dist],$C104,TaxableValuation[Tif_NonTIF],$A$4)</f>
        <v>0</v>
      </c>
      <c r="N104" s="8">
        <f>SUMIFS(TaxableValuation[Taxable Railroads],TaxableValuation[Dist],$C104,TaxableValuation[Tif_NonTIF],$A$4)</f>
        <v>25252009</v>
      </c>
      <c r="O104" s="8">
        <f>SUMIFS(TaxableValuation[Taxable Utilities],TaxableValuation[Dist],$C104,TaxableValuation[Tif_NonTIF],$A$4)</f>
        <v>400032</v>
      </c>
      <c r="P104" s="8">
        <f>SUMIFS(TaxableValuation[Taxable Other],TaxableValuation[Dist],$C104,TaxableValuation[Tif_NonTIF],$A$4)</f>
        <v>0</v>
      </c>
      <c r="Q104" s="8">
        <f>SUMIFS(TaxableValuation[Taxable Gross],TaxableValuation[Dist],$C104,TaxableValuation[Tif_NonTIF],$A$4)</f>
        <v>342835399</v>
      </c>
      <c r="R104" s="8">
        <f>SUMIFS(TaxableValuation[Taxable Military Exempt],TaxableValuation[Dist],$C104,TaxableValuation[Tif_NonTIF],$A$4)</f>
        <v>56000</v>
      </c>
      <c r="S104" s="8">
        <f>SUMIFS(TaxableValuation[Taxable Homestead Exempt],TaxableValuation[Dist],$C104,TaxableValuation[Tif_NonTIF],$A$4)</f>
        <v>2080000</v>
      </c>
      <c r="T104" s="8">
        <f>SUMIFS(TaxableValuation[Taxable Net],TaxableValuation[Dist],$C104,TaxableValuation[Tif_NonTIF],$A$4)</f>
        <v>340699399</v>
      </c>
      <c r="U104" s="8">
        <f>SUMIFS(TaxableValuation[Taxable Gas &amp; Elec Utilities],TaxableValuation[Dist],$C104,TaxableValuation[Tif_NonTIF],$A$4)</f>
        <v>4372083</v>
      </c>
      <c r="V104" s="8">
        <f t="shared" si="1"/>
        <v>345071482</v>
      </c>
    </row>
    <row r="105" spans="1:22" x14ac:dyDescent="0.25">
      <c r="A105">
        <f>'Assessed Non-TIF'!A105</f>
        <v>2026</v>
      </c>
      <c r="B105" t="str">
        <f>'Assessed Non-TIF'!B105</f>
        <v>13</v>
      </c>
      <c r="C105" t="str">
        <f>'Assessed Non-TIF'!C105</f>
        <v>3978</v>
      </c>
      <c r="D105" t="str">
        <f>'Assessed Non-TIF'!D105</f>
        <v>3978</v>
      </c>
      <c r="E105" t="str">
        <f>'Assessed Non-TIF'!E105</f>
        <v>EAST MILLS</v>
      </c>
      <c r="F105" t="str">
        <f>'Assessed Non-TIF'!F105</f>
        <v>East Mills</v>
      </c>
      <c r="G105" s="8">
        <f>SUMIFS(TaxableValuation[Taxable Residential],TaxableValuation[Dist],$C105,TaxableValuation[Tif_NonTIF],$A$4)</f>
        <v>141554523</v>
      </c>
      <c r="H105" s="8">
        <f>SUMIFS(TaxableValuation[Taxable Ag Land],TaxableValuation[Dist],$C105,TaxableValuation[Tif_NonTIF],$A$4)</f>
        <v>196420165</v>
      </c>
      <c r="I105" s="8">
        <f>SUMIFS(TaxableValuation[Taxable Ag Building],TaxableValuation[Dist],$C105,TaxableValuation[Tif_NonTIF],$A$4)</f>
        <v>5450603</v>
      </c>
      <c r="J105" s="8">
        <f>SUMIFS(TaxableValuation[Taxable Commercial],TaxableValuation[Dist],$C105,TaxableValuation[Tif_NonTIF],$A$4)</f>
        <v>18630139</v>
      </c>
      <c r="K105" s="8">
        <f>SUMIFS(TaxableValuation[Taxable Industrial],TaxableValuation[Dist],$C105,TaxableValuation[Tif_NonTIF],$A$4)</f>
        <v>2538369</v>
      </c>
      <c r="L105" s="8">
        <f>SUMIFS(TaxableValuation[Taxable Reserved],TaxableValuation[Dist],$C105,TaxableValuation[Tif_NonTIF],$A$4)</f>
        <v>0</v>
      </c>
      <c r="M105" s="8">
        <f>SUMIFS(TaxableValuation[Taxable Reserved2],TaxableValuation[Dist],$C105,TaxableValuation[Tif_NonTIF],$A$4)</f>
        <v>0</v>
      </c>
      <c r="N105" s="8">
        <f>SUMIFS(TaxableValuation[Taxable Railroads],TaxableValuation[Dist],$C105,TaxableValuation[Tif_NonTIF],$A$4)</f>
        <v>11568675</v>
      </c>
      <c r="O105" s="8">
        <f>SUMIFS(TaxableValuation[Taxable Utilities],TaxableValuation[Dist],$C105,TaxableValuation[Tif_NonTIF],$A$4)</f>
        <v>26876526</v>
      </c>
      <c r="P105" s="8">
        <f>SUMIFS(TaxableValuation[Taxable Other],TaxableValuation[Dist],$C105,TaxableValuation[Tif_NonTIF],$A$4)</f>
        <v>0</v>
      </c>
      <c r="Q105" s="8">
        <f>SUMIFS(TaxableValuation[Taxable Gross],TaxableValuation[Dist],$C105,TaxableValuation[Tif_NonTIF],$A$4)</f>
        <v>403039000</v>
      </c>
      <c r="R105" s="8">
        <f>SUMIFS(TaxableValuation[Taxable Military Exempt],TaxableValuation[Dist],$C105,TaxableValuation[Tif_NonTIF],$A$4)</f>
        <v>712000</v>
      </c>
      <c r="S105" s="8">
        <f>SUMIFS(TaxableValuation[Taxable Homestead Exempt],TaxableValuation[Dist],$C105,TaxableValuation[Tif_NonTIF],$A$4)</f>
        <v>809250</v>
      </c>
      <c r="T105" s="8">
        <f>SUMIFS(TaxableValuation[Taxable Net],TaxableValuation[Dist],$C105,TaxableValuation[Tif_NonTIF],$A$4)</f>
        <v>401517750</v>
      </c>
      <c r="U105" s="8">
        <f>SUMIFS(TaxableValuation[Taxable Gas &amp; Elec Utilities],TaxableValuation[Dist],$C105,TaxableValuation[Tif_NonTIF],$A$4)</f>
        <v>10692038</v>
      </c>
      <c r="V105" s="8">
        <f t="shared" si="1"/>
        <v>412209788</v>
      </c>
    </row>
    <row r="106" spans="1:22" x14ac:dyDescent="0.25">
      <c r="A106">
        <f>'Assessed Non-TIF'!A106</f>
        <v>2026</v>
      </c>
      <c r="B106" t="str">
        <f>'Assessed Non-TIF'!B106</f>
        <v>05</v>
      </c>
      <c r="C106" t="str">
        <f>'Assessed Non-TIF'!C106</f>
        <v>6741</v>
      </c>
      <c r="D106" t="str">
        <f>'Assessed Non-TIF'!D106</f>
        <v>6741</v>
      </c>
      <c r="E106" t="str">
        <f>'Assessed Non-TIF'!E106</f>
        <v>EAST SAC COUNTY</v>
      </c>
      <c r="F106" t="str">
        <f>'Assessed Non-TIF'!F106</f>
        <v>East Sac County</v>
      </c>
      <c r="G106" s="8">
        <f>SUMIFS(TaxableValuation[Taxable Residential],TaxableValuation[Dist],$C106,TaxableValuation[Tif_NonTIF],$A$4)</f>
        <v>250503714</v>
      </c>
      <c r="H106" s="8">
        <f>SUMIFS(TaxableValuation[Taxable Ag Land],TaxableValuation[Dist],$C106,TaxableValuation[Tif_NonTIF],$A$4)</f>
        <v>218537737</v>
      </c>
      <c r="I106" s="8">
        <f>SUMIFS(TaxableValuation[Taxable Ag Building],TaxableValuation[Dist],$C106,TaxableValuation[Tif_NonTIF],$A$4)</f>
        <v>16831930</v>
      </c>
      <c r="J106" s="8">
        <f>SUMIFS(TaxableValuation[Taxable Commercial],TaxableValuation[Dist],$C106,TaxableValuation[Tif_NonTIF],$A$4)</f>
        <v>25232865</v>
      </c>
      <c r="K106" s="8">
        <f>SUMIFS(TaxableValuation[Taxable Industrial],TaxableValuation[Dist],$C106,TaxableValuation[Tif_NonTIF],$A$4)</f>
        <v>13779812</v>
      </c>
      <c r="L106" s="8">
        <f>SUMIFS(TaxableValuation[Taxable Reserved],TaxableValuation[Dist],$C106,TaxableValuation[Tif_NonTIF],$A$4)</f>
        <v>0</v>
      </c>
      <c r="M106" s="8">
        <f>SUMIFS(TaxableValuation[Taxable Reserved2],TaxableValuation[Dist],$C106,TaxableValuation[Tif_NonTIF],$A$4)</f>
        <v>0</v>
      </c>
      <c r="N106" s="8">
        <f>SUMIFS(TaxableValuation[Taxable Railroads],TaxableValuation[Dist],$C106,TaxableValuation[Tif_NonTIF],$A$4)</f>
        <v>7734883</v>
      </c>
      <c r="O106" s="8">
        <f>SUMIFS(TaxableValuation[Taxable Utilities],TaxableValuation[Dist],$C106,TaxableValuation[Tif_NonTIF],$A$4)</f>
        <v>517017</v>
      </c>
      <c r="P106" s="8">
        <f>SUMIFS(TaxableValuation[Taxable Other],TaxableValuation[Dist],$C106,TaxableValuation[Tif_NonTIF],$A$4)</f>
        <v>0</v>
      </c>
      <c r="Q106" s="8">
        <f>SUMIFS(TaxableValuation[Taxable Gross],TaxableValuation[Dist],$C106,TaxableValuation[Tif_NonTIF],$A$4)</f>
        <v>533137958</v>
      </c>
      <c r="R106" s="8">
        <f>SUMIFS(TaxableValuation[Taxable Military Exempt],TaxableValuation[Dist],$C106,TaxableValuation[Tif_NonTIF],$A$4)</f>
        <v>1122201</v>
      </c>
      <c r="S106" s="8">
        <f>SUMIFS(TaxableValuation[Taxable Homestead Exempt],TaxableValuation[Dist],$C106,TaxableValuation[Tif_NonTIF],$A$4)</f>
        <v>4153500</v>
      </c>
      <c r="T106" s="8">
        <f>SUMIFS(TaxableValuation[Taxable Net],TaxableValuation[Dist],$C106,TaxableValuation[Tif_NonTIF],$A$4)</f>
        <v>527862257</v>
      </c>
      <c r="U106" s="8">
        <f>SUMIFS(TaxableValuation[Taxable Gas &amp; Elec Utilities],TaxableValuation[Dist],$C106,TaxableValuation[Tif_NonTIF],$A$4)</f>
        <v>4921539</v>
      </c>
      <c r="V106" s="8">
        <f t="shared" si="1"/>
        <v>532783796</v>
      </c>
    </row>
    <row r="107" spans="1:22" x14ac:dyDescent="0.25">
      <c r="A107">
        <f>'Assessed Non-TIF'!A107</f>
        <v>2026</v>
      </c>
      <c r="B107" t="str">
        <f>'Assessed Non-TIF'!B107</f>
        <v>13</v>
      </c>
      <c r="C107" t="str">
        <f>'Assessed Non-TIF'!C107</f>
        <v>1970</v>
      </c>
      <c r="D107" t="str">
        <f>'Assessed Non-TIF'!D107</f>
        <v>1970</v>
      </c>
      <c r="E107" t="str">
        <f>'Assessed Non-TIF'!E107</f>
        <v>EAST UNION</v>
      </c>
      <c r="F107" t="str">
        <f>'Assessed Non-TIF'!F107</f>
        <v>East Union</v>
      </c>
      <c r="G107" s="8">
        <f>SUMIFS(TaxableValuation[Taxable Residential],TaxableValuation[Dist],$C107,TaxableValuation[Tif_NonTIF],$A$4)</f>
        <v>84277787</v>
      </c>
      <c r="H107" s="8">
        <f>SUMIFS(TaxableValuation[Taxable Ag Land],TaxableValuation[Dist],$C107,TaxableValuation[Tif_NonTIF],$A$4)</f>
        <v>73911025</v>
      </c>
      <c r="I107" s="8">
        <f>SUMIFS(TaxableValuation[Taxable Ag Building],TaxableValuation[Dist],$C107,TaxableValuation[Tif_NonTIF],$A$4)</f>
        <v>7820905</v>
      </c>
      <c r="J107" s="8">
        <f>SUMIFS(TaxableValuation[Taxable Commercial],TaxableValuation[Dist],$C107,TaxableValuation[Tif_NonTIF],$A$4)</f>
        <v>6802263</v>
      </c>
      <c r="K107" s="8">
        <f>SUMIFS(TaxableValuation[Taxable Industrial],TaxableValuation[Dist],$C107,TaxableValuation[Tif_NonTIF],$A$4)</f>
        <v>3312484</v>
      </c>
      <c r="L107" s="8">
        <f>SUMIFS(TaxableValuation[Taxable Reserved],TaxableValuation[Dist],$C107,TaxableValuation[Tif_NonTIF],$A$4)</f>
        <v>0</v>
      </c>
      <c r="M107" s="8">
        <f>SUMIFS(TaxableValuation[Taxable Reserved2],TaxableValuation[Dist],$C107,TaxableValuation[Tif_NonTIF],$A$4)</f>
        <v>0</v>
      </c>
      <c r="N107" s="8">
        <f>SUMIFS(TaxableValuation[Taxable Railroads],TaxableValuation[Dist],$C107,TaxableValuation[Tif_NonTIF],$A$4)</f>
        <v>12748293</v>
      </c>
      <c r="O107" s="8">
        <f>SUMIFS(TaxableValuation[Taxable Utilities],TaxableValuation[Dist],$C107,TaxableValuation[Tif_NonTIF],$A$4)</f>
        <v>661176</v>
      </c>
      <c r="P107" s="8">
        <f>SUMIFS(TaxableValuation[Taxable Other],TaxableValuation[Dist],$C107,TaxableValuation[Tif_NonTIF],$A$4)</f>
        <v>0</v>
      </c>
      <c r="Q107" s="8">
        <f>SUMIFS(TaxableValuation[Taxable Gross],TaxableValuation[Dist],$C107,TaxableValuation[Tif_NonTIF],$A$4)</f>
        <v>189533933</v>
      </c>
      <c r="R107" s="8">
        <f>SUMIFS(TaxableValuation[Taxable Military Exempt],TaxableValuation[Dist],$C107,TaxableValuation[Tif_NonTIF],$A$4)</f>
        <v>468000</v>
      </c>
      <c r="S107" s="8">
        <f>SUMIFS(TaxableValuation[Taxable Homestead Exempt],TaxableValuation[Dist],$C107,TaxableValuation[Tif_NonTIF],$A$4)</f>
        <v>1761500</v>
      </c>
      <c r="T107" s="8">
        <f>SUMIFS(TaxableValuation[Taxable Net],TaxableValuation[Dist],$C107,TaxableValuation[Tif_NonTIF],$A$4)</f>
        <v>187304433</v>
      </c>
      <c r="U107" s="8">
        <f>SUMIFS(TaxableValuation[Taxable Gas &amp; Elec Utilities],TaxableValuation[Dist],$C107,TaxableValuation[Tif_NonTIF],$A$4)</f>
        <v>6011393</v>
      </c>
      <c r="V107" s="8">
        <f t="shared" si="1"/>
        <v>193315826</v>
      </c>
    </row>
    <row r="108" spans="1:22" x14ac:dyDescent="0.25">
      <c r="A108">
        <f>'Assessed Non-TIF'!A108</f>
        <v>2026</v>
      </c>
      <c r="B108" t="str">
        <f>'Assessed Non-TIF'!B108</f>
        <v>01</v>
      </c>
      <c r="C108" t="str">
        <f>'Assessed Non-TIF'!C108</f>
        <v>1972</v>
      </c>
      <c r="D108" t="str">
        <f>'Assessed Non-TIF'!D108</f>
        <v>1972</v>
      </c>
      <c r="E108" t="str">
        <f>'Assessed Non-TIF'!E108</f>
        <v>EASTERN ALLAMAKEE</v>
      </c>
      <c r="F108" t="str">
        <f>'Assessed Non-TIF'!F108</f>
        <v>Eastern Allamakee</v>
      </c>
      <c r="G108" s="8">
        <f>SUMIFS(TaxableValuation[Taxable Residential],TaxableValuation[Dist],$C108,TaxableValuation[Tif_NonTIF],$A$4)</f>
        <v>136986488</v>
      </c>
      <c r="H108" s="8">
        <f>SUMIFS(TaxableValuation[Taxable Ag Land],TaxableValuation[Dist],$C108,TaxableValuation[Tif_NonTIF],$A$4)</f>
        <v>37509789</v>
      </c>
      <c r="I108" s="8">
        <f>SUMIFS(TaxableValuation[Taxable Ag Building],TaxableValuation[Dist],$C108,TaxableValuation[Tif_NonTIF],$A$4)</f>
        <v>4810251</v>
      </c>
      <c r="J108" s="8">
        <f>SUMIFS(TaxableValuation[Taxable Commercial],TaxableValuation[Dist],$C108,TaxableValuation[Tif_NonTIF],$A$4)</f>
        <v>14154277</v>
      </c>
      <c r="K108" s="8">
        <f>SUMIFS(TaxableValuation[Taxable Industrial],TaxableValuation[Dist],$C108,TaxableValuation[Tif_NonTIF],$A$4)</f>
        <v>3230076</v>
      </c>
      <c r="L108" s="8">
        <f>SUMIFS(TaxableValuation[Taxable Reserved],TaxableValuation[Dist],$C108,TaxableValuation[Tif_NonTIF],$A$4)</f>
        <v>0</v>
      </c>
      <c r="M108" s="8">
        <f>SUMIFS(TaxableValuation[Taxable Reserved2],TaxableValuation[Dist],$C108,TaxableValuation[Tif_NonTIF],$A$4)</f>
        <v>0</v>
      </c>
      <c r="N108" s="8">
        <f>SUMIFS(TaxableValuation[Taxable Railroads],TaxableValuation[Dist],$C108,TaxableValuation[Tif_NonTIF],$A$4)</f>
        <v>7388946</v>
      </c>
      <c r="O108" s="8">
        <f>SUMIFS(TaxableValuation[Taxable Utilities],TaxableValuation[Dist],$C108,TaxableValuation[Tif_NonTIF],$A$4)</f>
        <v>2411311</v>
      </c>
      <c r="P108" s="8">
        <f>SUMIFS(TaxableValuation[Taxable Other],TaxableValuation[Dist],$C108,TaxableValuation[Tif_NonTIF],$A$4)</f>
        <v>0</v>
      </c>
      <c r="Q108" s="8">
        <f>SUMIFS(TaxableValuation[Taxable Gross],TaxableValuation[Dist],$C108,TaxableValuation[Tif_NonTIF],$A$4)</f>
        <v>206491138</v>
      </c>
      <c r="R108" s="8">
        <f>SUMIFS(TaxableValuation[Taxable Military Exempt],TaxableValuation[Dist],$C108,TaxableValuation[Tif_NonTIF],$A$4)</f>
        <v>576000</v>
      </c>
      <c r="S108" s="8">
        <f>SUMIFS(TaxableValuation[Taxable Homestead Exempt],TaxableValuation[Dist],$C108,TaxableValuation[Tif_NonTIF],$A$4)</f>
        <v>1599000</v>
      </c>
      <c r="T108" s="8">
        <f>SUMIFS(TaxableValuation[Taxable Net],TaxableValuation[Dist],$C108,TaxableValuation[Tif_NonTIF],$A$4)</f>
        <v>204316138</v>
      </c>
      <c r="U108" s="8">
        <f>SUMIFS(TaxableValuation[Taxable Gas &amp; Elec Utilities],TaxableValuation[Dist],$C108,TaxableValuation[Tif_NonTIF],$A$4)</f>
        <v>9964050</v>
      </c>
      <c r="V108" s="8">
        <f t="shared" si="1"/>
        <v>214280188</v>
      </c>
    </row>
    <row r="109" spans="1:22" x14ac:dyDescent="0.25">
      <c r="A109">
        <f>'Assessed Non-TIF'!A109</f>
        <v>2026</v>
      </c>
      <c r="B109" t="str">
        <f>'Assessed Non-TIF'!B109</f>
        <v>09</v>
      </c>
      <c r="C109" t="str">
        <f>'Assessed Non-TIF'!C109</f>
        <v>1965</v>
      </c>
      <c r="D109" t="str">
        <f>'Assessed Non-TIF'!D109</f>
        <v>1965</v>
      </c>
      <c r="E109" t="str">
        <f>'Assessed Non-TIF'!E109</f>
        <v>EASTON VALLEY</v>
      </c>
      <c r="F109" t="str">
        <f>'Assessed Non-TIF'!F109</f>
        <v>Easton Valley</v>
      </c>
      <c r="G109" s="8">
        <f>SUMIFS(TaxableValuation[Taxable Residential],TaxableValuation[Dist],$C109,TaxableValuation[Tif_NonTIF],$A$4)</f>
        <v>141567411</v>
      </c>
      <c r="H109" s="8">
        <f>SUMIFS(TaxableValuation[Taxable Ag Land],TaxableValuation[Dist],$C109,TaxableValuation[Tif_NonTIF],$A$4)</f>
        <v>113859855</v>
      </c>
      <c r="I109" s="8">
        <f>SUMIFS(TaxableValuation[Taxable Ag Building],TaxableValuation[Dist],$C109,TaxableValuation[Tif_NonTIF],$A$4)</f>
        <v>7957468</v>
      </c>
      <c r="J109" s="8">
        <f>SUMIFS(TaxableValuation[Taxable Commercial],TaxableValuation[Dist],$C109,TaxableValuation[Tif_NonTIF],$A$4)</f>
        <v>16342295</v>
      </c>
      <c r="K109" s="8">
        <f>SUMIFS(TaxableValuation[Taxable Industrial],TaxableValuation[Dist],$C109,TaxableValuation[Tif_NonTIF],$A$4)</f>
        <v>3959163</v>
      </c>
      <c r="L109" s="8">
        <f>SUMIFS(TaxableValuation[Taxable Reserved],TaxableValuation[Dist],$C109,TaxableValuation[Tif_NonTIF],$A$4)</f>
        <v>0</v>
      </c>
      <c r="M109" s="8">
        <f>SUMIFS(TaxableValuation[Taxable Reserved2],TaxableValuation[Dist],$C109,TaxableValuation[Tif_NonTIF],$A$4)</f>
        <v>0</v>
      </c>
      <c r="N109" s="8">
        <f>SUMIFS(TaxableValuation[Taxable Railroads],TaxableValuation[Dist],$C109,TaxableValuation[Tif_NonTIF],$A$4)</f>
        <v>5813378</v>
      </c>
      <c r="O109" s="8">
        <f>SUMIFS(TaxableValuation[Taxable Utilities],TaxableValuation[Dist],$C109,TaxableValuation[Tif_NonTIF],$A$4)</f>
        <v>958646</v>
      </c>
      <c r="P109" s="8">
        <f>SUMIFS(TaxableValuation[Taxable Other],TaxableValuation[Dist],$C109,TaxableValuation[Tif_NonTIF],$A$4)</f>
        <v>588000</v>
      </c>
      <c r="Q109" s="8">
        <f>SUMIFS(TaxableValuation[Taxable Gross],TaxableValuation[Dist],$C109,TaxableValuation[Tif_NonTIF],$A$4)</f>
        <v>291046216</v>
      </c>
      <c r="R109" s="8">
        <f>SUMIFS(TaxableValuation[Taxable Military Exempt],TaxableValuation[Dist],$C109,TaxableValuation[Tif_NonTIF],$A$4)</f>
        <v>692000</v>
      </c>
      <c r="S109" s="8">
        <f>SUMIFS(TaxableValuation[Taxable Homestead Exempt],TaxableValuation[Dist],$C109,TaxableValuation[Tif_NonTIF],$A$4)</f>
        <v>2216500</v>
      </c>
      <c r="T109" s="8">
        <f>SUMIFS(TaxableValuation[Taxable Net],TaxableValuation[Dist],$C109,TaxableValuation[Tif_NonTIF],$A$4)</f>
        <v>288137716</v>
      </c>
      <c r="U109" s="8">
        <f>SUMIFS(TaxableValuation[Taxable Gas &amp; Elec Utilities],TaxableValuation[Dist],$C109,TaxableValuation[Tif_NonTIF],$A$4)</f>
        <v>3720068</v>
      </c>
      <c r="V109" s="8">
        <f t="shared" si="1"/>
        <v>291857784</v>
      </c>
    </row>
    <row r="110" spans="1:22" x14ac:dyDescent="0.25">
      <c r="A110">
        <f>'Assessed Non-TIF'!A110</f>
        <v>2026</v>
      </c>
      <c r="B110" t="str">
        <f>'Assessed Non-TIF'!B110</f>
        <v>15</v>
      </c>
      <c r="C110" t="str">
        <f>'Assessed Non-TIF'!C110</f>
        <v>0657</v>
      </c>
      <c r="D110" t="str">
        <f>'Assessed Non-TIF'!D110</f>
        <v>0657</v>
      </c>
      <c r="E110" t="str">
        <f>'Assessed Non-TIF'!E110</f>
        <v>EDDYVILLE-BLAKESBURG-FREMONT</v>
      </c>
      <c r="F110" t="str">
        <f>'Assessed Non-TIF'!F110</f>
        <v>Eddyville-Blakesburg-Fremont</v>
      </c>
      <c r="G110" s="8">
        <f>SUMIFS(TaxableValuation[Taxable Residential],TaxableValuation[Dist],$C110,TaxableValuation[Tif_NonTIF],$A$4)</f>
        <v>142242702</v>
      </c>
      <c r="H110" s="8">
        <f>SUMIFS(TaxableValuation[Taxable Ag Land],TaxableValuation[Dist],$C110,TaxableValuation[Tif_NonTIF],$A$4)</f>
        <v>152126620</v>
      </c>
      <c r="I110" s="8">
        <f>SUMIFS(TaxableValuation[Taxable Ag Building],TaxableValuation[Dist],$C110,TaxableValuation[Tif_NonTIF],$A$4)</f>
        <v>8153706</v>
      </c>
      <c r="J110" s="8">
        <f>SUMIFS(TaxableValuation[Taxable Commercial],TaxableValuation[Dist],$C110,TaxableValuation[Tif_NonTIF],$A$4)</f>
        <v>15310377</v>
      </c>
      <c r="K110" s="8">
        <f>SUMIFS(TaxableValuation[Taxable Industrial],TaxableValuation[Dist],$C110,TaxableValuation[Tif_NonTIF],$A$4)</f>
        <v>160663378</v>
      </c>
      <c r="L110" s="8">
        <f>SUMIFS(TaxableValuation[Taxable Reserved],TaxableValuation[Dist],$C110,TaxableValuation[Tif_NonTIF],$A$4)</f>
        <v>0</v>
      </c>
      <c r="M110" s="8">
        <f>SUMIFS(TaxableValuation[Taxable Reserved2],TaxableValuation[Dist],$C110,TaxableValuation[Tif_NonTIF],$A$4)</f>
        <v>0</v>
      </c>
      <c r="N110" s="8">
        <f>SUMIFS(TaxableValuation[Taxable Railroads],TaxableValuation[Dist],$C110,TaxableValuation[Tif_NonTIF],$A$4)</f>
        <v>22005876</v>
      </c>
      <c r="O110" s="8">
        <f>SUMIFS(TaxableValuation[Taxable Utilities],TaxableValuation[Dist],$C110,TaxableValuation[Tif_NonTIF],$A$4)</f>
        <v>22932553</v>
      </c>
      <c r="P110" s="8">
        <f>SUMIFS(TaxableValuation[Taxable Other],TaxableValuation[Dist],$C110,TaxableValuation[Tif_NonTIF],$A$4)</f>
        <v>10978</v>
      </c>
      <c r="Q110" s="8">
        <f>SUMIFS(TaxableValuation[Taxable Gross],TaxableValuation[Dist],$C110,TaxableValuation[Tif_NonTIF],$A$4)</f>
        <v>523446190</v>
      </c>
      <c r="R110" s="8">
        <f>SUMIFS(TaxableValuation[Taxable Military Exempt],TaxableValuation[Dist],$C110,TaxableValuation[Tif_NonTIF],$A$4)</f>
        <v>698253</v>
      </c>
      <c r="S110" s="8">
        <f>SUMIFS(TaxableValuation[Taxable Homestead Exempt],TaxableValuation[Dist],$C110,TaxableValuation[Tif_NonTIF],$A$4)</f>
        <v>2197000</v>
      </c>
      <c r="T110" s="8">
        <f>SUMIFS(TaxableValuation[Taxable Net],TaxableValuation[Dist],$C110,TaxableValuation[Tif_NonTIF],$A$4)</f>
        <v>520550937</v>
      </c>
      <c r="U110" s="8">
        <f>SUMIFS(TaxableValuation[Taxable Gas &amp; Elec Utilities],TaxableValuation[Dist],$C110,TaxableValuation[Tif_NonTIF],$A$4)</f>
        <v>67915459</v>
      </c>
      <c r="V110" s="8">
        <f t="shared" si="1"/>
        <v>588466396</v>
      </c>
    </row>
    <row r="111" spans="1:22" x14ac:dyDescent="0.25">
      <c r="A111">
        <f>'Assessed Non-TIF'!A111</f>
        <v>2026</v>
      </c>
      <c r="B111" t="str">
        <f>'Assessed Non-TIF'!B111</f>
        <v>01</v>
      </c>
      <c r="C111" t="str">
        <f>'Assessed Non-TIF'!C111</f>
        <v>1989</v>
      </c>
      <c r="D111" t="str">
        <f>'Assessed Non-TIF'!D111</f>
        <v>1989</v>
      </c>
      <c r="E111" t="str">
        <f>'Assessed Non-TIF'!E111</f>
        <v>EDGEWOOD-COLESBURG</v>
      </c>
      <c r="F111" t="str">
        <f>'Assessed Non-TIF'!F111</f>
        <v>Edgewood-Colesburg</v>
      </c>
      <c r="G111" s="8">
        <f>SUMIFS(TaxableValuation[Taxable Residential],TaxableValuation[Dist],$C111,TaxableValuation[Tif_NonTIF],$A$4)</f>
        <v>90267811</v>
      </c>
      <c r="H111" s="8">
        <f>SUMIFS(TaxableValuation[Taxable Ag Land],TaxableValuation[Dist],$C111,TaxableValuation[Tif_NonTIF],$A$4)</f>
        <v>75731164</v>
      </c>
      <c r="I111" s="8">
        <f>SUMIFS(TaxableValuation[Taxable Ag Building],TaxableValuation[Dist],$C111,TaxableValuation[Tif_NonTIF],$A$4)</f>
        <v>9252014</v>
      </c>
      <c r="J111" s="8">
        <f>SUMIFS(TaxableValuation[Taxable Commercial],TaxableValuation[Dist],$C111,TaxableValuation[Tif_NonTIF],$A$4)</f>
        <v>20630191</v>
      </c>
      <c r="K111" s="8">
        <f>SUMIFS(TaxableValuation[Taxable Industrial],TaxableValuation[Dist],$C111,TaxableValuation[Tif_NonTIF],$A$4)</f>
        <v>7020707</v>
      </c>
      <c r="L111" s="8">
        <f>SUMIFS(TaxableValuation[Taxable Reserved],TaxableValuation[Dist],$C111,TaxableValuation[Tif_NonTIF],$A$4)</f>
        <v>0</v>
      </c>
      <c r="M111" s="8">
        <f>SUMIFS(TaxableValuation[Taxable Reserved2],TaxableValuation[Dist],$C111,TaxableValuation[Tif_NonTIF],$A$4)</f>
        <v>0</v>
      </c>
      <c r="N111" s="8">
        <f>SUMIFS(TaxableValuation[Taxable Railroads],TaxableValuation[Dist],$C111,TaxableValuation[Tif_NonTIF],$A$4)</f>
        <v>0</v>
      </c>
      <c r="O111" s="8">
        <f>SUMIFS(TaxableValuation[Taxable Utilities],TaxableValuation[Dist],$C111,TaxableValuation[Tif_NonTIF],$A$4)</f>
        <v>676723</v>
      </c>
      <c r="P111" s="8">
        <f>SUMIFS(TaxableValuation[Taxable Other],TaxableValuation[Dist],$C111,TaxableValuation[Tif_NonTIF],$A$4)</f>
        <v>0</v>
      </c>
      <c r="Q111" s="8">
        <f>SUMIFS(TaxableValuation[Taxable Gross],TaxableValuation[Dist],$C111,TaxableValuation[Tif_NonTIF],$A$4)</f>
        <v>203578610</v>
      </c>
      <c r="R111" s="8">
        <f>SUMIFS(TaxableValuation[Taxable Military Exempt],TaxableValuation[Dist],$C111,TaxableValuation[Tif_NonTIF],$A$4)</f>
        <v>396000</v>
      </c>
      <c r="S111" s="8">
        <f>SUMIFS(TaxableValuation[Taxable Homestead Exempt],TaxableValuation[Dist],$C111,TaxableValuation[Tif_NonTIF],$A$4)</f>
        <v>1729000</v>
      </c>
      <c r="T111" s="8">
        <f>SUMIFS(TaxableValuation[Taxable Net],TaxableValuation[Dist],$C111,TaxableValuation[Tif_NonTIF],$A$4)</f>
        <v>201453610</v>
      </c>
      <c r="U111" s="8">
        <f>SUMIFS(TaxableValuation[Taxable Gas &amp; Elec Utilities],TaxableValuation[Dist],$C111,TaxableValuation[Tif_NonTIF],$A$4)</f>
        <v>1912370</v>
      </c>
      <c r="V111" s="8">
        <f t="shared" si="1"/>
        <v>203365980</v>
      </c>
    </row>
    <row r="112" spans="1:22" x14ac:dyDescent="0.25">
      <c r="A112">
        <f>'Assessed Non-TIF'!A112</f>
        <v>2026</v>
      </c>
      <c r="B112" t="str">
        <f>'Assessed Non-TIF'!B112</f>
        <v>07</v>
      </c>
      <c r="C112" t="str">
        <f>'Assessed Non-TIF'!C112</f>
        <v>2007</v>
      </c>
      <c r="D112" t="str">
        <f>'Assessed Non-TIF'!D112</f>
        <v>2007</v>
      </c>
      <c r="E112" t="str">
        <f>'Assessed Non-TIF'!E112</f>
        <v>ELDORA-NEW PROVIDENCE</v>
      </c>
      <c r="F112" t="str">
        <f>'Assessed Non-TIF'!F112</f>
        <v>Eldora-New Providence</v>
      </c>
      <c r="G112" s="8">
        <f>SUMIFS(TaxableValuation[Taxable Residential],TaxableValuation[Dist],$C112,TaxableValuation[Tif_NonTIF],$A$4)</f>
        <v>85001978</v>
      </c>
      <c r="H112" s="8">
        <f>SUMIFS(TaxableValuation[Taxable Ag Land],TaxableValuation[Dist],$C112,TaxableValuation[Tif_NonTIF],$A$4)</f>
        <v>105079132</v>
      </c>
      <c r="I112" s="8">
        <f>SUMIFS(TaxableValuation[Taxable Ag Building],TaxableValuation[Dist],$C112,TaxableValuation[Tif_NonTIF],$A$4)</f>
        <v>6823401</v>
      </c>
      <c r="J112" s="8">
        <f>SUMIFS(TaxableValuation[Taxable Commercial],TaxableValuation[Dist],$C112,TaxableValuation[Tif_NonTIF],$A$4)</f>
        <v>12601875</v>
      </c>
      <c r="K112" s="8">
        <f>SUMIFS(TaxableValuation[Taxable Industrial],TaxableValuation[Dist],$C112,TaxableValuation[Tif_NonTIF],$A$4)</f>
        <v>31631537</v>
      </c>
      <c r="L112" s="8">
        <f>SUMIFS(TaxableValuation[Taxable Reserved],TaxableValuation[Dist],$C112,TaxableValuation[Tif_NonTIF],$A$4)</f>
        <v>0</v>
      </c>
      <c r="M112" s="8">
        <f>SUMIFS(TaxableValuation[Taxable Reserved2],TaxableValuation[Dist],$C112,TaxableValuation[Tif_NonTIF],$A$4)</f>
        <v>0</v>
      </c>
      <c r="N112" s="8">
        <f>SUMIFS(TaxableValuation[Taxable Railroads],TaxableValuation[Dist],$C112,TaxableValuation[Tif_NonTIF],$A$4)</f>
        <v>0</v>
      </c>
      <c r="O112" s="8">
        <f>SUMIFS(TaxableValuation[Taxable Utilities],TaxableValuation[Dist],$C112,TaxableValuation[Tif_NonTIF],$A$4)</f>
        <v>7980323</v>
      </c>
      <c r="P112" s="8">
        <f>SUMIFS(TaxableValuation[Taxable Other],TaxableValuation[Dist],$C112,TaxableValuation[Tif_NonTIF],$A$4)</f>
        <v>0</v>
      </c>
      <c r="Q112" s="8">
        <f>SUMIFS(TaxableValuation[Taxable Gross],TaxableValuation[Dist],$C112,TaxableValuation[Tif_NonTIF],$A$4)</f>
        <v>249118246</v>
      </c>
      <c r="R112" s="8">
        <f>SUMIFS(TaxableValuation[Taxable Military Exempt],TaxableValuation[Dist],$C112,TaxableValuation[Tif_NonTIF],$A$4)</f>
        <v>672000</v>
      </c>
      <c r="S112" s="8">
        <f>SUMIFS(TaxableValuation[Taxable Homestead Exempt],TaxableValuation[Dist],$C112,TaxableValuation[Tif_NonTIF],$A$4)</f>
        <v>2197000</v>
      </c>
      <c r="T112" s="8">
        <f>SUMIFS(TaxableValuation[Taxable Net],TaxableValuation[Dist],$C112,TaxableValuation[Tif_NonTIF],$A$4)</f>
        <v>246249246</v>
      </c>
      <c r="U112" s="8">
        <f>SUMIFS(TaxableValuation[Taxable Gas &amp; Elec Utilities],TaxableValuation[Dist],$C112,TaxableValuation[Tif_NonTIF],$A$4)</f>
        <v>5636234</v>
      </c>
      <c r="V112" s="8">
        <f t="shared" si="1"/>
        <v>251885480</v>
      </c>
    </row>
    <row r="113" spans="1:22" x14ac:dyDescent="0.25">
      <c r="A113">
        <f>'Assessed Non-TIF'!A113</f>
        <v>2026</v>
      </c>
      <c r="B113" t="str">
        <f>'Assessed Non-TIF'!B113</f>
        <v>05</v>
      </c>
      <c r="C113" t="str">
        <f>'Assessed Non-TIF'!C113</f>
        <v>2088</v>
      </c>
      <c r="D113" t="str">
        <f>'Assessed Non-TIF'!D113</f>
        <v>2088</v>
      </c>
      <c r="E113" t="str">
        <f>'Assessed Non-TIF'!E113</f>
        <v>EMMETSBURG</v>
      </c>
      <c r="F113" t="str">
        <f>'Assessed Non-TIF'!F113</f>
        <v>Emmetsburg</v>
      </c>
      <c r="G113" s="8">
        <f>SUMIFS(TaxableValuation[Taxable Residential],TaxableValuation[Dist],$C113,TaxableValuation[Tif_NonTIF],$A$4)</f>
        <v>149013703</v>
      </c>
      <c r="H113" s="8">
        <f>SUMIFS(TaxableValuation[Taxable Ag Land],TaxableValuation[Dist],$C113,TaxableValuation[Tif_NonTIF],$A$4)</f>
        <v>159658972</v>
      </c>
      <c r="I113" s="8">
        <f>SUMIFS(TaxableValuation[Taxable Ag Building],TaxableValuation[Dist],$C113,TaxableValuation[Tif_NonTIF],$A$4)</f>
        <v>13689433</v>
      </c>
      <c r="J113" s="8">
        <f>SUMIFS(TaxableValuation[Taxable Commercial],TaxableValuation[Dist],$C113,TaxableValuation[Tif_NonTIF],$A$4)</f>
        <v>43526057</v>
      </c>
      <c r="K113" s="8">
        <f>SUMIFS(TaxableValuation[Taxable Industrial],TaxableValuation[Dist],$C113,TaxableValuation[Tif_NonTIF],$A$4)</f>
        <v>37724118</v>
      </c>
      <c r="L113" s="8">
        <f>SUMIFS(TaxableValuation[Taxable Reserved],TaxableValuation[Dist],$C113,TaxableValuation[Tif_NonTIF],$A$4)</f>
        <v>0</v>
      </c>
      <c r="M113" s="8">
        <f>SUMIFS(TaxableValuation[Taxable Reserved2],TaxableValuation[Dist],$C113,TaxableValuation[Tif_NonTIF],$A$4)</f>
        <v>0</v>
      </c>
      <c r="N113" s="8">
        <f>SUMIFS(TaxableValuation[Taxable Railroads],TaxableValuation[Dist],$C113,TaxableValuation[Tif_NonTIF],$A$4)</f>
        <v>23782420</v>
      </c>
      <c r="O113" s="8">
        <f>SUMIFS(TaxableValuation[Taxable Utilities],TaxableValuation[Dist],$C113,TaxableValuation[Tif_NonTIF],$A$4)</f>
        <v>1907397</v>
      </c>
      <c r="P113" s="8">
        <f>SUMIFS(TaxableValuation[Taxable Other],TaxableValuation[Dist],$C113,TaxableValuation[Tif_NonTIF],$A$4)</f>
        <v>0</v>
      </c>
      <c r="Q113" s="8">
        <f>SUMIFS(TaxableValuation[Taxable Gross],TaxableValuation[Dist],$C113,TaxableValuation[Tif_NonTIF],$A$4)</f>
        <v>429302100</v>
      </c>
      <c r="R113" s="8">
        <f>SUMIFS(TaxableValuation[Taxable Military Exempt],TaxableValuation[Dist],$C113,TaxableValuation[Tif_NonTIF],$A$4)</f>
        <v>817342</v>
      </c>
      <c r="S113" s="8">
        <f>SUMIFS(TaxableValuation[Taxable Homestead Exempt],TaxableValuation[Dist],$C113,TaxableValuation[Tif_NonTIF],$A$4)</f>
        <v>2587000</v>
      </c>
      <c r="T113" s="8">
        <f>SUMIFS(TaxableValuation[Taxable Net],TaxableValuation[Dist],$C113,TaxableValuation[Tif_NonTIF],$A$4)</f>
        <v>425897758</v>
      </c>
      <c r="U113" s="8">
        <f>SUMIFS(TaxableValuation[Taxable Gas &amp; Elec Utilities],TaxableValuation[Dist],$C113,TaxableValuation[Tif_NonTIF],$A$4)</f>
        <v>20176102</v>
      </c>
      <c r="V113" s="8">
        <f t="shared" si="1"/>
        <v>446073860</v>
      </c>
    </row>
    <row r="114" spans="1:22" x14ac:dyDescent="0.25">
      <c r="A114">
        <f>'Assessed Non-TIF'!A114</f>
        <v>2026</v>
      </c>
      <c r="B114" t="str">
        <f>'Assessed Non-TIF'!B114</f>
        <v>10</v>
      </c>
      <c r="C114" t="str">
        <f>'Assessed Non-TIF'!C114</f>
        <v>2097</v>
      </c>
      <c r="D114" t="str">
        <f>'Assessed Non-TIF'!D114</f>
        <v>2097</v>
      </c>
      <c r="E114" t="str">
        <f>'Assessed Non-TIF'!E114</f>
        <v>ENGLISH VALLEYS</v>
      </c>
      <c r="F114" t="str">
        <f>'Assessed Non-TIF'!F114</f>
        <v>English Valleys</v>
      </c>
      <c r="G114" s="8">
        <f>SUMIFS(TaxableValuation[Taxable Residential],TaxableValuation[Dist],$C114,TaxableValuation[Tif_NonTIF],$A$4)</f>
        <v>84907036</v>
      </c>
      <c r="H114" s="8">
        <f>SUMIFS(TaxableValuation[Taxable Ag Land],TaxableValuation[Dist],$C114,TaxableValuation[Tif_NonTIF],$A$4)</f>
        <v>125570507</v>
      </c>
      <c r="I114" s="8">
        <f>SUMIFS(TaxableValuation[Taxable Ag Building],TaxableValuation[Dist],$C114,TaxableValuation[Tif_NonTIF],$A$4)</f>
        <v>8867678</v>
      </c>
      <c r="J114" s="8">
        <f>SUMIFS(TaxableValuation[Taxable Commercial],TaxableValuation[Dist],$C114,TaxableValuation[Tif_NonTIF],$A$4)</f>
        <v>8095674</v>
      </c>
      <c r="K114" s="8">
        <f>SUMIFS(TaxableValuation[Taxable Industrial],TaxableValuation[Dist],$C114,TaxableValuation[Tif_NonTIF],$A$4)</f>
        <v>2433122</v>
      </c>
      <c r="L114" s="8">
        <f>SUMIFS(TaxableValuation[Taxable Reserved],TaxableValuation[Dist],$C114,TaxableValuation[Tif_NonTIF],$A$4)</f>
        <v>0</v>
      </c>
      <c r="M114" s="8">
        <f>SUMIFS(TaxableValuation[Taxable Reserved2],TaxableValuation[Dist],$C114,TaxableValuation[Tif_NonTIF],$A$4)</f>
        <v>0</v>
      </c>
      <c r="N114" s="8">
        <f>SUMIFS(TaxableValuation[Taxable Railroads],TaxableValuation[Dist],$C114,TaxableValuation[Tif_NonTIF],$A$4)</f>
        <v>0</v>
      </c>
      <c r="O114" s="8">
        <f>SUMIFS(TaxableValuation[Taxable Utilities],TaxableValuation[Dist],$C114,TaxableValuation[Tif_NonTIF],$A$4)</f>
        <v>12265604</v>
      </c>
      <c r="P114" s="8">
        <f>SUMIFS(TaxableValuation[Taxable Other],TaxableValuation[Dist],$C114,TaxableValuation[Tif_NonTIF],$A$4)</f>
        <v>0</v>
      </c>
      <c r="Q114" s="8">
        <f>SUMIFS(TaxableValuation[Taxable Gross],TaxableValuation[Dist],$C114,TaxableValuation[Tif_NonTIF],$A$4)</f>
        <v>242139621</v>
      </c>
      <c r="R114" s="8">
        <f>SUMIFS(TaxableValuation[Taxable Military Exempt],TaxableValuation[Dist],$C114,TaxableValuation[Tif_NonTIF],$A$4)</f>
        <v>440000</v>
      </c>
      <c r="S114" s="8">
        <f>SUMIFS(TaxableValuation[Taxable Homestead Exempt],TaxableValuation[Dist],$C114,TaxableValuation[Tif_NonTIF],$A$4)</f>
        <v>1514500</v>
      </c>
      <c r="T114" s="8">
        <f>SUMIFS(TaxableValuation[Taxable Net],TaxableValuation[Dist],$C114,TaxableValuation[Tif_NonTIF],$A$4)</f>
        <v>240185121</v>
      </c>
      <c r="U114" s="8">
        <f>SUMIFS(TaxableValuation[Taxable Gas &amp; Elec Utilities],TaxableValuation[Dist],$C114,TaxableValuation[Tif_NonTIF],$A$4)</f>
        <v>9622575</v>
      </c>
      <c r="V114" s="8">
        <f t="shared" si="1"/>
        <v>249807696</v>
      </c>
    </row>
    <row r="115" spans="1:22" x14ac:dyDescent="0.25">
      <c r="A115">
        <f>'Assessed Non-TIF'!A115</f>
        <v>2026</v>
      </c>
      <c r="B115" t="str">
        <f>'Assessed Non-TIF'!B115</f>
        <v>13</v>
      </c>
      <c r="C115" t="str">
        <f>'Assessed Non-TIF'!C115</f>
        <v>2113</v>
      </c>
      <c r="D115" t="str">
        <f>'Assessed Non-TIF'!D115</f>
        <v>2113</v>
      </c>
      <c r="E115" t="str">
        <f>'Assessed Non-TIF'!E115</f>
        <v>ESSEX</v>
      </c>
      <c r="F115" t="str">
        <f>'Assessed Non-TIF'!F115</f>
        <v>Essex</v>
      </c>
      <c r="G115" s="8">
        <f>SUMIFS(TaxableValuation[Taxable Residential],TaxableValuation[Dist],$C115,TaxableValuation[Tif_NonTIF],$A$4)</f>
        <v>33509000</v>
      </c>
      <c r="H115" s="8">
        <f>SUMIFS(TaxableValuation[Taxable Ag Land],TaxableValuation[Dist],$C115,TaxableValuation[Tif_NonTIF],$A$4)</f>
        <v>66562549</v>
      </c>
      <c r="I115" s="8">
        <f>SUMIFS(TaxableValuation[Taxable Ag Building],TaxableValuation[Dist],$C115,TaxableValuation[Tif_NonTIF],$A$4)</f>
        <v>2975815</v>
      </c>
      <c r="J115" s="8">
        <f>SUMIFS(TaxableValuation[Taxable Commercial],TaxableValuation[Dist],$C115,TaxableValuation[Tif_NonTIF],$A$4)</f>
        <v>3429183</v>
      </c>
      <c r="K115" s="8">
        <f>SUMIFS(TaxableValuation[Taxable Industrial],TaxableValuation[Dist],$C115,TaxableValuation[Tif_NonTIF],$A$4)</f>
        <v>0</v>
      </c>
      <c r="L115" s="8">
        <f>SUMIFS(TaxableValuation[Taxable Reserved],TaxableValuation[Dist],$C115,TaxableValuation[Tif_NonTIF],$A$4)</f>
        <v>0</v>
      </c>
      <c r="M115" s="8">
        <f>SUMIFS(TaxableValuation[Taxable Reserved2],TaxableValuation[Dist],$C115,TaxableValuation[Tif_NonTIF],$A$4)</f>
        <v>0</v>
      </c>
      <c r="N115" s="8">
        <f>SUMIFS(TaxableValuation[Taxable Railroads],TaxableValuation[Dist],$C115,TaxableValuation[Tif_NonTIF],$A$4)</f>
        <v>6857308</v>
      </c>
      <c r="O115" s="8">
        <f>SUMIFS(TaxableValuation[Taxable Utilities],TaxableValuation[Dist],$C115,TaxableValuation[Tif_NonTIF],$A$4)</f>
        <v>0</v>
      </c>
      <c r="P115" s="8">
        <f>SUMIFS(TaxableValuation[Taxable Other],TaxableValuation[Dist],$C115,TaxableValuation[Tif_NonTIF],$A$4)</f>
        <v>0</v>
      </c>
      <c r="Q115" s="8">
        <f>SUMIFS(TaxableValuation[Taxable Gross],TaxableValuation[Dist],$C115,TaxableValuation[Tif_NonTIF],$A$4)</f>
        <v>113333855</v>
      </c>
      <c r="R115" s="8">
        <f>SUMIFS(TaxableValuation[Taxable Military Exempt],TaxableValuation[Dist],$C115,TaxableValuation[Tif_NonTIF],$A$4)</f>
        <v>256000</v>
      </c>
      <c r="S115" s="8">
        <f>SUMIFS(TaxableValuation[Taxable Homestead Exempt],TaxableValuation[Dist],$C115,TaxableValuation[Tif_NonTIF],$A$4)</f>
        <v>637000</v>
      </c>
      <c r="T115" s="8">
        <f>SUMIFS(TaxableValuation[Taxable Net],TaxableValuation[Dist],$C115,TaxableValuation[Tif_NonTIF],$A$4)</f>
        <v>112440855</v>
      </c>
      <c r="U115" s="8">
        <f>SUMIFS(TaxableValuation[Taxable Gas &amp; Elec Utilities],TaxableValuation[Dist],$C115,TaxableValuation[Tif_NonTIF],$A$4)</f>
        <v>1964598</v>
      </c>
      <c r="V115" s="8">
        <f t="shared" si="1"/>
        <v>114405453</v>
      </c>
    </row>
    <row r="116" spans="1:22" x14ac:dyDescent="0.25">
      <c r="A116">
        <f>'Assessed Non-TIF'!A116</f>
        <v>2026</v>
      </c>
      <c r="B116" t="str">
        <f>'Assessed Non-TIF'!B116</f>
        <v>05</v>
      </c>
      <c r="C116" t="str">
        <f>'Assessed Non-TIF'!C116</f>
        <v>2124</v>
      </c>
      <c r="D116" t="str">
        <f>'Assessed Non-TIF'!D116</f>
        <v>2124</v>
      </c>
      <c r="E116" t="str">
        <f>'Assessed Non-TIF'!E116</f>
        <v>ESTHERVILLE-LINCOLN CENTRAL</v>
      </c>
      <c r="F116" t="str">
        <f>'Assessed Non-TIF'!F116</f>
        <v>Estherville-Lincoln Central</v>
      </c>
      <c r="G116" s="8">
        <f>SUMIFS(TaxableValuation[Taxable Residential],TaxableValuation[Dist],$C116,TaxableValuation[Tif_NonTIF],$A$4)</f>
        <v>184339239</v>
      </c>
      <c r="H116" s="8">
        <f>SUMIFS(TaxableValuation[Taxable Ag Land],TaxableValuation[Dist],$C116,TaxableValuation[Tif_NonTIF],$A$4)</f>
        <v>144323097</v>
      </c>
      <c r="I116" s="8">
        <f>SUMIFS(TaxableValuation[Taxable Ag Building],TaxableValuation[Dist],$C116,TaxableValuation[Tif_NonTIF],$A$4)</f>
        <v>17202896</v>
      </c>
      <c r="J116" s="8">
        <f>SUMIFS(TaxableValuation[Taxable Commercial],TaxableValuation[Dist],$C116,TaxableValuation[Tif_NonTIF],$A$4)</f>
        <v>44439318</v>
      </c>
      <c r="K116" s="8">
        <f>SUMIFS(TaxableValuation[Taxable Industrial],TaxableValuation[Dist],$C116,TaxableValuation[Tif_NonTIF],$A$4)</f>
        <v>29182939</v>
      </c>
      <c r="L116" s="8">
        <f>SUMIFS(TaxableValuation[Taxable Reserved],TaxableValuation[Dist],$C116,TaxableValuation[Tif_NonTIF],$A$4)</f>
        <v>0</v>
      </c>
      <c r="M116" s="8">
        <f>SUMIFS(TaxableValuation[Taxable Reserved2],TaxableValuation[Dist],$C116,TaxableValuation[Tif_NonTIF],$A$4)</f>
        <v>0</v>
      </c>
      <c r="N116" s="8">
        <f>SUMIFS(TaxableValuation[Taxable Railroads],TaxableValuation[Dist],$C116,TaxableValuation[Tif_NonTIF],$A$4)</f>
        <v>29931915</v>
      </c>
      <c r="O116" s="8">
        <f>SUMIFS(TaxableValuation[Taxable Utilities],TaxableValuation[Dist],$C116,TaxableValuation[Tif_NonTIF],$A$4)</f>
        <v>1520826</v>
      </c>
      <c r="P116" s="8">
        <f>SUMIFS(TaxableValuation[Taxable Other],TaxableValuation[Dist],$C116,TaxableValuation[Tif_NonTIF],$A$4)</f>
        <v>0</v>
      </c>
      <c r="Q116" s="8">
        <f>SUMIFS(TaxableValuation[Taxable Gross],TaxableValuation[Dist],$C116,TaxableValuation[Tif_NonTIF],$A$4)</f>
        <v>450940230</v>
      </c>
      <c r="R116" s="8">
        <f>SUMIFS(TaxableValuation[Taxable Military Exempt],TaxableValuation[Dist],$C116,TaxableValuation[Tif_NonTIF],$A$4)</f>
        <v>1167704</v>
      </c>
      <c r="S116" s="8">
        <f>SUMIFS(TaxableValuation[Taxable Homestead Exempt],TaxableValuation[Dist],$C116,TaxableValuation[Tif_NonTIF],$A$4)</f>
        <v>4218500</v>
      </c>
      <c r="T116" s="8">
        <f>SUMIFS(TaxableValuation[Taxable Net],TaxableValuation[Dist],$C116,TaxableValuation[Tif_NonTIF],$A$4)</f>
        <v>445554026</v>
      </c>
      <c r="U116" s="8">
        <f>SUMIFS(TaxableValuation[Taxable Gas &amp; Elec Utilities],TaxableValuation[Dist],$C116,TaxableValuation[Tif_NonTIF],$A$4)</f>
        <v>4450346</v>
      </c>
      <c r="V116" s="8">
        <f t="shared" si="1"/>
        <v>450004372</v>
      </c>
    </row>
    <row r="117" spans="1:22" x14ac:dyDescent="0.25">
      <c r="A117">
        <f>'Assessed Non-TIF'!A117</f>
        <v>2026</v>
      </c>
      <c r="B117" t="str">
        <f>'Assessed Non-TIF'!B117</f>
        <v>11</v>
      </c>
      <c r="C117" t="str">
        <f>'Assessed Non-TIF'!C117</f>
        <v>2151</v>
      </c>
      <c r="D117" t="str">
        <f>'Assessed Non-TIF'!D117</f>
        <v>2151</v>
      </c>
      <c r="E117" t="str">
        <f>'Assessed Non-TIF'!E117</f>
        <v>EXIRA-ELK HORN-KIMBALLTON</v>
      </c>
      <c r="F117" t="str">
        <f>'Assessed Non-TIF'!F117</f>
        <v>Exira-Elk Horn-Kimballton</v>
      </c>
      <c r="G117" s="8">
        <f>SUMIFS(TaxableValuation[Taxable Residential],TaxableValuation[Dist],$C117,TaxableValuation[Tif_NonTIF],$A$4)</f>
        <v>72620451</v>
      </c>
      <c r="H117" s="8">
        <f>SUMIFS(TaxableValuation[Taxable Ag Land],TaxableValuation[Dist],$C117,TaxableValuation[Tif_NonTIF],$A$4)</f>
        <v>180939556</v>
      </c>
      <c r="I117" s="8">
        <f>SUMIFS(TaxableValuation[Taxable Ag Building],TaxableValuation[Dist],$C117,TaxableValuation[Tif_NonTIF],$A$4)</f>
        <v>7682591</v>
      </c>
      <c r="J117" s="8">
        <f>SUMIFS(TaxableValuation[Taxable Commercial],TaxableValuation[Dist],$C117,TaxableValuation[Tif_NonTIF],$A$4)</f>
        <v>5948888</v>
      </c>
      <c r="K117" s="8">
        <f>SUMIFS(TaxableValuation[Taxable Industrial],TaxableValuation[Dist],$C117,TaxableValuation[Tif_NonTIF],$A$4)</f>
        <v>4664461</v>
      </c>
      <c r="L117" s="8">
        <f>SUMIFS(TaxableValuation[Taxable Reserved],TaxableValuation[Dist],$C117,TaxableValuation[Tif_NonTIF],$A$4)</f>
        <v>0</v>
      </c>
      <c r="M117" s="8">
        <f>SUMIFS(TaxableValuation[Taxable Reserved2],TaxableValuation[Dist],$C117,TaxableValuation[Tif_NonTIF],$A$4)</f>
        <v>0</v>
      </c>
      <c r="N117" s="8">
        <f>SUMIFS(TaxableValuation[Taxable Railroads],TaxableValuation[Dist],$C117,TaxableValuation[Tif_NonTIF],$A$4)</f>
        <v>0</v>
      </c>
      <c r="O117" s="8">
        <f>SUMIFS(TaxableValuation[Taxable Utilities],TaxableValuation[Dist],$C117,TaxableValuation[Tif_NonTIF],$A$4)</f>
        <v>15540441</v>
      </c>
      <c r="P117" s="8">
        <f>SUMIFS(TaxableValuation[Taxable Other],TaxableValuation[Dist],$C117,TaxableValuation[Tif_NonTIF],$A$4)</f>
        <v>0</v>
      </c>
      <c r="Q117" s="8">
        <f>SUMIFS(TaxableValuation[Taxable Gross],TaxableValuation[Dist],$C117,TaxableValuation[Tif_NonTIF],$A$4)</f>
        <v>287396388</v>
      </c>
      <c r="R117" s="8">
        <f>SUMIFS(TaxableValuation[Taxable Military Exempt],TaxableValuation[Dist],$C117,TaxableValuation[Tif_NonTIF],$A$4)</f>
        <v>600000</v>
      </c>
      <c r="S117" s="8">
        <f>SUMIFS(TaxableValuation[Taxable Homestead Exempt],TaxableValuation[Dist],$C117,TaxableValuation[Tif_NonTIF],$A$4)</f>
        <v>2125500</v>
      </c>
      <c r="T117" s="8">
        <f>SUMIFS(TaxableValuation[Taxable Net],TaxableValuation[Dist],$C117,TaxableValuation[Tif_NonTIF],$A$4)</f>
        <v>284670888</v>
      </c>
      <c r="U117" s="8">
        <f>SUMIFS(TaxableValuation[Taxable Gas &amp; Elec Utilities],TaxableValuation[Dist],$C117,TaxableValuation[Tif_NonTIF],$A$4)</f>
        <v>11752989</v>
      </c>
      <c r="V117" s="8">
        <f t="shared" si="1"/>
        <v>296423877</v>
      </c>
    </row>
    <row r="118" spans="1:22" x14ac:dyDescent="0.25">
      <c r="A118">
        <f>'Assessed Non-TIF'!A118</f>
        <v>2026</v>
      </c>
      <c r="B118" t="str">
        <f>'Assessed Non-TIF'!B118</f>
        <v>15</v>
      </c>
      <c r="C118" t="str">
        <f>'Assessed Non-TIF'!C118</f>
        <v>2169</v>
      </c>
      <c r="D118" t="str">
        <f>'Assessed Non-TIF'!D118</f>
        <v>2169</v>
      </c>
      <c r="E118" t="str">
        <f>'Assessed Non-TIF'!E118</f>
        <v>FAIRFIELD</v>
      </c>
      <c r="F118" t="str">
        <f>'Assessed Non-TIF'!F118</f>
        <v>Fairfield</v>
      </c>
      <c r="G118" s="8">
        <f>SUMIFS(TaxableValuation[Taxable Residential],TaxableValuation[Dist],$C118,TaxableValuation[Tif_NonTIF],$A$4)</f>
        <v>481653045</v>
      </c>
      <c r="H118" s="8">
        <f>SUMIFS(TaxableValuation[Taxable Ag Land],TaxableValuation[Dist],$C118,TaxableValuation[Tif_NonTIF],$A$4)</f>
        <v>191745654</v>
      </c>
      <c r="I118" s="8">
        <f>SUMIFS(TaxableValuation[Taxable Ag Building],TaxableValuation[Dist],$C118,TaxableValuation[Tif_NonTIF],$A$4)</f>
        <v>18917954</v>
      </c>
      <c r="J118" s="8">
        <f>SUMIFS(TaxableValuation[Taxable Commercial],TaxableValuation[Dist],$C118,TaxableValuation[Tif_NonTIF],$A$4)</f>
        <v>113197341</v>
      </c>
      <c r="K118" s="8">
        <f>SUMIFS(TaxableValuation[Taxable Industrial],TaxableValuation[Dist],$C118,TaxableValuation[Tif_NonTIF],$A$4)</f>
        <v>15812349</v>
      </c>
      <c r="L118" s="8">
        <f>SUMIFS(TaxableValuation[Taxable Reserved],TaxableValuation[Dist],$C118,TaxableValuation[Tif_NonTIF],$A$4)</f>
        <v>0</v>
      </c>
      <c r="M118" s="8">
        <f>SUMIFS(TaxableValuation[Taxable Reserved2],TaxableValuation[Dist],$C118,TaxableValuation[Tif_NonTIF],$A$4)</f>
        <v>0</v>
      </c>
      <c r="N118" s="8">
        <f>SUMIFS(TaxableValuation[Taxable Railroads],TaxableValuation[Dist],$C118,TaxableValuation[Tif_NonTIF],$A$4)</f>
        <v>24345236</v>
      </c>
      <c r="O118" s="8">
        <f>SUMIFS(TaxableValuation[Taxable Utilities],TaxableValuation[Dist],$C118,TaxableValuation[Tif_NonTIF],$A$4)</f>
        <v>124728595</v>
      </c>
      <c r="P118" s="8">
        <f>SUMIFS(TaxableValuation[Taxable Other],TaxableValuation[Dist],$C118,TaxableValuation[Tif_NonTIF],$A$4)</f>
        <v>0</v>
      </c>
      <c r="Q118" s="8">
        <f>SUMIFS(TaxableValuation[Taxable Gross],TaxableValuation[Dist],$C118,TaxableValuation[Tif_NonTIF],$A$4)</f>
        <v>970400174</v>
      </c>
      <c r="R118" s="8">
        <f>SUMIFS(TaxableValuation[Taxable Military Exempt],TaxableValuation[Dist],$C118,TaxableValuation[Tif_NonTIF],$A$4)</f>
        <v>1572000</v>
      </c>
      <c r="S118" s="8">
        <f>SUMIFS(TaxableValuation[Taxable Homestead Exempt],TaxableValuation[Dist],$C118,TaxableValuation[Tif_NonTIF],$A$4)</f>
        <v>7566000</v>
      </c>
      <c r="T118" s="8">
        <f>SUMIFS(TaxableValuation[Taxable Net],TaxableValuation[Dist],$C118,TaxableValuation[Tif_NonTIF],$A$4)</f>
        <v>961262174</v>
      </c>
      <c r="U118" s="8">
        <f>SUMIFS(TaxableValuation[Taxable Gas &amp; Elec Utilities],TaxableValuation[Dist],$C118,TaxableValuation[Tif_NonTIF],$A$4)</f>
        <v>11083296</v>
      </c>
      <c r="V118" s="8">
        <f t="shared" si="1"/>
        <v>972345470</v>
      </c>
    </row>
    <row r="119" spans="1:22" x14ac:dyDescent="0.25">
      <c r="A119">
        <f>'Assessed Non-TIF'!A119</f>
        <v>2026</v>
      </c>
      <c r="B119" t="str">
        <f>'Assessed Non-TIF'!B119</f>
        <v>07</v>
      </c>
      <c r="C119" t="str">
        <f>'Assessed Non-TIF'!C119</f>
        <v>2295</v>
      </c>
      <c r="D119" t="str">
        <f>'Assessed Non-TIF'!D119</f>
        <v>2295</v>
      </c>
      <c r="E119" t="str">
        <f>'Assessed Non-TIF'!E119</f>
        <v>FOREST CITY</v>
      </c>
      <c r="F119" t="str">
        <f>'Assessed Non-TIF'!F119</f>
        <v>Forest City</v>
      </c>
      <c r="G119" s="8">
        <f>SUMIFS(TaxableValuation[Taxable Residential],TaxableValuation[Dist],$C119,TaxableValuation[Tif_NonTIF],$A$4)</f>
        <v>216231156</v>
      </c>
      <c r="H119" s="8">
        <f>SUMIFS(TaxableValuation[Taxable Ag Land],TaxableValuation[Dist],$C119,TaxableValuation[Tif_NonTIF],$A$4)</f>
        <v>157794261</v>
      </c>
      <c r="I119" s="8">
        <f>SUMIFS(TaxableValuation[Taxable Ag Building],TaxableValuation[Dist],$C119,TaxableValuation[Tif_NonTIF],$A$4)</f>
        <v>10408336</v>
      </c>
      <c r="J119" s="8">
        <f>SUMIFS(TaxableValuation[Taxable Commercial],TaxableValuation[Dist],$C119,TaxableValuation[Tif_NonTIF],$A$4)</f>
        <v>45274656</v>
      </c>
      <c r="K119" s="8">
        <f>SUMIFS(TaxableValuation[Taxable Industrial],TaxableValuation[Dist],$C119,TaxableValuation[Tif_NonTIF],$A$4)</f>
        <v>66347668</v>
      </c>
      <c r="L119" s="8">
        <f>SUMIFS(TaxableValuation[Taxable Reserved],TaxableValuation[Dist],$C119,TaxableValuation[Tif_NonTIF],$A$4)</f>
        <v>0</v>
      </c>
      <c r="M119" s="8">
        <f>SUMIFS(TaxableValuation[Taxable Reserved2],TaxableValuation[Dist],$C119,TaxableValuation[Tif_NonTIF],$A$4)</f>
        <v>0</v>
      </c>
      <c r="N119" s="8">
        <f>SUMIFS(TaxableValuation[Taxable Railroads],TaxableValuation[Dist],$C119,TaxableValuation[Tif_NonTIF],$A$4)</f>
        <v>2035612</v>
      </c>
      <c r="O119" s="8">
        <f>SUMIFS(TaxableValuation[Taxable Utilities],TaxableValuation[Dist],$C119,TaxableValuation[Tif_NonTIF],$A$4)</f>
        <v>17220571</v>
      </c>
      <c r="P119" s="8">
        <f>SUMIFS(TaxableValuation[Taxable Other],TaxableValuation[Dist],$C119,TaxableValuation[Tif_NonTIF],$A$4)</f>
        <v>0</v>
      </c>
      <c r="Q119" s="8">
        <f>SUMIFS(TaxableValuation[Taxable Gross],TaxableValuation[Dist],$C119,TaxableValuation[Tif_NonTIF],$A$4)</f>
        <v>515312260</v>
      </c>
      <c r="R119" s="8">
        <f>SUMIFS(TaxableValuation[Taxable Military Exempt],TaxableValuation[Dist],$C119,TaxableValuation[Tif_NonTIF],$A$4)</f>
        <v>1240000</v>
      </c>
      <c r="S119" s="8">
        <f>SUMIFS(TaxableValuation[Taxable Homestead Exempt],TaxableValuation[Dist],$C119,TaxableValuation[Tif_NonTIF],$A$4)</f>
        <v>4894500</v>
      </c>
      <c r="T119" s="8">
        <f>SUMIFS(TaxableValuation[Taxable Net],TaxableValuation[Dist],$C119,TaxableValuation[Tif_NonTIF],$A$4)</f>
        <v>509177760</v>
      </c>
      <c r="U119" s="8">
        <f>SUMIFS(TaxableValuation[Taxable Gas &amp; Elec Utilities],TaxableValuation[Dist],$C119,TaxableValuation[Tif_NonTIF],$A$4)</f>
        <v>3366085</v>
      </c>
      <c r="V119" s="8">
        <f t="shared" si="1"/>
        <v>512543845</v>
      </c>
    </row>
    <row r="120" spans="1:22" x14ac:dyDescent="0.25">
      <c r="A120">
        <f>'Assessed Non-TIF'!A120</f>
        <v>2026</v>
      </c>
      <c r="B120" t="str">
        <f>'Assessed Non-TIF'!B120</f>
        <v>05</v>
      </c>
      <c r="C120" t="str">
        <f>'Assessed Non-TIF'!C120</f>
        <v>2313</v>
      </c>
      <c r="D120" t="str">
        <f>'Assessed Non-TIF'!D120</f>
        <v>2313</v>
      </c>
      <c r="E120" t="str">
        <f>'Assessed Non-TIF'!E120</f>
        <v>FORT DODGE</v>
      </c>
      <c r="F120" t="str">
        <f>'Assessed Non-TIF'!F120</f>
        <v>Fort Dodge</v>
      </c>
      <c r="G120" s="8">
        <f>SUMIFS(TaxableValuation[Taxable Residential],TaxableValuation[Dist],$C120,TaxableValuation[Tif_NonTIF],$A$4)</f>
        <v>651841571</v>
      </c>
      <c r="H120" s="8">
        <f>SUMIFS(TaxableValuation[Taxable Ag Land],TaxableValuation[Dist],$C120,TaxableValuation[Tif_NonTIF],$A$4)</f>
        <v>104288287</v>
      </c>
      <c r="I120" s="8">
        <f>SUMIFS(TaxableValuation[Taxable Ag Building],TaxableValuation[Dist],$C120,TaxableValuation[Tif_NonTIF],$A$4)</f>
        <v>3241845</v>
      </c>
      <c r="J120" s="8">
        <f>SUMIFS(TaxableValuation[Taxable Commercial],TaxableValuation[Dist],$C120,TaxableValuation[Tif_NonTIF],$A$4)</f>
        <v>258256957</v>
      </c>
      <c r="K120" s="8">
        <f>SUMIFS(TaxableValuation[Taxable Industrial],TaxableValuation[Dist],$C120,TaxableValuation[Tif_NonTIF],$A$4)</f>
        <v>59475810</v>
      </c>
      <c r="L120" s="8">
        <f>SUMIFS(TaxableValuation[Taxable Reserved],TaxableValuation[Dist],$C120,TaxableValuation[Tif_NonTIF],$A$4)</f>
        <v>0</v>
      </c>
      <c r="M120" s="8">
        <f>SUMIFS(TaxableValuation[Taxable Reserved2],TaxableValuation[Dist],$C120,TaxableValuation[Tif_NonTIF],$A$4)</f>
        <v>0</v>
      </c>
      <c r="N120" s="8">
        <f>SUMIFS(TaxableValuation[Taxable Railroads],TaxableValuation[Dist],$C120,TaxableValuation[Tif_NonTIF],$A$4)</f>
        <v>21267082</v>
      </c>
      <c r="O120" s="8">
        <f>SUMIFS(TaxableValuation[Taxable Utilities],TaxableValuation[Dist],$C120,TaxableValuation[Tif_NonTIF],$A$4)</f>
        <v>14775068</v>
      </c>
      <c r="P120" s="8">
        <f>SUMIFS(TaxableValuation[Taxable Other],TaxableValuation[Dist],$C120,TaxableValuation[Tif_NonTIF],$A$4)</f>
        <v>33616</v>
      </c>
      <c r="Q120" s="8">
        <f>SUMIFS(TaxableValuation[Taxable Gross],TaxableValuation[Dist],$C120,TaxableValuation[Tif_NonTIF],$A$4)</f>
        <v>1113180236</v>
      </c>
      <c r="R120" s="8">
        <f>SUMIFS(TaxableValuation[Taxable Military Exempt],TaxableValuation[Dist],$C120,TaxableValuation[Tif_NonTIF],$A$4)</f>
        <v>3753412</v>
      </c>
      <c r="S120" s="8">
        <f>SUMIFS(TaxableValuation[Taxable Homestead Exempt],TaxableValuation[Dist],$C120,TaxableValuation[Tif_NonTIF],$A$4)</f>
        <v>12148500</v>
      </c>
      <c r="T120" s="8">
        <f>SUMIFS(TaxableValuation[Taxable Net],TaxableValuation[Dist],$C120,TaxableValuation[Tif_NonTIF],$A$4)</f>
        <v>1097278324</v>
      </c>
      <c r="U120" s="8">
        <f>SUMIFS(TaxableValuation[Taxable Gas &amp; Elec Utilities],TaxableValuation[Dist],$C120,TaxableValuation[Tif_NonTIF],$A$4)</f>
        <v>77978227</v>
      </c>
      <c r="V120" s="8">
        <f t="shared" si="1"/>
        <v>1175256551</v>
      </c>
    </row>
    <row r="121" spans="1:22" x14ac:dyDescent="0.25">
      <c r="A121">
        <f>'Assessed Non-TIF'!A121</f>
        <v>2026</v>
      </c>
      <c r="B121" t="str">
        <f>'Assessed Non-TIF'!B121</f>
        <v>15</v>
      </c>
      <c r="C121" t="str">
        <f>'Assessed Non-TIF'!C121</f>
        <v>2322</v>
      </c>
      <c r="D121" t="str">
        <f>'Assessed Non-TIF'!D121</f>
        <v>2322</v>
      </c>
      <c r="E121" t="str">
        <f>'Assessed Non-TIF'!E121</f>
        <v>FORT MADISON</v>
      </c>
      <c r="F121" t="str">
        <f>'Assessed Non-TIF'!F121</f>
        <v>Fort Madison</v>
      </c>
      <c r="G121" s="8">
        <f>SUMIFS(TaxableValuation[Taxable Residential],TaxableValuation[Dist],$C121,TaxableValuation[Tif_NonTIF],$A$4)</f>
        <v>461500986</v>
      </c>
      <c r="H121" s="8">
        <f>SUMIFS(TaxableValuation[Taxable Ag Land],TaxableValuation[Dist],$C121,TaxableValuation[Tif_NonTIF],$A$4)</f>
        <v>137339219</v>
      </c>
      <c r="I121" s="8">
        <f>SUMIFS(TaxableValuation[Taxable Ag Building],TaxableValuation[Dist],$C121,TaxableValuation[Tif_NonTIF],$A$4)</f>
        <v>8500094</v>
      </c>
      <c r="J121" s="8">
        <f>SUMIFS(TaxableValuation[Taxable Commercial],TaxableValuation[Dist],$C121,TaxableValuation[Tif_NonTIF],$A$4)</f>
        <v>90549955</v>
      </c>
      <c r="K121" s="8">
        <f>SUMIFS(TaxableValuation[Taxable Industrial],TaxableValuation[Dist],$C121,TaxableValuation[Tif_NonTIF],$A$4)</f>
        <v>43315735</v>
      </c>
      <c r="L121" s="8">
        <f>SUMIFS(TaxableValuation[Taxable Reserved],TaxableValuation[Dist],$C121,TaxableValuation[Tif_NonTIF],$A$4)</f>
        <v>0</v>
      </c>
      <c r="M121" s="8">
        <f>SUMIFS(TaxableValuation[Taxable Reserved2],TaxableValuation[Dist],$C121,TaxableValuation[Tif_NonTIF],$A$4)</f>
        <v>0</v>
      </c>
      <c r="N121" s="8">
        <f>SUMIFS(TaxableValuation[Taxable Railroads],TaxableValuation[Dist],$C121,TaxableValuation[Tif_NonTIF],$A$4)</f>
        <v>26391278</v>
      </c>
      <c r="O121" s="8">
        <f>SUMIFS(TaxableValuation[Taxable Utilities],TaxableValuation[Dist],$C121,TaxableValuation[Tif_NonTIF],$A$4)</f>
        <v>16574141</v>
      </c>
      <c r="P121" s="8">
        <f>SUMIFS(TaxableValuation[Taxable Other],TaxableValuation[Dist],$C121,TaxableValuation[Tif_NonTIF],$A$4)</f>
        <v>2186147</v>
      </c>
      <c r="Q121" s="8">
        <f>SUMIFS(TaxableValuation[Taxable Gross],TaxableValuation[Dist],$C121,TaxableValuation[Tif_NonTIF],$A$4)</f>
        <v>786357555</v>
      </c>
      <c r="R121" s="8">
        <f>SUMIFS(TaxableValuation[Taxable Military Exempt],TaxableValuation[Dist],$C121,TaxableValuation[Tif_NonTIF],$A$4)</f>
        <v>3105376</v>
      </c>
      <c r="S121" s="8">
        <f>SUMIFS(TaxableValuation[Taxable Homestead Exempt],TaxableValuation[Dist],$C121,TaxableValuation[Tif_NonTIF],$A$4)</f>
        <v>9517683</v>
      </c>
      <c r="T121" s="8">
        <f>SUMIFS(TaxableValuation[Taxable Net],TaxableValuation[Dist],$C121,TaxableValuation[Tif_NonTIF],$A$4)</f>
        <v>773734496</v>
      </c>
      <c r="U121" s="8">
        <f>SUMIFS(TaxableValuation[Taxable Gas &amp; Elec Utilities],TaxableValuation[Dist],$C121,TaxableValuation[Tif_NonTIF],$A$4)</f>
        <v>95288157</v>
      </c>
      <c r="V121" s="8">
        <f t="shared" si="1"/>
        <v>869022653</v>
      </c>
    </row>
    <row r="122" spans="1:22" x14ac:dyDescent="0.25">
      <c r="A122">
        <f>'Assessed Non-TIF'!A122</f>
        <v>2026</v>
      </c>
      <c r="B122" t="str">
        <f>'Assessed Non-TIF'!B122</f>
        <v>13</v>
      </c>
      <c r="C122" t="str">
        <f>'Assessed Non-TIF'!C122</f>
        <v>2369</v>
      </c>
      <c r="D122" t="str">
        <f>'Assessed Non-TIF'!D122</f>
        <v>2369</v>
      </c>
      <c r="E122" t="str">
        <f>'Assessed Non-TIF'!E122</f>
        <v>FREMONT-MILLS</v>
      </c>
      <c r="F122" t="str">
        <f>'Assessed Non-TIF'!F122</f>
        <v>Fremont-Mills</v>
      </c>
      <c r="G122" s="8">
        <f>SUMIFS(TaxableValuation[Taxable Residential],TaxableValuation[Dist],$C122,TaxableValuation[Tif_NonTIF],$A$4)</f>
        <v>92208008</v>
      </c>
      <c r="H122" s="8">
        <f>SUMIFS(TaxableValuation[Taxable Ag Land],TaxableValuation[Dist],$C122,TaxableValuation[Tif_NonTIF],$A$4)</f>
        <v>113864075</v>
      </c>
      <c r="I122" s="8">
        <f>SUMIFS(TaxableValuation[Taxable Ag Building],TaxableValuation[Dist],$C122,TaxableValuation[Tif_NonTIF],$A$4)</f>
        <v>4948145</v>
      </c>
      <c r="J122" s="8">
        <f>SUMIFS(TaxableValuation[Taxable Commercial],TaxableValuation[Dist],$C122,TaxableValuation[Tif_NonTIF],$A$4)</f>
        <v>11101644</v>
      </c>
      <c r="K122" s="8">
        <f>SUMIFS(TaxableValuation[Taxable Industrial],TaxableValuation[Dist],$C122,TaxableValuation[Tif_NonTIF],$A$4)</f>
        <v>423200</v>
      </c>
      <c r="L122" s="8">
        <f>SUMIFS(TaxableValuation[Taxable Reserved],TaxableValuation[Dist],$C122,TaxableValuation[Tif_NonTIF],$A$4)</f>
        <v>0</v>
      </c>
      <c r="M122" s="8">
        <f>SUMIFS(TaxableValuation[Taxable Reserved2],TaxableValuation[Dist],$C122,TaxableValuation[Tif_NonTIF],$A$4)</f>
        <v>0</v>
      </c>
      <c r="N122" s="8">
        <f>SUMIFS(TaxableValuation[Taxable Railroads],TaxableValuation[Dist],$C122,TaxableValuation[Tif_NonTIF],$A$4)</f>
        <v>10336507</v>
      </c>
      <c r="O122" s="8">
        <f>SUMIFS(TaxableValuation[Taxable Utilities],TaxableValuation[Dist],$C122,TaxableValuation[Tif_NonTIF],$A$4)</f>
        <v>5100335</v>
      </c>
      <c r="P122" s="8">
        <f>SUMIFS(TaxableValuation[Taxable Other],TaxableValuation[Dist],$C122,TaxableValuation[Tif_NonTIF],$A$4)</f>
        <v>0</v>
      </c>
      <c r="Q122" s="8">
        <f>SUMIFS(TaxableValuation[Taxable Gross],TaxableValuation[Dist],$C122,TaxableValuation[Tif_NonTIF],$A$4)</f>
        <v>237981914</v>
      </c>
      <c r="R122" s="8">
        <f>SUMIFS(TaxableValuation[Taxable Military Exempt],TaxableValuation[Dist],$C122,TaxableValuation[Tif_NonTIF],$A$4)</f>
        <v>436000</v>
      </c>
      <c r="S122" s="8">
        <f>SUMIFS(TaxableValuation[Taxable Homestead Exempt],TaxableValuation[Dist],$C122,TaxableValuation[Tif_NonTIF],$A$4)</f>
        <v>1049750</v>
      </c>
      <c r="T122" s="8">
        <f>SUMIFS(TaxableValuation[Taxable Net],TaxableValuation[Dist],$C122,TaxableValuation[Tif_NonTIF],$A$4)</f>
        <v>236496164</v>
      </c>
      <c r="U122" s="8">
        <f>SUMIFS(TaxableValuation[Taxable Gas &amp; Elec Utilities],TaxableValuation[Dist],$C122,TaxableValuation[Tif_NonTIF],$A$4)</f>
        <v>6345056</v>
      </c>
      <c r="V122" s="8">
        <f t="shared" si="1"/>
        <v>242841220</v>
      </c>
    </row>
    <row r="123" spans="1:22" x14ac:dyDescent="0.25">
      <c r="A123">
        <f>'Assessed Non-TIF'!A123</f>
        <v>2026</v>
      </c>
      <c r="B123" t="str">
        <f>'Assessed Non-TIF'!B123</f>
        <v>12</v>
      </c>
      <c r="C123" t="str">
        <f>'Assessed Non-TIF'!C123</f>
        <v>2376</v>
      </c>
      <c r="D123" t="str">
        <f>'Assessed Non-TIF'!D123</f>
        <v>2376</v>
      </c>
      <c r="E123" t="str">
        <f>'Assessed Non-TIF'!E123</f>
        <v>GALVA-HOLSTEIN</v>
      </c>
      <c r="F123" t="str">
        <f>'Assessed Non-TIF'!F123</f>
        <v>Galva-Holstein</v>
      </c>
      <c r="G123" s="8">
        <f>SUMIFS(TaxableValuation[Taxable Residential],TaxableValuation[Dist],$C123,TaxableValuation[Tif_NonTIF],$A$4)</f>
        <v>82583255</v>
      </c>
      <c r="H123" s="8">
        <f>SUMIFS(TaxableValuation[Taxable Ag Land],TaxableValuation[Dist],$C123,TaxableValuation[Tif_NonTIF],$A$4)</f>
        <v>174365283</v>
      </c>
      <c r="I123" s="8">
        <f>SUMIFS(TaxableValuation[Taxable Ag Building],TaxableValuation[Dist],$C123,TaxableValuation[Tif_NonTIF],$A$4)</f>
        <v>19946920</v>
      </c>
      <c r="J123" s="8">
        <f>SUMIFS(TaxableValuation[Taxable Commercial],TaxableValuation[Dist],$C123,TaxableValuation[Tif_NonTIF],$A$4)</f>
        <v>16626285</v>
      </c>
      <c r="K123" s="8">
        <f>SUMIFS(TaxableValuation[Taxable Industrial],TaxableValuation[Dist],$C123,TaxableValuation[Tif_NonTIF],$A$4)</f>
        <v>20824335</v>
      </c>
      <c r="L123" s="8">
        <f>SUMIFS(TaxableValuation[Taxable Reserved],TaxableValuation[Dist],$C123,TaxableValuation[Tif_NonTIF],$A$4)</f>
        <v>0</v>
      </c>
      <c r="M123" s="8">
        <f>SUMIFS(TaxableValuation[Taxable Reserved2],TaxableValuation[Dist],$C123,TaxableValuation[Tif_NonTIF],$A$4)</f>
        <v>0</v>
      </c>
      <c r="N123" s="8">
        <f>SUMIFS(TaxableValuation[Taxable Railroads],TaxableValuation[Dist],$C123,TaxableValuation[Tif_NonTIF],$A$4)</f>
        <v>0</v>
      </c>
      <c r="O123" s="8">
        <f>SUMIFS(TaxableValuation[Taxable Utilities],TaxableValuation[Dist],$C123,TaxableValuation[Tif_NonTIF],$A$4)</f>
        <v>1572401</v>
      </c>
      <c r="P123" s="8">
        <f>SUMIFS(TaxableValuation[Taxable Other],TaxableValuation[Dist],$C123,TaxableValuation[Tif_NonTIF],$A$4)</f>
        <v>0</v>
      </c>
      <c r="Q123" s="8">
        <f>SUMIFS(TaxableValuation[Taxable Gross],TaxableValuation[Dist],$C123,TaxableValuation[Tif_NonTIF],$A$4)</f>
        <v>315918479</v>
      </c>
      <c r="R123" s="8">
        <f>SUMIFS(TaxableValuation[Taxable Military Exempt],TaxableValuation[Dist],$C123,TaxableValuation[Tif_NonTIF],$A$4)</f>
        <v>452000</v>
      </c>
      <c r="S123" s="8">
        <f>SUMIFS(TaxableValuation[Taxable Homestead Exempt],TaxableValuation[Dist],$C123,TaxableValuation[Tif_NonTIF],$A$4)</f>
        <v>1320770</v>
      </c>
      <c r="T123" s="8">
        <f>SUMIFS(TaxableValuation[Taxable Net],TaxableValuation[Dist],$C123,TaxableValuation[Tif_NonTIF],$A$4)</f>
        <v>314145709</v>
      </c>
      <c r="U123" s="8">
        <f>SUMIFS(TaxableValuation[Taxable Gas &amp; Elec Utilities],TaxableValuation[Dist],$C123,TaxableValuation[Tif_NonTIF],$A$4)</f>
        <v>9341984</v>
      </c>
      <c r="V123" s="8">
        <f t="shared" si="1"/>
        <v>323487693</v>
      </c>
    </row>
    <row r="124" spans="1:22" x14ac:dyDescent="0.25">
      <c r="A124">
        <f>'Assessed Non-TIF'!A124</f>
        <v>2026</v>
      </c>
      <c r="B124" t="str">
        <f>'Assessed Non-TIF'!B124</f>
        <v>07</v>
      </c>
      <c r="C124" t="str">
        <f>'Assessed Non-TIF'!C124</f>
        <v>2403</v>
      </c>
      <c r="D124" t="str">
        <f>'Assessed Non-TIF'!D124</f>
        <v>2403</v>
      </c>
      <c r="E124" t="str">
        <f>'Assessed Non-TIF'!E124</f>
        <v>GARNER-HAYFIELD-VENTURA</v>
      </c>
      <c r="F124" t="str">
        <f>'Assessed Non-TIF'!F124</f>
        <v>Garner-Hayfield-Ventura</v>
      </c>
      <c r="G124" s="8">
        <f>SUMIFS(TaxableValuation[Taxable Residential],TaxableValuation[Dist],$C124,TaxableValuation[Tif_NonTIF],$A$4)</f>
        <v>354873956</v>
      </c>
      <c r="H124" s="8">
        <f>SUMIFS(TaxableValuation[Taxable Ag Land],TaxableValuation[Dist],$C124,TaxableValuation[Tif_NonTIF],$A$4)</f>
        <v>143922151</v>
      </c>
      <c r="I124" s="8">
        <f>SUMIFS(TaxableValuation[Taxable Ag Building],TaxableValuation[Dist],$C124,TaxableValuation[Tif_NonTIF],$A$4)</f>
        <v>13792695</v>
      </c>
      <c r="J124" s="8">
        <f>SUMIFS(TaxableValuation[Taxable Commercial],TaxableValuation[Dist],$C124,TaxableValuation[Tif_NonTIF],$A$4)</f>
        <v>36881590</v>
      </c>
      <c r="K124" s="8">
        <f>SUMIFS(TaxableValuation[Taxable Industrial],TaxableValuation[Dist],$C124,TaxableValuation[Tif_NonTIF],$A$4)</f>
        <v>30686990</v>
      </c>
      <c r="L124" s="8">
        <f>SUMIFS(TaxableValuation[Taxable Reserved],TaxableValuation[Dist],$C124,TaxableValuation[Tif_NonTIF],$A$4)</f>
        <v>0</v>
      </c>
      <c r="M124" s="8">
        <f>SUMIFS(TaxableValuation[Taxable Reserved2],TaxableValuation[Dist],$C124,TaxableValuation[Tif_NonTIF],$A$4)</f>
        <v>0</v>
      </c>
      <c r="N124" s="8">
        <f>SUMIFS(TaxableValuation[Taxable Railroads],TaxableValuation[Dist],$C124,TaxableValuation[Tif_NonTIF],$A$4)</f>
        <v>7672832</v>
      </c>
      <c r="O124" s="8">
        <f>SUMIFS(TaxableValuation[Taxable Utilities],TaxableValuation[Dist],$C124,TaxableValuation[Tif_NonTIF],$A$4)</f>
        <v>104477854</v>
      </c>
      <c r="P124" s="8">
        <f>SUMIFS(TaxableValuation[Taxable Other],TaxableValuation[Dist],$C124,TaxableValuation[Tif_NonTIF],$A$4)</f>
        <v>0</v>
      </c>
      <c r="Q124" s="8">
        <f>SUMIFS(TaxableValuation[Taxable Gross],TaxableValuation[Dist],$C124,TaxableValuation[Tif_NonTIF],$A$4)</f>
        <v>692308068</v>
      </c>
      <c r="R124" s="8">
        <f>SUMIFS(TaxableValuation[Taxable Military Exempt],TaxableValuation[Dist],$C124,TaxableValuation[Tif_NonTIF],$A$4)</f>
        <v>1221157</v>
      </c>
      <c r="S124" s="8">
        <f>SUMIFS(TaxableValuation[Taxable Homestead Exempt],TaxableValuation[Dist],$C124,TaxableValuation[Tif_NonTIF],$A$4)</f>
        <v>4524000</v>
      </c>
      <c r="T124" s="8">
        <f>SUMIFS(TaxableValuation[Taxable Net],TaxableValuation[Dist],$C124,TaxableValuation[Tif_NonTIF],$A$4)</f>
        <v>686562911</v>
      </c>
      <c r="U124" s="8">
        <f>SUMIFS(TaxableValuation[Taxable Gas &amp; Elec Utilities],TaxableValuation[Dist],$C124,TaxableValuation[Tif_NonTIF],$A$4)</f>
        <v>12375717</v>
      </c>
      <c r="V124" s="8">
        <f t="shared" si="1"/>
        <v>698938628</v>
      </c>
    </row>
    <row r="125" spans="1:22" x14ac:dyDescent="0.25">
      <c r="A125">
        <f>'Assessed Non-TIF'!A125</f>
        <v>2026</v>
      </c>
      <c r="B125" t="str">
        <f>'Assessed Non-TIF'!B125</f>
        <v>12</v>
      </c>
      <c r="C125" t="str">
        <f>'Assessed Non-TIF'!C125</f>
        <v>2457</v>
      </c>
      <c r="D125" t="str">
        <f>'Assessed Non-TIF'!D125</f>
        <v>2457</v>
      </c>
      <c r="E125" t="str">
        <f>'Assessed Non-TIF'!E125</f>
        <v>GEORGE-LITTLE ROCK</v>
      </c>
      <c r="F125" t="str">
        <f>'Assessed Non-TIF'!F125</f>
        <v>George-Little Rock</v>
      </c>
      <c r="G125" s="8">
        <f>SUMIFS(TaxableValuation[Taxable Residential],TaxableValuation[Dist],$C125,TaxableValuation[Tif_NonTIF],$A$4)</f>
        <v>80633864</v>
      </c>
      <c r="H125" s="8">
        <f>SUMIFS(TaxableValuation[Taxable Ag Land],TaxableValuation[Dist],$C125,TaxableValuation[Tif_NonTIF],$A$4)</f>
        <v>182442600</v>
      </c>
      <c r="I125" s="8">
        <f>SUMIFS(TaxableValuation[Taxable Ag Building],TaxableValuation[Dist],$C125,TaxableValuation[Tif_NonTIF],$A$4)</f>
        <v>20390177</v>
      </c>
      <c r="J125" s="8">
        <f>SUMIFS(TaxableValuation[Taxable Commercial],TaxableValuation[Dist],$C125,TaxableValuation[Tif_NonTIF],$A$4)</f>
        <v>16742516</v>
      </c>
      <c r="K125" s="8">
        <f>SUMIFS(TaxableValuation[Taxable Industrial],TaxableValuation[Dist],$C125,TaxableValuation[Tif_NonTIF],$A$4)</f>
        <v>3599051</v>
      </c>
      <c r="L125" s="8">
        <f>SUMIFS(TaxableValuation[Taxable Reserved],TaxableValuation[Dist],$C125,TaxableValuation[Tif_NonTIF],$A$4)</f>
        <v>0</v>
      </c>
      <c r="M125" s="8">
        <f>SUMIFS(TaxableValuation[Taxable Reserved2],TaxableValuation[Dist],$C125,TaxableValuation[Tif_NonTIF],$A$4)</f>
        <v>0</v>
      </c>
      <c r="N125" s="8">
        <f>SUMIFS(TaxableValuation[Taxable Railroads],TaxableValuation[Dist],$C125,TaxableValuation[Tif_NonTIF],$A$4)</f>
        <v>0</v>
      </c>
      <c r="O125" s="8">
        <f>SUMIFS(TaxableValuation[Taxable Utilities],TaxableValuation[Dist],$C125,TaxableValuation[Tif_NonTIF],$A$4)</f>
        <v>2139835</v>
      </c>
      <c r="P125" s="8">
        <f>SUMIFS(TaxableValuation[Taxable Other],TaxableValuation[Dist],$C125,TaxableValuation[Tif_NonTIF],$A$4)</f>
        <v>0</v>
      </c>
      <c r="Q125" s="8">
        <f>SUMIFS(TaxableValuation[Taxable Gross],TaxableValuation[Dist],$C125,TaxableValuation[Tif_NonTIF],$A$4)</f>
        <v>305948043</v>
      </c>
      <c r="R125" s="8">
        <f>SUMIFS(TaxableValuation[Taxable Military Exempt],TaxableValuation[Dist],$C125,TaxableValuation[Tif_NonTIF],$A$4)</f>
        <v>460000</v>
      </c>
      <c r="S125" s="8">
        <f>SUMIFS(TaxableValuation[Taxable Homestead Exempt],TaxableValuation[Dist],$C125,TaxableValuation[Tif_NonTIF],$A$4)</f>
        <v>1313000</v>
      </c>
      <c r="T125" s="8">
        <f>SUMIFS(TaxableValuation[Taxable Net],TaxableValuation[Dist],$C125,TaxableValuation[Tif_NonTIF],$A$4)</f>
        <v>304175043</v>
      </c>
      <c r="U125" s="8">
        <f>SUMIFS(TaxableValuation[Taxable Gas &amp; Elec Utilities],TaxableValuation[Dist],$C125,TaxableValuation[Tif_NonTIF],$A$4)</f>
        <v>2992011</v>
      </c>
      <c r="V125" s="8">
        <f t="shared" si="1"/>
        <v>307167054</v>
      </c>
    </row>
    <row r="126" spans="1:22" x14ac:dyDescent="0.25">
      <c r="A126">
        <f>'Assessed Non-TIF'!A126</f>
        <v>2026</v>
      </c>
      <c r="B126" t="str">
        <f>'Assessed Non-TIF'!B126</f>
        <v>11</v>
      </c>
      <c r="C126" t="str">
        <f>'Assessed Non-TIF'!C126</f>
        <v>2466</v>
      </c>
      <c r="D126" t="str">
        <f>'Assessed Non-TIF'!D126</f>
        <v>2466</v>
      </c>
      <c r="E126" t="str">
        <f>'Assessed Non-TIF'!E126</f>
        <v>GILBERT</v>
      </c>
      <c r="F126" t="str">
        <f>'Assessed Non-TIF'!F126</f>
        <v>Gilbert</v>
      </c>
      <c r="G126" s="8">
        <f>SUMIFS(TaxableValuation[Taxable Residential],TaxableValuation[Dist],$C126,TaxableValuation[Tif_NonTIF],$A$4)</f>
        <v>654647424</v>
      </c>
      <c r="H126" s="8">
        <f>SUMIFS(TaxableValuation[Taxable Ag Land],TaxableValuation[Dist],$C126,TaxableValuation[Tif_NonTIF],$A$4)</f>
        <v>31391391</v>
      </c>
      <c r="I126" s="8">
        <f>SUMIFS(TaxableValuation[Taxable Ag Building],TaxableValuation[Dist],$C126,TaxableValuation[Tif_NonTIF],$A$4)</f>
        <v>1972856</v>
      </c>
      <c r="J126" s="8">
        <f>SUMIFS(TaxableValuation[Taxable Commercial],TaxableValuation[Dist],$C126,TaxableValuation[Tif_NonTIF],$A$4)</f>
        <v>56323644</v>
      </c>
      <c r="K126" s="8">
        <f>SUMIFS(TaxableValuation[Taxable Industrial],TaxableValuation[Dist],$C126,TaxableValuation[Tif_NonTIF],$A$4)</f>
        <v>13346063</v>
      </c>
      <c r="L126" s="8">
        <f>SUMIFS(TaxableValuation[Taxable Reserved],TaxableValuation[Dist],$C126,TaxableValuation[Tif_NonTIF],$A$4)</f>
        <v>0</v>
      </c>
      <c r="M126" s="8">
        <f>SUMIFS(TaxableValuation[Taxable Reserved2],TaxableValuation[Dist],$C126,TaxableValuation[Tif_NonTIF],$A$4)</f>
        <v>0</v>
      </c>
      <c r="N126" s="8">
        <f>SUMIFS(TaxableValuation[Taxable Railroads],TaxableValuation[Dist],$C126,TaxableValuation[Tif_NonTIF],$A$4)</f>
        <v>7622175</v>
      </c>
      <c r="O126" s="8">
        <f>SUMIFS(TaxableValuation[Taxable Utilities],TaxableValuation[Dist],$C126,TaxableValuation[Tif_NonTIF],$A$4)</f>
        <v>314713</v>
      </c>
      <c r="P126" s="8">
        <f>SUMIFS(TaxableValuation[Taxable Other],TaxableValuation[Dist],$C126,TaxableValuation[Tif_NonTIF],$A$4)</f>
        <v>0</v>
      </c>
      <c r="Q126" s="8">
        <f>SUMIFS(TaxableValuation[Taxable Gross],TaxableValuation[Dist],$C126,TaxableValuation[Tif_NonTIF],$A$4)</f>
        <v>765618266</v>
      </c>
      <c r="R126" s="8">
        <f>SUMIFS(TaxableValuation[Taxable Military Exempt],TaxableValuation[Dist],$C126,TaxableValuation[Tif_NonTIF],$A$4)</f>
        <v>1112000</v>
      </c>
      <c r="S126" s="8">
        <f>SUMIFS(TaxableValuation[Taxable Homestead Exempt],TaxableValuation[Dist],$C126,TaxableValuation[Tif_NonTIF],$A$4)</f>
        <v>5915379</v>
      </c>
      <c r="T126" s="8">
        <f>SUMIFS(TaxableValuation[Taxable Net],TaxableValuation[Dist],$C126,TaxableValuation[Tif_NonTIF],$A$4)</f>
        <v>758590887</v>
      </c>
      <c r="U126" s="8">
        <f>SUMIFS(TaxableValuation[Taxable Gas &amp; Elec Utilities],TaxableValuation[Dist],$C126,TaxableValuation[Tif_NonTIF],$A$4)</f>
        <v>2895642</v>
      </c>
      <c r="V126" s="8">
        <f t="shared" si="1"/>
        <v>761486529</v>
      </c>
    </row>
    <row r="127" spans="1:22" x14ac:dyDescent="0.25">
      <c r="A127">
        <f>'Assessed Non-TIF'!A127</f>
        <v>2026</v>
      </c>
      <c r="B127" t="str">
        <f>'Assessed Non-TIF'!B127</f>
        <v>05</v>
      </c>
      <c r="C127" t="str">
        <f>'Assessed Non-TIF'!C127</f>
        <v>2493</v>
      </c>
      <c r="D127" t="str">
        <f>'Assessed Non-TIF'!D127</f>
        <v>2493</v>
      </c>
      <c r="E127" t="str">
        <f>'Assessed Non-TIF'!E127</f>
        <v>GILMORE CITY-BRADGATE</v>
      </c>
      <c r="F127" t="str">
        <f>'Assessed Non-TIF'!F127</f>
        <v>Gilmore City-Bradgate</v>
      </c>
      <c r="G127" s="8">
        <f>SUMIFS(TaxableValuation[Taxable Residential],TaxableValuation[Dist],$C127,TaxableValuation[Tif_NonTIF],$A$4)</f>
        <v>19874654</v>
      </c>
      <c r="H127" s="8">
        <f>SUMIFS(TaxableValuation[Taxable Ag Land],TaxableValuation[Dist],$C127,TaxableValuation[Tif_NonTIF],$A$4)</f>
        <v>81964173</v>
      </c>
      <c r="I127" s="8">
        <f>SUMIFS(TaxableValuation[Taxable Ag Building],TaxableValuation[Dist],$C127,TaxableValuation[Tif_NonTIF],$A$4)</f>
        <v>3607171</v>
      </c>
      <c r="J127" s="8">
        <f>SUMIFS(TaxableValuation[Taxable Commercial],TaxableValuation[Dist],$C127,TaxableValuation[Tif_NonTIF],$A$4)</f>
        <v>14453363</v>
      </c>
      <c r="K127" s="8">
        <f>SUMIFS(TaxableValuation[Taxable Industrial],TaxableValuation[Dist],$C127,TaxableValuation[Tif_NonTIF],$A$4)</f>
        <v>2713132</v>
      </c>
      <c r="L127" s="8">
        <f>SUMIFS(TaxableValuation[Taxable Reserved],TaxableValuation[Dist],$C127,TaxableValuation[Tif_NonTIF],$A$4)</f>
        <v>0</v>
      </c>
      <c r="M127" s="8">
        <f>SUMIFS(TaxableValuation[Taxable Reserved2],TaxableValuation[Dist],$C127,TaxableValuation[Tif_NonTIF],$A$4)</f>
        <v>0</v>
      </c>
      <c r="N127" s="8">
        <f>SUMIFS(TaxableValuation[Taxable Railroads],TaxableValuation[Dist],$C127,TaxableValuation[Tif_NonTIF],$A$4)</f>
        <v>13338523</v>
      </c>
      <c r="O127" s="8">
        <f>SUMIFS(TaxableValuation[Taxable Utilities],TaxableValuation[Dist],$C127,TaxableValuation[Tif_NonTIF],$A$4)</f>
        <v>101205</v>
      </c>
      <c r="P127" s="8">
        <f>SUMIFS(TaxableValuation[Taxable Other],TaxableValuation[Dist],$C127,TaxableValuation[Tif_NonTIF],$A$4)</f>
        <v>3960</v>
      </c>
      <c r="Q127" s="8">
        <f>SUMIFS(TaxableValuation[Taxable Gross],TaxableValuation[Dist],$C127,TaxableValuation[Tif_NonTIF],$A$4)</f>
        <v>136056181</v>
      </c>
      <c r="R127" s="8">
        <f>SUMIFS(TaxableValuation[Taxable Military Exempt],TaxableValuation[Dist],$C127,TaxableValuation[Tif_NonTIF],$A$4)</f>
        <v>161408</v>
      </c>
      <c r="S127" s="8">
        <f>SUMIFS(TaxableValuation[Taxable Homestead Exempt],TaxableValuation[Dist],$C127,TaxableValuation[Tif_NonTIF],$A$4)</f>
        <v>286000</v>
      </c>
      <c r="T127" s="8">
        <f>SUMIFS(TaxableValuation[Taxable Net],TaxableValuation[Dist],$C127,TaxableValuation[Tif_NonTIF],$A$4)</f>
        <v>135608773</v>
      </c>
      <c r="U127" s="8">
        <f>SUMIFS(TaxableValuation[Taxable Gas &amp; Elec Utilities],TaxableValuation[Dist],$C127,TaxableValuation[Tif_NonTIF],$A$4)</f>
        <v>2150508</v>
      </c>
      <c r="V127" s="8">
        <f t="shared" si="1"/>
        <v>137759281</v>
      </c>
    </row>
    <row r="128" spans="1:22" x14ac:dyDescent="0.25">
      <c r="A128">
        <f>'Assessed Non-TIF'!A128</f>
        <v>2026</v>
      </c>
      <c r="B128" t="str">
        <f>'Assessed Non-TIF'!B128</f>
        <v>07</v>
      </c>
      <c r="C128" t="str">
        <f>'Assessed Non-TIF'!C128</f>
        <v>2502</v>
      </c>
      <c r="D128" t="str">
        <f>'Assessed Non-TIF'!D128</f>
        <v>2502</v>
      </c>
      <c r="E128" t="str">
        <f>'Assessed Non-TIF'!E128</f>
        <v>GLADBROOK-REINBECK</v>
      </c>
      <c r="F128" t="str">
        <f>'Assessed Non-TIF'!F128</f>
        <v>Gladbrook-Reinbeck</v>
      </c>
      <c r="G128" s="8">
        <f>SUMIFS(TaxableValuation[Taxable Residential],TaxableValuation[Dist],$C128,TaxableValuation[Tif_NonTIF],$A$4)</f>
        <v>145184287</v>
      </c>
      <c r="H128" s="8">
        <f>SUMIFS(TaxableValuation[Taxable Ag Land],TaxableValuation[Dist],$C128,TaxableValuation[Tif_NonTIF],$A$4)</f>
        <v>183753274</v>
      </c>
      <c r="I128" s="8">
        <f>SUMIFS(TaxableValuation[Taxable Ag Building],TaxableValuation[Dist],$C128,TaxableValuation[Tif_NonTIF],$A$4)</f>
        <v>8064752</v>
      </c>
      <c r="J128" s="8">
        <f>SUMIFS(TaxableValuation[Taxable Commercial],TaxableValuation[Dist],$C128,TaxableValuation[Tif_NonTIF],$A$4)</f>
        <v>23775516</v>
      </c>
      <c r="K128" s="8">
        <f>SUMIFS(TaxableValuation[Taxable Industrial],TaxableValuation[Dist],$C128,TaxableValuation[Tif_NonTIF],$A$4)</f>
        <v>9966239</v>
      </c>
      <c r="L128" s="8">
        <f>SUMIFS(TaxableValuation[Taxable Reserved],TaxableValuation[Dist],$C128,TaxableValuation[Tif_NonTIF],$A$4)</f>
        <v>0</v>
      </c>
      <c r="M128" s="8">
        <f>SUMIFS(TaxableValuation[Taxable Reserved2],TaxableValuation[Dist],$C128,TaxableValuation[Tif_NonTIF],$A$4)</f>
        <v>0</v>
      </c>
      <c r="N128" s="8">
        <f>SUMIFS(TaxableValuation[Taxable Railroads],TaxableValuation[Dist],$C128,TaxableValuation[Tif_NonTIF],$A$4)</f>
        <v>0</v>
      </c>
      <c r="O128" s="8">
        <f>SUMIFS(TaxableValuation[Taxable Utilities],TaxableValuation[Dist],$C128,TaxableValuation[Tif_NonTIF],$A$4)</f>
        <v>6035575</v>
      </c>
      <c r="P128" s="8">
        <f>SUMIFS(TaxableValuation[Taxable Other],TaxableValuation[Dist],$C128,TaxableValuation[Tif_NonTIF],$A$4)</f>
        <v>0</v>
      </c>
      <c r="Q128" s="8">
        <f>SUMIFS(TaxableValuation[Taxable Gross],TaxableValuation[Dist],$C128,TaxableValuation[Tif_NonTIF],$A$4)</f>
        <v>376779643</v>
      </c>
      <c r="R128" s="8">
        <f>SUMIFS(TaxableValuation[Taxable Military Exempt],TaxableValuation[Dist],$C128,TaxableValuation[Tif_NonTIF],$A$4)</f>
        <v>828000</v>
      </c>
      <c r="S128" s="8">
        <f>SUMIFS(TaxableValuation[Taxable Homestead Exempt],TaxableValuation[Dist],$C128,TaxableValuation[Tif_NonTIF],$A$4)</f>
        <v>2743000</v>
      </c>
      <c r="T128" s="8">
        <f>SUMIFS(TaxableValuation[Taxable Net],TaxableValuation[Dist],$C128,TaxableValuation[Tif_NonTIF],$A$4)</f>
        <v>373208643</v>
      </c>
      <c r="U128" s="8">
        <f>SUMIFS(TaxableValuation[Taxable Gas &amp; Elec Utilities],TaxableValuation[Dist],$C128,TaxableValuation[Tif_NonTIF],$A$4)</f>
        <v>8424829</v>
      </c>
      <c r="V128" s="8">
        <f t="shared" si="1"/>
        <v>381633472</v>
      </c>
    </row>
    <row r="129" spans="1:22" x14ac:dyDescent="0.25">
      <c r="A129">
        <f>'Assessed Non-TIF'!A129</f>
        <v>2026</v>
      </c>
      <c r="B129" t="str">
        <f>'Assessed Non-TIF'!B129</f>
        <v>13</v>
      </c>
      <c r="C129" t="str">
        <f>'Assessed Non-TIF'!C129</f>
        <v>2511</v>
      </c>
      <c r="D129" t="str">
        <f>'Assessed Non-TIF'!D129</f>
        <v>2511</v>
      </c>
      <c r="E129" t="str">
        <f>'Assessed Non-TIF'!E129</f>
        <v>GLENWOOD</v>
      </c>
      <c r="F129" t="str">
        <f>'Assessed Non-TIF'!F129</f>
        <v>Glenwood</v>
      </c>
      <c r="G129" s="8">
        <f>SUMIFS(TaxableValuation[Taxable Residential],TaxableValuation[Dist],$C129,TaxableValuation[Tif_NonTIF],$A$4)</f>
        <v>583093445</v>
      </c>
      <c r="H129" s="8">
        <f>SUMIFS(TaxableValuation[Taxable Ag Land],TaxableValuation[Dist],$C129,TaxableValuation[Tif_NonTIF],$A$4)</f>
        <v>92926878</v>
      </c>
      <c r="I129" s="8">
        <f>SUMIFS(TaxableValuation[Taxable Ag Building],TaxableValuation[Dist],$C129,TaxableValuation[Tif_NonTIF],$A$4)</f>
        <v>5359068</v>
      </c>
      <c r="J129" s="8">
        <f>SUMIFS(TaxableValuation[Taxable Commercial],TaxableValuation[Dist],$C129,TaxableValuation[Tif_NonTIF],$A$4)</f>
        <v>63181313</v>
      </c>
      <c r="K129" s="8">
        <f>SUMIFS(TaxableValuation[Taxable Industrial],TaxableValuation[Dist],$C129,TaxableValuation[Tif_NonTIF],$A$4)</f>
        <v>8953436</v>
      </c>
      <c r="L129" s="8">
        <f>SUMIFS(TaxableValuation[Taxable Reserved],TaxableValuation[Dist],$C129,TaxableValuation[Tif_NonTIF],$A$4)</f>
        <v>0</v>
      </c>
      <c r="M129" s="8">
        <f>SUMIFS(TaxableValuation[Taxable Reserved2],TaxableValuation[Dist],$C129,TaxableValuation[Tif_NonTIF],$A$4)</f>
        <v>0</v>
      </c>
      <c r="N129" s="8">
        <f>SUMIFS(TaxableValuation[Taxable Railroads],TaxableValuation[Dist],$C129,TaxableValuation[Tif_NonTIF],$A$4)</f>
        <v>29284509</v>
      </c>
      <c r="O129" s="8">
        <f>SUMIFS(TaxableValuation[Taxable Utilities],TaxableValuation[Dist],$C129,TaxableValuation[Tif_NonTIF],$A$4)</f>
        <v>35482291</v>
      </c>
      <c r="P129" s="8">
        <f>SUMIFS(TaxableValuation[Taxable Other],TaxableValuation[Dist],$C129,TaxableValuation[Tif_NonTIF],$A$4)</f>
        <v>1216800</v>
      </c>
      <c r="Q129" s="8">
        <f>SUMIFS(TaxableValuation[Taxable Gross],TaxableValuation[Dist],$C129,TaxableValuation[Tif_NonTIF],$A$4)</f>
        <v>819497740</v>
      </c>
      <c r="R129" s="8">
        <f>SUMIFS(TaxableValuation[Taxable Military Exempt],TaxableValuation[Dist],$C129,TaxableValuation[Tif_NonTIF],$A$4)</f>
        <v>2480000</v>
      </c>
      <c r="S129" s="8">
        <f>SUMIFS(TaxableValuation[Taxable Homestead Exempt],TaxableValuation[Dist],$C129,TaxableValuation[Tif_NonTIF],$A$4)</f>
        <v>2424500</v>
      </c>
      <c r="T129" s="8">
        <f>SUMIFS(TaxableValuation[Taxable Net],TaxableValuation[Dist],$C129,TaxableValuation[Tif_NonTIF],$A$4)</f>
        <v>814593240</v>
      </c>
      <c r="U129" s="8">
        <f>SUMIFS(TaxableValuation[Taxable Gas &amp; Elec Utilities],TaxableValuation[Dist],$C129,TaxableValuation[Tif_NonTIF],$A$4)</f>
        <v>8892307</v>
      </c>
      <c r="V129" s="8">
        <f t="shared" si="1"/>
        <v>823485547</v>
      </c>
    </row>
    <row r="130" spans="1:22" x14ac:dyDescent="0.25">
      <c r="A130">
        <f>'Assessed Non-TIF'!A130</f>
        <v>2026</v>
      </c>
      <c r="B130" t="str">
        <f>'Assessed Non-TIF'!B130</f>
        <v>11</v>
      </c>
      <c r="C130" t="str">
        <f>'Assessed Non-TIF'!C130</f>
        <v>2520</v>
      </c>
      <c r="D130" t="str">
        <f>'Assessed Non-TIF'!D130</f>
        <v>2520</v>
      </c>
      <c r="E130" t="str">
        <f>'Assessed Non-TIF'!E130</f>
        <v>GLIDDEN-RALSTON</v>
      </c>
      <c r="F130" t="str">
        <f>'Assessed Non-TIF'!F130</f>
        <v>Glidden-Ralston</v>
      </c>
      <c r="G130" s="8">
        <f>SUMIFS(TaxableValuation[Taxable Residential],TaxableValuation[Dist],$C130,TaxableValuation[Tif_NonTIF],$A$4)</f>
        <v>57500988</v>
      </c>
      <c r="H130" s="8">
        <f>SUMIFS(TaxableValuation[Taxable Ag Land],TaxableValuation[Dist],$C130,TaxableValuation[Tif_NonTIF],$A$4)</f>
        <v>100373895</v>
      </c>
      <c r="I130" s="8">
        <f>SUMIFS(TaxableValuation[Taxable Ag Building],TaxableValuation[Dist],$C130,TaxableValuation[Tif_NonTIF],$A$4)</f>
        <v>8051055</v>
      </c>
      <c r="J130" s="8">
        <f>SUMIFS(TaxableValuation[Taxable Commercial],TaxableValuation[Dist],$C130,TaxableValuation[Tif_NonTIF],$A$4)</f>
        <v>10316003</v>
      </c>
      <c r="K130" s="8">
        <f>SUMIFS(TaxableValuation[Taxable Industrial],TaxableValuation[Dist],$C130,TaxableValuation[Tif_NonTIF],$A$4)</f>
        <v>18823302</v>
      </c>
      <c r="L130" s="8">
        <f>SUMIFS(TaxableValuation[Taxable Reserved],TaxableValuation[Dist],$C130,TaxableValuation[Tif_NonTIF],$A$4)</f>
        <v>0</v>
      </c>
      <c r="M130" s="8">
        <f>SUMIFS(TaxableValuation[Taxable Reserved2],TaxableValuation[Dist],$C130,TaxableValuation[Tif_NonTIF],$A$4)</f>
        <v>0</v>
      </c>
      <c r="N130" s="8">
        <f>SUMIFS(TaxableValuation[Taxable Railroads],TaxableValuation[Dist],$C130,TaxableValuation[Tif_NonTIF],$A$4)</f>
        <v>10978695</v>
      </c>
      <c r="O130" s="8">
        <f>SUMIFS(TaxableValuation[Taxable Utilities],TaxableValuation[Dist],$C130,TaxableValuation[Tif_NonTIF],$A$4)</f>
        <v>1095899</v>
      </c>
      <c r="P130" s="8">
        <f>SUMIFS(TaxableValuation[Taxable Other],TaxableValuation[Dist],$C130,TaxableValuation[Tif_NonTIF],$A$4)</f>
        <v>0</v>
      </c>
      <c r="Q130" s="8">
        <f>SUMIFS(TaxableValuation[Taxable Gross],TaxableValuation[Dist],$C130,TaxableValuation[Tif_NonTIF],$A$4)</f>
        <v>207139837</v>
      </c>
      <c r="R130" s="8">
        <f>SUMIFS(TaxableValuation[Taxable Military Exempt],TaxableValuation[Dist],$C130,TaxableValuation[Tif_NonTIF],$A$4)</f>
        <v>264000</v>
      </c>
      <c r="S130" s="8">
        <f>SUMIFS(TaxableValuation[Taxable Homestead Exempt],TaxableValuation[Dist],$C130,TaxableValuation[Tif_NonTIF],$A$4)</f>
        <v>1216058</v>
      </c>
      <c r="T130" s="8">
        <f>SUMIFS(TaxableValuation[Taxable Net],TaxableValuation[Dist],$C130,TaxableValuation[Tif_NonTIF],$A$4)</f>
        <v>205659779</v>
      </c>
      <c r="U130" s="8">
        <f>SUMIFS(TaxableValuation[Taxable Gas &amp; Elec Utilities],TaxableValuation[Dist],$C130,TaxableValuation[Tif_NonTIF],$A$4)</f>
        <v>3465704</v>
      </c>
      <c r="V130" s="8">
        <f t="shared" si="1"/>
        <v>209125483</v>
      </c>
    </row>
    <row r="131" spans="1:22" x14ac:dyDescent="0.25">
      <c r="A131">
        <f>'Assessed Non-TIF'!A131</f>
        <v>2026</v>
      </c>
      <c r="B131" t="str">
        <f>'Assessed Non-TIF'!B131</f>
        <v>07</v>
      </c>
      <c r="C131" t="str">
        <f>'Assessed Non-TIF'!C131</f>
        <v>2682</v>
      </c>
      <c r="D131" t="str">
        <f>'Assessed Non-TIF'!D131</f>
        <v>2682</v>
      </c>
      <c r="E131" t="str">
        <f>'Assessed Non-TIF'!E131</f>
        <v>GMG</v>
      </c>
      <c r="F131" t="str">
        <f>'Assessed Non-TIF'!F131</f>
        <v>GMG</v>
      </c>
      <c r="G131" s="8">
        <f>SUMIFS(TaxableValuation[Taxable Residential],TaxableValuation[Dist],$C131,TaxableValuation[Tif_NonTIF],$A$4)</f>
        <v>58770399</v>
      </c>
      <c r="H131" s="8">
        <f>SUMIFS(TaxableValuation[Taxable Ag Land],TaxableValuation[Dist],$C131,TaxableValuation[Tif_NonTIF],$A$4)</f>
        <v>84344556</v>
      </c>
      <c r="I131" s="8">
        <f>SUMIFS(TaxableValuation[Taxable Ag Building],TaxableValuation[Dist],$C131,TaxableValuation[Tif_NonTIF],$A$4)</f>
        <v>3844191</v>
      </c>
      <c r="J131" s="8">
        <f>SUMIFS(TaxableValuation[Taxable Commercial],TaxableValuation[Dist],$C131,TaxableValuation[Tif_NonTIF],$A$4)</f>
        <v>7099993</v>
      </c>
      <c r="K131" s="8">
        <f>SUMIFS(TaxableValuation[Taxable Industrial],TaxableValuation[Dist],$C131,TaxableValuation[Tif_NonTIF],$A$4)</f>
        <v>28623541</v>
      </c>
      <c r="L131" s="8">
        <f>SUMIFS(TaxableValuation[Taxable Reserved],TaxableValuation[Dist],$C131,TaxableValuation[Tif_NonTIF],$A$4)</f>
        <v>0</v>
      </c>
      <c r="M131" s="8">
        <f>SUMIFS(TaxableValuation[Taxable Reserved2],TaxableValuation[Dist],$C131,TaxableValuation[Tif_NonTIF],$A$4)</f>
        <v>0</v>
      </c>
      <c r="N131" s="8">
        <f>SUMIFS(TaxableValuation[Taxable Railroads],TaxableValuation[Dist],$C131,TaxableValuation[Tif_NonTIF],$A$4)</f>
        <v>0</v>
      </c>
      <c r="O131" s="8">
        <f>SUMIFS(TaxableValuation[Taxable Utilities],TaxableValuation[Dist],$C131,TaxableValuation[Tif_NonTIF],$A$4)</f>
        <v>6652544</v>
      </c>
      <c r="P131" s="8">
        <f>SUMIFS(TaxableValuation[Taxable Other],TaxableValuation[Dist],$C131,TaxableValuation[Tif_NonTIF],$A$4)</f>
        <v>0</v>
      </c>
      <c r="Q131" s="8">
        <f>SUMIFS(TaxableValuation[Taxable Gross],TaxableValuation[Dist],$C131,TaxableValuation[Tif_NonTIF],$A$4)</f>
        <v>189335224</v>
      </c>
      <c r="R131" s="8">
        <f>SUMIFS(TaxableValuation[Taxable Military Exempt],TaxableValuation[Dist],$C131,TaxableValuation[Tif_NonTIF],$A$4)</f>
        <v>184000</v>
      </c>
      <c r="S131" s="8">
        <f>SUMIFS(TaxableValuation[Taxable Homestead Exempt],TaxableValuation[Dist],$C131,TaxableValuation[Tif_NonTIF],$A$4)</f>
        <v>1098500</v>
      </c>
      <c r="T131" s="8">
        <f>SUMIFS(TaxableValuation[Taxable Net],TaxableValuation[Dist],$C131,TaxableValuation[Tif_NonTIF],$A$4)</f>
        <v>188052724</v>
      </c>
      <c r="U131" s="8">
        <f>SUMIFS(TaxableValuation[Taxable Gas &amp; Elec Utilities],TaxableValuation[Dist],$C131,TaxableValuation[Tif_NonTIF],$A$4)</f>
        <v>19851929</v>
      </c>
      <c r="V131" s="8">
        <f t="shared" si="1"/>
        <v>207904653</v>
      </c>
    </row>
    <row r="132" spans="1:22" x14ac:dyDescent="0.25">
      <c r="A132">
        <f>'Assessed Non-TIF'!A132</f>
        <v>2026</v>
      </c>
      <c r="B132" t="str">
        <f>'Assessed Non-TIF'!B132</f>
        <v>05</v>
      </c>
      <c r="C132" t="str">
        <f>'Assessed Non-TIF'!C132</f>
        <v>2556</v>
      </c>
      <c r="D132" t="str">
        <f>'Assessed Non-TIF'!D132</f>
        <v>2556</v>
      </c>
      <c r="E132" t="str">
        <f>'Assessed Non-TIF'!E132</f>
        <v>GRAETTINGER-TERRIL</v>
      </c>
      <c r="F132" t="str">
        <f>'Assessed Non-TIF'!F132</f>
        <v>Graettinger-Terril</v>
      </c>
      <c r="G132" s="8">
        <f>SUMIFS(TaxableValuation[Taxable Residential],TaxableValuation[Dist],$C132,TaxableValuation[Tif_NonTIF],$A$4)</f>
        <v>75704881</v>
      </c>
      <c r="H132" s="8">
        <f>SUMIFS(TaxableValuation[Taxable Ag Land],TaxableValuation[Dist],$C132,TaxableValuation[Tif_NonTIF],$A$4)</f>
        <v>167761688</v>
      </c>
      <c r="I132" s="8">
        <f>SUMIFS(TaxableValuation[Taxable Ag Building],TaxableValuation[Dist],$C132,TaxableValuation[Tif_NonTIF],$A$4)</f>
        <v>12559945</v>
      </c>
      <c r="J132" s="8">
        <f>SUMIFS(TaxableValuation[Taxable Commercial],TaxableValuation[Dist],$C132,TaxableValuation[Tif_NonTIF],$A$4)</f>
        <v>15619768</v>
      </c>
      <c r="K132" s="8">
        <f>SUMIFS(TaxableValuation[Taxable Industrial],TaxableValuation[Dist],$C132,TaxableValuation[Tif_NonTIF],$A$4)</f>
        <v>3837058</v>
      </c>
      <c r="L132" s="8">
        <f>SUMIFS(TaxableValuation[Taxable Reserved],TaxableValuation[Dist],$C132,TaxableValuation[Tif_NonTIF],$A$4)</f>
        <v>0</v>
      </c>
      <c r="M132" s="8">
        <f>SUMIFS(TaxableValuation[Taxable Reserved2],TaxableValuation[Dist],$C132,TaxableValuation[Tif_NonTIF],$A$4)</f>
        <v>0</v>
      </c>
      <c r="N132" s="8">
        <f>SUMIFS(TaxableValuation[Taxable Railroads],TaxableValuation[Dist],$C132,TaxableValuation[Tif_NonTIF],$A$4)</f>
        <v>10174856</v>
      </c>
      <c r="O132" s="8">
        <f>SUMIFS(TaxableValuation[Taxable Utilities],TaxableValuation[Dist],$C132,TaxableValuation[Tif_NonTIF],$A$4)</f>
        <v>2860264</v>
      </c>
      <c r="P132" s="8">
        <f>SUMIFS(TaxableValuation[Taxable Other],TaxableValuation[Dist],$C132,TaxableValuation[Tif_NonTIF],$A$4)</f>
        <v>0</v>
      </c>
      <c r="Q132" s="8">
        <f>SUMIFS(TaxableValuation[Taxable Gross],TaxableValuation[Dist],$C132,TaxableValuation[Tif_NonTIF],$A$4)</f>
        <v>288518460</v>
      </c>
      <c r="R132" s="8">
        <f>SUMIFS(TaxableValuation[Taxable Military Exempt],TaxableValuation[Dist],$C132,TaxableValuation[Tif_NonTIF],$A$4)</f>
        <v>461883</v>
      </c>
      <c r="S132" s="8">
        <f>SUMIFS(TaxableValuation[Taxable Homestead Exempt],TaxableValuation[Dist],$C132,TaxableValuation[Tif_NonTIF],$A$4)</f>
        <v>1066000</v>
      </c>
      <c r="T132" s="8">
        <f>SUMIFS(TaxableValuation[Taxable Net],TaxableValuation[Dist],$C132,TaxableValuation[Tif_NonTIF],$A$4)</f>
        <v>286990577</v>
      </c>
      <c r="U132" s="8">
        <f>SUMIFS(TaxableValuation[Taxable Gas &amp; Elec Utilities],TaxableValuation[Dist],$C132,TaxableValuation[Tif_NonTIF],$A$4)</f>
        <v>16445425</v>
      </c>
      <c r="V132" s="8">
        <f t="shared" si="1"/>
        <v>303436002</v>
      </c>
    </row>
    <row r="133" spans="1:22" x14ac:dyDescent="0.25">
      <c r="A133">
        <f>'Assessed Non-TIF'!A133</f>
        <v>2026</v>
      </c>
      <c r="B133" t="str">
        <f>'Assessed Non-TIF'!B133</f>
        <v>05</v>
      </c>
      <c r="C133" t="str">
        <f>'Assessed Non-TIF'!C133</f>
        <v>3195</v>
      </c>
      <c r="D133" t="str">
        <f>'Assessed Non-TIF'!D133</f>
        <v>3195</v>
      </c>
      <c r="E133" t="str">
        <f>'Assessed Non-TIF'!E133</f>
        <v>GREENE COUNTY</v>
      </c>
      <c r="F133" t="str">
        <f>'Assessed Non-TIF'!F133</f>
        <v>Greene County</v>
      </c>
      <c r="G133" s="8">
        <f>SUMIFS(TaxableValuation[Taxable Residential],TaxableValuation[Dist],$C133,TaxableValuation[Tif_NonTIF],$A$4)</f>
        <v>205378854</v>
      </c>
      <c r="H133" s="8">
        <f>SUMIFS(TaxableValuation[Taxable Ag Land],TaxableValuation[Dist],$C133,TaxableValuation[Tif_NonTIF],$A$4)</f>
        <v>309293716</v>
      </c>
      <c r="I133" s="8">
        <f>SUMIFS(TaxableValuation[Taxable Ag Building],TaxableValuation[Dist],$C133,TaxableValuation[Tif_NonTIF],$A$4)</f>
        <v>13970426</v>
      </c>
      <c r="J133" s="8">
        <f>SUMIFS(TaxableValuation[Taxable Commercial],TaxableValuation[Dist],$C133,TaxableValuation[Tif_NonTIF],$A$4)</f>
        <v>38654017</v>
      </c>
      <c r="K133" s="8">
        <f>SUMIFS(TaxableValuation[Taxable Industrial],TaxableValuation[Dist],$C133,TaxableValuation[Tif_NonTIF],$A$4)</f>
        <v>68540386</v>
      </c>
      <c r="L133" s="8">
        <f>SUMIFS(TaxableValuation[Taxable Reserved],TaxableValuation[Dist],$C133,TaxableValuation[Tif_NonTIF],$A$4)</f>
        <v>0</v>
      </c>
      <c r="M133" s="8">
        <f>SUMIFS(TaxableValuation[Taxable Reserved2],TaxableValuation[Dist],$C133,TaxableValuation[Tif_NonTIF],$A$4)</f>
        <v>0</v>
      </c>
      <c r="N133" s="8">
        <f>SUMIFS(TaxableValuation[Taxable Railroads],TaxableValuation[Dist],$C133,TaxableValuation[Tif_NonTIF],$A$4)</f>
        <v>37951181</v>
      </c>
      <c r="O133" s="8">
        <f>SUMIFS(TaxableValuation[Taxable Utilities],TaxableValuation[Dist],$C133,TaxableValuation[Tif_NonTIF],$A$4)</f>
        <v>13387541</v>
      </c>
      <c r="P133" s="8">
        <f>SUMIFS(TaxableValuation[Taxable Other],TaxableValuation[Dist],$C133,TaxableValuation[Tif_NonTIF],$A$4)</f>
        <v>0</v>
      </c>
      <c r="Q133" s="8">
        <f>SUMIFS(TaxableValuation[Taxable Gross],TaxableValuation[Dist],$C133,TaxableValuation[Tif_NonTIF],$A$4)</f>
        <v>687176121</v>
      </c>
      <c r="R133" s="8">
        <f>SUMIFS(TaxableValuation[Taxable Military Exempt],TaxableValuation[Dist],$C133,TaxableValuation[Tif_NonTIF],$A$4)</f>
        <v>1324886</v>
      </c>
      <c r="S133" s="8">
        <f>SUMIFS(TaxableValuation[Taxable Homestead Exempt],TaxableValuation[Dist],$C133,TaxableValuation[Tif_NonTIF],$A$4)</f>
        <v>4483039</v>
      </c>
      <c r="T133" s="8">
        <f>SUMIFS(TaxableValuation[Taxable Net],TaxableValuation[Dist],$C133,TaxableValuation[Tif_NonTIF],$A$4)</f>
        <v>681368196</v>
      </c>
      <c r="U133" s="8">
        <f>SUMIFS(TaxableValuation[Taxable Gas &amp; Elec Utilities],TaxableValuation[Dist],$C133,TaxableValuation[Tif_NonTIF],$A$4)</f>
        <v>23110379</v>
      </c>
      <c r="V133" s="8">
        <f t="shared" si="1"/>
        <v>704478575</v>
      </c>
    </row>
    <row r="134" spans="1:22" x14ac:dyDescent="0.25">
      <c r="A134">
        <f>'Assessed Non-TIF'!A134</f>
        <v>2026</v>
      </c>
      <c r="B134" t="str">
        <f>'Assessed Non-TIF'!B134</f>
        <v>07</v>
      </c>
      <c r="C134" t="str">
        <f>'Assessed Non-TIF'!C134</f>
        <v>2709</v>
      </c>
      <c r="D134" t="str">
        <f>'Assessed Non-TIF'!D134</f>
        <v>2709</v>
      </c>
      <c r="E134" t="str">
        <f>'Assessed Non-TIF'!E134</f>
        <v>GRINNELL-NEWBURG</v>
      </c>
      <c r="F134" t="str">
        <f>'Assessed Non-TIF'!F134</f>
        <v>Grinnell-Newburg</v>
      </c>
      <c r="G134" s="8">
        <f>SUMIFS(TaxableValuation[Taxable Residential],TaxableValuation[Dist],$C134,TaxableValuation[Tif_NonTIF],$A$4)</f>
        <v>328652448</v>
      </c>
      <c r="H134" s="8">
        <f>SUMIFS(TaxableValuation[Taxable Ag Land],TaxableValuation[Dist],$C134,TaxableValuation[Tif_NonTIF],$A$4)</f>
        <v>163489474</v>
      </c>
      <c r="I134" s="8">
        <f>SUMIFS(TaxableValuation[Taxable Ag Building],TaxableValuation[Dist],$C134,TaxableValuation[Tif_NonTIF],$A$4)</f>
        <v>13799146</v>
      </c>
      <c r="J134" s="8">
        <f>SUMIFS(TaxableValuation[Taxable Commercial],TaxableValuation[Dist],$C134,TaxableValuation[Tif_NonTIF],$A$4)</f>
        <v>71529787</v>
      </c>
      <c r="K134" s="8">
        <f>SUMIFS(TaxableValuation[Taxable Industrial],TaxableValuation[Dist],$C134,TaxableValuation[Tif_NonTIF],$A$4)</f>
        <v>53924855</v>
      </c>
      <c r="L134" s="8">
        <f>SUMIFS(TaxableValuation[Taxable Reserved],TaxableValuation[Dist],$C134,TaxableValuation[Tif_NonTIF],$A$4)</f>
        <v>0</v>
      </c>
      <c r="M134" s="8">
        <f>SUMIFS(TaxableValuation[Taxable Reserved2],TaxableValuation[Dist],$C134,TaxableValuation[Tif_NonTIF],$A$4)</f>
        <v>0</v>
      </c>
      <c r="N134" s="8">
        <f>SUMIFS(TaxableValuation[Taxable Railroads],TaxableValuation[Dist],$C134,TaxableValuation[Tif_NonTIF],$A$4)</f>
        <v>24390200</v>
      </c>
      <c r="O134" s="8">
        <f>SUMIFS(TaxableValuation[Taxable Utilities],TaxableValuation[Dist],$C134,TaxableValuation[Tif_NonTIF],$A$4)</f>
        <v>2470180</v>
      </c>
      <c r="P134" s="8">
        <f>SUMIFS(TaxableValuation[Taxable Other],TaxableValuation[Dist],$C134,TaxableValuation[Tif_NonTIF],$A$4)</f>
        <v>0</v>
      </c>
      <c r="Q134" s="8">
        <f>SUMIFS(TaxableValuation[Taxable Gross],TaxableValuation[Dist],$C134,TaxableValuation[Tif_NonTIF],$A$4)</f>
        <v>658256090</v>
      </c>
      <c r="R134" s="8">
        <f>SUMIFS(TaxableValuation[Taxable Military Exempt],TaxableValuation[Dist],$C134,TaxableValuation[Tif_NonTIF],$A$4)</f>
        <v>1776000</v>
      </c>
      <c r="S134" s="8">
        <f>SUMIFS(TaxableValuation[Taxable Homestead Exempt],TaxableValuation[Dist],$C134,TaxableValuation[Tif_NonTIF],$A$4)</f>
        <v>6578000</v>
      </c>
      <c r="T134" s="8">
        <f>SUMIFS(TaxableValuation[Taxable Net],TaxableValuation[Dist],$C134,TaxableValuation[Tif_NonTIF],$A$4)</f>
        <v>649902090</v>
      </c>
      <c r="U134" s="8">
        <f>SUMIFS(TaxableValuation[Taxable Gas &amp; Elec Utilities],TaxableValuation[Dist],$C134,TaxableValuation[Tif_NonTIF],$A$4)</f>
        <v>11831051</v>
      </c>
      <c r="V134" s="8">
        <f t="shared" si="1"/>
        <v>661733141</v>
      </c>
    </row>
    <row r="135" spans="1:22" x14ac:dyDescent="0.25">
      <c r="A135">
        <f>'Assessed Non-TIF'!A135</f>
        <v>2026</v>
      </c>
      <c r="B135" t="str">
        <f>'Assessed Non-TIF'!B135</f>
        <v>13</v>
      </c>
      <c r="C135" t="str">
        <f>'Assessed Non-TIF'!C135</f>
        <v>2718</v>
      </c>
      <c r="D135" t="str">
        <f>'Assessed Non-TIF'!D135</f>
        <v>2718</v>
      </c>
      <c r="E135" t="str">
        <f>'Assessed Non-TIF'!E135</f>
        <v>GRISWOLD</v>
      </c>
      <c r="F135" t="str">
        <f>'Assessed Non-TIF'!F135</f>
        <v>Griswold</v>
      </c>
      <c r="G135" s="8">
        <f>SUMIFS(TaxableValuation[Taxable Residential],TaxableValuation[Dist],$C135,TaxableValuation[Tif_NonTIF],$A$4)</f>
        <v>99277630</v>
      </c>
      <c r="H135" s="8">
        <f>SUMIFS(TaxableValuation[Taxable Ag Land],TaxableValuation[Dist],$C135,TaxableValuation[Tif_NonTIF],$A$4)</f>
        <v>206317464</v>
      </c>
      <c r="I135" s="8">
        <f>SUMIFS(TaxableValuation[Taxable Ag Building],TaxableValuation[Dist],$C135,TaxableValuation[Tif_NonTIF],$A$4)</f>
        <v>9331961</v>
      </c>
      <c r="J135" s="8">
        <f>SUMIFS(TaxableValuation[Taxable Commercial],TaxableValuation[Dist],$C135,TaxableValuation[Tif_NonTIF],$A$4)</f>
        <v>16143183</v>
      </c>
      <c r="K135" s="8">
        <f>SUMIFS(TaxableValuation[Taxable Industrial],TaxableValuation[Dist],$C135,TaxableValuation[Tif_NonTIF],$A$4)</f>
        <v>1703144</v>
      </c>
      <c r="L135" s="8">
        <f>SUMIFS(TaxableValuation[Taxable Reserved],TaxableValuation[Dist],$C135,TaxableValuation[Tif_NonTIF],$A$4)</f>
        <v>0</v>
      </c>
      <c r="M135" s="8">
        <f>SUMIFS(TaxableValuation[Taxable Reserved2],TaxableValuation[Dist],$C135,TaxableValuation[Tif_NonTIF],$A$4)</f>
        <v>0</v>
      </c>
      <c r="N135" s="8">
        <f>SUMIFS(TaxableValuation[Taxable Railroads],TaxableValuation[Dist],$C135,TaxableValuation[Tif_NonTIF],$A$4)</f>
        <v>217577</v>
      </c>
      <c r="O135" s="8">
        <f>SUMIFS(TaxableValuation[Taxable Utilities],TaxableValuation[Dist],$C135,TaxableValuation[Tif_NonTIF],$A$4)</f>
        <v>5732623</v>
      </c>
      <c r="P135" s="8">
        <f>SUMIFS(TaxableValuation[Taxable Other],TaxableValuation[Dist],$C135,TaxableValuation[Tif_NonTIF],$A$4)</f>
        <v>0</v>
      </c>
      <c r="Q135" s="8">
        <f>SUMIFS(TaxableValuation[Taxable Gross],TaxableValuation[Dist],$C135,TaxableValuation[Tif_NonTIF],$A$4)</f>
        <v>338723582</v>
      </c>
      <c r="R135" s="8">
        <f>SUMIFS(TaxableValuation[Taxable Military Exempt],TaxableValuation[Dist],$C135,TaxableValuation[Tif_NonTIF],$A$4)</f>
        <v>644000</v>
      </c>
      <c r="S135" s="8">
        <f>SUMIFS(TaxableValuation[Taxable Homestead Exempt],TaxableValuation[Dist],$C135,TaxableValuation[Tif_NonTIF],$A$4)</f>
        <v>1686750</v>
      </c>
      <c r="T135" s="8">
        <f>SUMIFS(TaxableValuation[Taxable Net],TaxableValuation[Dist],$C135,TaxableValuation[Tif_NonTIF],$A$4)</f>
        <v>336392832</v>
      </c>
      <c r="U135" s="8">
        <f>SUMIFS(TaxableValuation[Taxable Gas &amp; Elec Utilities],TaxableValuation[Dist],$C135,TaxableValuation[Tif_NonTIF],$A$4)</f>
        <v>7816145</v>
      </c>
      <c r="V135" s="8">
        <f t="shared" si="1"/>
        <v>344208977</v>
      </c>
    </row>
    <row r="136" spans="1:22" x14ac:dyDescent="0.25">
      <c r="A136">
        <f>'Assessed Non-TIF'!A136</f>
        <v>2026</v>
      </c>
      <c r="B136" t="str">
        <f>'Assessed Non-TIF'!B136</f>
        <v>07</v>
      </c>
      <c r="C136" t="str">
        <f>'Assessed Non-TIF'!C136</f>
        <v>2727</v>
      </c>
      <c r="D136" t="str">
        <f>'Assessed Non-TIF'!D136</f>
        <v>2727</v>
      </c>
      <c r="E136" t="str">
        <f>'Assessed Non-TIF'!E136</f>
        <v>GRUNDY CENTER</v>
      </c>
      <c r="F136" t="str">
        <f>'Assessed Non-TIF'!F136</f>
        <v>Grundy Center</v>
      </c>
      <c r="G136" s="8">
        <f>SUMIFS(TaxableValuation[Taxable Residential],TaxableValuation[Dist],$C136,TaxableValuation[Tif_NonTIF],$A$4)</f>
        <v>128667468</v>
      </c>
      <c r="H136" s="8">
        <f>SUMIFS(TaxableValuation[Taxable Ag Land],TaxableValuation[Dist],$C136,TaxableValuation[Tif_NonTIF],$A$4)</f>
        <v>112740329</v>
      </c>
      <c r="I136" s="8">
        <f>SUMIFS(TaxableValuation[Taxable Ag Building],TaxableValuation[Dist],$C136,TaxableValuation[Tif_NonTIF],$A$4)</f>
        <v>9183982</v>
      </c>
      <c r="J136" s="8">
        <f>SUMIFS(TaxableValuation[Taxable Commercial],TaxableValuation[Dist],$C136,TaxableValuation[Tif_NonTIF],$A$4)</f>
        <v>32569051</v>
      </c>
      <c r="K136" s="8">
        <f>SUMIFS(TaxableValuation[Taxable Industrial],TaxableValuation[Dist],$C136,TaxableValuation[Tif_NonTIF],$A$4)</f>
        <v>13195636</v>
      </c>
      <c r="L136" s="8">
        <f>SUMIFS(TaxableValuation[Taxable Reserved],TaxableValuation[Dist],$C136,TaxableValuation[Tif_NonTIF],$A$4)</f>
        <v>0</v>
      </c>
      <c r="M136" s="8">
        <f>SUMIFS(TaxableValuation[Taxable Reserved2],TaxableValuation[Dist],$C136,TaxableValuation[Tif_NonTIF],$A$4)</f>
        <v>0</v>
      </c>
      <c r="N136" s="8">
        <f>SUMIFS(TaxableValuation[Taxable Railroads],TaxableValuation[Dist],$C136,TaxableValuation[Tif_NonTIF],$A$4)</f>
        <v>0</v>
      </c>
      <c r="O136" s="8">
        <f>SUMIFS(TaxableValuation[Taxable Utilities],TaxableValuation[Dist],$C136,TaxableValuation[Tif_NonTIF],$A$4)</f>
        <v>6551743</v>
      </c>
      <c r="P136" s="8">
        <f>SUMIFS(TaxableValuation[Taxable Other],TaxableValuation[Dist],$C136,TaxableValuation[Tif_NonTIF],$A$4)</f>
        <v>0</v>
      </c>
      <c r="Q136" s="8">
        <f>SUMIFS(TaxableValuation[Taxable Gross],TaxableValuation[Dist],$C136,TaxableValuation[Tif_NonTIF],$A$4)</f>
        <v>302908209</v>
      </c>
      <c r="R136" s="8">
        <f>SUMIFS(TaxableValuation[Taxable Military Exempt],TaxableValuation[Dist],$C136,TaxableValuation[Tif_NonTIF],$A$4)</f>
        <v>668000</v>
      </c>
      <c r="S136" s="8">
        <f>SUMIFS(TaxableValuation[Taxable Homestead Exempt],TaxableValuation[Dist],$C136,TaxableValuation[Tif_NonTIF],$A$4)</f>
        <v>2554500</v>
      </c>
      <c r="T136" s="8">
        <f>SUMIFS(TaxableValuation[Taxable Net],TaxableValuation[Dist],$C136,TaxableValuation[Tif_NonTIF],$A$4)</f>
        <v>299685709</v>
      </c>
      <c r="U136" s="8">
        <f>SUMIFS(TaxableValuation[Taxable Gas &amp; Elec Utilities],TaxableValuation[Dist],$C136,TaxableValuation[Tif_NonTIF],$A$4)</f>
        <v>2842597</v>
      </c>
      <c r="V136" s="8">
        <f t="shared" ref="V136:V199" si="2">SUM(T136:U136)</f>
        <v>302528306</v>
      </c>
    </row>
    <row r="137" spans="1:22" x14ac:dyDescent="0.25">
      <c r="A137">
        <f>'Assessed Non-TIF'!A137</f>
        <v>2026</v>
      </c>
      <c r="B137" t="str">
        <f>'Assessed Non-TIF'!B137</f>
        <v>11</v>
      </c>
      <c r="C137" t="str">
        <f>'Assessed Non-TIF'!C137</f>
        <v>2754</v>
      </c>
      <c r="D137" t="str">
        <f>'Assessed Non-TIF'!D137</f>
        <v>2754</v>
      </c>
      <c r="E137" t="str">
        <f>'Assessed Non-TIF'!E137</f>
        <v>GUTHRIE CENTER</v>
      </c>
      <c r="F137" t="str">
        <f>'Assessed Non-TIF'!F137</f>
        <v>Guthrie Center</v>
      </c>
      <c r="G137" s="8">
        <f>SUMIFS(TaxableValuation[Taxable Residential],TaxableValuation[Dist],$C137,TaxableValuation[Tif_NonTIF],$A$4)</f>
        <v>76322411</v>
      </c>
      <c r="H137" s="8">
        <f>SUMIFS(TaxableValuation[Taxable Ag Land],TaxableValuation[Dist],$C137,TaxableValuation[Tif_NonTIF],$A$4)</f>
        <v>101412246</v>
      </c>
      <c r="I137" s="8">
        <f>SUMIFS(TaxableValuation[Taxable Ag Building],TaxableValuation[Dist],$C137,TaxableValuation[Tif_NonTIF],$A$4)</f>
        <v>7340098</v>
      </c>
      <c r="J137" s="8">
        <f>SUMIFS(TaxableValuation[Taxable Commercial],TaxableValuation[Dist],$C137,TaxableValuation[Tif_NonTIF],$A$4)</f>
        <v>14050072</v>
      </c>
      <c r="K137" s="8">
        <f>SUMIFS(TaxableValuation[Taxable Industrial],TaxableValuation[Dist],$C137,TaxableValuation[Tif_NonTIF],$A$4)</f>
        <v>143155</v>
      </c>
      <c r="L137" s="8">
        <f>SUMIFS(TaxableValuation[Taxable Reserved],TaxableValuation[Dist],$C137,TaxableValuation[Tif_NonTIF],$A$4)</f>
        <v>0</v>
      </c>
      <c r="M137" s="8">
        <f>SUMIFS(TaxableValuation[Taxable Reserved2],TaxableValuation[Dist],$C137,TaxableValuation[Tif_NonTIF],$A$4)</f>
        <v>0</v>
      </c>
      <c r="N137" s="8">
        <f>SUMIFS(TaxableValuation[Taxable Railroads],TaxableValuation[Dist],$C137,TaxableValuation[Tif_NonTIF],$A$4)</f>
        <v>0</v>
      </c>
      <c r="O137" s="8">
        <f>SUMIFS(TaxableValuation[Taxable Utilities],TaxableValuation[Dist],$C137,TaxableValuation[Tif_NonTIF],$A$4)</f>
        <v>27166571</v>
      </c>
      <c r="P137" s="8">
        <f>SUMIFS(TaxableValuation[Taxable Other],TaxableValuation[Dist],$C137,TaxableValuation[Tif_NonTIF],$A$4)</f>
        <v>0</v>
      </c>
      <c r="Q137" s="8">
        <f>SUMIFS(TaxableValuation[Taxable Gross],TaxableValuation[Dist],$C137,TaxableValuation[Tif_NonTIF],$A$4)</f>
        <v>226434553</v>
      </c>
      <c r="R137" s="8">
        <f>SUMIFS(TaxableValuation[Taxable Military Exempt],TaxableValuation[Dist],$C137,TaxableValuation[Tif_NonTIF],$A$4)</f>
        <v>396000</v>
      </c>
      <c r="S137" s="8">
        <f>SUMIFS(TaxableValuation[Taxable Homestead Exempt],TaxableValuation[Dist],$C137,TaxableValuation[Tif_NonTIF],$A$4)</f>
        <v>1423500</v>
      </c>
      <c r="T137" s="8">
        <f>SUMIFS(TaxableValuation[Taxable Net],TaxableValuation[Dist],$C137,TaxableValuation[Tif_NonTIF],$A$4)</f>
        <v>224615053</v>
      </c>
      <c r="U137" s="8">
        <f>SUMIFS(TaxableValuation[Taxable Gas &amp; Elec Utilities],TaxableValuation[Dist],$C137,TaxableValuation[Tif_NonTIF],$A$4)</f>
        <v>7793671</v>
      </c>
      <c r="V137" s="8">
        <f t="shared" si="2"/>
        <v>232408724</v>
      </c>
    </row>
    <row r="138" spans="1:22" x14ac:dyDescent="0.25">
      <c r="A138">
        <f>'Assessed Non-TIF'!A138</f>
        <v>2026</v>
      </c>
      <c r="B138" t="str">
        <f>'Assessed Non-TIF'!B138</f>
        <v>13</v>
      </c>
      <c r="C138" t="str">
        <f>'Assessed Non-TIF'!C138</f>
        <v>2772</v>
      </c>
      <c r="D138" t="str">
        <f>'Assessed Non-TIF'!D138</f>
        <v>2772</v>
      </c>
      <c r="E138" t="str">
        <f>'Assessed Non-TIF'!E138</f>
        <v>HAMBURG</v>
      </c>
      <c r="F138" t="str">
        <f>'Assessed Non-TIF'!F138</f>
        <v>Hamburg</v>
      </c>
      <c r="G138" s="8">
        <f>SUMIFS(TaxableValuation[Taxable Residential],TaxableValuation[Dist],$C138,TaxableValuation[Tif_NonTIF],$A$4)</f>
        <v>40203442</v>
      </c>
      <c r="H138" s="8">
        <f>SUMIFS(TaxableValuation[Taxable Ag Land],TaxableValuation[Dist],$C138,TaxableValuation[Tif_NonTIF],$A$4)</f>
        <v>81863487</v>
      </c>
      <c r="I138" s="8">
        <f>SUMIFS(TaxableValuation[Taxable Ag Building],TaxableValuation[Dist],$C138,TaxableValuation[Tif_NonTIF],$A$4)</f>
        <v>3529352</v>
      </c>
      <c r="J138" s="8">
        <f>SUMIFS(TaxableValuation[Taxable Commercial],TaxableValuation[Dist],$C138,TaxableValuation[Tif_NonTIF],$A$4)</f>
        <v>24557038</v>
      </c>
      <c r="K138" s="8">
        <f>SUMIFS(TaxableValuation[Taxable Industrial],TaxableValuation[Dist],$C138,TaxableValuation[Tif_NonTIF],$A$4)</f>
        <v>8508019</v>
      </c>
      <c r="L138" s="8">
        <f>SUMIFS(TaxableValuation[Taxable Reserved],TaxableValuation[Dist],$C138,TaxableValuation[Tif_NonTIF],$A$4)</f>
        <v>0</v>
      </c>
      <c r="M138" s="8">
        <f>SUMIFS(TaxableValuation[Taxable Reserved2],TaxableValuation[Dist],$C138,TaxableValuation[Tif_NonTIF],$A$4)</f>
        <v>0</v>
      </c>
      <c r="N138" s="8">
        <f>SUMIFS(TaxableValuation[Taxable Railroads],TaxableValuation[Dist],$C138,TaxableValuation[Tif_NonTIF],$A$4)</f>
        <v>10582767</v>
      </c>
      <c r="O138" s="8">
        <f>SUMIFS(TaxableValuation[Taxable Utilities],TaxableValuation[Dist],$C138,TaxableValuation[Tif_NonTIF],$A$4)</f>
        <v>2060207</v>
      </c>
      <c r="P138" s="8">
        <f>SUMIFS(TaxableValuation[Taxable Other],TaxableValuation[Dist],$C138,TaxableValuation[Tif_NonTIF],$A$4)</f>
        <v>710</v>
      </c>
      <c r="Q138" s="8">
        <f>SUMIFS(TaxableValuation[Taxable Gross],TaxableValuation[Dist],$C138,TaxableValuation[Tif_NonTIF],$A$4)</f>
        <v>171305022</v>
      </c>
      <c r="R138" s="8">
        <f>SUMIFS(TaxableValuation[Taxable Military Exempt],TaxableValuation[Dist],$C138,TaxableValuation[Tif_NonTIF],$A$4)</f>
        <v>256000</v>
      </c>
      <c r="S138" s="8">
        <f>SUMIFS(TaxableValuation[Taxable Homestead Exempt],TaxableValuation[Dist],$C138,TaxableValuation[Tif_NonTIF],$A$4)</f>
        <v>728000</v>
      </c>
      <c r="T138" s="8">
        <f>SUMIFS(TaxableValuation[Taxable Net],TaxableValuation[Dist],$C138,TaxableValuation[Tif_NonTIF],$A$4)</f>
        <v>170321022</v>
      </c>
      <c r="U138" s="8">
        <f>SUMIFS(TaxableValuation[Taxable Gas &amp; Elec Utilities],TaxableValuation[Dist],$C138,TaxableValuation[Tif_NonTIF],$A$4)</f>
        <v>2063466</v>
      </c>
      <c r="V138" s="8">
        <f t="shared" si="2"/>
        <v>172384488</v>
      </c>
    </row>
    <row r="139" spans="1:22" x14ac:dyDescent="0.25">
      <c r="A139">
        <f>'Assessed Non-TIF'!A139</f>
        <v>2026</v>
      </c>
      <c r="B139" t="str">
        <f>'Assessed Non-TIF'!B139</f>
        <v>07</v>
      </c>
      <c r="C139" t="str">
        <f>'Assessed Non-TIF'!C139</f>
        <v>2781</v>
      </c>
      <c r="D139" t="str">
        <f>'Assessed Non-TIF'!D139</f>
        <v>2781</v>
      </c>
      <c r="E139" t="str">
        <f>'Assessed Non-TIF'!E139</f>
        <v>HAMPTON-DUMONT</v>
      </c>
      <c r="F139" t="str">
        <f>'Assessed Non-TIF'!F139</f>
        <v>Hampton-Dumont</v>
      </c>
      <c r="G139" s="8">
        <f>SUMIFS(TaxableValuation[Taxable Residential],TaxableValuation[Dist],$C139,TaxableValuation[Tif_NonTIF],$A$4)</f>
        <v>152068610</v>
      </c>
      <c r="H139" s="8">
        <f>SUMIFS(TaxableValuation[Taxable Ag Land],TaxableValuation[Dist],$C139,TaxableValuation[Tif_NonTIF],$A$4)</f>
        <v>172488934</v>
      </c>
      <c r="I139" s="8">
        <f>SUMIFS(TaxableValuation[Taxable Ag Building],TaxableValuation[Dist],$C139,TaxableValuation[Tif_NonTIF],$A$4)</f>
        <v>16159512</v>
      </c>
      <c r="J139" s="8">
        <f>SUMIFS(TaxableValuation[Taxable Commercial],TaxableValuation[Dist],$C139,TaxableValuation[Tif_NonTIF],$A$4)</f>
        <v>34038419</v>
      </c>
      <c r="K139" s="8">
        <f>SUMIFS(TaxableValuation[Taxable Industrial],TaxableValuation[Dist],$C139,TaxableValuation[Tif_NonTIF],$A$4)</f>
        <v>67641568</v>
      </c>
      <c r="L139" s="8">
        <f>SUMIFS(TaxableValuation[Taxable Reserved],TaxableValuation[Dist],$C139,TaxableValuation[Tif_NonTIF],$A$4)</f>
        <v>0</v>
      </c>
      <c r="M139" s="8">
        <f>SUMIFS(TaxableValuation[Taxable Reserved2],TaxableValuation[Dist],$C139,TaxableValuation[Tif_NonTIF],$A$4)</f>
        <v>0</v>
      </c>
      <c r="N139" s="8">
        <f>SUMIFS(TaxableValuation[Taxable Railroads],TaxableValuation[Dist],$C139,TaxableValuation[Tif_NonTIF],$A$4)</f>
        <v>16325689</v>
      </c>
      <c r="O139" s="8">
        <f>SUMIFS(TaxableValuation[Taxable Utilities],TaxableValuation[Dist],$C139,TaxableValuation[Tif_NonTIF],$A$4)</f>
        <v>7853461</v>
      </c>
      <c r="P139" s="8">
        <f>SUMIFS(TaxableValuation[Taxable Other],TaxableValuation[Dist],$C139,TaxableValuation[Tif_NonTIF],$A$4)</f>
        <v>0</v>
      </c>
      <c r="Q139" s="8">
        <f>SUMIFS(TaxableValuation[Taxable Gross],TaxableValuation[Dist],$C139,TaxableValuation[Tif_NonTIF],$A$4)</f>
        <v>466576193</v>
      </c>
      <c r="R139" s="8">
        <f>SUMIFS(TaxableValuation[Taxable Military Exempt],TaxableValuation[Dist],$C139,TaxableValuation[Tif_NonTIF],$A$4)</f>
        <v>1057692</v>
      </c>
      <c r="S139" s="8">
        <f>SUMIFS(TaxableValuation[Taxable Homestead Exempt],TaxableValuation[Dist],$C139,TaxableValuation[Tif_NonTIF],$A$4)</f>
        <v>3945500</v>
      </c>
      <c r="T139" s="8">
        <f>SUMIFS(TaxableValuation[Taxable Net],TaxableValuation[Dist],$C139,TaxableValuation[Tif_NonTIF],$A$4)</f>
        <v>461573001</v>
      </c>
      <c r="U139" s="8">
        <f>SUMIFS(TaxableValuation[Taxable Gas &amp; Elec Utilities],TaxableValuation[Dist],$C139,TaxableValuation[Tif_NonTIF],$A$4)</f>
        <v>12755467</v>
      </c>
      <c r="V139" s="8">
        <f t="shared" si="2"/>
        <v>474328468</v>
      </c>
    </row>
    <row r="140" spans="1:22" x14ac:dyDescent="0.25">
      <c r="A140">
        <f>'Assessed Non-TIF'!A140</f>
        <v>2026</v>
      </c>
      <c r="B140" t="str">
        <f>'Assessed Non-TIF'!B140</f>
        <v>13</v>
      </c>
      <c r="C140" t="str">
        <f>'Assessed Non-TIF'!C140</f>
        <v>2826</v>
      </c>
      <c r="D140" t="str">
        <f>'Assessed Non-TIF'!D140</f>
        <v>2826</v>
      </c>
      <c r="E140" t="str">
        <f>'Assessed Non-TIF'!E140</f>
        <v>HARLAN</v>
      </c>
      <c r="F140" t="str">
        <f>'Assessed Non-TIF'!F140</f>
        <v>Harlan</v>
      </c>
      <c r="G140" s="8">
        <f>SUMIFS(TaxableValuation[Taxable Residential],TaxableValuation[Dist],$C140,TaxableValuation[Tif_NonTIF],$A$4)</f>
        <v>309179489</v>
      </c>
      <c r="H140" s="8">
        <f>SUMIFS(TaxableValuation[Taxable Ag Land],TaxableValuation[Dist],$C140,TaxableValuation[Tif_NonTIF],$A$4)</f>
        <v>245776500</v>
      </c>
      <c r="I140" s="8">
        <f>SUMIFS(TaxableValuation[Taxable Ag Building],TaxableValuation[Dist],$C140,TaxableValuation[Tif_NonTIF],$A$4)</f>
        <v>17089144</v>
      </c>
      <c r="J140" s="8">
        <f>SUMIFS(TaxableValuation[Taxable Commercial],TaxableValuation[Dist],$C140,TaxableValuation[Tif_NonTIF],$A$4)</f>
        <v>59161949</v>
      </c>
      <c r="K140" s="8">
        <f>SUMIFS(TaxableValuation[Taxable Industrial],TaxableValuation[Dist],$C140,TaxableValuation[Tif_NonTIF],$A$4)</f>
        <v>17622901</v>
      </c>
      <c r="L140" s="8">
        <f>SUMIFS(TaxableValuation[Taxable Reserved],TaxableValuation[Dist],$C140,TaxableValuation[Tif_NonTIF],$A$4)</f>
        <v>0</v>
      </c>
      <c r="M140" s="8">
        <f>SUMIFS(TaxableValuation[Taxable Reserved2],TaxableValuation[Dist],$C140,TaxableValuation[Tif_NonTIF],$A$4)</f>
        <v>0</v>
      </c>
      <c r="N140" s="8">
        <f>SUMIFS(TaxableValuation[Taxable Railroads],TaxableValuation[Dist],$C140,TaxableValuation[Tif_NonTIF],$A$4)</f>
        <v>22583711</v>
      </c>
      <c r="O140" s="8">
        <f>SUMIFS(TaxableValuation[Taxable Utilities],TaxableValuation[Dist],$C140,TaxableValuation[Tif_NonTIF],$A$4)</f>
        <v>1190750</v>
      </c>
      <c r="P140" s="8">
        <f>SUMIFS(TaxableValuation[Taxable Other],TaxableValuation[Dist],$C140,TaxableValuation[Tif_NonTIF],$A$4)</f>
        <v>0</v>
      </c>
      <c r="Q140" s="8">
        <f>SUMIFS(TaxableValuation[Taxable Gross],TaxableValuation[Dist],$C140,TaxableValuation[Tif_NonTIF],$A$4)</f>
        <v>672604444</v>
      </c>
      <c r="R140" s="8">
        <f>SUMIFS(TaxableValuation[Taxable Military Exempt],TaxableValuation[Dist],$C140,TaxableValuation[Tif_NonTIF],$A$4)</f>
        <v>1608000</v>
      </c>
      <c r="S140" s="8">
        <f>SUMIFS(TaxableValuation[Taxable Homestead Exempt],TaxableValuation[Dist],$C140,TaxableValuation[Tif_NonTIF],$A$4)</f>
        <v>5239000</v>
      </c>
      <c r="T140" s="8">
        <f>SUMIFS(TaxableValuation[Taxable Net],TaxableValuation[Dist],$C140,TaxableValuation[Tif_NonTIF],$A$4)</f>
        <v>665757444</v>
      </c>
      <c r="U140" s="8">
        <f>SUMIFS(TaxableValuation[Taxable Gas &amp; Elec Utilities],TaxableValuation[Dist],$C140,TaxableValuation[Tif_NonTIF],$A$4)</f>
        <v>6959348</v>
      </c>
      <c r="V140" s="8">
        <f t="shared" si="2"/>
        <v>672716792</v>
      </c>
    </row>
    <row r="141" spans="1:22" x14ac:dyDescent="0.25">
      <c r="A141">
        <f>'Assessed Non-TIF'!A141</f>
        <v>2026</v>
      </c>
      <c r="B141" t="str">
        <f>'Assessed Non-TIF'!B141</f>
        <v>05</v>
      </c>
      <c r="C141" t="str">
        <f>'Assessed Non-TIF'!C141</f>
        <v>2846</v>
      </c>
      <c r="D141" t="str">
        <f>'Assessed Non-TIF'!D141</f>
        <v>2846</v>
      </c>
      <c r="E141" t="str">
        <f>'Assessed Non-TIF'!E141</f>
        <v>HARRIS-LAKE PARK</v>
      </c>
      <c r="F141" t="str">
        <f>'Assessed Non-TIF'!F141</f>
        <v>Harris-Lake Park</v>
      </c>
      <c r="G141" s="8">
        <f>SUMIFS(TaxableValuation[Taxable Residential],TaxableValuation[Dist],$C141,TaxableValuation[Tif_NonTIF],$A$4)</f>
        <v>96590082</v>
      </c>
      <c r="H141" s="8">
        <f>SUMIFS(TaxableValuation[Taxable Ag Land],TaxableValuation[Dist],$C141,TaxableValuation[Tif_NonTIF],$A$4)</f>
        <v>107587649</v>
      </c>
      <c r="I141" s="8">
        <f>SUMIFS(TaxableValuation[Taxable Ag Building],TaxableValuation[Dist],$C141,TaxableValuation[Tif_NonTIF],$A$4)</f>
        <v>20330087</v>
      </c>
      <c r="J141" s="8">
        <f>SUMIFS(TaxableValuation[Taxable Commercial],TaxableValuation[Dist],$C141,TaxableValuation[Tif_NonTIF],$A$4)</f>
        <v>21196476</v>
      </c>
      <c r="K141" s="8">
        <f>SUMIFS(TaxableValuation[Taxable Industrial],TaxableValuation[Dist],$C141,TaxableValuation[Tif_NonTIF],$A$4)</f>
        <v>65536927</v>
      </c>
      <c r="L141" s="8">
        <f>SUMIFS(TaxableValuation[Taxable Reserved],TaxableValuation[Dist],$C141,TaxableValuation[Tif_NonTIF],$A$4)</f>
        <v>0</v>
      </c>
      <c r="M141" s="8">
        <f>SUMIFS(TaxableValuation[Taxable Reserved2],TaxableValuation[Dist],$C141,TaxableValuation[Tif_NonTIF],$A$4)</f>
        <v>0</v>
      </c>
      <c r="N141" s="8">
        <f>SUMIFS(TaxableValuation[Taxable Railroads],TaxableValuation[Dist],$C141,TaxableValuation[Tif_NonTIF],$A$4)</f>
        <v>0</v>
      </c>
      <c r="O141" s="8">
        <f>SUMIFS(TaxableValuation[Taxable Utilities],TaxableValuation[Dist],$C141,TaxableValuation[Tif_NonTIF],$A$4)</f>
        <v>4233089</v>
      </c>
      <c r="P141" s="8">
        <f>SUMIFS(TaxableValuation[Taxable Other],TaxableValuation[Dist],$C141,TaxableValuation[Tif_NonTIF],$A$4)</f>
        <v>0</v>
      </c>
      <c r="Q141" s="8">
        <f>SUMIFS(TaxableValuation[Taxable Gross],TaxableValuation[Dist],$C141,TaxableValuation[Tif_NonTIF],$A$4)</f>
        <v>315474310</v>
      </c>
      <c r="R141" s="8">
        <f>SUMIFS(TaxableValuation[Taxable Military Exempt],TaxableValuation[Dist],$C141,TaxableValuation[Tif_NonTIF],$A$4)</f>
        <v>368000</v>
      </c>
      <c r="S141" s="8">
        <f>SUMIFS(TaxableValuation[Taxable Homestead Exempt],TaxableValuation[Dist],$C141,TaxableValuation[Tif_NonTIF],$A$4)</f>
        <v>1001000</v>
      </c>
      <c r="T141" s="8">
        <f>SUMIFS(TaxableValuation[Taxable Net],TaxableValuation[Dist],$C141,TaxableValuation[Tif_NonTIF],$A$4)</f>
        <v>314105310</v>
      </c>
      <c r="U141" s="8">
        <f>SUMIFS(TaxableValuation[Taxable Gas &amp; Elec Utilities],TaxableValuation[Dist],$C141,TaxableValuation[Tif_NonTIF],$A$4)</f>
        <v>1667698</v>
      </c>
      <c r="V141" s="8">
        <f t="shared" si="2"/>
        <v>315773008</v>
      </c>
    </row>
    <row r="142" spans="1:22" x14ac:dyDescent="0.25">
      <c r="A142">
        <f>'Assessed Non-TIF'!A142</f>
        <v>2026</v>
      </c>
      <c r="B142" t="str">
        <f>'Assessed Non-TIF'!B142</f>
        <v>12</v>
      </c>
      <c r="C142" t="str">
        <f>'Assessed Non-TIF'!C142</f>
        <v>2862</v>
      </c>
      <c r="D142" t="str">
        <f>'Assessed Non-TIF'!D142</f>
        <v>2862</v>
      </c>
      <c r="E142" t="str">
        <f>'Assessed Non-TIF'!E142</f>
        <v>HARTLEY-MELVIN-SANBORN</v>
      </c>
      <c r="F142" t="str">
        <f>'Assessed Non-TIF'!F142</f>
        <v>Hartley-Melvin-Sanborn</v>
      </c>
      <c r="G142" s="8">
        <f>SUMIFS(TaxableValuation[Taxable Residential],TaxableValuation[Dist],$C142,TaxableValuation[Tif_NonTIF],$A$4)</f>
        <v>112460373</v>
      </c>
      <c r="H142" s="8">
        <f>SUMIFS(TaxableValuation[Taxable Ag Land],TaxableValuation[Dist],$C142,TaxableValuation[Tif_NonTIF],$A$4)</f>
        <v>232813008</v>
      </c>
      <c r="I142" s="8">
        <f>SUMIFS(TaxableValuation[Taxable Ag Building],TaxableValuation[Dist],$C142,TaxableValuation[Tif_NonTIF],$A$4)</f>
        <v>23585450</v>
      </c>
      <c r="J142" s="8">
        <f>SUMIFS(TaxableValuation[Taxable Commercial],TaxableValuation[Dist],$C142,TaxableValuation[Tif_NonTIF],$A$4)</f>
        <v>51480856</v>
      </c>
      <c r="K142" s="8">
        <f>SUMIFS(TaxableValuation[Taxable Industrial],TaxableValuation[Dist],$C142,TaxableValuation[Tif_NonTIF],$A$4)</f>
        <v>133966482</v>
      </c>
      <c r="L142" s="8">
        <f>SUMIFS(TaxableValuation[Taxable Reserved],TaxableValuation[Dist],$C142,TaxableValuation[Tif_NonTIF],$A$4)</f>
        <v>0</v>
      </c>
      <c r="M142" s="8">
        <f>SUMIFS(TaxableValuation[Taxable Reserved2],TaxableValuation[Dist],$C142,TaxableValuation[Tif_NonTIF],$A$4)</f>
        <v>0</v>
      </c>
      <c r="N142" s="8">
        <f>SUMIFS(TaxableValuation[Taxable Railroads],TaxableValuation[Dist],$C142,TaxableValuation[Tif_NonTIF],$A$4)</f>
        <v>5074372</v>
      </c>
      <c r="O142" s="8">
        <f>SUMIFS(TaxableValuation[Taxable Utilities],TaxableValuation[Dist],$C142,TaxableValuation[Tif_NonTIF],$A$4)</f>
        <v>5010372</v>
      </c>
      <c r="P142" s="8">
        <f>SUMIFS(TaxableValuation[Taxable Other],TaxableValuation[Dist],$C142,TaxableValuation[Tif_NonTIF],$A$4)</f>
        <v>0</v>
      </c>
      <c r="Q142" s="8">
        <f>SUMIFS(TaxableValuation[Taxable Gross],TaxableValuation[Dist],$C142,TaxableValuation[Tif_NonTIF],$A$4)</f>
        <v>564390913</v>
      </c>
      <c r="R142" s="8">
        <f>SUMIFS(TaxableValuation[Taxable Military Exempt],TaxableValuation[Dist],$C142,TaxableValuation[Tif_NonTIF],$A$4)</f>
        <v>720000</v>
      </c>
      <c r="S142" s="8">
        <f>SUMIFS(TaxableValuation[Taxable Homestead Exempt],TaxableValuation[Dist],$C142,TaxableValuation[Tif_NonTIF],$A$4)</f>
        <v>2795000</v>
      </c>
      <c r="T142" s="8">
        <f>SUMIFS(TaxableValuation[Taxable Net],TaxableValuation[Dist],$C142,TaxableValuation[Tif_NonTIF],$A$4)</f>
        <v>560875913</v>
      </c>
      <c r="U142" s="8">
        <f>SUMIFS(TaxableValuation[Taxable Gas &amp; Elec Utilities],TaxableValuation[Dist],$C142,TaxableValuation[Tif_NonTIF],$A$4)</f>
        <v>22220652</v>
      </c>
      <c r="V142" s="8">
        <f t="shared" si="2"/>
        <v>583096565</v>
      </c>
    </row>
    <row r="143" spans="1:22" x14ac:dyDescent="0.25">
      <c r="A143">
        <f>'Assessed Non-TIF'!A143</f>
        <v>2026</v>
      </c>
      <c r="B143" t="str">
        <f>'Assessed Non-TIF'!B143</f>
        <v>10</v>
      </c>
      <c r="C143" t="str">
        <f>'Assessed Non-TIF'!C143</f>
        <v>2977</v>
      </c>
      <c r="D143" t="str">
        <f>'Assessed Non-TIF'!D143</f>
        <v>2977</v>
      </c>
      <c r="E143" t="str">
        <f>'Assessed Non-TIF'!E143</f>
        <v>HIGHLAND</v>
      </c>
      <c r="F143" t="str">
        <f>'Assessed Non-TIF'!F143</f>
        <v>Highland</v>
      </c>
      <c r="G143" s="8">
        <f>SUMIFS(TaxableValuation[Taxable Residential],TaxableValuation[Dist],$C143,TaxableValuation[Tif_NonTIF],$A$4)</f>
        <v>190605950</v>
      </c>
      <c r="H143" s="8">
        <f>SUMIFS(TaxableValuation[Taxable Ag Land],TaxableValuation[Dist],$C143,TaxableValuation[Tif_NonTIF],$A$4)</f>
        <v>77845517</v>
      </c>
      <c r="I143" s="8">
        <f>SUMIFS(TaxableValuation[Taxable Ag Building],TaxableValuation[Dist],$C143,TaxableValuation[Tif_NonTIF],$A$4)</f>
        <v>8620278</v>
      </c>
      <c r="J143" s="8">
        <f>SUMIFS(TaxableValuation[Taxable Commercial],TaxableValuation[Dist],$C143,TaxableValuation[Tif_NonTIF],$A$4)</f>
        <v>83047816</v>
      </c>
      <c r="K143" s="8">
        <f>SUMIFS(TaxableValuation[Taxable Industrial],TaxableValuation[Dist],$C143,TaxableValuation[Tif_NonTIF],$A$4)</f>
        <v>2723433</v>
      </c>
      <c r="L143" s="8">
        <f>SUMIFS(TaxableValuation[Taxable Reserved],TaxableValuation[Dist],$C143,TaxableValuation[Tif_NonTIF],$A$4)</f>
        <v>0</v>
      </c>
      <c r="M143" s="8">
        <f>SUMIFS(TaxableValuation[Taxable Reserved2],TaxableValuation[Dist],$C143,TaxableValuation[Tif_NonTIF],$A$4)</f>
        <v>0</v>
      </c>
      <c r="N143" s="8">
        <f>SUMIFS(TaxableValuation[Taxable Railroads],TaxableValuation[Dist],$C143,TaxableValuation[Tif_NonTIF],$A$4)</f>
        <v>1808698</v>
      </c>
      <c r="O143" s="8">
        <f>SUMIFS(TaxableValuation[Taxable Utilities],TaxableValuation[Dist],$C143,TaxableValuation[Tif_NonTIF],$A$4)</f>
        <v>8285451</v>
      </c>
      <c r="P143" s="8">
        <f>SUMIFS(TaxableValuation[Taxable Other],TaxableValuation[Dist],$C143,TaxableValuation[Tif_NonTIF],$A$4)</f>
        <v>0</v>
      </c>
      <c r="Q143" s="8">
        <f>SUMIFS(TaxableValuation[Taxable Gross],TaxableValuation[Dist],$C143,TaxableValuation[Tif_NonTIF],$A$4)</f>
        <v>372937143</v>
      </c>
      <c r="R143" s="8">
        <f>SUMIFS(TaxableValuation[Taxable Military Exempt],TaxableValuation[Dist],$C143,TaxableValuation[Tif_NonTIF],$A$4)</f>
        <v>632000</v>
      </c>
      <c r="S143" s="8">
        <f>SUMIFS(TaxableValuation[Taxable Homestead Exempt],TaxableValuation[Dist],$C143,TaxableValuation[Tif_NonTIF],$A$4)</f>
        <v>1930500</v>
      </c>
      <c r="T143" s="8">
        <f>SUMIFS(TaxableValuation[Taxable Net],TaxableValuation[Dist],$C143,TaxableValuation[Tif_NonTIF],$A$4)</f>
        <v>370374643</v>
      </c>
      <c r="U143" s="8">
        <f>SUMIFS(TaxableValuation[Taxable Gas &amp; Elec Utilities],TaxableValuation[Dist],$C143,TaxableValuation[Tif_NonTIF],$A$4)</f>
        <v>9473191</v>
      </c>
      <c r="V143" s="8">
        <f t="shared" si="2"/>
        <v>379847834</v>
      </c>
    </row>
    <row r="144" spans="1:22" x14ac:dyDescent="0.25">
      <c r="A144">
        <f>'Assessed Non-TIF'!A144</f>
        <v>2026</v>
      </c>
      <c r="B144" t="str">
        <f>'Assessed Non-TIF'!B144</f>
        <v>12</v>
      </c>
      <c r="C144" t="str">
        <f>'Assessed Non-TIF'!C144</f>
        <v>2988</v>
      </c>
      <c r="D144" t="str">
        <f>'Assessed Non-TIF'!D144</f>
        <v>2988</v>
      </c>
      <c r="E144" t="str">
        <f>'Assessed Non-TIF'!E144</f>
        <v>HINTON</v>
      </c>
      <c r="F144" t="str">
        <f>'Assessed Non-TIF'!F144</f>
        <v>Hinton</v>
      </c>
      <c r="G144" s="8">
        <f>SUMIFS(TaxableValuation[Taxable Residential],TaxableValuation[Dist],$C144,TaxableValuation[Tif_NonTIF],$A$4)</f>
        <v>156474600</v>
      </c>
      <c r="H144" s="8">
        <f>SUMIFS(TaxableValuation[Taxable Ag Land],TaxableValuation[Dist],$C144,TaxableValuation[Tif_NonTIF],$A$4)</f>
        <v>90258733</v>
      </c>
      <c r="I144" s="8">
        <f>SUMIFS(TaxableValuation[Taxable Ag Building],TaxableValuation[Dist],$C144,TaxableValuation[Tif_NonTIF],$A$4)</f>
        <v>7313577</v>
      </c>
      <c r="J144" s="8">
        <f>SUMIFS(TaxableValuation[Taxable Commercial],TaxableValuation[Dist],$C144,TaxableValuation[Tif_NonTIF],$A$4)</f>
        <v>25683241</v>
      </c>
      <c r="K144" s="8">
        <f>SUMIFS(TaxableValuation[Taxable Industrial],TaxableValuation[Dist],$C144,TaxableValuation[Tif_NonTIF],$A$4)</f>
        <v>0</v>
      </c>
      <c r="L144" s="8">
        <f>SUMIFS(TaxableValuation[Taxable Reserved],TaxableValuation[Dist],$C144,TaxableValuation[Tif_NonTIF],$A$4)</f>
        <v>0</v>
      </c>
      <c r="M144" s="8">
        <f>SUMIFS(TaxableValuation[Taxable Reserved2],TaxableValuation[Dist],$C144,TaxableValuation[Tif_NonTIF],$A$4)</f>
        <v>0</v>
      </c>
      <c r="N144" s="8">
        <f>SUMIFS(TaxableValuation[Taxable Railroads],TaxableValuation[Dist],$C144,TaxableValuation[Tif_NonTIF],$A$4)</f>
        <v>12760906</v>
      </c>
      <c r="O144" s="8">
        <f>SUMIFS(TaxableValuation[Taxable Utilities],TaxableValuation[Dist],$C144,TaxableValuation[Tif_NonTIF],$A$4)</f>
        <v>1388475</v>
      </c>
      <c r="P144" s="8">
        <f>SUMIFS(TaxableValuation[Taxable Other],TaxableValuation[Dist],$C144,TaxableValuation[Tif_NonTIF],$A$4)</f>
        <v>0</v>
      </c>
      <c r="Q144" s="8">
        <f>SUMIFS(TaxableValuation[Taxable Gross],TaxableValuation[Dist],$C144,TaxableValuation[Tif_NonTIF],$A$4)</f>
        <v>293879532</v>
      </c>
      <c r="R144" s="8">
        <f>SUMIFS(TaxableValuation[Taxable Military Exempt],TaxableValuation[Dist],$C144,TaxableValuation[Tif_NonTIF],$A$4)</f>
        <v>644000</v>
      </c>
      <c r="S144" s="8">
        <f>SUMIFS(TaxableValuation[Taxable Homestead Exempt],TaxableValuation[Dist],$C144,TaxableValuation[Tif_NonTIF],$A$4)</f>
        <v>1696500</v>
      </c>
      <c r="T144" s="8">
        <f>SUMIFS(TaxableValuation[Taxable Net],TaxableValuation[Dist],$C144,TaxableValuation[Tif_NonTIF],$A$4)</f>
        <v>291539032</v>
      </c>
      <c r="U144" s="8">
        <f>SUMIFS(TaxableValuation[Taxable Gas &amp; Elec Utilities],TaxableValuation[Dist],$C144,TaxableValuation[Tif_NonTIF],$A$4)</f>
        <v>5916510</v>
      </c>
      <c r="V144" s="8">
        <f t="shared" si="2"/>
        <v>297455542</v>
      </c>
    </row>
    <row r="145" spans="1:22" x14ac:dyDescent="0.25">
      <c r="A145">
        <f>'Assessed Non-TIF'!A145</f>
        <v>2026</v>
      </c>
      <c r="B145" t="str">
        <f>'Assessed Non-TIF'!B145</f>
        <v>10</v>
      </c>
      <c r="C145" t="str">
        <f>'Assessed Non-TIF'!C145</f>
        <v>2766</v>
      </c>
      <c r="D145" t="str">
        <f>'Assessed Non-TIF'!D145</f>
        <v>2766</v>
      </c>
      <c r="E145" t="str">
        <f>'Assessed Non-TIF'!E145</f>
        <v>HLV</v>
      </c>
      <c r="F145" t="str">
        <f>'Assessed Non-TIF'!F145</f>
        <v>HLV</v>
      </c>
      <c r="G145" s="8">
        <f>SUMIFS(TaxableValuation[Taxable Residential],TaxableValuation[Dist],$C145,TaxableValuation[Tif_NonTIF],$A$4)</f>
        <v>61935345</v>
      </c>
      <c r="H145" s="8">
        <f>SUMIFS(TaxableValuation[Taxable Ag Land],TaxableValuation[Dist],$C145,TaxableValuation[Tif_NonTIF],$A$4)</f>
        <v>91349302</v>
      </c>
      <c r="I145" s="8">
        <f>SUMIFS(TaxableValuation[Taxable Ag Building],TaxableValuation[Dist],$C145,TaxableValuation[Tif_NonTIF],$A$4)</f>
        <v>4638820</v>
      </c>
      <c r="J145" s="8">
        <f>SUMIFS(TaxableValuation[Taxable Commercial],TaxableValuation[Dist],$C145,TaxableValuation[Tif_NonTIF],$A$4)</f>
        <v>14030730</v>
      </c>
      <c r="K145" s="8">
        <f>SUMIFS(TaxableValuation[Taxable Industrial],TaxableValuation[Dist],$C145,TaxableValuation[Tif_NonTIF],$A$4)</f>
        <v>4622476</v>
      </c>
      <c r="L145" s="8">
        <f>SUMIFS(TaxableValuation[Taxable Reserved],TaxableValuation[Dist],$C145,TaxableValuation[Tif_NonTIF],$A$4)</f>
        <v>0</v>
      </c>
      <c r="M145" s="8">
        <f>SUMIFS(TaxableValuation[Taxable Reserved2],TaxableValuation[Dist],$C145,TaxableValuation[Tif_NonTIF],$A$4)</f>
        <v>0</v>
      </c>
      <c r="N145" s="8">
        <f>SUMIFS(TaxableValuation[Taxable Railroads],TaxableValuation[Dist],$C145,TaxableValuation[Tif_NonTIF],$A$4)</f>
        <v>2740798</v>
      </c>
      <c r="O145" s="8">
        <f>SUMIFS(TaxableValuation[Taxable Utilities],TaxableValuation[Dist],$C145,TaxableValuation[Tif_NonTIF],$A$4)</f>
        <v>10455091</v>
      </c>
      <c r="P145" s="8">
        <f>SUMIFS(TaxableValuation[Taxable Other],TaxableValuation[Dist],$C145,TaxableValuation[Tif_NonTIF],$A$4)</f>
        <v>0</v>
      </c>
      <c r="Q145" s="8">
        <f>SUMIFS(TaxableValuation[Taxable Gross],TaxableValuation[Dist],$C145,TaxableValuation[Tif_NonTIF],$A$4)</f>
        <v>189772562</v>
      </c>
      <c r="R145" s="8">
        <f>SUMIFS(TaxableValuation[Taxable Military Exempt],TaxableValuation[Dist],$C145,TaxableValuation[Tif_NonTIF],$A$4)</f>
        <v>344000</v>
      </c>
      <c r="S145" s="8">
        <f>SUMIFS(TaxableValuation[Taxable Homestead Exempt],TaxableValuation[Dist],$C145,TaxableValuation[Tif_NonTIF],$A$4)</f>
        <v>1378000</v>
      </c>
      <c r="T145" s="8">
        <f>SUMIFS(TaxableValuation[Taxable Net],TaxableValuation[Dist],$C145,TaxableValuation[Tif_NonTIF],$A$4)</f>
        <v>188050562</v>
      </c>
      <c r="U145" s="8">
        <f>SUMIFS(TaxableValuation[Taxable Gas &amp; Elec Utilities],TaxableValuation[Dist],$C145,TaxableValuation[Tif_NonTIF],$A$4)</f>
        <v>3171498</v>
      </c>
      <c r="V145" s="8">
        <f t="shared" si="2"/>
        <v>191222060</v>
      </c>
    </row>
    <row r="146" spans="1:22" x14ac:dyDescent="0.25">
      <c r="A146">
        <f>'Assessed Non-TIF'!A146</f>
        <v>2026</v>
      </c>
      <c r="B146" t="str">
        <f>'Assessed Non-TIF'!B146</f>
        <v>01</v>
      </c>
      <c r="C146" t="str">
        <f>'Assessed Non-TIF'!C146</f>
        <v>3029</v>
      </c>
      <c r="D146" t="str">
        <f>'Assessed Non-TIF'!D146</f>
        <v>3029</v>
      </c>
      <c r="E146" t="str">
        <f>'Assessed Non-TIF'!E146</f>
        <v>HOWARD-WINNESHIEK</v>
      </c>
      <c r="F146" t="str">
        <f>'Assessed Non-TIF'!F146</f>
        <v>Howard-Winneshiek</v>
      </c>
      <c r="G146" s="8">
        <f>SUMIFS(TaxableValuation[Taxable Residential],TaxableValuation[Dist],$C146,TaxableValuation[Tif_NonTIF],$A$4)</f>
        <v>272494844</v>
      </c>
      <c r="H146" s="8">
        <f>SUMIFS(TaxableValuation[Taxable Ag Land],TaxableValuation[Dist],$C146,TaxableValuation[Tif_NonTIF],$A$4)</f>
        <v>267027438</v>
      </c>
      <c r="I146" s="8">
        <f>SUMIFS(TaxableValuation[Taxable Ag Building],TaxableValuation[Dist],$C146,TaxableValuation[Tif_NonTIF],$A$4)</f>
        <v>29140291</v>
      </c>
      <c r="J146" s="8">
        <f>SUMIFS(TaxableValuation[Taxable Commercial],TaxableValuation[Dist],$C146,TaxableValuation[Tif_NonTIF],$A$4)</f>
        <v>55029411</v>
      </c>
      <c r="K146" s="8">
        <f>SUMIFS(TaxableValuation[Taxable Industrial],TaxableValuation[Dist],$C146,TaxableValuation[Tif_NonTIF],$A$4)</f>
        <v>37955725</v>
      </c>
      <c r="L146" s="8">
        <f>SUMIFS(TaxableValuation[Taxable Reserved],TaxableValuation[Dist],$C146,TaxableValuation[Tif_NonTIF],$A$4)</f>
        <v>0</v>
      </c>
      <c r="M146" s="8">
        <f>SUMIFS(TaxableValuation[Taxable Reserved2],TaxableValuation[Dist],$C146,TaxableValuation[Tif_NonTIF],$A$4)</f>
        <v>0</v>
      </c>
      <c r="N146" s="8">
        <f>SUMIFS(TaxableValuation[Taxable Railroads],TaxableValuation[Dist],$C146,TaxableValuation[Tif_NonTIF],$A$4)</f>
        <v>0</v>
      </c>
      <c r="O146" s="8">
        <f>SUMIFS(TaxableValuation[Taxable Utilities],TaxableValuation[Dist],$C146,TaxableValuation[Tif_NonTIF],$A$4)</f>
        <v>10286333</v>
      </c>
      <c r="P146" s="8">
        <f>SUMIFS(TaxableValuation[Taxable Other],TaxableValuation[Dist],$C146,TaxableValuation[Tif_NonTIF],$A$4)</f>
        <v>0</v>
      </c>
      <c r="Q146" s="8">
        <f>SUMIFS(TaxableValuation[Taxable Gross],TaxableValuation[Dist],$C146,TaxableValuation[Tif_NonTIF],$A$4)</f>
        <v>671934042</v>
      </c>
      <c r="R146" s="8">
        <f>SUMIFS(TaxableValuation[Taxable Military Exempt],TaxableValuation[Dist],$C146,TaxableValuation[Tif_NonTIF],$A$4)</f>
        <v>1304000</v>
      </c>
      <c r="S146" s="8">
        <f>SUMIFS(TaxableValuation[Taxable Homestead Exempt],TaxableValuation[Dist],$C146,TaxableValuation[Tif_NonTIF],$A$4)</f>
        <v>3997500</v>
      </c>
      <c r="T146" s="8">
        <f>SUMIFS(TaxableValuation[Taxable Net],TaxableValuation[Dist],$C146,TaxableValuation[Tif_NonTIF],$A$4)</f>
        <v>666632542</v>
      </c>
      <c r="U146" s="8">
        <f>SUMIFS(TaxableValuation[Taxable Gas &amp; Elec Utilities],TaxableValuation[Dist],$C146,TaxableValuation[Tif_NonTIF],$A$4)</f>
        <v>4896113</v>
      </c>
      <c r="V146" s="8">
        <f t="shared" si="2"/>
        <v>671528655</v>
      </c>
    </row>
    <row r="147" spans="1:22" x14ac:dyDescent="0.25">
      <c r="A147">
        <f>'Assessed Non-TIF'!A147</f>
        <v>2026</v>
      </c>
      <c r="B147" t="str">
        <f>'Assessed Non-TIF'!B147</f>
        <v>07</v>
      </c>
      <c r="C147" t="str">
        <f>'Assessed Non-TIF'!C147</f>
        <v>3033</v>
      </c>
      <c r="D147" t="str">
        <f>'Assessed Non-TIF'!D147</f>
        <v>3033</v>
      </c>
      <c r="E147" t="str">
        <f>'Assessed Non-TIF'!E147</f>
        <v>HUBBARD-RADCLIFFE</v>
      </c>
      <c r="F147" t="str">
        <f>'Assessed Non-TIF'!F147</f>
        <v>Hubbard-Radcliffe</v>
      </c>
      <c r="G147" s="8">
        <f>SUMIFS(TaxableValuation[Taxable Residential],TaxableValuation[Dist],$C147,TaxableValuation[Tif_NonTIF],$A$4)</f>
        <v>69962892</v>
      </c>
      <c r="H147" s="8">
        <f>SUMIFS(TaxableValuation[Taxable Ag Land],TaxableValuation[Dist],$C147,TaxableValuation[Tif_NonTIF],$A$4)</f>
        <v>163045378</v>
      </c>
      <c r="I147" s="8">
        <f>SUMIFS(TaxableValuation[Taxable Ag Building],TaxableValuation[Dist],$C147,TaxableValuation[Tif_NonTIF],$A$4)</f>
        <v>14878607</v>
      </c>
      <c r="J147" s="8">
        <f>SUMIFS(TaxableValuation[Taxable Commercial],TaxableValuation[Dist],$C147,TaxableValuation[Tif_NonTIF],$A$4)</f>
        <v>20354598</v>
      </c>
      <c r="K147" s="8">
        <f>SUMIFS(TaxableValuation[Taxable Industrial],TaxableValuation[Dist],$C147,TaxableValuation[Tif_NonTIF],$A$4)</f>
        <v>39665663</v>
      </c>
      <c r="L147" s="8">
        <f>SUMIFS(TaxableValuation[Taxable Reserved],TaxableValuation[Dist],$C147,TaxableValuation[Tif_NonTIF],$A$4)</f>
        <v>0</v>
      </c>
      <c r="M147" s="8">
        <f>SUMIFS(TaxableValuation[Taxable Reserved2],TaxableValuation[Dist],$C147,TaxableValuation[Tif_NonTIF],$A$4)</f>
        <v>0</v>
      </c>
      <c r="N147" s="8">
        <f>SUMIFS(TaxableValuation[Taxable Railroads],TaxableValuation[Dist],$C147,TaxableValuation[Tif_NonTIF],$A$4)</f>
        <v>16885193</v>
      </c>
      <c r="O147" s="8">
        <f>SUMIFS(TaxableValuation[Taxable Utilities],TaxableValuation[Dist],$C147,TaxableValuation[Tif_NonTIF],$A$4)</f>
        <v>15036511</v>
      </c>
      <c r="P147" s="8">
        <f>SUMIFS(TaxableValuation[Taxable Other],TaxableValuation[Dist],$C147,TaxableValuation[Tif_NonTIF],$A$4)</f>
        <v>0</v>
      </c>
      <c r="Q147" s="8">
        <f>SUMIFS(TaxableValuation[Taxable Gross],TaxableValuation[Dist],$C147,TaxableValuation[Tif_NonTIF],$A$4)</f>
        <v>339828842</v>
      </c>
      <c r="R147" s="8">
        <f>SUMIFS(TaxableValuation[Taxable Military Exempt],TaxableValuation[Dist],$C147,TaxableValuation[Tif_NonTIF],$A$4)</f>
        <v>548000</v>
      </c>
      <c r="S147" s="8">
        <f>SUMIFS(TaxableValuation[Taxable Homestead Exempt],TaxableValuation[Dist],$C147,TaxableValuation[Tif_NonTIF],$A$4)</f>
        <v>1186250</v>
      </c>
      <c r="T147" s="8">
        <f>SUMIFS(TaxableValuation[Taxable Net],TaxableValuation[Dist],$C147,TaxableValuation[Tif_NonTIF],$A$4)</f>
        <v>338094592</v>
      </c>
      <c r="U147" s="8">
        <f>SUMIFS(TaxableValuation[Taxable Gas &amp; Elec Utilities],TaxableValuation[Dist],$C147,TaxableValuation[Tif_NonTIF],$A$4)</f>
        <v>3754430</v>
      </c>
      <c r="V147" s="8">
        <f t="shared" si="2"/>
        <v>341849022</v>
      </c>
    </row>
    <row r="148" spans="1:22" x14ac:dyDescent="0.25">
      <c r="A148">
        <f>'Assessed Non-TIF'!A148</f>
        <v>2026</v>
      </c>
      <c r="B148" t="str">
        <f>'Assessed Non-TIF'!B148</f>
        <v>07</v>
      </c>
      <c r="C148" t="str">
        <f>'Assessed Non-TIF'!C148</f>
        <v>3042</v>
      </c>
      <c r="D148" t="str">
        <f>'Assessed Non-TIF'!D148</f>
        <v>3042</v>
      </c>
      <c r="E148" t="str">
        <f>'Assessed Non-TIF'!E148</f>
        <v>HUDSON</v>
      </c>
      <c r="F148" t="str">
        <f>'Assessed Non-TIF'!F148</f>
        <v>Hudson</v>
      </c>
      <c r="G148" s="8">
        <f>SUMIFS(TaxableValuation[Taxable Residential],TaxableValuation[Dist],$C148,TaxableValuation[Tif_NonTIF],$A$4)</f>
        <v>141287913</v>
      </c>
      <c r="H148" s="8">
        <f>SUMIFS(TaxableValuation[Taxable Ag Land],TaxableValuation[Dist],$C148,TaxableValuation[Tif_NonTIF],$A$4)</f>
        <v>51843206</v>
      </c>
      <c r="I148" s="8">
        <f>SUMIFS(TaxableValuation[Taxable Ag Building],TaxableValuation[Dist],$C148,TaxableValuation[Tif_NonTIF],$A$4)</f>
        <v>2753629</v>
      </c>
      <c r="J148" s="8">
        <f>SUMIFS(TaxableValuation[Taxable Commercial],TaxableValuation[Dist],$C148,TaxableValuation[Tif_NonTIF],$A$4)</f>
        <v>18774299</v>
      </c>
      <c r="K148" s="8">
        <f>SUMIFS(TaxableValuation[Taxable Industrial],TaxableValuation[Dist],$C148,TaxableValuation[Tif_NonTIF],$A$4)</f>
        <v>8942021</v>
      </c>
      <c r="L148" s="8">
        <f>SUMIFS(TaxableValuation[Taxable Reserved],TaxableValuation[Dist],$C148,TaxableValuation[Tif_NonTIF],$A$4)</f>
        <v>0</v>
      </c>
      <c r="M148" s="8">
        <f>SUMIFS(TaxableValuation[Taxable Reserved2],TaxableValuation[Dist],$C148,TaxableValuation[Tif_NonTIF],$A$4)</f>
        <v>0</v>
      </c>
      <c r="N148" s="8">
        <f>SUMIFS(TaxableValuation[Taxable Railroads],TaxableValuation[Dist],$C148,TaxableValuation[Tif_NonTIF],$A$4)</f>
        <v>0</v>
      </c>
      <c r="O148" s="8">
        <f>SUMIFS(TaxableValuation[Taxable Utilities],TaxableValuation[Dist],$C148,TaxableValuation[Tif_NonTIF],$A$4)</f>
        <v>8356725</v>
      </c>
      <c r="P148" s="8">
        <f>SUMIFS(TaxableValuation[Taxable Other],TaxableValuation[Dist],$C148,TaxableValuation[Tif_NonTIF],$A$4)</f>
        <v>0</v>
      </c>
      <c r="Q148" s="8">
        <f>SUMIFS(TaxableValuation[Taxable Gross],TaxableValuation[Dist],$C148,TaxableValuation[Tif_NonTIF],$A$4)</f>
        <v>231957793</v>
      </c>
      <c r="R148" s="8">
        <f>SUMIFS(TaxableValuation[Taxable Military Exempt],TaxableValuation[Dist],$C148,TaxableValuation[Tif_NonTIF],$A$4)</f>
        <v>440000</v>
      </c>
      <c r="S148" s="8">
        <f>SUMIFS(TaxableValuation[Taxable Homestead Exempt],TaxableValuation[Dist],$C148,TaxableValuation[Tif_NonTIF],$A$4)</f>
        <v>2294500</v>
      </c>
      <c r="T148" s="8">
        <f>SUMIFS(TaxableValuation[Taxable Net],TaxableValuation[Dist],$C148,TaxableValuation[Tif_NonTIF],$A$4)</f>
        <v>229223293</v>
      </c>
      <c r="U148" s="8">
        <f>SUMIFS(TaxableValuation[Taxable Gas &amp; Elec Utilities],TaxableValuation[Dist],$C148,TaxableValuation[Tif_NonTIF],$A$4)</f>
        <v>1609411</v>
      </c>
      <c r="V148" s="8">
        <f t="shared" si="2"/>
        <v>230832704</v>
      </c>
    </row>
    <row r="149" spans="1:22" x14ac:dyDescent="0.25">
      <c r="A149">
        <f>'Assessed Non-TIF'!A149</f>
        <v>2026</v>
      </c>
      <c r="B149" t="str">
        <f>'Assessed Non-TIF'!B149</f>
        <v>05</v>
      </c>
      <c r="C149" t="str">
        <f>'Assessed Non-TIF'!C149</f>
        <v>3060</v>
      </c>
      <c r="D149" t="str">
        <f>'Assessed Non-TIF'!D149</f>
        <v>3060</v>
      </c>
      <c r="E149" t="str">
        <f>'Assessed Non-TIF'!E149</f>
        <v>HUMBOLDT</v>
      </c>
      <c r="F149" t="str">
        <f>'Assessed Non-TIF'!F149</f>
        <v>Humboldt</v>
      </c>
      <c r="G149" s="8">
        <f>SUMIFS(TaxableValuation[Taxable Residential],TaxableValuation[Dist],$C149,TaxableValuation[Tif_NonTIF],$A$4)</f>
        <v>254770099</v>
      </c>
      <c r="H149" s="8">
        <f>SUMIFS(TaxableValuation[Taxable Ag Land],TaxableValuation[Dist],$C149,TaxableValuation[Tif_NonTIF],$A$4)</f>
        <v>195965380</v>
      </c>
      <c r="I149" s="8">
        <f>SUMIFS(TaxableValuation[Taxable Ag Building],TaxableValuation[Dist],$C149,TaxableValuation[Tif_NonTIF],$A$4)</f>
        <v>10403049</v>
      </c>
      <c r="J149" s="8">
        <f>SUMIFS(TaxableValuation[Taxable Commercial],TaxableValuation[Dist],$C149,TaxableValuation[Tif_NonTIF],$A$4)</f>
        <v>73408012</v>
      </c>
      <c r="K149" s="8">
        <f>SUMIFS(TaxableValuation[Taxable Industrial],TaxableValuation[Dist],$C149,TaxableValuation[Tif_NonTIF],$A$4)</f>
        <v>36972882</v>
      </c>
      <c r="L149" s="8">
        <f>SUMIFS(TaxableValuation[Taxable Reserved],TaxableValuation[Dist],$C149,TaxableValuation[Tif_NonTIF],$A$4)</f>
        <v>0</v>
      </c>
      <c r="M149" s="8">
        <f>SUMIFS(TaxableValuation[Taxable Reserved2],TaxableValuation[Dist],$C149,TaxableValuation[Tif_NonTIF],$A$4)</f>
        <v>0</v>
      </c>
      <c r="N149" s="8">
        <f>SUMIFS(TaxableValuation[Taxable Railroads],TaxableValuation[Dist],$C149,TaxableValuation[Tif_NonTIF],$A$4)</f>
        <v>16620716</v>
      </c>
      <c r="O149" s="8">
        <f>SUMIFS(TaxableValuation[Taxable Utilities],TaxableValuation[Dist],$C149,TaxableValuation[Tif_NonTIF],$A$4)</f>
        <v>746022</v>
      </c>
      <c r="P149" s="8">
        <f>SUMIFS(TaxableValuation[Taxable Other],TaxableValuation[Dist],$C149,TaxableValuation[Tif_NonTIF],$A$4)</f>
        <v>146492</v>
      </c>
      <c r="Q149" s="8">
        <f>SUMIFS(TaxableValuation[Taxable Gross],TaxableValuation[Dist],$C149,TaxableValuation[Tif_NonTIF],$A$4)</f>
        <v>589032652</v>
      </c>
      <c r="R149" s="8">
        <f>SUMIFS(TaxableValuation[Taxable Military Exempt],TaxableValuation[Dist],$C149,TaxableValuation[Tif_NonTIF],$A$4)</f>
        <v>1262864</v>
      </c>
      <c r="S149" s="8">
        <f>SUMIFS(TaxableValuation[Taxable Homestead Exempt],TaxableValuation[Dist],$C149,TaxableValuation[Tif_NonTIF],$A$4)</f>
        <v>2249000</v>
      </c>
      <c r="T149" s="8">
        <f>SUMIFS(TaxableValuation[Taxable Net],TaxableValuation[Dist],$C149,TaxableValuation[Tif_NonTIF],$A$4)</f>
        <v>585520788</v>
      </c>
      <c r="U149" s="8">
        <f>SUMIFS(TaxableValuation[Taxable Gas &amp; Elec Utilities],TaxableValuation[Dist],$C149,TaxableValuation[Tif_NonTIF],$A$4)</f>
        <v>22752553</v>
      </c>
      <c r="V149" s="8">
        <f t="shared" si="2"/>
        <v>608273341</v>
      </c>
    </row>
    <row r="150" spans="1:22" x14ac:dyDescent="0.25">
      <c r="A150">
        <f>'Assessed Non-TIF'!A150</f>
        <v>2026</v>
      </c>
      <c r="B150" t="str">
        <f>'Assessed Non-TIF'!B150</f>
        <v>13</v>
      </c>
      <c r="C150" t="str">
        <f>'Assessed Non-TIF'!C150</f>
        <v>3168</v>
      </c>
      <c r="D150" t="str">
        <f>'Assessed Non-TIF'!D150</f>
        <v>3168</v>
      </c>
      <c r="E150" t="str">
        <f>'Assessed Non-TIF'!E150</f>
        <v>IKM-MANNING</v>
      </c>
      <c r="F150" t="str">
        <f>'Assessed Non-TIF'!F150</f>
        <v>IKM-Manning</v>
      </c>
      <c r="G150" s="8">
        <f>SUMIFS(TaxableValuation[Taxable Residential],TaxableValuation[Dist],$C150,TaxableValuation[Tif_NonTIF],$A$4)</f>
        <v>135726414</v>
      </c>
      <c r="H150" s="8">
        <f>SUMIFS(TaxableValuation[Taxable Ag Land],TaxableValuation[Dist],$C150,TaxableValuation[Tif_NonTIF],$A$4)</f>
        <v>293474459</v>
      </c>
      <c r="I150" s="8">
        <f>SUMIFS(TaxableValuation[Taxable Ag Building],TaxableValuation[Dist],$C150,TaxableValuation[Tif_NonTIF],$A$4)</f>
        <v>21963915</v>
      </c>
      <c r="J150" s="8">
        <f>SUMIFS(TaxableValuation[Taxable Commercial],TaxableValuation[Dist],$C150,TaxableValuation[Tif_NonTIF],$A$4)</f>
        <v>26707378</v>
      </c>
      <c r="K150" s="8">
        <f>SUMIFS(TaxableValuation[Taxable Industrial],TaxableValuation[Dist],$C150,TaxableValuation[Tif_NonTIF],$A$4)</f>
        <v>8569255</v>
      </c>
      <c r="L150" s="8">
        <f>SUMIFS(TaxableValuation[Taxable Reserved],TaxableValuation[Dist],$C150,TaxableValuation[Tif_NonTIF],$A$4)</f>
        <v>0</v>
      </c>
      <c r="M150" s="8">
        <f>SUMIFS(TaxableValuation[Taxable Reserved2],TaxableValuation[Dist],$C150,TaxableValuation[Tif_NonTIF],$A$4)</f>
        <v>0</v>
      </c>
      <c r="N150" s="8">
        <f>SUMIFS(TaxableValuation[Taxable Railroads],TaxableValuation[Dist],$C150,TaxableValuation[Tif_NonTIF],$A$4)</f>
        <v>21455420</v>
      </c>
      <c r="O150" s="8">
        <f>SUMIFS(TaxableValuation[Taxable Utilities],TaxableValuation[Dist],$C150,TaxableValuation[Tif_NonTIF],$A$4)</f>
        <v>1780108</v>
      </c>
      <c r="P150" s="8">
        <f>SUMIFS(TaxableValuation[Taxable Other],TaxableValuation[Dist],$C150,TaxableValuation[Tif_NonTIF],$A$4)</f>
        <v>0</v>
      </c>
      <c r="Q150" s="8">
        <f>SUMIFS(TaxableValuation[Taxable Gross],TaxableValuation[Dist],$C150,TaxableValuation[Tif_NonTIF],$A$4)</f>
        <v>509676949</v>
      </c>
      <c r="R150" s="8">
        <f>SUMIFS(TaxableValuation[Taxable Military Exempt],TaxableValuation[Dist],$C150,TaxableValuation[Tif_NonTIF],$A$4)</f>
        <v>836000</v>
      </c>
      <c r="S150" s="8">
        <f>SUMIFS(TaxableValuation[Taxable Homestead Exempt],TaxableValuation[Dist],$C150,TaxableValuation[Tif_NonTIF],$A$4)</f>
        <v>2795000</v>
      </c>
      <c r="T150" s="8">
        <f>SUMIFS(TaxableValuation[Taxable Net],TaxableValuation[Dist],$C150,TaxableValuation[Tif_NonTIF],$A$4)</f>
        <v>506045949</v>
      </c>
      <c r="U150" s="8">
        <f>SUMIFS(TaxableValuation[Taxable Gas &amp; Elec Utilities],TaxableValuation[Dist],$C150,TaxableValuation[Tif_NonTIF],$A$4)</f>
        <v>4534982</v>
      </c>
      <c r="V150" s="8">
        <f t="shared" si="2"/>
        <v>510580931</v>
      </c>
    </row>
    <row r="151" spans="1:22" x14ac:dyDescent="0.25">
      <c r="A151">
        <f>'Assessed Non-TIF'!A151</f>
        <v>2026</v>
      </c>
      <c r="B151" t="str">
        <f>'Assessed Non-TIF'!B151</f>
        <v>07</v>
      </c>
      <c r="C151" t="str">
        <f>'Assessed Non-TIF'!C151</f>
        <v>3105</v>
      </c>
      <c r="D151" t="str">
        <f>'Assessed Non-TIF'!D151</f>
        <v>3105</v>
      </c>
      <c r="E151" t="str">
        <f>'Assessed Non-TIF'!E151</f>
        <v>INDEPENDENCE</v>
      </c>
      <c r="F151" t="str">
        <f>'Assessed Non-TIF'!F151</f>
        <v>Independence</v>
      </c>
      <c r="G151" s="8">
        <f>SUMIFS(TaxableValuation[Taxable Residential],TaxableValuation[Dist],$C151,TaxableValuation[Tif_NonTIF],$A$4)</f>
        <v>301279296</v>
      </c>
      <c r="H151" s="8">
        <f>SUMIFS(TaxableValuation[Taxable Ag Land],TaxableValuation[Dist],$C151,TaxableValuation[Tif_NonTIF],$A$4)</f>
        <v>136465065</v>
      </c>
      <c r="I151" s="8">
        <f>SUMIFS(TaxableValuation[Taxable Ag Building],TaxableValuation[Dist],$C151,TaxableValuation[Tif_NonTIF],$A$4)</f>
        <v>9273905</v>
      </c>
      <c r="J151" s="8">
        <f>SUMIFS(TaxableValuation[Taxable Commercial],TaxableValuation[Dist],$C151,TaxableValuation[Tif_NonTIF],$A$4)</f>
        <v>67081139</v>
      </c>
      <c r="K151" s="8">
        <f>SUMIFS(TaxableValuation[Taxable Industrial],TaxableValuation[Dist],$C151,TaxableValuation[Tif_NonTIF],$A$4)</f>
        <v>18943665</v>
      </c>
      <c r="L151" s="8">
        <f>SUMIFS(TaxableValuation[Taxable Reserved],TaxableValuation[Dist],$C151,TaxableValuation[Tif_NonTIF],$A$4)</f>
        <v>0</v>
      </c>
      <c r="M151" s="8">
        <f>SUMIFS(TaxableValuation[Taxable Reserved2],TaxableValuation[Dist],$C151,TaxableValuation[Tif_NonTIF],$A$4)</f>
        <v>0</v>
      </c>
      <c r="N151" s="8">
        <f>SUMIFS(TaxableValuation[Taxable Railroads],TaxableValuation[Dist],$C151,TaxableValuation[Tif_NonTIF],$A$4)</f>
        <v>2510845</v>
      </c>
      <c r="O151" s="8">
        <f>SUMIFS(TaxableValuation[Taxable Utilities],TaxableValuation[Dist],$C151,TaxableValuation[Tif_NonTIF],$A$4)</f>
        <v>6309584</v>
      </c>
      <c r="P151" s="8">
        <f>SUMIFS(TaxableValuation[Taxable Other],TaxableValuation[Dist],$C151,TaxableValuation[Tif_NonTIF],$A$4)</f>
        <v>0</v>
      </c>
      <c r="Q151" s="8">
        <f>SUMIFS(TaxableValuation[Taxable Gross],TaxableValuation[Dist],$C151,TaxableValuation[Tif_NonTIF],$A$4)</f>
        <v>541863499</v>
      </c>
      <c r="R151" s="8">
        <f>SUMIFS(TaxableValuation[Taxable Military Exempt],TaxableValuation[Dist],$C151,TaxableValuation[Tif_NonTIF],$A$4)</f>
        <v>1594267</v>
      </c>
      <c r="S151" s="8">
        <f>SUMIFS(TaxableValuation[Taxable Homestead Exempt],TaxableValuation[Dist],$C151,TaxableValuation[Tif_NonTIF],$A$4)</f>
        <v>6279000</v>
      </c>
      <c r="T151" s="8">
        <f>SUMIFS(TaxableValuation[Taxable Net],TaxableValuation[Dist],$C151,TaxableValuation[Tif_NonTIF],$A$4)</f>
        <v>533990232</v>
      </c>
      <c r="U151" s="8">
        <f>SUMIFS(TaxableValuation[Taxable Gas &amp; Elec Utilities],TaxableValuation[Dist],$C151,TaxableValuation[Tif_NonTIF],$A$4)</f>
        <v>5966480</v>
      </c>
      <c r="V151" s="8">
        <f t="shared" si="2"/>
        <v>539956712</v>
      </c>
    </row>
    <row r="152" spans="1:22" x14ac:dyDescent="0.25">
      <c r="A152">
        <f>'Assessed Non-TIF'!A152</f>
        <v>2026</v>
      </c>
      <c r="B152" t="str">
        <f>'Assessed Non-TIF'!B152</f>
        <v>11</v>
      </c>
      <c r="C152" t="str">
        <f>'Assessed Non-TIF'!C152</f>
        <v>3114</v>
      </c>
      <c r="D152" t="str">
        <f>'Assessed Non-TIF'!D152</f>
        <v>3114</v>
      </c>
      <c r="E152" t="str">
        <f>'Assessed Non-TIF'!E152</f>
        <v>INDIANOLA</v>
      </c>
      <c r="F152" t="str">
        <f>'Assessed Non-TIF'!F152</f>
        <v>Indianola</v>
      </c>
      <c r="G152" s="8">
        <f>SUMIFS(TaxableValuation[Taxable Residential],TaxableValuation[Dist],$C152,TaxableValuation[Tif_NonTIF],$A$4)</f>
        <v>920233090</v>
      </c>
      <c r="H152" s="8">
        <f>SUMIFS(TaxableValuation[Taxable Ag Land],TaxableValuation[Dist],$C152,TaxableValuation[Tif_NonTIF],$A$4)</f>
        <v>61648493</v>
      </c>
      <c r="I152" s="8">
        <f>SUMIFS(TaxableValuation[Taxable Ag Building],TaxableValuation[Dist],$C152,TaxableValuation[Tif_NonTIF],$A$4)</f>
        <v>4030976</v>
      </c>
      <c r="J152" s="8">
        <f>SUMIFS(TaxableValuation[Taxable Commercial],TaxableValuation[Dist],$C152,TaxableValuation[Tif_NonTIF],$A$4)</f>
        <v>145556794</v>
      </c>
      <c r="K152" s="8">
        <f>SUMIFS(TaxableValuation[Taxable Industrial],TaxableValuation[Dist],$C152,TaxableValuation[Tif_NonTIF],$A$4)</f>
        <v>19150068</v>
      </c>
      <c r="L152" s="8">
        <f>SUMIFS(TaxableValuation[Taxable Reserved],TaxableValuation[Dist],$C152,TaxableValuation[Tif_NonTIF],$A$4)</f>
        <v>0</v>
      </c>
      <c r="M152" s="8">
        <f>SUMIFS(TaxableValuation[Taxable Reserved2],TaxableValuation[Dist],$C152,TaxableValuation[Tif_NonTIF],$A$4)</f>
        <v>0</v>
      </c>
      <c r="N152" s="8">
        <f>SUMIFS(TaxableValuation[Taxable Railroads],TaxableValuation[Dist],$C152,TaxableValuation[Tif_NonTIF],$A$4)</f>
        <v>0</v>
      </c>
      <c r="O152" s="8">
        <f>SUMIFS(TaxableValuation[Taxable Utilities],TaxableValuation[Dist],$C152,TaxableValuation[Tif_NonTIF],$A$4)</f>
        <v>5008644</v>
      </c>
      <c r="P152" s="8">
        <f>SUMIFS(TaxableValuation[Taxable Other],TaxableValuation[Dist],$C152,TaxableValuation[Tif_NonTIF],$A$4)</f>
        <v>0</v>
      </c>
      <c r="Q152" s="8">
        <f>SUMIFS(TaxableValuation[Taxable Gross],TaxableValuation[Dist],$C152,TaxableValuation[Tif_NonTIF],$A$4)</f>
        <v>1155628065</v>
      </c>
      <c r="R152" s="8">
        <f>SUMIFS(TaxableValuation[Taxable Military Exempt],TaxableValuation[Dist],$C152,TaxableValuation[Tif_NonTIF],$A$4)</f>
        <v>3081994</v>
      </c>
      <c r="S152" s="8">
        <f>SUMIFS(TaxableValuation[Taxable Homestead Exempt],TaxableValuation[Dist],$C152,TaxableValuation[Tif_NonTIF],$A$4)</f>
        <v>9509642</v>
      </c>
      <c r="T152" s="8">
        <f>SUMIFS(TaxableValuation[Taxable Net],TaxableValuation[Dist],$C152,TaxableValuation[Tif_NonTIF],$A$4)</f>
        <v>1143036429</v>
      </c>
      <c r="U152" s="8">
        <f>SUMIFS(TaxableValuation[Taxable Gas &amp; Elec Utilities],TaxableValuation[Dist],$C152,TaxableValuation[Tif_NonTIF],$A$4)</f>
        <v>7458066</v>
      </c>
      <c r="V152" s="8">
        <f t="shared" si="2"/>
        <v>1150494495</v>
      </c>
    </row>
    <row r="153" spans="1:22" x14ac:dyDescent="0.25">
      <c r="A153">
        <f>'Assessed Non-TIF'!A153</f>
        <v>2026</v>
      </c>
      <c r="B153" t="str">
        <f>'Assessed Non-TIF'!B153</f>
        <v>11</v>
      </c>
      <c r="C153" t="str">
        <f>'Assessed Non-TIF'!C153</f>
        <v>3119</v>
      </c>
      <c r="D153" t="str">
        <f>'Assessed Non-TIF'!D153</f>
        <v>3119</v>
      </c>
      <c r="E153" t="str">
        <f>'Assessed Non-TIF'!E153</f>
        <v>INTERSTATE 35</v>
      </c>
      <c r="F153" t="str">
        <f>'Assessed Non-TIF'!F153</f>
        <v>Interstate 35</v>
      </c>
      <c r="G153" s="8">
        <f>SUMIFS(TaxableValuation[Taxable Residential],TaxableValuation[Dist],$C153,TaxableValuation[Tif_NonTIF],$A$4)</f>
        <v>228418360</v>
      </c>
      <c r="H153" s="8">
        <f>SUMIFS(TaxableValuation[Taxable Ag Land],TaxableValuation[Dist],$C153,TaxableValuation[Tif_NonTIF],$A$4)</f>
        <v>65442180</v>
      </c>
      <c r="I153" s="8">
        <f>SUMIFS(TaxableValuation[Taxable Ag Building],TaxableValuation[Dist],$C153,TaxableValuation[Tif_NonTIF],$A$4)</f>
        <v>4727334</v>
      </c>
      <c r="J153" s="8">
        <f>SUMIFS(TaxableValuation[Taxable Commercial],TaxableValuation[Dist],$C153,TaxableValuation[Tif_NonTIF],$A$4)</f>
        <v>8580929</v>
      </c>
      <c r="K153" s="8">
        <f>SUMIFS(TaxableValuation[Taxable Industrial],TaxableValuation[Dist],$C153,TaxableValuation[Tif_NonTIF],$A$4)</f>
        <v>603906</v>
      </c>
      <c r="L153" s="8">
        <f>SUMIFS(TaxableValuation[Taxable Reserved],TaxableValuation[Dist],$C153,TaxableValuation[Tif_NonTIF],$A$4)</f>
        <v>0</v>
      </c>
      <c r="M153" s="8">
        <f>SUMIFS(TaxableValuation[Taxable Reserved2],TaxableValuation[Dist],$C153,TaxableValuation[Tif_NonTIF],$A$4)</f>
        <v>0</v>
      </c>
      <c r="N153" s="8">
        <f>SUMIFS(TaxableValuation[Taxable Railroads],TaxableValuation[Dist],$C153,TaxableValuation[Tif_NonTIF],$A$4)</f>
        <v>0</v>
      </c>
      <c r="O153" s="8">
        <f>SUMIFS(TaxableValuation[Taxable Utilities],TaxableValuation[Dist],$C153,TaxableValuation[Tif_NonTIF],$A$4)</f>
        <v>24390003</v>
      </c>
      <c r="P153" s="8">
        <f>SUMIFS(TaxableValuation[Taxable Other],TaxableValuation[Dist],$C153,TaxableValuation[Tif_NonTIF],$A$4)</f>
        <v>0</v>
      </c>
      <c r="Q153" s="8">
        <f>SUMIFS(TaxableValuation[Taxable Gross],TaxableValuation[Dist],$C153,TaxableValuation[Tif_NonTIF],$A$4)</f>
        <v>332162712</v>
      </c>
      <c r="R153" s="8">
        <f>SUMIFS(TaxableValuation[Taxable Military Exempt],TaxableValuation[Dist],$C153,TaxableValuation[Tif_NonTIF],$A$4)</f>
        <v>936000</v>
      </c>
      <c r="S153" s="8">
        <f>SUMIFS(TaxableValuation[Taxable Homestead Exempt],TaxableValuation[Dist],$C153,TaxableValuation[Tif_NonTIF],$A$4)</f>
        <v>1813500</v>
      </c>
      <c r="T153" s="8">
        <f>SUMIFS(TaxableValuation[Taxable Net],TaxableValuation[Dist],$C153,TaxableValuation[Tif_NonTIF],$A$4)</f>
        <v>329413212</v>
      </c>
      <c r="U153" s="8">
        <f>SUMIFS(TaxableValuation[Taxable Gas &amp; Elec Utilities],TaxableValuation[Dist],$C153,TaxableValuation[Tif_NonTIF],$A$4)</f>
        <v>8397218</v>
      </c>
      <c r="V153" s="8">
        <f t="shared" si="2"/>
        <v>337810430</v>
      </c>
    </row>
    <row r="154" spans="1:22" x14ac:dyDescent="0.25">
      <c r="A154">
        <f>'Assessed Non-TIF'!A154</f>
        <v>2026</v>
      </c>
      <c r="B154" t="str">
        <f>'Assessed Non-TIF'!B154</f>
        <v>10</v>
      </c>
      <c r="C154" t="str">
        <f>'Assessed Non-TIF'!C154</f>
        <v>3141</v>
      </c>
      <c r="D154" t="str">
        <f>'Assessed Non-TIF'!D154</f>
        <v>3141</v>
      </c>
      <c r="E154" t="str">
        <f>'Assessed Non-TIF'!E154</f>
        <v>IOWA CITY</v>
      </c>
      <c r="F154" t="str">
        <f>'Assessed Non-TIF'!F154</f>
        <v>Iowa City</v>
      </c>
      <c r="G154" s="8">
        <f>SUMIFS(TaxableValuation[Taxable Residential],TaxableValuation[Dist],$C154,TaxableValuation[Tif_NonTIF],$A$4)</f>
        <v>5782475078</v>
      </c>
      <c r="H154" s="8">
        <f>SUMIFS(TaxableValuation[Taxable Ag Land],TaxableValuation[Dist],$C154,TaxableValuation[Tif_NonTIF],$A$4)</f>
        <v>49520704</v>
      </c>
      <c r="I154" s="8">
        <f>SUMIFS(TaxableValuation[Taxable Ag Building],TaxableValuation[Dist],$C154,TaxableValuation[Tif_NonTIF],$A$4)</f>
        <v>5873432</v>
      </c>
      <c r="J154" s="8">
        <f>SUMIFS(TaxableValuation[Taxable Commercial],TaxableValuation[Dist],$C154,TaxableValuation[Tif_NonTIF],$A$4)</f>
        <v>1422534827</v>
      </c>
      <c r="K154" s="8">
        <f>SUMIFS(TaxableValuation[Taxable Industrial],TaxableValuation[Dist],$C154,TaxableValuation[Tif_NonTIF],$A$4)</f>
        <v>94663753</v>
      </c>
      <c r="L154" s="8">
        <f>SUMIFS(TaxableValuation[Taxable Reserved],TaxableValuation[Dist],$C154,TaxableValuation[Tif_NonTIF],$A$4)</f>
        <v>0</v>
      </c>
      <c r="M154" s="8">
        <f>SUMIFS(TaxableValuation[Taxable Reserved2],TaxableValuation[Dist],$C154,TaxableValuation[Tif_NonTIF],$A$4)</f>
        <v>0</v>
      </c>
      <c r="N154" s="8">
        <f>SUMIFS(TaxableValuation[Taxable Railroads],TaxableValuation[Dist],$C154,TaxableValuation[Tif_NonTIF],$A$4)</f>
        <v>18650258</v>
      </c>
      <c r="O154" s="8">
        <f>SUMIFS(TaxableValuation[Taxable Utilities],TaxableValuation[Dist],$C154,TaxableValuation[Tif_NonTIF],$A$4)</f>
        <v>29095822</v>
      </c>
      <c r="P154" s="8">
        <f>SUMIFS(TaxableValuation[Taxable Other],TaxableValuation[Dist],$C154,TaxableValuation[Tif_NonTIF],$A$4)</f>
        <v>0</v>
      </c>
      <c r="Q154" s="8">
        <f>SUMIFS(TaxableValuation[Taxable Gross],TaxableValuation[Dist],$C154,TaxableValuation[Tif_NonTIF],$A$4)</f>
        <v>7402813874</v>
      </c>
      <c r="R154" s="8">
        <f>SUMIFS(TaxableValuation[Taxable Military Exempt],TaxableValuation[Dist],$C154,TaxableValuation[Tif_NonTIF],$A$4)</f>
        <v>8058957</v>
      </c>
      <c r="S154" s="8">
        <f>SUMIFS(TaxableValuation[Taxable Homestead Exempt],TaxableValuation[Dist],$C154,TaxableValuation[Tif_NonTIF],$A$4)</f>
        <v>38255109</v>
      </c>
      <c r="T154" s="8">
        <f>SUMIFS(TaxableValuation[Taxable Net],TaxableValuation[Dist],$C154,TaxableValuation[Tif_NonTIF],$A$4)</f>
        <v>7356499808</v>
      </c>
      <c r="U154" s="8">
        <f>SUMIFS(TaxableValuation[Taxable Gas &amp; Elec Utilities],TaxableValuation[Dist],$C154,TaxableValuation[Tif_NonTIF],$A$4)</f>
        <v>86397398</v>
      </c>
      <c r="V154" s="8">
        <f t="shared" si="2"/>
        <v>7442897206</v>
      </c>
    </row>
    <row r="155" spans="1:22" x14ac:dyDescent="0.25">
      <c r="A155">
        <f>'Assessed Non-TIF'!A155</f>
        <v>2026</v>
      </c>
      <c r="B155" t="str">
        <f>'Assessed Non-TIF'!B155</f>
        <v>07</v>
      </c>
      <c r="C155" t="str">
        <f>'Assessed Non-TIF'!C155</f>
        <v>3150</v>
      </c>
      <c r="D155" t="str">
        <f>'Assessed Non-TIF'!D155</f>
        <v>3150</v>
      </c>
      <c r="E155" t="str">
        <f>'Assessed Non-TIF'!E155</f>
        <v>IOWA FALLS</v>
      </c>
      <c r="F155" t="str">
        <f>'Assessed Non-TIF'!F155</f>
        <v>Iowa Falls</v>
      </c>
      <c r="G155" s="8">
        <f>SUMIFS(TaxableValuation[Taxable Residential],TaxableValuation[Dist],$C155,TaxableValuation[Tif_NonTIF],$A$4)</f>
        <v>164034157</v>
      </c>
      <c r="H155" s="8">
        <f>SUMIFS(TaxableValuation[Taxable Ag Land],TaxableValuation[Dist],$C155,TaxableValuation[Tif_NonTIF],$A$4)</f>
        <v>99316866</v>
      </c>
      <c r="I155" s="8">
        <f>SUMIFS(TaxableValuation[Taxable Ag Building],TaxableValuation[Dist],$C155,TaxableValuation[Tif_NonTIF],$A$4)</f>
        <v>12064293</v>
      </c>
      <c r="J155" s="8">
        <f>SUMIFS(TaxableValuation[Taxable Commercial],TaxableValuation[Dist],$C155,TaxableValuation[Tif_NonTIF],$A$4)</f>
        <v>33035580</v>
      </c>
      <c r="K155" s="8">
        <f>SUMIFS(TaxableValuation[Taxable Industrial],TaxableValuation[Dist],$C155,TaxableValuation[Tif_NonTIF],$A$4)</f>
        <v>89972972</v>
      </c>
      <c r="L155" s="8">
        <f>SUMIFS(TaxableValuation[Taxable Reserved],TaxableValuation[Dist],$C155,TaxableValuation[Tif_NonTIF],$A$4)</f>
        <v>0</v>
      </c>
      <c r="M155" s="8">
        <f>SUMIFS(TaxableValuation[Taxable Reserved2],TaxableValuation[Dist],$C155,TaxableValuation[Tif_NonTIF],$A$4)</f>
        <v>0</v>
      </c>
      <c r="N155" s="8">
        <f>SUMIFS(TaxableValuation[Taxable Railroads],TaxableValuation[Dist],$C155,TaxableValuation[Tif_NonTIF],$A$4)</f>
        <v>23826608</v>
      </c>
      <c r="O155" s="8">
        <f>SUMIFS(TaxableValuation[Taxable Utilities],TaxableValuation[Dist],$C155,TaxableValuation[Tif_NonTIF],$A$4)</f>
        <v>1408337</v>
      </c>
      <c r="P155" s="8">
        <f>SUMIFS(TaxableValuation[Taxable Other],TaxableValuation[Dist],$C155,TaxableValuation[Tif_NonTIF],$A$4)</f>
        <v>0</v>
      </c>
      <c r="Q155" s="8">
        <f>SUMIFS(TaxableValuation[Taxable Gross],TaxableValuation[Dist],$C155,TaxableValuation[Tif_NonTIF],$A$4)</f>
        <v>423658813</v>
      </c>
      <c r="R155" s="8">
        <f>SUMIFS(TaxableValuation[Taxable Military Exempt],TaxableValuation[Dist],$C155,TaxableValuation[Tif_NonTIF],$A$4)</f>
        <v>1076000</v>
      </c>
      <c r="S155" s="8">
        <f>SUMIFS(TaxableValuation[Taxable Homestead Exempt],TaxableValuation[Dist],$C155,TaxableValuation[Tif_NonTIF],$A$4)</f>
        <v>3500126</v>
      </c>
      <c r="T155" s="8">
        <f>SUMIFS(TaxableValuation[Taxable Net],TaxableValuation[Dist],$C155,TaxableValuation[Tif_NonTIF],$A$4)</f>
        <v>419082687</v>
      </c>
      <c r="U155" s="8">
        <f>SUMIFS(TaxableValuation[Taxable Gas &amp; Elec Utilities],TaxableValuation[Dist],$C155,TaxableValuation[Tif_NonTIF],$A$4)</f>
        <v>18993531</v>
      </c>
      <c r="V155" s="8">
        <f t="shared" si="2"/>
        <v>438076218</v>
      </c>
    </row>
    <row r="156" spans="1:22" x14ac:dyDescent="0.25">
      <c r="A156">
        <f>'Assessed Non-TIF'!A156</f>
        <v>2026</v>
      </c>
      <c r="B156" t="str">
        <f>'Assessed Non-TIF'!B156</f>
        <v>10</v>
      </c>
      <c r="C156" t="str">
        <f>'Assessed Non-TIF'!C156</f>
        <v>3154</v>
      </c>
      <c r="D156" t="str">
        <f>'Assessed Non-TIF'!D156</f>
        <v>3154</v>
      </c>
      <c r="E156" t="str">
        <f>'Assessed Non-TIF'!E156</f>
        <v>IOWA VALLEY</v>
      </c>
      <c r="F156" t="str">
        <f>'Assessed Non-TIF'!F156</f>
        <v>Iowa Valley</v>
      </c>
      <c r="G156" s="8">
        <f>SUMIFS(TaxableValuation[Taxable Residential],TaxableValuation[Dist],$C156,TaxableValuation[Tif_NonTIF],$A$4)</f>
        <v>105600465</v>
      </c>
      <c r="H156" s="8">
        <f>SUMIFS(TaxableValuation[Taxable Ag Land],TaxableValuation[Dist],$C156,TaxableValuation[Tif_NonTIF],$A$4)</f>
        <v>59368306</v>
      </c>
      <c r="I156" s="8">
        <f>SUMIFS(TaxableValuation[Taxable Ag Building],TaxableValuation[Dist],$C156,TaxableValuation[Tif_NonTIF],$A$4)</f>
        <v>2616587</v>
      </c>
      <c r="J156" s="8">
        <f>SUMIFS(TaxableValuation[Taxable Commercial],TaxableValuation[Dist],$C156,TaxableValuation[Tif_NonTIF],$A$4)</f>
        <v>17352163</v>
      </c>
      <c r="K156" s="8">
        <f>SUMIFS(TaxableValuation[Taxable Industrial],TaxableValuation[Dist],$C156,TaxableValuation[Tif_NonTIF],$A$4)</f>
        <v>1158259</v>
      </c>
      <c r="L156" s="8">
        <f>SUMIFS(TaxableValuation[Taxable Reserved],TaxableValuation[Dist],$C156,TaxableValuation[Tif_NonTIF],$A$4)</f>
        <v>0</v>
      </c>
      <c r="M156" s="8">
        <f>SUMIFS(TaxableValuation[Taxable Reserved2],TaxableValuation[Dist],$C156,TaxableValuation[Tif_NonTIF],$A$4)</f>
        <v>0</v>
      </c>
      <c r="N156" s="8">
        <f>SUMIFS(TaxableValuation[Taxable Railroads],TaxableValuation[Dist],$C156,TaxableValuation[Tif_NonTIF],$A$4)</f>
        <v>2519685</v>
      </c>
      <c r="O156" s="8">
        <f>SUMIFS(TaxableValuation[Taxable Utilities],TaxableValuation[Dist],$C156,TaxableValuation[Tif_NonTIF],$A$4)</f>
        <v>0</v>
      </c>
      <c r="P156" s="8">
        <f>SUMIFS(TaxableValuation[Taxable Other],TaxableValuation[Dist],$C156,TaxableValuation[Tif_NonTIF],$A$4)</f>
        <v>0</v>
      </c>
      <c r="Q156" s="8">
        <f>SUMIFS(TaxableValuation[Taxable Gross],TaxableValuation[Dist],$C156,TaxableValuation[Tif_NonTIF],$A$4)</f>
        <v>188615465</v>
      </c>
      <c r="R156" s="8">
        <f>SUMIFS(TaxableValuation[Taxable Military Exempt],TaxableValuation[Dist],$C156,TaxableValuation[Tif_NonTIF],$A$4)</f>
        <v>582408</v>
      </c>
      <c r="S156" s="8">
        <f>SUMIFS(TaxableValuation[Taxable Homestead Exempt],TaxableValuation[Dist],$C156,TaxableValuation[Tif_NonTIF],$A$4)</f>
        <v>1937000</v>
      </c>
      <c r="T156" s="8">
        <f>SUMIFS(TaxableValuation[Taxable Net],TaxableValuation[Dist],$C156,TaxableValuation[Tif_NonTIF],$A$4)</f>
        <v>186096057</v>
      </c>
      <c r="U156" s="8">
        <f>SUMIFS(TaxableValuation[Taxable Gas &amp; Elec Utilities],TaxableValuation[Dist],$C156,TaxableValuation[Tif_NonTIF],$A$4)</f>
        <v>4837726</v>
      </c>
      <c r="V156" s="8">
        <f t="shared" si="2"/>
        <v>190933783</v>
      </c>
    </row>
    <row r="157" spans="1:22" x14ac:dyDescent="0.25">
      <c r="A157">
        <f>'Assessed Non-TIF'!A157</f>
        <v>2026</v>
      </c>
      <c r="B157" t="str">
        <f>'Assessed Non-TIF'!B157</f>
        <v>07</v>
      </c>
      <c r="C157" t="str">
        <f>'Assessed Non-TIF'!C157</f>
        <v>3186</v>
      </c>
      <c r="D157" t="str">
        <f>'Assessed Non-TIF'!D157</f>
        <v>3186</v>
      </c>
      <c r="E157" t="str">
        <f>'Assessed Non-TIF'!E157</f>
        <v>JANESVILLE</v>
      </c>
      <c r="F157" t="str">
        <f>'Assessed Non-TIF'!F157</f>
        <v>Janesville</v>
      </c>
      <c r="G157" s="8">
        <f>SUMIFS(TaxableValuation[Taxable Residential],TaxableValuation[Dist],$C157,TaxableValuation[Tif_NonTIF],$A$4)</f>
        <v>128731314</v>
      </c>
      <c r="H157" s="8">
        <f>SUMIFS(TaxableValuation[Taxable Ag Land],TaxableValuation[Dist],$C157,TaxableValuation[Tif_NonTIF],$A$4)</f>
        <v>21671991</v>
      </c>
      <c r="I157" s="8">
        <f>SUMIFS(TaxableValuation[Taxable Ag Building],TaxableValuation[Dist],$C157,TaxableValuation[Tif_NonTIF],$A$4)</f>
        <v>1834511</v>
      </c>
      <c r="J157" s="8">
        <f>SUMIFS(TaxableValuation[Taxable Commercial],TaxableValuation[Dist],$C157,TaxableValuation[Tif_NonTIF],$A$4)</f>
        <v>7028637</v>
      </c>
      <c r="K157" s="8">
        <f>SUMIFS(TaxableValuation[Taxable Industrial],TaxableValuation[Dist],$C157,TaxableValuation[Tif_NonTIF],$A$4)</f>
        <v>6854870</v>
      </c>
      <c r="L157" s="8">
        <f>SUMIFS(TaxableValuation[Taxable Reserved],TaxableValuation[Dist],$C157,TaxableValuation[Tif_NonTIF],$A$4)</f>
        <v>0</v>
      </c>
      <c r="M157" s="8">
        <f>SUMIFS(TaxableValuation[Taxable Reserved2],TaxableValuation[Dist],$C157,TaxableValuation[Tif_NonTIF],$A$4)</f>
        <v>0</v>
      </c>
      <c r="N157" s="8">
        <f>SUMIFS(TaxableValuation[Taxable Railroads],TaxableValuation[Dist],$C157,TaxableValuation[Tif_NonTIF],$A$4)</f>
        <v>3121529</v>
      </c>
      <c r="O157" s="8">
        <f>SUMIFS(TaxableValuation[Taxable Utilities],TaxableValuation[Dist],$C157,TaxableValuation[Tif_NonTIF],$A$4)</f>
        <v>303752</v>
      </c>
      <c r="P157" s="8">
        <f>SUMIFS(TaxableValuation[Taxable Other],TaxableValuation[Dist],$C157,TaxableValuation[Tif_NonTIF],$A$4)</f>
        <v>0</v>
      </c>
      <c r="Q157" s="8">
        <f>SUMIFS(TaxableValuation[Taxable Gross],TaxableValuation[Dist],$C157,TaxableValuation[Tif_NonTIF],$A$4)</f>
        <v>169546604</v>
      </c>
      <c r="R157" s="8">
        <f>SUMIFS(TaxableValuation[Taxable Military Exempt],TaxableValuation[Dist],$C157,TaxableValuation[Tif_NonTIF],$A$4)</f>
        <v>612000</v>
      </c>
      <c r="S157" s="8">
        <f>SUMIFS(TaxableValuation[Taxable Homestead Exempt],TaxableValuation[Dist],$C157,TaxableValuation[Tif_NonTIF],$A$4)</f>
        <v>1930500</v>
      </c>
      <c r="T157" s="8">
        <f>SUMIFS(TaxableValuation[Taxable Net],TaxableValuation[Dist],$C157,TaxableValuation[Tif_NonTIF],$A$4)</f>
        <v>167004104</v>
      </c>
      <c r="U157" s="8">
        <f>SUMIFS(TaxableValuation[Taxable Gas &amp; Elec Utilities],TaxableValuation[Dist],$C157,TaxableValuation[Tif_NonTIF],$A$4)</f>
        <v>9686641</v>
      </c>
      <c r="V157" s="8">
        <f t="shared" si="2"/>
        <v>176690745</v>
      </c>
    </row>
    <row r="158" spans="1:22" x14ac:dyDescent="0.25">
      <c r="A158">
        <f>'Assessed Non-TIF'!A158</f>
        <v>2026</v>
      </c>
      <c r="B158" t="str">
        <f>'Assessed Non-TIF'!B158</f>
        <v>07</v>
      </c>
      <c r="C158" t="str">
        <f>'Assessed Non-TIF'!C158</f>
        <v>3204</v>
      </c>
      <c r="D158" t="str">
        <f>'Assessed Non-TIF'!D158</f>
        <v>3204</v>
      </c>
      <c r="E158" t="str">
        <f>'Assessed Non-TIF'!E158</f>
        <v>JESUP</v>
      </c>
      <c r="F158" t="str">
        <f>'Assessed Non-TIF'!F158</f>
        <v>Jesup</v>
      </c>
      <c r="G158" s="8">
        <f>SUMIFS(TaxableValuation[Taxable Residential],TaxableValuation[Dist],$C158,TaxableValuation[Tif_NonTIF],$A$4)</f>
        <v>198450972</v>
      </c>
      <c r="H158" s="8">
        <f>SUMIFS(TaxableValuation[Taxable Ag Land],TaxableValuation[Dist],$C158,TaxableValuation[Tif_NonTIF],$A$4)</f>
        <v>113745693</v>
      </c>
      <c r="I158" s="8">
        <f>SUMIFS(TaxableValuation[Taxable Ag Building],TaxableValuation[Dist],$C158,TaxableValuation[Tif_NonTIF],$A$4)</f>
        <v>9935192</v>
      </c>
      <c r="J158" s="8">
        <f>SUMIFS(TaxableValuation[Taxable Commercial],TaxableValuation[Dist],$C158,TaxableValuation[Tif_NonTIF],$A$4)</f>
        <v>16872509</v>
      </c>
      <c r="K158" s="8">
        <f>SUMIFS(TaxableValuation[Taxable Industrial],TaxableValuation[Dist],$C158,TaxableValuation[Tif_NonTIF],$A$4)</f>
        <v>5612928</v>
      </c>
      <c r="L158" s="8">
        <f>SUMIFS(TaxableValuation[Taxable Reserved],TaxableValuation[Dist],$C158,TaxableValuation[Tif_NonTIF],$A$4)</f>
        <v>0</v>
      </c>
      <c r="M158" s="8">
        <f>SUMIFS(TaxableValuation[Taxable Reserved2],TaxableValuation[Dist],$C158,TaxableValuation[Tif_NonTIF],$A$4)</f>
        <v>0</v>
      </c>
      <c r="N158" s="8">
        <f>SUMIFS(TaxableValuation[Taxable Railroads],TaxableValuation[Dist],$C158,TaxableValuation[Tif_NonTIF],$A$4)</f>
        <v>3119062</v>
      </c>
      <c r="O158" s="8">
        <f>SUMIFS(TaxableValuation[Taxable Utilities],TaxableValuation[Dist],$C158,TaxableValuation[Tif_NonTIF],$A$4)</f>
        <v>3208132</v>
      </c>
      <c r="P158" s="8">
        <f>SUMIFS(TaxableValuation[Taxable Other],TaxableValuation[Dist],$C158,TaxableValuation[Tif_NonTIF],$A$4)</f>
        <v>0</v>
      </c>
      <c r="Q158" s="8">
        <f>SUMIFS(TaxableValuation[Taxable Gross],TaxableValuation[Dist],$C158,TaxableValuation[Tif_NonTIF],$A$4)</f>
        <v>350944488</v>
      </c>
      <c r="R158" s="8">
        <f>SUMIFS(TaxableValuation[Taxable Military Exempt],TaxableValuation[Dist],$C158,TaxableValuation[Tif_NonTIF],$A$4)</f>
        <v>744000</v>
      </c>
      <c r="S158" s="8">
        <f>SUMIFS(TaxableValuation[Taxable Homestead Exempt],TaxableValuation[Dist],$C158,TaxableValuation[Tif_NonTIF],$A$4)</f>
        <v>3094000</v>
      </c>
      <c r="T158" s="8">
        <f>SUMIFS(TaxableValuation[Taxable Net],TaxableValuation[Dist],$C158,TaxableValuation[Tif_NonTIF],$A$4)</f>
        <v>347106488</v>
      </c>
      <c r="U158" s="8">
        <f>SUMIFS(TaxableValuation[Taxable Gas &amp; Elec Utilities],TaxableValuation[Dist],$C158,TaxableValuation[Tif_NonTIF],$A$4)</f>
        <v>9466284</v>
      </c>
      <c r="V158" s="8">
        <f t="shared" si="2"/>
        <v>356572772</v>
      </c>
    </row>
    <row r="159" spans="1:22" x14ac:dyDescent="0.25">
      <c r="A159">
        <f>'Assessed Non-TIF'!A159</f>
        <v>2026</v>
      </c>
      <c r="B159" t="str">
        <f>'Assessed Non-TIF'!B159</f>
        <v>11</v>
      </c>
      <c r="C159" t="str">
        <f>'Assessed Non-TIF'!C159</f>
        <v>3231</v>
      </c>
      <c r="D159" t="str">
        <f>'Assessed Non-TIF'!D159</f>
        <v>3231</v>
      </c>
      <c r="E159" t="str">
        <f>'Assessed Non-TIF'!E159</f>
        <v>JOHNSTON</v>
      </c>
      <c r="F159" t="str">
        <f>'Assessed Non-TIF'!F159</f>
        <v>Johnston</v>
      </c>
      <c r="G159" s="8">
        <f>SUMIFS(TaxableValuation[Taxable Residential],TaxableValuation[Dist],$C159,TaxableValuation[Tif_NonTIF],$A$4)</f>
        <v>2176733686</v>
      </c>
      <c r="H159" s="8">
        <f>SUMIFS(TaxableValuation[Taxable Ag Land],TaxableValuation[Dist],$C159,TaxableValuation[Tif_NonTIF],$A$4)</f>
        <v>3985643</v>
      </c>
      <c r="I159" s="8">
        <f>SUMIFS(TaxableValuation[Taxable Ag Building],TaxableValuation[Dist],$C159,TaxableValuation[Tif_NonTIF],$A$4)</f>
        <v>4517641</v>
      </c>
      <c r="J159" s="8">
        <f>SUMIFS(TaxableValuation[Taxable Commercial],TaxableValuation[Dist],$C159,TaxableValuation[Tif_NonTIF],$A$4)</f>
        <v>763439367</v>
      </c>
      <c r="K159" s="8">
        <f>SUMIFS(TaxableValuation[Taxable Industrial],TaxableValuation[Dist],$C159,TaxableValuation[Tif_NonTIF],$A$4)</f>
        <v>9792665</v>
      </c>
      <c r="L159" s="8">
        <f>SUMIFS(TaxableValuation[Taxable Reserved],TaxableValuation[Dist],$C159,TaxableValuation[Tif_NonTIF],$A$4)</f>
        <v>0</v>
      </c>
      <c r="M159" s="8">
        <f>SUMIFS(TaxableValuation[Taxable Reserved2],TaxableValuation[Dist],$C159,TaxableValuation[Tif_NonTIF],$A$4)</f>
        <v>0</v>
      </c>
      <c r="N159" s="8">
        <f>SUMIFS(TaxableValuation[Taxable Railroads],TaxableValuation[Dist],$C159,TaxableValuation[Tif_NonTIF],$A$4)</f>
        <v>0</v>
      </c>
      <c r="O159" s="8">
        <f>SUMIFS(TaxableValuation[Taxable Utilities],TaxableValuation[Dist],$C159,TaxableValuation[Tif_NonTIF],$A$4)</f>
        <v>3081531</v>
      </c>
      <c r="P159" s="8">
        <f>SUMIFS(TaxableValuation[Taxable Other],TaxableValuation[Dist],$C159,TaxableValuation[Tif_NonTIF],$A$4)</f>
        <v>0</v>
      </c>
      <c r="Q159" s="8">
        <f>SUMIFS(TaxableValuation[Taxable Gross],TaxableValuation[Dist],$C159,TaxableValuation[Tif_NonTIF],$A$4)</f>
        <v>2961550533</v>
      </c>
      <c r="R159" s="8">
        <f>SUMIFS(TaxableValuation[Taxable Military Exempt],TaxableValuation[Dist],$C159,TaxableValuation[Tif_NonTIF],$A$4)</f>
        <v>3832000</v>
      </c>
      <c r="S159" s="8">
        <f>SUMIFS(TaxableValuation[Taxable Homestead Exempt],TaxableValuation[Dist],$C159,TaxableValuation[Tif_NonTIF],$A$4)</f>
        <v>17797000</v>
      </c>
      <c r="T159" s="8">
        <f>SUMIFS(TaxableValuation[Taxable Net],TaxableValuation[Dist],$C159,TaxableValuation[Tif_NonTIF],$A$4)</f>
        <v>2939921533</v>
      </c>
      <c r="U159" s="8">
        <f>SUMIFS(TaxableValuation[Taxable Gas &amp; Elec Utilities],TaxableValuation[Dist],$C159,TaxableValuation[Tif_NonTIF],$A$4)</f>
        <v>47533397</v>
      </c>
      <c r="V159" s="8">
        <f t="shared" si="2"/>
        <v>2987454930</v>
      </c>
    </row>
    <row r="160" spans="1:22" x14ac:dyDescent="0.25">
      <c r="A160">
        <f>'Assessed Non-TIF'!A160</f>
        <v>2026</v>
      </c>
      <c r="B160" t="str">
        <f>'Assessed Non-TIF'!B160</f>
        <v>15</v>
      </c>
      <c r="C160" t="str">
        <f>'Assessed Non-TIF'!C160</f>
        <v>3312</v>
      </c>
      <c r="D160" t="str">
        <f>'Assessed Non-TIF'!D160</f>
        <v>3312</v>
      </c>
      <c r="E160" t="str">
        <f>'Assessed Non-TIF'!E160</f>
        <v>KEOKUK</v>
      </c>
      <c r="F160" t="str">
        <f>'Assessed Non-TIF'!F160</f>
        <v>Keokuk</v>
      </c>
      <c r="G160" s="8">
        <f>SUMIFS(TaxableValuation[Taxable Residential],TaxableValuation[Dist],$C160,TaxableValuation[Tif_NonTIF],$A$4)</f>
        <v>241603723</v>
      </c>
      <c r="H160" s="8">
        <f>SUMIFS(TaxableValuation[Taxable Ag Land],TaxableValuation[Dist],$C160,TaxableValuation[Tif_NonTIF],$A$4)</f>
        <v>12713888</v>
      </c>
      <c r="I160" s="8">
        <f>SUMIFS(TaxableValuation[Taxable Ag Building],TaxableValuation[Dist],$C160,TaxableValuation[Tif_NonTIF],$A$4)</f>
        <v>705754</v>
      </c>
      <c r="J160" s="8">
        <f>SUMIFS(TaxableValuation[Taxable Commercial],TaxableValuation[Dist],$C160,TaxableValuation[Tif_NonTIF],$A$4)</f>
        <v>74483304</v>
      </c>
      <c r="K160" s="8">
        <f>SUMIFS(TaxableValuation[Taxable Industrial],TaxableValuation[Dist],$C160,TaxableValuation[Tif_NonTIF],$A$4)</f>
        <v>23866297</v>
      </c>
      <c r="L160" s="8">
        <f>SUMIFS(TaxableValuation[Taxable Reserved],TaxableValuation[Dist],$C160,TaxableValuation[Tif_NonTIF],$A$4)</f>
        <v>0</v>
      </c>
      <c r="M160" s="8">
        <f>SUMIFS(TaxableValuation[Taxable Reserved2],TaxableValuation[Dist],$C160,TaxableValuation[Tif_NonTIF],$A$4)</f>
        <v>0</v>
      </c>
      <c r="N160" s="8">
        <f>SUMIFS(TaxableValuation[Taxable Railroads],TaxableValuation[Dist],$C160,TaxableValuation[Tif_NonTIF],$A$4)</f>
        <v>11105248</v>
      </c>
      <c r="O160" s="8">
        <f>SUMIFS(TaxableValuation[Taxable Utilities],TaxableValuation[Dist],$C160,TaxableValuation[Tif_NonTIF],$A$4)</f>
        <v>1669684</v>
      </c>
      <c r="P160" s="8">
        <f>SUMIFS(TaxableValuation[Taxable Other],TaxableValuation[Dist],$C160,TaxableValuation[Tif_NonTIF],$A$4)</f>
        <v>0</v>
      </c>
      <c r="Q160" s="8">
        <f>SUMIFS(TaxableValuation[Taxable Gross],TaxableValuation[Dist],$C160,TaxableValuation[Tif_NonTIF],$A$4)</f>
        <v>366147898</v>
      </c>
      <c r="R160" s="8">
        <f>SUMIFS(TaxableValuation[Taxable Military Exempt],TaxableValuation[Dist],$C160,TaxableValuation[Tif_NonTIF],$A$4)</f>
        <v>1855920</v>
      </c>
      <c r="S160" s="8">
        <f>SUMIFS(TaxableValuation[Taxable Homestead Exempt],TaxableValuation[Dist],$C160,TaxableValuation[Tif_NonTIF],$A$4)</f>
        <v>5675818</v>
      </c>
      <c r="T160" s="8">
        <f>SUMIFS(TaxableValuation[Taxable Net],TaxableValuation[Dist],$C160,TaxableValuation[Tif_NonTIF],$A$4)</f>
        <v>358616160</v>
      </c>
      <c r="U160" s="8">
        <f>SUMIFS(TaxableValuation[Taxable Gas &amp; Elec Utilities],TaxableValuation[Dist],$C160,TaxableValuation[Tif_NonTIF],$A$4)</f>
        <v>45048564</v>
      </c>
      <c r="V160" s="8">
        <f t="shared" si="2"/>
        <v>403664724</v>
      </c>
    </row>
    <row r="161" spans="1:22" x14ac:dyDescent="0.25">
      <c r="A161">
        <f>'Assessed Non-TIF'!A161</f>
        <v>2026</v>
      </c>
      <c r="B161" t="str">
        <f>'Assessed Non-TIF'!B161</f>
        <v>15</v>
      </c>
      <c r="C161" t="str">
        <f>'Assessed Non-TIF'!C161</f>
        <v>3330</v>
      </c>
      <c r="D161" t="str">
        <f>'Assessed Non-TIF'!D161</f>
        <v>3330</v>
      </c>
      <c r="E161" t="str">
        <f>'Assessed Non-TIF'!E161</f>
        <v>KEOTA</v>
      </c>
      <c r="F161" t="str">
        <f>'Assessed Non-TIF'!F161</f>
        <v>Keota</v>
      </c>
      <c r="G161" s="8">
        <f>SUMIFS(TaxableValuation[Taxable Residential],TaxableValuation[Dist],$C161,TaxableValuation[Tif_NonTIF],$A$4)</f>
        <v>62581899</v>
      </c>
      <c r="H161" s="8">
        <f>SUMIFS(TaxableValuation[Taxable Ag Land],TaxableValuation[Dist],$C161,TaxableValuation[Tif_NonTIF],$A$4)</f>
        <v>98282956</v>
      </c>
      <c r="I161" s="8">
        <f>SUMIFS(TaxableValuation[Taxable Ag Building],TaxableValuation[Dist],$C161,TaxableValuation[Tif_NonTIF],$A$4)</f>
        <v>14461741</v>
      </c>
      <c r="J161" s="8">
        <f>SUMIFS(TaxableValuation[Taxable Commercial],TaxableValuation[Dist],$C161,TaxableValuation[Tif_NonTIF],$A$4)</f>
        <v>6410542</v>
      </c>
      <c r="K161" s="8">
        <f>SUMIFS(TaxableValuation[Taxable Industrial],TaxableValuation[Dist],$C161,TaxableValuation[Tif_NonTIF],$A$4)</f>
        <v>2755202</v>
      </c>
      <c r="L161" s="8">
        <f>SUMIFS(TaxableValuation[Taxable Reserved],TaxableValuation[Dist],$C161,TaxableValuation[Tif_NonTIF],$A$4)</f>
        <v>0</v>
      </c>
      <c r="M161" s="8">
        <f>SUMIFS(TaxableValuation[Taxable Reserved2],TaxableValuation[Dist],$C161,TaxableValuation[Tif_NonTIF],$A$4)</f>
        <v>0</v>
      </c>
      <c r="N161" s="8">
        <f>SUMIFS(TaxableValuation[Taxable Railroads],TaxableValuation[Dist],$C161,TaxableValuation[Tif_NonTIF],$A$4)</f>
        <v>79378</v>
      </c>
      <c r="O161" s="8">
        <f>SUMIFS(TaxableValuation[Taxable Utilities],TaxableValuation[Dist],$C161,TaxableValuation[Tif_NonTIF],$A$4)</f>
        <v>43736025</v>
      </c>
      <c r="P161" s="8">
        <f>SUMIFS(TaxableValuation[Taxable Other],TaxableValuation[Dist],$C161,TaxableValuation[Tif_NonTIF],$A$4)</f>
        <v>0</v>
      </c>
      <c r="Q161" s="8">
        <f>SUMIFS(TaxableValuation[Taxable Gross],TaxableValuation[Dist],$C161,TaxableValuation[Tif_NonTIF],$A$4)</f>
        <v>228307743</v>
      </c>
      <c r="R161" s="8">
        <f>SUMIFS(TaxableValuation[Taxable Military Exempt],TaxableValuation[Dist],$C161,TaxableValuation[Tif_NonTIF],$A$4)</f>
        <v>284000</v>
      </c>
      <c r="S161" s="8">
        <f>SUMIFS(TaxableValuation[Taxable Homestead Exempt],TaxableValuation[Dist],$C161,TaxableValuation[Tif_NonTIF],$A$4)</f>
        <v>1183000</v>
      </c>
      <c r="T161" s="8">
        <f>SUMIFS(TaxableValuation[Taxable Net],TaxableValuation[Dist],$C161,TaxableValuation[Tif_NonTIF],$A$4)</f>
        <v>226840743</v>
      </c>
      <c r="U161" s="8">
        <f>SUMIFS(TaxableValuation[Taxable Gas &amp; Elec Utilities],TaxableValuation[Dist],$C161,TaxableValuation[Tif_NonTIF],$A$4)</f>
        <v>4014841</v>
      </c>
      <c r="V161" s="8">
        <f t="shared" si="2"/>
        <v>230855584</v>
      </c>
    </row>
    <row r="162" spans="1:22" x14ac:dyDescent="0.25">
      <c r="A162">
        <f>'Assessed Non-TIF'!A162</f>
        <v>2026</v>
      </c>
      <c r="B162" t="str">
        <f>'Assessed Non-TIF'!B162</f>
        <v>12</v>
      </c>
      <c r="C162" t="str">
        <f>'Assessed Non-TIF'!C162</f>
        <v>3348</v>
      </c>
      <c r="D162" t="str">
        <f>'Assessed Non-TIF'!D162</f>
        <v>3348</v>
      </c>
      <c r="E162" t="str">
        <f>'Assessed Non-TIF'!E162</f>
        <v>KINGSLEY-PIERSON</v>
      </c>
      <c r="F162" t="str">
        <f>'Assessed Non-TIF'!F162</f>
        <v>Kingsley-Pierson</v>
      </c>
      <c r="G162" s="8">
        <f>SUMIFS(TaxableValuation[Taxable Residential],TaxableValuation[Dist],$C162,TaxableValuation[Tif_NonTIF],$A$4)</f>
        <v>89401943</v>
      </c>
      <c r="H162" s="8">
        <f>SUMIFS(TaxableValuation[Taxable Ag Land],TaxableValuation[Dist],$C162,TaxableValuation[Tif_NonTIF],$A$4)</f>
        <v>136627812</v>
      </c>
      <c r="I162" s="8">
        <f>SUMIFS(TaxableValuation[Taxable Ag Building],TaxableValuation[Dist],$C162,TaxableValuation[Tif_NonTIF],$A$4)</f>
        <v>8487916</v>
      </c>
      <c r="J162" s="8">
        <f>SUMIFS(TaxableValuation[Taxable Commercial],TaxableValuation[Dist],$C162,TaxableValuation[Tif_NonTIF],$A$4)</f>
        <v>19072847</v>
      </c>
      <c r="K162" s="8">
        <f>SUMIFS(TaxableValuation[Taxable Industrial],TaxableValuation[Dist],$C162,TaxableValuation[Tif_NonTIF],$A$4)</f>
        <v>0</v>
      </c>
      <c r="L162" s="8">
        <f>SUMIFS(TaxableValuation[Taxable Reserved],TaxableValuation[Dist],$C162,TaxableValuation[Tif_NonTIF],$A$4)</f>
        <v>0</v>
      </c>
      <c r="M162" s="8">
        <f>SUMIFS(TaxableValuation[Taxable Reserved2],TaxableValuation[Dist],$C162,TaxableValuation[Tif_NonTIF],$A$4)</f>
        <v>0</v>
      </c>
      <c r="N162" s="8">
        <f>SUMIFS(TaxableValuation[Taxable Railroads],TaxableValuation[Dist],$C162,TaxableValuation[Tif_NonTIF],$A$4)</f>
        <v>0</v>
      </c>
      <c r="O162" s="8">
        <f>SUMIFS(TaxableValuation[Taxable Utilities],TaxableValuation[Dist],$C162,TaxableValuation[Tif_NonTIF],$A$4)</f>
        <v>1671801</v>
      </c>
      <c r="P162" s="8">
        <f>SUMIFS(TaxableValuation[Taxable Other],TaxableValuation[Dist],$C162,TaxableValuation[Tif_NonTIF],$A$4)</f>
        <v>0</v>
      </c>
      <c r="Q162" s="8">
        <f>SUMIFS(TaxableValuation[Taxable Gross],TaxableValuation[Dist],$C162,TaxableValuation[Tif_NonTIF],$A$4)</f>
        <v>255262319</v>
      </c>
      <c r="R162" s="8">
        <f>SUMIFS(TaxableValuation[Taxable Military Exempt],TaxableValuation[Dist],$C162,TaxableValuation[Tif_NonTIF],$A$4)</f>
        <v>380000</v>
      </c>
      <c r="S162" s="8">
        <f>SUMIFS(TaxableValuation[Taxable Homestead Exempt],TaxableValuation[Dist],$C162,TaxableValuation[Tif_NonTIF],$A$4)</f>
        <v>1088750</v>
      </c>
      <c r="T162" s="8">
        <f>SUMIFS(TaxableValuation[Taxable Net],TaxableValuation[Dist],$C162,TaxableValuation[Tif_NonTIF],$A$4)</f>
        <v>253793569</v>
      </c>
      <c r="U162" s="8">
        <f>SUMIFS(TaxableValuation[Taxable Gas &amp; Elec Utilities],TaxableValuation[Dist],$C162,TaxableValuation[Tif_NonTIF],$A$4)</f>
        <v>2674923</v>
      </c>
      <c r="V162" s="8">
        <f t="shared" si="2"/>
        <v>256468492</v>
      </c>
    </row>
    <row r="163" spans="1:22" x14ac:dyDescent="0.25">
      <c r="A163">
        <f>'Assessed Non-TIF'!A163</f>
        <v>2026</v>
      </c>
      <c r="B163" t="str">
        <f>'Assessed Non-TIF'!B163</f>
        <v>11</v>
      </c>
      <c r="C163" t="str">
        <f>'Assessed Non-TIF'!C163</f>
        <v>3375</v>
      </c>
      <c r="D163" t="str">
        <f>'Assessed Non-TIF'!D163</f>
        <v>3375</v>
      </c>
      <c r="E163" t="str">
        <f>'Assessed Non-TIF'!E163</f>
        <v>KNOXVILLE</v>
      </c>
      <c r="F163" t="str">
        <f>'Assessed Non-TIF'!F163</f>
        <v>Knoxville</v>
      </c>
      <c r="G163" s="8">
        <f>SUMIFS(TaxableValuation[Taxable Residential],TaxableValuation[Dist],$C163,TaxableValuation[Tif_NonTIF],$A$4)</f>
        <v>396823566</v>
      </c>
      <c r="H163" s="8">
        <f>SUMIFS(TaxableValuation[Taxable Ag Land],TaxableValuation[Dist],$C163,TaxableValuation[Tif_NonTIF],$A$4)</f>
        <v>60296408</v>
      </c>
      <c r="I163" s="8">
        <f>SUMIFS(TaxableValuation[Taxable Ag Building],TaxableValuation[Dist],$C163,TaxableValuation[Tif_NonTIF],$A$4)</f>
        <v>3120407</v>
      </c>
      <c r="J163" s="8">
        <f>SUMIFS(TaxableValuation[Taxable Commercial],TaxableValuation[Dist],$C163,TaxableValuation[Tif_NonTIF],$A$4)</f>
        <v>56950776</v>
      </c>
      <c r="K163" s="8">
        <f>SUMIFS(TaxableValuation[Taxable Industrial],TaxableValuation[Dist],$C163,TaxableValuation[Tif_NonTIF],$A$4)</f>
        <v>25635232</v>
      </c>
      <c r="L163" s="8">
        <f>SUMIFS(TaxableValuation[Taxable Reserved],TaxableValuation[Dist],$C163,TaxableValuation[Tif_NonTIF],$A$4)</f>
        <v>0</v>
      </c>
      <c r="M163" s="8">
        <f>SUMIFS(TaxableValuation[Taxable Reserved2],TaxableValuation[Dist],$C163,TaxableValuation[Tif_NonTIF],$A$4)</f>
        <v>0</v>
      </c>
      <c r="N163" s="8">
        <f>SUMIFS(TaxableValuation[Taxable Railroads],TaxableValuation[Dist],$C163,TaxableValuation[Tif_NonTIF],$A$4)</f>
        <v>16645960</v>
      </c>
      <c r="O163" s="8">
        <f>SUMIFS(TaxableValuation[Taxable Utilities],TaxableValuation[Dist],$C163,TaxableValuation[Tif_NonTIF],$A$4)</f>
        <v>11220570</v>
      </c>
      <c r="P163" s="8">
        <f>SUMIFS(TaxableValuation[Taxable Other],TaxableValuation[Dist],$C163,TaxableValuation[Tif_NonTIF],$A$4)</f>
        <v>81079</v>
      </c>
      <c r="Q163" s="8">
        <f>SUMIFS(TaxableValuation[Taxable Gross],TaxableValuation[Dist],$C163,TaxableValuation[Tif_NonTIF],$A$4)</f>
        <v>570773998</v>
      </c>
      <c r="R163" s="8">
        <f>SUMIFS(TaxableValuation[Taxable Military Exempt],TaxableValuation[Dist],$C163,TaxableValuation[Tif_NonTIF],$A$4)</f>
        <v>1756000</v>
      </c>
      <c r="S163" s="8">
        <f>SUMIFS(TaxableValuation[Taxable Homestead Exempt],TaxableValuation[Dist],$C163,TaxableValuation[Tif_NonTIF],$A$4)</f>
        <v>5330000</v>
      </c>
      <c r="T163" s="8">
        <f>SUMIFS(TaxableValuation[Taxable Net],TaxableValuation[Dist],$C163,TaxableValuation[Tif_NonTIF],$A$4)</f>
        <v>563687998</v>
      </c>
      <c r="U163" s="8">
        <f>SUMIFS(TaxableValuation[Taxable Gas &amp; Elec Utilities],TaxableValuation[Dist],$C163,TaxableValuation[Tif_NonTIF],$A$4)</f>
        <v>10252414</v>
      </c>
      <c r="V163" s="8">
        <f t="shared" si="2"/>
        <v>573940412</v>
      </c>
    </row>
    <row r="164" spans="1:22" x14ac:dyDescent="0.25">
      <c r="A164">
        <f>'Assessed Non-TIF'!A164</f>
        <v>2026</v>
      </c>
      <c r="B164" t="str">
        <f>'Assessed Non-TIF'!B164</f>
        <v>07</v>
      </c>
      <c r="C164" t="str">
        <f>'Assessed Non-TIF'!C164</f>
        <v>3420</v>
      </c>
      <c r="D164" t="str">
        <f>'Assessed Non-TIF'!D164</f>
        <v>3420</v>
      </c>
      <c r="E164" t="str">
        <f>'Assessed Non-TIF'!E164</f>
        <v>LAKE MILLS</v>
      </c>
      <c r="F164" t="str">
        <f>'Assessed Non-TIF'!F164</f>
        <v>Lake Mills</v>
      </c>
      <c r="G164" s="8">
        <f>SUMIFS(TaxableValuation[Taxable Residential],TaxableValuation[Dist],$C164,TaxableValuation[Tif_NonTIF],$A$4)</f>
        <v>109446304</v>
      </c>
      <c r="H164" s="8">
        <f>SUMIFS(TaxableValuation[Taxable Ag Land],TaxableValuation[Dist],$C164,TaxableValuation[Tif_NonTIF],$A$4)</f>
        <v>124383706</v>
      </c>
      <c r="I164" s="8">
        <f>SUMIFS(TaxableValuation[Taxable Ag Building],TaxableValuation[Dist],$C164,TaxableValuation[Tif_NonTIF],$A$4)</f>
        <v>6480416</v>
      </c>
      <c r="J164" s="8">
        <f>SUMIFS(TaxableValuation[Taxable Commercial],TaxableValuation[Dist],$C164,TaxableValuation[Tif_NonTIF],$A$4)</f>
        <v>18847867</v>
      </c>
      <c r="K164" s="8">
        <f>SUMIFS(TaxableValuation[Taxable Industrial],TaxableValuation[Dist],$C164,TaxableValuation[Tif_NonTIF],$A$4)</f>
        <v>17824275</v>
      </c>
      <c r="L164" s="8">
        <f>SUMIFS(TaxableValuation[Taxable Reserved],TaxableValuation[Dist],$C164,TaxableValuation[Tif_NonTIF],$A$4)</f>
        <v>0</v>
      </c>
      <c r="M164" s="8">
        <f>SUMIFS(TaxableValuation[Taxable Reserved2],TaxableValuation[Dist],$C164,TaxableValuation[Tif_NonTIF],$A$4)</f>
        <v>0</v>
      </c>
      <c r="N164" s="8">
        <f>SUMIFS(TaxableValuation[Taxable Railroads],TaxableValuation[Dist],$C164,TaxableValuation[Tif_NonTIF],$A$4)</f>
        <v>22796216</v>
      </c>
      <c r="O164" s="8">
        <f>SUMIFS(TaxableValuation[Taxable Utilities],TaxableValuation[Dist],$C164,TaxableValuation[Tif_NonTIF],$A$4)</f>
        <v>39383766</v>
      </c>
      <c r="P164" s="8">
        <f>SUMIFS(TaxableValuation[Taxable Other],TaxableValuation[Dist],$C164,TaxableValuation[Tif_NonTIF],$A$4)</f>
        <v>0</v>
      </c>
      <c r="Q164" s="8">
        <f>SUMIFS(TaxableValuation[Taxable Gross],TaxableValuation[Dist],$C164,TaxableValuation[Tif_NonTIF],$A$4)</f>
        <v>339162550</v>
      </c>
      <c r="R164" s="8">
        <f>SUMIFS(TaxableValuation[Taxable Military Exempt],TaxableValuation[Dist],$C164,TaxableValuation[Tif_NonTIF],$A$4)</f>
        <v>572000</v>
      </c>
      <c r="S164" s="8">
        <f>SUMIFS(TaxableValuation[Taxable Homestead Exempt],TaxableValuation[Dist],$C164,TaxableValuation[Tif_NonTIF],$A$4)</f>
        <v>2125500</v>
      </c>
      <c r="T164" s="8">
        <f>SUMIFS(TaxableValuation[Taxable Net],TaxableValuation[Dist],$C164,TaxableValuation[Tif_NonTIF],$A$4)</f>
        <v>336465050</v>
      </c>
      <c r="U164" s="8">
        <f>SUMIFS(TaxableValuation[Taxable Gas &amp; Elec Utilities],TaxableValuation[Dist],$C164,TaxableValuation[Tif_NonTIF],$A$4)</f>
        <v>4801746</v>
      </c>
      <c r="V164" s="8">
        <f t="shared" si="2"/>
        <v>341266796</v>
      </c>
    </row>
    <row r="165" spans="1:22" x14ac:dyDescent="0.25">
      <c r="A165">
        <f>'Assessed Non-TIF'!A165</f>
        <v>2026</v>
      </c>
      <c r="B165" t="str">
        <f>'Assessed Non-TIF'!B165</f>
        <v>13</v>
      </c>
      <c r="C165" t="str">
        <f>'Assessed Non-TIF'!C165</f>
        <v>3465</v>
      </c>
      <c r="D165" t="str">
        <f>'Assessed Non-TIF'!D165</f>
        <v>3465</v>
      </c>
      <c r="E165" t="str">
        <f>'Assessed Non-TIF'!E165</f>
        <v>LAMONI</v>
      </c>
      <c r="F165" t="str">
        <f>'Assessed Non-TIF'!F165</f>
        <v>Lamoni</v>
      </c>
      <c r="G165" s="8">
        <f>SUMIFS(TaxableValuation[Taxable Residential],TaxableValuation[Dist],$C165,TaxableValuation[Tif_NonTIF],$A$4)</f>
        <v>47885415</v>
      </c>
      <c r="H165" s="8">
        <f>SUMIFS(TaxableValuation[Taxable Ag Land],TaxableValuation[Dist],$C165,TaxableValuation[Tif_NonTIF],$A$4)</f>
        <v>30995582</v>
      </c>
      <c r="I165" s="8">
        <f>SUMIFS(TaxableValuation[Taxable Ag Building],TaxableValuation[Dist],$C165,TaxableValuation[Tif_NonTIF],$A$4)</f>
        <v>1648286</v>
      </c>
      <c r="J165" s="8">
        <f>SUMIFS(TaxableValuation[Taxable Commercial],TaxableValuation[Dist],$C165,TaxableValuation[Tif_NonTIF],$A$4)</f>
        <v>12533207</v>
      </c>
      <c r="K165" s="8">
        <f>SUMIFS(TaxableValuation[Taxable Industrial],TaxableValuation[Dist],$C165,TaxableValuation[Tif_NonTIF],$A$4)</f>
        <v>2477588</v>
      </c>
      <c r="L165" s="8">
        <f>SUMIFS(TaxableValuation[Taxable Reserved],TaxableValuation[Dist],$C165,TaxableValuation[Tif_NonTIF],$A$4)</f>
        <v>0</v>
      </c>
      <c r="M165" s="8">
        <f>SUMIFS(TaxableValuation[Taxable Reserved2],TaxableValuation[Dist],$C165,TaxableValuation[Tif_NonTIF],$A$4)</f>
        <v>0</v>
      </c>
      <c r="N165" s="8">
        <f>SUMIFS(TaxableValuation[Taxable Railroads],TaxableValuation[Dist],$C165,TaxableValuation[Tif_NonTIF],$A$4)</f>
        <v>0</v>
      </c>
      <c r="O165" s="8">
        <f>SUMIFS(TaxableValuation[Taxable Utilities],TaxableValuation[Dist],$C165,TaxableValuation[Tif_NonTIF],$A$4)</f>
        <v>1486189</v>
      </c>
      <c r="P165" s="8">
        <f>SUMIFS(TaxableValuation[Taxable Other],TaxableValuation[Dist],$C165,TaxableValuation[Tif_NonTIF],$A$4)</f>
        <v>0</v>
      </c>
      <c r="Q165" s="8">
        <f>SUMIFS(TaxableValuation[Taxable Gross],TaxableValuation[Dist],$C165,TaxableValuation[Tif_NonTIF],$A$4)</f>
        <v>97026267</v>
      </c>
      <c r="R165" s="8">
        <f>SUMIFS(TaxableValuation[Taxable Military Exempt],TaxableValuation[Dist],$C165,TaxableValuation[Tif_NonTIF],$A$4)</f>
        <v>318629</v>
      </c>
      <c r="S165" s="8">
        <f>SUMIFS(TaxableValuation[Taxable Homestead Exempt],TaxableValuation[Dist],$C165,TaxableValuation[Tif_NonTIF],$A$4)</f>
        <v>916500</v>
      </c>
      <c r="T165" s="8">
        <f>SUMIFS(TaxableValuation[Taxable Net],TaxableValuation[Dist],$C165,TaxableValuation[Tif_NonTIF],$A$4)</f>
        <v>95791138</v>
      </c>
      <c r="U165" s="8">
        <f>SUMIFS(TaxableValuation[Taxable Gas &amp; Elec Utilities],TaxableValuation[Dist],$C165,TaxableValuation[Tif_NonTIF],$A$4)</f>
        <v>679676</v>
      </c>
      <c r="V165" s="8">
        <f t="shared" si="2"/>
        <v>96470814</v>
      </c>
    </row>
    <row r="166" spans="1:22" x14ac:dyDescent="0.25">
      <c r="A166">
        <f>'Assessed Non-TIF'!A166</f>
        <v>2026</v>
      </c>
      <c r="B166" t="str">
        <f>'Assessed Non-TIF'!B166</f>
        <v>05</v>
      </c>
      <c r="C166" t="str">
        <f>'Assessed Non-TIF'!C166</f>
        <v>3537</v>
      </c>
      <c r="D166" t="str">
        <f>'Assessed Non-TIF'!D166</f>
        <v>3537</v>
      </c>
      <c r="E166" t="str">
        <f>'Assessed Non-TIF'!E166</f>
        <v>LAURENS-MARATHON</v>
      </c>
      <c r="F166" t="str">
        <f>'Assessed Non-TIF'!F166</f>
        <v>Laurens-Marathon</v>
      </c>
      <c r="G166" s="8">
        <f>SUMIFS(TaxableValuation[Taxable Residential],TaxableValuation[Dist],$C166,TaxableValuation[Tif_NonTIF],$A$4)</f>
        <v>45815711</v>
      </c>
      <c r="H166" s="8">
        <f>SUMIFS(TaxableValuation[Taxable Ag Land],TaxableValuation[Dist],$C166,TaxableValuation[Tif_NonTIF],$A$4)</f>
        <v>119344347</v>
      </c>
      <c r="I166" s="8">
        <f>SUMIFS(TaxableValuation[Taxable Ag Building],TaxableValuation[Dist],$C166,TaxableValuation[Tif_NonTIF],$A$4)</f>
        <v>6452011</v>
      </c>
      <c r="J166" s="8">
        <f>SUMIFS(TaxableValuation[Taxable Commercial],TaxableValuation[Dist],$C166,TaxableValuation[Tif_NonTIF],$A$4)</f>
        <v>12050815</v>
      </c>
      <c r="K166" s="8">
        <f>SUMIFS(TaxableValuation[Taxable Industrial],TaxableValuation[Dist],$C166,TaxableValuation[Tif_NonTIF],$A$4)</f>
        <v>3967765</v>
      </c>
      <c r="L166" s="8">
        <f>SUMIFS(TaxableValuation[Taxable Reserved],TaxableValuation[Dist],$C166,TaxableValuation[Tif_NonTIF],$A$4)</f>
        <v>0</v>
      </c>
      <c r="M166" s="8">
        <f>SUMIFS(TaxableValuation[Taxable Reserved2],TaxableValuation[Dist],$C166,TaxableValuation[Tif_NonTIF],$A$4)</f>
        <v>0</v>
      </c>
      <c r="N166" s="8">
        <f>SUMIFS(TaxableValuation[Taxable Railroads],TaxableValuation[Dist],$C166,TaxableValuation[Tif_NonTIF],$A$4)</f>
        <v>19881495</v>
      </c>
      <c r="O166" s="8">
        <f>SUMIFS(TaxableValuation[Taxable Utilities],TaxableValuation[Dist],$C166,TaxableValuation[Tif_NonTIF],$A$4)</f>
        <v>776176</v>
      </c>
      <c r="P166" s="8">
        <f>SUMIFS(TaxableValuation[Taxable Other],TaxableValuation[Dist],$C166,TaxableValuation[Tif_NonTIF],$A$4)</f>
        <v>0</v>
      </c>
      <c r="Q166" s="8">
        <f>SUMIFS(TaxableValuation[Taxable Gross],TaxableValuation[Dist],$C166,TaxableValuation[Tif_NonTIF],$A$4)</f>
        <v>208288320</v>
      </c>
      <c r="R166" s="8">
        <f>SUMIFS(TaxableValuation[Taxable Military Exempt],TaxableValuation[Dist],$C166,TaxableValuation[Tif_NonTIF],$A$4)</f>
        <v>439264</v>
      </c>
      <c r="S166" s="8">
        <f>SUMIFS(TaxableValuation[Taxable Homestead Exempt],TaxableValuation[Dist],$C166,TaxableValuation[Tif_NonTIF],$A$4)</f>
        <v>1189500</v>
      </c>
      <c r="T166" s="8">
        <f>SUMIFS(TaxableValuation[Taxable Net],TaxableValuation[Dist],$C166,TaxableValuation[Tif_NonTIF],$A$4)</f>
        <v>206659556</v>
      </c>
      <c r="U166" s="8">
        <f>SUMIFS(TaxableValuation[Taxable Gas &amp; Elec Utilities],TaxableValuation[Dist],$C166,TaxableValuation[Tif_NonTIF],$A$4)</f>
        <v>1708185</v>
      </c>
      <c r="V166" s="8">
        <f t="shared" si="2"/>
        <v>208367741</v>
      </c>
    </row>
    <row r="167" spans="1:22" x14ac:dyDescent="0.25">
      <c r="A167">
        <f>'Assessed Non-TIF'!A167</f>
        <v>2026</v>
      </c>
      <c r="B167" t="str">
        <f>'Assessed Non-TIF'!B167</f>
        <v>12</v>
      </c>
      <c r="C167" t="str">
        <f>'Assessed Non-TIF'!C167</f>
        <v>3555</v>
      </c>
      <c r="D167" t="str">
        <f>'Assessed Non-TIF'!D167</f>
        <v>3555</v>
      </c>
      <c r="E167" t="str">
        <f>'Assessed Non-TIF'!E167</f>
        <v>LAWTON-BRONSON</v>
      </c>
      <c r="F167" t="str">
        <f>'Assessed Non-TIF'!F167</f>
        <v>Lawton-Bronson</v>
      </c>
      <c r="G167" s="8">
        <f>SUMIFS(TaxableValuation[Taxable Residential],TaxableValuation[Dist],$C167,TaxableValuation[Tif_NonTIF],$A$4)</f>
        <v>169555163</v>
      </c>
      <c r="H167" s="8">
        <f>SUMIFS(TaxableValuation[Taxable Ag Land],TaxableValuation[Dist],$C167,TaxableValuation[Tif_NonTIF],$A$4)</f>
        <v>94667195</v>
      </c>
      <c r="I167" s="8">
        <f>SUMIFS(TaxableValuation[Taxable Ag Building],TaxableValuation[Dist],$C167,TaxableValuation[Tif_NonTIF],$A$4)</f>
        <v>5607928</v>
      </c>
      <c r="J167" s="8">
        <f>SUMIFS(TaxableValuation[Taxable Commercial],TaxableValuation[Dist],$C167,TaxableValuation[Tif_NonTIF],$A$4)</f>
        <v>24713867</v>
      </c>
      <c r="K167" s="8">
        <f>SUMIFS(TaxableValuation[Taxable Industrial],TaxableValuation[Dist],$C167,TaxableValuation[Tif_NonTIF],$A$4)</f>
        <v>1197096</v>
      </c>
      <c r="L167" s="8">
        <f>SUMIFS(TaxableValuation[Taxable Reserved],TaxableValuation[Dist],$C167,TaxableValuation[Tif_NonTIF],$A$4)</f>
        <v>0</v>
      </c>
      <c r="M167" s="8">
        <f>SUMIFS(TaxableValuation[Taxable Reserved2],TaxableValuation[Dist],$C167,TaxableValuation[Tif_NonTIF],$A$4)</f>
        <v>0</v>
      </c>
      <c r="N167" s="8">
        <f>SUMIFS(TaxableValuation[Taxable Railroads],TaxableValuation[Dist],$C167,TaxableValuation[Tif_NonTIF],$A$4)</f>
        <v>0</v>
      </c>
      <c r="O167" s="8">
        <f>SUMIFS(TaxableValuation[Taxable Utilities],TaxableValuation[Dist],$C167,TaxableValuation[Tif_NonTIF],$A$4)</f>
        <v>2685898</v>
      </c>
      <c r="P167" s="8">
        <f>SUMIFS(TaxableValuation[Taxable Other],TaxableValuation[Dist],$C167,TaxableValuation[Tif_NonTIF],$A$4)</f>
        <v>0</v>
      </c>
      <c r="Q167" s="8">
        <f>SUMIFS(TaxableValuation[Taxable Gross],TaxableValuation[Dist],$C167,TaxableValuation[Tif_NonTIF],$A$4)</f>
        <v>298427147</v>
      </c>
      <c r="R167" s="8">
        <f>SUMIFS(TaxableValuation[Taxable Military Exempt],TaxableValuation[Dist],$C167,TaxableValuation[Tif_NonTIF],$A$4)</f>
        <v>721852</v>
      </c>
      <c r="S167" s="8">
        <f>SUMIFS(TaxableValuation[Taxable Homestead Exempt],TaxableValuation[Dist],$C167,TaxableValuation[Tif_NonTIF],$A$4)</f>
        <v>1599000</v>
      </c>
      <c r="T167" s="8">
        <f>SUMIFS(TaxableValuation[Taxable Net],TaxableValuation[Dist],$C167,TaxableValuation[Tif_NonTIF],$A$4)</f>
        <v>296106295</v>
      </c>
      <c r="U167" s="8">
        <f>SUMIFS(TaxableValuation[Taxable Gas &amp; Elec Utilities],TaxableValuation[Dist],$C167,TaxableValuation[Tif_NonTIF],$A$4)</f>
        <v>4709823</v>
      </c>
      <c r="V167" s="8">
        <f t="shared" si="2"/>
        <v>300816118</v>
      </c>
    </row>
    <row r="168" spans="1:22" x14ac:dyDescent="0.25">
      <c r="A168">
        <f>'Assessed Non-TIF'!A168</f>
        <v>2026</v>
      </c>
      <c r="B168" t="str">
        <f>'Assessed Non-TIF'!B168</f>
        <v>12</v>
      </c>
      <c r="C168" t="str">
        <f>'Assessed Non-TIF'!C168</f>
        <v>3600</v>
      </c>
      <c r="D168" t="str">
        <f>'Assessed Non-TIF'!D168</f>
        <v>3600</v>
      </c>
      <c r="E168" t="str">
        <f>'Assessed Non-TIF'!E168</f>
        <v>LE MARS</v>
      </c>
      <c r="F168" t="str">
        <f>'Assessed Non-TIF'!F168</f>
        <v>Le Mars</v>
      </c>
      <c r="G168" s="8">
        <f>SUMIFS(TaxableValuation[Taxable Residential],TaxableValuation[Dist],$C168,TaxableValuation[Tif_NonTIF],$A$4)</f>
        <v>562921466</v>
      </c>
      <c r="H168" s="8">
        <f>SUMIFS(TaxableValuation[Taxable Ag Land],TaxableValuation[Dist],$C168,TaxableValuation[Tif_NonTIF],$A$4)</f>
        <v>247628581</v>
      </c>
      <c r="I168" s="8">
        <f>SUMIFS(TaxableValuation[Taxable Ag Building],TaxableValuation[Dist],$C168,TaxableValuation[Tif_NonTIF],$A$4)</f>
        <v>27650229</v>
      </c>
      <c r="J168" s="8">
        <f>SUMIFS(TaxableValuation[Taxable Commercial],TaxableValuation[Dist],$C168,TaxableValuation[Tif_NonTIF],$A$4)</f>
        <v>205731511</v>
      </c>
      <c r="K168" s="8">
        <f>SUMIFS(TaxableValuation[Taxable Industrial],TaxableValuation[Dist],$C168,TaxableValuation[Tif_NonTIF],$A$4)</f>
        <v>106507054</v>
      </c>
      <c r="L168" s="8">
        <f>SUMIFS(TaxableValuation[Taxable Reserved],TaxableValuation[Dist],$C168,TaxableValuation[Tif_NonTIF],$A$4)</f>
        <v>0</v>
      </c>
      <c r="M168" s="8">
        <f>SUMIFS(TaxableValuation[Taxable Reserved2],TaxableValuation[Dist],$C168,TaxableValuation[Tif_NonTIF],$A$4)</f>
        <v>0</v>
      </c>
      <c r="N168" s="8">
        <f>SUMIFS(TaxableValuation[Taxable Railroads],TaxableValuation[Dist],$C168,TaxableValuation[Tif_NonTIF],$A$4)</f>
        <v>31779222</v>
      </c>
      <c r="O168" s="8">
        <f>SUMIFS(TaxableValuation[Taxable Utilities],TaxableValuation[Dist],$C168,TaxableValuation[Tif_NonTIF],$A$4)</f>
        <v>3076411</v>
      </c>
      <c r="P168" s="8">
        <f>SUMIFS(TaxableValuation[Taxable Other],TaxableValuation[Dist],$C168,TaxableValuation[Tif_NonTIF],$A$4)</f>
        <v>0</v>
      </c>
      <c r="Q168" s="8">
        <f>SUMIFS(TaxableValuation[Taxable Gross],TaxableValuation[Dist],$C168,TaxableValuation[Tif_NonTIF],$A$4)</f>
        <v>1185294474</v>
      </c>
      <c r="R168" s="8">
        <f>SUMIFS(TaxableValuation[Taxable Military Exempt],TaxableValuation[Dist],$C168,TaxableValuation[Tif_NonTIF],$A$4)</f>
        <v>1924000</v>
      </c>
      <c r="S168" s="8">
        <f>SUMIFS(TaxableValuation[Taxable Homestead Exempt],TaxableValuation[Dist],$C168,TaxableValuation[Tif_NonTIF],$A$4)</f>
        <v>7020000</v>
      </c>
      <c r="T168" s="8">
        <f>SUMIFS(TaxableValuation[Taxable Net],TaxableValuation[Dist],$C168,TaxableValuation[Tif_NonTIF],$A$4)</f>
        <v>1176350474</v>
      </c>
      <c r="U168" s="8">
        <f>SUMIFS(TaxableValuation[Taxable Gas &amp; Elec Utilities],TaxableValuation[Dist],$C168,TaxableValuation[Tif_NonTIF],$A$4)</f>
        <v>19710303</v>
      </c>
      <c r="V168" s="8">
        <f t="shared" si="2"/>
        <v>1196060777</v>
      </c>
    </row>
    <row r="169" spans="1:22" x14ac:dyDescent="0.25">
      <c r="A169">
        <f>'Assessed Non-TIF'!A169</f>
        <v>2026</v>
      </c>
      <c r="B169" t="str">
        <f>'Assessed Non-TIF'!B169</f>
        <v>13</v>
      </c>
      <c r="C169" t="str">
        <f>'Assessed Non-TIF'!C169</f>
        <v>3609</v>
      </c>
      <c r="D169" t="str">
        <f>'Assessed Non-TIF'!D169</f>
        <v>3609</v>
      </c>
      <c r="E169" t="str">
        <f>'Assessed Non-TIF'!E169</f>
        <v>LENOX</v>
      </c>
      <c r="F169" t="str">
        <f>'Assessed Non-TIF'!F169</f>
        <v>Lenox</v>
      </c>
      <c r="G169" s="8">
        <f>SUMIFS(TaxableValuation[Taxable Residential],TaxableValuation[Dist],$C169,TaxableValuation[Tif_NonTIF],$A$4)</f>
        <v>63551428</v>
      </c>
      <c r="H169" s="8">
        <f>SUMIFS(TaxableValuation[Taxable Ag Land],TaxableValuation[Dist],$C169,TaxableValuation[Tif_NonTIF],$A$4)</f>
        <v>101796401</v>
      </c>
      <c r="I169" s="8">
        <f>SUMIFS(TaxableValuation[Taxable Ag Building],TaxableValuation[Dist],$C169,TaxableValuation[Tif_NonTIF],$A$4)</f>
        <v>10912757</v>
      </c>
      <c r="J169" s="8">
        <f>SUMIFS(TaxableValuation[Taxable Commercial],TaxableValuation[Dist],$C169,TaxableValuation[Tif_NonTIF],$A$4)</f>
        <v>5890532</v>
      </c>
      <c r="K169" s="8">
        <f>SUMIFS(TaxableValuation[Taxable Industrial],TaxableValuation[Dist],$C169,TaxableValuation[Tif_NonTIF],$A$4)</f>
        <v>24558432</v>
      </c>
      <c r="L169" s="8">
        <f>SUMIFS(TaxableValuation[Taxable Reserved],TaxableValuation[Dist],$C169,TaxableValuation[Tif_NonTIF],$A$4)</f>
        <v>0</v>
      </c>
      <c r="M169" s="8">
        <f>SUMIFS(TaxableValuation[Taxable Reserved2],TaxableValuation[Dist],$C169,TaxableValuation[Tif_NonTIF],$A$4)</f>
        <v>0</v>
      </c>
      <c r="N169" s="8">
        <f>SUMIFS(TaxableValuation[Taxable Railroads],TaxableValuation[Dist],$C169,TaxableValuation[Tif_NonTIF],$A$4)</f>
        <v>0</v>
      </c>
      <c r="O169" s="8">
        <f>SUMIFS(TaxableValuation[Taxable Utilities],TaxableValuation[Dist],$C169,TaxableValuation[Tif_NonTIF],$A$4)</f>
        <v>238536</v>
      </c>
      <c r="P169" s="8">
        <f>SUMIFS(TaxableValuation[Taxable Other],TaxableValuation[Dist],$C169,TaxableValuation[Tif_NonTIF],$A$4)</f>
        <v>0</v>
      </c>
      <c r="Q169" s="8">
        <f>SUMIFS(TaxableValuation[Taxable Gross],TaxableValuation[Dist],$C169,TaxableValuation[Tif_NonTIF],$A$4)</f>
        <v>206948086</v>
      </c>
      <c r="R169" s="8">
        <f>SUMIFS(TaxableValuation[Taxable Military Exempt],TaxableValuation[Dist],$C169,TaxableValuation[Tif_NonTIF],$A$4)</f>
        <v>382445</v>
      </c>
      <c r="S169" s="8">
        <f>SUMIFS(TaxableValuation[Taxable Homestead Exempt],TaxableValuation[Dist],$C169,TaxableValuation[Tif_NonTIF],$A$4)</f>
        <v>1153892</v>
      </c>
      <c r="T169" s="8">
        <f>SUMIFS(TaxableValuation[Taxable Net],TaxableValuation[Dist],$C169,TaxableValuation[Tif_NonTIF],$A$4)</f>
        <v>205411749</v>
      </c>
      <c r="U169" s="8">
        <f>SUMIFS(TaxableValuation[Taxable Gas &amp; Elec Utilities],TaxableValuation[Dist],$C169,TaxableValuation[Tif_NonTIF],$A$4)</f>
        <v>1296661</v>
      </c>
      <c r="V169" s="8">
        <f t="shared" si="2"/>
        <v>206708410</v>
      </c>
    </row>
    <row r="170" spans="1:22" x14ac:dyDescent="0.25">
      <c r="A170">
        <f>'Assessed Non-TIF'!A170</f>
        <v>2026</v>
      </c>
      <c r="B170" t="str">
        <f>'Assessed Non-TIF'!B170</f>
        <v>13</v>
      </c>
      <c r="C170" t="str">
        <f>'Assessed Non-TIF'!C170</f>
        <v>3645</v>
      </c>
      <c r="D170" t="str">
        <f>'Assessed Non-TIF'!D170</f>
        <v>3645</v>
      </c>
      <c r="E170" t="str">
        <f>'Assessed Non-TIF'!E170</f>
        <v>LEWIS CENTRAL</v>
      </c>
      <c r="F170" t="str">
        <f>'Assessed Non-TIF'!F170</f>
        <v>Lewis Central</v>
      </c>
      <c r="G170" s="8">
        <f>SUMIFS(TaxableValuation[Taxable Residential],TaxableValuation[Dist],$C170,TaxableValuation[Tif_NonTIF],$A$4)</f>
        <v>841646013</v>
      </c>
      <c r="H170" s="8">
        <f>SUMIFS(TaxableValuation[Taxable Ag Land],TaxableValuation[Dist],$C170,TaxableValuation[Tif_NonTIF],$A$4)</f>
        <v>28787740</v>
      </c>
      <c r="I170" s="8">
        <f>SUMIFS(TaxableValuation[Taxable Ag Building],TaxableValuation[Dist],$C170,TaxableValuation[Tif_NonTIF],$A$4)</f>
        <v>8383320</v>
      </c>
      <c r="J170" s="8">
        <f>SUMIFS(TaxableValuation[Taxable Commercial],TaxableValuation[Dist],$C170,TaxableValuation[Tif_NonTIF],$A$4)</f>
        <v>415617385</v>
      </c>
      <c r="K170" s="8">
        <f>SUMIFS(TaxableValuation[Taxable Industrial],TaxableValuation[Dist],$C170,TaxableValuation[Tif_NonTIF],$A$4)</f>
        <v>474999326</v>
      </c>
      <c r="L170" s="8">
        <f>SUMIFS(TaxableValuation[Taxable Reserved],TaxableValuation[Dist],$C170,TaxableValuation[Tif_NonTIF],$A$4)</f>
        <v>0</v>
      </c>
      <c r="M170" s="8">
        <f>SUMIFS(TaxableValuation[Taxable Reserved2],TaxableValuation[Dist],$C170,TaxableValuation[Tif_NonTIF],$A$4)</f>
        <v>0</v>
      </c>
      <c r="N170" s="8">
        <f>SUMIFS(TaxableValuation[Taxable Railroads],TaxableValuation[Dist],$C170,TaxableValuation[Tif_NonTIF],$A$4)</f>
        <v>7985592</v>
      </c>
      <c r="O170" s="8">
        <f>SUMIFS(TaxableValuation[Taxable Utilities],TaxableValuation[Dist],$C170,TaxableValuation[Tif_NonTIF],$A$4)</f>
        <v>20515449</v>
      </c>
      <c r="P170" s="8">
        <f>SUMIFS(TaxableValuation[Taxable Other],TaxableValuation[Dist],$C170,TaxableValuation[Tif_NonTIF],$A$4)</f>
        <v>0</v>
      </c>
      <c r="Q170" s="8">
        <f>SUMIFS(TaxableValuation[Taxable Gross],TaxableValuation[Dist],$C170,TaxableValuation[Tif_NonTIF],$A$4)</f>
        <v>1797934825</v>
      </c>
      <c r="R170" s="8">
        <f>SUMIFS(TaxableValuation[Taxable Military Exempt],TaxableValuation[Dist],$C170,TaxableValuation[Tif_NonTIF],$A$4)</f>
        <v>2928000</v>
      </c>
      <c r="S170" s="8">
        <f>SUMIFS(TaxableValuation[Taxable Homestead Exempt],TaxableValuation[Dist],$C170,TaxableValuation[Tif_NonTIF],$A$4)</f>
        <v>8765250</v>
      </c>
      <c r="T170" s="8">
        <f>SUMIFS(TaxableValuation[Taxable Net],TaxableValuation[Dist],$C170,TaxableValuation[Tif_NonTIF],$A$4)</f>
        <v>1786241575</v>
      </c>
      <c r="U170" s="8">
        <f>SUMIFS(TaxableValuation[Taxable Gas &amp; Elec Utilities],TaxableValuation[Dist],$C170,TaxableValuation[Tif_NonTIF],$A$4)</f>
        <v>171471490</v>
      </c>
      <c r="V170" s="8">
        <f t="shared" si="2"/>
        <v>1957713065</v>
      </c>
    </row>
    <row r="171" spans="1:22" x14ac:dyDescent="0.25">
      <c r="A171">
        <f>'Assessed Non-TIF'!A171</f>
        <v>2026</v>
      </c>
      <c r="B171" t="str">
        <f>'Assessed Non-TIF'!B171</f>
        <v>10</v>
      </c>
      <c r="C171" t="str">
        <f>'Assessed Non-TIF'!C171</f>
        <v>3715</v>
      </c>
      <c r="D171" t="str">
        <f>'Assessed Non-TIF'!D171</f>
        <v>3715</v>
      </c>
      <c r="E171" t="str">
        <f>'Assessed Non-TIF'!E171</f>
        <v>LINN-MAR</v>
      </c>
      <c r="F171" t="str">
        <f>'Assessed Non-TIF'!F171</f>
        <v>Linn-Mar</v>
      </c>
      <c r="G171" s="8">
        <f>SUMIFS(TaxableValuation[Taxable Residential],TaxableValuation[Dist],$C171,TaxableValuation[Tif_NonTIF],$A$4)</f>
        <v>2052619783</v>
      </c>
      <c r="H171" s="8">
        <f>SUMIFS(TaxableValuation[Taxable Ag Land],TaxableValuation[Dist],$C171,TaxableValuation[Tif_NonTIF],$A$4)</f>
        <v>44020384</v>
      </c>
      <c r="I171" s="8">
        <f>SUMIFS(TaxableValuation[Taxable Ag Building],TaxableValuation[Dist],$C171,TaxableValuation[Tif_NonTIF],$A$4)</f>
        <v>3136606</v>
      </c>
      <c r="J171" s="8">
        <f>SUMIFS(TaxableValuation[Taxable Commercial],TaxableValuation[Dist],$C171,TaxableValuation[Tif_NonTIF],$A$4)</f>
        <v>581637179</v>
      </c>
      <c r="K171" s="8">
        <f>SUMIFS(TaxableValuation[Taxable Industrial],TaxableValuation[Dist],$C171,TaxableValuation[Tif_NonTIF],$A$4)</f>
        <v>61742337</v>
      </c>
      <c r="L171" s="8">
        <f>SUMIFS(TaxableValuation[Taxable Reserved],TaxableValuation[Dist],$C171,TaxableValuation[Tif_NonTIF],$A$4)</f>
        <v>0</v>
      </c>
      <c r="M171" s="8">
        <f>SUMIFS(TaxableValuation[Taxable Reserved2],TaxableValuation[Dist],$C171,TaxableValuation[Tif_NonTIF],$A$4)</f>
        <v>0</v>
      </c>
      <c r="N171" s="8">
        <f>SUMIFS(TaxableValuation[Taxable Railroads],TaxableValuation[Dist],$C171,TaxableValuation[Tif_NonTIF],$A$4)</f>
        <v>340472</v>
      </c>
      <c r="O171" s="8">
        <f>SUMIFS(TaxableValuation[Taxable Utilities],TaxableValuation[Dist],$C171,TaxableValuation[Tif_NonTIF],$A$4)</f>
        <v>0</v>
      </c>
      <c r="P171" s="8">
        <f>SUMIFS(TaxableValuation[Taxable Other],TaxableValuation[Dist],$C171,TaxableValuation[Tif_NonTIF],$A$4)</f>
        <v>0</v>
      </c>
      <c r="Q171" s="8">
        <f>SUMIFS(TaxableValuation[Taxable Gross],TaxableValuation[Dist],$C171,TaxableValuation[Tif_NonTIF],$A$4)</f>
        <v>2743496761</v>
      </c>
      <c r="R171" s="8">
        <f>SUMIFS(TaxableValuation[Taxable Military Exempt],TaxableValuation[Dist],$C171,TaxableValuation[Tif_NonTIF],$A$4)</f>
        <v>5932000</v>
      </c>
      <c r="S171" s="8">
        <f>SUMIFS(TaxableValuation[Taxable Homestead Exempt],TaxableValuation[Dist],$C171,TaxableValuation[Tif_NonTIF],$A$4)</f>
        <v>22665500</v>
      </c>
      <c r="T171" s="8">
        <f>SUMIFS(TaxableValuation[Taxable Net],TaxableValuation[Dist],$C171,TaxableValuation[Tif_NonTIF],$A$4)</f>
        <v>2714899261</v>
      </c>
      <c r="U171" s="8">
        <f>SUMIFS(TaxableValuation[Taxable Gas &amp; Elec Utilities],TaxableValuation[Dist],$C171,TaxableValuation[Tif_NonTIF],$A$4)</f>
        <v>10104112</v>
      </c>
      <c r="V171" s="8">
        <f t="shared" si="2"/>
        <v>2725003373</v>
      </c>
    </row>
    <row r="172" spans="1:22" x14ac:dyDescent="0.25">
      <c r="A172">
        <f>'Assessed Non-TIF'!A172</f>
        <v>2026</v>
      </c>
      <c r="B172" t="str">
        <f>'Assessed Non-TIF'!B172</f>
        <v>10</v>
      </c>
      <c r="C172" t="str">
        <f>'Assessed Non-TIF'!C172</f>
        <v>3744</v>
      </c>
      <c r="D172" t="str">
        <f>'Assessed Non-TIF'!D172</f>
        <v>3744</v>
      </c>
      <c r="E172" t="str">
        <f>'Assessed Non-TIF'!E172</f>
        <v>LISBON</v>
      </c>
      <c r="F172" t="str">
        <f>'Assessed Non-TIF'!F172</f>
        <v>Lisbon</v>
      </c>
      <c r="G172" s="8">
        <f>SUMIFS(TaxableValuation[Taxable Residential],TaxableValuation[Dist],$C172,TaxableValuation[Tif_NonTIF],$A$4)</f>
        <v>160441191</v>
      </c>
      <c r="H172" s="8">
        <f>SUMIFS(TaxableValuation[Taxable Ag Land],TaxableValuation[Dist],$C172,TaxableValuation[Tif_NonTIF],$A$4)</f>
        <v>37498521</v>
      </c>
      <c r="I172" s="8">
        <f>SUMIFS(TaxableValuation[Taxable Ag Building],TaxableValuation[Dist],$C172,TaxableValuation[Tif_NonTIF],$A$4)</f>
        <v>2248895</v>
      </c>
      <c r="J172" s="8">
        <f>SUMIFS(TaxableValuation[Taxable Commercial],TaxableValuation[Dist],$C172,TaxableValuation[Tif_NonTIF],$A$4)</f>
        <v>14893665</v>
      </c>
      <c r="K172" s="8">
        <f>SUMIFS(TaxableValuation[Taxable Industrial],TaxableValuation[Dist],$C172,TaxableValuation[Tif_NonTIF],$A$4)</f>
        <v>2262784</v>
      </c>
      <c r="L172" s="8">
        <f>SUMIFS(TaxableValuation[Taxable Reserved],TaxableValuation[Dist],$C172,TaxableValuation[Tif_NonTIF],$A$4)</f>
        <v>0</v>
      </c>
      <c r="M172" s="8">
        <f>SUMIFS(TaxableValuation[Taxable Reserved2],TaxableValuation[Dist],$C172,TaxableValuation[Tif_NonTIF],$A$4)</f>
        <v>0</v>
      </c>
      <c r="N172" s="8">
        <f>SUMIFS(TaxableValuation[Taxable Railroads],TaxableValuation[Dist],$C172,TaxableValuation[Tif_NonTIF],$A$4)</f>
        <v>4945675</v>
      </c>
      <c r="O172" s="8">
        <f>SUMIFS(TaxableValuation[Taxable Utilities],TaxableValuation[Dist],$C172,TaxableValuation[Tif_NonTIF],$A$4)</f>
        <v>1042861</v>
      </c>
      <c r="P172" s="8">
        <f>SUMIFS(TaxableValuation[Taxable Other],TaxableValuation[Dist],$C172,TaxableValuation[Tif_NonTIF],$A$4)</f>
        <v>0</v>
      </c>
      <c r="Q172" s="8">
        <f>SUMIFS(TaxableValuation[Taxable Gross],TaxableValuation[Dist],$C172,TaxableValuation[Tif_NonTIF],$A$4)</f>
        <v>223333592</v>
      </c>
      <c r="R172" s="8">
        <f>SUMIFS(TaxableValuation[Taxable Military Exempt],TaxableValuation[Dist],$C172,TaxableValuation[Tif_NonTIF],$A$4)</f>
        <v>488000</v>
      </c>
      <c r="S172" s="8">
        <f>SUMIFS(TaxableValuation[Taxable Homestead Exempt],TaxableValuation[Dist],$C172,TaxableValuation[Tif_NonTIF],$A$4)</f>
        <v>1807000</v>
      </c>
      <c r="T172" s="8">
        <f>SUMIFS(TaxableValuation[Taxable Net],TaxableValuation[Dist],$C172,TaxableValuation[Tif_NonTIF],$A$4)</f>
        <v>221038592</v>
      </c>
      <c r="U172" s="8">
        <f>SUMIFS(TaxableValuation[Taxable Gas &amp; Elec Utilities],TaxableValuation[Dist],$C172,TaxableValuation[Tif_NonTIF],$A$4)</f>
        <v>3848085</v>
      </c>
      <c r="V172" s="8">
        <f t="shared" si="2"/>
        <v>224886677</v>
      </c>
    </row>
    <row r="173" spans="1:22" x14ac:dyDescent="0.25">
      <c r="A173">
        <f>'Assessed Non-TIF'!A173</f>
        <v>2026</v>
      </c>
      <c r="B173" t="str">
        <f>'Assessed Non-TIF'!B173</f>
        <v>13</v>
      </c>
      <c r="C173" t="str">
        <f>'Assessed Non-TIF'!C173</f>
        <v>3798</v>
      </c>
      <c r="D173" t="str">
        <f>'Assessed Non-TIF'!D173</f>
        <v>3798</v>
      </c>
      <c r="E173" t="str">
        <f>'Assessed Non-TIF'!E173</f>
        <v>LOGAN-MAGNOLIA</v>
      </c>
      <c r="F173" t="str">
        <f>'Assessed Non-TIF'!F173</f>
        <v>Logan-Magnolia</v>
      </c>
      <c r="G173" s="8">
        <f>SUMIFS(TaxableValuation[Taxable Residential],TaxableValuation[Dist],$C173,TaxableValuation[Tif_NonTIF],$A$4)</f>
        <v>123080544</v>
      </c>
      <c r="H173" s="8">
        <f>SUMIFS(TaxableValuation[Taxable Ag Land],TaxableValuation[Dist],$C173,TaxableValuation[Tif_NonTIF],$A$4)</f>
        <v>98649328</v>
      </c>
      <c r="I173" s="8">
        <f>SUMIFS(TaxableValuation[Taxable Ag Building],TaxableValuation[Dist],$C173,TaxableValuation[Tif_NonTIF],$A$4)</f>
        <v>6219875</v>
      </c>
      <c r="J173" s="8">
        <f>SUMIFS(TaxableValuation[Taxable Commercial],TaxableValuation[Dist],$C173,TaxableValuation[Tif_NonTIF],$A$4)</f>
        <v>12866216</v>
      </c>
      <c r="K173" s="8">
        <f>SUMIFS(TaxableValuation[Taxable Industrial],TaxableValuation[Dist],$C173,TaxableValuation[Tif_NonTIF],$A$4)</f>
        <v>868525</v>
      </c>
      <c r="L173" s="8">
        <f>SUMIFS(TaxableValuation[Taxable Reserved],TaxableValuation[Dist],$C173,TaxableValuation[Tif_NonTIF],$A$4)</f>
        <v>0</v>
      </c>
      <c r="M173" s="8">
        <f>SUMIFS(TaxableValuation[Taxable Reserved2],TaxableValuation[Dist],$C173,TaxableValuation[Tif_NonTIF],$A$4)</f>
        <v>0</v>
      </c>
      <c r="N173" s="8">
        <f>SUMIFS(TaxableValuation[Taxable Railroads],TaxableValuation[Dist],$C173,TaxableValuation[Tif_NonTIF],$A$4)</f>
        <v>11489486</v>
      </c>
      <c r="O173" s="8">
        <f>SUMIFS(TaxableValuation[Taxable Utilities],TaxableValuation[Dist],$C173,TaxableValuation[Tif_NonTIF],$A$4)</f>
        <v>706835</v>
      </c>
      <c r="P173" s="8">
        <f>SUMIFS(TaxableValuation[Taxable Other],TaxableValuation[Dist],$C173,TaxableValuation[Tif_NonTIF],$A$4)</f>
        <v>0</v>
      </c>
      <c r="Q173" s="8">
        <f>SUMIFS(TaxableValuation[Taxable Gross],TaxableValuation[Dist],$C173,TaxableValuation[Tif_NonTIF],$A$4)</f>
        <v>253880809</v>
      </c>
      <c r="R173" s="8">
        <f>SUMIFS(TaxableValuation[Taxable Military Exempt],TaxableValuation[Dist],$C173,TaxableValuation[Tif_NonTIF],$A$4)</f>
        <v>564000</v>
      </c>
      <c r="S173" s="8">
        <f>SUMIFS(TaxableValuation[Taxable Homestead Exempt],TaxableValuation[Dist],$C173,TaxableValuation[Tif_NonTIF],$A$4)</f>
        <v>1384500</v>
      </c>
      <c r="T173" s="8">
        <f>SUMIFS(TaxableValuation[Taxable Net],TaxableValuation[Dist],$C173,TaxableValuation[Tif_NonTIF],$A$4)</f>
        <v>251932309</v>
      </c>
      <c r="U173" s="8">
        <f>SUMIFS(TaxableValuation[Taxable Gas &amp; Elec Utilities],TaxableValuation[Dist],$C173,TaxableValuation[Tif_NonTIF],$A$4)</f>
        <v>3318194</v>
      </c>
      <c r="V173" s="8">
        <f t="shared" si="2"/>
        <v>255250503</v>
      </c>
    </row>
    <row r="174" spans="1:22" x14ac:dyDescent="0.25">
      <c r="A174">
        <f>'Assessed Non-TIF'!A174</f>
        <v>2026</v>
      </c>
      <c r="B174" t="str">
        <f>'Assessed Non-TIF'!B174</f>
        <v>10</v>
      </c>
      <c r="C174" t="str">
        <f>'Assessed Non-TIF'!C174</f>
        <v>3816</v>
      </c>
      <c r="D174" t="str">
        <f>'Assessed Non-TIF'!D174</f>
        <v>3816</v>
      </c>
      <c r="E174" t="str">
        <f>'Assessed Non-TIF'!E174</f>
        <v>LONE TREE</v>
      </c>
      <c r="F174" t="str">
        <f>'Assessed Non-TIF'!F174</f>
        <v>Lone Tree</v>
      </c>
      <c r="G174" s="8">
        <f>SUMIFS(TaxableValuation[Taxable Residential],TaxableValuation[Dist],$C174,TaxableValuation[Tif_NonTIF],$A$4)</f>
        <v>96148260</v>
      </c>
      <c r="H174" s="8">
        <f>SUMIFS(TaxableValuation[Taxable Ag Land],TaxableValuation[Dist],$C174,TaxableValuation[Tif_NonTIF],$A$4)</f>
        <v>72249274</v>
      </c>
      <c r="I174" s="8">
        <f>SUMIFS(TaxableValuation[Taxable Ag Building],TaxableValuation[Dist],$C174,TaxableValuation[Tif_NonTIF],$A$4)</f>
        <v>6060326</v>
      </c>
      <c r="J174" s="8">
        <f>SUMIFS(TaxableValuation[Taxable Commercial],TaxableValuation[Dist],$C174,TaxableValuation[Tif_NonTIF],$A$4)</f>
        <v>6970801</v>
      </c>
      <c r="K174" s="8">
        <f>SUMIFS(TaxableValuation[Taxable Industrial],TaxableValuation[Dist],$C174,TaxableValuation[Tif_NonTIF],$A$4)</f>
        <v>6525048</v>
      </c>
      <c r="L174" s="8">
        <f>SUMIFS(TaxableValuation[Taxable Reserved],TaxableValuation[Dist],$C174,TaxableValuation[Tif_NonTIF],$A$4)</f>
        <v>0</v>
      </c>
      <c r="M174" s="8">
        <f>SUMIFS(TaxableValuation[Taxable Reserved2],TaxableValuation[Dist],$C174,TaxableValuation[Tif_NonTIF],$A$4)</f>
        <v>0</v>
      </c>
      <c r="N174" s="8">
        <f>SUMIFS(TaxableValuation[Taxable Railroads],TaxableValuation[Dist],$C174,TaxableValuation[Tif_NonTIF],$A$4)</f>
        <v>150035</v>
      </c>
      <c r="O174" s="8">
        <f>SUMIFS(TaxableValuation[Taxable Utilities],TaxableValuation[Dist],$C174,TaxableValuation[Tif_NonTIF],$A$4)</f>
        <v>14532497</v>
      </c>
      <c r="P174" s="8">
        <f>SUMIFS(TaxableValuation[Taxable Other],TaxableValuation[Dist],$C174,TaxableValuation[Tif_NonTIF],$A$4)</f>
        <v>0</v>
      </c>
      <c r="Q174" s="8">
        <f>SUMIFS(TaxableValuation[Taxable Gross],TaxableValuation[Dist],$C174,TaxableValuation[Tif_NonTIF],$A$4)</f>
        <v>202636241</v>
      </c>
      <c r="R174" s="8">
        <f>SUMIFS(TaxableValuation[Taxable Military Exempt],TaxableValuation[Dist],$C174,TaxableValuation[Tif_NonTIF],$A$4)</f>
        <v>404000</v>
      </c>
      <c r="S174" s="8">
        <f>SUMIFS(TaxableValuation[Taxable Homestead Exempt],TaxableValuation[Dist],$C174,TaxableValuation[Tif_NonTIF],$A$4)</f>
        <v>1280500</v>
      </c>
      <c r="T174" s="8">
        <f>SUMIFS(TaxableValuation[Taxable Net],TaxableValuation[Dist],$C174,TaxableValuation[Tif_NonTIF],$A$4)</f>
        <v>200951741</v>
      </c>
      <c r="U174" s="8">
        <f>SUMIFS(TaxableValuation[Taxable Gas &amp; Elec Utilities],TaxableValuation[Dist],$C174,TaxableValuation[Tif_NonTIF],$A$4)</f>
        <v>1970117</v>
      </c>
      <c r="V174" s="8">
        <f t="shared" si="2"/>
        <v>202921858</v>
      </c>
    </row>
    <row r="175" spans="1:22" x14ac:dyDescent="0.25">
      <c r="A175">
        <f>'Assessed Non-TIF'!A175</f>
        <v>2026</v>
      </c>
      <c r="B175" t="str">
        <f>'Assessed Non-TIF'!B175</f>
        <v>09</v>
      </c>
      <c r="C175" t="str">
        <f>'Assessed Non-TIF'!C175</f>
        <v>3841</v>
      </c>
      <c r="D175" t="str">
        <f>'Assessed Non-TIF'!D175</f>
        <v>3841</v>
      </c>
      <c r="E175" t="str">
        <f>'Assessed Non-TIF'!E175</f>
        <v>LOUISA-MUSCATINE</v>
      </c>
      <c r="F175" t="str">
        <f>'Assessed Non-TIF'!F175</f>
        <v>Louisa-Muscatine</v>
      </c>
      <c r="G175" s="8">
        <f>SUMIFS(TaxableValuation[Taxable Residential],TaxableValuation[Dist],$C175,TaxableValuation[Tif_NonTIF],$A$4)</f>
        <v>139699129</v>
      </c>
      <c r="H175" s="8">
        <f>SUMIFS(TaxableValuation[Taxable Ag Land],TaxableValuation[Dist],$C175,TaxableValuation[Tif_NonTIF],$A$4)</f>
        <v>74071846</v>
      </c>
      <c r="I175" s="8">
        <f>SUMIFS(TaxableValuation[Taxable Ag Building],TaxableValuation[Dist],$C175,TaxableValuation[Tif_NonTIF],$A$4)</f>
        <v>4340779</v>
      </c>
      <c r="J175" s="8">
        <f>SUMIFS(TaxableValuation[Taxable Commercial],TaxableValuation[Dist],$C175,TaxableValuation[Tif_NonTIF],$A$4)</f>
        <v>20808597</v>
      </c>
      <c r="K175" s="8">
        <f>SUMIFS(TaxableValuation[Taxable Industrial],TaxableValuation[Dist],$C175,TaxableValuation[Tif_NonTIF],$A$4)</f>
        <v>34395028</v>
      </c>
      <c r="L175" s="8">
        <f>SUMIFS(TaxableValuation[Taxable Reserved],TaxableValuation[Dist],$C175,TaxableValuation[Tif_NonTIF],$A$4)</f>
        <v>0</v>
      </c>
      <c r="M175" s="8">
        <f>SUMIFS(TaxableValuation[Taxable Reserved2],TaxableValuation[Dist],$C175,TaxableValuation[Tif_NonTIF],$A$4)</f>
        <v>0</v>
      </c>
      <c r="N175" s="8">
        <f>SUMIFS(TaxableValuation[Taxable Railroads],TaxableValuation[Dist],$C175,TaxableValuation[Tif_NonTIF],$A$4)</f>
        <v>3512255</v>
      </c>
      <c r="O175" s="8">
        <f>SUMIFS(TaxableValuation[Taxable Utilities],TaxableValuation[Dist],$C175,TaxableValuation[Tif_NonTIF],$A$4)</f>
        <v>2958407</v>
      </c>
      <c r="P175" s="8">
        <f>SUMIFS(TaxableValuation[Taxable Other],TaxableValuation[Dist],$C175,TaxableValuation[Tif_NonTIF],$A$4)</f>
        <v>0</v>
      </c>
      <c r="Q175" s="8">
        <f>SUMIFS(TaxableValuation[Taxable Gross],TaxableValuation[Dist],$C175,TaxableValuation[Tif_NonTIF],$A$4)</f>
        <v>279786041</v>
      </c>
      <c r="R175" s="8">
        <f>SUMIFS(TaxableValuation[Taxable Military Exempt],TaxableValuation[Dist],$C175,TaxableValuation[Tif_NonTIF],$A$4)</f>
        <v>628000</v>
      </c>
      <c r="S175" s="8">
        <f>SUMIFS(TaxableValuation[Taxable Homestead Exempt],TaxableValuation[Dist],$C175,TaxableValuation[Tif_NonTIF],$A$4)</f>
        <v>1956500</v>
      </c>
      <c r="T175" s="8">
        <f>SUMIFS(TaxableValuation[Taxable Net],TaxableValuation[Dist],$C175,TaxableValuation[Tif_NonTIF],$A$4)</f>
        <v>277201541</v>
      </c>
      <c r="U175" s="8">
        <f>SUMIFS(TaxableValuation[Taxable Gas &amp; Elec Utilities],TaxableValuation[Dist],$C175,TaxableValuation[Tif_NonTIF],$A$4)</f>
        <v>44285343</v>
      </c>
      <c r="V175" s="8">
        <f t="shared" si="2"/>
        <v>321486884</v>
      </c>
    </row>
    <row r="176" spans="1:22" x14ac:dyDescent="0.25">
      <c r="A176">
        <f>'Assessed Non-TIF'!A176</f>
        <v>2026</v>
      </c>
      <c r="B176" t="str">
        <f>'Assessed Non-TIF'!B176</f>
        <v>11</v>
      </c>
      <c r="C176" t="str">
        <f>'Assessed Non-TIF'!C176</f>
        <v>3906</v>
      </c>
      <c r="D176" t="str">
        <f>'Assessed Non-TIF'!D176</f>
        <v>3906</v>
      </c>
      <c r="E176" t="str">
        <f>'Assessed Non-TIF'!E176</f>
        <v>LYNNVILLE-SULLY</v>
      </c>
      <c r="F176" t="str">
        <f>'Assessed Non-TIF'!F176</f>
        <v>Lynnville-Sully</v>
      </c>
      <c r="G176" s="8">
        <f>SUMIFS(TaxableValuation[Taxable Residential],TaxableValuation[Dist],$C176,TaxableValuation[Tif_NonTIF],$A$4)</f>
        <v>106465576</v>
      </c>
      <c r="H176" s="8">
        <f>SUMIFS(TaxableValuation[Taxable Ag Land],TaxableValuation[Dist],$C176,TaxableValuation[Tif_NonTIF],$A$4)</f>
        <v>115875384</v>
      </c>
      <c r="I176" s="8">
        <f>SUMIFS(TaxableValuation[Taxable Ag Building],TaxableValuation[Dist],$C176,TaxableValuation[Tif_NonTIF],$A$4)</f>
        <v>8162803</v>
      </c>
      <c r="J176" s="8">
        <f>SUMIFS(TaxableValuation[Taxable Commercial],TaxableValuation[Dist],$C176,TaxableValuation[Tif_NonTIF],$A$4)</f>
        <v>19572213</v>
      </c>
      <c r="K176" s="8">
        <f>SUMIFS(TaxableValuation[Taxable Industrial],TaxableValuation[Dist],$C176,TaxableValuation[Tif_NonTIF],$A$4)</f>
        <v>3531850</v>
      </c>
      <c r="L176" s="8">
        <f>SUMIFS(TaxableValuation[Taxable Reserved],TaxableValuation[Dist],$C176,TaxableValuation[Tif_NonTIF],$A$4)</f>
        <v>0</v>
      </c>
      <c r="M176" s="8">
        <f>SUMIFS(TaxableValuation[Taxable Reserved2],TaxableValuation[Dist],$C176,TaxableValuation[Tif_NonTIF],$A$4)</f>
        <v>0</v>
      </c>
      <c r="N176" s="8">
        <f>SUMIFS(TaxableValuation[Taxable Railroads],TaxableValuation[Dist],$C176,TaxableValuation[Tif_NonTIF],$A$4)</f>
        <v>8516059</v>
      </c>
      <c r="O176" s="8">
        <f>SUMIFS(TaxableValuation[Taxable Utilities],TaxableValuation[Dist],$C176,TaxableValuation[Tif_NonTIF],$A$4)</f>
        <v>22820086</v>
      </c>
      <c r="P176" s="8">
        <f>SUMIFS(TaxableValuation[Taxable Other],TaxableValuation[Dist],$C176,TaxableValuation[Tif_NonTIF],$A$4)</f>
        <v>0</v>
      </c>
      <c r="Q176" s="8">
        <f>SUMIFS(TaxableValuation[Taxable Gross],TaxableValuation[Dist],$C176,TaxableValuation[Tif_NonTIF],$A$4)</f>
        <v>284943971</v>
      </c>
      <c r="R176" s="8">
        <f>SUMIFS(TaxableValuation[Taxable Military Exempt],TaxableValuation[Dist],$C176,TaxableValuation[Tif_NonTIF],$A$4)</f>
        <v>364000</v>
      </c>
      <c r="S176" s="8">
        <f>SUMIFS(TaxableValuation[Taxable Homestead Exempt],TaxableValuation[Dist],$C176,TaxableValuation[Tif_NonTIF],$A$4)</f>
        <v>1586000</v>
      </c>
      <c r="T176" s="8">
        <f>SUMIFS(TaxableValuation[Taxable Net],TaxableValuation[Dist],$C176,TaxableValuation[Tif_NonTIF],$A$4)</f>
        <v>282993971</v>
      </c>
      <c r="U176" s="8">
        <f>SUMIFS(TaxableValuation[Taxable Gas &amp; Elec Utilities],TaxableValuation[Dist],$C176,TaxableValuation[Tif_NonTIF],$A$4)</f>
        <v>5009758</v>
      </c>
      <c r="V176" s="8">
        <f t="shared" si="2"/>
        <v>288003729</v>
      </c>
    </row>
    <row r="177" spans="1:22" x14ac:dyDescent="0.25">
      <c r="A177">
        <f>'Assessed Non-TIF'!A177</f>
        <v>2026</v>
      </c>
      <c r="B177" t="str">
        <f>'Assessed Non-TIF'!B177</f>
        <v>11</v>
      </c>
      <c r="C177" t="str">
        <f>'Assessed Non-TIF'!C177</f>
        <v>3942</v>
      </c>
      <c r="D177" t="str">
        <f>'Assessed Non-TIF'!D177</f>
        <v>3942</v>
      </c>
      <c r="E177" t="str">
        <f>'Assessed Non-TIF'!E177</f>
        <v>MADRID</v>
      </c>
      <c r="F177" t="str">
        <f>'Assessed Non-TIF'!F177</f>
        <v>Madrid</v>
      </c>
      <c r="G177" s="8">
        <f>SUMIFS(TaxableValuation[Taxable Residential],TaxableValuation[Dist],$C177,TaxableValuation[Tif_NonTIF],$A$4)</f>
        <v>158461551</v>
      </c>
      <c r="H177" s="8">
        <f>SUMIFS(TaxableValuation[Taxable Ag Land],TaxableValuation[Dist],$C177,TaxableValuation[Tif_NonTIF],$A$4)</f>
        <v>25426161</v>
      </c>
      <c r="I177" s="8">
        <f>SUMIFS(TaxableValuation[Taxable Ag Building],TaxableValuation[Dist],$C177,TaxableValuation[Tif_NonTIF],$A$4)</f>
        <v>1540929</v>
      </c>
      <c r="J177" s="8">
        <f>SUMIFS(TaxableValuation[Taxable Commercial],TaxableValuation[Dist],$C177,TaxableValuation[Tif_NonTIF],$A$4)</f>
        <v>10135383</v>
      </c>
      <c r="K177" s="8">
        <f>SUMIFS(TaxableValuation[Taxable Industrial],TaxableValuation[Dist],$C177,TaxableValuation[Tif_NonTIF],$A$4)</f>
        <v>343629</v>
      </c>
      <c r="L177" s="8">
        <f>SUMIFS(TaxableValuation[Taxable Reserved],TaxableValuation[Dist],$C177,TaxableValuation[Tif_NonTIF],$A$4)</f>
        <v>0</v>
      </c>
      <c r="M177" s="8">
        <f>SUMIFS(TaxableValuation[Taxable Reserved2],TaxableValuation[Dist],$C177,TaxableValuation[Tif_NonTIF],$A$4)</f>
        <v>0</v>
      </c>
      <c r="N177" s="8">
        <f>SUMIFS(TaxableValuation[Taxable Railroads],TaxableValuation[Dist],$C177,TaxableValuation[Tif_NonTIF],$A$4)</f>
        <v>0</v>
      </c>
      <c r="O177" s="8">
        <f>SUMIFS(TaxableValuation[Taxable Utilities],TaxableValuation[Dist],$C177,TaxableValuation[Tif_NonTIF],$A$4)</f>
        <v>193828</v>
      </c>
      <c r="P177" s="8">
        <f>SUMIFS(TaxableValuation[Taxable Other],TaxableValuation[Dist],$C177,TaxableValuation[Tif_NonTIF],$A$4)</f>
        <v>617</v>
      </c>
      <c r="Q177" s="8">
        <f>SUMIFS(TaxableValuation[Taxable Gross],TaxableValuation[Dist],$C177,TaxableValuation[Tif_NonTIF],$A$4)</f>
        <v>196102098</v>
      </c>
      <c r="R177" s="8">
        <f>SUMIFS(TaxableValuation[Taxable Military Exempt],TaxableValuation[Dist],$C177,TaxableValuation[Tif_NonTIF],$A$4)</f>
        <v>419704</v>
      </c>
      <c r="S177" s="8">
        <f>SUMIFS(TaxableValuation[Taxable Homestead Exempt],TaxableValuation[Dist],$C177,TaxableValuation[Tif_NonTIF],$A$4)</f>
        <v>1209000</v>
      </c>
      <c r="T177" s="8">
        <f>SUMIFS(TaxableValuation[Taxable Net],TaxableValuation[Dist],$C177,TaxableValuation[Tif_NonTIF],$A$4)</f>
        <v>194473394</v>
      </c>
      <c r="U177" s="8">
        <f>SUMIFS(TaxableValuation[Taxable Gas &amp; Elec Utilities],TaxableValuation[Dist],$C177,TaxableValuation[Tif_NonTIF],$A$4)</f>
        <v>3939908</v>
      </c>
      <c r="V177" s="8">
        <f t="shared" si="2"/>
        <v>198413302</v>
      </c>
    </row>
    <row r="178" spans="1:22" x14ac:dyDescent="0.25">
      <c r="A178">
        <f>'Assessed Non-TIF'!A178</f>
        <v>2026</v>
      </c>
      <c r="B178" t="str">
        <f>'Assessed Non-TIF'!B178</f>
        <v>05</v>
      </c>
      <c r="C178" t="str">
        <f>'Assessed Non-TIF'!C178</f>
        <v>4023</v>
      </c>
      <c r="D178" t="str">
        <f>'Assessed Non-TIF'!D178</f>
        <v>4023</v>
      </c>
      <c r="E178" t="str">
        <f>'Assessed Non-TIF'!E178</f>
        <v>MANSON-NORTHWEST WEBSTER</v>
      </c>
      <c r="F178" t="str">
        <f>'Assessed Non-TIF'!F178</f>
        <v>Manson-Northwest Webster</v>
      </c>
      <c r="G178" s="8">
        <f>SUMIFS(TaxableValuation[Taxable Residential],TaxableValuation[Dist],$C178,TaxableValuation[Tif_NonTIF],$A$4)</f>
        <v>162794496</v>
      </c>
      <c r="H178" s="8">
        <f>SUMIFS(TaxableValuation[Taxable Ag Land],TaxableValuation[Dist],$C178,TaxableValuation[Tif_NonTIF],$A$4)</f>
        <v>186148082</v>
      </c>
      <c r="I178" s="8">
        <f>SUMIFS(TaxableValuation[Taxable Ag Building],TaxableValuation[Dist],$C178,TaxableValuation[Tif_NonTIF],$A$4)</f>
        <v>6004495</v>
      </c>
      <c r="J178" s="8">
        <f>SUMIFS(TaxableValuation[Taxable Commercial],TaxableValuation[Dist],$C178,TaxableValuation[Tif_NonTIF],$A$4)</f>
        <v>34268797</v>
      </c>
      <c r="K178" s="8">
        <f>SUMIFS(TaxableValuation[Taxable Industrial],TaxableValuation[Dist],$C178,TaxableValuation[Tif_NonTIF],$A$4)</f>
        <v>33580781</v>
      </c>
      <c r="L178" s="8">
        <f>SUMIFS(TaxableValuation[Taxable Reserved],TaxableValuation[Dist],$C178,TaxableValuation[Tif_NonTIF],$A$4)</f>
        <v>0</v>
      </c>
      <c r="M178" s="8">
        <f>SUMIFS(TaxableValuation[Taxable Reserved2],TaxableValuation[Dist],$C178,TaxableValuation[Tif_NonTIF],$A$4)</f>
        <v>0</v>
      </c>
      <c r="N178" s="8">
        <f>SUMIFS(TaxableValuation[Taxable Railroads],TaxableValuation[Dist],$C178,TaxableValuation[Tif_NonTIF],$A$4)</f>
        <v>23007103</v>
      </c>
      <c r="O178" s="8">
        <f>SUMIFS(TaxableValuation[Taxable Utilities],TaxableValuation[Dist],$C178,TaxableValuation[Tif_NonTIF],$A$4)</f>
        <v>273785</v>
      </c>
      <c r="P178" s="8">
        <f>SUMIFS(TaxableValuation[Taxable Other],TaxableValuation[Dist],$C178,TaxableValuation[Tif_NonTIF],$A$4)</f>
        <v>5444</v>
      </c>
      <c r="Q178" s="8">
        <f>SUMIFS(TaxableValuation[Taxable Gross],TaxableValuation[Dist],$C178,TaxableValuation[Tif_NonTIF],$A$4)</f>
        <v>446082983</v>
      </c>
      <c r="R178" s="8">
        <f>SUMIFS(TaxableValuation[Taxable Military Exempt],TaxableValuation[Dist],$C178,TaxableValuation[Tif_NonTIF],$A$4)</f>
        <v>656000</v>
      </c>
      <c r="S178" s="8">
        <f>SUMIFS(TaxableValuation[Taxable Homestead Exempt],TaxableValuation[Dist],$C178,TaxableValuation[Tif_NonTIF],$A$4)</f>
        <v>2604601</v>
      </c>
      <c r="T178" s="8">
        <f>SUMIFS(TaxableValuation[Taxable Net],TaxableValuation[Dist],$C178,TaxableValuation[Tif_NonTIF],$A$4)</f>
        <v>442822382</v>
      </c>
      <c r="U178" s="8">
        <f>SUMIFS(TaxableValuation[Taxable Gas &amp; Elec Utilities],TaxableValuation[Dist],$C178,TaxableValuation[Tif_NonTIF],$A$4)</f>
        <v>21902953</v>
      </c>
      <c r="V178" s="8">
        <f t="shared" si="2"/>
        <v>464725335</v>
      </c>
    </row>
    <row r="179" spans="1:22" x14ac:dyDescent="0.25">
      <c r="A179">
        <f>'Assessed Non-TIF'!A179</f>
        <v>2026</v>
      </c>
      <c r="B179" t="str">
        <f>'Assessed Non-TIF'!B179</f>
        <v>12</v>
      </c>
      <c r="C179" t="str">
        <f>'Assessed Non-TIF'!C179</f>
        <v>4033</v>
      </c>
      <c r="D179" t="str">
        <f>'Assessed Non-TIF'!D179</f>
        <v>4033</v>
      </c>
      <c r="E179" t="str">
        <f>'Assessed Non-TIF'!E179</f>
        <v>MAPLE VALLEY-ANTHON OTO</v>
      </c>
      <c r="F179" t="str">
        <f>'Assessed Non-TIF'!F179</f>
        <v>Maple Valley-Anthon Oto</v>
      </c>
      <c r="G179" s="8">
        <f>SUMIFS(TaxableValuation[Taxable Residential],TaxableValuation[Dist],$C179,TaxableValuation[Tif_NonTIF],$A$4)</f>
        <v>119823620</v>
      </c>
      <c r="H179" s="8">
        <f>SUMIFS(TaxableValuation[Taxable Ag Land],TaxableValuation[Dist],$C179,TaxableValuation[Tif_NonTIF],$A$4)</f>
        <v>305710492</v>
      </c>
      <c r="I179" s="8">
        <f>SUMIFS(TaxableValuation[Taxable Ag Building],TaxableValuation[Dist],$C179,TaxableValuation[Tif_NonTIF],$A$4)</f>
        <v>13551338</v>
      </c>
      <c r="J179" s="8">
        <f>SUMIFS(TaxableValuation[Taxable Commercial],TaxableValuation[Dist],$C179,TaxableValuation[Tif_NonTIF],$A$4)</f>
        <v>32565698</v>
      </c>
      <c r="K179" s="8">
        <f>SUMIFS(TaxableValuation[Taxable Industrial],TaxableValuation[Dist],$C179,TaxableValuation[Tif_NonTIF],$A$4)</f>
        <v>1851097</v>
      </c>
      <c r="L179" s="8">
        <f>SUMIFS(TaxableValuation[Taxable Reserved],TaxableValuation[Dist],$C179,TaxableValuation[Tif_NonTIF],$A$4)</f>
        <v>0</v>
      </c>
      <c r="M179" s="8">
        <f>SUMIFS(TaxableValuation[Taxable Reserved2],TaxableValuation[Dist],$C179,TaxableValuation[Tif_NonTIF],$A$4)</f>
        <v>0</v>
      </c>
      <c r="N179" s="8">
        <f>SUMIFS(TaxableValuation[Taxable Railroads],TaxableValuation[Dist],$C179,TaxableValuation[Tif_NonTIF],$A$4)</f>
        <v>0</v>
      </c>
      <c r="O179" s="8">
        <f>SUMIFS(TaxableValuation[Taxable Utilities],TaxableValuation[Dist],$C179,TaxableValuation[Tif_NonTIF],$A$4)</f>
        <v>1820282</v>
      </c>
      <c r="P179" s="8">
        <f>SUMIFS(TaxableValuation[Taxable Other],TaxableValuation[Dist],$C179,TaxableValuation[Tif_NonTIF],$A$4)</f>
        <v>0</v>
      </c>
      <c r="Q179" s="8">
        <f>SUMIFS(TaxableValuation[Taxable Gross],TaxableValuation[Dist],$C179,TaxableValuation[Tif_NonTIF],$A$4)</f>
        <v>475322527</v>
      </c>
      <c r="R179" s="8">
        <f>SUMIFS(TaxableValuation[Taxable Military Exempt],TaxableValuation[Dist],$C179,TaxableValuation[Tif_NonTIF],$A$4)</f>
        <v>853852</v>
      </c>
      <c r="S179" s="8">
        <f>SUMIFS(TaxableValuation[Taxable Homestead Exempt],TaxableValuation[Dist],$C179,TaxableValuation[Tif_NonTIF],$A$4)</f>
        <v>2242500</v>
      </c>
      <c r="T179" s="8">
        <f>SUMIFS(TaxableValuation[Taxable Net],TaxableValuation[Dist],$C179,TaxableValuation[Tif_NonTIF],$A$4)</f>
        <v>472226175</v>
      </c>
      <c r="U179" s="8">
        <f>SUMIFS(TaxableValuation[Taxable Gas &amp; Elec Utilities],TaxableValuation[Dist],$C179,TaxableValuation[Tif_NonTIF],$A$4)</f>
        <v>6047620</v>
      </c>
      <c r="V179" s="8">
        <f t="shared" si="2"/>
        <v>478273795</v>
      </c>
    </row>
    <row r="180" spans="1:22" x14ac:dyDescent="0.25">
      <c r="A180">
        <f>'Assessed Non-TIF'!A180</f>
        <v>2026</v>
      </c>
      <c r="B180" t="str">
        <f>'Assessed Non-TIF'!B180</f>
        <v>09</v>
      </c>
      <c r="C180" t="str">
        <f>'Assessed Non-TIF'!C180</f>
        <v>4041</v>
      </c>
      <c r="D180" t="str">
        <f>'Assessed Non-TIF'!D180</f>
        <v>4041</v>
      </c>
      <c r="E180" t="str">
        <f>'Assessed Non-TIF'!E180</f>
        <v>MAQUOKETA</v>
      </c>
      <c r="F180" t="str">
        <f>'Assessed Non-TIF'!F180</f>
        <v>Maquoketa</v>
      </c>
      <c r="G180" s="8">
        <f>SUMIFS(TaxableValuation[Taxable Residential],TaxableValuation[Dist],$C180,TaxableValuation[Tif_NonTIF],$A$4)</f>
        <v>275996851</v>
      </c>
      <c r="H180" s="8">
        <f>SUMIFS(TaxableValuation[Taxable Ag Land],TaxableValuation[Dist],$C180,TaxableValuation[Tif_NonTIF],$A$4)</f>
        <v>99261233</v>
      </c>
      <c r="I180" s="8">
        <f>SUMIFS(TaxableValuation[Taxable Ag Building],TaxableValuation[Dist],$C180,TaxableValuation[Tif_NonTIF],$A$4)</f>
        <v>6228440</v>
      </c>
      <c r="J180" s="8">
        <f>SUMIFS(TaxableValuation[Taxable Commercial],TaxableValuation[Dist],$C180,TaxableValuation[Tif_NonTIF],$A$4)</f>
        <v>80640477</v>
      </c>
      <c r="K180" s="8">
        <f>SUMIFS(TaxableValuation[Taxable Industrial],TaxableValuation[Dist],$C180,TaxableValuation[Tif_NonTIF],$A$4)</f>
        <v>14576429</v>
      </c>
      <c r="L180" s="8">
        <f>SUMIFS(TaxableValuation[Taxable Reserved],TaxableValuation[Dist],$C180,TaxableValuation[Tif_NonTIF],$A$4)</f>
        <v>0</v>
      </c>
      <c r="M180" s="8">
        <f>SUMIFS(TaxableValuation[Taxable Reserved2],TaxableValuation[Dist],$C180,TaxableValuation[Tif_NonTIF],$A$4)</f>
        <v>0</v>
      </c>
      <c r="N180" s="8">
        <f>SUMIFS(TaxableValuation[Taxable Railroads],TaxableValuation[Dist],$C180,TaxableValuation[Tif_NonTIF],$A$4)</f>
        <v>0</v>
      </c>
      <c r="O180" s="8">
        <f>SUMIFS(TaxableValuation[Taxable Utilities],TaxableValuation[Dist],$C180,TaxableValuation[Tif_NonTIF],$A$4)</f>
        <v>2740454</v>
      </c>
      <c r="P180" s="8">
        <f>SUMIFS(TaxableValuation[Taxable Other],TaxableValuation[Dist],$C180,TaxableValuation[Tif_NonTIF],$A$4)</f>
        <v>0</v>
      </c>
      <c r="Q180" s="8">
        <f>SUMIFS(TaxableValuation[Taxable Gross],TaxableValuation[Dist],$C180,TaxableValuation[Tif_NonTIF],$A$4)</f>
        <v>479443884</v>
      </c>
      <c r="R180" s="8">
        <f>SUMIFS(TaxableValuation[Taxable Military Exempt],TaxableValuation[Dist],$C180,TaxableValuation[Tif_NonTIF],$A$4)</f>
        <v>1324000</v>
      </c>
      <c r="S180" s="8">
        <f>SUMIFS(TaxableValuation[Taxable Homestead Exempt],TaxableValuation[Dist],$C180,TaxableValuation[Tif_NonTIF],$A$4)</f>
        <v>4647500</v>
      </c>
      <c r="T180" s="8">
        <f>SUMIFS(TaxableValuation[Taxable Net],TaxableValuation[Dist],$C180,TaxableValuation[Tif_NonTIF],$A$4)</f>
        <v>473472384</v>
      </c>
      <c r="U180" s="8">
        <f>SUMIFS(TaxableValuation[Taxable Gas &amp; Elec Utilities],TaxableValuation[Dist],$C180,TaxableValuation[Tif_NonTIF],$A$4)</f>
        <v>9582487</v>
      </c>
      <c r="V180" s="8">
        <f t="shared" si="2"/>
        <v>483054871</v>
      </c>
    </row>
    <row r="181" spans="1:22" x14ac:dyDescent="0.25">
      <c r="A181">
        <f>'Assessed Non-TIF'!A181</f>
        <v>2026</v>
      </c>
      <c r="B181" t="str">
        <f>'Assessed Non-TIF'!B181</f>
        <v>01</v>
      </c>
      <c r="C181" t="str">
        <f>'Assessed Non-TIF'!C181</f>
        <v>4043</v>
      </c>
      <c r="D181" t="str">
        <f>'Assessed Non-TIF'!D181</f>
        <v>4043</v>
      </c>
      <c r="E181" t="str">
        <f>'Assessed Non-TIF'!E181</f>
        <v>MAQUOKETA VALLEY</v>
      </c>
      <c r="F181" t="str">
        <f>'Assessed Non-TIF'!F181</f>
        <v>Maquoketa Valley</v>
      </c>
      <c r="G181" s="8">
        <f>SUMIFS(TaxableValuation[Taxable Residential],TaxableValuation[Dist],$C181,TaxableValuation[Tif_NonTIF],$A$4)</f>
        <v>312817880</v>
      </c>
      <c r="H181" s="8">
        <f>SUMIFS(TaxableValuation[Taxable Ag Land],TaxableValuation[Dist],$C181,TaxableValuation[Tif_NonTIF],$A$4)</f>
        <v>109292760</v>
      </c>
      <c r="I181" s="8">
        <f>SUMIFS(TaxableValuation[Taxable Ag Building],TaxableValuation[Dist],$C181,TaxableValuation[Tif_NonTIF],$A$4)</f>
        <v>17960957</v>
      </c>
      <c r="J181" s="8">
        <f>SUMIFS(TaxableValuation[Taxable Commercial],TaxableValuation[Dist],$C181,TaxableValuation[Tif_NonTIF],$A$4)</f>
        <v>23138842</v>
      </c>
      <c r="K181" s="8">
        <f>SUMIFS(TaxableValuation[Taxable Industrial],TaxableValuation[Dist],$C181,TaxableValuation[Tif_NonTIF],$A$4)</f>
        <v>9224040</v>
      </c>
      <c r="L181" s="8">
        <f>SUMIFS(TaxableValuation[Taxable Reserved],TaxableValuation[Dist],$C181,TaxableValuation[Tif_NonTIF],$A$4)</f>
        <v>0</v>
      </c>
      <c r="M181" s="8">
        <f>SUMIFS(TaxableValuation[Taxable Reserved2],TaxableValuation[Dist],$C181,TaxableValuation[Tif_NonTIF],$A$4)</f>
        <v>0</v>
      </c>
      <c r="N181" s="8">
        <f>SUMIFS(TaxableValuation[Taxable Railroads],TaxableValuation[Dist],$C181,TaxableValuation[Tif_NonTIF],$A$4)</f>
        <v>2283860</v>
      </c>
      <c r="O181" s="8">
        <f>SUMIFS(TaxableValuation[Taxable Utilities],TaxableValuation[Dist],$C181,TaxableValuation[Tif_NonTIF],$A$4)</f>
        <v>19239609</v>
      </c>
      <c r="P181" s="8">
        <f>SUMIFS(TaxableValuation[Taxable Other],TaxableValuation[Dist],$C181,TaxableValuation[Tif_NonTIF],$A$4)</f>
        <v>0</v>
      </c>
      <c r="Q181" s="8">
        <f>SUMIFS(TaxableValuation[Taxable Gross],TaxableValuation[Dist],$C181,TaxableValuation[Tif_NonTIF],$A$4)</f>
        <v>493957948</v>
      </c>
      <c r="R181" s="8">
        <f>SUMIFS(TaxableValuation[Taxable Military Exempt],TaxableValuation[Dist],$C181,TaxableValuation[Tif_NonTIF],$A$4)</f>
        <v>734939</v>
      </c>
      <c r="S181" s="8">
        <f>SUMIFS(TaxableValuation[Taxable Homestead Exempt],TaxableValuation[Dist],$C181,TaxableValuation[Tif_NonTIF],$A$4)</f>
        <v>3204500</v>
      </c>
      <c r="T181" s="8">
        <f>SUMIFS(TaxableValuation[Taxable Net],TaxableValuation[Dist],$C181,TaxableValuation[Tif_NonTIF],$A$4)</f>
        <v>490018509</v>
      </c>
      <c r="U181" s="8">
        <f>SUMIFS(TaxableValuation[Taxable Gas &amp; Elec Utilities],TaxableValuation[Dist],$C181,TaxableValuation[Tif_NonTIF],$A$4)</f>
        <v>4663625</v>
      </c>
      <c r="V181" s="8">
        <f t="shared" si="2"/>
        <v>494682134</v>
      </c>
    </row>
    <row r="182" spans="1:22" x14ac:dyDescent="0.25">
      <c r="A182">
        <f>'Assessed Non-TIF'!A182</f>
        <v>2026</v>
      </c>
      <c r="B182" t="str">
        <f>'Assessed Non-TIF'!B182</f>
        <v>12</v>
      </c>
      <c r="C182" t="str">
        <f>'Assessed Non-TIF'!C182</f>
        <v>4068</v>
      </c>
      <c r="D182" t="str">
        <f>'Assessed Non-TIF'!D182</f>
        <v>4068</v>
      </c>
      <c r="E182" t="str">
        <f>'Assessed Non-TIF'!E182</f>
        <v>MARCUS-MERIDEN CLEGHORN</v>
      </c>
      <c r="F182" t="str">
        <f>'Assessed Non-TIF'!F182</f>
        <v>Marcus-Meriden Cleghorn</v>
      </c>
      <c r="G182" s="8">
        <f>SUMIFS(TaxableValuation[Taxable Residential],TaxableValuation[Dist],$C182,TaxableValuation[Tif_NonTIF],$A$4)</f>
        <v>95730008</v>
      </c>
      <c r="H182" s="8">
        <f>SUMIFS(TaxableValuation[Taxable Ag Land],TaxableValuation[Dist],$C182,TaxableValuation[Tif_NonTIF],$A$4)</f>
        <v>221637422</v>
      </c>
      <c r="I182" s="8">
        <f>SUMIFS(TaxableValuation[Taxable Ag Building],TaxableValuation[Dist],$C182,TaxableValuation[Tif_NonTIF],$A$4)</f>
        <v>19293777</v>
      </c>
      <c r="J182" s="8">
        <f>SUMIFS(TaxableValuation[Taxable Commercial],TaxableValuation[Dist],$C182,TaxableValuation[Tif_NonTIF],$A$4)</f>
        <v>18771098</v>
      </c>
      <c r="K182" s="8">
        <f>SUMIFS(TaxableValuation[Taxable Industrial],TaxableValuation[Dist],$C182,TaxableValuation[Tif_NonTIF],$A$4)</f>
        <v>68738533</v>
      </c>
      <c r="L182" s="8">
        <f>SUMIFS(TaxableValuation[Taxable Reserved],TaxableValuation[Dist],$C182,TaxableValuation[Tif_NonTIF],$A$4)</f>
        <v>0</v>
      </c>
      <c r="M182" s="8">
        <f>SUMIFS(TaxableValuation[Taxable Reserved2],TaxableValuation[Dist],$C182,TaxableValuation[Tif_NonTIF],$A$4)</f>
        <v>0</v>
      </c>
      <c r="N182" s="8">
        <f>SUMIFS(TaxableValuation[Taxable Railroads],TaxableValuation[Dist],$C182,TaxableValuation[Tif_NonTIF],$A$4)</f>
        <v>4638669</v>
      </c>
      <c r="O182" s="8">
        <f>SUMIFS(TaxableValuation[Taxable Utilities],TaxableValuation[Dist],$C182,TaxableValuation[Tif_NonTIF],$A$4)</f>
        <v>8802338</v>
      </c>
      <c r="P182" s="8">
        <f>SUMIFS(TaxableValuation[Taxable Other],TaxableValuation[Dist],$C182,TaxableValuation[Tif_NonTIF],$A$4)</f>
        <v>0</v>
      </c>
      <c r="Q182" s="8">
        <f>SUMIFS(TaxableValuation[Taxable Gross],TaxableValuation[Dist],$C182,TaxableValuation[Tif_NonTIF],$A$4)</f>
        <v>437611845</v>
      </c>
      <c r="R182" s="8">
        <f>SUMIFS(TaxableValuation[Taxable Military Exempt],TaxableValuation[Dist],$C182,TaxableValuation[Tif_NonTIF],$A$4)</f>
        <v>548435</v>
      </c>
      <c r="S182" s="8">
        <f>SUMIFS(TaxableValuation[Taxable Homestead Exempt],TaxableValuation[Dist],$C182,TaxableValuation[Tif_NonTIF],$A$4)</f>
        <v>861717</v>
      </c>
      <c r="T182" s="8">
        <f>SUMIFS(TaxableValuation[Taxable Net],TaxableValuation[Dist],$C182,TaxableValuation[Tif_NonTIF],$A$4)</f>
        <v>436201693</v>
      </c>
      <c r="U182" s="8">
        <f>SUMIFS(TaxableValuation[Taxable Gas &amp; Elec Utilities],TaxableValuation[Dist],$C182,TaxableValuation[Tif_NonTIF],$A$4)</f>
        <v>25860134</v>
      </c>
      <c r="V182" s="8">
        <f t="shared" si="2"/>
        <v>462061827</v>
      </c>
    </row>
    <row r="183" spans="1:22" x14ac:dyDescent="0.25">
      <c r="A183">
        <f>'Assessed Non-TIF'!A183</f>
        <v>2026</v>
      </c>
      <c r="B183" t="str">
        <f>'Assessed Non-TIF'!B183</f>
        <v>10</v>
      </c>
      <c r="C183" t="str">
        <f>'Assessed Non-TIF'!C183</f>
        <v>4086</v>
      </c>
      <c r="D183" t="str">
        <f>'Assessed Non-TIF'!D183</f>
        <v>4086</v>
      </c>
      <c r="E183" t="str">
        <f>'Assessed Non-TIF'!E183</f>
        <v>MARION</v>
      </c>
      <c r="F183" t="str">
        <f>'Assessed Non-TIF'!F183</f>
        <v>Marion</v>
      </c>
      <c r="G183" s="8">
        <f>SUMIFS(TaxableValuation[Taxable Residential],TaxableValuation[Dist],$C183,TaxableValuation[Tif_NonTIF],$A$4)</f>
        <v>400027891</v>
      </c>
      <c r="H183" s="8">
        <f>SUMIFS(TaxableValuation[Taxable Ag Land],TaxableValuation[Dist],$C183,TaxableValuation[Tif_NonTIF],$A$4)</f>
        <v>110708</v>
      </c>
      <c r="I183" s="8">
        <f>SUMIFS(TaxableValuation[Taxable Ag Building],TaxableValuation[Dist],$C183,TaxableValuation[Tif_NonTIF],$A$4)</f>
        <v>0</v>
      </c>
      <c r="J183" s="8">
        <f>SUMIFS(TaxableValuation[Taxable Commercial],TaxableValuation[Dist],$C183,TaxableValuation[Tif_NonTIF],$A$4)</f>
        <v>124262888</v>
      </c>
      <c r="K183" s="8">
        <f>SUMIFS(TaxableValuation[Taxable Industrial],TaxableValuation[Dist],$C183,TaxableValuation[Tif_NonTIF],$A$4)</f>
        <v>6907871</v>
      </c>
      <c r="L183" s="8">
        <f>SUMIFS(TaxableValuation[Taxable Reserved],TaxableValuation[Dist],$C183,TaxableValuation[Tif_NonTIF],$A$4)</f>
        <v>0</v>
      </c>
      <c r="M183" s="8">
        <f>SUMIFS(TaxableValuation[Taxable Reserved2],TaxableValuation[Dist],$C183,TaxableValuation[Tif_NonTIF],$A$4)</f>
        <v>0</v>
      </c>
      <c r="N183" s="8">
        <f>SUMIFS(TaxableValuation[Taxable Railroads],TaxableValuation[Dist],$C183,TaxableValuation[Tif_NonTIF],$A$4)</f>
        <v>0</v>
      </c>
      <c r="O183" s="8">
        <f>SUMIFS(TaxableValuation[Taxable Utilities],TaxableValuation[Dist],$C183,TaxableValuation[Tif_NonTIF],$A$4)</f>
        <v>0</v>
      </c>
      <c r="P183" s="8">
        <f>SUMIFS(TaxableValuation[Taxable Other],TaxableValuation[Dist],$C183,TaxableValuation[Tif_NonTIF],$A$4)</f>
        <v>0</v>
      </c>
      <c r="Q183" s="8">
        <f>SUMIFS(TaxableValuation[Taxable Gross],TaxableValuation[Dist],$C183,TaxableValuation[Tif_NonTIF],$A$4)</f>
        <v>531309358</v>
      </c>
      <c r="R183" s="8">
        <f>SUMIFS(TaxableValuation[Taxable Military Exempt],TaxableValuation[Dist],$C183,TaxableValuation[Tif_NonTIF],$A$4)</f>
        <v>1828000</v>
      </c>
      <c r="S183" s="8">
        <f>SUMIFS(TaxableValuation[Taxable Homestead Exempt],TaxableValuation[Dist],$C183,TaxableValuation[Tif_NonTIF],$A$4)</f>
        <v>6935500</v>
      </c>
      <c r="T183" s="8">
        <f>SUMIFS(TaxableValuation[Taxable Net],TaxableValuation[Dist],$C183,TaxableValuation[Tif_NonTIF],$A$4)</f>
        <v>522545858</v>
      </c>
      <c r="U183" s="8">
        <f>SUMIFS(TaxableValuation[Taxable Gas &amp; Elec Utilities],TaxableValuation[Dist],$C183,TaxableValuation[Tif_NonTIF],$A$4)</f>
        <v>8790841</v>
      </c>
      <c r="V183" s="8">
        <f t="shared" si="2"/>
        <v>531336699</v>
      </c>
    </row>
    <row r="184" spans="1:22" x14ac:dyDescent="0.25">
      <c r="A184">
        <f>'Assessed Non-TIF'!A184</f>
        <v>2026</v>
      </c>
      <c r="B184" t="str">
        <f>'Assessed Non-TIF'!B184</f>
        <v>07</v>
      </c>
      <c r="C184" t="str">
        <f>'Assessed Non-TIF'!C184</f>
        <v>4104</v>
      </c>
      <c r="D184" t="str">
        <f>'Assessed Non-TIF'!D184</f>
        <v>4104</v>
      </c>
      <c r="E184" t="str">
        <f>'Assessed Non-TIF'!E184</f>
        <v>MARSHALLTOWN</v>
      </c>
      <c r="F184" t="str">
        <f>'Assessed Non-TIF'!F184</f>
        <v>Marshalltown</v>
      </c>
      <c r="G184" s="8">
        <f>SUMIFS(TaxableValuation[Taxable Residential],TaxableValuation[Dist],$C184,TaxableValuation[Tif_NonTIF],$A$4)</f>
        <v>691450326</v>
      </c>
      <c r="H184" s="8">
        <f>SUMIFS(TaxableValuation[Taxable Ag Land],TaxableValuation[Dist],$C184,TaxableValuation[Tif_NonTIF],$A$4)</f>
        <v>104629888</v>
      </c>
      <c r="I184" s="8">
        <f>SUMIFS(TaxableValuation[Taxable Ag Building],TaxableValuation[Dist],$C184,TaxableValuation[Tif_NonTIF],$A$4)</f>
        <v>4668702</v>
      </c>
      <c r="J184" s="8">
        <f>SUMIFS(TaxableValuation[Taxable Commercial],TaxableValuation[Dist],$C184,TaxableValuation[Tif_NonTIF],$A$4)</f>
        <v>261734330</v>
      </c>
      <c r="K184" s="8">
        <f>SUMIFS(TaxableValuation[Taxable Industrial],TaxableValuation[Dist],$C184,TaxableValuation[Tif_NonTIF],$A$4)</f>
        <v>120602434</v>
      </c>
      <c r="L184" s="8">
        <f>SUMIFS(TaxableValuation[Taxable Reserved],TaxableValuation[Dist],$C184,TaxableValuation[Tif_NonTIF],$A$4)</f>
        <v>0</v>
      </c>
      <c r="M184" s="8">
        <f>SUMIFS(TaxableValuation[Taxable Reserved2],TaxableValuation[Dist],$C184,TaxableValuation[Tif_NonTIF],$A$4)</f>
        <v>0</v>
      </c>
      <c r="N184" s="8">
        <f>SUMIFS(TaxableValuation[Taxable Railroads],TaxableValuation[Dist],$C184,TaxableValuation[Tif_NonTIF],$A$4)</f>
        <v>11343817</v>
      </c>
      <c r="O184" s="8">
        <f>SUMIFS(TaxableValuation[Taxable Utilities],TaxableValuation[Dist],$C184,TaxableValuation[Tif_NonTIF],$A$4)</f>
        <v>473508</v>
      </c>
      <c r="P184" s="8">
        <f>SUMIFS(TaxableValuation[Taxable Other],TaxableValuation[Dist],$C184,TaxableValuation[Tif_NonTIF],$A$4)</f>
        <v>0</v>
      </c>
      <c r="Q184" s="8">
        <f>SUMIFS(TaxableValuation[Taxable Gross],TaxableValuation[Dist],$C184,TaxableValuation[Tif_NonTIF],$A$4)</f>
        <v>1194903005</v>
      </c>
      <c r="R184" s="8">
        <f>SUMIFS(TaxableValuation[Taxable Military Exempt],TaxableValuation[Dist],$C184,TaxableValuation[Tif_NonTIF],$A$4)</f>
        <v>0</v>
      </c>
      <c r="S184" s="8">
        <f>SUMIFS(TaxableValuation[Taxable Homestead Exempt],TaxableValuation[Dist],$C184,TaxableValuation[Tif_NonTIF],$A$4)</f>
        <v>11385418</v>
      </c>
      <c r="T184" s="8">
        <f>SUMIFS(TaxableValuation[Taxable Net],TaxableValuation[Dist],$C184,TaxableValuation[Tif_NonTIF],$A$4)</f>
        <v>1183517587</v>
      </c>
      <c r="U184" s="8">
        <f>SUMIFS(TaxableValuation[Taxable Gas &amp; Elec Utilities],TaxableValuation[Dist],$C184,TaxableValuation[Tif_NonTIF],$A$4)</f>
        <v>118530341</v>
      </c>
      <c r="V184" s="8">
        <f t="shared" si="2"/>
        <v>1302047928</v>
      </c>
    </row>
    <row r="185" spans="1:22" x14ac:dyDescent="0.25">
      <c r="A185">
        <f>'Assessed Non-TIF'!A185</f>
        <v>2026</v>
      </c>
      <c r="B185" t="str">
        <f>'Assessed Non-TIF'!B185</f>
        <v>11</v>
      </c>
      <c r="C185" t="str">
        <f>'Assessed Non-TIF'!C185</f>
        <v>4122</v>
      </c>
      <c r="D185" t="str">
        <f>'Assessed Non-TIF'!D185</f>
        <v>4122</v>
      </c>
      <c r="E185" t="str">
        <f>'Assessed Non-TIF'!E185</f>
        <v>MARTENSDALE-ST MARYS</v>
      </c>
      <c r="F185" t="str">
        <f>'Assessed Non-TIF'!F185</f>
        <v>Martensdale-St Marys</v>
      </c>
      <c r="G185" s="8">
        <f>SUMIFS(TaxableValuation[Taxable Residential],TaxableValuation[Dist],$C185,TaxableValuation[Tif_NonTIF],$A$4)</f>
        <v>188968755</v>
      </c>
      <c r="H185" s="8">
        <f>SUMIFS(TaxableValuation[Taxable Ag Land],TaxableValuation[Dist],$C185,TaxableValuation[Tif_NonTIF],$A$4)</f>
        <v>31440478</v>
      </c>
      <c r="I185" s="8">
        <f>SUMIFS(TaxableValuation[Taxable Ag Building],TaxableValuation[Dist],$C185,TaxableValuation[Tif_NonTIF],$A$4)</f>
        <v>2724240</v>
      </c>
      <c r="J185" s="8">
        <f>SUMIFS(TaxableValuation[Taxable Commercial],TaxableValuation[Dist],$C185,TaxableValuation[Tif_NonTIF],$A$4)</f>
        <v>12946900</v>
      </c>
      <c r="K185" s="8">
        <f>SUMIFS(TaxableValuation[Taxable Industrial],TaxableValuation[Dist],$C185,TaxableValuation[Tif_NonTIF],$A$4)</f>
        <v>0</v>
      </c>
      <c r="L185" s="8">
        <f>SUMIFS(TaxableValuation[Taxable Reserved],TaxableValuation[Dist],$C185,TaxableValuation[Tif_NonTIF],$A$4)</f>
        <v>0</v>
      </c>
      <c r="M185" s="8">
        <f>SUMIFS(TaxableValuation[Taxable Reserved2],TaxableValuation[Dist],$C185,TaxableValuation[Tif_NonTIF],$A$4)</f>
        <v>0</v>
      </c>
      <c r="N185" s="8">
        <f>SUMIFS(TaxableValuation[Taxable Railroads],TaxableValuation[Dist],$C185,TaxableValuation[Tif_NonTIF],$A$4)</f>
        <v>0</v>
      </c>
      <c r="O185" s="8">
        <f>SUMIFS(TaxableValuation[Taxable Utilities],TaxableValuation[Dist],$C185,TaxableValuation[Tif_NonTIF],$A$4)</f>
        <v>629657</v>
      </c>
      <c r="P185" s="8">
        <f>SUMIFS(TaxableValuation[Taxable Other],TaxableValuation[Dist],$C185,TaxableValuation[Tif_NonTIF],$A$4)</f>
        <v>0</v>
      </c>
      <c r="Q185" s="8">
        <f>SUMIFS(TaxableValuation[Taxable Gross],TaxableValuation[Dist],$C185,TaxableValuation[Tif_NonTIF],$A$4)</f>
        <v>236710030</v>
      </c>
      <c r="R185" s="8">
        <f>SUMIFS(TaxableValuation[Taxable Military Exempt],TaxableValuation[Dist],$C185,TaxableValuation[Tif_NonTIF],$A$4)</f>
        <v>496695</v>
      </c>
      <c r="S185" s="8">
        <f>SUMIFS(TaxableValuation[Taxable Homestead Exempt],TaxableValuation[Dist],$C185,TaxableValuation[Tif_NonTIF],$A$4)</f>
        <v>1296750</v>
      </c>
      <c r="T185" s="8">
        <f>SUMIFS(TaxableValuation[Taxable Net],TaxableValuation[Dist],$C185,TaxableValuation[Tif_NonTIF],$A$4)</f>
        <v>234916585</v>
      </c>
      <c r="U185" s="8">
        <f>SUMIFS(TaxableValuation[Taxable Gas &amp; Elec Utilities],TaxableValuation[Dist],$C185,TaxableValuation[Tif_NonTIF],$A$4)</f>
        <v>2773584</v>
      </c>
      <c r="V185" s="8">
        <f t="shared" si="2"/>
        <v>237690169</v>
      </c>
    </row>
    <row r="186" spans="1:22" x14ac:dyDescent="0.25">
      <c r="A186">
        <f>'Assessed Non-TIF'!A186</f>
        <v>2026</v>
      </c>
      <c r="B186" t="str">
        <f>'Assessed Non-TIF'!B186</f>
        <v>07</v>
      </c>
      <c r="C186" t="str">
        <f>'Assessed Non-TIF'!C186</f>
        <v>4131</v>
      </c>
      <c r="D186" t="str">
        <f>'Assessed Non-TIF'!D186</f>
        <v>4131</v>
      </c>
      <c r="E186" t="str">
        <f>'Assessed Non-TIF'!E186</f>
        <v>MASON CITY</v>
      </c>
      <c r="F186" t="str">
        <f>'Assessed Non-TIF'!F186</f>
        <v>Mason City</v>
      </c>
      <c r="G186" s="8">
        <f>SUMIFS(TaxableValuation[Taxable Residential],TaxableValuation[Dist],$C186,TaxableValuation[Tif_NonTIF],$A$4)</f>
        <v>850699518</v>
      </c>
      <c r="H186" s="8">
        <f>SUMIFS(TaxableValuation[Taxable Ag Land],TaxableValuation[Dist],$C186,TaxableValuation[Tif_NonTIF],$A$4)</f>
        <v>55430987</v>
      </c>
      <c r="I186" s="8">
        <f>SUMIFS(TaxableValuation[Taxable Ag Building],TaxableValuation[Dist],$C186,TaxableValuation[Tif_NonTIF],$A$4)</f>
        <v>8130622</v>
      </c>
      <c r="J186" s="8">
        <f>SUMIFS(TaxableValuation[Taxable Commercial],TaxableValuation[Dist],$C186,TaxableValuation[Tif_NonTIF],$A$4)</f>
        <v>383114314</v>
      </c>
      <c r="K186" s="8">
        <f>SUMIFS(TaxableValuation[Taxable Industrial],TaxableValuation[Dist],$C186,TaxableValuation[Tif_NonTIF],$A$4)</f>
        <v>108352082</v>
      </c>
      <c r="L186" s="8">
        <f>SUMIFS(TaxableValuation[Taxable Reserved],TaxableValuation[Dist],$C186,TaxableValuation[Tif_NonTIF],$A$4)</f>
        <v>0</v>
      </c>
      <c r="M186" s="8">
        <f>SUMIFS(TaxableValuation[Taxable Reserved2],TaxableValuation[Dist],$C186,TaxableValuation[Tif_NonTIF],$A$4)</f>
        <v>0</v>
      </c>
      <c r="N186" s="8">
        <f>SUMIFS(TaxableValuation[Taxable Railroads],TaxableValuation[Dist],$C186,TaxableValuation[Tif_NonTIF],$A$4)</f>
        <v>41378178</v>
      </c>
      <c r="O186" s="8">
        <f>SUMIFS(TaxableValuation[Taxable Utilities],TaxableValuation[Dist],$C186,TaxableValuation[Tif_NonTIF],$A$4)</f>
        <v>1186222</v>
      </c>
      <c r="P186" s="8">
        <f>SUMIFS(TaxableValuation[Taxable Other],TaxableValuation[Dist],$C186,TaxableValuation[Tif_NonTIF],$A$4)</f>
        <v>0</v>
      </c>
      <c r="Q186" s="8">
        <f>SUMIFS(TaxableValuation[Taxable Gross],TaxableValuation[Dist],$C186,TaxableValuation[Tif_NonTIF],$A$4)</f>
        <v>1448291923</v>
      </c>
      <c r="R186" s="8">
        <f>SUMIFS(TaxableValuation[Taxable Military Exempt],TaxableValuation[Dist],$C186,TaxableValuation[Tif_NonTIF],$A$4)</f>
        <v>4764000</v>
      </c>
      <c r="S186" s="8">
        <f>SUMIFS(TaxableValuation[Taxable Homestead Exempt],TaxableValuation[Dist],$C186,TaxableValuation[Tif_NonTIF],$A$4)</f>
        <v>20182500</v>
      </c>
      <c r="T186" s="8">
        <f>SUMIFS(TaxableValuation[Taxable Net],TaxableValuation[Dist],$C186,TaxableValuation[Tif_NonTIF],$A$4)</f>
        <v>1423345423</v>
      </c>
      <c r="U186" s="8">
        <f>SUMIFS(TaxableValuation[Taxable Gas &amp; Elec Utilities],TaxableValuation[Dist],$C186,TaxableValuation[Tif_NonTIF],$A$4)</f>
        <v>37178116</v>
      </c>
      <c r="V186" s="8">
        <f t="shared" si="2"/>
        <v>1460523539</v>
      </c>
    </row>
    <row r="187" spans="1:22" x14ac:dyDescent="0.25">
      <c r="A187">
        <f>'Assessed Non-TIF'!A187</f>
        <v>2026</v>
      </c>
      <c r="B187" t="str">
        <f>'Assessed Non-TIF'!B187</f>
        <v>15</v>
      </c>
      <c r="C187" t="str">
        <f>'Assessed Non-TIF'!C187</f>
        <v>4203</v>
      </c>
      <c r="D187" t="str">
        <f>'Assessed Non-TIF'!D187</f>
        <v>4203</v>
      </c>
      <c r="E187" t="str">
        <f>'Assessed Non-TIF'!E187</f>
        <v>MEDIAPOLIS</v>
      </c>
      <c r="F187" t="str">
        <f>'Assessed Non-TIF'!F187</f>
        <v>Mediapolis</v>
      </c>
      <c r="G187" s="8">
        <f>SUMIFS(TaxableValuation[Taxable Residential],TaxableValuation[Dist],$C187,TaxableValuation[Tif_NonTIF],$A$4)</f>
        <v>170106383</v>
      </c>
      <c r="H187" s="8">
        <f>SUMIFS(TaxableValuation[Taxable Ag Land],TaxableValuation[Dist],$C187,TaxableValuation[Tif_NonTIF],$A$4)</f>
        <v>171687897</v>
      </c>
      <c r="I187" s="8">
        <f>SUMIFS(TaxableValuation[Taxable Ag Building],TaxableValuation[Dist],$C187,TaxableValuation[Tif_NonTIF],$A$4)</f>
        <v>11667407</v>
      </c>
      <c r="J187" s="8">
        <f>SUMIFS(TaxableValuation[Taxable Commercial],TaxableValuation[Dist],$C187,TaxableValuation[Tif_NonTIF],$A$4)</f>
        <v>23633715</v>
      </c>
      <c r="K187" s="8">
        <f>SUMIFS(TaxableValuation[Taxable Industrial],TaxableValuation[Dist],$C187,TaxableValuation[Tif_NonTIF],$A$4)</f>
        <v>12402065</v>
      </c>
      <c r="L187" s="8">
        <f>SUMIFS(TaxableValuation[Taxable Reserved],TaxableValuation[Dist],$C187,TaxableValuation[Tif_NonTIF],$A$4)</f>
        <v>0</v>
      </c>
      <c r="M187" s="8">
        <f>SUMIFS(TaxableValuation[Taxable Reserved2],TaxableValuation[Dist],$C187,TaxableValuation[Tif_NonTIF],$A$4)</f>
        <v>0</v>
      </c>
      <c r="N187" s="8">
        <f>SUMIFS(TaxableValuation[Taxable Railroads],TaxableValuation[Dist],$C187,TaxableValuation[Tif_NonTIF],$A$4)</f>
        <v>0</v>
      </c>
      <c r="O187" s="8">
        <f>SUMIFS(TaxableValuation[Taxable Utilities],TaxableValuation[Dist],$C187,TaxableValuation[Tif_NonTIF],$A$4)</f>
        <v>4701090</v>
      </c>
      <c r="P187" s="8">
        <f>SUMIFS(TaxableValuation[Taxable Other],TaxableValuation[Dist],$C187,TaxableValuation[Tif_NonTIF],$A$4)</f>
        <v>0</v>
      </c>
      <c r="Q187" s="8">
        <f>SUMIFS(TaxableValuation[Taxable Gross],TaxableValuation[Dist],$C187,TaxableValuation[Tif_NonTIF],$A$4)</f>
        <v>394198557</v>
      </c>
      <c r="R187" s="8">
        <f>SUMIFS(TaxableValuation[Taxable Military Exempt],TaxableValuation[Dist],$C187,TaxableValuation[Tif_NonTIF],$A$4)</f>
        <v>760000</v>
      </c>
      <c r="S187" s="8">
        <f>SUMIFS(TaxableValuation[Taxable Homestead Exempt],TaxableValuation[Dist],$C187,TaxableValuation[Tif_NonTIF],$A$4)</f>
        <v>2775500</v>
      </c>
      <c r="T187" s="8">
        <f>SUMIFS(TaxableValuation[Taxable Net],TaxableValuation[Dist],$C187,TaxableValuation[Tif_NonTIF],$A$4)</f>
        <v>390663057</v>
      </c>
      <c r="U187" s="8">
        <f>SUMIFS(TaxableValuation[Taxable Gas &amp; Elec Utilities],TaxableValuation[Dist],$C187,TaxableValuation[Tif_NonTIF],$A$4)</f>
        <v>5342156</v>
      </c>
      <c r="V187" s="8">
        <f t="shared" si="2"/>
        <v>396005213</v>
      </c>
    </row>
    <row r="188" spans="1:22" x14ac:dyDescent="0.25">
      <c r="A188">
        <f>'Assessed Non-TIF'!A188</f>
        <v>2026</v>
      </c>
      <c r="B188" t="str">
        <f>'Assessed Non-TIF'!B188</f>
        <v>11</v>
      </c>
      <c r="C188" t="str">
        <f>'Assessed Non-TIF'!C188</f>
        <v>4212</v>
      </c>
      <c r="D188" t="str">
        <f>'Assessed Non-TIF'!D188</f>
        <v>4212</v>
      </c>
      <c r="E188" t="str">
        <f>'Assessed Non-TIF'!E188</f>
        <v>MELCHER-DALLAS</v>
      </c>
      <c r="F188" t="str">
        <f>'Assessed Non-TIF'!F188</f>
        <v>Melcher-Dallas</v>
      </c>
      <c r="G188" s="8">
        <f>SUMIFS(TaxableValuation[Taxable Residential],TaxableValuation[Dist],$C188,TaxableValuation[Tif_NonTIF],$A$4)</f>
        <v>50437734</v>
      </c>
      <c r="H188" s="8">
        <f>SUMIFS(TaxableValuation[Taxable Ag Land],TaxableValuation[Dist],$C188,TaxableValuation[Tif_NonTIF],$A$4)</f>
        <v>28598999</v>
      </c>
      <c r="I188" s="8">
        <f>SUMIFS(TaxableValuation[Taxable Ag Building],TaxableValuation[Dist],$C188,TaxableValuation[Tif_NonTIF],$A$4)</f>
        <v>1041888</v>
      </c>
      <c r="J188" s="8">
        <f>SUMIFS(TaxableValuation[Taxable Commercial],TaxableValuation[Dist],$C188,TaxableValuation[Tif_NonTIF],$A$4)</f>
        <v>1682475</v>
      </c>
      <c r="K188" s="8">
        <f>SUMIFS(TaxableValuation[Taxable Industrial],TaxableValuation[Dist],$C188,TaxableValuation[Tif_NonTIF],$A$4)</f>
        <v>0</v>
      </c>
      <c r="L188" s="8">
        <f>SUMIFS(TaxableValuation[Taxable Reserved],TaxableValuation[Dist],$C188,TaxableValuation[Tif_NonTIF],$A$4)</f>
        <v>0</v>
      </c>
      <c r="M188" s="8">
        <f>SUMIFS(TaxableValuation[Taxable Reserved2],TaxableValuation[Dist],$C188,TaxableValuation[Tif_NonTIF],$A$4)</f>
        <v>0</v>
      </c>
      <c r="N188" s="8">
        <f>SUMIFS(TaxableValuation[Taxable Railroads],TaxableValuation[Dist],$C188,TaxableValuation[Tif_NonTIF],$A$4)</f>
        <v>11894678</v>
      </c>
      <c r="O188" s="8">
        <f>SUMIFS(TaxableValuation[Taxable Utilities],TaxableValuation[Dist],$C188,TaxableValuation[Tif_NonTIF],$A$4)</f>
        <v>1755002</v>
      </c>
      <c r="P188" s="8">
        <f>SUMIFS(TaxableValuation[Taxable Other],TaxableValuation[Dist],$C188,TaxableValuation[Tif_NonTIF],$A$4)</f>
        <v>1020</v>
      </c>
      <c r="Q188" s="8">
        <f>SUMIFS(TaxableValuation[Taxable Gross],TaxableValuation[Dist],$C188,TaxableValuation[Tif_NonTIF],$A$4)</f>
        <v>95411796</v>
      </c>
      <c r="R188" s="8">
        <f>SUMIFS(TaxableValuation[Taxable Military Exempt],TaxableValuation[Dist],$C188,TaxableValuation[Tif_NonTIF],$A$4)</f>
        <v>383013</v>
      </c>
      <c r="S188" s="8">
        <f>SUMIFS(TaxableValuation[Taxable Homestead Exempt],TaxableValuation[Dist],$C188,TaxableValuation[Tif_NonTIF],$A$4)</f>
        <v>910000</v>
      </c>
      <c r="T188" s="8">
        <f>SUMIFS(TaxableValuation[Taxable Net],TaxableValuation[Dist],$C188,TaxableValuation[Tif_NonTIF],$A$4)</f>
        <v>94118783</v>
      </c>
      <c r="U188" s="8">
        <f>SUMIFS(TaxableValuation[Taxable Gas &amp; Elec Utilities],TaxableValuation[Dist],$C188,TaxableValuation[Tif_NonTIF],$A$4)</f>
        <v>3215704</v>
      </c>
      <c r="V188" s="8">
        <f t="shared" si="2"/>
        <v>97334487</v>
      </c>
    </row>
    <row r="189" spans="1:22" x14ac:dyDescent="0.25">
      <c r="A189">
        <f>'Assessed Non-TIF'!A189</f>
        <v>2026</v>
      </c>
      <c r="B189" t="str">
        <f>'Assessed Non-TIF'!B189</f>
        <v>01</v>
      </c>
      <c r="C189" t="str">
        <f>'Assessed Non-TIF'!C189</f>
        <v>4419</v>
      </c>
      <c r="D189" t="str">
        <f>'Assessed Non-TIF'!D189</f>
        <v>4419</v>
      </c>
      <c r="E189" t="str">
        <f>'Assessed Non-TIF'!E189</f>
        <v>MFL MAR MAC</v>
      </c>
      <c r="F189" t="str">
        <f>'Assessed Non-TIF'!F189</f>
        <v>MFL Mar Mac</v>
      </c>
      <c r="G189" s="8">
        <f>SUMIFS(TaxableValuation[Taxable Residential],TaxableValuation[Dist],$C189,TaxableValuation[Tif_NonTIF],$A$4)</f>
        <v>165272094</v>
      </c>
      <c r="H189" s="8">
        <f>SUMIFS(TaxableValuation[Taxable Ag Land],TaxableValuation[Dist],$C189,TaxableValuation[Tif_NonTIF],$A$4)</f>
        <v>98881442</v>
      </c>
      <c r="I189" s="8">
        <f>SUMIFS(TaxableValuation[Taxable Ag Building],TaxableValuation[Dist],$C189,TaxableValuation[Tif_NonTIF],$A$4)</f>
        <v>7728062</v>
      </c>
      <c r="J189" s="8">
        <f>SUMIFS(TaxableValuation[Taxable Commercial],TaxableValuation[Dist],$C189,TaxableValuation[Tif_NonTIF],$A$4)</f>
        <v>29086901</v>
      </c>
      <c r="K189" s="8">
        <f>SUMIFS(TaxableValuation[Taxable Industrial],TaxableValuation[Dist],$C189,TaxableValuation[Tif_NonTIF],$A$4)</f>
        <v>5297477</v>
      </c>
      <c r="L189" s="8">
        <f>SUMIFS(TaxableValuation[Taxable Reserved],TaxableValuation[Dist],$C189,TaxableValuation[Tif_NonTIF],$A$4)</f>
        <v>0</v>
      </c>
      <c r="M189" s="8">
        <f>SUMIFS(TaxableValuation[Taxable Reserved2],TaxableValuation[Dist],$C189,TaxableValuation[Tif_NonTIF],$A$4)</f>
        <v>0</v>
      </c>
      <c r="N189" s="8">
        <f>SUMIFS(TaxableValuation[Taxable Railroads],TaxableValuation[Dist],$C189,TaxableValuation[Tif_NonTIF],$A$4)</f>
        <v>8638738</v>
      </c>
      <c r="O189" s="8">
        <f>SUMIFS(TaxableValuation[Taxable Utilities],TaxableValuation[Dist],$C189,TaxableValuation[Tif_NonTIF],$A$4)</f>
        <v>227970</v>
      </c>
      <c r="P189" s="8">
        <f>SUMIFS(TaxableValuation[Taxable Other],TaxableValuation[Dist],$C189,TaxableValuation[Tif_NonTIF],$A$4)</f>
        <v>0</v>
      </c>
      <c r="Q189" s="8">
        <f>SUMIFS(TaxableValuation[Taxable Gross],TaxableValuation[Dist],$C189,TaxableValuation[Tif_NonTIF],$A$4)</f>
        <v>315132684</v>
      </c>
      <c r="R189" s="8">
        <f>SUMIFS(TaxableValuation[Taxable Military Exempt],TaxableValuation[Dist],$C189,TaxableValuation[Tif_NonTIF],$A$4)</f>
        <v>848000</v>
      </c>
      <c r="S189" s="8">
        <f>SUMIFS(TaxableValuation[Taxable Homestead Exempt],TaxableValuation[Dist],$C189,TaxableValuation[Tif_NonTIF],$A$4)</f>
        <v>3906500</v>
      </c>
      <c r="T189" s="8">
        <f>SUMIFS(TaxableValuation[Taxable Net],TaxableValuation[Dist],$C189,TaxableValuation[Tif_NonTIF],$A$4)</f>
        <v>310378184</v>
      </c>
      <c r="U189" s="8">
        <f>SUMIFS(TaxableValuation[Taxable Gas &amp; Elec Utilities],TaxableValuation[Dist],$C189,TaxableValuation[Tif_NonTIF],$A$4)</f>
        <v>3799069</v>
      </c>
      <c r="V189" s="8">
        <f t="shared" si="2"/>
        <v>314177253</v>
      </c>
    </row>
    <row r="190" spans="1:22" x14ac:dyDescent="0.25">
      <c r="A190">
        <f>'Assessed Non-TIF'!A190</f>
        <v>2026</v>
      </c>
      <c r="B190" t="str">
        <f>'Assessed Non-TIF'!B190</f>
        <v>10</v>
      </c>
      <c r="C190" t="str">
        <f>'Assessed Non-TIF'!C190</f>
        <v>4269</v>
      </c>
      <c r="D190" t="str">
        <f>'Assessed Non-TIF'!D190</f>
        <v>4269</v>
      </c>
      <c r="E190" t="str">
        <f>'Assessed Non-TIF'!E190</f>
        <v>MIDLAND</v>
      </c>
      <c r="F190" t="str">
        <f>'Assessed Non-TIF'!F190</f>
        <v>Midland</v>
      </c>
      <c r="G190" s="8">
        <f>SUMIFS(TaxableValuation[Taxable Residential],TaxableValuation[Dist],$C190,TaxableValuation[Tif_NonTIF],$A$4)</f>
        <v>92768310</v>
      </c>
      <c r="H190" s="8">
        <f>SUMIFS(TaxableValuation[Taxable Ag Land],TaxableValuation[Dist],$C190,TaxableValuation[Tif_NonTIF],$A$4)</f>
        <v>156117835</v>
      </c>
      <c r="I190" s="8">
        <f>SUMIFS(TaxableValuation[Taxable Ag Building],TaxableValuation[Dist],$C190,TaxableValuation[Tif_NonTIF],$A$4)</f>
        <v>10179531</v>
      </c>
      <c r="J190" s="8">
        <f>SUMIFS(TaxableValuation[Taxable Commercial],TaxableValuation[Dist],$C190,TaxableValuation[Tif_NonTIF],$A$4)</f>
        <v>10740840</v>
      </c>
      <c r="K190" s="8">
        <f>SUMIFS(TaxableValuation[Taxable Industrial],TaxableValuation[Dist],$C190,TaxableValuation[Tif_NonTIF],$A$4)</f>
        <v>0</v>
      </c>
      <c r="L190" s="8">
        <f>SUMIFS(TaxableValuation[Taxable Reserved],TaxableValuation[Dist],$C190,TaxableValuation[Tif_NonTIF],$A$4)</f>
        <v>0</v>
      </c>
      <c r="M190" s="8">
        <f>SUMIFS(TaxableValuation[Taxable Reserved2],TaxableValuation[Dist],$C190,TaxableValuation[Tif_NonTIF],$A$4)</f>
        <v>0</v>
      </c>
      <c r="N190" s="8">
        <f>SUMIFS(TaxableValuation[Taxable Railroads],TaxableValuation[Dist],$C190,TaxableValuation[Tif_NonTIF],$A$4)</f>
        <v>0</v>
      </c>
      <c r="O190" s="8">
        <f>SUMIFS(TaxableValuation[Taxable Utilities],TaxableValuation[Dist],$C190,TaxableValuation[Tif_NonTIF],$A$4)</f>
        <v>34361604</v>
      </c>
      <c r="P190" s="8">
        <f>SUMIFS(TaxableValuation[Taxable Other],TaxableValuation[Dist],$C190,TaxableValuation[Tif_NonTIF],$A$4)</f>
        <v>0</v>
      </c>
      <c r="Q190" s="8">
        <f>SUMIFS(TaxableValuation[Taxable Gross],TaxableValuation[Dist],$C190,TaxableValuation[Tif_NonTIF],$A$4)</f>
        <v>304168120</v>
      </c>
      <c r="R190" s="8">
        <f>SUMIFS(TaxableValuation[Taxable Military Exempt],TaxableValuation[Dist],$C190,TaxableValuation[Tif_NonTIF],$A$4)</f>
        <v>776180</v>
      </c>
      <c r="S190" s="8">
        <f>SUMIFS(TaxableValuation[Taxable Homestead Exempt],TaxableValuation[Dist],$C190,TaxableValuation[Tif_NonTIF],$A$4)</f>
        <v>2820827</v>
      </c>
      <c r="T190" s="8">
        <f>SUMIFS(TaxableValuation[Taxable Net],TaxableValuation[Dist],$C190,TaxableValuation[Tif_NonTIF],$A$4)</f>
        <v>300571113</v>
      </c>
      <c r="U190" s="8">
        <f>SUMIFS(TaxableValuation[Taxable Gas &amp; Elec Utilities],TaxableValuation[Dist],$C190,TaxableValuation[Tif_NonTIF],$A$4)</f>
        <v>6661564</v>
      </c>
      <c r="V190" s="8">
        <f t="shared" si="2"/>
        <v>307232677</v>
      </c>
    </row>
    <row r="191" spans="1:22" x14ac:dyDescent="0.25">
      <c r="A191">
        <f>'Assessed Non-TIF'!A191</f>
        <v>2026</v>
      </c>
      <c r="B191" t="str">
        <f>'Assessed Non-TIF'!B191</f>
        <v>10</v>
      </c>
      <c r="C191" t="str">
        <f>'Assessed Non-TIF'!C191</f>
        <v>4271</v>
      </c>
      <c r="D191" t="str">
        <f>'Assessed Non-TIF'!D191</f>
        <v>4271</v>
      </c>
      <c r="E191" t="str">
        <f>'Assessed Non-TIF'!E191</f>
        <v>MID-PRAIRIE</v>
      </c>
      <c r="F191" t="str">
        <f>'Assessed Non-TIF'!F191</f>
        <v>Mid-Prairie</v>
      </c>
      <c r="G191" s="8">
        <f>SUMIFS(TaxableValuation[Taxable Residential],TaxableValuation[Dist],$C191,TaxableValuation[Tif_NonTIF],$A$4)</f>
        <v>361634639</v>
      </c>
      <c r="H191" s="8">
        <f>SUMIFS(TaxableValuation[Taxable Ag Land],TaxableValuation[Dist],$C191,TaxableValuation[Tif_NonTIF],$A$4)</f>
        <v>143948448</v>
      </c>
      <c r="I191" s="8">
        <f>SUMIFS(TaxableValuation[Taxable Ag Building],TaxableValuation[Dist],$C191,TaxableValuation[Tif_NonTIF],$A$4)</f>
        <v>39052225</v>
      </c>
      <c r="J191" s="8">
        <f>SUMIFS(TaxableValuation[Taxable Commercial],TaxableValuation[Dist],$C191,TaxableValuation[Tif_NonTIF],$A$4)</f>
        <v>55368620</v>
      </c>
      <c r="K191" s="8">
        <f>SUMIFS(TaxableValuation[Taxable Industrial],TaxableValuation[Dist],$C191,TaxableValuation[Tif_NonTIF],$A$4)</f>
        <v>10506539</v>
      </c>
      <c r="L191" s="8">
        <f>SUMIFS(TaxableValuation[Taxable Reserved],TaxableValuation[Dist],$C191,TaxableValuation[Tif_NonTIF],$A$4)</f>
        <v>0</v>
      </c>
      <c r="M191" s="8">
        <f>SUMIFS(TaxableValuation[Taxable Reserved2],TaxableValuation[Dist],$C191,TaxableValuation[Tif_NonTIF],$A$4)</f>
        <v>0</v>
      </c>
      <c r="N191" s="8">
        <f>SUMIFS(TaxableValuation[Taxable Railroads],TaxableValuation[Dist],$C191,TaxableValuation[Tif_NonTIF],$A$4)</f>
        <v>603845</v>
      </c>
      <c r="O191" s="8">
        <f>SUMIFS(TaxableValuation[Taxable Utilities],TaxableValuation[Dist],$C191,TaxableValuation[Tif_NonTIF],$A$4)</f>
        <v>8459876</v>
      </c>
      <c r="P191" s="8">
        <f>SUMIFS(TaxableValuation[Taxable Other],TaxableValuation[Dist],$C191,TaxableValuation[Tif_NonTIF],$A$4)</f>
        <v>0</v>
      </c>
      <c r="Q191" s="8">
        <f>SUMIFS(TaxableValuation[Taxable Gross],TaxableValuation[Dist],$C191,TaxableValuation[Tif_NonTIF],$A$4)</f>
        <v>619574192</v>
      </c>
      <c r="R191" s="8">
        <f>SUMIFS(TaxableValuation[Taxable Military Exempt],TaxableValuation[Dist],$C191,TaxableValuation[Tif_NonTIF],$A$4)</f>
        <v>817852</v>
      </c>
      <c r="S191" s="8">
        <f>SUMIFS(TaxableValuation[Taxable Homestead Exempt],TaxableValuation[Dist],$C191,TaxableValuation[Tif_NonTIF],$A$4)</f>
        <v>4204597</v>
      </c>
      <c r="T191" s="8">
        <f>SUMIFS(TaxableValuation[Taxable Net],TaxableValuation[Dist],$C191,TaxableValuation[Tif_NonTIF],$A$4)</f>
        <v>614551743</v>
      </c>
      <c r="U191" s="8">
        <f>SUMIFS(TaxableValuation[Taxable Gas &amp; Elec Utilities],TaxableValuation[Dist],$C191,TaxableValuation[Tif_NonTIF],$A$4)</f>
        <v>13578509</v>
      </c>
      <c r="V191" s="8">
        <f t="shared" si="2"/>
        <v>628130252</v>
      </c>
    </row>
    <row r="192" spans="1:22" x14ac:dyDescent="0.25">
      <c r="A192">
        <f>'Assessed Non-TIF'!A192</f>
        <v>2026</v>
      </c>
      <c r="B192" t="str">
        <f>'Assessed Non-TIF'!B192</f>
        <v>13</v>
      </c>
      <c r="C192" t="str">
        <f>'Assessed Non-TIF'!C192</f>
        <v>4356</v>
      </c>
      <c r="D192" t="str">
        <f>'Assessed Non-TIF'!D192</f>
        <v>4356</v>
      </c>
      <c r="E192" t="str">
        <f>'Assessed Non-TIF'!E192</f>
        <v>MISSOURI VALLEY</v>
      </c>
      <c r="F192" t="str">
        <f>'Assessed Non-TIF'!F192</f>
        <v>Missouri Valley</v>
      </c>
      <c r="G192" s="8">
        <f>SUMIFS(TaxableValuation[Taxable Residential],TaxableValuation[Dist],$C192,TaxableValuation[Tif_NonTIF],$A$4)</f>
        <v>209652064</v>
      </c>
      <c r="H192" s="8">
        <f>SUMIFS(TaxableValuation[Taxable Ag Land],TaxableValuation[Dist],$C192,TaxableValuation[Tif_NonTIF],$A$4)</f>
        <v>89044484</v>
      </c>
      <c r="I192" s="8">
        <f>SUMIFS(TaxableValuation[Taxable Ag Building],TaxableValuation[Dist],$C192,TaxableValuation[Tif_NonTIF],$A$4)</f>
        <v>3175291</v>
      </c>
      <c r="J192" s="8">
        <f>SUMIFS(TaxableValuation[Taxable Commercial],TaxableValuation[Dist],$C192,TaxableValuation[Tif_NonTIF],$A$4)</f>
        <v>36385605</v>
      </c>
      <c r="K192" s="8">
        <f>SUMIFS(TaxableValuation[Taxable Industrial],TaxableValuation[Dist],$C192,TaxableValuation[Tif_NonTIF],$A$4)</f>
        <v>3271791</v>
      </c>
      <c r="L192" s="8">
        <f>SUMIFS(TaxableValuation[Taxable Reserved],TaxableValuation[Dist],$C192,TaxableValuation[Tif_NonTIF],$A$4)</f>
        <v>0</v>
      </c>
      <c r="M192" s="8">
        <f>SUMIFS(TaxableValuation[Taxable Reserved2],TaxableValuation[Dist],$C192,TaxableValuation[Tif_NonTIF],$A$4)</f>
        <v>0</v>
      </c>
      <c r="N192" s="8">
        <f>SUMIFS(TaxableValuation[Taxable Railroads],TaxableValuation[Dist],$C192,TaxableValuation[Tif_NonTIF],$A$4)</f>
        <v>36409094</v>
      </c>
      <c r="O192" s="8">
        <f>SUMIFS(TaxableValuation[Taxable Utilities],TaxableValuation[Dist],$C192,TaxableValuation[Tif_NonTIF],$A$4)</f>
        <v>279113</v>
      </c>
      <c r="P192" s="8">
        <f>SUMIFS(TaxableValuation[Taxable Other],TaxableValuation[Dist],$C192,TaxableValuation[Tif_NonTIF],$A$4)</f>
        <v>528666</v>
      </c>
      <c r="Q192" s="8">
        <f>SUMIFS(TaxableValuation[Taxable Gross],TaxableValuation[Dist],$C192,TaxableValuation[Tif_NonTIF],$A$4)</f>
        <v>378746108</v>
      </c>
      <c r="R192" s="8">
        <f>SUMIFS(TaxableValuation[Taxable Military Exempt],TaxableValuation[Dist],$C192,TaxableValuation[Tif_NonTIF],$A$4)</f>
        <v>942428</v>
      </c>
      <c r="S192" s="8">
        <f>SUMIFS(TaxableValuation[Taxable Homestead Exempt],TaxableValuation[Dist],$C192,TaxableValuation[Tif_NonTIF],$A$4)</f>
        <v>2041000</v>
      </c>
      <c r="T192" s="8">
        <f>SUMIFS(TaxableValuation[Taxable Net],TaxableValuation[Dist],$C192,TaxableValuation[Tif_NonTIF],$A$4)</f>
        <v>375762680</v>
      </c>
      <c r="U192" s="8">
        <f>SUMIFS(TaxableValuation[Taxable Gas &amp; Elec Utilities],TaxableValuation[Dist],$C192,TaxableValuation[Tif_NonTIF],$A$4)</f>
        <v>7151667</v>
      </c>
      <c r="V192" s="8">
        <f t="shared" si="2"/>
        <v>382914347</v>
      </c>
    </row>
    <row r="193" spans="1:22" x14ac:dyDescent="0.25">
      <c r="A193">
        <f>'Assessed Non-TIF'!A193</f>
        <v>2026</v>
      </c>
      <c r="B193" t="str">
        <f>'Assessed Non-TIF'!B193</f>
        <v>12</v>
      </c>
      <c r="C193" t="str">
        <f>'Assessed Non-TIF'!C193</f>
        <v>4149</v>
      </c>
      <c r="D193" t="str">
        <f>'Assessed Non-TIF'!D193</f>
        <v>4149</v>
      </c>
      <c r="E193" t="str">
        <f>'Assessed Non-TIF'!E193</f>
        <v>MOC-FLOYD VALLEY</v>
      </c>
      <c r="F193" t="str">
        <f>'Assessed Non-TIF'!F193</f>
        <v>Moc-Floyd Valley</v>
      </c>
      <c r="G193" s="8">
        <f>SUMIFS(TaxableValuation[Taxable Residential],TaxableValuation[Dist],$C193,TaxableValuation[Tif_NonTIF],$A$4)</f>
        <v>419201992</v>
      </c>
      <c r="H193" s="8">
        <f>SUMIFS(TaxableValuation[Taxable Ag Land],TaxableValuation[Dist],$C193,TaxableValuation[Tif_NonTIF],$A$4)</f>
        <v>226615593</v>
      </c>
      <c r="I193" s="8">
        <f>SUMIFS(TaxableValuation[Taxable Ag Building],TaxableValuation[Dist],$C193,TaxableValuation[Tif_NonTIF],$A$4)</f>
        <v>27457472</v>
      </c>
      <c r="J193" s="8">
        <f>SUMIFS(TaxableValuation[Taxable Commercial],TaxableValuation[Dist],$C193,TaxableValuation[Tif_NonTIF],$A$4)</f>
        <v>95059669</v>
      </c>
      <c r="K193" s="8">
        <f>SUMIFS(TaxableValuation[Taxable Industrial],TaxableValuation[Dist],$C193,TaxableValuation[Tif_NonTIF],$A$4)</f>
        <v>57826187</v>
      </c>
      <c r="L193" s="8">
        <f>SUMIFS(TaxableValuation[Taxable Reserved],TaxableValuation[Dist],$C193,TaxableValuation[Tif_NonTIF],$A$4)</f>
        <v>0</v>
      </c>
      <c r="M193" s="8">
        <f>SUMIFS(TaxableValuation[Taxable Reserved2],TaxableValuation[Dist],$C193,TaxableValuation[Tif_NonTIF],$A$4)</f>
        <v>0</v>
      </c>
      <c r="N193" s="8">
        <f>SUMIFS(TaxableValuation[Taxable Railroads],TaxableValuation[Dist],$C193,TaxableValuation[Tif_NonTIF],$A$4)</f>
        <v>28039414</v>
      </c>
      <c r="O193" s="8">
        <f>SUMIFS(TaxableValuation[Taxable Utilities],TaxableValuation[Dist],$C193,TaxableValuation[Tif_NonTIF],$A$4)</f>
        <v>41477592</v>
      </c>
      <c r="P193" s="8">
        <f>SUMIFS(TaxableValuation[Taxable Other],TaxableValuation[Dist],$C193,TaxableValuation[Tif_NonTIF],$A$4)</f>
        <v>0</v>
      </c>
      <c r="Q193" s="8">
        <f>SUMIFS(TaxableValuation[Taxable Gross],TaxableValuation[Dist],$C193,TaxableValuation[Tif_NonTIF],$A$4)</f>
        <v>895677919</v>
      </c>
      <c r="R193" s="8">
        <f>SUMIFS(TaxableValuation[Taxable Military Exempt],TaxableValuation[Dist],$C193,TaxableValuation[Tif_NonTIF],$A$4)</f>
        <v>1356000</v>
      </c>
      <c r="S193" s="8">
        <f>SUMIFS(TaxableValuation[Taxable Homestead Exempt],TaxableValuation[Dist],$C193,TaxableValuation[Tif_NonTIF],$A$4)</f>
        <v>7026500</v>
      </c>
      <c r="T193" s="8">
        <f>SUMIFS(TaxableValuation[Taxable Net],TaxableValuation[Dist],$C193,TaxableValuation[Tif_NonTIF],$A$4)</f>
        <v>887295419</v>
      </c>
      <c r="U193" s="8">
        <f>SUMIFS(TaxableValuation[Taxable Gas &amp; Elec Utilities],TaxableValuation[Dist],$C193,TaxableValuation[Tif_NonTIF],$A$4)</f>
        <v>8048604</v>
      </c>
      <c r="V193" s="8">
        <f t="shared" si="2"/>
        <v>895344023</v>
      </c>
    </row>
    <row r="194" spans="1:22" x14ac:dyDescent="0.25">
      <c r="A194">
        <f>'Assessed Non-TIF'!A194</f>
        <v>2026</v>
      </c>
      <c r="B194" t="str">
        <f>'Assessed Non-TIF'!B194</f>
        <v>07</v>
      </c>
      <c r="C194" t="str">
        <f>'Assessed Non-TIF'!C194</f>
        <v>4437</v>
      </c>
      <c r="D194" t="str">
        <f>'Assessed Non-TIF'!D194</f>
        <v>4437</v>
      </c>
      <c r="E194" t="str">
        <f>'Assessed Non-TIF'!E194</f>
        <v>MONTEZUMA</v>
      </c>
      <c r="F194" t="str">
        <f>'Assessed Non-TIF'!F194</f>
        <v>Montezuma</v>
      </c>
      <c r="G194" s="8">
        <f>SUMIFS(TaxableValuation[Taxable Residential],TaxableValuation[Dist],$C194,TaxableValuation[Tif_NonTIF],$A$4)</f>
        <v>254951829</v>
      </c>
      <c r="H194" s="8">
        <f>SUMIFS(TaxableValuation[Taxable Ag Land],TaxableValuation[Dist],$C194,TaxableValuation[Tif_NonTIF],$A$4)</f>
        <v>103573254</v>
      </c>
      <c r="I194" s="8">
        <f>SUMIFS(TaxableValuation[Taxable Ag Building],TaxableValuation[Dist],$C194,TaxableValuation[Tif_NonTIF],$A$4)</f>
        <v>9101549</v>
      </c>
      <c r="J194" s="8">
        <f>SUMIFS(TaxableValuation[Taxable Commercial],TaxableValuation[Dist],$C194,TaxableValuation[Tif_NonTIF],$A$4)</f>
        <v>15983204</v>
      </c>
      <c r="K194" s="8">
        <f>SUMIFS(TaxableValuation[Taxable Industrial],TaxableValuation[Dist],$C194,TaxableValuation[Tif_NonTIF],$A$4)</f>
        <v>84795890</v>
      </c>
      <c r="L194" s="8">
        <f>SUMIFS(TaxableValuation[Taxable Reserved],TaxableValuation[Dist],$C194,TaxableValuation[Tif_NonTIF],$A$4)</f>
        <v>0</v>
      </c>
      <c r="M194" s="8">
        <f>SUMIFS(TaxableValuation[Taxable Reserved2],TaxableValuation[Dist],$C194,TaxableValuation[Tif_NonTIF],$A$4)</f>
        <v>0</v>
      </c>
      <c r="N194" s="8">
        <f>SUMIFS(TaxableValuation[Taxable Railroads],TaxableValuation[Dist],$C194,TaxableValuation[Tif_NonTIF],$A$4)</f>
        <v>0</v>
      </c>
      <c r="O194" s="8">
        <f>SUMIFS(TaxableValuation[Taxable Utilities],TaxableValuation[Dist],$C194,TaxableValuation[Tif_NonTIF],$A$4)</f>
        <v>5749441</v>
      </c>
      <c r="P194" s="8">
        <f>SUMIFS(TaxableValuation[Taxable Other],TaxableValuation[Dist],$C194,TaxableValuation[Tif_NonTIF],$A$4)</f>
        <v>0</v>
      </c>
      <c r="Q194" s="8">
        <f>SUMIFS(TaxableValuation[Taxable Gross],TaxableValuation[Dist],$C194,TaxableValuation[Tif_NonTIF],$A$4)</f>
        <v>474155167</v>
      </c>
      <c r="R194" s="8">
        <f>SUMIFS(TaxableValuation[Taxable Military Exempt],TaxableValuation[Dist],$C194,TaxableValuation[Tif_NonTIF],$A$4)</f>
        <v>633660</v>
      </c>
      <c r="S194" s="8">
        <f>SUMIFS(TaxableValuation[Taxable Homestead Exempt],TaxableValuation[Dist],$C194,TaxableValuation[Tif_NonTIF],$A$4)</f>
        <v>2112500</v>
      </c>
      <c r="T194" s="8">
        <f>SUMIFS(TaxableValuation[Taxable Net],TaxableValuation[Dist],$C194,TaxableValuation[Tif_NonTIF],$A$4)</f>
        <v>471409007</v>
      </c>
      <c r="U194" s="8">
        <f>SUMIFS(TaxableValuation[Taxable Gas &amp; Elec Utilities],TaxableValuation[Dist],$C194,TaxableValuation[Tif_NonTIF],$A$4)</f>
        <v>17033584</v>
      </c>
      <c r="V194" s="8">
        <f t="shared" si="2"/>
        <v>488442591</v>
      </c>
    </row>
    <row r="195" spans="1:22" x14ac:dyDescent="0.25">
      <c r="A195">
        <f>'Assessed Non-TIF'!A195</f>
        <v>2026</v>
      </c>
      <c r="B195" t="str">
        <f>'Assessed Non-TIF'!B195</f>
        <v>10</v>
      </c>
      <c r="C195" t="str">
        <f>'Assessed Non-TIF'!C195</f>
        <v>4446</v>
      </c>
      <c r="D195" t="str">
        <f>'Assessed Non-TIF'!D195</f>
        <v>4446</v>
      </c>
      <c r="E195" t="str">
        <f>'Assessed Non-TIF'!E195</f>
        <v>MONTICELLO</v>
      </c>
      <c r="F195" t="str">
        <f>'Assessed Non-TIF'!F195</f>
        <v>Monticello</v>
      </c>
      <c r="G195" s="8">
        <f>SUMIFS(TaxableValuation[Taxable Residential],TaxableValuation[Dist],$C195,TaxableValuation[Tif_NonTIF],$A$4)</f>
        <v>218759134</v>
      </c>
      <c r="H195" s="8">
        <f>SUMIFS(TaxableValuation[Taxable Ag Land],TaxableValuation[Dist],$C195,TaxableValuation[Tif_NonTIF],$A$4)</f>
        <v>132394469</v>
      </c>
      <c r="I195" s="8">
        <f>SUMIFS(TaxableValuation[Taxable Ag Building],TaxableValuation[Dist],$C195,TaxableValuation[Tif_NonTIF],$A$4)</f>
        <v>12433076</v>
      </c>
      <c r="J195" s="8">
        <f>SUMIFS(TaxableValuation[Taxable Commercial],TaxableValuation[Dist],$C195,TaxableValuation[Tif_NonTIF],$A$4)</f>
        <v>40855127</v>
      </c>
      <c r="K195" s="8">
        <f>SUMIFS(TaxableValuation[Taxable Industrial],TaxableValuation[Dist],$C195,TaxableValuation[Tif_NonTIF],$A$4)</f>
        <v>14505217</v>
      </c>
      <c r="L195" s="8">
        <f>SUMIFS(TaxableValuation[Taxable Reserved],TaxableValuation[Dist],$C195,TaxableValuation[Tif_NonTIF],$A$4)</f>
        <v>0</v>
      </c>
      <c r="M195" s="8">
        <f>SUMIFS(TaxableValuation[Taxable Reserved2],TaxableValuation[Dist],$C195,TaxableValuation[Tif_NonTIF],$A$4)</f>
        <v>0</v>
      </c>
      <c r="N195" s="8">
        <f>SUMIFS(TaxableValuation[Taxable Railroads],TaxableValuation[Dist],$C195,TaxableValuation[Tif_NonTIF],$A$4)</f>
        <v>0</v>
      </c>
      <c r="O195" s="8">
        <f>SUMIFS(TaxableValuation[Taxable Utilities],TaxableValuation[Dist],$C195,TaxableValuation[Tif_NonTIF],$A$4)</f>
        <v>18383854</v>
      </c>
      <c r="P195" s="8">
        <f>SUMIFS(TaxableValuation[Taxable Other],TaxableValuation[Dist],$C195,TaxableValuation[Tif_NonTIF],$A$4)</f>
        <v>0</v>
      </c>
      <c r="Q195" s="8">
        <f>SUMIFS(TaxableValuation[Taxable Gross],TaxableValuation[Dist],$C195,TaxableValuation[Tif_NonTIF],$A$4)</f>
        <v>437330877</v>
      </c>
      <c r="R195" s="8">
        <f>SUMIFS(TaxableValuation[Taxable Military Exempt],TaxableValuation[Dist],$C195,TaxableValuation[Tif_NonTIF],$A$4)</f>
        <v>1140000</v>
      </c>
      <c r="S195" s="8">
        <f>SUMIFS(TaxableValuation[Taxable Homestead Exempt],TaxableValuation[Dist],$C195,TaxableValuation[Tif_NonTIF],$A$4)</f>
        <v>4849000</v>
      </c>
      <c r="T195" s="8">
        <f>SUMIFS(TaxableValuation[Taxable Net],TaxableValuation[Dist],$C195,TaxableValuation[Tif_NonTIF],$A$4)</f>
        <v>431341877</v>
      </c>
      <c r="U195" s="8">
        <f>SUMIFS(TaxableValuation[Taxable Gas &amp; Elec Utilities],TaxableValuation[Dist],$C195,TaxableValuation[Tif_NonTIF],$A$4)</f>
        <v>6956777</v>
      </c>
      <c r="V195" s="8">
        <f t="shared" si="2"/>
        <v>438298654</v>
      </c>
    </row>
    <row r="196" spans="1:22" x14ac:dyDescent="0.25">
      <c r="A196">
        <f>'Assessed Non-TIF'!A196</f>
        <v>2026</v>
      </c>
      <c r="B196" t="str">
        <f>'Assessed Non-TIF'!B196</f>
        <v>15</v>
      </c>
      <c r="C196" t="str">
        <f>'Assessed Non-TIF'!C196</f>
        <v>4491</v>
      </c>
      <c r="D196" t="str">
        <f>'Assessed Non-TIF'!D196</f>
        <v>4491</v>
      </c>
      <c r="E196" t="str">
        <f>'Assessed Non-TIF'!E196</f>
        <v>MORAVIA</v>
      </c>
      <c r="F196" t="str">
        <f>'Assessed Non-TIF'!F196</f>
        <v>Moravia</v>
      </c>
      <c r="G196" s="8">
        <f>SUMIFS(TaxableValuation[Taxable Residential],TaxableValuation[Dist],$C196,TaxableValuation[Tif_NonTIF],$A$4)</f>
        <v>104186438</v>
      </c>
      <c r="H196" s="8">
        <f>SUMIFS(TaxableValuation[Taxable Ag Land],TaxableValuation[Dist],$C196,TaxableValuation[Tif_NonTIF],$A$4)</f>
        <v>42338711</v>
      </c>
      <c r="I196" s="8">
        <f>SUMIFS(TaxableValuation[Taxable Ag Building],TaxableValuation[Dist],$C196,TaxableValuation[Tif_NonTIF],$A$4)</f>
        <v>2202594</v>
      </c>
      <c r="J196" s="8">
        <f>SUMIFS(TaxableValuation[Taxable Commercial],TaxableValuation[Dist],$C196,TaxableValuation[Tif_NonTIF],$A$4)</f>
        <v>15054352</v>
      </c>
      <c r="K196" s="8">
        <f>SUMIFS(TaxableValuation[Taxable Industrial],TaxableValuation[Dist],$C196,TaxableValuation[Tif_NonTIF],$A$4)</f>
        <v>1164653</v>
      </c>
      <c r="L196" s="8">
        <f>SUMIFS(TaxableValuation[Taxable Reserved],TaxableValuation[Dist],$C196,TaxableValuation[Tif_NonTIF],$A$4)</f>
        <v>0</v>
      </c>
      <c r="M196" s="8">
        <f>SUMIFS(TaxableValuation[Taxable Reserved2],TaxableValuation[Dist],$C196,TaxableValuation[Tif_NonTIF],$A$4)</f>
        <v>0</v>
      </c>
      <c r="N196" s="8">
        <f>SUMIFS(TaxableValuation[Taxable Railroads],TaxableValuation[Dist],$C196,TaxableValuation[Tif_NonTIF],$A$4)</f>
        <v>4649248</v>
      </c>
      <c r="O196" s="8">
        <f>SUMIFS(TaxableValuation[Taxable Utilities],TaxableValuation[Dist],$C196,TaxableValuation[Tif_NonTIF],$A$4)</f>
        <v>1153468</v>
      </c>
      <c r="P196" s="8">
        <f>SUMIFS(TaxableValuation[Taxable Other],TaxableValuation[Dist],$C196,TaxableValuation[Tif_NonTIF],$A$4)</f>
        <v>7355</v>
      </c>
      <c r="Q196" s="8">
        <f>SUMIFS(TaxableValuation[Taxable Gross],TaxableValuation[Dist],$C196,TaxableValuation[Tif_NonTIF],$A$4)</f>
        <v>170756819</v>
      </c>
      <c r="R196" s="8">
        <f>SUMIFS(TaxableValuation[Taxable Military Exempt],TaxableValuation[Dist],$C196,TaxableValuation[Tif_NonTIF],$A$4)</f>
        <v>412000</v>
      </c>
      <c r="S196" s="8">
        <f>SUMIFS(TaxableValuation[Taxable Homestead Exempt],TaxableValuation[Dist],$C196,TaxableValuation[Tif_NonTIF],$A$4)</f>
        <v>1553500</v>
      </c>
      <c r="T196" s="8">
        <f>SUMIFS(TaxableValuation[Taxable Net],TaxableValuation[Dist],$C196,TaxableValuation[Tif_NonTIF],$A$4)</f>
        <v>168791319</v>
      </c>
      <c r="U196" s="8">
        <f>SUMIFS(TaxableValuation[Taxable Gas &amp; Elec Utilities],TaxableValuation[Dist],$C196,TaxableValuation[Tif_NonTIF],$A$4)</f>
        <v>1457807</v>
      </c>
      <c r="V196" s="8">
        <f t="shared" si="2"/>
        <v>170249126</v>
      </c>
    </row>
    <row r="197" spans="1:22" x14ac:dyDescent="0.25">
      <c r="A197">
        <f>'Assessed Non-TIF'!A197</f>
        <v>2026</v>
      </c>
      <c r="B197" t="str">
        <f>'Assessed Non-TIF'!B197</f>
        <v>13</v>
      </c>
      <c r="C197" t="str">
        <f>'Assessed Non-TIF'!C197</f>
        <v>4505</v>
      </c>
      <c r="D197" t="str">
        <f>'Assessed Non-TIF'!D197</f>
        <v>4505</v>
      </c>
      <c r="E197" t="str">
        <f>'Assessed Non-TIF'!E197</f>
        <v>MORMON TRAIL</v>
      </c>
      <c r="F197" t="str">
        <f>'Assessed Non-TIF'!F197</f>
        <v>Mormon Trail</v>
      </c>
      <c r="G197" s="8">
        <f>SUMIFS(TaxableValuation[Taxable Residential],TaxableValuation[Dist],$C197,TaxableValuation[Tif_NonTIF],$A$4)</f>
        <v>40615533</v>
      </c>
      <c r="H197" s="8">
        <f>SUMIFS(TaxableValuation[Taxable Ag Land],TaxableValuation[Dist],$C197,TaxableValuation[Tif_NonTIF],$A$4)</f>
        <v>67883789</v>
      </c>
      <c r="I197" s="8">
        <f>SUMIFS(TaxableValuation[Taxable Ag Building],TaxableValuation[Dist],$C197,TaxableValuation[Tif_NonTIF],$A$4)</f>
        <v>7371502</v>
      </c>
      <c r="J197" s="8">
        <f>SUMIFS(TaxableValuation[Taxable Commercial],TaxableValuation[Dist],$C197,TaxableValuation[Tif_NonTIF],$A$4)</f>
        <v>6088068</v>
      </c>
      <c r="K197" s="8">
        <f>SUMIFS(TaxableValuation[Taxable Industrial],TaxableValuation[Dist],$C197,TaxableValuation[Tif_NonTIF],$A$4)</f>
        <v>118388</v>
      </c>
      <c r="L197" s="8">
        <f>SUMIFS(TaxableValuation[Taxable Reserved],TaxableValuation[Dist],$C197,TaxableValuation[Tif_NonTIF],$A$4)</f>
        <v>0</v>
      </c>
      <c r="M197" s="8">
        <f>SUMIFS(TaxableValuation[Taxable Reserved2],TaxableValuation[Dist],$C197,TaxableValuation[Tif_NonTIF],$A$4)</f>
        <v>0</v>
      </c>
      <c r="N197" s="8">
        <f>SUMIFS(TaxableValuation[Taxable Railroads],TaxableValuation[Dist],$C197,TaxableValuation[Tif_NonTIF],$A$4)</f>
        <v>0</v>
      </c>
      <c r="O197" s="8">
        <f>SUMIFS(TaxableValuation[Taxable Utilities],TaxableValuation[Dist],$C197,TaxableValuation[Tif_NonTIF],$A$4)</f>
        <v>0</v>
      </c>
      <c r="P197" s="8">
        <f>SUMIFS(TaxableValuation[Taxable Other],TaxableValuation[Dist],$C197,TaxableValuation[Tif_NonTIF],$A$4)</f>
        <v>0</v>
      </c>
      <c r="Q197" s="8">
        <f>SUMIFS(TaxableValuation[Taxable Gross],TaxableValuation[Dist],$C197,TaxableValuation[Tif_NonTIF],$A$4)</f>
        <v>122077280</v>
      </c>
      <c r="R197" s="8">
        <f>SUMIFS(TaxableValuation[Taxable Military Exempt],TaxableValuation[Dist],$C197,TaxableValuation[Tif_NonTIF],$A$4)</f>
        <v>248000</v>
      </c>
      <c r="S197" s="8">
        <f>SUMIFS(TaxableValuation[Taxable Homestead Exempt],TaxableValuation[Dist],$C197,TaxableValuation[Tif_NonTIF],$A$4)</f>
        <v>819000</v>
      </c>
      <c r="T197" s="8">
        <f>SUMIFS(TaxableValuation[Taxable Net],TaxableValuation[Dist],$C197,TaxableValuation[Tif_NonTIF],$A$4)</f>
        <v>121010280</v>
      </c>
      <c r="U197" s="8">
        <f>SUMIFS(TaxableValuation[Taxable Gas &amp; Elec Utilities],TaxableValuation[Dist],$C197,TaxableValuation[Tif_NonTIF],$A$4)</f>
        <v>2133606</v>
      </c>
      <c r="V197" s="8">
        <f t="shared" si="2"/>
        <v>123143886</v>
      </c>
    </row>
    <row r="198" spans="1:22" x14ac:dyDescent="0.25">
      <c r="A198">
        <f>'Assessed Non-TIF'!A198</f>
        <v>2026</v>
      </c>
      <c r="B198" t="str">
        <f>'Assessed Non-TIF'!B198</f>
        <v>15</v>
      </c>
      <c r="C198" t="str">
        <f>'Assessed Non-TIF'!C198</f>
        <v>4509</v>
      </c>
      <c r="D198" t="str">
        <f>'Assessed Non-TIF'!D198</f>
        <v>4509</v>
      </c>
      <c r="E198" t="str">
        <f>'Assessed Non-TIF'!E198</f>
        <v>MORNING SUN</v>
      </c>
      <c r="F198" t="str">
        <f>'Assessed Non-TIF'!F198</f>
        <v>Morning Sun</v>
      </c>
      <c r="G198" s="8">
        <f>SUMIFS(TaxableValuation[Taxable Residential],TaxableValuation[Dist],$C198,TaxableValuation[Tif_NonTIF],$A$4)</f>
        <v>32332875</v>
      </c>
      <c r="H198" s="8">
        <f>SUMIFS(TaxableValuation[Taxable Ag Land],TaxableValuation[Dist],$C198,TaxableValuation[Tif_NonTIF],$A$4)</f>
        <v>37647401</v>
      </c>
      <c r="I198" s="8">
        <f>SUMIFS(TaxableValuation[Taxable Ag Building],TaxableValuation[Dist],$C198,TaxableValuation[Tif_NonTIF],$A$4)</f>
        <v>1399953</v>
      </c>
      <c r="J198" s="8">
        <f>SUMIFS(TaxableValuation[Taxable Commercial],TaxableValuation[Dist],$C198,TaxableValuation[Tif_NonTIF],$A$4)</f>
        <v>6794223</v>
      </c>
      <c r="K198" s="8">
        <f>SUMIFS(TaxableValuation[Taxable Industrial],TaxableValuation[Dist],$C198,TaxableValuation[Tif_NonTIF],$A$4)</f>
        <v>613713</v>
      </c>
      <c r="L198" s="8">
        <f>SUMIFS(TaxableValuation[Taxable Reserved],TaxableValuation[Dist],$C198,TaxableValuation[Tif_NonTIF],$A$4)</f>
        <v>0</v>
      </c>
      <c r="M198" s="8">
        <f>SUMIFS(TaxableValuation[Taxable Reserved2],TaxableValuation[Dist],$C198,TaxableValuation[Tif_NonTIF],$A$4)</f>
        <v>0</v>
      </c>
      <c r="N198" s="8">
        <f>SUMIFS(TaxableValuation[Taxable Railroads],TaxableValuation[Dist],$C198,TaxableValuation[Tif_NonTIF],$A$4)</f>
        <v>0</v>
      </c>
      <c r="O198" s="8">
        <f>SUMIFS(TaxableValuation[Taxable Utilities],TaxableValuation[Dist],$C198,TaxableValuation[Tif_NonTIF],$A$4)</f>
        <v>1904143</v>
      </c>
      <c r="P198" s="8">
        <f>SUMIFS(TaxableValuation[Taxable Other],TaxableValuation[Dist],$C198,TaxableValuation[Tif_NonTIF],$A$4)</f>
        <v>0</v>
      </c>
      <c r="Q198" s="8">
        <f>SUMIFS(TaxableValuation[Taxable Gross],TaxableValuation[Dist],$C198,TaxableValuation[Tif_NonTIF],$A$4)</f>
        <v>80692308</v>
      </c>
      <c r="R198" s="8">
        <f>SUMIFS(TaxableValuation[Taxable Military Exempt],TaxableValuation[Dist],$C198,TaxableValuation[Tif_NonTIF],$A$4)</f>
        <v>156000</v>
      </c>
      <c r="S198" s="8">
        <f>SUMIFS(TaxableValuation[Taxable Homestead Exempt],TaxableValuation[Dist],$C198,TaxableValuation[Tif_NonTIF],$A$4)</f>
        <v>572000</v>
      </c>
      <c r="T198" s="8">
        <f>SUMIFS(TaxableValuation[Taxable Net],TaxableValuation[Dist],$C198,TaxableValuation[Tif_NonTIF],$A$4)</f>
        <v>79964308</v>
      </c>
      <c r="U198" s="8">
        <f>SUMIFS(TaxableValuation[Taxable Gas &amp; Elec Utilities],TaxableValuation[Dist],$C198,TaxableValuation[Tif_NonTIF],$A$4)</f>
        <v>1443353</v>
      </c>
      <c r="V198" s="8">
        <f t="shared" si="2"/>
        <v>81407661</v>
      </c>
    </row>
    <row r="199" spans="1:22" x14ac:dyDescent="0.25">
      <c r="A199">
        <f>'Assessed Non-TIF'!A199</f>
        <v>2026</v>
      </c>
      <c r="B199" t="str">
        <f>'Assessed Non-TIF'!B199</f>
        <v>15</v>
      </c>
      <c r="C199" t="str">
        <f>'Assessed Non-TIF'!C199</f>
        <v>4518</v>
      </c>
      <c r="D199" t="str">
        <f>'Assessed Non-TIF'!D199</f>
        <v>4518</v>
      </c>
      <c r="E199" t="str">
        <f>'Assessed Non-TIF'!E199</f>
        <v>MOULTON-UDELL</v>
      </c>
      <c r="F199" t="str">
        <f>'Assessed Non-TIF'!F199</f>
        <v>Moulton-Udell</v>
      </c>
      <c r="G199" s="8">
        <f>SUMIFS(TaxableValuation[Taxable Residential],TaxableValuation[Dist],$C199,TaxableValuation[Tif_NonTIF],$A$4)</f>
        <v>44108473</v>
      </c>
      <c r="H199" s="8">
        <f>SUMIFS(TaxableValuation[Taxable Ag Land],TaxableValuation[Dist],$C199,TaxableValuation[Tif_NonTIF],$A$4)</f>
        <v>43352384</v>
      </c>
      <c r="I199" s="8">
        <f>SUMIFS(TaxableValuation[Taxable Ag Building],TaxableValuation[Dist],$C199,TaxableValuation[Tif_NonTIF],$A$4)</f>
        <v>2734970</v>
      </c>
      <c r="J199" s="8">
        <f>SUMIFS(TaxableValuation[Taxable Commercial],TaxableValuation[Dist],$C199,TaxableValuation[Tif_NonTIF],$A$4)</f>
        <v>1057704</v>
      </c>
      <c r="K199" s="8">
        <f>SUMIFS(TaxableValuation[Taxable Industrial],TaxableValuation[Dist],$C199,TaxableValuation[Tif_NonTIF],$A$4)</f>
        <v>0</v>
      </c>
      <c r="L199" s="8">
        <f>SUMIFS(TaxableValuation[Taxable Reserved],TaxableValuation[Dist],$C199,TaxableValuation[Tif_NonTIF],$A$4)</f>
        <v>0</v>
      </c>
      <c r="M199" s="8">
        <f>SUMIFS(TaxableValuation[Taxable Reserved2],TaxableValuation[Dist],$C199,TaxableValuation[Tif_NonTIF],$A$4)</f>
        <v>0</v>
      </c>
      <c r="N199" s="8">
        <f>SUMIFS(TaxableValuation[Taxable Railroads],TaxableValuation[Dist],$C199,TaxableValuation[Tif_NonTIF],$A$4)</f>
        <v>102757</v>
      </c>
      <c r="O199" s="8">
        <f>SUMIFS(TaxableValuation[Taxable Utilities],TaxableValuation[Dist],$C199,TaxableValuation[Tif_NonTIF],$A$4)</f>
        <v>3324752</v>
      </c>
      <c r="P199" s="8">
        <f>SUMIFS(TaxableValuation[Taxable Other],TaxableValuation[Dist],$C199,TaxableValuation[Tif_NonTIF],$A$4)</f>
        <v>11675</v>
      </c>
      <c r="Q199" s="8">
        <f>SUMIFS(TaxableValuation[Taxable Gross],TaxableValuation[Dist],$C199,TaxableValuation[Tif_NonTIF],$A$4)</f>
        <v>94692715</v>
      </c>
      <c r="R199" s="8">
        <f>SUMIFS(TaxableValuation[Taxable Military Exempt],TaxableValuation[Dist],$C199,TaxableValuation[Tif_NonTIF],$A$4)</f>
        <v>276000</v>
      </c>
      <c r="S199" s="8">
        <f>SUMIFS(TaxableValuation[Taxable Homestead Exempt],TaxableValuation[Dist],$C199,TaxableValuation[Tif_NonTIF],$A$4)</f>
        <v>909098</v>
      </c>
      <c r="T199" s="8">
        <f>SUMIFS(TaxableValuation[Taxable Net],TaxableValuation[Dist],$C199,TaxableValuation[Tif_NonTIF],$A$4)</f>
        <v>93507617</v>
      </c>
      <c r="U199" s="8">
        <f>SUMIFS(TaxableValuation[Taxable Gas &amp; Elec Utilities],TaxableValuation[Dist],$C199,TaxableValuation[Tif_NonTIF],$A$4)</f>
        <v>12492502</v>
      </c>
      <c r="V199" s="8">
        <f t="shared" si="2"/>
        <v>106000119</v>
      </c>
    </row>
    <row r="200" spans="1:22" x14ac:dyDescent="0.25">
      <c r="A200">
        <f>'Assessed Non-TIF'!A200</f>
        <v>2026</v>
      </c>
      <c r="B200" t="str">
        <f>'Assessed Non-TIF'!B200</f>
        <v>13</v>
      </c>
      <c r="C200" t="str">
        <f>'Assessed Non-TIF'!C200</f>
        <v>4527</v>
      </c>
      <c r="D200" t="str">
        <f>'Assessed Non-TIF'!D200</f>
        <v>4527</v>
      </c>
      <c r="E200" t="str">
        <f>'Assessed Non-TIF'!E200</f>
        <v>MOUNT AYR</v>
      </c>
      <c r="F200" t="str">
        <f>'Assessed Non-TIF'!F200</f>
        <v>Mount Ayr</v>
      </c>
      <c r="G200" s="8">
        <f>SUMIFS(TaxableValuation[Taxable Residential],TaxableValuation[Dist],$C200,TaxableValuation[Tif_NonTIF],$A$4)</f>
        <v>198280385</v>
      </c>
      <c r="H200" s="8">
        <f>SUMIFS(TaxableValuation[Taxable Ag Land],TaxableValuation[Dist],$C200,TaxableValuation[Tif_NonTIF],$A$4)</f>
        <v>148261404</v>
      </c>
      <c r="I200" s="8">
        <f>SUMIFS(TaxableValuation[Taxable Ag Building],TaxableValuation[Dist],$C200,TaxableValuation[Tif_NonTIF],$A$4)</f>
        <v>9655156</v>
      </c>
      <c r="J200" s="8">
        <f>SUMIFS(TaxableValuation[Taxable Commercial],TaxableValuation[Dist],$C200,TaxableValuation[Tif_NonTIF],$A$4)</f>
        <v>21550405</v>
      </c>
      <c r="K200" s="8">
        <f>SUMIFS(TaxableValuation[Taxable Industrial],TaxableValuation[Dist],$C200,TaxableValuation[Tif_NonTIF],$A$4)</f>
        <v>1445177</v>
      </c>
      <c r="L200" s="8">
        <f>SUMIFS(TaxableValuation[Taxable Reserved],TaxableValuation[Dist],$C200,TaxableValuation[Tif_NonTIF],$A$4)</f>
        <v>0</v>
      </c>
      <c r="M200" s="8">
        <f>SUMIFS(TaxableValuation[Taxable Reserved2],TaxableValuation[Dist],$C200,TaxableValuation[Tif_NonTIF],$A$4)</f>
        <v>0</v>
      </c>
      <c r="N200" s="8">
        <f>SUMIFS(TaxableValuation[Taxable Railroads],TaxableValuation[Dist],$C200,TaxableValuation[Tif_NonTIF],$A$4)</f>
        <v>0</v>
      </c>
      <c r="O200" s="8">
        <f>SUMIFS(TaxableValuation[Taxable Utilities],TaxableValuation[Dist],$C200,TaxableValuation[Tif_NonTIF],$A$4)</f>
        <v>1498003</v>
      </c>
      <c r="P200" s="8">
        <f>SUMIFS(TaxableValuation[Taxable Other],TaxableValuation[Dist],$C200,TaxableValuation[Tif_NonTIF],$A$4)</f>
        <v>0</v>
      </c>
      <c r="Q200" s="8">
        <f>SUMIFS(TaxableValuation[Taxable Gross],TaxableValuation[Dist],$C200,TaxableValuation[Tif_NonTIF],$A$4)</f>
        <v>380690530</v>
      </c>
      <c r="R200" s="8">
        <f>SUMIFS(TaxableValuation[Taxable Military Exempt],TaxableValuation[Dist],$C200,TaxableValuation[Tif_NonTIF],$A$4)</f>
        <v>756380</v>
      </c>
      <c r="S200" s="8">
        <f>SUMIFS(TaxableValuation[Taxable Homestead Exempt],TaxableValuation[Dist],$C200,TaxableValuation[Tif_NonTIF],$A$4)</f>
        <v>2694250</v>
      </c>
      <c r="T200" s="8">
        <f>SUMIFS(TaxableValuation[Taxable Net],TaxableValuation[Dist],$C200,TaxableValuation[Tif_NonTIF],$A$4)</f>
        <v>377239900</v>
      </c>
      <c r="U200" s="8">
        <f>SUMIFS(TaxableValuation[Taxable Gas &amp; Elec Utilities],TaxableValuation[Dist],$C200,TaxableValuation[Tif_NonTIF],$A$4)</f>
        <v>6133379</v>
      </c>
      <c r="V200" s="8">
        <f t="shared" ref="V200:V263" si="3">SUM(T200:U200)</f>
        <v>383373279</v>
      </c>
    </row>
    <row r="201" spans="1:22" x14ac:dyDescent="0.25">
      <c r="A201">
        <f>'Assessed Non-TIF'!A201</f>
        <v>2026</v>
      </c>
      <c r="B201" t="str">
        <f>'Assessed Non-TIF'!B201</f>
        <v>15</v>
      </c>
      <c r="C201" t="str">
        <f>'Assessed Non-TIF'!C201</f>
        <v>4536</v>
      </c>
      <c r="D201" t="str">
        <f>'Assessed Non-TIF'!D201</f>
        <v>4536</v>
      </c>
      <c r="E201" t="str">
        <f>'Assessed Non-TIF'!E201</f>
        <v>MOUNT PLEASANT</v>
      </c>
      <c r="F201" t="str">
        <f>'Assessed Non-TIF'!F201</f>
        <v>Mount Pleasant</v>
      </c>
      <c r="G201" s="8">
        <f>SUMIFS(TaxableValuation[Taxable Residential],TaxableValuation[Dist],$C201,TaxableValuation[Tif_NonTIF],$A$4)</f>
        <v>342932430</v>
      </c>
      <c r="H201" s="8">
        <f>SUMIFS(TaxableValuation[Taxable Ag Land],TaxableValuation[Dist],$C201,TaxableValuation[Tif_NonTIF],$A$4)</f>
        <v>115727791</v>
      </c>
      <c r="I201" s="8">
        <f>SUMIFS(TaxableValuation[Taxable Ag Building],TaxableValuation[Dist],$C201,TaxableValuation[Tif_NonTIF],$A$4)</f>
        <v>7300385</v>
      </c>
      <c r="J201" s="8">
        <f>SUMIFS(TaxableValuation[Taxable Commercial],TaxableValuation[Dist],$C201,TaxableValuation[Tif_NonTIF],$A$4)</f>
        <v>129078470</v>
      </c>
      <c r="K201" s="8">
        <f>SUMIFS(TaxableValuation[Taxable Industrial],TaxableValuation[Dist],$C201,TaxableValuation[Tif_NonTIF],$A$4)</f>
        <v>50338024</v>
      </c>
      <c r="L201" s="8">
        <f>SUMIFS(TaxableValuation[Taxable Reserved],TaxableValuation[Dist],$C201,TaxableValuation[Tif_NonTIF],$A$4)</f>
        <v>0</v>
      </c>
      <c r="M201" s="8">
        <f>SUMIFS(TaxableValuation[Taxable Reserved2],TaxableValuation[Dist],$C201,TaxableValuation[Tif_NonTIF],$A$4)</f>
        <v>0</v>
      </c>
      <c r="N201" s="8">
        <f>SUMIFS(TaxableValuation[Taxable Railroads],TaxableValuation[Dist],$C201,TaxableValuation[Tif_NonTIF],$A$4)</f>
        <v>14670629</v>
      </c>
      <c r="O201" s="8">
        <f>SUMIFS(TaxableValuation[Taxable Utilities],TaxableValuation[Dist],$C201,TaxableValuation[Tif_NonTIF],$A$4)</f>
        <v>9040461</v>
      </c>
      <c r="P201" s="8">
        <f>SUMIFS(TaxableValuation[Taxable Other],TaxableValuation[Dist],$C201,TaxableValuation[Tif_NonTIF],$A$4)</f>
        <v>0</v>
      </c>
      <c r="Q201" s="8">
        <f>SUMIFS(TaxableValuation[Taxable Gross],TaxableValuation[Dist],$C201,TaxableValuation[Tif_NonTIF],$A$4)</f>
        <v>669088190</v>
      </c>
      <c r="R201" s="8">
        <f>SUMIFS(TaxableValuation[Taxable Military Exempt],TaxableValuation[Dist],$C201,TaxableValuation[Tif_NonTIF],$A$4)</f>
        <v>1768000</v>
      </c>
      <c r="S201" s="8">
        <f>SUMIFS(TaxableValuation[Taxable Homestead Exempt],TaxableValuation[Dist],$C201,TaxableValuation[Tif_NonTIF],$A$4)</f>
        <v>3136250</v>
      </c>
      <c r="T201" s="8">
        <f>SUMIFS(TaxableValuation[Taxable Net],TaxableValuation[Dist],$C201,TaxableValuation[Tif_NonTIF],$A$4)</f>
        <v>664183940</v>
      </c>
      <c r="U201" s="8">
        <f>SUMIFS(TaxableValuation[Taxable Gas &amp; Elec Utilities],TaxableValuation[Dist],$C201,TaxableValuation[Tif_NonTIF],$A$4)</f>
        <v>6236189</v>
      </c>
      <c r="V201" s="8">
        <f t="shared" si="3"/>
        <v>670420129</v>
      </c>
    </row>
    <row r="202" spans="1:22" x14ac:dyDescent="0.25">
      <c r="A202">
        <f>'Assessed Non-TIF'!A202</f>
        <v>2026</v>
      </c>
      <c r="B202" t="str">
        <f>'Assessed Non-TIF'!B202</f>
        <v>10</v>
      </c>
      <c r="C202" t="str">
        <f>'Assessed Non-TIF'!C202</f>
        <v>4554</v>
      </c>
      <c r="D202" t="str">
        <f>'Assessed Non-TIF'!D202</f>
        <v>4554</v>
      </c>
      <c r="E202" t="str">
        <f>'Assessed Non-TIF'!E202</f>
        <v>MOUNT VERNON</v>
      </c>
      <c r="F202" t="str">
        <f>'Assessed Non-TIF'!F202</f>
        <v>Mount Vernon</v>
      </c>
      <c r="G202" s="8">
        <f>SUMIFS(TaxableValuation[Taxable Residential],TaxableValuation[Dist],$C202,TaxableValuation[Tif_NonTIF],$A$4)</f>
        <v>276710484</v>
      </c>
      <c r="H202" s="8">
        <f>SUMIFS(TaxableValuation[Taxable Ag Land],TaxableValuation[Dist],$C202,TaxableValuation[Tif_NonTIF],$A$4)</f>
        <v>56165027</v>
      </c>
      <c r="I202" s="8">
        <f>SUMIFS(TaxableValuation[Taxable Ag Building],TaxableValuation[Dist],$C202,TaxableValuation[Tif_NonTIF],$A$4)</f>
        <v>4092243</v>
      </c>
      <c r="J202" s="8">
        <f>SUMIFS(TaxableValuation[Taxable Commercial],TaxableValuation[Dist],$C202,TaxableValuation[Tif_NonTIF],$A$4)</f>
        <v>30783665</v>
      </c>
      <c r="K202" s="8">
        <f>SUMIFS(TaxableValuation[Taxable Industrial],TaxableValuation[Dist],$C202,TaxableValuation[Tif_NonTIF],$A$4)</f>
        <v>1054156</v>
      </c>
      <c r="L202" s="8">
        <f>SUMIFS(TaxableValuation[Taxable Reserved],TaxableValuation[Dist],$C202,TaxableValuation[Tif_NonTIF],$A$4)</f>
        <v>0</v>
      </c>
      <c r="M202" s="8">
        <f>SUMIFS(TaxableValuation[Taxable Reserved2],TaxableValuation[Dist],$C202,TaxableValuation[Tif_NonTIF],$A$4)</f>
        <v>0</v>
      </c>
      <c r="N202" s="8">
        <f>SUMIFS(TaxableValuation[Taxable Railroads],TaxableValuation[Dist],$C202,TaxableValuation[Tif_NonTIF],$A$4)</f>
        <v>10126976</v>
      </c>
      <c r="O202" s="8">
        <f>SUMIFS(TaxableValuation[Taxable Utilities],TaxableValuation[Dist],$C202,TaxableValuation[Tif_NonTIF],$A$4)</f>
        <v>2462045</v>
      </c>
      <c r="P202" s="8">
        <f>SUMIFS(TaxableValuation[Taxable Other],TaxableValuation[Dist],$C202,TaxableValuation[Tif_NonTIF],$A$4)</f>
        <v>0</v>
      </c>
      <c r="Q202" s="8">
        <f>SUMIFS(TaxableValuation[Taxable Gross],TaxableValuation[Dist],$C202,TaxableValuation[Tif_NonTIF],$A$4)</f>
        <v>381394596</v>
      </c>
      <c r="R202" s="8">
        <f>SUMIFS(TaxableValuation[Taxable Military Exempt],TaxableValuation[Dist],$C202,TaxableValuation[Tif_NonTIF],$A$4)</f>
        <v>708000</v>
      </c>
      <c r="S202" s="8">
        <f>SUMIFS(TaxableValuation[Taxable Homestead Exempt],TaxableValuation[Dist],$C202,TaxableValuation[Tif_NonTIF],$A$4)</f>
        <v>3603182</v>
      </c>
      <c r="T202" s="8">
        <f>SUMIFS(TaxableValuation[Taxable Net],TaxableValuation[Dist],$C202,TaxableValuation[Tif_NonTIF],$A$4)</f>
        <v>377083414</v>
      </c>
      <c r="U202" s="8">
        <f>SUMIFS(TaxableValuation[Taxable Gas &amp; Elec Utilities],TaxableValuation[Dist],$C202,TaxableValuation[Tif_NonTIF],$A$4)</f>
        <v>5759348</v>
      </c>
      <c r="V202" s="8">
        <f t="shared" si="3"/>
        <v>382842762</v>
      </c>
    </row>
    <row r="203" spans="1:22" x14ac:dyDescent="0.25">
      <c r="A203">
        <f>'Assessed Non-TIF'!A203</f>
        <v>2026</v>
      </c>
      <c r="B203" t="str">
        <f>'Assessed Non-TIF'!B203</f>
        <v>13</v>
      </c>
      <c r="C203" t="str">
        <f>'Assessed Non-TIF'!C203</f>
        <v>4572</v>
      </c>
      <c r="D203" t="str">
        <f>'Assessed Non-TIF'!D203</f>
        <v>4572</v>
      </c>
      <c r="E203" t="str">
        <f>'Assessed Non-TIF'!E203</f>
        <v>MURRAY</v>
      </c>
      <c r="F203" t="str">
        <f>'Assessed Non-TIF'!F203</f>
        <v>Murray</v>
      </c>
      <c r="G203" s="8">
        <f>SUMIFS(TaxableValuation[Taxable Residential],TaxableValuation[Dist],$C203,TaxableValuation[Tif_NonTIF],$A$4)</f>
        <v>35821227</v>
      </c>
      <c r="H203" s="8">
        <f>SUMIFS(TaxableValuation[Taxable Ag Land],TaxableValuation[Dist],$C203,TaxableValuation[Tif_NonTIF],$A$4)</f>
        <v>37820016</v>
      </c>
      <c r="I203" s="8">
        <f>SUMIFS(TaxableValuation[Taxable Ag Building],TaxableValuation[Dist],$C203,TaxableValuation[Tif_NonTIF],$A$4)</f>
        <v>3901710</v>
      </c>
      <c r="J203" s="8">
        <f>SUMIFS(TaxableValuation[Taxable Commercial],TaxableValuation[Dist],$C203,TaxableValuation[Tif_NonTIF],$A$4)</f>
        <v>1568628</v>
      </c>
      <c r="K203" s="8">
        <f>SUMIFS(TaxableValuation[Taxable Industrial],TaxableValuation[Dist],$C203,TaxableValuation[Tif_NonTIF],$A$4)</f>
        <v>207992</v>
      </c>
      <c r="L203" s="8">
        <f>SUMIFS(TaxableValuation[Taxable Reserved],TaxableValuation[Dist],$C203,TaxableValuation[Tif_NonTIF],$A$4)</f>
        <v>0</v>
      </c>
      <c r="M203" s="8">
        <f>SUMIFS(TaxableValuation[Taxable Reserved2],TaxableValuation[Dist],$C203,TaxableValuation[Tif_NonTIF],$A$4)</f>
        <v>0</v>
      </c>
      <c r="N203" s="8">
        <f>SUMIFS(TaxableValuation[Taxable Railroads],TaxableValuation[Dist],$C203,TaxableValuation[Tif_NonTIF],$A$4)</f>
        <v>7767367</v>
      </c>
      <c r="O203" s="8">
        <f>SUMIFS(TaxableValuation[Taxable Utilities],TaxableValuation[Dist],$C203,TaxableValuation[Tif_NonTIF],$A$4)</f>
        <v>564352</v>
      </c>
      <c r="P203" s="8">
        <f>SUMIFS(TaxableValuation[Taxable Other],TaxableValuation[Dist],$C203,TaxableValuation[Tif_NonTIF],$A$4)</f>
        <v>0</v>
      </c>
      <c r="Q203" s="8">
        <f>SUMIFS(TaxableValuation[Taxable Gross],TaxableValuation[Dist],$C203,TaxableValuation[Tif_NonTIF],$A$4)</f>
        <v>87651292</v>
      </c>
      <c r="R203" s="8">
        <f>SUMIFS(TaxableValuation[Taxable Military Exempt],TaxableValuation[Dist],$C203,TaxableValuation[Tif_NonTIF],$A$4)</f>
        <v>204000</v>
      </c>
      <c r="S203" s="8">
        <f>SUMIFS(TaxableValuation[Taxable Homestead Exempt],TaxableValuation[Dist],$C203,TaxableValuation[Tif_NonTIF],$A$4)</f>
        <v>663000</v>
      </c>
      <c r="T203" s="8">
        <f>SUMIFS(TaxableValuation[Taxable Net],TaxableValuation[Dist],$C203,TaxableValuation[Tif_NonTIF],$A$4)</f>
        <v>86784292</v>
      </c>
      <c r="U203" s="8">
        <f>SUMIFS(TaxableValuation[Taxable Gas &amp; Elec Utilities],TaxableValuation[Dist],$C203,TaxableValuation[Tif_NonTIF],$A$4)</f>
        <v>2677453</v>
      </c>
      <c r="V203" s="8">
        <f t="shared" si="3"/>
        <v>89461745</v>
      </c>
    </row>
    <row r="204" spans="1:22" x14ac:dyDescent="0.25">
      <c r="A204">
        <f>'Assessed Non-TIF'!A204</f>
        <v>2026</v>
      </c>
      <c r="B204" t="str">
        <f>'Assessed Non-TIF'!B204</f>
        <v>09</v>
      </c>
      <c r="C204" t="str">
        <f>'Assessed Non-TIF'!C204</f>
        <v>4581</v>
      </c>
      <c r="D204" t="str">
        <f>'Assessed Non-TIF'!D204</f>
        <v>4581</v>
      </c>
      <c r="E204" t="str">
        <f>'Assessed Non-TIF'!E204</f>
        <v>MUSCATINE</v>
      </c>
      <c r="F204" t="str">
        <f>'Assessed Non-TIF'!F204</f>
        <v>Muscatine</v>
      </c>
      <c r="G204" s="8">
        <f>SUMIFS(TaxableValuation[Taxable Residential],TaxableValuation[Dist],$C204,TaxableValuation[Tif_NonTIF],$A$4)</f>
        <v>940205481</v>
      </c>
      <c r="H204" s="8">
        <f>SUMIFS(TaxableValuation[Taxable Ag Land],TaxableValuation[Dist],$C204,TaxableValuation[Tif_NonTIF],$A$4)</f>
        <v>90207732</v>
      </c>
      <c r="I204" s="8">
        <f>SUMIFS(TaxableValuation[Taxable Ag Building],TaxableValuation[Dist],$C204,TaxableValuation[Tif_NonTIF],$A$4)</f>
        <v>8790817</v>
      </c>
      <c r="J204" s="8">
        <f>SUMIFS(TaxableValuation[Taxable Commercial],TaxableValuation[Dist],$C204,TaxableValuation[Tif_NonTIF],$A$4)</f>
        <v>305288744</v>
      </c>
      <c r="K204" s="8">
        <f>SUMIFS(TaxableValuation[Taxable Industrial],TaxableValuation[Dist],$C204,TaxableValuation[Tif_NonTIF],$A$4)</f>
        <v>211723494</v>
      </c>
      <c r="L204" s="8">
        <f>SUMIFS(TaxableValuation[Taxable Reserved],TaxableValuation[Dist],$C204,TaxableValuation[Tif_NonTIF],$A$4)</f>
        <v>0</v>
      </c>
      <c r="M204" s="8">
        <f>SUMIFS(TaxableValuation[Taxable Reserved2],TaxableValuation[Dist],$C204,TaxableValuation[Tif_NonTIF],$A$4)</f>
        <v>0</v>
      </c>
      <c r="N204" s="8">
        <f>SUMIFS(TaxableValuation[Taxable Railroads],TaxableValuation[Dist],$C204,TaxableValuation[Tif_NonTIF],$A$4)</f>
        <v>5496810</v>
      </c>
      <c r="O204" s="8">
        <f>SUMIFS(TaxableValuation[Taxable Utilities],TaxableValuation[Dist],$C204,TaxableValuation[Tif_NonTIF],$A$4)</f>
        <v>14528517</v>
      </c>
      <c r="P204" s="8">
        <f>SUMIFS(TaxableValuation[Taxable Other],TaxableValuation[Dist],$C204,TaxableValuation[Tif_NonTIF],$A$4)</f>
        <v>0</v>
      </c>
      <c r="Q204" s="8">
        <f>SUMIFS(TaxableValuation[Taxable Gross],TaxableValuation[Dist],$C204,TaxableValuation[Tif_NonTIF],$A$4)</f>
        <v>1576241595</v>
      </c>
      <c r="R204" s="8">
        <f>SUMIFS(TaxableValuation[Taxable Military Exempt],TaxableValuation[Dist],$C204,TaxableValuation[Tif_NonTIF],$A$4)</f>
        <v>3401545</v>
      </c>
      <c r="S204" s="8">
        <f>SUMIFS(TaxableValuation[Taxable Homestead Exempt],TaxableValuation[Dist],$C204,TaxableValuation[Tif_NonTIF],$A$4)</f>
        <v>12623000</v>
      </c>
      <c r="T204" s="8">
        <f>SUMIFS(TaxableValuation[Taxable Net],TaxableValuation[Dist],$C204,TaxableValuation[Tif_NonTIF],$A$4)</f>
        <v>1560217050</v>
      </c>
      <c r="U204" s="8">
        <f>SUMIFS(TaxableValuation[Taxable Gas &amp; Elec Utilities],TaxableValuation[Dist],$C204,TaxableValuation[Tif_NonTIF],$A$4)</f>
        <v>19864789</v>
      </c>
      <c r="V204" s="8">
        <f t="shared" si="3"/>
        <v>1580081839</v>
      </c>
    </row>
    <row r="205" spans="1:22" x14ac:dyDescent="0.25">
      <c r="A205">
        <f>'Assessed Non-TIF'!A205</f>
        <v>2026</v>
      </c>
      <c r="B205" t="str">
        <f>'Assessed Non-TIF'!B205</f>
        <v>07</v>
      </c>
      <c r="C205" t="str">
        <f>'Assessed Non-TIF'!C205</f>
        <v>4599</v>
      </c>
      <c r="D205" t="str">
        <f>'Assessed Non-TIF'!D205</f>
        <v>4599</v>
      </c>
      <c r="E205" t="str">
        <f>'Assessed Non-TIF'!E205</f>
        <v>NASHUA-PLAINFIELD</v>
      </c>
      <c r="F205" t="str">
        <f>'Assessed Non-TIF'!F205</f>
        <v>Nashua-Plainfield</v>
      </c>
      <c r="G205" s="8">
        <f>SUMIFS(TaxableValuation[Taxable Residential],TaxableValuation[Dist],$C205,TaxableValuation[Tif_NonTIF],$A$4)</f>
        <v>141635578</v>
      </c>
      <c r="H205" s="8">
        <f>SUMIFS(TaxableValuation[Taxable Ag Land],TaxableValuation[Dist],$C205,TaxableValuation[Tif_NonTIF],$A$4)</f>
        <v>134141503</v>
      </c>
      <c r="I205" s="8">
        <f>SUMIFS(TaxableValuation[Taxable Ag Building],TaxableValuation[Dist],$C205,TaxableValuation[Tif_NonTIF],$A$4)</f>
        <v>7745568</v>
      </c>
      <c r="J205" s="8">
        <f>SUMIFS(TaxableValuation[Taxable Commercial],TaxableValuation[Dist],$C205,TaxableValuation[Tif_NonTIF],$A$4)</f>
        <v>13813086</v>
      </c>
      <c r="K205" s="8">
        <f>SUMIFS(TaxableValuation[Taxable Industrial],TaxableValuation[Dist],$C205,TaxableValuation[Tif_NonTIF],$A$4)</f>
        <v>2290916</v>
      </c>
      <c r="L205" s="8">
        <f>SUMIFS(TaxableValuation[Taxable Reserved],TaxableValuation[Dist],$C205,TaxableValuation[Tif_NonTIF],$A$4)</f>
        <v>0</v>
      </c>
      <c r="M205" s="8">
        <f>SUMIFS(TaxableValuation[Taxable Reserved2],TaxableValuation[Dist],$C205,TaxableValuation[Tif_NonTIF],$A$4)</f>
        <v>0</v>
      </c>
      <c r="N205" s="8">
        <f>SUMIFS(TaxableValuation[Taxable Railroads],TaxableValuation[Dist],$C205,TaxableValuation[Tif_NonTIF],$A$4)</f>
        <v>5425041</v>
      </c>
      <c r="O205" s="8">
        <f>SUMIFS(TaxableValuation[Taxable Utilities],TaxableValuation[Dist],$C205,TaxableValuation[Tif_NonTIF],$A$4)</f>
        <v>418245</v>
      </c>
      <c r="P205" s="8">
        <f>SUMIFS(TaxableValuation[Taxable Other],TaxableValuation[Dist],$C205,TaxableValuation[Tif_NonTIF],$A$4)</f>
        <v>0</v>
      </c>
      <c r="Q205" s="8">
        <f>SUMIFS(TaxableValuation[Taxable Gross],TaxableValuation[Dist],$C205,TaxableValuation[Tif_NonTIF],$A$4)</f>
        <v>305469937</v>
      </c>
      <c r="R205" s="8">
        <f>SUMIFS(TaxableValuation[Taxable Military Exempt],TaxableValuation[Dist],$C205,TaxableValuation[Tif_NonTIF],$A$4)</f>
        <v>748000</v>
      </c>
      <c r="S205" s="8">
        <f>SUMIFS(TaxableValuation[Taxable Homestead Exempt],TaxableValuation[Dist],$C205,TaxableValuation[Tif_NonTIF],$A$4)</f>
        <v>2359500</v>
      </c>
      <c r="T205" s="8">
        <f>SUMIFS(TaxableValuation[Taxable Net],TaxableValuation[Dist],$C205,TaxableValuation[Tif_NonTIF],$A$4)</f>
        <v>302362437</v>
      </c>
      <c r="U205" s="8">
        <f>SUMIFS(TaxableValuation[Taxable Gas &amp; Elec Utilities],TaxableValuation[Dist],$C205,TaxableValuation[Tif_NonTIF],$A$4)</f>
        <v>4942420</v>
      </c>
      <c r="V205" s="8">
        <f t="shared" si="3"/>
        <v>307304857</v>
      </c>
    </row>
    <row r="206" spans="1:22" x14ac:dyDescent="0.25">
      <c r="A206">
        <f>'Assessed Non-TIF'!A206</f>
        <v>2026</v>
      </c>
      <c r="B206" t="str">
        <f>'Assessed Non-TIF'!B206</f>
        <v>11</v>
      </c>
      <c r="C206" t="str">
        <f>'Assessed Non-TIF'!C206</f>
        <v>4617</v>
      </c>
      <c r="D206" t="str">
        <f>'Assessed Non-TIF'!D206</f>
        <v>4617</v>
      </c>
      <c r="E206" t="str">
        <f>'Assessed Non-TIF'!E206</f>
        <v>NEVADA</v>
      </c>
      <c r="F206" t="str">
        <f>'Assessed Non-TIF'!F206</f>
        <v>Nevada</v>
      </c>
      <c r="G206" s="8">
        <f>SUMIFS(TaxableValuation[Taxable Residential],TaxableValuation[Dist],$C206,TaxableValuation[Tif_NonTIF],$A$4)</f>
        <v>332346194</v>
      </c>
      <c r="H206" s="8">
        <f>SUMIFS(TaxableValuation[Taxable Ag Land],TaxableValuation[Dist],$C206,TaxableValuation[Tif_NonTIF],$A$4)</f>
        <v>90294213</v>
      </c>
      <c r="I206" s="8">
        <f>SUMIFS(TaxableValuation[Taxable Ag Building],TaxableValuation[Dist],$C206,TaxableValuation[Tif_NonTIF],$A$4)</f>
        <v>5352744</v>
      </c>
      <c r="J206" s="8">
        <f>SUMIFS(TaxableValuation[Taxable Commercial],TaxableValuation[Dist],$C206,TaxableValuation[Tif_NonTIF],$A$4)</f>
        <v>60547368</v>
      </c>
      <c r="K206" s="8">
        <f>SUMIFS(TaxableValuation[Taxable Industrial],TaxableValuation[Dist],$C206,TaxableValuation[Tif_NonTIF],$A$4)</f>
        <v>73468591</v>
      </c>
      <c r="L206" s="8">
        <f>SUMIFS(TaxableValuation[Taxable Reserved],TaxableValuation[Dist],$C206,TaxableValuation[Tif_NonTIF],$A$4)</f>
        <v>0</v>
      </c>
      <c r="M206" s="8">
        <f>SUMIFS(TaxableValuation[Taxable Reserved2],TaxableValuation[Dist],$C206,TaxableValuation[Tif_NonTIF],$A$4)</f>
        <v>0</v>
      </c>
      <c r="N206" s="8">
        <f>SUMIFS(TaxableValuation[Taxable Railroads],TaxableValuation[Dist],$C206,TaxableValuation[Tif_NonTIF],$A$4)</f>
        <v>33368457</v>
      </c>
      <c r="O206" s="8">
        <f>SUMIFS(TaxableValuation[Taxable Utilities],TaxableValuation[Dist],$C206,TaxableValuation[Tif_NonTIF],$A$4)</f>
        <v>2375351</v>
      </c>
      <c r="P206" s="8">
        <f>SUMIFS(TaxableValuation[Taxable Other],TaxableValuation[Dist],$C206,TaxableValuation[Tif_NonTIF],$A$4)</f>
        <v>0</v>
      </c>
      <c r="Q206" s="8">
        <f>SUMIFS(TaxableValuation[Taxable Gross],TaxableValuation[Dist],$C206,TaxableValuation[Tif_NonTIF],$A$4)</f>
        <v>597752918</v>
      </c>
      <c r="R206" s="8">
        <f>SUMIFS(TaxableValuation[Taxable Military Exempt],TaxableValuation[Dist],$C206,TaxableValuation[Tif_NonTIF],$A$4)</f>
        <v>1191704</v>
      </c>
      <c r="S206" s="8">
        <f>SUMIFS(TaxableValuation[Taxable Homestead Exempt],TaxableValuation[Dist],$C206,TaxableValuation[Tif_NonTIF],$A$4)</f>
        <v>4686500</v>
      </c>
      <c r="T206" s="8">
        <f>SUMIFS(TaxableValuation[Taxable Net],TaxableValuation[Dist],$C206,TaxableValuation[Tif_NonTIF],$A$4)</f>
        <v>591874714</v>
      </c>
      <c r="U206" s="8">
        <f>SUMIFS(TaxableValuation[Taxable Gas &amp; Elec Utilities],TaxableValuation[Dist],$C206,TaxableValuation[Tif_NonTIF],$A$4)</f>
        <v>9721148</v>
      </c>
      <c r="V206" s="8">
        <f t="shared" si="3"/>
        <v>601595862</v>
      </c>
    </row>
    <row r="207" spans="1:22" x14ac:dyDescent="0.25">
      <c r="A207">
        <f>'Assessed Non-TIF'!A207</f>
        <v>2026</v>
      </c>
      <c r="B207" t="str">
        <f>'Assessed Non-TIF'!B207</f>
        <v>01</v>
      </c>
      <c r="C207" t="str">
        <f>'Assessed Non-TIF'!C207</f>
        <v>4662</v>
      </c>
      <c r="D207" t="str">
        <f>'Assessed Non-TIF'!D207</f>
        <v>4662</v>
      </c>
      <c r="E207" t="str">
        <f>'Assessed Non-TIF'!E207</f>
        <v>NEW HAMPTON</v>
      </c>
      <c r="F207" t="str">
        <f>'Assessed Non-TIF'!F207</f>
        <v>New Hampton</v>
      </c>
      <c r="G207" s="8">
        <f>SUMIFS(TaxableValuation[Taxable Residential],TaxableValuation[Dist],$C207,TaxableValuation[Tif_NonTIF],$A$4)</f>
        <v>213636904</v>
      </c>
      <c r="H207" s="8">
        <f>SUMIFS(TaxableValuation[Taxable Ag Land],TaxableValuation[Dist],$C207,TaxableValuation[Tif_NonTIF],$A$4)</f>
        <v>202135831</v>
      </c>
      <c r="I207" s="8">
        <f>SUMIFS(TaxableValuation[Taxable Ag Building],TaxableValuation[Dist],$C207,TaxableValuation[Tif_NonTIF],$A$4)</f>
        <v>19746561</v>
      </c>
      <c r="J207" s="8">
        <f>SUMIFS(TaxableValuation[Taxable Commercial],TaxableValuation[Dist],$C207,TaxableValuation[Tif_NonTIF],$A$4)</f>
        <v>46791747</v>
      </c>
      <c r="K207" s="8">
        <f>SUMIFS(TaxableValuation[Taxable Industrial],TaxableValuation[Dist],$C207,TaxableValuation[Tif_NonTIF],$A$4)</f>
        <v>47619150</v>
      </c>
      <c r="L207" s="8">
        <f>SUMIFS(TaxableValuation[Taxable Reserved],TaxableValuation[Dist],$C207,TaxableValuation[Tif_NonTIF],$A$4)</f>
        <v>0</v>
      </c>
      <c r="M207" s="8">
        <f>SUMIFS(TaxableValuation[Taxable Reserved2],TaxableValuation[Dist],$C207,TaxableValuation[Tif_NonTIF],$A$4)</f>
        <v>0</v>
      </c>
      <c r="N207" s="8">
        <f>SUMIFS(TaxableValuation[Taxable Railroads],TaxableValuation[Dist],$C207,TaxableValuation[Tif_NonTIF],$A$4)</f>
        <v>4412410</v>
      </c>
      <c r="O207" s="8">
        <f>SUMIFS(TaxableValuation[Taxable Utilities],TaxableValuation[Dist],$C207,TaxableValuation[Tif_NonTIF],$A$4)</f>
        <v>38446680</v>
      </c>
      <c r="P207" s="8">
        <f>SUMIFS(TaxableValuation[Taxable Other],TaxableValuation[Dist],$C207,TaxableValuation[Tif_NonTIF],$A$4)</f>
        <v>0</v>
      </c>
      <c r="Q207" s="8">
        <f>SUMIFS(TaxableValuation[Taxable Gross],TaxableValuation[Dist],$C207,TaxableValuation[Tif_NonTIF],$A$4)</f>
        <v>572789283</v>
      </c>
      <c r="R207" s="8">
        <f>SUMIFS(TaxableValuation[Taxable Military Exempt],TaxableValuation[Dist],$C207,TaxableValuation[Tif_NonTIF],$A$4)</f>
        <v>1176000</v>
      </c>
      <c r="S207" s="8">
        <f>SUMIFS(TaxableValuation[Taxable Homestead Exempt],TaxableValuation[Dist],$C207,TaxableValuation[Tif_NonTIF],$A$4)</f>
        <v>4628000</v>
      </c>
      <c r="T207" s="8">
        <f>SUMIFS(TaxableValuation[Taxable Net],TaxableValuation[Dist],$C207,TaxableValuation[Tif_NonTIF],$A$4)</f>
        <v>566985283</v>
      </c>
      <c r="U207" s="8">
        <f>SUMIFS(TaxableValuation[Taxable Gas &amp; Elec Utilities],TaxableValuation[Dist],$C207,TaxableValuation[Tif_NonTIF],$A$4)</f>
        <v>21278871</v>
      </c>
      <c r="V207" s="8">
        <f t="shared" si="3"/>
        <v>588264154</v>
      </c>
    </row>
    <row r="208" spans="1:22" x14ac:dyDescent="0.25">
      <c r="A208">
        <f>'Assessed Non-TIF'!A208</f>
        <v>2026</v>
      </c>
      <c r="B208" t="str">
        <f>'Assessed Non-TIF'!B208</f>
        <v>15</v>
      </c>
      <c r="C208" t="str">
        <f>'Assessed Non-TIF'!C208</f>
        <v>4689</v>
      </c>
      <c r="D208" t="str">
        <f>'Assessed Non-TIF'!D208</f>
        <v>4689</v>
      </c>
      <c r="E208" t="str">
        <f>'Assessed Non-TIF'!E208</f>
        <v>NEW LONDON</v>
      </c>
      <c r="F208" t="str">
        <f>'Assessed Non-TIF'!F208</f>
        <v>New London</v>
      </c>
      <c r="G208" s="8">
        <f>SUMIFS(TaxableValuation[Taxable Residential],TaxableValuation[Dist],$C208,TaxableValuation[Tif_NonTIF],$A$4)</f>
        <v>92134926</v>
      </c>
      <c r="H208" s="8">
        <f>SUMIFS(TaxableValuation[Taxable Ag Land],TaxableValuation[Dist],$C208,TaxableValuation[Tif_NonTIF],$A$4)</f>
        <v>36781187</v>
      </c>
      <c r="I208" s="8">
        <f>SUMIFS(TaxableValuation[Taxable Ag Building],TaxableValuation[Dist],$C208,TaxableValuation[Tif_NonTIF],$A$4)</f>
        <v>1906402</v>
      </c>
      <c r="J208" s="8">
        <f>SUMIFS(TaxableValuation[Taxable Commercial],TaxableValuation[Dist],$C208,TaxableValuation[Tif_NonTIF],$A$4)</f>
        <v>7730739</v>
      </c>
      <c r="K208" s="8">
        <f>SUMIFS(TaxableValuation[Taxable Industrial],TaxableValuation[Dist],$C208,TaxableValuation[Tif_NonTIF],$A$4)</f>
        <v>350003</v>
      </c>
      <c r="L208" s="8">
        <f>SUMIFS(TaxableValuation[Taxable Reserved],TaxableValuation[Dist],$C208,TaxableValuation[Tif_NonTIF],$A$4)</f>
        <v>0</v>
      </c>
      <c r="M208" s="8">
        <f>SUMIFS(TaxableValuation[Taxable Reserved2],TaxableValuation[Dist],$C208,TaxableValuation[Tif_NonTIF],$A$4)</f>
        <v>0</v>
      </c>
      <c r="N208" s="8">
        <f>SUMIFS(TaxableValuation[Taxable Railroads],TaxableValuation[Dist],$C208,TaxableValuation[Tif_NonTIF],$A$4)</f>
        <v>6478926</v>
      </c>
      <c r="O208" s="8">
        <f>SUMIFS(TaxableValuation[Taxable Utilities],TaxableValuation[Dist],$C208,TaxableValuation[Tif_NonTIF],$A$4)</f>
        <v>2482053</v>
      </c>
      <c r="P208" s="8">
        <f>SUMIFS(TaxableValuation[Taxable Other],TaxableValuation[Dist],$C208,TaxableValuation[Tif_NonTIF],$A$4)</f>
        <v>0</v>
      </c>
      <c r="Q208" s="8">
        <f>SUMIFS(TaxableValuation[Taxable Gross],TaxableValuation[Dist],$C208,TaxableValuation[Tif_NonTIF],$A$4)</f>
        <v>147864236</v>
      </c>
      <c r="R208" s="8">
        <f>SUMIFS(TaxableValuation[Taxable Military Exempt],TaxableValuation[Dist],$C208,TaxableValuation[Tif_NonTIF],$A$4)</f>
        <v>692000</v>
      </c>
      <c r="S208" s="8">
        <f>SUMIFS(TaxableValuation[Taxable Homestead Exempt],TaxableValuation[Dist],$C208,TaxableValuation[Tif_NonTIF],$A$4)</f>
        <v>802750</v>
      </c>
      <c r="T208" s="8">
        <f>SUMIFS(TaxableValuation[Taxable Net],TaxableValuation[Dist],$C208,TaxableValuation[Tif_NonTIF],$A$4)</f>
        <v>146369486</v>
      </c>
      <c r="U208" s="8">
        <f>SUMIFS(TaxableValuation[Taxable Gas &amp; Elec Utilities],TaxableValuation[Dist],$C208,TaxableValuation[Tif_NonTIF],$A$4)</f>
        <v>943657</v>
      </c>
      <c r="V208" s="8">
        <f t="shared" si="3"/>
        <v>147313143</v>
      </c>
    </row>
    <row r="209" spans="1:22" x14ac:dyDescent="0.25">
      <c r="A209">
        <f>'Assessed Non-TIF'!A209</f>
        <v>2026</v>
      </c>
      <c r="B209" t="str">
        <f>'Assessed Non-TIF'!B209</f>
        <v>05</v>
      </c>
      <c r="C209" t="str">
        <f>'Assessed Non-TIF'!C209</f>
        <v>4644</v>
      </c>
      <c r="D209" t="str">
        <f>'Assessed Non-TIF'!D209</f>
        <v>4644</v>
      </c>
      <c r="E209" t="str">
        <f>'Assessed Non-TIF'!E209</f>
        <v>NEWELL-FONDA</v>
      </c>
      <c r="F209" t="str">
        <f>'Assessed Non-TIF'!F209</f>
        <v>Newell-Fonda</v>
      </c>
      <c r="G209" s="8">
        <f>SUMIFS(TaxableValuation[Taxable Residential],TaxableValuation[Dist],$C209,TaxableValuation[Tif_NonTIF],$A$4)</f>
        <v>61897901</v>
      </c>
      <c r="H209" s="8">
        <f>SUMIFS(TaxableValuation[Taxable Ag Land],TaxableValuation[Dist],$C209,TaxableValuation[Tif_NonTIF],$A$4)</f>
        <v>150445235</v>
      </c>
      <c r="I209" s="8">
        <f>SUMIFS(TaxableValuation[Taxable Ag Building],TaxableValuation[Dist],$C209,TaxableValuation[Tif_NonTIF],$A$4)</f>
        <v>14597310</v>
      </c>
      <c r="J209" s="8">
        <f>SUMIFS(TaxableValuation[Taxable Commercial],TaxableValuation[Dist],$C209,TaxableValuation[Tif_NonTIF],$A$4)</f>
        <v>11739927</v>
      </c>
      <c r="K209" s="8">
        <f>SUMIFS(TaxableValuation[Taxable Industrial],TaxableValuation[Dist],$C209,TaxableValuation[Tif_NonTIF],$A$4)</f>
        <v>58880310</v>
      </c>
      <c r="L209" s="8">
        <f>SUMIFS(TaxableValuation[Taxable Reserved],TaxableValuation[Dist],$C209,TaxableValuation[Tif_NonTIF],$A$4)</f>
        <v>0</v>
      </c>
      <c r="M209" s="8">
        <f>SUMIFS(TaxableValuation[Taxable Reserved2],TaxableValuation[Dist],$C209,TaxableValuation[Tif_NonTIF],$A$4)</f>
        <v>0</v>
      </c>
      <c r="N209" s="8">
        <f>SUMIFS(TaxableValuation[Taxable Railroads],TaxableValuation[Dist],$C209,TaxableValuation[Tif_NonTIF],$A$4)</f>
        <v>4574945</v>
      </c>
      <c r="O209" s="8">
        <f>SUMIFS(TaxableValuation[Taxable Utilities],TaxableValuation[Dist],$C209,TaxableValuation[Tif_NonTIF],$A$4)</f>
        <v>50681754</v>
      </c>
      <c r="P209" s="8">
        <f>SUMIFS(TaxableValuation[Taxable Other],TaxableValuation[Dist],$C209,TaxableValuation[Tif_NonTIF],$A$4)</f>
        <v>0</v>
      </c>
      <c r="Q209" s="8">
        <f>SUMIFS(TaxableValuation[Taxable Gross],TaxableValuation[Dist],$C209,TaxableValuation[Tif_NonTIF],$A$4)</f>
        <v>352817382</v>
      </c>
      <c r="R209" s="8">
        <f>SUMIFS(TaxableValuation[Taxable Military Exempt],TaxableValuation[Dist],$C209,TaxableValuation[Tif_NonTIF],$A$4)</f>
        <v>369044</v>
      </c>
      <c r="S209" s="8">
        <f>SUMIFS(TaxableValuation[Taxable Homestead Exempt],TaxableValuation[Dist],$C209,TaxableValuation[Tif_NonTIF],$A$4)</f>
        <v>1234789</v>
      </c>
      <c r="T209" s="8">
        <f>SUMIFS(TaxableValuation[Taxable Net],TaxableValuation[Dist],$C209,TaxableValuation[Tif_NonTIF],$A$4)</f>
        <v>351213549</v>
      </c>
      <c r="U209" s="8">
        <f>SUMIFS(TaxableValuation[Taxable Gas &amp; Elec Utilities],TaxableValuation[Dist],$C209,TaxableValuation[Tif_NonTIF],$A$4)</f>
        <v>4388040</v>
      </c>
      <c r="V209" s="8">
        <f t="shared" si="3"/>
        <v>355601589</v>
      </c>
    </row>
    <row r="210" spans="1:22" x14ac:dyDescent="0.25">
      <c r="A210">
        <f>'Assessed Non-TIF'!A210</f>
        <v>2026</v>
      </c>
      <c r="B210" t="str">
        <f>'Assessed Non-TIF'!B210</f>
        <v>11</v>
      </c>
      <c r="C210" t="str">
        <f>'Assessed Non-TIF'!C210</f>
        <v>4725</v>
      </c>
      <c r="D210" t="str">
        <f>'Assessed Non-TIF'!D210</f>
        <v>4725</v>
      </c>
      <c r="E210" t="str">
        <f>'Assessed Non-TIF'!E210</f>
        <v>NEWTON</v>
      </c>
      <c r="F210" t="str">
        <f>'Assessed Non-TIF'!F210</f>
        <v>Newton</v>
      </c>
      <c r="G210" s="8">
        <f>SUMIFS(TaxableValuation[Taxable Residential],TaxableValuation[Dist],$C210,TaxableValuation[Tif_NonTIF],$A$4)</f>
        <v>616809612</v>
      </c>
      <c r="H210" s="8">
        <f>SUMIFS(TaxableValuation[Taxable Ag Land],TaxableValuation[Dist],$C210,TaxableValuation[Tif_NonTIF],$A$4)</f>
        <v>151095285</v>
      </c>
      <c r="I210" s="8">
        <f>SUMIFS(TaxableValuation[Taxable Ag Building],TaxableValuation[Dist],$C210,TaxableValuation[Tif_NonTIF],$A$4)</f>
        <v>5627093</v>
      </c>
      <c r="J210" s="8">
        <f>SUMIFS(TaxableValuation[Taxable Commercial],TaxableValuation[Dist],$C210,TaxableValuation[Tif_NonTIF],$A$4)</f>
        <v>120610067</v>
      </c>
      <c r="K210" s="8">
        <f>SUMIFS(TaxableValuation[Taxable Industrial],TaxableValuation[Dist],$C210,TaxableValuation[Tif_NonTIF],$A$4)</f>
        <v>34565392</v>
      </c>
      <c r="L210" s="8">
        <f>SUMIFS(TaxableValuation[Taxable Reserved],TaxableValuation[Dist],$C210,TaxableValuation[Tif_NonTIF],$A$4)</f>
        <v>0</v>
      </c>
      <c r="M210" s="8">
        <f>SUMIFS(TaxableValuation[Taxable Reserved2],TaxableValuation[Dist],$C210,TaxableValuation[Tif_NonTIF],$A$4)</f>
        <v>0</v>
      </c>
      <c r="N210" s="8">
        <f>SUMIFS(TaxableValuation[Taxable Railroads],TaxableValuation[Dist],$C210,TaxableValuation[Tif_NonTIF],$A$4)</f>
        <v>3982169</v>
      </c>
      <c r="O210" s="8">
        <f>SUMIFS(TaxableValuation[Taxable Utilities],TaxableValuation[Dist],$C210,TaxableValuation[Tif_NonTIF],$A$4)</f>
        <v>46997099</v>
      </c>
      <c r="P210" s="8">
        <f>SUMIFS(TaxableValuation[Taxable Other],TaxableValuation[Dist],$C210,TaxableValuation[Tif_NonTIF],$A$4)</f>
        <v>0</v>
      </c>
      <c r="Q210" s="8">
        <f>SUMIFS(TaxableValuation[Taxable Gross],TaxableValuation[Dist],$C210,TaxableValuation[Tif_NonTIF],$A$4)</f>
        <v>979686717</v>
      </c>
      <c r="R210" s="8">
        <f>SUMIFS(TaxableValuation[Taxable Military Exempt],TaxableValuation[Dist],$C210,TaxableValuation[Tif_NonTIF],$A$4)</f>
        <v>2988000</v>
      </c>
      <c r="S210" s="8">
        <f>SUMIFS(TaxableValuation[Taxable Homestead Exempt],TaxableValuation[Dist],$C210,TaxableValuation[Tif_NonTIF],$A$4)</f>
        <v>9451000</v>
      </c>
      <c r="T210" s="8">
        <f>SUMIFS(TaxableValuation[Taxable Net],TaxableValuation[Dist],$C210,TaxableValuation[Tif_NonTIF],$A$4)</f>
        <v>967247717</v>
      </c>
      <c r="U210" s="8">
        <f>SUMIFS(TaxableValuation[Taxable Gas &amp; Elec Utilities],TaxableValuation[Dist],$C210,TaxableValuation[Tif_NonTIF],$A$4)</f>
        <v>16102410</v>
      </c>
      <c r="V210" s="8">
        <f t="shared" si="3"/>
        <v>983350127</v>
      </c>
    </row>
    <row r="211" spans="1:22" x14ac:dyDescent="0.25">
      <c r="A211">
        <f>'Assessed Non-TIF'!A211</f>
        <v>2026</v>
      </c>
      <c r="B211" t="str">
        <f>'Assessed Non-TIF'!B211</f>
        <v>13</v>
      </c>
      <c r="C211" t="str">
        <f>'Assessed Non-TIF'!C211</f>
        <v>2673</v>
      </c>
      <c r="D211" t="str">
        <f>'Assessed Non-TIF'!D211</f>
        <v>2673</v>
      </c>
      <c r="E211" t="str">
        <f>'Assessed Non-TIF'!E211</f>
        <v>NODAWAY VALLEY</v>
      </c>
      <c r="F211" t="str">
        <f>'Assessed Non-TIF'!F211</f>
        <v>Nodaway Valley</v>
      </c>
      <c r="G211" s="8">
        <f>SUMIFS(TaxableValuation[Taxable Residential],TaxableValuation[Dist],$C211,TaxableValuation[Tif_NonTIF],$A$4)</f>
        <v>116692405</v>
      </c>
      <c r="H211" s="8">
        <f>SUMIFS(TaxableValuation[Taxable Ag Land],TaxableValuation[Dist],$C211,TaxableValuation[Tif_NonTIF],$A$4)</f>
        <v>156611179</v>
      </c>
      <c r="I211" s="8">
        <f>SUMIFS(TaxableValuation[Taxable Ag Building],TaxableValuation[Dist],$C211,TaxableValuation[Tif_NonTIF],$A$4)</f>
        <v>4231460</v>
      </c>
      <c r="J211" s="8">
        <f>SUMIFS(TaxableValuation[Taxable Commercial],TaxableValuation[Dist],$C211,TaxableValuation[Tif_NonTIF],$A$4)</f>
        <v>21095265</v>
      </c>
      <c r="K211" s="8">
        <f>SUMIFS(TaxableValuation[Taxable Industrial],TaxableValuation[Dist],$C211,TaxableValuation[Tif_NonTIF],$A$4)</f>
        <v>24400861</v>
      </c>
      <c r="L211" s="8">
        <f>SUMIFS(TaxableValuation[Taxable Reserved],TaxableValuation[Dist],$C211,TaxableValuation[Tif_NonTIF],$A$4)</f>
        <v>0</v>
      </c>
      <c r="M211" s="8">
        <f>SUMIFS(TaxableValuation[Taxable Reserved2],TaxableValuation[Dist],$C211,TaxableValuation[Tif_NonTIF],$A$4)</f>
        <v>0</v>
      </c>
      <c r="N211" s="8">
        <f>SUMIFS(TaxableValuation[Taxable Railroads],TaxableValuation[Dist],$C211,TaxableValuation[Tif_NonTIF],$A$4)</f>
        <v>0</v>
      </c>
      <c r="O211" s="8">
        <f>SUMIFS(TaxableValuation[Taxable Utilities],TaxableValuation[Dist],$C211,TaxableValuation[Tif_NonTIF],$A$4)</f>
        <v>3113519</v>
      </c>
      <c r="P211" s="8">
        <f>SUMIFS(TaxableValuation[Taxable Other],TaxableValuation[Dist],$C211,TaxableValuation[Tif_NonTIF],$A$4)</f>
        <v>0</v>
      </c>
      <c r="Q211" s="8">
        <f>SUMIFS(TaxableValuation[Taxable Gross],TaxableValuation[Dist],$C211,TaxableValuation[Tif_NonTIF],$A$4)</f>
        <v>326144689</v>
      </c>
      <c r="R211" s="8">
        <f>SUMIFS(TaxableValuation[Taxable Military Exempt],TaxableValuation[Dist],$C211,TaxableValuation[Tif_NonTIF],$A$4)</f>
        <v>764000</v>
      </c>
      <c r="S211" s="8">
        <f>SUMIFS(TaxableValuation[Taxable Homestead Exempt],TaxableValuation[Dist],$C211,TaxableValuation[Tif_NonTIF],$A$4)</f>
        <v>2346500</v>
      </c>
      <c r="T211" s="8">
        <f>SUMIFS(TaxableValuation[Taxable Net],TaxableValuation[Dist],$C211,TaxableValuation[Tif_NonTIF],$A$4)</f>
        <v>323034189</v>
      </c>
      <c r="U211" s="8">
        <f>SUMIFS(TaxableValuation[Taxable Gas &amp; Elec Utilities],TaxableValuation[Dist],$C211,TaxableValuation[Tif_NonTIF],$A$4)</f>
        <v>4278529</v>
      </c>
      <c r="V211" s="8">
        <f t="shared" si="3"/>
        <v>327312718</v>
      </c>
    </row>
    <row r="212" spans="1:22" x14ac:dyDescent="0.25">
      <c r="A212">
        <f>'Assessed Non-TIF'!A212</f>
        <v>2026</v>
      </c>
      <c r="B212" t="str">
        <f>'Assessed Non-TIF'!B212</f>
        <v>07</v>
      </c>
      <c r="C212" t="str">
        <f>'Assessed Non-TIF'!C212</f>
        <v>0153</v>
      </c>
      <c r="D212" t="str">
        <f>'Assessed Non-TIF'!D212</f>
        <v>0153</v>
      </c>
      <c r="E212" t="str">
        <f>'Assessed Non-TIF'!E212</f>
        <v>NORTH BUTLER</v>
      </c>
      <c r="F212" t="str">
        <f>'Assessed Non-TIF'!F212</f>
        <v>North Butler</v>
      </c>
      <c r="G212" s="8">
        <f>SUMIFS(TaxableValuation[Taxable Residential],TaxableValuation[Dist],$C212,TaxableValuation[Tif_NonTIF],$A$4)</f>
        <v>112725769</v>
      </c>
      <c r="H212" s="8">
        <f>SUMIFS(TaxableValuation[Taxable Ag Land],TaxableValuation[Dist],$C212,TaxableValuation[Tif_NonTIF],$A$4)</f>
        <v>167714079</v>
      </c>
      <c r="I212" s="8">
        <f>SUMIFS(TaxableValuation[Taxable Ag Building],TaxableValuation[Dist],$C212,TaxableValuation[Tif_NonTIF],$A$4)</f>
        <v>9649174</v>
      </c>
      <c r="J212" s="8">
        <f>SUMIFS(TaxableValuation[Taxable Commercial],TaxableValuation[Dist],$C212,TaxableValuation[Tif_NonTIF],$A$4)</f>
        <v>16846514</v>
      </c>
      <c r="K212" s="8">
        <f>SUMIFS(TaxableValuation[Taxable Industrial],TaxableValuation[Dist],$C212,TaxableValuation[Tif_NonTIF],$A$4)</f>
        <v>11024292</v>
      </c>
      <c r="L212" s="8">
        <f>SUMIFS(TaxableValuation[Taxable Reserved],TaxableValuation[Dist],$C212,TaxableValuation[Tif_NonTIF],$A$4)</f>
        <v>0</v>
      </c>
      <c r="M212" s="8">
        <f>SUMIFS(TaxableValuation[Taxable Reserved2],TaxableValuation[Dist],$C212,TaxableValuation[Tif_NonTIF],$A$4)</f>
        <v>0</v>
      </c>
      <c r="N212" s="8">
        <f>SUMIFS(TaxableValuation[Taxable Railroads],TaxableValuation[Dist],$C212,TaxableValuation[Tif_NonTIF],$A$4)</f>
        <v>2644795</v>
      </c>
      <c r="O212" s="8">
        <f>SUMIFS(TaxableValuation[Taxable Utilities],TaxableValuation[Dist],$C212,TaxableValuation[Tif_NonTIF],$A$4)</f>
        <v>478202</v>
      </c>
      <c r="P212" s="8">
        <f>SUMIFS(TaxableValuation[Taxable Other],TaxableValuation[Dist],$C212,TaxableValuation[Tif_NonTIF],$A$4)</f>
        <v>0</v>
      </c>
      <c r="Q212" s="8">
        <f>SUMIFS(TaxableValuation[Taxable Gross],TaxableValuation[Dist],$C212,TaxableValuation[Tif_NonTIF],$A$4)</f>
        <v>321082825</v>
      </c>
      <c r="R212" s="8">
        <f>SUMIFS(TaxableValuation[Taxable Military Exempt],TaxableValuation[Dist],$C212,TaxableValuation[Tif_NonTIF],$A$4)</f>
        <v>700000</v>
      </c>
      <c r="S212" s="8">
        <f>SUMIFS(TaxableValuation[Taxable Homestead Exempt],TaxableValuation[Dist],$C212,TaxableValuation[Tif_NonTIF],$A$4)</f>
        <v>2821000</v>
      </c>
      <c r="T212" s="8">
        <f>SUMIFS(TaxableValuation[Taxable Net],TaxableValuation[Dist],$C212,TaxableValuation[Tif_NonTIF],$A$4)</f>
        <v>317561825</v>
      </c>
      <c r="U212" s="8">
        <f>SUMIFS(TaxableValuation[Taxable Gas &amp; Elec Utilities],TaxableValuation[Dist],$C212,TaxableValuation[Tif_NonTIF],$A$4)</f>
        <v>3360860</v>
      </c>
      <c r="V212" s="8">
        <f t="shared" si="3"/>
        <v>320922685</v>
      </c>
    </row>
    <row r="213" spans="1:22" x14ac:dyDescent="0.25">
      <c r="A213">
        <f>'Assessed Non-TIF'!A213</f>
        <v>2026</v>
      </c>
      <c r="B213" t="str">
        <f>'Assessed Non-TIF'!B213</f>
        <v>10</v>
      </c>
      <c r="C213" t="str">
        <f>'Assessed Non-TIF'!C213</f>
        <v>3691</v>
      </c>
      <c r="D213" t="str">
        <f>'Assessed Non-TIF'!D213</f>
        <v>3691</v>
      </c>
      <c r="E213" t="str">
        <f>'Assessed Non-TIF'!E213</f>
        <v>NORTH CEDAR</v>
      </c>
      <c r="F213" t="str">
        <f>'Assessed Non-TIF'!F213</f>
        <v>North Cedar</v>
      </c>
      <c r="G213" s="8">
        <f>SUMIFS(TaxableValuation[Taxable Residential],TaxableValuation[Dist],$C213,TaxableValuation[Tif_NonTIF],$A$4)</f>
        <v>175657308</v>
      </c>
      <c r="H213" s="8">
        <f>SUMIFS(TaxableValuation[Taxable Ag Land],TaxableValuation[Dist],$C213,TaxableValuation[Tif_NonTIF],$A$4)</f>
        <v>184599840</v>
      </c>
      <c r="I213" s="8">
        <f>SUMIFS(TaxableValuation[Taxable Ag Building],TaxableValuation[Dist],$C213,TaxableValuation[Tif_NonTIF],$A$4)</f>
        <v>8847810</v>
      </c>
      <c r="J213" s="8">
        <f>SUMIFS(TaxableValuation[Taxable Commercial],TaxableValuation[Dist],$C213,TaxableValuation[Tif_NonTIF],$A$4)</f>
        <v>22773830</v>
      </c>
      <c r="K213" s="8">
        <f>SUMIFS(TaxableValuation[Taxable Industrial],TaxableValuation[Dist],$C213,TaxableValuation[Tif_NonTIF],$A$4)</f>
        <v>5825558</v>
      </c>
      <c r="L213" s="8">
        <f>SUMIFS(TaxableValuation[Taxable Reserved],TaxableValuation[Dist],$C213,TaxableValuation[Tif_NonTIF],$A$4)</f>
        <v>0</v>
      </c>
      <c r="M213" s="8">
        <f>SUMIFS(TaxableValuation[Taxable Reserved2],TaxableValuation[Dist],$C213,TaxableValuation[Tif_NonTIF],$A$4)</f>
        <v>0</v>
      </c>
      <c r="N213" s="8">
        <f>SUMIFS(TaxableValuation[Taxable Railroads],TaxableValuation[Dist],$C213,TaxableValuation[Tif_NonTIF],$A$4)</f>
        <v>28319305</v>
      </c>
      <c r="O213" s="8">
        <f>SUMIFS(TaxableValuation[Taxable Utilities],TaxableValuation[Dist],$C213,TaxableValuation[Tif_NonTIF],$A$4)</f>
        <v>3722860</v>
      </c>
      <c r="P213" s="8">
        <f>SUMIFS(TaxableValuation[Taxable Other],TaxableValuation[Dist],$C213,TaxableValuation[Tif_NonTIF],$A$4)</f>
        <v>0</v>
      </c>
      <c r="Q213" s="8">
        <f>SUMIFS(TaxableValuation[Taxable Gross],TaxableValuation[Dist],$C213,TaxableValuation[Tif_NonTIF],$A$4)</f>
        <v>429746511</v>
      </c>
      <c r="R213" s="8">
        <f>SUMIFS(TaxableValuation[Taxable Military Exempt],TaxableValuation[Dist],$C213,TaxableValuation[Tif_NonTIF],$A$4)</f>
        <v>1064000</v>
      </c>
      <c r="S213" s="8">
        <f>SUMIFS(TaxableValuation[Taxable Homestead Exempt],TaxableValuation[Dist],$C213,TaxableValuation[Tif_NonTIF],$A$4)</f>
        <v>2574000</v>
      </c>
      <c r="T213" s="8">
        <f>SUMIFS(TaxableValuation[Taxable Net],TaxableValuation[Dist],$C213,TaxableValuation[Tif_NonTIF],$A$4)</f>
        <v>426108511</v>
      </c>
      <c r="U213" s="8">
        <f>SUMIFS(TaxableValuation[Taxable Gas &amp; Elec Utilities],TaxableValuation[Dist],$C213,TaxableValuation[Tif_NonTIF],$A$4)</f>
        <v>4148913</v>
      </c>
      <c r="V213" s="8">
        <f t="shared" si="3"/>
        <v>430257424</v>
      </c>
    </row>
    <row r="214" spans="1:22" x14ac:dyDescent="0.25">
      <c r="A214">
        <f>'Assessed Non-TIF'!A214</f>
        <v>2026</v>
      </c>
      <c r="B214" t="str">
        <f>'Assessed Non-TIF'!B214</f>
        <v>01</v>
      </c>
      <c r="C214" t="str">
        <f>'Assessed Non-TIF'!C214</f>
        <v>4774</v>
      </c>
      <c r="D214" t="str">
        <f>'Assessed Non-TIF'!D214</f>
        <v>4774</v>
      </c>
      <c r="E214" t="str">
        <f>'Assessed Non-TIF'!E214</f>
        <v>NORTH FAYETTE VALLEY</v>
      </c>
      <c r="F214" t="str">
        <f>'Assessed Non-TIF'!F214</f>
        <v>North Fayette Valley</v>
      </c>
      <c r="G214" s="8">
        <f>SUMIFS(TaxableValuation[Taxable Residential],TaxableValuation[Dist],$C214,TaxableValuation[Tif_NonTIF],$A$4)</f>
        <v>258984766</v>
      </c>
      <c r="H214" s="8">
        <f>SUMIFS(TaxableValuation[Taxable Ag Land],TaxableValuation[Dist],$C214,TaxableValuation[Tif_NonTIF],$A$4)</f>
        <v>206840066</v>
      </c>
      <c r="I214" s="8">
        <f>SUMIFS(TaxableValuation[Taxable Ag Building],TaxableValuation[Dist],$C214,TaxableValuation[Tif_NonTIF],$A$4)</f>
        <v>20087449</v>
      </c>
      <c r="J214" s="8">
        <f>SUMIFS(TaxableValuation[Taxable Commercial],TaxableValuation[Dist],$C214,TaxableValuation[Tif_NonTIF],$A$4)</f>
        <v>38263711</v>
      </c>
      <c r="K214" s="8">
        <f>SUMIFS(TaxableValuation[Taxable Industrial],TaxableValuation[Dist],$C214,TaxableValuation[Tif_NonTIF],$A$4)</f>
        <v>8845902</v>
      </c>
      <c r="L214" s="8">
        <f>SUMIFS(TaxableValuation[Taxable Reserved],TaxableValuation[Dist],$C214,TaxableValuation[Tif_NonTIF],$A$4)</f>
        <v>0</v>
      </c>
      <c r="M214" s="8">
        <f>SUMIFS(TaxableValuation[Taxable Reserved2],TaxableValuation[Dist],$C214,TaxableValuation[Tif_NonTIF],$A$4)</f>
        <v>0</v>
      </c>
      <c r="N214" s="8">
        <f>SUMIFS(TaxableValuation[Taxable Railroads],TaxableValuation[Dist],$C214,TaxableValuation[Tif_NonTIF],$A$4)</f>
        <v>0</v>
      </c>
      <c r="O214" s="8">
        <f>SUMIFS(TaxableValuation[Taxable Utilities],TaxableValuation[Dist],$C214,TaxableValuation[Tif_NonTIF],$A$4)</f>
        <v>4567445</v>
      </c>
      <c r="P214" s="8">
        <f>SUMIFS(TaxableValuation[Taxable Other],TaxableValuation[Dist],$C214,TaxableValuation[Tif_NonTIF],$A$4)</f>
        <v>0</v>
      </c>
      <c r="Q214" s="8">
        <f>SUMIFS(TaxableValuation[Taxable Gross],TaxableValuation[Dist],$C214,TaxableValuation[Tif_NonTIF],$A$4)</f>
        <v>537589339</v>
      </c>
      <c r="R214" s="8">
        <f>SUMIFS(TaxableValuation[Taxable Military Exempt],TaxableValuation[Dist],$C214,TaxableValuation[Tif_NonTIF],$A$4)</f>
        <v>1420000</v>
      </c>
      <c r="S214" s="8">
        <f>SUMIFS(TaxableValuation[Taxable Homestead Exempt],TaxableValuation[Dist],$C214,TaxableValuation[Tif_NonTIF],$A$4)</f>
        <v>5726500</v>
      </c>
      <c r="T214" s="8">
        <f>SUMIFS(TaxableValuation[Taxable Net],TaxableValuation[Dist],$C214,TaxableValuation[Tif_NonTIF],$A$4)</f>
        <v>530442839</v>
      </c>
      <c r="U214" s="8">
        <f>SUMIFS(TaxableValuation[Taxable Gas &amp; Elec Utilities],TaxableValuation[Dist],$C214,TaxableValuation[Tif_NonTIF],$A$4)</f>
        <v>7220935</v>
      </c>
      <c r="V214" s="8">
        <f t="shared" si="3"/>
        <v>537663774</v>
      </c>
    </row>
    <row r="215" spans="1:22" x14ac:dyDescent="0.25">
      <c r="A215">
        <f>'Assessed Non-TIF'!A215</f>
        <v>2026</v>
      </c>
      <c r="B215" t="str">
        <f>'Assessed Non-TIF'!B215</f>
        <v>07</v>
      </c>
      <c r="C215" t="str">
        <f>'Assessed Non-TIF'!C215</f>
        <v>0873</v>
      </c>
      <c r="D215" t="str">
        <f>'Assessed Non-TIF'!D215</f>
        <v>0873</v>
      </c>
      <c r="E215" t="str">
        <f>'Assessed Non-TIF'!E215</f>
        <v>NORTH IOWA</v>
      </c>
      <c r="F215" t="str">
        <f>'Assessed Non-TIF'!F215</f>
        <v>North Iowa</v>
      </c>
      <c r="G215" s="8">
        <f>SUMIFS(TaxableValuation[Taxable Residential],TaxableValuation[Dist],$C215,TaxableValuation[Tif_NonTIF],$A$4)</f>
        <v>74833747</v>
      </c>
      <c r="H215" s="8">
        <f>SUMIFS(TaxableValuation[Taxable Ag Land],TaxableValuation[Dist],$C215,TaxableValuation[Tif_NonTIF],$A$4)</f>
        <v>245665599</v>
      </c>
      <c r="I215" s="8">
        <f>SUMIFS(TaxableValuation[Taxable Ag Building],TaxableValuation[Dist],$C215,TaxableValuation[Tif_NonTIF],$A$4)</f>
        <v>22412775</v>
      </c>
      <c r="J215" s="8">
        <f>SUMIFS(TaxableValuation[Taxable Commercial],TaxableValuation[Dist],$C215,TaxableValuation[Tif_NonTIF],$A$4)</f>
        <v>28477844</v>
      </c>
      <c r="K215" s="8">
        <f>SUMIFS(TaxableValuation[Taxable Industrial],TaxableValuation[Dist],$C215,TaxableValuation[Tif_NonTIF],$A$4)</f>
        <v>33621921</v>
      </c>
      <c r="L215" s="8">
        <f>SUMIFS(TaxableValuation[Taxable Reserved],TaxableValuation[Dist],$C215,TaxableValuation[Tif_NonTIF],$A$4)</f>
        <v>0</v>
      </c>
      <c r="M215" s="8">
        <f>SUMIFS(TaxableValuation[Taxable Reserved2],TaxableValuation[Dist],$C215,TaxableValuation[Tif_NonTIF],$A$4)</f>
        <v>0</v>
      </c>
      <c r="N215" s="8">
        <f>SUMIFS(TaxableValuation[Taxable Railroads],TaxableValuation[Dist],$C215,TaxableValuation[Tif_NonTIF],$A$4)</f>
        <v>16554024</v>
      </c>
      <c r="O215" s="8">
        <f>SUMIFS(TaxableValuation[Taxable Utilities],TaxableValuation[Dist],$C215,TaxableValuation[Tif_NonTIF],$A$4)</f>
        <v>10769399</v>
      </c>
      <c r="P215" s="8">
        <f>SUMIFS(TaxableValuation[Taxable Other],TaxableValuation[Dist],$C215,TaxableValuation[Tif_NonTIF],$A$4)</f>
        <v>0</v>
      </c>
      <c r="Q215" s="8">
        <f>SUMIFS(TaxableValuation[Taxable Gross],TaxableValuation[Dist],$C215,TaxableValuation[Tif_NonTIF],$A$4)</f>
        <v>432335309</v>
      </c>
      <c r="R215" s="8">
        <f>SUMIFS(TaxableValuation[Taxable Military Exempt],TaxableValuation[Dist],$C215,TaxableValuation[Tif_NonTIF],$A$4)</f>
        <v>560000</v>
      </c>
      <c r="S215" s="8">
        <f>SUMIFS(TaxableValuation[Taxable Homestead Exempt],TaxableValuation[Dist],$C215,TaxableValuation[Tif_NonTIF],$A$4)</f>
        <v>1947214</v>
      </c>
      <c r="T215" s="8">
        <f>SUMIFS(TaxableValuation[Taxable Net],TaxableValuation[Dist],$C215,TaxableValuation[Tif_NonTIF],$A$4)</f>
        <v>429828095</v>
      </c>
      <c r="U215" s="8">
        <f>SUMIFS(TaxableValuation[Taxable Gas &amp; Elec Utilities],TaxableValuation[Dist],$C215,TaxableValuation[Tif_NonTIF],$A$4)</f>
        <v>6410419</v>
      </c>
      <c r="V215" s="8">
        <f t="shared" si="3"/>
        <v>436238514</v>
      </c>
    </row>
    <row r="216" spans="1:22" x14ac:dyDescent="0.25">
      <c r="A216">
        <f>'Assessed Non-TIF'!A216</f>
        <v>2026</v>
      </c>
      <c r="B216" t="str">
        <f>'Assessed Non-TIF'!B216</f>
        <v>05</v>
      </c>
      <c r="C216" t="str">
        <f>'Assessed Non-TIF'!C216</f>
        <v>4778</v>
      </c>
      <c r="D216" t="str">
        <f>'Assessed Non-TIF'!D216</f>
        <v>4778</v>
      </c>
      <c r="E216" t="str">
        <f>'Assessed Non-TIF'!E216</f>
        <v>NORTH KOSSUTH</v>
      </c>
      <c r="F216" t="str">
        <f>'Assessed Non-TIF'!F216</f>
        <v>North Kossuth</v>
      </c>
      <c r="G216" s="8">
        <f>SUMIFS(TaxableValuation[Taxable Residential],TaxableValuation[Dist],$C216,TaxableValuation[Tif_NonTIF],$A$4)</f>
        <v>45853448</v>
      </c>
      <c r="H216" s="8">
        <f>SUMIFS(TaxableValuation[Taxable Ag Land],TaxableValuation[Dist],$C216,TaxableValuation[Tif_NonTIF],$A$4)</f>
        <v>178347263</v>
      </c>
      <c r="I216" s="8">
        <f>SUMIFS(TaxableValuation[Taxable Ag Building],TaxableValuation[Dist],$C216,TaxableValuation[Tif_NonTIF],$A$4)</f>
        <v>16289229</v>
      </c>
      <c r="J216" s="8">
        <f>SUMIFS(TaxableValuation[Taxable Commercial],TaxableValuation[Dist],$C216,TaxableValuation[Tif_NonTIF],$A$4)</f>
        <v>21741074</v>
      </c>
      <c r="K216" s="8">
        <f>SUMIFS(TaxableValuation[Taxable Industrial],TaxableValuation[Dist],$C216,TaxableValuation[Tif_NonTIF],$A$4)</f>
        <v>34536182</v>
      </c>
      <c r="L216" s="8">
        <f>SUMIFS(TaxableValuation[Taxable Reserved],TaxableValuation[Dist],$C216,TaxableValuation[Tif_NonTIF],$A$4)</f>
        <v>0</v>
      </c>
      <c r="M216" s="8">
        <f>SUMIFS(TaxableValuation[Taxable Reserved2],TaxableValuation[Dist],$C216,TaxableValuation[Tif_NonTIF],$A$4)</f>
        <v>0</v>
      </c>
      <c r="N216" s="8">
        <f>SUMIFS(TaxableValuation[Taxable Railroads],TaxableValuation[Dist],$C216,TaxableValuation[Tif_NonTIF],$A$4)</f>
        <v>17533482</v>
      </c>
      <c r="O216" s="8">
        <f>SUMIFS(TaxableValuation[Taxable Utilities],TaxableValuation[Dist],$C216,TaxableValuation[Tif_NonTIF],$A$4)</f>
        <v>7213254</v>
      </c>
      <c r="P216" s="8">
        <f>SUMIFS(TaxableValuation[Taxable Other],TaxableValuation[Dist],$C216,TaxableValuation[Tif_NonTIF],$A$4)</f>
        <v>0</v>
      </c>
      <c r="Q216" s="8">
        <f>SUMIFS(TaxableValuation[Taxable Gross],TaxableValuation[Dist],$C216,TaxableValuation[Tif_NonTIF],$A$4)</f>
        <v>321513932</v>
      </c>
      <c r="R216" s="8">
        <f>SUMIFS(TaxableValuation[Taxable Military Exempt],TaxableValuation[Dist],$C216,TaxableValuation[Tif_NonTIF],$A$4)</f>
        <v>352441</v>
      </c>
      <c r="S216" s="8">
        <f>SUMIFS(TaxableValuation[Taxable Homestead Exempt],TaxableValuation[Dist],$C216,TaxableValuation[Tif_NonTIF],$A$4)</f>
        <v>1320914</v>
      </c>
      <c r="T216" s="8">
        <f>SUMIFS(TaxableValuation[Taxable Net],TaxableValuation[Dist],$C216,TaxableValuation[Tif_NonTIF],$A$4)</f>
        <v>319840577</v>
      </c>
      <c r="U216" s="8">
        <f>SUMIFS(TaxableValuation[Taxable Gas &amp; Elec Utilities],TaxableValuation[Dist],$C216,TaxableValuation[Tif_NonTIF],$A$4)</f>
        <v>17336472</v>
      </c>
      <c r="V216" s="8">
        <f t="shared" si="3"/>
        <v>337177049</v>
      </c>
    </row>
    <row r="217" spans="1:22" x14ac:dyDescent="0.25">
      <c r="A217">
        <f>'Assessed Non-TIF'!A217</f>
        <v>2026</v>
      </c>
      <c r="B217" t="str">
        <f>'Assessed Non-TIF'!B217</f>
        <v>10</v>
      </c>
      <c r="C217" t="str">
        <f>'Assessed Non-TIF'!C217</f>
        <v>4777</v>
      </c>
      <c r="D217" t="str">
        <f>'Assessed Non-TIF'!D217</f>
        <v>4777</v>
      </c>
      <c r="E217" t="str">
        <f>'Assessed Non-TIF'!E217</f>
        <v>NORTH LINN</v>
      </c>
      <c r="F217" t="str">
        <f>'Assessed Non-TIF'!F217</f>
        <v>North Linn</v>
      </c>
      <c r="G217" s="8">
        <f>SUMIFS(TaxableValuation[Taxable Residential],TaxableValuation[Dist],$C217,TaxableValuation[Tif_NonTIF],$A$4)</f>
        <v>146920939</v>
      </c>
      <c r="H217" s="8">
        <f>SUMIFS(TaxableValuation[Taxable Ag Land],TaxableValuation[Dist],$C217,TaxableValuation[Tif_NonTIF],$A$4)</f>
        <v>124155700</v>
      </c>
      <c r="I217" s="8">
        <f>SUMIFS(TaxableValuation[Taxable Ag Building],TaxableValuation[Dist],$C217,TaxableValuation[Tif_NonTIF],$A$4)</f>
        <v>9101660</v>
      </c>
      <c r="J217" s="8">
        <f>SUMIFS(TaxableValuation[Taxable Commercial],TaxableValuation[Dist],$C217,TaxableValuation[Tif_NonTIF],$A$4)</f>
        <v>7378890</v>
      </c>
      <c r="K217" s="8">
        <f>SUMIFS(TaxableValuation[Taxable Industrial],TaxableValuation[Dist],$C217,TaxableValuation[Tif_NonTIF],$A$4)</f>
        <v>278099</v>
      </c>
      <c r="L217" s="8">
        <f>SUMIFS(TaxableValuation[Taxable Reserved],TaxableValuation[Dist],$C217,TaxableValuation[Tif_NonTIF],$A$4)</f>
        <v>0</v>
      </c>
      <c r="M217" s="8">
        <f>SUMIFS(TaxableValuation[Taxable Reserved2],TaxableValuation[Dist],$C217,TaxableValuation[Tif_NonTIF],$A$4)</f>
        <v>0</v>
      </c>
      <c r="N217" s="8">
        <f>SUMIFS(TaxableValuation[Taxable Railroads],TaxableValuation[Dist],$C217,TaxableValuation[Tif_NonTIF],$A$4)</f>
        <v>1931206</v>
      </c>
      <c r="O217" s="8">
        <f>SUMIFS(TaxableValuation[Taxable Utilities],TaxableValuation[Dist],$C217,TaxableValuation[Tif_NonTIF],$A$4)</f>
        <v>232174</v>
      </c>
      <c r="P217" s="8">
        <f>SUMIFS(TaxableValuation[Taxable Other],TaxableValuation[Dist],$C217,TaxableValuation[Tif_NonTIF],$A$4)</f>
        <v>0</v>
      </c>
      <c r="Q217" s="8">
        <f>SUMIFS(TaxableValuation[Taxable Gross],TaxableValuation[Dist],$C217,TaxableValuation[Tif_NonTIF],$A$4)</f>
        <v>289998668</v>
      </c>
      <c r="R217" s="8">
        <f>SUMIFS(TaxableValuation[Taxable Military Exempt],TaxableValuation[Dist],$C217,TaxableValuation[Tif_NonTIF],$A$4)</f>
        <v>638324</v>
      </c>
      <c r="S217" s="8">
        <f>SUMIFS(TaxableValuation[Taxable Homestead Exempt],TaxableValuation[Dist],$C217,TaxableValuation[Tif_NonTIF],$A$4)</f>
        <v>2210000</v>
      </c>
      <c r="T217" s="8">
        <f>SUMIFS(TaxableValuation[Taxable Net],TaxableValuation[Dist],$C217,TaxableValuation[Tif_NonTIF],$A$4)</f>
        <v>287150344</v>
      </c>
      <c r="U217" s="8">
        <f>SUMIFS(TaxableValuation[Taxable Gas &amp; Elec Utilities],TaxableValuation[Dist],$C217,TaxableValuation[Tif_NonTIF],$A$4)</f>
        <v>6998071</v>
      </c>
      <c r="V217" s="8">
        <f t="shared" si="3"/>
        <v>294148415</v>
      </c>
    </row>
    <row r="218" spans="1:22" x14ac:dyDescent="0.25">
      <c r="A218">
        <f>'Assessed Non-TIF'!A218</f>
        <v>2026</v>
      </c>
      <c r="B218" t="str">
        <f>'Assessed Non-TIF'!B218</f>
        <v>15</v>
      </c>
      <c r="C218" t="str">
        <f>'Assessed Non-TIF'!C218</f>
        <v>4776</v>
      </c>
      <c r="D218" t="str">
        <f>'Assessed Non-TIF'!D218</f>
        <v>4776</v>
      </c>
      <c r="E218" t="str">
        <f>'Assessed Non-TIF'!E218</f>
        <v>NORTH MAHASKA</v>
      </c>
      <c r="F218" t="str">
        <f>'Assessed Non-TIF'!F218</f>
        <v>North Mahaska</v>
      </c>
      <c r="G218" s="8">
        <f>SUMIFS(TaxableValuation[Taxable Residential],TaxableValuation[Dist],$C218,TaxableValuation[Tif_NonTIF],$A$4)</f>
        <v>85946863</v>
      </c>
      <c r="H218" s="8">
        <f>SUMIFS(TaxableValuation[Taxable Ag Land],TaxableValuation[Dist],$C218,TaxableValuation[Tif_NonTIF],$A$4)</f>
        <v>132239343</v>
      </c>
      <c r="I218" s="8">
        <f>SUMIFS(TaxableValuation[Taxable Ag Building],TaxableValuation[Dist],$C218,TaxableValuation[Tif_NonTIF],$A$4)</f>
        <v>9962978</v>
      </c>
      <c r="J218" s="8">
        <f>SUMIFS(TaxableValuation[Taxable Commercial],TaxableValuation[Dist],$C218,TaxableValuation[Tif_NonTIF],$A$4)</f>
        <v>6378260</v>
      </c>
      <c r="K218" s="8">
        <f>SUMIFS(TaxableValuation[Taxable Industrial],TaxableValuation[Dist],$C218,TaxableValuation[Tif_NonTIF],$A$4)</f>
        <v>10210141</v>
      </c>
      <c r="L218" s="8">
        <f>SUMIFS(TaxableValuation[Taxable Reserved],TaxableValuation[Dist],$C218,TaxableValuation[Tif_NonTIF],$A$4)</f>
        <v>0</v>
      </c>
      <c r="M218" s="8">
        <f>SUMIFS(TaxableValuation[Taxable Reserved2],TaxableValuation[Dist],$C218,TaxableValuation[Tif_NonTIF],$A$4)</f>
        <v>0</v>
      </c>
      <c r="N218" s="8">
        <f>SUMIFS(TaxableValuation[Taxable Railroads],TaxableValuation[Dist],$C218,TaxableValuation[Tif_NonTIF],$A$4)</f>
        <v>16327476</v>
      </c>
      <c r="O218" s="8">
        <f>SUMIFS(TaxableValuation[Taxable Utilities],TaxableValuation[Dist],$C218,TaxableValuation[Tif_NonTIF],$A$4)</f>
        <v>43992181</v>
      </c>
      <c r="P218" s="8">
        <f>SUMIFS(TaxableValuation[Taxable Other],TaxableValuation[Dist],$C218,TaxableValuation[Tif_NonTIF],$A$4)</f>
        <v>0</v>
      </c>
      <c r="Q218" s="8">
        <f>SUMIFS(TaxableValuation[Taxable Gross],TaxableValuation[Dist],$C218,TaxableValuation[Tif_NonTIF],$A$4)</f>
        <v>305057242</v>
      </c>
      <c r="R218" s="8">
        <f>SUMIFS(TaxableValuation[Taxable Military Exempt],TaxableValuation[Dist],$C218,TaxableValuation[Tif_NonTIF],$A$4)</f>
        <v>336892</v>
      </c>
      <c r="S218" s="8">
        <f>SUMIFS(TaxableValuation[Taxable Homestead Exempt],TaxableValuation[Dist],$C218,TaxableValuation[Tif_NonTIF],$A$4)</f>
        <v>620750</v>
      </c>
      <c r="T218" s="8">
        <f>SUMIFS(TaxableValuation[Taxable Net],TaxableValuation[Dist],$C218,TaxableValuation[Tif_NonTIF],$A$4)</f>
        <v>304099600</v>
      </c>
      <c r="U218" s="8">
        <f>SUMIFS(TaxableValuation[Taxable Gas &amp; Elec Utilities],TaxableValuation[Dist],$C218,TaxableValuation[Tif_NonTIF],$A$4)</f>
        <v>16711789</v>
      </c>
      <c r="V218" s="8">
        <f t="shared" si="3"/>
        <v>320811389</v>
      </c>
    </row>
    <row r="219" spans="1:22" x14ac:dyDescent="0.25">
      <c r="A219">
        <f>'Assessed Non-TIF'!A219</f>
        <v>2026</v>
      </c>
      <c r="B219" t="str">
        <f>'Assessed Non-TIF'!B219</f>
        <v>11</v>
      </c>
      <c r="C219" t="str">
        <f>'Assessed Non-TIF'!C219</f>
        <v>4779</v>
      </c>
      <c r="D219" t="str">
        <f>'Assessed Non-TIF'!D219</f>
        <v>4779</v>
      </c>
      <c r="E219" t="str">
        <f>'Assessed Non-TIF'!E219</f>
        <v>NORTH POLK</v>
      </c>
      <c r="F219" t="str">
        <f>'Assessed Non-TIF'!F219</f>
        <v>North Polk</v>
      </c>
      <c r="G219" s="8">
        <f>SUMIFS(TaxableValuation[Taxable Residential],TaxableValuation[Dist],$C219,TaxableValuation[Tif_NonTIF],$A$4)</f>
        <v>584889642</v>
      </c>
      <c r="H219" s="8">
        <f>SUMIFS(TaxableValuation[Taxable Ag Land],TaxableValuation[Dist],$C219,TaxableValuation[Tif_NonTIF],$A$4)</f>
        <v>56587672</v>
      </c>
      <c r="I219" s="8">
        <f>SUMIFS(TaxableValuation[Taxable Ag Building],TaxableValuation[Dist],$C219,TaxableValuation[Tif_NonTIF],$A$4)</f>
        <v>3932226</v>
      </c>
      <c r="J219" s="8">
        <f>SUMIFS(TaxableValuation[Taxable Commercial],TaxableValuation[Dist],$C219,TaxableValuation[Tif_NonTIF],$A$4)</f>
        <v>63787611</v>
      </c>
      <c r="K219" s="8">
        <f>SUMIFS(TaxableValuation[Taxable Industrial],TaxableValuation[Dist],$C219,TaxableValuation[Tif_NonTIF],$A$4)</f>
        <v>1218342</v>
      </c>
      <c r="L219" s="8">
        <f>SUMIFS(TaxableValuation[Taxable Reserved],TaxableValuation[Dist],$C219,TaxableValuation[Tif_NonTIF],$A$4)</f>
        <v>0</v>
      </c>
      <c r="M219" s="8">
        <f>SUMIFS(TaxableValuation[Taxable Reserved2],TaxableValuation[Dist],$C219,TaxableValuation[Tif_NonTIF],$A$4)</f>
        <v>0</v>
      </c>
      <c r="N219" s="8">
        <f>SUMIFS(TaxableValuation[Taxable Railroads],TaxableValuation[Dist],$C219,TaxableValuation[Tif_NonTIF],$A$4)</f>
        <v>9970537</v>
      </c>
      <c r="O219" s="8">
        <f>SUMIFS(TaxableValuation[Taxable Utilities],TaxableValuation[Dist],$C219,TaxableValuation[Tif_NonTIF],$A$4)</f>
        <v>2455869</v>
      </c>
      <c r="P219" s="8">
        <f>SUMIFS(TaxableValuation[Taxable Other],TaxableValuation[Dist],$C219,TaxableValuation[Tif_NonTIF],$A$4)</f>
        <v>0</v>
      </c>
      <c r="Q219" s="8">
        <f>SUMIFS(TaxableValuation[Taxable Gross],TaxableValuation[Dist],$C219,TaxableValuation[Tif_NonTIF],$A$4)</f>
        <v>722841899</v>
      </c>
      <c r="R219" s="8">
        <f>SUMIFS(TaxableValuation[Taxable Military Exempt],TaxableValuation[Dist],$C219,TaxableValuation[Tif_NonTIF],$A$4)</f>
        <v>1116000</v>
      </c>
      <c r="S219" s="8">
        <f>SUMIFS(TaxableValuation[Taxable Homestead Exempt],TaxableValuation[Dist],$C219,TaxableValuation[Tif_NonTIF],$A$4)</f>
        <v>4459000</v>
      </c>
      <c r="T219" s="8">
        <f>SUMIFS(TaxableValuation[Taxable Net],TaxableValuation[Dist],$C219,TaxableValuation[Tif_NonTIF],$A$4)</f>
        <v>717266899</v>
      </c>
      <c r="U219" s="8">
        <f>SUMIFS(TaxableValuation[Taxable Gas &amp; Elec Utilities],TaxableValuation[Dist],$C219,TaxableValuation[Tif_NonTIF],$A$4)</f>
        <v>9885525</v>
      </c>
      <c r="V219" s="8">
        <f t="shared" si="3"/>
        <v>727152424</v>
      </c>
    </row>
    <row r="220" spans="1:22" x14ac:dyDescent="0.25">
      <c r="A220">
        <f>'Assessed Non-TIF'!A220</f>
        <v>2026</v>
      </c>
      <c r="B220" t="str">
        <f>'Assessed Non-TIF'!B220</f>
        <v>09</v>
      </c>
      <c r="C220" t="str">
        <f>'Assessed Non-TIF'!C220</f>
        <v>4784</v>
      </c>
      <c r="D220" t="str">
        <f>'Assessed Non-TIF'!D220</f>
        <v>4784</v>
      </c>
      <c r="E220" t="str">
        <f>'Assessed Non-TIF'!E220</f>
        <v>NORTH SCOTT</v>
      </c>
      <c r="F220" t="str">
        <f>'Assessed Non-TIF'!F220</f>
        <v>North Scott</v>
      </c>
      <c r="G220" s="8">
        <f>SUMIFS(TaxableValuation[Taxable Residential],TaxableValuation[Dist],$C220,TaxableValuation[Tif_NonTIF],$A$4)</f>
        <v>829460480</v>
      </c>
      <c r="H220" s="8">
        <f>SUMIFS(TaxableValuation[Taxable Ag Land],TaxableValuation[Dist],$C220,TaxableValuation[Tif_NonTIF],$A$4)</f>
        <v>160835987</v>
      </c>
      <c r="I220" s="8">
        <f>SUMIFS(TaxableValuation[Taxable Ag Building],TaxableValuation[Dist],$C220,TaxableValuation[Tif_NonTIF],$A$4)</f>
        <v>15192639</v>
      </c>
      <c r="J220" s="8">
        <f>SUMIFS(TaxableValuation[Taxable Commercial],TaxableValuation[Dist],$C220,TaxableValuation[Tif_NonTIF],$A$4)</f>
        <v>368285551</v>
      </c>
      <c r="K220" s="8">
        <f>SUMIFS(TaxableValuation[Taxable Industrial],TaxableValuation[Dist],$C220,TaxableValuation[Tif_NonTIF],$A$4)</f>
        <v>128985821</v>
      </c>
      <c r="L220" s="8">
        <f>SUMIFS(TaxableValuation[Taxable Reserved],TaxableValuation[Dist],$C220,TaxableValuation[Tif_NonTIF],$A$4)</f>
        <v>0</v>
      </c>
      <c r="M220" s="8">
        <f>SUMIFS(TaxableValuation[Taxable Reserved2],TaxableValuation[Dist],$C220,TaxableValuation[Tif_NonTIF],$A$4)</f>
        <v>0</v>
      </c>
      <c r="N220" s="8">
        <f>SUMIFS(TaxableValuation[Taxable Railroads],TaxableValuation[Dist],$C220,TaxableValuation[Tif_NonTIF],$A$4)</f>
        <v>2637882</v>
      </c>
      <c r="O220" s="8">
        <f>SUMIFS(TaxableValuation[Taxable Utilities],TaxableValuation[Dist],$C220,TaxableValuation[Tif_NonTIF],$A$4)</f>
        <v>27041881</v>
      </c>
      <c r="P220" s="8">
        <f>SUMIFS(TaxableValuation[Taxable Other],TaxableValuation[Dist],$C220,TaxableValuation[Tif_NonTIF],$A$4)</f>
        <v>0</v>
      </c>
      <c r="Q220" s="8">
        <f>SUMIFS(TaxableValuation[Taxable Gross],TaxableValuation[Dist],$C220,TaxableValuation[Tif_NonTIF],$A$4)</f>
        <v>1532440241</v>
      </c>
      <c r="R220" s="8">
        <f>SUMIFS(TaxableValuation[Taxable Military Exempt],TaxableValuation[Dist],$C220,TaxableValuation[Tif_NonTIF],$A$4)</f>
        <v>2892000</v>
      </c>
      <c r="S220" s="8">
        <f>SUMIFS(TaxableValuation[Taxable Homestead Exempt],TaxableValuation[Dist],$C220,TaxableValuation[Tif_NonTIF],$A$4)</f>
        <v>8515000</v>
      </c>
      <c r="T220" s="8">
        <f>SUMIFS(TaxableValuation[Taxable Net],TaxableValuation[Dist],$C220,TaxableValuation[Tif_NonTIF],$A$4)</f>
        <v>1521033241</v>
      </c>
      <c r="U220" s="8">
        <f>SUMIFS(TaxableValuation[Taxable Gas &amp; Elec Utilities],TaxableValuation[Dist],$C220,TaxableValuation[Tif_NonTIF],$A$4)</f>
        <v>42047484</v>
      </c>
      <c r="V220" s="8">
        <f t="shared" si="3"/>
        <v>1563080725</v>
      </c>
    </row>
    <row r="221" spans="1:22" x14ac:dyDescent="0.25">
      <c r="A221">
        <f>'Assessed Non-TIF'!A221</f>
        <v>2026</v>
      </c>
      <c r="B221" t="str">
        <f>'Assessed Non-TIF'!B221</f>
        <v>07</v>
      </c>
      <c r="C221" t="str">
        <f>'Assessed Non-TIF'!C221</f>
        <v>4785</v>
      </c>
      <c r="D221" t="str">
        <f>'Assessed Non-TIF'!D221</f>
        <v>4785</v>
      </c>
      <c r="E221" t="str">
        <f>'Assessed Non-TIF'!E221</f>
        <v>NORTH TAMA</v>
      </c>
      <c r="F221" t="str">
        <f>'Assessed Non-TIF'!F221</f>
        <v>North Tama</v>
      </c>
      <c r="G221" s="8">
        <f>SUMIFS(TaxableValuation[Taxable Residential],TaxableValuation[Dist],$C221,TaxableValuation[Tif_NonTIF],$A$4)</f>
        <v>92734652</v>
      </c>
      <c r="H221" s="8">
        <f>SUMIFS(TaxableValuation[Taxable Ag Land],TaxableValuation[Dist],$C221,TaxableValuation[Tif_NonTIF],$A$4)</f>
        <v>143711739</v>
      </c>
      <c r="I221" s="8">
        <f>SUMIFS(TaxableValuation[Taxable Ag Building],TaxableValuation[Dist],$C221,TaxableValuation[Tif_NonTIF],$A$4)</f>
        <v>3742358</v>
      </c>
      <c r="J221" s="8">
        <f>SUMIFS(TaxableValuation[Taxable Commercial],TaxableValuation[Dist],$C221,TaxableValuation[Tif_NonTIF],$A$4)</f>
        <v>20266594</v>
      </c>
      <c r="K221" s="8">
        <f>SUMIFS(TaxableValuation[Taxable Industrial],TaxableValuation[Dist],$C221,TaxableValuation[Tif_NonTIF],$A$4)</f>
        <v>1886236</v>
      </c>
      <c r="L221" s="8">
        <f>SUMIFS(TaxableValuation[Taxable Reserved],TaxableValuation[Dist],$C221,TaxableValuation[Tif_NonTIF],$A$4)</f>
        <v>0</v>
      </c>
      <c r="M221" s="8">
        <f>SUMIFS(TaxableValuation[Taxable Reserved2],TaxableValuation[Dist],$C221,TaxableValuation[Tif_NonTIF],$A$4)</f>
        <v>0</v>
      </c>
      <c r="N221" s="8">
        <f>SUMIFS(TaxableValuation[Taxable Railroads],TaxableValuation[Dist],$C221,TaxableValuation[Tif_NonTIF],$A$4)</f>
        <v>0</v>
      </c>
      <c r="O221" s="8">
        <f>SUMIFS(TaxableValuation[Taxable Utilities],TaxableValuation[Dist],$C221,TaxableValuation[Tif_NonTIF],$A$4)</f>
        <v>819635</v>
      </c>
      <c r="P221" s="8">
        <f>SUMIFS(TaxableValuation[Taxable Other],TaxableValuation[Dist],$C221,TaxableValuation[Tif_NonTIF],$A$4)</f>
        <v>0</v>
      </c>
      <c r="Q221" s="8">
        <f>SUMIFS(TaxableValuation[Taxable Gross],TaxableValuation[Dist],$C221,TaxableValuation[Tif_NonTIF],$A$4)</f>
        <v>263161214</v>
      </c>
      <c r="R221" s="8">
        <f>SUMIFS(TaxableValuation[Taxable Military Exempt],TaxableValuation[Dist],$C221,TaxableValuation[Tif_NonTIF],$A$4)</f>
        <v>532000</v>
      </c>
      <c r="S221" s="8">
        <f>SUMIFS(TaxableValuation[Taxable Homestead Exempt],TaxableValuation[Dist],$C221,TaxableValuation[Tif_NonTIF],$A$4)</f>
        <v>1592500</v>
      </c>
      <c r="T221" s="8">
        <f>SUMIFS(TaxableValuation[Taxable Net],TaxableValuation[Dist],$C221,TaxableValuation[Tif_NonTIF],$A$4)</f>
        <v>261036714</v>
      </c>
      <c r="U221" s="8">
        <f>SUMIFS(TaxableValuation[Taxable Gas &amp; Elec Utilities],TaxableValuation[Dist],$C221,TaxableValuation[Tif_NonTIF],$A$4)</f>
        <v>3168855</v>
      </c>
      <c r="V221" s="8">
        <f t="shared" si="3"/>
        <v>264205569</v>
      </c>
    </row>
    <row r="222" spans="1:22" x14ac:dyDescent="0.25">
      <c r="A222">
        <f>'Assessed Non-TIF'!A222</f>
        <v>2026</v>
      </c>
      <c r="B222" t="str">
        <f>'Assessed Non-TIF'!B222</f>
        <v>05</v>
      </c>
      <c r="C222" t="str">
        <f>'Assessed Non-TIF'!C222</f>
        <v>0333</v>
      </c>
      <c r="D222" t="str">
        <f>'Assessed Non-TIF'!D222</f>
        <v>0333</v>
      </c>
      <c r="E222" t="str">
        <f>'Assessed Non-TIF'!E222</f>
        <v>NORTH UNION</v>
      </c>
      <c r="F222" t="str">
        <f>'Assessed Non-TIF'!F222</f>
        <v>North Union</v>
      </c>
      <c r="G222" s="8">
        <f>SUMIFS(TaxableValuation[Taxable Residential],TaxableValuation[Dist],$C222,TaxableValuation[Tif_NonTIF],$A$4)</f>
        <v>78394910</v>
      </c>
      <c r="H222" s="8">
        <f>SUMIFS(TaxableValuation[Taxable Ag Land],TaxableValuation[Dist],$C222,TaxableValuation[Tif_NonTIF],$A$4)</f>
        <v>268165322</v>
      </c>
      <c r="I222" s="8">
        <f>SUMIFS(TaxableValuation[Taxable Ag Building],TaxableValuation[Dist],$C222,TaxableValuation[Tif_NonTIF],$A$4)</f>
        <v>23697373</v>
      </c>
      <c r="J222" s="8">
        <f>SUMIFS(TaxableValuation[Taxable Commercial],TaxableValuation[Dist],$C222,TaxableValuation[Tif_NonTIF],$A$4)</f>
        <v>11287676</v>
      </c>
      <c r="K222" s="8">
        <f>SUMIFS(TaxableValuation[Taxable Industrial],TaxableValuation[Dist],$C222,TaxableValuation[Tif_NonTIF],$A$4)</f>
        <v>9958887</v>
      </c>
      <c r="L222" s="8">
        <f>SUMIFS(TaxableValuation[Taxable Reserved],TaxableValuation[Dist],$C222,TaxableValuation[Tif_NonTIF],$A$4)</f>
        <v>0</v>
      </c>
      <c r="M222" s="8">
        <f>SUMIFS(TaxableValuation[Taxable Reserved2],TaxableValuation[Dist],$C222,TaxableValuation[Tif_NonTIF],$A$4)</f>
        <v>0</v>
      </c>
      <c r="N222" s="8">
        <f>SUMIFS(TaxableValuation[Taxable Railroads],TaxableValuation[Dist],$C222,TaxableValuation[Tif_NonTIF],$A$4)</f>
        <v>14929127</v>
      </c>
      <c r="O222" s="8">
        <f>SUMIFS(TaxableValuation[Taxable Utilities],TaxableValuation[Dist],$C222,TaxableValuation[Tif_NonTIF],$A$4)</f>
        <v>152765</v>
      </c>
      <c r="P222" s="8">
        <f>SUMIFS(TaxableValuation[Taxable Other],TaxableValuation[Dist],$C222,TaxableValuation[Tif_NonTIF],$A$4)</f>
        <v>0</v>
      </c>
      <c r="Q222" s="8">
        <f>SUMIFS(TaxableValuation[Taxable Gross],TaxableValuation[Dist],$C222,TaxableValuation[Tif_NonTIF],$A$4)</f>
        <v>406586060</v>
      </c>
      <c r="R222" s="8">
        <f>SUMIFS(TaxableValuation[Taxable Military Exempt],TaxableValuation[Dist],$C222,TaxableValuation[Tif_NonTIF],$A$4)</f>
        <v>579067</v>
      </c>
      <c r="S222" s="8">
        <f>SUMIFS(TaxableValuation[Taxable Homestead Exempt],TaxableValuation[Dist],$C222,TaxableValuation[Tif_NonTIF],$A$4)</f>
        <v>2060500</v>
      </c>
      <c r="T222" s="8">
        <f>SUMIFS(TaxableValuation[Taxable Net],TaxableValuation[Dist],$C222,TaxableValuation[Tif_NonTIF],$A$4)</f>
        <v>403946493</v>
      </c>
      <c r="U222" s="8">
        <f>SUMIFS(TaxableValuation[Taxable Gas &amp; Elec Utilities],TaxableValuation[Dist],$C222,TaxableValuation[Tif_NonTIF],$A$4)</f>
        <v>15947043</v>
      </c>
      <c r="V222" s="8">
        <f t="shared" si="3"/>
        <v>419893536</v>
      </c>
    </row>
    <row r="223" spans="1:22" x14ac:dyDescent="0.25">
      <c r="A223">
        <f>'Assessed Non-TIF'!A223</f>
        <v>2026</v>
      </c>
      <c r="B223" t="str">
        <f>'Assessed Non-TIF'!B223</f>
        <v>09</v>
      </c>
      <c r="C223" t="str">
        <f>'Assessed Non-TIF'!C223</f>
        <v>4773</v>
      </c>
      <c r="D223" t="str">
        <f>'Assessed Non-TIF'!D223</f>
        <v>4773</v>
      </c>
      <c r="E223" t="str">
        <f>'Assessed Non-TIF'!E223</f>
        <v>NORTHEAST</v>
      </c>
      <c r="F223" t="str">
        <f>'Assessed Non-TIF'!F223</f>
        <v>Northeast</v>
      </c>
      <c r="G223" s="8">
        <f>SUMIFS(TaxableValuation[Taxable Residential],TaxableValuation[Dist],$C223,TaxableValuation[Tif_NonTIF],$A$4)</f>
        <v>118314896</v>
      </c>
      <c r="H223" s="8">
        <f>SUMIFS(TaxableValuation[Taxable Ag Land],TaxableValuation[Dist],$C223,TaxableValuation[Tif_NonTIF],$A$4)</f>
        <v>131552197</v>
      </c>
      <c r="I223" s="8">
        <f>SUMIFS(TaxableValuation[Taxable Ag Building],TaxableValuation[Dist],$C223,TaxableValuation[Tif_NonTIF],$A$4)</f>
        <v>10139089</v>
      </c>
      <c r="J223" s="8">
        <f>SUMIFS(TaxableValuation[Taxable Commercial],TaxableValuation[Dist],$C223,TaxableValuation[Tif_NonTIF],$A$4)</f>
        <v>4062019</v>
      </c>
      <c r="K223" s="8">
        <f>SUMIFS(TaxableValuation[Taxable Industrial],TaxableValuation[Dist],$C223,TaxableValuation[Tif_NonTIF],$A$4)</f>
        <v>67571</v>
      </c>
      <c r="L223" s="8">
        <f>SUMIFS(TaxableValuation[Taxable Reserved],TaxableValuation[Dist],$C223,TaxableValuation[Tif_NonTIF],$A$4)</f>
        <v>0</v>
      </c>
      <c r="M223" s="8">
        <f>SUMIFS(TaxableValuation[Taxable Reserved2],TaxableValuation[Dist],$C223,TaxableValuation[Tif_NonTIF],$A$4)</f>
        <v>0</v>
      </c>
      <c r="N223" s="8">
        <f>SUMIFS(TaxableValuation[Taxable Railroads],TaxableValuation[Dist],$C223,TaxableValuation[Tif_NonTIF],$A$4)</f>
        <v>538471</v>
      </c>
      <c r="O223" s="8">
        <f>SUMIFS(TaxableValuation[Taxable Utilities],TaxableValuation[Dist],$C223,TaxableValuation[Tif_NonTIF],$A$4)</f>
        <v>0</v>
      </c>
      <c r="P223" s="8">
        <f>SUMIFS(TaxableValuation[Taxable Other],TaxableValuation[Dist],$C223,TaxableValuation[Tif_NonTIF],$A$4)</f>
        <v>0</v>
      </c>
      <c r="Q223" s="8">
        <f>SUMIFS(TaxableValuation[Taxable Gross],TaxableValuation[Dist],$C223,TaxableValuation[Tif_NonTIF],$A$4)</f>
        <v>264674243</v>
      </c>
      <c r="R223" s="8">
        <f>SUMIFS(TaxableValuation[Taxable Military Exempt],TaxableValuation[Dist],$C223,TaxableValuation[Tif_NonTIF],$A$4)</f>
        <v>508000</v>
      </c>
      <c r="S223" s="8">
        <f>SUMIFS(TaxableValuation[Taxable Homestead Exempt],TaxableValuation[Dist],$C223,TaxableValuation[Tif_NonTIF],$A$4)</f>
        <v>1865500</v>
      </c>
      <c r="T223" s="8">
        <f>SUMIFS(TaxableValuation[Taxable Net],TaxableValuation[Dist],$C223,TaxableValuation[Tif_NonTIF],$A$4)</f>
        <v>262300743</v>
      </c>
      <c r="U223" s="8">
        <f>SUMIFS(TaxableValuation[Taxable Gas &amp; Elec Utilities],TaxableValuation[Dist],$C223,TaxableValuation[Tif_NonTIF],$A$4)</f>
        <v>2475881</v>
      </c>
      <c r="V223" s="8">
        <f t="shared" si="3"/>
        <v>264776624</v>
      </c>
    </row>
    <row r="224" spans="1:22" x14ac:dyDescent="0.25">
      <c r="A224">
        <f>'Assessed Non-TIF'!A224</f>
        <v>2026</v>
      </c>
      <c r="B224" t="str">
        <f>'Assessed Non-TIF'!B224</f>
        <v>07</v>
      </c>
      <c r="C224" t="str">
        <f>'Assessed Non-TIF'!C224</f>
        <v>4788</v>
      </c>
      <c r="D224" t="str">
        <f>'Assessed Non-TIF'!D224</f>
        <v>4788</v>
      </c>
      <c r="E224" t="str">
        <f>'Assessed Non-TIF'!E224</f>
        <v>NORTHWOOD-KENSETT</v>
      </c>
      <c r="F224" t="str">
        <f>'Assessed Non-TIF'!F224</f>
        <v>Northwood-Kensett</v>
      </c>
      <c r="G224" s="8">
        <f>SUMIFS(TaxableValuation[Taxable Residential],TaxableValuation[Dist],$C224,TaxableValuation[Tif_NonTIF],$A$4)</f>
        <v>98872462</v>
      </c>
      <c r="H224" s="8">
        <f>SUMIFS(TaxableValuation[Taxable Ag Land],TaxableValuation[Dist],$C224,TaxableValuation[Tif_NonTIF],$A$4)</f>
        <v>114669048</v>
      </c>
      <c r="I224" s="8">
        <f>SUMIFS(TaxableValuation[Taxable Ag Building],TaxableValuation[Dist],$C224,TaxableValuation[Tif_NonTIF],$A$4)</f>
        <v>5021103</v>
      </c>
      <c r="J224" s="8">
        <f>SUMIFS(TaxableValuation[Taxable Commercial],TaxableValuation[Dist],$C224,TaxableValuation[Tif_NonTIF],$A$4)</f>
        <v>56779806</v>
      </c>
      <c r="K224" s="8">
        <f>SUMIFS(TaxableValuation[Taxable Industrial],TaxableValuation[Dist],$C224,TaxableValuation[Tif_NonTIF],$A$4)</f>
        <v>6998486</v>
      </c>
      <c r="L224" s="8">
        <f>SUMIFS(TaxableValuation[Taxable Reserved],TaxableValuation[Dist],$C224,TaxableValuation[Tif_NonTIF],$A$4)</f>
        <v>0</v>
      </c>
      <c r="M224" s="8">
        <f>SUMIFS(TaxableValuation[Taxable Reserved2],TaxableValuation[Dist],$C224,TaxableValuation[Tif_NonTIF],$A$4)</f>
        <v>0</v>
      </c>
      <c r="N224" s="8">
        <f>SUMIFS(TaxableValuation[Taxable Railroads],TaxableValuation[Dist],$C224,TaxableValuation[Tif_NonTIF],$A$4)</f>
        <v>13761173</v>
      </c>
      <c r="O224" s="8">
        <f>SUMIFS(TaxableValuation[Taxable Utilities],TaxableValuation[Dist],$C224,TaxableValuation[Tif_NonTIF],$A$4)</f>
        <v>2452821</v>
      </c>
      <c r="P224" s="8">
        <f>SUMIFS(TaxableValuation[Taxable Other],TaxableValuation[Dist],$C224,TaxableValuation[Tif_NonTIF],$A$4)</f>
        <v>0</v>
      </c>
      <c r="Q224" s="8">
        <f>SUMIFS(TaxableValuation[Taxable Gross],TaxableValuation[Dist],$C224,TaxableValuation[Tif_NonTIF],$A$4)</f>
        <v>298554899</v>
      </c>
      <c r="R224" s="8">
        <f>SUMIFS(TaxableValuation[Taxable Military Exempt],TaxableValuation[Dist],$C224,TaxableValuation[Tif_NonTIF],$A$4)</f>
        <v>715704</v>
      </c>
      <c r="S224" s="8">
        <f>SUMIFS(TaxableValuation[Taxable Homestead Exempt],TaxableValuation[Dist],$C224,TaxableValuation[Tif_NonTIF],$A$4)</f>
        <v>1881750</v>
      </c>
      <c r="T224" s="8">
        <f>SUMIFS(TaxableValuation[Taxable Net],TaxableValuation[Dist],$C224,TaxableValuation[Tif_NonTIF],$A$4)</f>
        <v>295957445</v>
      </c>
      <c r="U224" s="8">
        <f>SUMIFS(TaxableValuation[Taxable Gas &amp; Elec Utilities],TaxableValuation[Dist],$C224,TaxableValuation[Tif_NonTIF],$A$4)</f>
        <v>6007853</v>
      </c>
      <c r="V224" s="8">
        <f t="shared" si="3"/>
        <v>301965298</v>
      </c>
    </row>
    <row r="225" spans="1:22" x14ac:dyDescent="0.25">
      <c r="A225">
        <f>'Assessed Non-TIF'!A225</f>
        <v>2026</v>
      </c>
      <c r="B225" t="str">
        <f>'Assessed Non-TIF'!B225</f>
        <v>11</v>
      </c>
      <c r="C225" t="str">
        <f>'Assessed Non-TIF'!C225</f>
        <v>4797</v>
      </c>
      <c r="D225" t="str">
        <f>'Assessed Non-TIF'!D225</f>
        <v>4797</v>
      </c>
      <c r="E225" t="str">
        <f>'Assessed Non-TIF'!E225</f>
        <v>NORWALK</v>
      </c>
      <c r="F225" t="str">
        <f>'Assessed Non-TIF'!F225</f>
        <v>Norwalk</v>
      </c>
      <c r="G225" s="8">
        <f>SUMIFS(TaxableValuation[Taxable Residential],TaxableValuation[Dist],$C225,TaxableValuation[Tif_NonTIF],$A$4)</f>
        <v>997054235</v>
      </c>
      <c r="H225" s="8">
        <f>SUMIFS(TaxableValuation[Taxable Ag Land],TaxableValuation[Dist],$C225,TaxableValuation[Tif_NonTIF],$A$4)</f>
        <v>15387275</v>
      </c>
      <c r="I225" s="8">
        <f>SUMIFS(TaxableValuation[Taxable Ag Building],TaxableValuation[Dist],$C225,TaxableValuation[Tif_NonTIF],$A$4)</f>
        <v>1808359</v>
      </c>
      <c r="J225" s="8">
        <f>SUMIFS(TaxableValuation[Taxable Commercial],TaxableValuation[Dist],$C225,TaxableValuation[Tif_NonTIF],$A$4)</f>
        <v>94347115</v>
      </c>
      <c r="K225" s="8">
        <f>SUMIFS(TaxableValuation[Taxable Industrial],TaxableValuation[Dist],$C225,TaxableValuation[Tif_NonTIF],$A$4)</f>
        <v>4459109</v>
      </c>
      <c r="L225" s="8">
        <f>SUMIFS(TaxableValuation[Taxable Reserved],TaxableValuation[Dist],$C225,TaxableValuation[Tif_NonTIF],$A$4)</f>
        <v>0</v>
      </c>
      <c r="M225" s="8">
        <f>SUMIFS(TaxableValuation[Taxable Reserved2],TaxableValuation[Dist],$C225,TaxableValuation[Tif_NonTIF],$A$4)</f>
        <v>0</v>
      </c>
      <c r="N225" s="8">
        <f>SUMIFS(TaxableValuation[Taxable Railroads],TaxableValuation[Dist],$C225,TaxableValuation[Tif_NonTIF],$A$4)</f>
        <v>0</v>
      </c>
      <c r="O225" s="8">
        <f>SUMIFS(TaxableValuation[Taxable Utilities],TaxableValuation[Dist],$C225,TaxableValuation[Tif_NonTIF],$A$4)</f>
        <v>1178307</v>
      </c>
      <c r="P225" s="8">
        <f>SUMIFS(TaxableValuation[Taxable Other],TaxableValuation[Dist],$C225,TaxableValuation[Tif_NonTIF],$A$4)</f>
        <v>0</v>
      </c>
      <c r="Q225" s="8">
        <f>SUMIFS(TaxableValuation[Taxable Gross],TaxableValuation[Dist],$C225,TaxableValuation[Tif_NonTIF],$A$4)</f>
        <v>1114234400</v>
      </c>
      <c r="R225" s="8">
        <f>SUMIFS(TaxableValuation[Taxable Military Exempt],TaxableValuation[Dist],$C225,TaxableValuation[Tif_NonTIF],$A$4)</f>
        <v>2159244</v>
      </c>
      <c r="S225" s="8">
        <f>SUMIFS(TaxableValuation[Taxable Homestead Exempt],TaxableValuation[Dist],$C225,TaxableValuation[Tif_NonTIF],$A$4)</f>
        <v>5557500</v>
      </c>
      <c r="T225" s="8">
        <f>SUMIFS(TaxableValuation[Taxable Net],TaxableValuation[Dist],$C225,TaxableValuation[Tif_NonTIF],$A$4)</f>
        <v>1106517656</v>
      </c>
      <c r="U225" s="8">
        <f>SUMIFS(TaxableValuation[Taxable Gas &amp; Elec Utilities],TaxableValuation[Dist],$C225,TaxableValuation[Tif_NonTIF],$A$4)</f>
        <v>22238933</v>
      </c>
      <c r="V225" s="8">
        <f t="shared" si="3"/>
        <v>1128756589</v>
      </c>
    </row>
    <row r="226" spans="1:22" x14ac:dyDescent="0.25">
      <c r="A226">
        <f>'Assessed Non-TIF'!A226</f>
        <v>2026</v>
      </c>
      <c r="B226" t="str">
        <f>'Assessed Non-TIF'!B226</f>
        <v>12</v>
      </c>
      <c r="C226" t="str">
        <f>'Assessed Non-TIF'!C226</f>
        <v>4860</v>
      </c>
      <c r="D226" t="str">
        <f>'Assessed Non-TIF'!D226</f>
        <v>4860</v>
      </c>
      <c r="E226" t="str">
        <f>'Assessed Non-TIF'!E226</f>
        <v>ODEBOLT ARTHUR BATTLE CREEK IDA GROVE</v>
      </c>
      <c r="F226" t="str">
        <f>'Assessed Non-TIF'!F226</f>
        <v>Odebolt Arthur Battle Creek Ida Grove</v>
      </c>
      <c r="G226" s="8">
        <f>SUMIFS(TaxableValuation[Taxable Residential],TaxableValuation[Dist],$C226,TaxableValuation[Tif_NonTIF],$A$4)</f>
        <v>156455543</v>
      </c>
      <c r="H226" s="8">
        <f>SUMIFS(TaxableValuation[Taxable Ag Land],TaxableValuation[Dist],$C226,TaxableValuation[Tif_NonTIF],$A$4)</f>
        <v>312571391</v>
      </c>
      <c r="I226" s="8">
        <f>SUMIFS(TaxableValuation[Taxable Ag Building],TaxableValuation[Dist],$C226,TaxableValuation[Tif_NonTIF],$A$4)</f>
        <v>22346986</v>
      </c>
      <c r="J226" s="8">
        <f>SUMIFS(TaxableValuation[Taxable Commercial],TaxableValuation[Dist],$C226,TaxableValuation[Tif_NonTIF],$A$4)</f>
        <v>38719681</v>
      </c>
      <c r="K226" s="8">
        <f>SUMIFS(TaxableValuation[Taxable Industrial],TaxableValuation[Dist],$C226,TaxableValuation[Tif_NonTIF],$A$4)</f>
        <v>39264357</v>
      </c>
      <c r="L226" s="8">
        <f>SUMIFS(TaxableValuation[Taxable Reserved],TaxableValuation[Dist],$C226,TaxableValuation[Tif_NonTIF],$A$4)</f>
        <v>0</v>
      </c>
      <c r="M226" s="8">
        <f>SUMIFS(TaxableValuation[Taxable Reserved2],TaxableValuation[Dist],$C226,TaxableValuation[Tif_NonTIF],$A$4)</f>
        <v>0</v>
      </c>
      <c r="N226" s="8">
        <f>SUMIFS(TaxableValuation[Taxable Railroads],TaxableValuation[Dist],$C226,TaxableValuation[Tif_NonTIF],$A$4)</f>
        <v>5431668</v>
      </c>
      <c r="O226" s="8">
        <f>SUMIFS(TaxableValuation[Taxable Utilities],TaxableValuation[Dist],$C226,TaxableValuation[Tif_NonTIF],$A$4)</f>
        <v>1472710</v>
      </c>
      <c r="P226" s="8">
        <f>SUMIFS(TaxableValuation[Taxable Other],TaxableValuation[Dist],$C226,TaxableValuation[Tif_NonTIF],$A$4)</f>
        <v>0</v>
      </c>
      <c r="Q226" s="8">
        <f>SUMIFS(TaxableValuation[Taxable Gross],TaxableValuation[Dist],$C226,TaxableValuation[Tif_NonTIF],$A$4)</f>
        <v>576262336</v>
      </c>
      <c r="R226" s="8">
        <f>SUMIFS(TaxableValuation[Taxable Military Exempt],TaxableValuation[Dist],$C226,TaxableValuation[Tif_NonTIF],$A$4)</f>
        <v>1137894</v>
      </c>
      <c r="S226" s="8">
        <f>SUMIFS(TaxableValuation[Taxable Homestead Exempt],TaxableValuation[Dist],$C226,TaxableValuation[Tif_NonTIF],$A$4)</f>
        <v>3415787</v>
      </c>
      <c r="T226" s="8">
        <f>SUMIFS(TaxableValuation[Taxable Net],TaxableValuation[Dist],$C226,TaxableValuation[Tif_NonTIF],$A$4)</f>
        <v>571708655</v>
      </c>
      <c r="U226" s="8">
        <f>SUMIFS(TaxableValuation[Taxable Gas &amp; Elec Utilities],TaxableValuation[Dist],$C226,TaxableValuation[Tif_NonTIF],$A$4)</f>
        <v>18308189</v>
      </c>
      <c r="V226" s="8">
        <f t="shared" si="3"/>
        <v>590016844</v>
      </c>
    </row>
    <row r="227" spans="1:22" x14ac:dyDescent="0.25">
      <c r="A227">
        <f>'Assessed Non-TIF'!A227</f>
        <v>2026</v>
      </c>
      <c r="B227" t="str">
        <f>'Assessed Non-TIF'!B227</f>
        <v>01</v>
      </c>
      <c r="C227" t="str">
        <f>'Assessed Non-TIF'!C227</f>
        <v>4869</v>
      </c>
      <c r="D227" t="str">
        <f>'Assessed Non-TIF'!D227</f>
        <v>4869</v>
      </c>
      <c r="E227" t="str">
        <f>'Assessed Non-TIF'!E227</f>
        <v>OELWEIN</v>
      </c>
      <c r="F227" t="str">
        <f>'Assessed Non-TIF'!F227</f>
        <v>Oelwein</v>
      </c>
      <c r="G227" s="8">
        <f>SUMIFS(TaxableValuation[Taxable Residential],TaxableValuation[Dist],$C227,TaxableValuation[Tif_NonTIF],$A$4)</f>
        <v>196889821</v>
      </c>
      <c r="H227" s="8">
        <f>SUMIFS(TaxableValuation[Taxable Ag Land],TaxableValuation[Dist],$C227,TaxableValuation[Tif_NonTIF],$A$4)</f>
        <v>110761908</v>
      </c>
      <c r="I227" s="8">
        <f>SUMIFS(TaxableValuation[Taxable Ag Building],TaxableValuation[Dist],$C227,TaxableValuation[Tif_NonTIF],$A$4)</f>
        <v>6880135</v>
      </c>
      <c r="J227" s="8">
        <f>SUMIFS(TaxableValuation[Taxable Commercial],TaxableValuation[Dist],$C227,TaxableValuation[Tif_NonTIF],$A$4)</f>
        <v>40165136</v>
      </c>
      <c r="K227" s="8">
        <f>SUMIFS(TaxableValuation[Taxable Industrial],TaxableValuation[Dist],$C227,TaxableValuation[Tif_NonTIF],$A$4)</f>
        <v>7290662</v>
      </c>
      <c r="L227" s="8">
        <f>SUMIFS(TaxableValuation[Taxable Reserved],TaxableValuation[Dist],$C227,TaxableValuation[Tif_NonTIF],$A$4)</f>
        <v>0</v>
      </c>
      <c r="M227" s="8">
        <f>SUMIFS(TaxableValuation[Taxable Reserved2],TaxableValuation[Dist],$C227,TaxableValuation[Tif_NonTIF],$A$4)</f>
        <v>0</v>
      </c>
      <c r="N227" s="8">
        <f>SUMIFS(TaxableValuation[Taxable Railroads],TaxableValuation[Dist],$C227,TaxableValuation[Tif_NonTIF],$A$4)</f>
        <v>1886511</v>
      </c>
      <c r="O227" s="8">
        <f>SUMIFS(TaxableValuation[Taxable Utilities],TaxableValuation[Dist],$C227,TaxableValuation[Tif_NonTIF],$A$4)</f>
        <v>12910689</v>
      </c>
      <c r="P227" s="8">
        <f>SUMIFS(TaxableValuation[Taxable Other],TaxableValuation[Dist],$C227,TaxableValuation[Tif_NonTIF],$A$4)</f>
        <v>0</v>
      </c>
      <c r="Q227" s="8">
        <f>SUMIFS(TaxableValuation[Taxable Gross],TaxableValuation[Dist],$C227,TaxableValuation[Tif_NonTIF],$A$4)</f>
        <v>376784862</v>
      </c>
      <c r="R227" s="8">
        <f>SUMIFS(TaxableValuation[Taxable Military Exempt],TaxableValuation[Dist],$C227,TaxableValuation[Tif_NonTIF],$A$4)</f>
        <v>1656732</v>
      </c>
      <c r="S227" s="8">
        <f>SUMIFS(TaxableValuation[Taxable Homestead Exempt],TaxableValuation[Dist],$C227,TaxableValuation[Tif_NonTIF],$A$4)</f>
        <v>4862000</v>
      </c>
      <c r="T227" s="8">
        <f>SUMIFS(TaxableValuation[Taxable Net],TaxableValuation[Dist],$C227,TaxableValuation[Tif_NonTIF],$A$4)</f>
        <v>370266130</v>
      </c>
      <c r="U227" s="8">
        <f>SUMIFS(TaxableValuation[Taxable Gas &amp; Elec Utilities],TaxableValuation[Dist],$C227,TaxableValuation[Tif_NonTIF],$A$4)</f>
        <v>10688272</v>
      </c>
      <c r="V227" s="8">
        <f t="shared" si="3"/>
        <v>380954402</v>
      </c>
    </row>
    <row r="228" spans="1:22" x14ac:dyDescent="0.25">
      <c r="A228">
        <f>'Assessed Non-TIF'!A228</f>
        <v>2026</v>
      </c>
      <c r="B228" t="str">
        <f>'Assessed Non-TIF'!B228</f>
        <v>11</v>
      </c>
      <c r="C228" t="str">
        <f>'Assessed Non-TIF'!C228</f>
        <v>4878</v>
      </c>
      <c r="D228" t="str">
        <f>'Assessed Non-TIF'!D228</f>
        <v>4878</v>
      </c>
      <c r="E228" t="str">
        <f>'Assessed Non-TIF'!E228</f>
        <v>OGDEN</v>
      </c>
      <c r="F228" t="str">
        <f>'Assessed Non-TIF'!F228</f>
        <v>Ogden</v>
      </c>
      <c r="G228" s="8">
        <f>SUMIFS(TaxableValuation[Taxable Residential],TaxableValuation[Dist],$C228,TaxableValuation[Tif_NonTIF],$A$4)</f>
        <v>163751001</v>
      </c>
      <c r="H228" s="8">
        <f>SUMIFS(TaxableValuation[Taxable Ag Land],TaxableValuation[Dist],$C228,TaxableValuation[Tif_NonTIF],$A$4)</f>
        <v>107921116</v>
      </c>
      <c r="I228" s="8">
        <f>SUMIFS(TaxableValuation[Taxable Ag Building],TaxableValuation[Dist],$C228,TaxableValuation[Tif_NonTIF],$A$4)</f>
        <v>7800723</v>
      </c>
      <c r="J228" s="8">
        <f>SUMIFS(TaxableValuation[Taxable Commercial],TaxableValuation[Dist],$C228,TaxableValuation[Tif_NonTIF],$A$4)</f>
        <v>11039203</v>
      </c>
      <c r="K228" s="8">
        <f>SUMIFS(TaxableValuation[Taxable Industrial],TaxableValuation[Dist],$C228,TaxableValuation[Tif_NonTIF],$A$4)</f>
        <v>38720769</v>
      </c>
      <c r="L228" s="8">
        <f>SUMIFS(TaxableValuation[Taxable Reserved],TaxableValuation[Dist],$C228,TaxableValuation[Tif_NonTIF],$A$4)</f>
        <v>0</v>
      </c>
      <c r="M228" s="8">
        <f>SUMIFS(TaxableValuation[Taxable Reserved2],TaxableValuation[Dist],$C228,TaxableValuation[Tif_NonTIF],$A$4)</f>
        <v>0</v>
      </c>
      <c r="N228" s="8">
        <f>SUMIFS(TaxableValuation[Taxable Railroads],TaxableValuation[Dist],$C228,TaxableValuation[Tif_NonTIF],$A$4)</f>
        <v>12568046</v>
      </c>
      <c r="O228" s="8">
        <f>SUMIFS(TaxableValuation[Taxable Utilities],TaxableValuation[Dist],$C228,TaxableValuation[Tif_NonTIF],$A$4)</f>
        <v>62155425</v>
      </c>
      <c r="P228" s="8">
        <f>SUMIFS(TaxableValuation[Taxable Other],TaxableValuation[Dist],$C228,TaxableValuation[Tif_NonTIF],$A$4)</f>
        <v>16151</v>
      </c>
      <c r="Q228" s="8">
        <f>SUMIFS(TaxableValuation[Taxable Gross],TaxableValuation[Dist],$C228,TaxableValuation[Tif_NonTIF],$A$4)</f>
        <v>403972434</v>
      </c>
      <c r="R228" s="8">
        <f>SUMIFS(TaxableValuation[Taxable Military Exempt],TaxableValuation[Dist],$C228,TaxableValuation[Tif_NonTIF],$A$4)</f>
        <v>624000</v>
      </c>
      <c r="S228" s="8">
        <f>SUMIFS(TaxableValuation[Taxable Homestead Exempt],TaxableValuation[Dist],$C228,TaxableValuation[Tif_NonTIF],$A$4)</f>
        <v>1774500</v>
      </c>
      <c r="T228" s="8">
        <f>SUMIFS(TaxableValuation[Taxable Net],TaxableValuation[Dist],$C228,TaxableValuation[Tif_NonTIF],$A$4)</f>
        <v>401573934</v>
      </c>
      <c r="U228" s="8">
        <f>SUMIFS(TaxableValuation[Taxable Gas &amp; Elec Utilities],TaxableValuation[Dist],$C228,TaxableValuation[Tif_NonTIF],$A$4)</f>
        <v>2499289</v>
      </c>
      <c r="V228" s="8">
        <f t="shared" si="3"/>
        <v>404073223</v>
      </c>
    </row>
    <row r="229" spans="1:22" x14ac:dyDescent="0.25">
      <c r="A229">
        <f>'Assessed Non-TIF'!A229</f>
        <v>2026</v>
      </c>
      <c r="B229" t="str">
        <f>'Assessed Non-TIF'!B229</f>
        <v>05</v>
      </c>
      <c r="C229" t="str">
        <f>'Assessed Non-TIF'!C229</f>
        <v>4890</v>
      </c>
      <c r="D229" t="str">
        <f>'Assessed Non-TIF'!D229</f>
        <v>4890</v>
      </c>
      <c r="E229" t="str">
        <f>'Assessed Non-TIF'!E229</f>
        <v>OKOBOJI</v>
      </c>
      <c r="F229" t="str">
        <f>'Assessed Non-TIF'!F229</f>
        <v>Okoboji</v>
      </c>
      <c r="G229" s="8">
        <f>SUMIFS(TaxableValuation[Taxable Residential],TaxableValuation[Dist],$C229,TaxableValuation[Tif_NonTIF],$A$4)</f>
        <v>1631734211</v>
      </c>
      <c r="H229" s="8">
        <f>SUMIFS(TaxableValuation[Taxable Ag Land],TaxableValuation[Dist],$C229,TaxableValuation[Tif_NonTIF],$A$4)</f>
        <v>87861457</v>
      </c>
      <c r="I229" s="8">
        <f>SUMIFS(TaxableValuation[Taxable Ag Building],TaxableValuation[Dist],$C229,TaxableValuation[Tif_NonTIF],$A$4)</f>
        <v>5658343</v>
      </c>
      <c r="J229" s="8">
        <f>SUMIFS(TaxableValuation[Taxable Commercial],TaxableValuation[Dist],$C229,TaxableValuation[Tif_NonTIF],$A$4)</f>
        <v>194727955</v>
      </c>
      <c r="K229" s="8">
        <f>SUMIFS(TaxableValuation[Taxable Industrial],TaxableValuation[Dist],$C229,TaxableValuation[Tif_NonTIF],$A$4)</f>
        <v>73511832</v>
      </c>
      <c r="L229" s="8">
        <f>SUMIFS(TaxableValuation[Taxable Reserved],TaxableValuation[Dist],$C229,TaxableValuation[Tif_NonTIF],$A$4)</f>
        <v>0</v>
      </c>
      <c r="M229" s="8">
        <f>SUMIFS(TaxableValuation[Taxable Reserved2],TaxableValuation[Dist],$C229,TaxableValuation[Tif_NonTIF],$A$4)</f>
        <v>0</v>
      </c>
      <c r="N229" s="8">
        <f>SUMIFS(TaxableValuation[Taxable Railroads],TaxableValuation[Dist],$C229,TaxableValuation[Tif_NonTIF],$A$4)</f>
        <v>0</v>
      </c>
      <c r="O229" s="8">
        <f>SUMIFS(TaxableValuation[Taxable Utilities],TaxableValuation[Dist],$C229,TaxableValuation[Tif_NonTIF],$A$4)</f>
        <v>9211053</v>
      </c>
      <c r="P229" s="8">
        <f>SUMIFS(TaxableValuation[Taxable Other],TaxableValuation[Dist],$C229,TaxableValuation[Tif_NonTIF],$A$4)</f>
        <v>0</v>
      </c>
      <c r="Q229" s="8">
        <f>SUMIFS(TaxableValuation[Taxable Gross],TaxableValuation[Dist],$C229,TaxableValuation[Tif_NonTIF],$A$4)</f>
        <v>2002704851</v>
      </c>
      <c r="R229" s="8">
        <f>SUMIFS(TaxableValuation[Taxable Military Exempt],TaxableValuation[Dist],$C229,TaxableValuation[Tif_NonTIF],$A$4)</f>
        <v>1298213</v>
      </c>
      <c r="S229" s="8">
        <f>SUMIFS(TaxableValuation[Taxable Homestead Exempt],TaxableValuation[Dist],$C229,TaxableValuation[Tif_NonTIF],$A$4)</f>
        <v>4478500</v>
      </c>
      <c r="T229" s="8">
        <f>SUMIFS(TaxableValuation[Taxable Net],TaxableValuation[Dist],$C229,TaxableValuation[Tif_NonTIF],$A$4)</f>
        <v>1996928138</v>
      </c>
      <c r="U229" s="8">
        <f>SUMIFS(TaxableValuation[Taxable Gas &amp; Elec Utilities],TaxableValuation[Dist],$C229,TaxableValuation[Tif_NonTIF],$A$4)</f>
        <v>6656723</v>
      </c>
      <c r="V229" s="8">
        <f t="shared" si="3"/>
        <v>2003584861</v>
      </c>
    </row>
    <row r="230" spans="1:22" x14ac:dyDescent="0.25">
      <c r="A230">
        <f>'Assessed Non-TIF'!A230</f>
        <v>2026</v>
      </c>
      <c r="B230" t="str">
        <f>'Assessed Non-TIF'!B230</f>
        <v>10</v>
      </c>
      <c r="C230" t="str">
        <f>'Assessed Non-TIF'!C230</f>
        <v>4905</v>
      </c>
      <c r="D230" t="str">
        <f>'Assessed Non-TIF'!D230</f>
        <v>4905</v>
      </c>
      <c r="E230" t="str">
        <f>'Assessed Non-TIF'!E230</f>
        <v>OLIN</v>
      </c>
      <c r="F230" t="str">
        <f>'Assessed Non-TIF'!F230</f>
        <v>Olin</v>
      </c>
      <c r="G230" s="8">
        <f>SUMIFS(TaxableValuation[Taxable Residential],TaxableValuation[Dist],$C230,TaxableValuation[Tif_NonTIF],$A$4)</f>
        <v>44365194</v>
      </c>
      <c r="H230" s="8">
        <f>SUMIFS(TaxableValuation[Taxable Ag Land],TaxableValuation[Dist],$C230,TaxableValuation[Tif_NonTIF],$A$4)</f>
        <v>61474991</v>
      </c>
      <c r="I230" s="8">
        <f>SUMIFS(TaxableValuation[Taxable Ag Building],TaxableValuation[Dist],$C230,TaxableValuation[Tif_NonTIF],$A$4)</f>
        <v>4778339</v>
      </c>
      <c r="J230" s="8">
        <f>SUMIFS(TaxableValuation[Taxable Commercial],TaxableValuation[Dist],$C230,TaxableValuation[Tif_NonTIF],$A$4)</f>
        <v>6137562</v>
      </c>
      <c r="K230" s="8">
        <f>SUMIFS(TaxableValuation[Taxable Industrial],TaxableValuation[Dist],$C230,TaxableValuation[Tif_NonTIF],$A$4)</f>
        <v>0</v>
      </c>
      <c r="L230" s="8">
        <f>SUMIFS(TaxableValuation[Taxable Reserved],TaxableValuation[Dist],$C230,TaxableValuation[Tif_NonTIF],$A$4)</f>
        <v>0</v>
      </c>
      <c r="M230" s="8">
        <f>SUMIFS(TaxableValuation[Taxable Reserved2],TaxableValuation[Dist],$C230,TaxableValuation[Tif_NonTIF],$A$4)</f>
        <v>0</v>
      </c>
      <c r="N230" s="8">
        <f>SUMIFS(TaxableValuation[Taxable Railroads],TaxableValuation[Dist],$C230,TaxableValuation[Tif_NonTIF],$A$4)</f>
        <v>0</v>
      </c>
      <c r="O230" s="8">
        <f>SUMIFS(TaxableValuation[Taxable Utilities],TaxableValuation[Dist],$C230,TaxableValuation[Tif_NonTIF],$A$4)</f>
        <v>7950713</v>
      </c>
      <c r="P230" s="8">
        <f>SUMIFS(TaxableValuation[Taxable Other],TaxableValuation[Dist],$C230,TaxableValuation[Tif_NonTIF],$A$4)</f>
        <v>0</v>
      </c>
      <c r="Q230" s="8">
        <f>SUMIFS(TaxableValuation[Taxable Gross],TaxableValuation[Dist],$C230,TaxableValuation[Tif_NonTIF],$A$4)</f>
        <v>124706799</v>
      </c>
      <c r="R230" s="8">
        <f>SUMIFS(TaxableValuation[Taxable Military Exempt],TaxableValuation[Dist],$C230,TaxableValuation[Tif_NonTIF],$A$4)</f>
        <v>288000</v>
      </c>
      <c r="S230" s="8">
        <f>SUMIFS(TaxableValuation[Taxable Homestead Exempt],TaxableValuation[Dist],$C230,TaxableValuation[Tif_NonTIF],$A$4)</f>
        <v>1085500</v>
      </c>
      <c r="T230" s="8">
        <f>SUMIFS(TaxableValuation[Taxable Net],TaxableValuation[Dist],$C230,TaxableValuation[Tif_NonTIF],$A$4)</f>
        <v>123333299</v>
      </c>
      <c r="U230" s="8">
        <f>SUMIFS(TaxableValuation[Taxable Gas &amp; Elec Utilities],TaxableValuation[Dist],$C230,TaxableValuation[Tif_NonTIF],$A$4)</f>
        <v>2446150</v>
      </c>
      <c r="V230" s="8">
        <f t="shared" si="3"/>
        <v>125779449</v>
      </c>
    </row>
    <row r="231" spans="1:22" x14ac:dyDescent="0.25">
      <c r="A231">
        <f>'Assessed Non-TIF'!A231</f>
        <v>2026</v>
      </c>
      <c r="B231" t="str">
        <f>'Assessed Non-TIF'!B231</f>
        <v>13</v>
      </c>
      <c r="C231" t="str">
        <f>'Assessed Non-TIF'!C231</f>
        <v>4978</v>
      </c>
      <c r="D231" t="str">
        <f>'Assessed Non-TIF'!D231</f>
        <v>4978</v>
      </c>
      <c r="E231" t="str">
        <f>'Assessed Non-TIF'!E231</f>
        <v>ORIENT-MACKSBURG</v>
      </c>
      <c r="F231" t="str">
        <f>'Assessed Non-TIF'!F231</f>
        <v>Orient-Macksburg</v>
      </c>
      <c r="G231" s="8">
        <f>SUMIFS(TaxableValuation[Taxable Residential],TaxableValuation[Dist],$C231,TaxableValuation[Tif_NonTIF],$A$4)</f>
        <v>38175290</v>
      </c>
      <c r="H231" s="8">
        <f>SUMIFS(TaxableValuation[Taxable Ag Land],TaxableValuation[Dist],$C231,TaxableValuation[Tif_NonTIF],$A$4)</f>
        <v>98866242</v>
      </c>
      <c r="I231" s="8">
        <f>SUMIFS(TaxableValuation[Taxable Ag Building],TaxableValuation[Dist],$C231,TaxableValuation[Tif_NonTIF],$A$4)</f>
        <v>4844420</v>
      </c>
      <c r="J231" s="8">
        <f>SUMIFS(TaxableValuation[Taxable Commercial],TaxableValuation[Dist],$C231,TaxableValuation[Tif_NonTIF],$A$4)</f>
        <v>2973939</v>
      </c>
      <c r="K231" s="8">
        <f>SUMIFS(TaxableValuation[Taxable Industrial],TaxableValuation[Dist],$C231,TaxableValuation[Tif_NonTIF],$A$4)</f>
        <v>45779668</v>
      </c>
      <c r="L231" s="8">
        <f>SUMIFS(TaxableValuation[Taxable Reserved],TaxableValuation[Dist],$C231,TaxableValuation[Tif_NonTIF],$A$4)</f>
        <v>0</v>
      </c>
      <c r="M231" s="8">
        <f>SUMIFS(TaxableValuation[Taxable Reserved2],TaxableValuation[Dist],$C231,TaxableValuation[Tif_NonTIF],$A$4)</f>
        <v>0</v>
      </c>
      <c r="N231" s="8">
        <f>SUMIFS(TaxableValuation[Taxable Railroads],TaxableValuation[Dist],$C231,TaxableValuation[Tif_NonTIF],$A$4)</f>
        <v>0</v>
      </c>
      <c r="O231" s="8">
        <f>SUMIFS(TaxableValuation[Taxable Utilities],TaxableValuation[Dist],$C231,TaxableValuation[Tif_NonTIF],$A$4)</f>
        <v>13039883</v>
      </c>
      <c r="P231" s="8">
        <f>SUMIFS(TaxableValuation[Taxable Other],TaxableValuation[Dist],$C231,TaxableValuation[Tif_NonTIF],$A$4)</f>
        <v>0</v>
      </c>
      <c r="Q231" s="8">
        <f>SUMIFS(TaxableValuation[Taxable Gross],TaxableValuation[Dist],$C231,TaxableValuation[Tif_NonTIF],$A$4)</f>
        <v>203679442</v>
      </c>
      <c r="R231" s="8">
        <f>SUMIFS(TaxableValuation[Taxable Military Exempt],TaxableValuation[Dist],$C231,TaxableValuation[Tif_NonTIF],$A$4)</f>
        <v>198817</v>
      </c>
      <c r="S231" s="8">
        <f>SUMIFS(TaxableValuation[Taxable Homestead Exempt],TaxableValuation[Dist],$C231,TaxableValuation[Tif_NonTIF],$A$4)</f>
        <v>617294</v>
      </c>
      <c r="T231" s="8">
        <f>SUMIFS(TaxableValuation[Taxable Net],TaxableValuation[Dist],$C231,TaxableValuation[Tif_NonTIF],$A$4)</f>
        <v>202863331</v>
      </c>
      <c r="U231" s="8">
        <f>SUMIFS(TaxableValuation[Taxable Gas &amp; Elec Utilities],TaxableValuation[Dist],$C231,TaxableValuation[Tif_NonTIF],$A$4)</f>
        <v>18260752</v>
      </c>
      <c r="V231" s="8">
        <f t="shared" si="3"/>
        <v>221124083</v>
      </c>
    </row>
    <row r="232" spans="1:22" x14ac:dyDescent="0.25">
      <c r="A232">
        <f>'Assessed Non-TIF'!A232</f>
        <v>2026</v>
      </c>
      <c r="B232" t="str">
        <f>'Assessed Non-TIF'!B232</f>
        <v>07</v>
      </c>
      <c r="C232" t="str">
        <f>'Assessed Non-TIF'!C232</f>
        <v>4995</v>
      </c>
      <c r="D232" t="str">
        <f>'Assessed Non-TIF'!D232</f>
        <v>4995</v>
      </c>
      <c r="E232" t="str">
        <f>'Assessed Non-TIF'!E232</f>
        <v>OSAGE</v>
      </c>
      <c r="F232" t="str">
        <f>'Assessed Non-TIF'!F232</f>
        <v>Osage</v>
      </c>
      <c r="G232" s="8">
        <f>SUMIFS(TaxableValuation[Taxable Residential],TaxableValuation[Dist],$C232,TaxableValuation[Tif_NonTIF],$A$4)</f>
        <v>208906109</v>
      </c>
      <c r="H232" s="8">
        <f>SUMIFS(TaxableValuation[Taxable Ag Land],TaxableValuation[Dist],$C232,TaxableValuation[Tif_NonTIF],$A$4)</f>
        <v>181018289</v>
      </c>
      <c r="I232" s="8">
        <f>SUMIFS(TaxableValuation[Taxable Ag Building],TaxableValuation[Dist],$C232,TaxableValuation[Tif_NonTIF],$A$4)</f>
        <v>19208956</v>
      </c>
      <c r="J232" s="8">
        <f>SUMIFS(TaxableValuation[Taxable Commercial],TaxableValuation[Dist],$C232,TaxableValuation[Tif_NonTIF],$A$4)</f>
        <v>17822710</v>
      </c>
      <c r="K232" s="8">
        <f>SUMIFS(TaxableValuation[Taxable Industrial],TaxableValuation[Dist],$C232,TaxableValuation[Tif_NonTIF],$A$4)</f>
        <v>1838233</v>
      </c>
      <c r="L232" s="8">
        <f>SUMIFS(TaxableValuation[Taxable Reserved],TaxableValuation[Dist],$C232,TaxableValuation[Tif_NonTIF],$A$4)</f>
        <v>0</v>
      </c>
      <c r="M232" s="8">
        <f>SUMIFS(TaxableValuation[Taxable Reserved2],TaxableValuation[Dist],$C232,TaxableValuation[Tif_NonTIF],$A$4)</f>
        <v>0</v>
      </c>
      <c r="N232" s="8">
        <f>SUMIFS(TaxableValuation[Taxable Railroads],TaxableValuation[Dist],$C232,TaxableValuation[Tif_NonTIF],$A$4)</f>
        <v>3708773</v>
      </c>
      <c r="O232" s="8">
        <f>SUMIFS(TaxableValuation[Taxable Utilities],TaxableValuation[Dist],$C232,TaxableValuation[Tif_NonTIF],$A$4)</f>
        <v>12073119</v>
      </c>
      <c r="P232" s="8">
        <f>SUMIFS(TaxableValuation[Taxable Other],TaxableValuation[Dist],$C232,TaxableValuation[Tif_NonTIF],$A$4)</f>
        <v>0</v>
      </c>
      <c r="Q232" s="8">
        <f>SUMIFS(TaxableValuation[Taxable Gross],TaxableValuation[Dist],$C232,TaxableValuation[Tif_NonTIF],$A$4)</f>
        <v>444576189</v>
      </c>
      <c r="R232" s="8">
        <f>SUMIFS(TaxableValuation[Taxable Military Exempt],TaxableValuation[Dist],$C232,TaxableValuation[Tif_NonTIF],$A$4)</f>
        <v>1020000</v>
      </c>
      <c r="S232" s="8">
        <f>SUMIFS(TaxableValuation[Taxable Homestead Exempt],TaxableValuation[Dist],$C232,TaxableValuation[Tif_NonTIF],$A$4)</f>
        <v>3737500</v>
      </c>
      <c r="T232" s="8">
        <f>SUMIFS(TaxableValuation[Taxable Net],TaxableValuation[Dist],$C232,TaxableValuation[Tif_NonTIF],$A$4)</f>
        <v>439818689</v>
      </c>
      <c r="U232" s="8">
        <f>SUMIFS(TaxableValuation[Taxable Gas &amp; Elec Utilities],TaxableValuation[Dist],$C232,TaxableValuation[Tif_NonTIF],$A$4)</f>
        <v>2071329</v>
      </c>
      <c r="V232" s="8">
        <f t="shared" si="3"/>
        <v>441890018</v>
      </c>
    </row>
    <row r="233" spans="1:22" x14ac:dyDescent="0.25">
      <c r="A233">
        <f>'Assessed Non-TIF'!A233</f>
        <v>2026</v>
      </c>
      <c r="B233" t="str">
        <f>'Assessed Non-TIF'!B233</f>
        <v>15</v>
      </c>
      <c r="C233" t="str">
        <f>'Assessed Non-TIF'!C233</f>
        <v>5013</v>
      </c>
      <c r="D233" t="str">
        <f>'Assessed Non-TIF'!D233</f>
        <v>5013</v>
      </c>
      <c r="E233" t="str">
        <f>'Assessed Non-TIF'!E233</f>
        <v>OSKALOOSA</v>
      </c>
      <c r="F233" t="str">
        <f>'Assessed Non-TIF'!F233</f>
        <v>Oskaloosa</v>
      </c>
      <c r="G233" s="8">
        <f>SUMIFS(TaxableValuation[Taxable Residential],TaxableValuation[Dist],$C233,TaxableValuation[Tif_NonTIF],$A$4)</f>
        <v>417700429</v>
      </c>
      <c r="H233" s="8">
        <f>SUMIFS(TaxableValuation[Taxable Ag Land],TaxableValuation[Dist],$C233,TaxableValuation[Tif_NonTIF],$A$4)</f>
        <v>117377282</v>
      </c>
      <c r="I233" s="8">
        <f>SUMIFS(TaxableValuation[Taxable Ag Building],TaxableValuation[Dist],$C233,TaxableValuation[Tif_NonTIF],$A$4)</f>
        <v>10432264</v>
      </c>
      <c r="J233" s="8">
        <f>SUMIFS(TaxableValuation[Taxable Commercial],TaxableValuation[Dist],$C233,TaxableValuation[Tif_NonTIF],$A$4)</f>
        <v>96047036</v>
      </c>
      <c r="K233" s="8">
        <f>SUMIFS(TaxableValuation[Taxable Industrial],TaxableValuation[Dist],$C233,TaxableValuation[Tif_NonTIF],$A$4)</f>
        <v>51212953</v>
      </c>
      <c r="L233" s="8">
        <f>SUMIFS(TaxableValuation[Taxable Reserved],TaxableValuation[Dist],$C233,TaxableValuation[Tif_NonTIF],$A$4)</f>
        <v>0</v>
      </c>
      <c r="M233" s="8">
        <f>SUMIFS(TaxableValuation[Taxable Reserved2],TaxableValuation[Dist],$C233,TaxableValuation[Tif_NonTIF],$A$4)</f>
        <v>0</v>
      </c>
      <c r="N233" s="8">
        <f>SUMIFS(TaxableValuation[Taxable Railroads],TaxableValuation[Dist],$C233,TaxableValuation[Tif_NonTIF],$A$4)</f>
        <v>14003019</v>
      </c>
      <c r="O233" s="8">
        <f>SUMIFS(TaxableValuation[Taxable Utilities],TaxableValuation[Dist],$C233,TaxableValuation[Tif_NonTIF],$A$4)</f>
        <v>34980518</v>
      </c>
      <c r="P233" s="8">
        <f>SUMIFS(TaxableValuation[Taxable Other],TaxableValuation[Dist],$C233,TaxableValuation[Tif_NonTIF],$A$4)</f>
        <v>0</v>
      </c>
      <c r="Q233" s="8">
        <f>SUMIFS(TaxableValuation[Taxable Gross],TaxableValuation[Dist],$C233,TaxableValuation[Tif_NonTIF],$A$4)</f>
        <v>741753501</v>
      </c>
      <c r="R233" s="8">
        <f>SUMIFS(TaxableValuation[Taxable Military Exempt],TaxableValuation[Dist],$C233,TaxableValuation[Tif_NonTIF],$A$4)</f>
        <v>1872000</v>
      </c>
      <c r="S233" s="8">
        <f>SUMIFS(TaxableValuation[Taxable Homestead Exempt],TaxableValuation[Dist],$C233,TaxableValuation[Tif_NonTIF],$A$4)</f>
        <v>3360500</v>
      </c>
      <c r="T233" s="8">
        <f>SUMIFS(TaxableValuation[Taxable Net],TaxableValuation[Dist],$C233,TaxableValuation[Tif_NonTIF],$A$4)</f>
        <v>736521001</v>
      </c>
      <c r="U233" s="8">
        <f>SUMIFS(TaxableValuation[Taxable Gas &amp; Elec Utilities],TaxableValuation[Dist],$C233,TaxableValuation[Tif_NonTIF],$A$4)</f>
        <v>32020350</v>
      </c>
      <c r="V233" s="8">
        <f t="shared" si="3"/>
        <v>768541351</v>
      </c>
    </row>
    <row r="234" spans="1:22" x14ac:dyDescent="0.25">
      <c r="A234">
        <f>'Assessed Non-TIF'!A234</f>
        <v>2026</v>
      </c>
      <c r="B234" t="str">
        <f>'Assessed Non-TIF'!B234</f>
        <v>15</v>
      </c>
      <c r="C234" t="str">
        <f>'Assessed Non-TIF'!C234</f>
        <v>5049</v>
      </c>
      <c r="D234" t="str">
        <f>'Assessed Non-TIF'!D234</f>
        <v>5049</v>
      </c>
      <c r="E234" t="str">
        <f>'Assessed Non-TIF'!E234</f>
        <v>OTTUMWA</v>
      </c>
      <c r="F234" t="str">
        <f>'Assessed Non-TIF'!F234</f>
        <v>Ottumwa</v>
      </c>
      <c r="G234" s="8">
        <f>SUMIFS(TaxableValuation[Taxable Residential],TaxableValuation[Dist],$C234,TaxableValuation[Tif_NonTIF],$A$4)</f>
        <v>604733622</v>
      </c>
      <c r="H234" s="8">
        <f>SUMIFS(TaxableValuation[Taxable Ag Land],TaxableValuation[Dist],$C234,TaxableValuation[Tif_NonTIF],$A$4)</f>
        <v>44269448</v>
      </c>
      <c r="I234" s="8">
        <f>SUMIFS(TaxableValuation[Taxable Ag Building],TaxableValuation[Dist],$C234,TaxableValuation[Tif_NonTIF],$A$4)</f>
        <v>2253709</v>
      </c>
      <c r="J234" s="8">
        <f>SUMIFS(TaxableValuation[Taxable Commercial],TaxableValuation[Dist],$C234,TaxableValuation[Tif_NonTIF],$A$4)</f>
        <v>260432450</v>
      </c>
      <c r="K234" s="8">
        <f>SUMIFS(TaxableValuation[Taxable Industrial],TaxableValuation[Dist],$C234,TaxableValuation[Tif_NonTIF],$A$4)</f>
        <v>32657344</v>
      </c>
      <c r="L234" s="8">
        <f>SUMIFS(TaxableValuation[Taxable Reserved],TaxableValuation[Dist],$C234,TaxableValuation[Tif_NonTIF],$A$4)</f>
        <v>0</v>
      </c>
      <c r="M234" s="8">
        <f>SUMIFS(TaxableValuation[Taxable Reserved2],TaxableValuation[Dist],$C234,TaxableValuation[Tif_NonTIF],$A$4)</f>
        <v>0</v>
      </c>
      <c r="N234" s="8">
        <f>SUMIFS(TaxableValuation[Taxable Railroads],TaxableValuation[Dist],$C234,TaxableValuation[Tif_NonTIF],$A$4)</f>
        <v>12010016</v>
      </c>
      <c r="O234" s="8">
        <f>SUMIFS(TaxableValuation[Taxable Utilities],TaxableValuation[Dist],$C234,TaxableValuation[Tif_NonTIF],$A$4)</f>
        <v>6622181</v>
      </c>
      <c r="P234" s="8">
        <f>SUMIFS(TaxableValuation[Taxable Other],TaxableValuation[Dist],$C234,TaxableValuation[Tif_NonTIF],$A$4)</f>
        <v>0</v>
      </c>
      <c r="Q234" s="8">
        <f>SUMIFS(TaxableValuation[Taxable Gross],TaxableValuation[Dist],$C234,TaxableValuation[Tif_NonTIF],$A$4)</f>
        <v>962978770</v>
      </c>
      <c r="R234" s="8">
        <f>SUMIFS(TaxableValuation[Taxable Military Exempt],TaxableValuation[Dist],$C234,TaxableValuation[Tif_NonTIF],$A$4)</f>
        <v>3837360</v>
      </c>
      <c r="S234" s="8">
        <f>SUMIFS(TaxableValuation[Taxable Homestead Exempt],TaxableValuation[Dist],$C234,TaxableValuation[Tif_NonTIF],$A$4)</f>
        <v>11602699</v>
      </c>
      <c r="T234" s="8">
        <f>SUMIFS(TaxableValuation[Taxable Net],TaxableValuation[Dist],$C234,TaxableValuation[Tif_NonTIF],$A$4)</f>
        <v>947538711</v>
      </c>
      <c r="U234" s="8">
        <f>SUMIFS(TaxableValuation[Taxable Gas &amp; Elec Utilities],TaxableValuation[Dist],$C234,TaxableValuation[Tif_NonTIF],$A$4)</f>
        <v>29314121</v>
      </c>
      <c r="V234" s="8">
        <f t="shared" si="3"/>
        <v>976852832</v>
      </c>
    </row>
    <row r="235" spans="1:22" x14ac:dyDescent="0.25">
      <c r="A235">
        <f>'Assessed Non-TIF'!A235</f>
        <v>2026</v>
      </c>
      <c r="B235" t="str">
        <f>'Assessed Non-TIF'!B235</f>
        <v>11</v>
      </c>
      <c r="C235" t="str">
        <f>'Assessed Non-TIF'!C235</f>
        <v>5121</v>
      </c>
      <c r="D235" t="str">
        <f>'Assessed Non-TIF'!D235</f>
        <v>5121</v>
      </c>
      <c r="E235" t="str">
        <f>'Assessed Non-TIF'!E235</f>
        <v>PANORAMA</v>
      </c>
      <c r="F235" t="str">
        <f>'Assessed Non-TIF'!F235</f>
        <v>Panorama</v>
      </c>
      <c r="G235" s="8">
        <f>SUMIFS(TaxableValuation[Taxable Residential],TaxableValuation[Dist],$C235,TaxableValuation[Tif_NonTIF],$A$4)</f>
        <v>346911338</v>
      </c>
      <c r="H235" s="8">
        <f>SUMIFS(TaxableValuation[Taxable Ag Land],TaxableValuation[Dist],$C235,TaxableValuation[Tif_NonTIF],$A$4)</f>
        <v>136018026</v>
      </c>
      <c r="I235" s="8">
        <f>SUMIFS(TaxableValuation[Taxable Ag Building],TaxableValuation[Dist],$C235,TaxableValuation[Tif_NonTIF],$A$4)</f>
        <v>6058680</v>
      </c>
      <c r="J235" s="8">
        <f>SUMIFS(TaxableValuation[Taxable Commercial],TaxableValuation[Dist],$C235,TaxableValuation[Tif_NonTIF],$A$4)</f>
        <v>25957012</v>
      </c>
      <c r="K235" s="8">
        <f>SUMIFS(TaxableValuation[Taxable Industrial],TaxableValuation[Dist],$C235,TaxableValuation[Tif_NonTIF],$A$4)</f>
        <v>1247357</v>
      </c>
      <c r="L235" s="8">
        <f>SUMIFS(TaxableValuation[Taxable Reserved],TaxableValuation[Dist],$C235,TaxableValuation[Tif_NonTIF],$A$4)</f>
        <v>0</v>
      </c>
      <c r="M235" s="8">
        <f>SUMIFS(TaxableValuation[Taxable Reserved2],TaxableValuation[Dist],$C235,TaxableValuation[Tif_NonTIF],$A$4)</f>
        <v>0</v>
      </c>
      <c r="N235" s="8">
        <f>SUMIFS(TaxableValuation[Taxable Railroads],TaxableValuation[Dist],$C235,TaxableValuation[Tif_NonTIF],$A$4)</f>
        <v>0</v>
      </c>
      <c r="O235" s="8">
        <f>SUMIFS(TaxableValuation[Taxable Utilities],TaxableValuation[Dist],$C235,TaxableValuation[Tif_NonTIF],$A$4)</f>
        <v>22221684</v>
      </c>
      <c r="P235" s="8">
        <f>SUMIFS(TaxableValuation[Taxable Other],TaxableValuation[Dist],$C235,TaxableValuation[Tif_NonTIF],$A$4)</f>
        <v>0</v>
      </c>
      <c r="Q235" s="8">
        <f>SUMIFS(TaxableValuation[Taxable Gross],TaxableValuation[Dist],$C235,TaxableValuation[Tif_NonTIF],$A$4)</f>
        <v>538414097</v>
      </c>
      <c r="R235" s="8">
        <f>SUMIFS(TaxableValuation[Taxable Military Exempt],TaxableValuation[Dist],$C235,TaxableValuation[Tif_NonTIF],$A$4)</f>
        <v>920000</v>
      </c>
      <c r="S235" s="8">
        <f>SUMIFS(TaxableValuation[Taxable Homestead Exempt],TaxableValuation[Dist],$C235,TaxableValuation[Tif_NonTIF],$A$4)</f>
        <v>3094000</v>
      </c>
      <c r="T235" s="8">
        <f>SUMIFS(TaxableValuation[Taxable Net],TaxableValuation[Dist],$C235,TaxableValuation[Tif_NonTIF],$A$4)</f>
        <v>534400097</v>
      </c>
      <c r="U235" s="8">
        <f>SUMIFS(TaxableValuation[Taxable Gas &amp; Elec Utilities],TaxableValuation[Dist],$C235,TaxableValuation[Tif_NonTIF],$A$4)</f>
        <v>5026852</v>
      </c>
      <c r="V235" s="8">
        <f t="shared" si="3"/>
        <v>539426949</v>
      </c>
    </row>
    <row r="236" spans="1:22" x14ac:dyDescent="0.25">
      <c r="A236">
        <f>'Assessed Non-TIF'!A236</f>
        <v>2026</v>
      </c>
      <c r="B236" t="str">
        <f>'Assessed Non-TIF'!B236</f>
        <v>05</v>
      </c>
      <c r="C236" t="str">
        <f>'Assessed Non-TIF'!C236</f>
        <v>5139</v>
      </c>
      <c r="D236" t="str">
        <f>'Assessed Non-TIF'!D236</f>
        <v>5139</v>
      </c>
      <c r="E236" t="str">
        <f>'Assessed Non-TIF'!E236</f>
        <v>PATON-CHURDAN</v>
      </c>
      <c r="F236" t="str">
        <f>'Assessed Non-TIF'!F236</f>
        <v>Paton-Churdan</v>
      </c>
      <c r="G236" s="8">
        <f>SUMIFS(TaxableValuation[Taxable Residential],TaxableValuation[Dist],$C236,TaxableValuation[Tif_NonTIF],$A$4)</f>
        <v>27608214</v>
      </c>
      <c r="H236" s="8">
        <f>SUMIFS(TaxableValuation[Taxable Ag Land],TaxableValuation[Dist],$C236,TaxableValuation[Tif_NonTIF],$A$4)</f>
        <v>103403393</v>
      </c>
      <c r="I236" s="8">
        <f>SUMIFS(TaxableValuation[Taxable Ag Building],TaxableValuation[Dist],$C236,TaxableValuation[Tif_NonTIF],$A$4)</f>
        <v>6008382</v>
      </c>
      <c r="J236" s="8">
        <f>SUMIFS(TaxableValuation[Taxable Commercial],TaxableValuation[Dist],$C236,TaxableValuation[Tif_NonTIF],$A$4)</f>
        <v>7526522</v>
      </c>
      <c r="K236" s="8">
        <f>SUMIFS(TaxableValuation[Taxable Industrial],TaxableValuation[Dist],$C236,TaxableValuation[Tif_NonTIF],$A$4)</f>
        <v>10062278</v>
      </c>
      <c r="L236" s="8">
        <f>SUMIFS(TaxableValuation[Taxable Reserved],TaxableValuation[Dist],$C236,TaxableValuation[Tif_NonTIF],$A$4)</f>
        <v>0</v>
      </c>
      <c r="M236" s="8">
        <f>SUMIFS(TaxableValuation[Taxable Reserved2],TaxableValuation[Dist],$C236,TaxableValuation[Tif_NonTIF],$A$4)</f>
        <v>0</v>
      </c>
      <c r="N236" s="8">
        <f>SUMIFS(TaxableValuation[Taxable Railroads],TaxableValuation[Dist],$C236,TaxableValuation[Tif_NonTIF],$A$4)</f>
        <v>6208856</v>
      </c>
      <c r="O236" s="8">
        <f>SUMIFS(TaxableValuation[Taxable Utilities],TaxableValuation[Dist],$C236,TaxableValuation[Tif_NonTIF],$A$4)</f>
        <v>30900</v>
      </c>
      <c r="P236" s="8">
        <f>SUMIFS(TaxableValuation[Taxable Other],TaxableValuation[Dist],$C236,TaxableValuation[Tif_NonTIF],$A$4)</f>
        <v>0</v>
      </c>
      <c r="Q236" s="8">
        <f>SUMIFS(TaxableValuation[Taxable Gross],TaxableValuation[Dist],$C236,TaxableValuation[Tif_NonTIF],$A$4)</f>
        <v>160848545</v>
      </c>
      <c r="R236" s="8">
        <f>SUMIFS(TaxableValuation[Taxable Military Exempt],TaxableValuation[Dist],$C236,TaxableValuation[Tif_NonTIF],$A$4)</f>
        <v>216000</v>
      </c>
      <c r="S236" s="8">
        <f>SUMIFS(TaxableValuation[Taxable Homestead Exempt],TaxableValuation[Dist],$C236,TaxableValuation[Tif_NonTIF],$A$4)</f>
        <v>604500</v>
      </c>
      <c r="T236" s="8">
        <f>SUMIFS(TaxableValuation[Taxable Net],TaxableValuation[Dist],$C236,TaxableValuation[Tif_NonTIF],$A$4)</f>
        <v>160028045</v>
      </c>
      <c r="U236" s="8">
        <f>SUMIFS(TaxableValuation[Taxable Gas &amp; Elec Utilities],TaxableValuation[Dist],$C236,TaxableValuation[Tif_NonTIF],$A$4)</f>
        <v>1215194</v>
      </c>
      <c r="V236" s="8">
        <f t="shared" si="3"/>
        <v>161243239</v>
      </c>
    </row>
    <row r="237" spans="1:22" x14ac:dyDescent="0.25">
      <c r="A237">
        <f>'Assessed Non-TIF'!A237</f>
        <v>2026</v>
      </c>
      <c r="B237" t="str">
        <f>'Assessed Non-TIF'!B237</f>
        <v>11</v>
      </c>
      <c r="C237" t="str">
        <f>'Assessed Non-TIF'!C237</f>
        <v>5319</v>
      </c>
      <c r="D237" t="str">
        <f>'Assessed Non-TIF'!D237</f>
        <v>5160</v>
      </c>
      <c r="E237" t="str">
        <f>'Assessed Non-TIF'!E237</f>
        <v>PCM</v>
      </c>
      <c r="F237" t="str">
        <f>'Assessed Non-TIF'!F237</f>
        <v>PCM</v>
      </c>
      <c r="G237" s="8">
        <f>SUMIFS(TaxableValuation[Taxable Residential],TaxableValuation[Dist],$C237,TaxableValuation[Tif_NonTIF],$A$4)</f>
        <v>221367079</v>
      </c>
      <c r="H237" s="8">
        <f>SUMIFS(TaxableValuation[Taxable Ag Land],TaxableValuation[Dist],$C237,TaxableValuation[Tif_NonTIF],$A$4)</f>
        <v>129569474</v>
      </c>
      <c r="I237" s="8">
        <f>SUMIFS(TaxableValuation[Taxable Ag Building],TaxableValuation[Dist],$C237,TaxableValuation[Tif_NonTIF],$A$4)</f>
        <v>5247547</v>
      </c>
      <c r="J237" s="8">
        <f>SUMIFS(TaxableValuation[Taxable Commercial],TaxableValuation[Dist],$C237,TaxableValuation[Tif_NonTIF],$A$4)</f>
        <v>27866616</v>
      </c>
      <c r="K237" s="8">
        <f>SUMIFS(TaxableValuation[Taxable Industrial],TaxableValuation[Dist],$C237,TaxableValuation[Tif_NonTIF],$A$4)</f>
        <v>2217834</v>
      </c>
      <c r="L237" s="8">
        <f>SUMIFS(TaxableValuation[Taxable Reserved],TaxableValuation[Dist],$C237,TaxableValuation[Tif_NonTIF],$A$4)</f>
        <v>0</v>
      </c>
      <c r="M237" s="8">
        <f>SUMIFS(TaxableValuation[Taxable Reserved2],TaxableValuation[Dist],$C237,TaxableValuation[Tif_NonTIF],$A$4)</f>
        <v>0</v>
      </c>
      <c r="N237" s="8">
        <f>SUMIFS(TaxableValuation[Taxable Railroads],TaxableValuation[Dist],$C237,TaxableValuation[Tif_NonTIF],$A$4)</f>
        <v>1314996</v>
      </c>
      <c r="O237" s="8">
        <f>SUMIFS(TaxableValuation[Taxable Utilities],TaxableValuation[Dist],$C237,TaxableValuation[Tif_NonTIF],$A$4)</f>
        <v>6308575</v>
      </c>
      <c r="P237" s="8">
        <f>SUMIFS(TaxableValuation[Taxable Other],TaxableValuation[Dist],$C237,TaxableValuation[Tif_NonTIF],$A$4)</f>
        <v>0</v>
      </c>
      <c r="Q237" s="8">
        <f>SUMIFS(TaxableValuation[Taxable Gross],TaxableValuation[Dist],$C237,TaxableValuation[Tif_NonTIF],$A$4)</f>
        <v>393892121</v>
      </c>
      <c r="R237" s="8">
        <f>SUMIFS(TaxableValuation[Taxable Military Exempt],TaxableValuation[Dist],$C237,TaxableValuation[Tif_NonTIF],$A$4)</f>
        <v>936000</v>
      </c>
      <c r="S237" s="8">
        <f>SUMIFS(TaxableValuation[Taxable Homestead Exempt],TaxableValuation[Dist],$C237,TaxableValuation[Tif_NonTIF],$A$4)</f>
        <v>3022500</v>
      </c>
      <c r="T237" s="8">
        <f>SUMIFS(TaxableValuation[Taxable Net],TaxableValuation[Dist],$C237,TaxableValuation[Tif_NonTIF],$A$4)</f>
        <v>389933621</v>
      </c>
      <c r="U237" s="8">
        <f>SUMIFS(TaxableValuation[Taxable Gas &amp; Elec Utilities],TaxableValuation[Dist],$C237,TaxableValuation[Tif_NonTIF],$A$4)</f>
        <v>11307507</v>
      </c>
      <c r="V237" s="8">
        <f t="shared" si="3"/>
        <v>401241128</v>
      </c>
    </row>
    <row r="238" spans="1:22" x14ac:dyDescent="0.25">
      <c r="A238">
        <f>'Assessed Non-TIF'!A238</f>
        <v>2026</v>
      </c>
      <c r="B238" t="str">
        <f>'Assessed Non-TIF'!B238</f>
        <v>15</v>
      </c>
      <c r="C238" t="str">
        <f>'Assessed Non-TIF'!C238</f>
        <v>5163</v>
      </c>
      <c r="D238" t="str">
        <f>'Assessed Non-TIF'!D238</f>
        <v>5163</v>
      </c>
      <c r="E238" t="str">
        <f>'Assessed Non-TIF'!E238</f>
        <v>PEKIN</v>
      </c>
      <c r="F238" t="str">
        <f>'Assessed Non-TIF'!F238</f>
        <v>Pekin</v>
      </c>
      <c r="G238" s="8">
        <f>SUMIFS(TaxableValuation[Taxable Residential],TaxableValuation[Dist],$C238,TaxableValuation[Tif_NonTIF],$A$4)</f>
        <v>91892180</v>
      </c>
      <c r="H238" s="8">
        <f>SUMIFS(TaxableValuation[Taxable Ag Land],TaxableValuation[Dist],$C238,TaxableValuation[Tif_NonTIF],$A$4)</f>
        <v>178895075</v>
      </c>
      <c r="I238" s="8">
        <f>SUMIFS(TaxableValuation[Taxable Ag Building],TaxableValuation[Dist],$C238,TaxableValuation[Tif_NonTIF],$A$4)</f>
        <v>13631933</v>
      </c>
      <c r="J238" s="8">
        <f>SUMIFS(TaxableValuation[Taxable Commercial],TaxableValuation[Dist],$C238,TaxableValuation[Tif_NonTIF],$A$4)</f>
        <v>8131695</v>
      </c>
      <c r="K238" s="8">
        <f>SUMIFS(TaxableValuation[Taxable Industrial],TaxableValuation[Dist],$C238,TaxableValuation[Tif_NonTIF],$A$4)</f>
        <v>16631764</v>
      </c>
      <c r="L238" s="8">
        <f>SUMIFS(TaxableValuation[Taxable Reserved],TaxableValuation[Dist],$C238,TaxableValuation[Tif_NonTIF],$A$4)</f>
        <v>0</v>
      </c>
      <c r="M238" s="8">
        <f>SUMIFS(TaxableValuation[Taxable Reserved2],TaxableValuation[Dist],$C238,TaxableValuation[Tif_NonTIF],$A$4)</f>
        <v>0</v>
      </c>
      <c r="N238" s="8">
        <f>SUMIFS(TaxableValuation[Taxable Railroads],TaxableValuation[Dist],$C238,TaxableValuation[Tif_NonTIF],$A$4)</f>
        <v>6379408</v>
      </c>
      <c r="O238" s="8">
        <f>SUMIFS(TaxableValuation[Taxable Utilities],TaxableValuation[Dist],$C238,TaxableValuation[Tif_NonTIF],$A$4)</f>
        <v>36522324</v>
      </c>
      <c r="P238" s="8">
        <f>SUMIFS(TaxableValuation[Taxable Other],TaxableValuation[Dist],$C238,TaxableValuation[Tif_NonTIF],$A$4)</f>
        <v>54320</v>
      </c>
      <c r="Q238" s="8">
        <f>SUMIFS(TaxableValuation[Taxable Gross],TaxableValuation[Dist],$C238,TaxableValuation[Tif_NonTIF],$A$4)</f>
        <v>352138699</v>
      </c>
      <c r="R238" s="8">
        <f>SUMIFS(TaxableValuation[Taxable Military Exempt],TaxableValuation[Dist],$C238,TaxableValuation[Tif_NonTIF],$A$4)</f>
        <v>508280</v>
      </c>
      <c r="S238" s="8">
        <f>SUMIFS(TaxableValuation[Taxable Homestead Exempt],TaxableValuation[Dist],$C238,TaxableValuation[Tif_NonTIF],$A$4)</f>
        <v>1911000</v>
      </c>
      <c r="T238" s="8">
        <f>SUMIFS(TaxableValuation[Taxable Net],TaxableValuation[Dist],$C238,TaxableValuation[Tif_NonTIF],$A$4)</f>
        <v>349719419</v>
      </c>
      <c r="U238" s="8">
        <f>SUMIFS(TaxableValuation[Taxable Gas &amp; Elec Utilities],TaxableValuation[Dist],$C238,TaxableValuation[Tif_NonTIF],$A$4)</f>
        <v>5529947</v>
      </c>
      <c r="V238" s="8">
        <f t="shared" si="3"/>
        <v>355249366</v>
      </c>
    </row>
    <row r="239" spans="1:22" x14ac:dyDescent="0.25">
      <c r="A239">
        <f>'Assessed Non-TIF'!A239</f>
        <v>2026</v>
      </c>
      <c r="B239" t="str">
        <f>'Assessed Non-TIF'!B239</f>
        <v>11</v>
      </c>
      <c r="C239" t="str">
        <f>'Assessed Non-TIF'!C239</f>
        <v>5166</v>
      </c>
      <c r="D239" t="str">
        <f>'Assessed Non-TIF'!D239</f>
        <v>5166</v>
      </c>
      <c r="E239" t="str">
        <f>'Assessed Non-TIF'!E239</f>
        <v>PELLA</v>
      </c>
      <c r="F239" t="str">
        <f>'Assessed Non-TIF'!F239</f>
        <v>Pella</v>
      </c>
      <c r="G239" s="8">
        <f>SUMIFS(TaxableValuation[Taxable Residential],TaxableValuation[Dist],$C239,TaxableValuation[Tif_NonTIF],$A$4)</f>
        <v>774023651</v>
      </c>
      <c r="H239" s="8">
        <f>SUMIFS(TaxableValuation[Taxable Ag Land],TaxableValuation[Dist],$C239,TaxableValuation[Tif_NonTIF],$A$4)</f>
        <v>114773633</v>
      </c>
      <c r="I239" s="8">
        <f>SUMIFS(TaxableValuation[Taxable Ag Building],TaxableValuation[Dist],$C239,TaxableValuation[Tif_NonTIF],$A$4)</f>
        <v>9786094</v>
      </c>
      <c r="J239" s="8">
        <f>SUMIFS(TaxableValuation[Taxable Commercial],TaxableValuation[Dist],$C239,TaxableValuation[Tif_NonTIF],$A$4)</f>
        <v>187261115</v>
      </c>
      <c r="K239" s="8">
        <f>SUMIFS(TaxableValuation[Taxable Industrial],TaxableValuation[Dist],$C239,TaxableValuation[Tif_NonTIF],$A$4)</f>
        <v>60739540</v>
      </c>
      <c r="L239" s="8">
        <f>SUMIFS(TaxableValuation[Taxable Reserved],TaxableValuation[Dist],$C239,TaxableValuation[Tif_NonTIF],$A$4)</f>
        <v>0</v>
      </c>
      <c r="M239" s="8">
        <f>SUMIFS(TaxableValuation[Taxable Reserved2],TaxableValuation[Dist],$C239,TaxableValuation[Tif_NonTIF],$A$4)</f>
        <v>0</v>
      </c>
      <c r="N239" s="8">
        <f>SUMIFS(TaxableValuation[Taxable Railroads],TaxableValuation[Dist],$C239,TaxableValuation[Tif_NonTIF],$A$4)</f>
        <v>1233418</v>
      </c>
      <c r="O239" s="8">
        <f>SUMIFS(TaxableValuation[Taxable Utilities],TaxableValuation[Dist],$C239,TaxableValuation[Tif_NonTIF],$A$4)</f>
        <v>20540821</v>
      </c>
      <c r="P239" s="8">
        <f>SUMIFS(TaxableValuation[Taxable Other],TaxableValuation[Dist],$C239,TaxableValuation[Tif_NonTIF],$A$4)</f>
        <v>7269</v>
      </c>
      <c r="Q239" s="8">
        <f>SUMIFS(TaxableValuation[Taxable Gross],TaxableValuation[Dist],$C239,TaxableValuation[Tif_NonTIF],$A$4)</f>
        <v>1168365541</v>
      </c>
      <c r="R239" s="8">
        <f>SUMIFS(TaxableValuation[Taxable Military Exempt],TaxableValuation[Dist],$C239,TaxableValuation[Tif_NonTIF],$A$4)</f>
        <v>1384000</v>
      </c>
      <c r="S239" s="8">
        <f>SUMIFS(TaxableValuation[Taxable Homestead Exempt],TaxableValuation[Dist],$C239,TaxableValuation[Tif_NonTIF],$A$4)</f>
        <v>6233500</v>
      </c>
      <c r="T239" s="8">
        <f>SUMIFS(TaxableValuation[Taxable Net],TaxableValuation[Dist],$C239,TaxableValuation[Tif_NonTIF],$A$4)</f>
        <v>1160748041</v>
      </c>
      <c r="U239" s="8">
        <f>SUMIFS(TaxableValuation[Taxable Gas &amp; Elec Utilities],TaxableValuation[Dist],$C239,TaxableValuation[Tif_NonTIF],$A$4)</f>
        <v>10182917</v>
      </c>
      <c r="V239" s="8">
        <f t="shared" si="3"/>
        <v>1170930958</v>
      </c>
    </row>
    <row r="240" spans="1:22" x14ac:dyDescent="0.25">
      <c r="A240">
        <f>'Assessed Non-TIF'!A240</f>
        <v>2026</v>
      </c>
      <c r="B240" t="str">
        <f>'Assessed Non-TIF'!B240</f>
        <v>11</v>
      </c>
      <c r="C240" t="str">
        <f>'Assessed Non-TIF'!C240</f>
        <v>5184</v>
      </c>
      <c r="D240" t="str">
        <f>'Assessed Non-TIF'!D240</f>
        <v>5184</v>
      </c>
      <c r="E240" t="str">
        <f>'Assessed Non-TIF'!E240</f>
        <v>PERRY</v>
      </c>
      <c r="F240" t="str">
        <f>'Assessed Non-TIF'!F240</f>
        <v>Perry</v>
      </c>
      <c r="G240" s="8">
        <f>SUMIFS(TaxableValuation[Taxable Residential],TaxableValuation[Dist],$C240,TaxableValuation[Tif_NonTIF],$A$4)</f>
        <v>236966411</v>
      </c>
      <c r="H240" s="8">
        <f>SUMIFS(TaxableValuation[Taxable Ag Land],TaxableValuation[Dist],$C240,TaxableValuation[Tif_NonTIF],$A$4)</f>
        <v>110906135</v>
      </c>
      <c r="I240" s="8">
        <f>SUMIFS(TaxableValuation[Taxable Ag Building],TaxableValuation[Dist],$C240,TaxableValuation[Tif_NonTIF],$A$4)</f>
        <v>6645743</v>
      </c>
      <c r="J240" s="8">
        <f>SUMIFS(TaxableValuation[Taxable Commercial],TaxableValuation[Dist],$C240,TaxableValuation[Tif_NonTIF],$A$4)</f>
        <v>59072605</v>
      </c>
      <c r="K240" s="8">
        <f>SUMIFS(TaxableValuation[Taxable Industrial],TaxableValuation[Dist],$C240,TaxableValuation[Tif_NonTIF],$A$4)</f>
        <v>25678488</v>
      </c>
      <c r="L240" s="8">
        <f>SUMIFS(TaxableValuation[Taxable Reserved],TaxableValuation[Dist],$C240,TaxableValuation[Tif_NonTIF],$A$4)</f>
        <v>0</v>
      </c>
      <c r="M240" s="8">
        <f>SUMIFS(TaxableValuation[Taxable Reserved2],TaxableValuation[Dist],$C240,TaxableValuation[Tif_NonTIF],$A$4)</f>
        <v>0</v>
      </c>
      <c r="N240" s="8">
        <f>SUMIFS(TaxableValuation[Taxable Railroads],TaxableValuation[Dist],$C240,TaxableValuation[Tif_NonTIF],$A$4)</f>
        <v>0</v>
      </c>
      <c r="O240" s="8">
        <f>SUMIFS(TaxableValuation[Taxable Utilities],TaxableValuation[Dist],$C240,TaxableValuation[Tif_NonTIF],$A$4)</f>
        <v>3168684</v>
      </c>
      <c r="P240" s="8">
        <f>SUMIFS(TaxableValuation[Taxable Other],TaxableValuation[Dist],$C240,TaxableValuation[Tif_NonTIF],$A$4)</f>
        <v>0</v>
      </c>
      <c r="Q240" s="8">
        <f>SUMIFS(TaxableValuation[Taxable Gross],TaxableValuation[Dist],$C240,TaxableValuation[Tif_NonTIF],$A$4)</f>
        <v>442438066</v>
      </c>
      <c r="R240" s="8">
        <f>SUMIFS(TaxableValuation[Taxable Military Exempt],TaxableValuation[Dist],$C240,TaxableValuation[Tif_NonTIF],$A$4)</f>
        <v>1087561</v>
      </c>
      <c r="S240" s="8">
        <f>SUMIFS(TaxableValuation[Taxable Homestead Exempt],TaxableValuation[Dist],$C240,TaxableValuation[Tif_NonTIF],$A$4)</f>
        <v>2866500</v>
      </c>
      <c r="T240" s="8">
        <f>SUMIFS(TaxableValuation[Taxable Net],TaxableValuation[Dist],$C240,TaxableValuation[Tif_NonTIF],$A$4)</f>
        <v>438484005</v>
      </c>
      <c r="U240" s="8">
        <f>SUMIFS(TaxableValuation[Taxable Gas &amp; Elec Utilities],TaxableValuation[Dist],$C240,TaxableValuation[Tif_NonTIF],$A$4)</f>
        <v>10572480</v>
      </c>
      <c r="V240" s="8">
        <f t="shared" si="3"/>
        <v>449056485</v>
      </c>
    </row>
    <row r="241" spans="1:22" x14ac:dyDescent="0.25">
      <c r="A241">
        <f>'Assessed Non-TIF'!A241</f>
        <v>2026</v>
      </c>
      <c r="B241" t="str">
        <f>'Assessed Non-TIF'!B241</f>
        <v>09</v>
      </c>
      <c r="C241" t="str">
        <f>'Assessed Non-TIF'!C241</f>
        <v>5250</v>
      </c>
      <c r="D241" t="str">
        <f>'Assessed Non-TIF'!D241</f>
        <v>5250</v>
      </c>
      <c r="E241" t="str">
        <f>'Assessed Non-TIF'!E241</f>
        <v>PLEASANT VALLEY</v>
      </c>
      <c r="F241" t="str">
        <f>'Assessed Non-TIF'!F241</f>
        <v>Pleasant Valley</v>
      </c>
      <c r="G241" s="8">
        <f>SUMIFS(TaxableValuation[Taxable Residential],TaxableValuation[Dist],$C241,TaxableValuation[Tif_NonTIF],$A$4)</f>
        <v>1914746407</v>
      </c>
      <c r="H241" s="8">
        <f>SUMIFS(TaxableValuation[Taxable Ag Land],TaxableValuation[Dist],$C241,TaxableValuation[Tif_NonTIF],$A$4)</f>
        <v>19536568</v>
      </c>
      <c r="I241" s="8">
        <f>SUMIFS(TaxableValuation[Taxable Ag Building],TaxableValuation[Dist],$C241,TaxableValuation[Tif_NonTIF],$A$4)</f>
        <v>1989648</v>
      </c>
      <c r="J241" s="8">
        <f>SUMIFS(TaxableValuation[Taxable Commercial],TaxableValuation[Dist],$C241,TaxableValuation[Tif_NonTIF],$A$4)</f>
        <v>194357777</v>
      </c>
      <c r="K241" s="8">
        <f>SUMIFS(TaxableValuation[Taxable Industrial],TaxableValuation[Dist],$C241,TaxableValuation[Tif_NonTIF],$A$4)</f>
        <v>89058083</v>
      </c>
      <c r="L241" s="8">
        <f>SUMIFS(TaxableValuation[Taxable Reserved],TaxableValuation[Dist],$C241,TaxableValuation[Tif_NonTIF],$A$4)</f>
        <v>0</v>
      </c>
      <c r="M241" s="8">
        <f>SUMIFS(TaxableValuation[Taxable Reserved2],TaxableValuation[Dist],$C241,TaxableValuation[Tif_NonTIF],$A$4)</f>
        <v>0</v>
      </c>
      <c r="N241" s="8">
        <f>SUMIFS(TaxableValuation[Taxable Railroads],TaxableValuation[Dist],$C241,TaxableValuation[Tif_NonTIF],$A$4)</f>
        <v>3650917</v>
      </c>
      <c r="O241" s="8">
        <f>SUMIFS(TaxableValuation[Taxable Utilities],TaxableValuation[Dist],$C241,TaxableValuation[Tif_NonTIF],$A$4)</f>
        <v>13781776</v>
      </c>
      <c r="P241" s="8">
        <f>SUMIFS(TaxableValuation[Taxable Other],TaxableValuation[Dist],$C241,TaxableValuation[Tif_NonTIF],$A$4)</f>
        <v>0</v>
      </c>
      <c r="Q241" s="8">
        <f>SUMIFS(TaxableValuation[Taxable Gross],TaxableValuation[Dist],$C241,TaxableValuation[Tif_NonTIF],$A$4)</f>
        <v>2237121176</v>
      </c>
      <c r="R241" s="8">
        <f>SUMIFS(TaxableValuation[Taxable Military Exempt],TaxableValuation[Dist],$C241,TaxableValuation[Tif_NonTIF],$A$4)</f>
        <v>4028000</v>
      </c>
      <c r="S241" s="8">
        <f>SUMIFS(TaxableValuation[Taxable Homestead Exempt],TaxableValuation[Dist],$C241,TaxableValuation[Tif_NonTIF],$A$4)</f>
        <v>12746500</v>
      </c>
      <c r="T241" s="8">
        <f>SUMIFS(TaxableValuation[Taxable Net],TaxableValuation[Dist],$C241,TaxableValuation[Tif_NonTIF],$A$4)</f>
        <v>2220346676</v>
      </c>
      <c r="U241" s="8">
        <f>SUMIFS(TaxableValuation[Taxable Gas &amp; Elec Utilities],TaxableValuation[Dist],$C241,TaxableValuation[Tif_NonTIF],$A$4)</f>
        <v>53448626</v>
      </c>
      <c r="V241" s="8">
        <f t="shared" si="3"/>
        <v>2273795302</v>
      </c>
    </row>
    <row r="242" spans="1:22" x14ac:dyDescent="0.25">
      <c r="A242">
        <f>'Assessed Non-TIF'!A242</f>
        <v>2026</v>
      </c>
      <c r="B242" t="str">
        <f>'Assessed Non-TIF'!B242</f>
        <v>11</v>
      </c>
      <c r="C242" t="str">
        <f>'Assessed Non-TIF'!C242</f>
        <v>5256</v>
      </c>
      <c r="D242" t="str">
        <f>'Assessed Non-TIF'!D242</f>
        <v>5256</v>
      </c>
      <c r="E242" t="str">
        <f>'Assessed Non-TIF'!E242</f>
        <v>PLEASANTVILLE</v>
      </c>
      <c r="F242" t="str">
        <f>'Assessed Non-TIF'!F242</f>
        <v>Pleasantville</v>
      </c>
      <c r="G242" s="8">
        <f>SUMIFS(TaxableValuation[Taxable Residential],TaxableValuation[Dist],$C242,TaxableValuation[Tif_NonTIF],$A$4)</f>
        <v>139535415</v>
      </c>
      <c r="H242" s="8">
        <f>SUMIFS(TaxableValuation[Taxable Ag Land],TaxableValuation[Dist],$C242,TaxableValuation[Tif_NonTIF],$A$4)</f>
        <v>53784247</v>
      </c>
      <c r="I242" s="8">
        <f>SUMIFS(TaxableValuation[Taxable Ag Building],TaxableValuation[Dist],$C242,TaxableValuation[Tif_NonTIF],$A$4)</f>
        <v>2600608</v>
      </c>
      <c r="J242" s="8">
        <f>SUMIFS(TaxableValuation[Taxable Commercial],TaxableValuation[Dist],$C242,TaxableValuation[Tif_NonTIF],$A$4)</f>
        <v>4366112</v>
      </c>
      <c r="K242" s="8">
        <f>SUMIFS(TaxableValuation[Taxable Industrial],TaxableValuation[Dist],$C242,TaxableValuation[Tif_NonTIF],$A$4)</f>
        <v>1954715</v>
      </c>
      <c r="L242" s="8">
        <f>SUMIFS(TaxableValuation[Taxable Reserved],TaxableValuation[Dist],$C242,TaxableValuation[Tif_NonTIF],$A$4)</f>
        <v>0</v>
      </c>
      <c r="M242" s="8">
        <f>SUMIFS(TaxableValuation[Taxable Reserved2],TaxableValuation[Dist],$C242,TaxableValuation[Tif_NonTIF],$A$4)</f>
        <v>0</v>
      </c>
      <c r="N242" s="8">
        <f>SUMIFS(TaxableValuation[Taxable Railroads],TaxableValuation[Dist],$C242,TaxableValuation[Tif_NonTIF],$A$4)</f>
        <v>26625260</v>
      </c>
      <c r="O242" s="8">
        <f>SUMIFS(TaxableValuation[Taxable Utilities],TaxableValuation[Dist],$C242,TaxableValuation[Tif_NonTIF],$A$4)</f>
        <v>6099</v>
      </c>
      <c r="P242" s="8">
        <f>SUMIFS(TaxableValuation[Taxable Other],TaxableValuation[Dist],$C242,TaxableValuation[Tif_NonTIF],$A$4)</f>
        <v>0</v>
      </c>
      <c r="Q242" s="8">
        <f>SUMIFS(TaxableValuation[Taxable Gross],TaxableValuation[Dist],$C242,TaxableValuation[Tif_NonTIF],$A$4)</f>
        <v>228872456</v>
      </c>
      <c r="R242" s="8">
        <f>SUMIFS(TaxableValuation[Taxable Military Exempt],TaxableValuation[Dist],$C242,TaxableValuation[Tif_NonTIF],$A$4)</f>
        <v>500000</v>
      </c>
      <c r="S242" s="8">
        <f>SUMIFS(TaxableValuation[Taxable Homestead Exempt],TaxableValuation[Dist],$C242,TaxableValuation[Tif_NonTIF],$A$4)</f>
        <v>1560000</v>
      </c>
      <c r="T242" s="8">
        <f>SUMIFS(TaxableValuation[Taxable Net],TaxableValuation[Dist],$C242,TaxableValuation[Tif_NonTIF],$A$4)</f>
        <v>226812456</v>
      </c>
      <c r="U242" s="8">
        <f>SUMIFS(TaxableValuation[Taxable Gas &amp; Elec Utilities],TaxableValuation[Dist],$C242,TaxableValuation[Tif_NonTIF],$A$4)</f>
        <v>4329503</v>
      </c>
      <c r="V242" s="8">
        <f t="shared" si="3"/>
        <v>231141959</v>
      </c>
    </row>
    <row r="243" spans="1:22" x14ac:dyDescent="0.25">
      <c r="A243">
        <f>'Assessed Non-TIF'!A243</f>
        <v>2026</v>
      </c>
      <c r="B243" t="str">
        <f>'Assessed Non-TIF'!B243</f>
        <v>05</v>
      </c>
      <c r="C243" t="str">
        <f>'Assessed Non-TIF'!C243</f>
        <v>5283</v>
      </c>
      <c r="D243" t="str">
        <f>'Assessed Non-TIF'!D243</f>
        <v>5283</v>
      </c>
      <c r="E243" t="str">
        <f>'Assessed Non-TIF'!E243</f>
        <v>POCAHONTAS AREA</v>
      </c>
      <c r="F243" t="str">
        <f>'Assessed Non-TIF'!F243</f>
        <v>Pocahontas Area</v>
      </c>
      <c r="G243" s="8">
        <f>SUMIFS(TaxableValuation[Taxable Residential],TaxableValuation[Dist],$C243,TaxableValuation[Tif_NonTIF],$A$4)</f>
        <v>133894422</v>
      </c>
      <c r="H243" s="8">
        <f>SUMIFS(TaxableValuation[Taxable Ag Land],TaxableValuation[Dist],$C243,TaxableValuation[Tif_NonTIF],$A$4)</f>
        <v>362650525</v>
      </c>
      <c r="I243" s="8">
        <f>SUMIFS(TaxableValuation[Taxable Ag Building],TaxableValuation[Dist],$C243,TaxableValuation[Tif_NonTIF],$A$4)</f>
        <v>16453653</v>
      </c>
      <c r="J243" s="8">
        <f>SUMIFS(TaxableValuation[Taxable Commercial],TaxableValuation[Dist],$C243,TaxableValuation[Tif_NonTIF],$A$4)</f>
        <v>53709625</v>
      </c>
      <c r="K243" s="8">
        <f>SUMIFS(TaxableValuation[Taxable Industrial],TaxableValuation[Dist],$C243,TaxableValuation[Tif_NonTIF],$A$4)</f>
        <v>118728564</v>
      </c>
      <c r="L243" s="8">
        <f>SUMIFS(TaxableValuation[Taxable Reserved],TaxableValuation[Dist],$C243,TaxableValuation[Tif_NonTIF],$A$4)</f>
        <v>0</v>
      </c>
      <c r="M243" s="8">
        <f>SUMIFS(TaxableValuation[Taxable Reserved2],TaxableValuation[Dist],$C243,TaxableValuation[Tif_NonTIF],$A$4)</f>
        <v>0</v>
      </c>
      <c r="N243" s="8">
        <f>SUMIFS(TaxableValuation[Taxable Railroads],TaxableValuation[Dist],$C243,TaxableValuation[Tif_NonTIF],$A$4)</f>
        <v>31720725</v>
      </c>
      <c r="O243" s="8">
        <f>SUMIFS(TaxableValuation[Taxable Utilities],TaxableValuation[Dist],$C243,TaxableValuation[Tif_NonTIF],$A$4)</f>
        <v>7072430</v>
      </c>
      <c r="P243" s="8">
        <f>SUMIFS(TaxableValuation[Taxable Other],TaxableValuation[Dist],$C243,TaxableValuation[Tif_NonTIF],$A$4)</f>
        <v>0</v>
      </c>
      <c r="Q243" s="8">
        <f>SUMIFS(TaxableValuation[Taxable Gross],TaxableValuation[Dist],$C243,TaxableValuation[Tif_NonTIF],$A$4)</f>
        <v>724229944</v>
      </c>
      <c r="R243" s="8">
        <f>SUMIFS(TaxableValuation[Taxable Military Exempt],TaxableValuation[Dist],$C243,TaxableValuation[Tif_NonTIF],$A$4)</f>
        <v>990183</v>
      </c>
      <c r="S243" s="8">
        <f>SUMIFS(TaxableValuation[Taxable Homestead Exempt],TaxableValuation[Dist],$C243,TaxableValuation[Tif_NonTIF],$A$4)</f>
        <v>3657428</v>
      </c>
      <c r="T243" s="8">
        <f>SUMIFS(TaxableValuation[Taxable Net],TaxableValuation[Dist],$C243,TaxableValuation[Tif_NonTIF],$A$4)</f>
        <v>719582333</v>
      </c>
      <c r="U243" s="8">
        <f>SUMIFS(TaxableValuation[Taxable Gas &amp; Elec Utilities],TaxableValuation[Dist],$C243,TaxableValuation[Tif_NonTIF],$A$4)</f>
        <v>10628741</v>
      </c>
      <c r="V243" s="8">
        <f t="shared" si="3"/>
        <v>730211074</v>
      </c>
    </row>
    <row r="244" spans="1:22" x14ac:dyDescent="0.25">
      <c r="A244">
        <f>'Assessed Non-TIF'!A244</f>
        <v>2026</v>
      </c>
      <c r="B244" t="str">
        <f>'Assessed Non-TIF'!B244</f>
        <v>01</v>
      </c>
      <c r="C244" t="str">
        <f>'Assessed Non-TIF'!C244</f>
        <v>5310</v>
      </c>
      <c r="D244" t="str">
        <f>'Assessed Non-TIF'!D244</f>
        <v>5310</v>
      </c>
      <c r="E244" t="str">
        <f>'Assessed Non-TIF'!E244</f>
        <v>POSTVILLE</v>
      </c>
      <c r="F244" t="str">
        <f>'Assessed Non-TIF'!F244</f>
        <v>Postville</v>
      </c>
      <c r="G244" s="8">
        <f>SUMIFS(TaxableValuation[Taxable Residential],TaxableValuation[Dist],$C244,TaxableValuation[Tif_NonTIF],$A$4)</f>
        <v>79023668</v>
      </c>
      <c r="H244" s="8">
        <f>SUMIFS(TaxableValuation[Taxable Ag Land],TaxableValuation[Dist],$C244,TaxableValuation[Tif_NonTIF],$A$4)</f>
        <v>88857459</v>
      </c>
      <c r="I244" s="8">
        <f>SUMIFS(TaxableValuation[Taxable Ag Building],TaxableValuation[Dist],$C244,TaxableValuation[Tif_NonTIF],$A$4)</f>
        <v>6918128</v>
      </c>
      <c r="J244" s="8">
        <f>SUMIFS(TaxableValuation[Taxable Commercial],TaxableValuation[Dist],$C244,TaxableValuation[Tif_NonTIF],$A$4)</f>
        <v>19105709</v>
      </c>
      <c r="K244" s="8">
        <f>SUMIFS(TaxableValuation[Taxable Industrial],TaxableValuation[Dist],$C244,TaxableValuation[Tif_NonTIF],$A$4)</f>
        <v>14177186</v>
      </c>
      <c r="L244" s="8">
        <f>SUMIFS(TaxableValuation[Taxable Reserved],TaxableValuation[Dist],$C244,TaxableValuation[Tif_NonTIF],$A$4)</f>
        <v>0</v>
      </c>
      <c r="M244" s="8">
        <f>SUMIFS(TaxableValuation[Taxable Reserved2],TaxableValuation[Dist],$C244,TaxableValuation[Tif_NonTIF],$A$4)</f>
        <v>0</v>
      </c>
      <c r="N244" s="8">
        <f>SUMIFS(TaxableValuation[Taxable Railroads],TaxableValuation[Dist],$C244,TaxableValuation[Tif_NonTIF],$A$4)</f>
        <v>3812276</v>
      </c>
      <c r="O244" s="8">
        <f>SUMIFS(TaxableValuation[Taxable Utilities],TaxableValuation[Dist],$C244,TaxableValuation[Tif_NonTIF],$A$4)</f>
        <v>2271658</v>
      </c>
      <c r="P244" s="8">
        <f>SUMIFS(TaxableValuation[Taxable Other],TaxableValuation[Dist],$C244,TaxableValuation[Tif_NonTIF],$A$4)</f>
        <v>0</v>
      </c>
      <c r="Q244" s="8">
        <f>SUMIFS(TaxableValuation[Taxable Gross],TaxableValuation[Dist],$C244,TaxableValuation[Tif_NonTIF],$A$4)</f>
        <v>214166084</v>
      </c>
      <c r="R244" s="8">
        <f>SUMIFS(TaxableValuation[Taxable Military Exempt],TaxableValuation[Dist],$C244,TaxableValuation[Tif_NonTIF],$A$4)</f>
        <v>376000</v>
      </c>
      <c r="S244" s="8">
        <f>SUMIFS(TaxableValuation[Taxable Homestead Exempt],TaxableValuation[Dist],$C244,TaxableValuation[Tif_NonTIF],$A$4)</f>
        <v>1404000</v>
      </c>
      <c r="T244" s="8">
        <f>SUMIFS(TaxableValuation[Taxable Net],TaxableValuation[Dist],$C244,TaxableValuation[Tif_NonTIF],$A$4)</f>
        <v>212386084</v>
      </c>
      <c r="U244" s="8">
        <f>SUMIFS(TaxableValuation[Taxable Gas &amp; Elec Utilities],TaxableValuation[Dist],$C244,TaxableValuation[Tif_NonTIF],$A$4)</f>
        <v>2387825</v>
      </c>
      <c r="V244" s="8">
        <f t="shared" si="3"/>
        <v>214773909</v>
      </c>
    </row>
    <row r="245" spans="1:22" x14ac:dyDescent="0.25">
      <c r="A245">
        <f>'Assessed Non-TIF'!A245</f>
        <v>2026</v>
      </c>
      <c r="B245" t="str">
        <f>'Assessed Non-TIF'!B245</f>
        <v>13</v>
      </c>
      <c r="C245" t="str">
        <f>'Assessed Non-TIF'!C245</f>
        <v>5463</v>
      </c>
      <c r="D245" t="str">
        <f>'Assessed Non-TIF'!D245</f>
        <v>5463</v>
      </c>
      <c r="E245" t="str">
        <f>'Assessed Non-TIF'!E245</f>
        <v>RED OAK</v>
      </c>
      <c r="F245" t="str">
        <f>'Assessed Non-TIF'!F245</f>
        <v>Red Oak</v>
      </c>
      <c r="G245" s="8">
        <f>SUMIFS(TaxableValuation[Taxable Residential],TaxableValuation[Dist],$C245,TaxableValuation[Tif_NonTIF],$A$4)</f>
        <v>183964856</v>
      </c>
      <c r="H245" s="8">
        <f>SUMIFS(TaxableValuation[Taxable Ag Land],TaxableValuation[Dist],$C245,TaxableValuation[Tif_NonTIF],$A$4)</f>
        <v>145689673</v>
      </c>
      <c r="I245" s="8">
        <f>SUMIFS(TaxableValuation[Taxable Ag Building],TaxableValuation[Dist],$C245,TaxableValuation[Tif_NonTIF],$A$4)</f>
        <v>7503521</v>
      </c>
      <c r="J245" s="8">
        <f>SUMIFS(TaxableValuation[Taxable Commercial],TaxableValuation[Dist],$C245,TaxableValuation[Tif_NonTIF],$A$4)</f>
        <v>62453455</v>
      </c>
      <c r="K245" s="8">
        <f>SUMIFS(TaxableValuation[Taxable Industrial],TaxableValuation[Dist],$C245,TaxableValuation[Tif_NonTIF],$A$4)</f>
        <v>16185261</v>
      </c>
      <c r="L245" s="8">
        <f>SUMIFS(TaxableValuation[Taxable Reserved],TaxableValuation[Dist],$C245,TaxableValuation[Tif_NonTIF],$A$4)</f>
        <v>0</v>
      </c>
      <c r="M245" s="8">
        <f>SUMIFS(TaxableValuation[Taxable Reserved2],TaxableValuation[Dist],$C245,TaxableValuation[Tif_NonTIF],$A$4)</f>
        <v>0</v>
      </c>
      <c r="N245" s="8">
        <f>SUMIFS(TaxableValuation[Taxable Railroads],TaxableValuation[Dist],$C245,TaxableValuation[Tif_NonTIF],$A$4)</f>
        <v>24914221</v>
      </c>
      <c r="O245" s="8">
        <f>SUMIFS(TaxableValuation[Taxable Utilities],TaxableValuation[Dist],$C245,TaxableValuation[Tif_NonTIF],$A$4)</f>
        <v>10531693</v>
      </c>
      <c r="P245" s="8">
        <f>SUMIFS(TaxableValuation[Taxable Other],TaxableValuation[Dist],$C245,TaxableValuation[Tif_NonTIF],$A$4)</f>
        <v>0</v>
      </c>
      <c r="Q245" s="8">
        <f>SUMIFS(TaxableValuation[Taxable Gross],TaxableValuation[Dist],$C245,TaxableValuation[Tif_NonTIF],$A$4)</f>
        <v>451242680</v>
      </c>
      <c r="R245" s="8">
        <f>SUMIFS(TaxableValuation[Taxable Military Exempt],TaxableValuation[Dist],$C245,TaxableValuation[Tif_NonTIF],$A$4)</f>
        <v>984000</v>
      </c>
      <c r="S245" s="8">
        <f>SUMIFS(TaxableValuation[Taxable Homestead Exempt],TaxableValuation[Dist],$C245,TaxableValuation[Tif_NonTIF],$A$4)</f>
        <v>1868750</v>
      </c>
      <c r="T245" s="8">
        <f>SUMIFS(TaxableValuation[Taxable Net],TaxableValuation[Dist],$C245,TaxableValuation[Tif_NonTIF],$A$4)</f>
        <v>448389930</v>
      </c>
      <c r="U245" s="8">
        <f>SUMIFS(TaxableValuation[Taxable Gas &amp; Elec Utilities],TaxableValuation[Dist],$C245,TaxableValuation[Tif_NonTIF],$A$4)</f>
        <v>10676934</v>
      </c>
      <c r="V245" s="8">
        <f t="shared" si="3"/>
        <v>459066864</v>
      </c>
    </row>
    <row r="246" spans="1:22" x14ac:dyDescent="0.25">
      <c r="A246">
        <f>'Assessed Non-TIF'!A246</f>
        <v>2026</v>
      </c>
      <c r="B246" t="str">
        <f>'Assessed Non-TIF'!B246</f>
        <v>12</v>
      </c>
      <c r="C246" t="str">
        <f>'Assessed Non-TIF'!C246</f>
        <v>5486</v>
      </c>
      <c r="D246" t="str">
        <f>'Assessed Non-TIF'!D246</f>
        <v>5486</v>
      </c>
      <c r="E246" t="str">
        <f>'Assessed Non-TIF'!E246</f>
        <v>REMSEN-UNION</v>
      </c>
      <c r="F246" t="str">
        <f>'Assessed Non-TIF'!F246</f>
        <v>Remsen-Union</v>
      </c>
      <c r="G246" s="8">
        <f>SUMIFS(TaxableValuation[Taxable Residential],TaxableValuation[Dist],$C246,TaxableValuation[Tif_NonTIF],$A$4)</f>
        <v>121949776</v>
      </c>
      <c r="H246" s="8">
        <f>SUMIFS(TaxableValuation[Taxable Ag Land],TaxableValuation[Dist],$C246,TaxableValuation[Tif_NonTIF],$A$4)</f>
        <v>190206110</v>
      </c>
      <c r="I246" s="8">
        <f>SUMIFS(TaxableValuation[Taxable Ag Building],TaxableValuation[Dist],$C246,TaxableValuation[Tif_NonTIF],$A$4)</f>
        <v>16211938</v>
      </c>
      <c r="J246" s="8">
        <f>SUMIFS(TaxableValuation[Taxable Commercial],TaxableValuation[Dist],$C246,TaxableValuation[Tif_NonTIF],$A$4)</f>
        <v>28146401</v>
      </c>
      <c r="K246" s="8">
        <f>SUMIFS(TaxableValuation[Taxable Industrial],TaxableValuation[Dist],$C246,TaxableValuation[Tif_NonTIF],$A$4)</f>
        <v>644923</v>
      </c>
      <c r="L246" s="8">
        <f>SUMIFS(TaxableValuation[Taxable Reserved],TaxableValuation[Dist],$C246,TaxableValuation[Tif_NonTIF],$A$4)</f>
        <v>0</v>
      </c>
      <c r="M246" s="8">
        <f>SUMIFS(TaxableValuation[Taxable Reserved2],TaxableValuation[Dist],$C246,TaxableValuation[Tif_NonTIF],$A$4)</f>
        <v>0</v>
      </c>
      <c r="N246" s="8">
        <f>SUMIFS(TaxableValuation[Taxable Railroads],TaxableValuation[Dist],$C246,TaxableValuation[Tif_NonTIF],$A$4)</f>
        <v>2471970</v>
      </c>
      <c r="O246" s="8">
        <f>SUMIFS(TaxableValuation[Taxable Utilities],TaxableValuation[Dist],$C246,TaxableValuation[Tif_NonTIF],$A$4)</f>
        <v>6396997</v>
      </c>
      <c r="P246" s="8">
        <f>SUMIFS(TaxableValuation[Taxable Other],TaxableValuation[Dist],$C246,TaxableValuation[Tif_NonTIF],$A$4)</f>
        <v>0</v>
      </c>
      <c r="Q246" s="8">
        <f>SUMIFS(TaxableValuation[Taxable Gross],TaxableValuation[Dist],$C246,TaxableValuation[Tif_NonTIF],$A$4)</f>
        <v>366028115</v>
      </c>
      <c r="R246" s="8">
        <f>SUMIFS(TaxableValuation[Taxable Military Exempt],TaxableValuation[Dist],$C246,TaxableValuation[Tif_NonTIF],$A$4)</f>
        <v>460000</v>
      </c>
      <c r="S246" s="8">
        <f>SUMIFS(TaxableValuation[Taxable Homestead Exempt],TaxableValuation[Dist],$C246,TaxableValuation[Tif_NonTIF],$A$4)</f>
        <v>1703000</v>
      </c>
      <c r="T246" s="8">
        <f>SUMIFS(TaxableValuation[Taxable Net],TaxableValuation[Dist],$C246,TaxableValuation[Tif_NonTIF],$A$4)</f>
        <v>363865115</v>
      </c>
      <c r="U246" s="8">
        <f>SUMIFS(TaxableValuation[Taxable Gas &amp; Elec Utilities],TaxableValuation[Dist],$C246,TaxableValuation[Tif_NonTIF],$A$4)</f>
        <v>6924302</v>
      </c>
      <c r="V246" s="8">
        <f t="shared" si="3"/>
        <v>370789417</v>
      </c>
    </row>
    <row r="247" spans="1:22" x14ac:dyDescent="0.25">
      <c r="A247">
        <f>'Assessed Non-TIF'!A247</f>
        <v>2026</v>
      </c>
      <c r="B247" t="str">
        <f>'Assessed Non-TIF'!B247</f>
        <v>01</v>
      </c>
      <c r="C247" t="str">
        <f>'Assessed Non-TIF'!C247</f>
        <v>5508</v>
      </c>
      <c r="D247" t="str">
        <f>'Assessed Non-TIF'!D247</f>
        <v>5508</v>
      </c>
      <c r="E247" t="str">
        <f>'Assessed Non-TIF'!E247</f>
        <v>RICEVILLE</v>
      </c>
      <c r="F247" t="str">
        <f>'Assessed Non-TIF'!F247</f>
        <v>Riceville</v>
      </c>
      <c r="G247" s="8">
        <f>SUMIFS(TaxableValuation[Taxable Residential],TaxableValuation[Dist],$C247,TaxableValuation[Tif_NonTIF],$A$4)</f>
        <v>70474345</v>
      </c>
      <c r="H247" s="8">
        <f>SUMIFS(TaxableValuation[Taxable Ag Land],TaxableValuation[Dist],$C247,TaxableValuation[Tif_NonTIF],$A$4)</f>
        <v>165179270</v>
      </c>
      <c r="I247" s="8">
        <f>SUMIFS(TaxableValuation[Taxable Ag Building],TaxableValuation[Dist],$C247,TaxableValuation[Tif_NonTIF],$A$4)</f>
        <v>24785000</v>
      </c>
      <c r="J247" s="8">
        <f>SUMIFS(TaxableValuation[Taxable Commercial],TaxableValuation[Dist],$C247,TaxableValuation[Tif_NonTIF],$A$4)</f>
        <v>8776968</v>
      </c>
      <c r="K247" s="8">
        <f>SUMIFS(TaxableValuation[Taxable Industrial],TaxableValuation[Dist],$C247,TaxableValuation[Tif_NonTIF],$A$4)</f>
        <v>45496025</v>
      </c>
      <c r="L247" s="8">
        <f>SUMIFS(TaxableValuation[Taxable Reserved],TaxableValuation[Dist],$C247,TaxableValuation[Tif_NonTIF],$A$4)</f>
        <v>0</v>
      </c>
      <c r="M247" s="8">
        <f>SUMIFS(TaxableValuation[Taxable Reserved2],TaxableValuation[Dist],$C247,TaxableValuation[Tif_NonTIF],$A$4)</f>
        <v>0</v>
      </c>
      <c r="N247" s="8">
        <f>SUMIFS(TaxableValuation[Taxable Railroads],TaxableValuation[Dist],$C247,TaxableValuation[Tif_NonTIF],$A$4)</f>
        <v>0</v>
      </c>
      <c r="O247" s="8">
        <f>SUMIFS(TaxableValuation[Taxable Utilities],TaxableValuation[Dist],$C247,TaxableValuation[Tif_NonTIF],$A$4)</f>
        <v>13049999</v>
      </c>
      <c r="P247" s="8">
        <f>SUMIFS(TaxableValuation[Taxable Other],TaxableValuation[Dist],$C247,TaxableValuation[Tif_NonTIF],$A$4)</f>
        <v>0</v>
      </c>
      <c r="Q247" s="8">
        <f>SUMIFS(TaxableValuation[Taxable Gross],TaxableValuation[Dist],$C247,TaxableValuation[Tif_NonTIF],$A$4)</f>
        <v>327761607</v>
      </c>
      <c r="R247" s="8">
        <f>SUMIFS(TaxableValuation[Taxable Military Exempt],TaxableValuation[Dist],$C247,TaxableValuation[Tif_NonTIF],$A$4)</f>
        <v>376000</v>
      </c>
      <c r="S247" s="8">
        <f>SUMIFS(TaxableValuation[Taxable Homestead Exempt],TaxableValuation[Dist],$C247,TaxableValuation[Tif_NonTIF],$A$4)</f>
        <v>1098500</v>
      </c>
      <c r="T247" s="8">
        <f>SUMIFS(TaxableValuation[Taxable Net],TaxableValuation[Dist],$C247,TaxableValuation[Tif_NonTIF],$A$4)</f>
        <v>326287107</v>
      </c>
      <c r="U247" s="8">
        <f>SUMIFS(TaxableValuation[Taxable Gas &amp; Elec Utilities],TaxableValuation[Dist],$C247,TaxableValuation[Tif_NonTIF],$A$4)</f>
        <v>2036545</v>
      </c>
      <c r="V247" s="8">
        <f t="shared" si="3"/>
        <v>328323652</v>
      </c>
    </row>
    <row r="248" spans="1:22" x14ac:dyDescent="0.25">
      <c r="A248">
        <f>'Assessed Non-TIF'!A248</f>
        <v>2026</v>
      </c>
      <c r="B248" t="str">
        <f>'Assessed Non-TIF'!B248</f>
        <v>12</v>
      </c>
      <c r="C248" t="str">
        <f>'Assessed Non-TIF'!C248</f>
        <v>1975</v>
      </c>
      <c r="D248" t="str">
        <f>'Assessed Non-TIF'!D248</f>
        <v>1975</v>
      </c>
      <c r="E248" t="str">
        <f>'Assessed Non-TIF'!E248</f>
        <v>RIVER VALLEY</v>
      </c>
      <c r="F248" t="str">
        <f>'Assessed Non-TIF'!F248</f>
        <v>River Valley</v>
      </c>
      <c r="G248" s="8">
        <f>SUMIFS(TaxableValuation[Taxable Residential],TaxableValuation[Dist],$C248,TaxableValuation[Tif_NonTIF],$A$4)</f>
        <v>67363536</v>
      </c>
      <c r="H248" s="8">
        <f>SUMIFS(TaxableValuation[Taxable Ag Land],TaxableValuation[Dist],$C248,TaxableValuation[Tif_NonTIF],$A$4)</f>
        <v>179912027</v>
      </c>
      <c r="I248" s="8">
        <f>SUMIFS(TaxableValuation[Taxable Ag Building],TaxableValuation[Dist],$C248,TaxableValuation[Tif_NonTIF],$A$4)</f>
        <v>10562759</v>
      </c>
      <c r="J248" s="8">
        <f>SUMIFS(TaxableValuation[Taxable Commercial],TaxableValuation[Dist],$C248,TaxableValuation[Tif_NonTIF],$A$4)</f>
        <v>13182747</v>
      </c>
      <c r="K248" s="8">
        <f>SUMIFS(TaxableValuation[Taxable Industrial],TaxableValuation[Dist],$C248,TaxableValuation[Tif_NonTIF],$A$4)</f>
        <v>795621</v>
      </c>
      <c r="L248" s="8">
        <f>SUMIFS(TaxableValuation[Taxable Reserved],TaxableValuation[Dist],$C248,TaxableValuation[Tif_NonTIF],$A$4)</f>
        <v>0</v>
      </c>
      <c r="M248" s="8">
        <f>SUMIFS(TaxableValuation[Taxable Reserved2],TaxableValuation[Dist],$C248,TaxableValuation[Tif_NonTIF],$A$4)</f>
        <v>0</v>
      </c>
      <c r="N248" s="8">
        <f>SUMIFS(TaxableValuation[Taxable Railroads],TaxableValuation[Dist],$C248,TaxableValuation[Tif_NonTIF],$A$4)</f>
        <v>0</v>
      </c>
      <c r="O248" s="8">
        <f>SUMIFS(TaxableValuation[Taxable Utilities],TaxableValuation[Dist],$C248,TaxableValuation[Tif_NonTIF],$A$4)</f>
        <v>563672</v>
      </c>
      <c r="P248" s="8">
        <f>SUMIFS(TaxableValuation[Taxable Other],TaxableValuation[Dist],$C248,TaxableValuation[Tif_NonTIF],$A$4)</f>
        <v>0</v>
      </c>
      <c r="Q248" s="8">
        <f>SUMIFS(TaxableValuation[Taxable Gross],TaxableValuation[Dist],$C248,TaxableValuation[Tif_NonTIF],$A$4)</f>
        <v>272380362</v>
      </c>
      <c r="R248" s="8">
        <f>SUMIFS(TaxableValuation[Taxable Military Exempt],TaxableValuation[Dist],$C248,TaxableValuation[Tif_NonTIF],$A$4)</f>
        <v>584000</v>
      </c>
      <c r="S248" s="8">
        <f>SUMIFS(TaxableValuation[Taxable Homestead Exempt],TaxableValuation[Dist],$C248,TaxableValuation[Tif_NonTIF],$A$4)</f>
        <v>1095250</v>
      </c>
      <c r="T248" s="8">
        <f>SUMIFS(TaxableValuation[Taxable Net],TaxableValuation[Dist],$C248,TaxableValuation[Tif_NonTIF],$A$4)</f>
        <v>270701112</v>
      </c>
      <c r="U248" s="8">
        <f>SUMIFS(TaxableValuation[Taxable Gas &amp; Elec Utilities],TaxableValuation[Dist],$C248,TaxableValuation[Tif_NonTIF],$A$4)</f>
        <v>9316380</v>
      </c>
      <c r="V248" s="8">
        <f t="shared" si="3"/>
        <v>280017492</v>
      </c>
    </row>
    <row r="249" spans="1:22" x14ac:dyDescent="0.25">
      <c r="A249">
        <f>'Assessed Non-TIF'!A249</f>
        <v>2026</v>
      </c>
      <c r="B249" t="str">
        <f>'Assessed Non-TIF'!B249</f>
        <v>13</v>
      </c>
      <c r="C249" t="str">
        <f>'Assessed Non-TIF'!C249</f>
        <v>4824</v>
      </c>
      <c r="D249" t="str">
        <f>'Assessed Non-TIF'!D249</f>
        <v>5510</v>
      </c>
      <c r="E249" t="str">
        <f>'Assessed Non-TIF'!E249</f>
        <v>RIVERSIDE</v>
      </c>
      <c r="F249" t="str">
        <f>'Assessed Non-TIF'!F249</f>
        <v>Riverside</v>
      </c>
      <c r="G249" s="8">
        <f>SUMIFS(TaxableValuation[Taxable Residential],TaxableValuation[Dist],$C249,TaxableValuation[Tif_NonTIF],$A$4)</f>
        <v>141832570</v>
      </c>
      <c r="H249" s="8">
        <f>SUMIFS(TaxableValuation[Taxable Ag Land],TaxableValuation[Dist],$C249,TaxableValuation[Tif_NonTIF],$A$4)</f>
        <v>206175622</v>
      </c>
      <c r="I249" s="8">
        <f>SUMIFS(TaxableValuation[Taxable Ag Building],TaxableValuation[Dist],$C249,TaxableValuation[Tif_NonTIF],$A$4)</f>
        <v>8988832</v>
      </c>
      <c r="J249" s="8">
        <f>SUMIFS(TaxableValuation[Taxable Commercial],TaxableValuation[Dist],$C249,TaxableValuation[Tif_NonTIF],$A$4)</f>
        <v>10567747</v>
      </c>
      <c r="K249" s="8">
        <f>SUMIFS(TaxableValuation[Taxable Industrial],TaxableValuation[Dist],$C249,TaxableValuation[Tif_NonTIF],$A$4)</f>
        <v>11353241</v>
      </c>
      <c r="L249" s="8">
        <f>SUMIFS(TaxableValuation[Taxable Reserved],TaxableValuation[Dist],$C249,TaxableValuation[Tif_NonTIF],$A$4)</f>
        <v>0</v>
      </c>
      <c r="M249" s="8">
        <f>SUMIFS(TaxableValuation[Taxable Reserved2],TaxableValuation[Dist],$C249,TaxableValuation[Tif_NonTIF],$A$4)</f>
        <v>0</v>
      </c>
      <c r="N249" s="8">
        <f>SUMIFS(TaxableValuation[Taxable Railroads],TaxableValuation[Dist],$C249,TaxableValuation[Tif_NonTIF],$A$4)</f>
        <v>4364886</v>
      </c>
      <c r="O249" s="8">
        <f>SUMIFS(TaxableValuation[Taxable Utilities],TaxableValuation[Dist],$C249,TaxableValuation[Tif_NonTIF],$A$4)</f>
        <v>42724433</v>
      </c>
      <c r="P249" s="8">
        <f>SUMIFS(TaxableValuation[Taxable Other],TaxableValuation[Dist],$C249,TaxableValuation[Tif_NonTIF],$A$4)</f>
        <v>0</v>
      </c>
      <c r="Q249" s="8">
        <f>SUMIFS(TaxableValuation[Taxable Gross],TaxableValuation[Dist],$C249,TaxableValuation[Tif_NonTIF],$A$4)</f>
        <v>426007331</v>
      </c>
      <c r="R249" s="8">
        <f>SUMIFS(TaxableValuation[Taxable Military Exempt],TaxableValuation[Dist],$C249,TaxableValuation[Tif_NonTIF],$A$4)</f>
        <v>640000</v>
      </c>
      <c r="S249" s="8">
        <f>SUMIFS(TaxableValuation[Taxable Homestead Exempt],TaxableValuation[Dist],$C249,TaxableValuation[Tif_NonTIF],$A$4)</f>
        <v>1924000</v>
      </c>
      <c r="T249" s="8">
        <f>SUMIFS(TaxableValuation[Taxable Net],TaxableValuation[Dist],$C249,TaxableValuation[Tif_NonTIF],$A$4)</f>
        <v>423443331</v>
      </c>
      <c r="U249" s="8">
        <f>SUMIFS(TaxableValuation[Taxable Gas &amp; Elec Utilities],TaxableValuation[Dist],$C249,TaxableValuation[Tif_NonTIF],$A$4)</f>
        <v>12609412</v>
      </c>
      <c r="V249" s="8">
        <f t="shared" si="3"/>
        <v>436052743</v>
      </c>
    </row>
    <row r="250" spans="1:22" x14ac:dyDescent="0.25">
      <c r="A250">
        <f>'Assessed Non-TIF'!A250</f>
        <v>2026</v>
      </c>
      <c r="B250" t="str">
        <f>'Assessed Non-TIF'!B250</f>
        <v>12</v>
      </c>
      <c r="C250" t="str">
        <f>'Assessed Non-TIF'!C250</f>
        <v>5607</v>
      </c>
      <c r="D250" t="str">
        <f>'Assessed Non-TIF'!D250</f>
        <v>5607</v>
      </c>
      <c r="E250" t="str">
        <f>'Assessed Non-TIF'!E250</f>
        <v>ROCK VALLEY</v>
      </c>
      <c r="F250" t="str">
        <f>'Assessed Non-TIF'!F250</f>
        <v>Rock Valley</v>
      </c>
      <c r="G250" s="8">
        <f>SUMIFS(TaxableValuation[Taxable Residential],TaxableValuation[Dist],$C250,TaxableValuation[Tif_NonTIF],$A$4)</f>
        <v>180197017</v>
      </c>
      <c r="H250" s="8">
        <f>SUMIFS(TaxableValuation[Taxable Ag Land],TaxableValuation[Dist],$C250,TaxableValuation[Tif_NonTIF],$A$4)</f>
        <v>93243434</v>
      </c>
      <c r="I250" s="8">
        <f>SUMIFS(TaxableValuation[Taxable Ag Building],TaxableValuation[Dist],$C250,TaxableValuation[Tif_NonTIF],$A$4)</f>
        <v>16650321</v>
      </c>
      <c r="J250" s="8">
        <f>SUMIFS(TaxableValuation[Taxable Commercial],TaxableValuation[Dist],$C250,TaxableValuation[Tif_NonTIF],$A$4)</f>
        <v>30749555</v>
      </c>
      <c r="K250" s="8">
        <f>SUMIFS(TaxableValuation[Taxable Industrial],TaxableValuation[Dist],$C250,TaxableValuation[Tif_NonTIF],$A$4)</f>
        <v>19885758</v>
      </c>
      <c r="L250" s="8">
        <f>SUMIFS(TaxableValuation[Taxable Reserved],TaxableValuation[Dist],$C250,TaxableValuation[Tif_NonTIF],$A$4)</f>
        <v>0</v>
      </c>
      <c r="M250" s="8">
        <f>SUMIFS(TaxableValuation[Taxable Reserved2],TaxableValuation[Dist],$C250,TaxableValuation[Tif_NonTIF],$A$4)</f>
        <v>0</v>
      </c>
      <c r="N250" s="8">
        <f>SUMIFS(TaxableValuation[Taxable Railroads],TaxableValuation[Dist],$C250,TaxableValuation[Tif_NonTIF],$A$4)</f>
        <v>1470816</v>
      </c>
      <c r="O250" s="8">
        <f>SUMIFS(TaxableValuation[Taxable Utilities],TaxableValuation[Dist],$C250,TaxableValuation[Tif_NonTIF],$A$4)</f>
        <v>34617423</v>
      </c>
      <c r="P250" s="8">
        <f>SUMIFS(TaxableValuation[Taxable Other],TaxableValuation[Dist],$C250,TaxableValuation[Tif_NonTIF],$A$4)</f>
        <v>0</v>
      </c>
      <c r="Q250" s="8">
        <f>SUMIFS(TaxableValuation[Taxable Gross],TaxableValuation[Dist],$C250,TaxableValuation[Tif_NonTIF],$A$4)</f>
        <v>376814324</v>
      </c>
      <c r="R250" s="8">
        <f>SUMIFS(TaxableValuation[Taxable Military Exempt],TaxableValuation[Dist],$C250,TaxableValuation[Tif_NonTIF],$A$4)</f>
        <v>504000</v>
      </c>
      <c r="S250" s="8">
        <f>SUMIFS(TaxableValuation[Taxable Homestead Exempt],TaxableValuation[Dist],$C250,TaxableValuation[Tif_NonTIF],$A$4)</f>
        <v>2587000</v>
      </c>
      <c r="T250" s="8">
        <f>SUMIFS(TaxableValuation[Taxable Net],TaxableValuation[Dist],$C250,TaxableValuation[Tif_NonTIF],$A$4)</f>
        <v>373723324</v>
      </c>
      <c r="U250" s="8">
        <f>SUMIFS(TaxableValuation[Taxable Gas &amp; Elec Utilities],TaxableValuation[Dist],$C250,TaxableValuation[Tif_NonTIF],$A$4)</f>
        <v>6134438</v>
      </c>
      <c r="V250" s="8">
        <f t="shared" si="3"/>
        <v>379857762</v>
      </c>
    </row>
    <row r="251" spans="1:22" x14ac:dyDescent="0.25">
      <c r="A251">
        <f>'Assessed Non-TIF'!A251</f>
        <v>2026</v>
      </c>
      <c r="B251" t="str">
        <f>'Assessed Non-TIF'!B251</f>
        <v>11</v>
      </c>
      <c r="C251" t="str">
        <f>'Assessed Non-TIF'!C251</f>
        <v>5643</v>
      </c>
      <c r="D251" t="str">
        <f>'Assessed Non-TIF'!D251</f>
        <v>5643</v>
      </c>
      <c r="E251" t="str">
        <f>'Assessed Non-TIF'!E251</f>
        <v>ROLAND-STORY</v>
      </c>
      <c r="F251" t="str">
        <f>'Assessed Non-TIF'!F251</f>
        <v>Roland-Story</v>
      </c>
      <c r="G251" s="8">
        <f>SUMIFS(TaxableValuation[Taxable Residential],TaxableValuation[Dist],$C251,TaxableValuation[Tif_NonTIF],$A$4)</f>
        <v>225878537</v>
      </c>
      <c r="H251" s="8">
        <f>SUMIFS(TaxableValuation[Taxable Ag Land],TaxableValuation[Dist],$C251,TaxableValuation[Tif_NonTIF],$A$4)</f>
        <v>73452695</v>
      </c>
      <c r="I251" s="8">
        <f>SUMIFS(TaxableValuation[Taxable Ag Building],TaxableValuation[Dist],$C251,TaxableValuation[Tif_NonTIF],$A$4)</f>
        <v>3552928</v>
      </c>
      <c r="J251" s="8">
        <f>SUMIFS(TaxableValuation[Taxable Commercial],TaxableValuation[Dist],$C251,TaxableValuation[Tif_NonTIF],$A$4)</f>
        <v>34564745</v>
      </c>
      <c r="K251" s="8">
        <f>SUMIFS(TaxableValuation[Taxable Industrial],TaxableValuation[Dist],$C251,TaxableValuation[Tif_NonTIF],$A$4)</f>
        <v>57658624</v>
      </c>
      <c r="L251" s="8">
        <f>SUMIFS(TaxableValuation[Taxable Reserved],TaxableValuation[Dist],$C251,TaxableValuation[Tif_NonTIF],$A$4)</f>
        <v>0</v>
      </c>
      <c r="M251" s="8">
        <f>SUMIFS(TaxableValuation[Taxable Reserved2],TaxableValuation[Dist],$C251,TaxableValuation[Tif_NonTIF],$A$4)</f>
        <v>0</v>
      </c>
      <c r="N251" s="8">
        <f>SUMIFS(TaxableValuation[Taxable Railroads],TaxableValuation[Dist],$C251,TaxableValuation[Tif_NonTIF],$A$4)</f>
        <v>6298710</v>
      </c>
      <c r="O251" s="8">
        <f>SUMIFS(TaxableValuation[Taxable Utilities],TaxableValuation[Dist],$C251,TaxableValuation[Tif_NonTIF],$A$4)</f>
        <v>10893225</v>
      </c>
      <c r="P251" s="8">
        <f>SUMIFS(TaxableValuation[Taxable Other],TaxableValuation[Dist],$C251,TaxableValuation[Tif_NonTIF],$A$4)</f>
        <v>0</v>
      </c>
      <c r="Q251" s="8">
        <f>SUMIFS(TaxableValuation[Taxable Gross],TaxableValuation[Dist],$C251,TaxableValuation[Tif_NonTIF],$A$4)</f>
        <v>412299464</v>
      </c>
      <c r="R251" s="8">
        <f>SUMIFS(TaxableValuation[Taxable Military Exempt],TaxableValuation[Dist],$C251,TaxableValuation[Tif_NonTIF],$A$4)</f>
        <v>784000</v>
      </c>
      <c r="S251" s="8">
        <f>SUMIFS(TaxableValuation[Taxable Homestead Exempt],TaxableValuation[Dist],$C251,TaxableValuation[Tif_NonTIF],$A$4)</f>
        <v>3107000</v>
      </c>
      <c r="T251" s="8">
        <f>SUMIFS(TaxableValuation[Taxable Net],TaxableValuation[Dist],$C251,TaxableValuation[Tif_NonTIF],$A$4)</f>
        <v>408408464</v>
      </c>
      <c r="U251" s="8">
        <f>SUMIFS(TaxableValuation[Taxable Gas &amp; Elec Utilities],TaxableValuation[Dist],$C251,TaxableValuation[Tif_NonTIF],$A$4)</f>
        <v>4917263</v>
      </c>
      <c r="V251" s="8">
        <f t="shared" si="3"/>
        <v>413325727</v>
      </c>
    </row>
    <row r="252" spans="1:22" x14ac:dyDescent="0.25">
      <c r="A252">
        <f>'Assessed Non-TIF'!A252</f>
        <v>2026</v>
      </c>
      <c r="B252" t="str">
        <f>'Assessed Non-TIF'!B252</f>
        <v>07</v>
      </c>
      <c r="C252" t="str">
        <f>'Assessed Non-TIF'!C252</f>
        <v>5697</v>
      </c>
      <c r="D252" t="str">
        <f>'Assessed Non-TIF'!D252</f>
        <v>5697</v>
      </c>
      <c r="E252" t="str">
        <f>'Assessed Non-TIF'!E252</f>
        <v>RUDD-ROCKFORD-MARBLE ROCK</v>
      </c>
      <c r="F252" t="str">
        <f>'Assessed Non-TIF'!F252</f>
        <v>Rudd-Rockford-Marble Rock</v>
      </c>
      <c r="G252" s="8">
        <f>SUMIFS(TaxableValuation[Taxable Residential],TaxableValuation[Dist],$C252,TaxableValuation[Tif_NonTIF],$A$4)</f>
        <v>86707582</v>
      </c>
      <c r="H252" s="8">
        <f>SUMIFS(TaxableValuation[Taxable Ag Land],TaxableValuation[Dist],$C252,TaxableValuation[Tif_NonTIF],$A$4)</f>
        <v>150462959</v>
      </c>
      <c r="I252" s="8">
        <f>SUMIFS(TaxableValuation[Taxable Ag Building],TaxableValuation[Dist],$C252,TaxableValuation[Tif_NonTIF],$A$4)</f>
        <v>11085608</v>
      </c>
      <c r="J252" s="8">
        <f>SUMIFS(TaxableValuation[Taxable Commercial],TaxableValuation[Dist],$C252,TaxableValuation[Tif_NonTIF],$A$4)</f>
        <v>10597739</v>
      </c>
      <c r="K252" s="8">
        <f>SUMIFS(TaxableValuation[Taxable Industrial],TaxableValuation[Dist],$C252,TaxableValuation[Tif_NonTIF],$A$4)</f>
        <v>968120</v>
      </c>
      <c r="L252" s="8">
        <f>SUMIFS(TaxableValuation[Taxable Reserved],TaxableValuation[Dist],$C252,TaxableValuation[Tif_NonTIF],$A$4)</f>
        <v>0</v>
      </c>
      <c r="M252" s="8">
        <f>SUMIFS(TaxableValuation[Taxable Reserved2],TaxableValuation[Dist],$C252,TaxableValuation[Tif_NonTIF],$A$4)</f>
        <v>0</v>
      </c>
      <c r="N252" s="8">
        <f>SUMIFS(TaxableValuation[Taxable Railroads],TaxableValuation[Dist],$C252,TaxableValuation[Tif_NonTIF],$A$4)</f>
        <v>6794544</v>
      </c>
      <c r="O252" s="8">
        <f>SUMIFS(TaxableValuation[Taxable Utilities],TaxableValuation[Dist],$C252,TaxableValuation[Tif_NonTIF],$A$4)</f>
        <v>1762359</v>
      </c>
      <c r="P252" s="8">
        <f>SUMIFS(TaxableValuation[Taxable Other],TaxableValuation[Dist],$C252,TaxableValuation[Tif_NonTIF],$A$4)</f>
        <v>0</v>
      </c>
      <c r="Q252" s="8">
        <f>SUMIFS(TaxableValuation[Taxable Gross],TaxableValuation[Dist],$C252,TaxableValuation[Tif_NonTIF],$A$4)</f>
        <v>268378911</v>
      </c>
      <c r="R252" s="8">
        <f>SUMIFS(TaxableValuation[Taxable Military Exempt],TaxableValuation[Dist],$C252,TaxableValuation[Tif_NonTIF],$A$4)</f>
        <v>584000</v>
      </c>
      <c r="S252" s="8">
        <f>SUMIFS(TaxableValuation[Taxable Homestead Exempt],TaxableValuation[Dist],$C252,TaxableValuation[Tif_NonTIF],$A$4)</f>
        <v>1683389</v>
      </c>
      <c r="T252" s="8">
        <f>SUMIFS(TaxableValuation[Taxable Net],TaxableValuation[Dist],$C252,TaxableValuation[Tif_NonTIF],$A$4)</f>
        <v>266111522</v>
      </c>
      <c r="U252" s="8">
        <f>SUMIFS(TaxableValuation[Taxable Gas &amp; Elec Utilities],TaxableValuation[Dist],$C252,TaxableValuation[Tif_NonTIF],$A$4)</f>
        <v>3747252</v>
      </c>
      <c r="V252" s="8">
        <f t="shared" si="3"/>
        <v>269858774</v>
      </c>
    </row>
    <row r="253" spans="1:22" x14ac:dyDescent="0.25">
      <c r="A253">
        <f>'Assessed Non-TIF'!A253</f>
        <v>2026</v>
      </c>
      <c r="B253" t="str">
        <f>'Assessed Non-TIF'!B253</f>
        <v>05</v>
      </c>
      <c r="C253" t="str">
        <f>'Assessed Non-TIF'!C253</f>
        <v>5724</v>
      </c>
      <c r="D253" t="str">
        <f>'Assessed Non-TIF'!D253</f>
        <v>5724</v>
      </c>
      <c r="E253" t="str">
        <f>'Assessed Non-TIF'!E253</f>
        <v>RUTHVEN-AYRSHIRE</v>
      </c>
      <c r="F253" t="str">
        <f>'Assessed Non-TIF'!F253</f>
        <v>Ruthven-Ayrshire</v>
      </c>
      <c r="G253" s="8">
        <f>SUMIFS(TaxableValuation[Taxable Residential],TaxableValuation[Dist],$C253,TaxableValuation[Tif_NonTIF],$A$4)</f>
        <v>55183886</v>
      </c>
      <c r="H253" s="8">
        <f>SUMIFS(TaxableValuation[Taxable Ag Land],TaxableValuation[Dist],$C253,TaxableValuation[Tif_NonTIF],$A$4)</f>
        <v>64360130</v>
      </c>
      <c r="I253" s="8">
        <f>SUMIFS(TaxableValuation[Taxable Ag Building],TaxableValuation[Dist],$C253,TaxableValuation[Tif_NonTIF],$A$4)</f>
        <v>6281388</v>
      </c>
      <c r="J253" s="8">
        <f>SUMIFS(TaxableValuation[Taxable Commercial],TaxableValuation[Dist],$C253,TaxableValuation[Tif_NonTIF],$A$4)</f>
        <v>9782446</v>
      </c>
      <c r="K253" s="8">
        <f>SUMIFS(TaxableValuation[Taxable Industrial],TaxableValuation[Dist],$C253,TaxableValuation[Tif_NonTIF],$A$4)</f>
        <v>11462407</v>
      </c>
      <c r="L253" s="8">
        <f>SUMIFS(TaxableValuation[Taxable Reserved],TaxableValuation[Dist],$C253,TaxableValuation[Tif_NonTIF],$A$4)</f>
        <v>0</v>
      </c>
      <c r="M253" s="8">
        <f>SUMIFS(TaxableValuation[Taxable Reserved2],TaxableValuation[Dist],$C253,TaxableValuation[Tif_NonTIF],$A$4)</f>
        <v>0</v>
      </c>
      <c r="N253" s="8">
        <f>SUMIFS(TaxableValuation[Taxable Railroads],TaxableValuation[Dist],$C253,TaxableValuation[Tif_NonTIF],$A$4)</f>
        <v>3255977</v>
      </c>
      <c r="O253" s="8">
        <f>SUMIFS(TaxableValuation[Taxable Utilities],TaxableValuation[Dist],$C253,TaxableValuation[Tif_NonTIF],$A$4)</f>
        <v>661744</v>
      </c>
      <c r="P253" s="8">
        <f>SUMIFS(TaxableValuation[Taxable Other],TaxableValuation[Dist],$C253,TaxableValuation[Tif_NonTIF],$A$4)</f>
        <v>0</v>
      </c>
      <c r="Q253" s="8">
        <f>SUMIFS(TaxableValuation[Taxable Gross],TaxableValuation[Dist],$C253,TaxableValuation[Tif_NonTIF],$A$4)</f>
        <v>150987978</v>
      </c>
      <c r="R253" s="8">
        <f>SUMIFS(TaxableValuation[Taxable Military Exempt],TaxableValuation[Dist],$C253,TaxableValuation[Tif_NonTIF],$A$4)</f>
        <v>332000</v>
      </c>
      <c r="S253" s="8">
        <f>SUMIFS(TaxableValuation[Taxable Homestead Exempt],TaxableValuation[Dist],$C253,TaxableValuation[Tif_NonTIF],$A$4)</f>
        <v>889918</v>
      </c>
      <c r="T253" s="8">
        <f>SUMIFS(TaxableValuation[Taxable Net],TaxableValuation[Dist],$C253,TaxableValuation[Tif_NonTIF],$A$4)</f>
        <v>149766060</v>
      </c>
      <c r="U253" s="8">
        <f>SUMIFS(TaxableValuation[Taxable Gas &amp; Elec Utilities],TaxableValuation[Dist],$C253,TaxableValuation[Tif_NonTIF],$A$4)</f>
        <v>4225119</v>
      </c>
      <c r="V253" s="8">
        <f t="shared" si="3"/>
        <v>153991179</v>
      </c>
    </row>
    <row r="254" spans="1:22" x14ac:dyDescent="0.25">
      <c r="A254">
        <f>'Assessed Non-TIF'!A254</f>
        <v>2026</v>
      </c>
      <c r="B254" t="str">
        <f>'Assessed Non-TIF'!B254</f>
        <v>11</v>
      </c>
      <c r="C254" t="str">
        <f>'Assessed Non-TIF'!C254</f>
        <v>5805</v>
      </c>
      <c r="D254" t="str">
        <f>'Assessed Non-TIF'!D254</f>
        <v>5805</v>
      </c>
      <c r="E254" t="str">
        <f>'Assessed Non-TIF'!E254</f>
        <v>SAYDEL</v>
      </c>
      <c r="F254" t="str">
        <f>'Assessed Non-TIF'!F254</f>
        <v>Saydel</v>
      </c>
      <c r="G254" s="8">
        <f>SUMIFS(TaxableValuation[Taxable Residential],TaxableValuation[Dist],$C254,TaxableValuation[Tif_NonTIF],$A$4)</f>
        <v>331804202</v>
      </c>
      <c r="H254" s="8">
        <f>SUMIFS(TaxableValuation[Taxable Ag Land],TaxableValuation[Dist],$C254,TaxableValuation[Tif_NonTIF],$A$4)</f>
        <v>3056331</v>
      </c>
      <c r="I254" s="8">
        <f>SUMIFS(TaxableValuation[Taxable Ag Building],TaxableValuation[Dist],$C254,TaxableValuation[Tif_NonTIF],$A$4)</f>
        <v>244398</v>
      </c>
      <c r="J254" s="8">
        <f>SUMIFS(TaxableValuation[Taxable Commercial],TaxableValuation[Dist],$C254,TaxableValuation[Tif_NonTIF],$A$4)</f>
        <v>790724843</v>
      </c>
      <c r="K254" s="8">
        <f>SUMIFS(TaxableValuation[Taxable Industrial],TaxableValuation[Dist],$C254,TaxableValuation[Tif_NonTIF],$A$4)</f>
        <v>422449806</v>
      </c>
      <c r="L254" s="8">
        <f>SUMIFS(TaxableValuation[Taxable Reserved],TaxableValuation[Dist],$C254,TaxableValuation[Tif_NonTIF],$A$4)</f>
        <v>0</v>
      </c>
      <c r="M254" s="8">
        <f>SUMIFS(TaxableValuation[Taxable Reserved2],TaxableValuation[Dist],$C254,TaxableValuation[Tif_NonTIF],$A$4)</f>
        <v>0</v>
      </c>
      <c r="N254" s="8">
        <f>SUMIFS(TaxableValuation[Taxable Railroads],TaxableValuation[Dist],$C254,TaxableValuation[Tif_NonTIF],$A$4)</f>
        <v>10386998</v>
      </c>
      <c r="O254" s="8">
        <f>SUMIFS(TaxableValuation[Taxable Utilities],TaxableValuation[Dist],$C254,TaxableValuation[Tif_NonTIF],$A$4)</f>
        <v>1010100</v>
      </c>
      <c r="P254" s="8">
        <f>SUMIFS(TaxableValuation[Taxable Other],TaxableValuation[Dist],$C254,TaxableValuation[Tif_NonTIF],$A$4)</f>
        <v>0</v>
      </c>
      <c r="Q254" s="8">
        <f>SUMIFS(TaxableValuation[Taxable Gross],TaxableValuation[Dist],$C254,TaxableValuation[Tif_NonTIF],$A$4)</f>
        <v>1559676678</v>
      </c>
      <c r="R254" s="8">
        <f>SUMIFS(TaxableValuation[Taxable Military Exempt],TaxableValuation[Dist],$C254,TaxableValuation[Tif_NonTIF],$A$4)</f>
        <v>1182798</v>
      </c>
      <c r="S254" s="8">
        <f>SUMIFS(TaxableValuation[Taxable Homestead Exempt],TaxableValuation[Dist],$C254,TaxableValuation[Tif_NonTIF],$A$4)</f>
        <v>5232500</v>
      </c>
      <c r="T254" s="8">
        <f>SUMIFS(TaxableValuation[Taxable Net],TaxableValuation[Dist],$C254,TaxableValuation[Tif_NonTIF],$A$4)</f>
        <v>1553261380</v>
      </c>
      <c r="U254" s="8">
        <f>SUMIFS(TaxableValuation[Taxable Gas &amp; Elec Utilities],TaxableValuation[Dist],$C254,TaxableValuation[Tif_NonTIF],$A$4)</f>
        <v>21948286</v>
      </c>
      <c r="V254" s="8">
        <f t="shared" si="3"/>
        <v>1575209666</v>
      </c>
    </row>
    <row r="255" spans="1:22" x14ac:dyDescent="0.25">
      <c r="A255">
        <f>'Assessed Non-TIF'!A255</f>
        <v>2026</v>
      </c>
      <c r="B255" t="str">
        <f>'Assessed Non-TIF'!B255</f>
        <v>05</v>
      </c>
      <c r="C255" t="str">
        <f>'Assessed Non-TIF'!C255</f>
        <v>5823</v>
      </c>
      <c r="D255" t="str">
        <f>'Assessed Non-TIF'!D255</f>
        <v>5823</v>
      </c>
      <c r="E255" t="str">
        <f>'Assessed Non-TIF'!E255</f>
        <v>SCHALLER-CRESTLAND</v>
      </c>
      <c r="F255" t="str">
        <f>'Assessed Non-TIF'!F255</f>
        <v>Schaller-Crestland</v>
      </c>
      <c r="G255" s="8">
        <f>SUMIFS(TaxableValuation[Taxable Residential],TaxableValuation[Dist],$C255,TaxableValuation[Tif_NonTIF],$A$4)</f>
        <v>60817141</v>
      </c>
      <c r="H255" s="8">
        <f>SUMIFS(TaxableValuation[Taxable Ag Land],TaxableValuation[Dist],$C255,TaxableValuation[Tif_NonTIF],$A$4)</f>
        <v>153591644</v>
      </c>
      <c r="I255" s="8">
        <f>SUMIFS(TaxableValuation[Taxable Ag Building],TaxableValuation[Dist],$C255,TaxableValuation[Tif_NonTIF],$A$4)</f>
        <v>10149683</v>
      </c>
      <c r="J255" s="8">
        <f>SUMIFS(TaxableValuation[Taxable Commercial],TaxableValuation[Dist],$C255,TaxableValuation[Tif_NonTIF],$A$4)</f>
        <v>22382937</v>
      </c>
      <c r="K255" s="8">
        <f>SUMIFS(TaxableValuation[Taxable Industrial],TaxableValuation[Dist],$C255,TaxableValuation[Tif_NonTIF],$A$4)</f>
        <v>43208501</v>
      </c>
      <c r="L255" s="8">
        <f>SUMIFS(TaxableValuation[Taxable Reserved],TaxableValuation[Dist],$C255,TaxableValuation[Tif_NonTIF],$A$4)</f>
        <v>0</v>
      </c>
      <c r="M255" s="8">
        <f>SUMIFS(TaxableValuation[Taxable Reserved2],TaxableValuation[Dist],$C255,TaxableValuation[Tif_NonTIF],$A$4)</f>
        <v>0</v>
      </c>
      <c r="N255" s="8">
        <f>SUMIFS(TaxableValuation[Taxable Railroads],TaxableValuation[Dist],$C255,TaxableValuation[Tif_NonTIF],$A$4)</f>
        <v>0</v>
      </c>
      <c r="O255" s="8">
        <f>SUMIFS(TaxableValuation[Taxable Utilities],TaxableValuation[Dist],$C255,TaxableValuation[Tif_NonTIF],$A$4)</f>
        <v>885025</v>
      </c>
      <c r="P255" s="8">
        <f>SUMIFS(TaxableValuation[Taxable Other],TaxableValuation[Dist],$C255,TaxableValuation[Tif_NonTIF],$A$4)</f>
        <v>0</v>
      </c>
      <c r="Q255" s="8">
        <f>SUMIFS(TaxableValuation[Taxable Gross],TaxableValuation[Dist],$C255,TaxableValuation[Tif_NonTIF],$A$4)</f>
        <v>291034931</v>
      </c>
      <c r="R255" s="8">
        <f>SUMIFS(TaxableValuation[Taxable Military Exempt],TaxableValuation[Dist],$C255,TaxableValuation[Tif_NonTIF],$A$4)</f>
        <v>404199</v>
      </c>
      <c r="S255" s="8">
        <f>SUMIFS(TaxableValuation[Taxable Homestead Exempt],TaxableValuation[Dist],$C255,TaxableValuation[Tif_NonTIF],$A$4)</f>
        <v>1228500</v>
      </c>
      <c r="T255" s="8">
        <f>SUMIFS(TaxableValuation[Taxable Net],TaxableValuation[Dist],$C255,TaxableValuation[Tif_NonTIF],$A$4)</f>
        <v>289402232</v>
      </c>
      <c r="U255" s="8">
        <f>SUMIFS(TaxableValuation[Taxable Gas &amp; Elec Utilities],TaxableValuation[Dist],$C255,TaxableValuation[Tif_NonTIF],$A$4)</f>
        <v>4094826</v>
      </c>
      <c r="V255" s="8">
        <f t="shared" si="3"/>
        <v>293497058</v>
      </c>
    </row>
    <row r="256" spans="1:22" x14ac:dyDescent="0.25">
      <c r="A256">
        <f>'Assessed Non-TIF'!A256</f>
        <v>2026</v>
      </c>
      <c r="B256" t="str">
        <f>'Assessed Non-TIF'!B256</f>
        <v>12</v>
      </c>
      <c r="C256" t="str">
        <f>'Assessed Non-TIF'!C256</f>
        <v>5832</v>
      </c>
      <c r="D256" t="str">
        <f>'Assessed Non-TIF'!D256</f>
        <v>5832</v>
      </c>
      <c r="E256" t="str">
        <f>'Assessed Non-TIF'!E256</f>
        <v>SCHLESWIG</v>
      </c>
      <c r="F256" t="str">
        <f>'Assessed Non-TIF'!F256</f>
        <v>Schleswig</v>
      </c>
      <c r="G256" s="8">
        <f>SUMIFS(TaxableValuation[Taxable Residential],TaxableValuation[Dist],$C256,TaxableValuation[Tif_NonTIF],$A$4)</f>
        <v>48227459</v>
      </c>
      <c r="H256" s="8">
        <f>SUMIFS(TaxableValuation[Taxable Ag Land],TaxableValuation[Dist],$C256,TaxableValuation[Tif_NonTIF],$A$4)</f>
        <v>118249049</v>
      </c>
      <c r="I256" s="8">
        <f>SUMIFS(TaxableValuation[Taxable Ag Building],TaxableValuation[Dist],$C256,TaxableValuation[Tif_NonTIF],$A$4)</f>
        <v>10458520</v>
      </c>
      <c r="J256" s="8">
        <f>SUMIFS(TaxableValuation[Taxable Commercial],TaxableValuation[Dist],$C256,TaxableValuation[Tif_NonTIF],$A$4)</f>
        <v>9985782</v>
      </c>
      <c r="K256" s="8">
        <f>SUMIFS(TaxableValuation[Taxable Industrial],TaxableValuation[Dist],$C256,TaxableValuation[Tif_NonTIF],$A$4)</f>
        <v>42233357</v>
      </c>
      <c r="L256" s="8">
        <f>SUMIFS(TaxableValuation[Taxable Reserved],TaxableValuation[Dist],$C256,TaxableValuation[Tif_NonTIF],$A$4)</f>
        <v>0</v>
      </c>
      <c r="M256" s="8">
        <f>SUMIFS(TaxableValuation[Taxable Reserved2],TaxableValuation[Dist],$C256,TaxableValuation[Tif_NonTIF],$A$4)</f>
        <v>0</v>
      </c>
      <c r="N256" s="8">
        <f>SUMIFS(TaxableValuation[Taxable Railroads],TaxableValuation[Dist],$C256,TaxableValuation[Tif_NonTIF],$A$4)</f>
        <v>0</v>
      </c>
      <c r="O256" s="8">
        <f>SUMIFS(TaxableValuation[Taxable Utilities],TaxableValuation[Dist],$C256,TaxableValuation[Tif_NonTIF],$A$4)</f>
        <v>309400</v>
      </c>
      <c r="P256" s="8">
        <f>SUMIFS(TaxableValuation[Taxable Other],TaxableValuation[Dist],$C256,TaxableValuation[Tif_NonTIF],$A$4)</f>
        <v>0</v>
      </c>
      <c r="Q256" s="8">
        <f>SUMIFS(TaxableValuation[Taxable Gross],TaxableValuation[Dist],$C256,TaxableValuation[Tif_NonTIF],$A$4)</f>
        <v>229463567</v>
      </c>
      <c r="R256" s="8">
        <f>SUMIFS(TaxableValuation[Taxable Military Exempt],TaxableValuation[Dist],$C256,TaxableValuation[Tif_NonTIF],$A$4)</f>
        <v>284000</v>
      </c>
      <c r="S256" s="8">
        <f>SUMIFS(TaxableValuation[Taxable Homestead Exempt],TaxableValuation[Dist],$C256,TaxableValuation[Tif_NonTIF],$A$4)</f>
        <v>942500</v>
      </c>
      <c r="T256" s="8">
        <f>SUMIFS(TaxableValuation[Taxable Net],TaxableValuation[Dist],$C256,TaxableValuation[Tif_NonTIF],$A$4)</f>
        <v>228237067</v>
      </c>
      <c r="U256" s="8">
        <f>SUMIFS(TaxableValuation[Taxable Gas &amp; Elec Utilities],TaxableValuation[Dist],$C256,TaxableValuation[Tif_NonTIF],$A$4)</f>
        <v>2374799</v>
      </c>
      <c r="V256" s="8">
        <f t="shared" si="3"/>
        <v>230611866</v>
      </c>
    </row>
    <row r="257" spans="1:22" x14ac:dyDescent="0.25">
      <c r="A257">
        <f>'Assessed Non-TIF'!A257</f>
        <v>2026</v>
      </c>
      <c r="B257" t="str">
        <f>'Assessed Non-TIF'!B257</f>
        <v>12</v>
      </c>
      <c r="C257" t="str">
        <f>'Assessed Non-TIF'!C257</f>
        <v>5877</v>
      </c>
      <c r="D257" t="str">
        <f>'Assessed Non-TIF'!D257</f>
        <v>5877</v>
      </c>
      <c r="E257" t="str">
        <f>'Assessed Non-TIF'!E257</f>
        <v>SERGEANT BLUFF-LUTON</v>
      </c>
      <c r="F257" t="str">
        <f>'Assessed Non-TIF'!F257</f>
        <v>Sergeant Bluff-Luton</v>
      </c>
      <c r="G257" s="8">
        <f>SUMIFS(TaxableValuation[Taxable Residential],TaxableValuation[Dist],$C257,TaxableValuation[Tif_NonTIF],$A$4)</f>
        <v>301778176</v>
      </c>
      <c r="H257" s="8">
        <f>SUMIFS(TaxableValuation[Taxable Ag Land],TaxableValuation[Dist],$C257,TaxableValuation[Tif_NonTIF],$A$4)</f>
        <v>42905087</v>
      </c>
      <c r="I257" s="8">
        <f>SUMIFS(TaxableValuation[Taxable Ag Building],TaxableValuation[Dist],$C257,TaxableValuation[Tif_NonTIF],$A$4)</f>
        <v>4131826</v>
      </c>
      <c r="J257" s="8">
        <f>SUMIFS(TaxableValuation[Taxable Commercial],TaxableValuation[Dist],$C257,TaxableValuation[Tif_NonTIF],$A$4)</f>
        <v>188098307</v>
      </c>
      <c r="K257" s="8">
        <f>SUMIFS(TaxableValuation[Taxable Industrial],TaxableValuation[Dist],$C257,TaxableValuation[Tif_NonTIF],$A$4)</f>
        <v>322697566</v>
      </c>
      <c r="L257" s="8">
        <f>SUMIFS(TaxableValuation[Taxable Reserved],TaxableValuation[Dist],$C257,TaxableValuation[Tif_NonTIF],$A$4)</f>
        <v>0</v>
      </c>
      <c r="M257" s="8">
        <f>SUMIFS(TaxableValuation[Taxable Reserved2],TaxableValuation[Dist],$C257,TaxableValuation[Tif_NonTIF],$A$4)</f>
        <v>0</v>
      </c>
      <c r="N257" s="8">
        <f>SUMIFS(TaxableValuation[Taxable Railroads],TaxableValuation[Dist],$C257,TaxableValuation[Tif_NonTIF],$A$4)</f>
        <v>6423132</v>
      </c>
      <c r="O257" s="8">
        <f>SUMIFS(TaxableValuation[Taxable Utilities],TaxableValuation[Dist],$C257,TaxableValuation[Tif_NonTIF],$A$4)</f>
        <v>5296829</v>
      </c>
      <c r="P257" s="8">
        <f>SUMIFS(TaxableValuation[Taxable Other],TaxableValuation[Dist],$C257,TaxableValuation[Tif_NonTIF],$A$4)</f>
        <v>0</v>
      </c>
      <c r="Q257" s="8">
        <f>SUMIFS(TaxableValuation[Taxable Gross],TaxableValuation[Dist],$C257,TaxableValuation[Tif_NonTIF],$A$4)</f>
        <v>871330923</v>
      </c>
      <c r="R257" s="8">
        <f>SUMIFS(TaxableValuation[Taxable Military Exempt],TaxableValuation[Dist],$C257,TaxableValuation[Tif_NonTIF],$A$4)</f>
        <v>1056000</v>
      </c>
      <c r="S257" s="8">
        <f>SUMIFS(TaxableValuation[Taxable Homestead Exempt],TaxableValuation[Dist],$C257,TaxableValuation[Tif_NonTIF],$A$4)</f>
        <v>2425821</v>
      </c>
      <c r="T257" s="8">
        <f>SUMIFS(TaxableValuation[Taxable Net],TaxableValuation[Dist],$C257,TaxableValuation[Tif_NonTIF],$A$4)</f>
        <v>867849102</v>
      </c>
      <c r="U257" s="8">
        <f>SUMIFS(TaxableValuation[Taxable Gas &amp; Elec Utilities],TaxableValuation[Dist],$C257,TaxableValuation[Tif_NonTIF],$A$4)</f>
        <v>167433541</v>
      </c>
      <c r="V257" s="8">
        <f t="shared" si="3"/>
        <v>1035282643</v>
      </c>
    </row>
    <row r="258" spans="1:22" x14ac:dyDescent="0.25">
      <c r="A258">
        <f>'Assessed Non-TIF'!A258</f>
        <v>2026</v>
      </c>
      <c r="B258" t="str">
        <f>'Assessed Non-TIF'!B258</f>
        <v>15</v>
      </c>
      <c r="C258" t="str">
        <f>'Assessed Non-TIF'!C258</f>
        <v>5895</v>
      </c>
      <c r="D258" t="str">
        <f>'Assessed Non-TIF'!D258</f>
        <v>5895</v>
      </c>
      <c r="E258" t="str">
        <f>'Assessed Non-TIF'!E258</f>
        <v>SEYMOUR</v>
      </c>
      <c r="F258" t="str">
        <f>'Assessed Non-TIF'!F258</f>
        <v>Seymour</v>
      </c>
      <c r="G258" s="8">
        <f>SUMIFS(TaxableValuation[Taxable Residential],TaxableValuation[Dist],$C258,TaxableValuation[Tif_NonTIF],$A$4)</f>
        <v>55054371</v>
      </c>
      <c r="H258" s="8">
        <f>SUMIFS(TaxableValuation[Taxable Ag Land],TaxableValuation[Dist],$C258,TaxableValuation[Tif_NonTIF],$A$4)</f>
        <v>73835518</v>
      </c>
      <c r="I258" s="8">
        <f>SUMIFS(TaxableValuation[Taxable Ag Building],TaxableValuation[Dist],$C258,TaxableValuation[Tif_NonTIF],$A$4)</f>
        <v>6228636</v>
      </c>
      <c r="J258" s="8">
        <f>SUMIFS(TaxableValuation[Taxable Commercial],TaxableValuation[Dist],$C258,TaxableValuation[Tif_NonTIF],$A$4)</f>
        <v>3094621</v>
      </c>
      <c r="K258" s="8">
        <f>SUMIFS(TaxableValuation[Taxable Industrial],TaxableValuation[Dist],$C258,TaxableValuation[Tif_NonTIF],$A$4)</f>
        <v>0</v>
      </c>
      <c r="L258" s="8">
        <f>SUMIFS(TaxableValuation[Taxable Reserved],TaxableValuation[Dist],$C258,TaxableValuation[Tif_NonTIF],$A$4)</f>
        <v>0</v>
      </c>
      <c r="M258" s="8">
        <f>SUMIFS(TaxableValuation[Taxable Reserved2],TaxableValuation[Dist],$C258,TaxableValuation[Tif_NonTIF],$A$4)</f>
        <v>0</v>
      </c>
      <c r="N258" s="8">
        <f>SUMIFS(TaxableValuation[Taxable Railroads],TaxableValuation[Dist],$C258,TaxableValuation[Tif_NonTIF],$A$4)</f>
        <v>4812659</v>
      </c>
      <c r="O258" s="8">
        <f>SUMIFS(TaxableValuation[Taxable Utilities],TaxableValuation[Dist],$C258,TaxableValuation[Tif_NonTIF],$A$4)</f>
        <v>3585828</v>
      </c>
      <c r="P258" s="8">
        <f>SUMIFS(TaxableValuation[Taxable Other],TaxableValuation[Dist],$C258,TaxableValuation[Tif_NonTIF],$A$4)</f>
        <v>3048</v>
      </c>
      <c r="Q258" s="8">
        <f>SUMIFS(TaxableValuation[Taxable Gross],TaxableValuation[Dist],$C258,TaxableValuation[Tif_NonTIF],$A$4)</f>
        <v>146614681</v>
      </c>
      <c r="R258" s="8">
        <f>SUMIFS(TaxableValuation[Taxable Military Exempt],TaxableValuation[Dist],$C258,TaxableValuation[Tif_NonTIF],$A$4)</f>
        <v>318300</v>
      </c>
      <c r="S258" s="8">
        <f>SUMIFS(TaxableValuation[Taxable Homestead Exempt],TaxableValuation[Dist],$C258,TaxableValuation[Tif_NonTIF],$A$4)</f>
        <v>973298</v>
      </c>
      <c r="T258" s="8">
        <f>SUMIFS(TaxableValuation[Taxable Net],TaxableValuation[Dist],$C258,TaxableValuation[Tif_NonTIF],$A$4)</f>
        <v>145323083</v>
      </c>
      <c r="U258" s="8">
        <f>SUMIFS(TaxableValuation[Taxable Gas &amp; Elec Utilities],TaxableValuation[Dist],$C258,TaxableValuation[Tif_NonTIF],$A$4)</f>
        <v>2377046</v>
      </c>
      <c r="V258" s="8">
        <f t="shared" si="3"/>
        <v>147700129</v>
      </c>
    </row>
    <row r="259" spans="1:22" x14ac:dyDescent="0.25">
      <c r="A259">
        <f>'Assessed Non-TIF'!A259</f>
        <v>2026</v>
      </c>
      <c r="B259" t="str">
        <f>'Assessed Non-TIF'!B259</f>
        <v>12</v>
      </c>
      <c r="C259" t="str">
        <f>'Assessed Non-TIF'!C259</f>
        <v>5949</v>
      </c>
      <c r="D259" t="str">
        <f>'Assessed Non-TIF'!D259</f>
        <v>5949</v>
      </c>
      <c r="E259" t="str">
        <f>'Assessed Non-TIF'!E259</f>
        <v>SHELDON</v>
      </c>
      <c r="F259" t="str">
        <f>'Assessed Non-TIF'!F259</f>
        <v>Sheldon</v>
      </c>
      <c r="G259" s="8">
        <f>SUMIFS(TaxableValuation[Taxable Residential],TaxableValuation[Dist],$C259,TaxableValuation[Tif_NonTIF],$A$4)</f>
        <v>189643689</v>
      </c>
      <c r="H259" s="8">
        <f>SUMIFS(TaxableValuation[Taxable Ag Land],TaxableValuation[Dist],$C259,TaxableValuation[Tif_NonTIF],$A$4)</f>
        <v>182111855</v>
      </c>
      <c r="I259" s="8">
        <f>SUMIFS(TaxableValuation[Taxable Ag Building],TaxableValuation[Dist],$C259,TaxableValuation[Tif_NonTIF],$A$4)</f>
        <v>18360651</v>
      </c>
      <c r="J259" s="8">
        <f>SUMIFS(TaxableValuation[Taxable Commercial],TaxableValuation[Dist],$C259,TaxableValuation[Tif_NonTIF],$A$4)</f>
        <v>38938619</v>
      </c>
      <c r="K259" s="8">
        <f>SUMIFS(TaxableValuation[Taxable Industrial],TaxableValuation[Dist],$C259,TaxableValuation[Tif_NonTIF],$A$4)</f>
        <v>13279984</v>
      </c>
      <c r="L259" s="8">
        <f>SUMIFS(TaxableValuation[Taxable Reserved],TaxableValuation[Dist],$C259,TaxableValuation[Tif_NonTIF],$A$4)</f>
        <v>0</v>
      </c>
      <c r="M259" s="8">
        <f>SUMIFS(TaxableValuation[Taxable Reserved2],TaxableValuation[Dist],$C259,TaxableValuation[Tif_NonTIF],$A$4)</f>
        <v>0</v>
      </c>
      <c r="N259" s="8">
        <f>SUMIFS(TaxableValuation[Taxable Railroads],TaxableValuation[Dist],$C259,TaxableValuation[Tif_NonTIF],$A$4)</f>
        <v>22188465</v>
      </c>
      <c r="O259" s="8">
        <f>SUMIFS(TaxableValuation[Taxable Utilities],TaxableValuation[Dist],$C259,TaxableValuation[Tif_NonTIF],$A$4)</f>
        <v>1241796</v>
      </c>
      <c r="P259" s="8">
        <f>SUMIFS(TaxableValuation[Taxable Other],TaxableValuation[Dist],$C259,TaxableValuation[Tif_NonTIF],$A$4)</f>
        <v>0</v>
      </c>
      <c r="Q259" s="8">
        <f>SUMIFS(TaxableValuation[Taxable Gross],TaxableValuation[Dist],$C259,TaxableValuation[Tif_NonTIF],$A$4)</f>
        <v>465765059</v>
      </c>
      <c r="R259" s="8">
        <f>SUMIFS(TaxableValuation[Taxable Military Exempt],TaxableValuation[Dist],$C259,TaxableValuation[Tif_NonTIF],$A$4)</f>
        <v>948000</v>
      </c>
      <c r="S259" s="8">
        <f>SUMIFS(TaxableValuation[Taxable Homestead Exempt],TaxableValuation[Dist],$C259,TaxableValuation[Tif_NonTIF],$A$4)</f>
        <v>3646500</v>
      </c>
      <c r="T259" s="8">
        <f>SUMIFS(TaxableValuation[Taxable Net],TaxableValuation[Dist],$C259,TaxableValuation[Tif_NonTIF],$A$4)</f>
        <v>461170559</v>
      </c>
      <c r="U259" s="8">
        <f>SUMIFS(TaxableValuation[Taxable Gas &amp; Elec Utilities],TaxableValuation[Dist],$C259,TaxableValuation[Tif_NonTIF],$A$4)</f>
        <v>14646230</v>
      </c>
      <c r="V259" s="8">
        <f t="shared" si="3"/>
        <v>475816789</v>
      </c>
    </row>
    <row r="260" spans="1:22" x14ac:dyDescent="0.25">
      <c r="A260">
        <f>'Assessed Non-TIF'!A260</f>
        <v>2026</v>
      </c>
      <c r="B260" t="str">
        <f>'Assessed Non-TIF'!B260</f>
        <v>13</v>
      </c>
      <c r="C260" t="str">
        <f>'Assessed Non-TIF'!C260</f>
        <v>5976</v>
      </c>
      <c r="D260" t="str">
        <f>'Assessed Non-TIF'!D260</f>
        <v>5976</v>
      </c>
      <c r="E260" t="str">
        <f>'Assessed Non-TIF'!E260</f>
        <v>SHENANDOAH</v>
      </c>
      <c r="F260" t="str">
        <f>'Assessed Non-TIF'!F260</f>
        <v>Shenandoah</v>
      </c>
      <c r="G260" s="8">
        <f>SUMIFS(TaxableValuation[Taxable Residential],TaxableValuation[Dist],$C260,TaxableValuation[Tif_NonTIF],$A$4)</f>
        <v>181521986</v>
      </c>
      <c r="H260" s="8">
        <f>SUMIFS(TaxableValuation[Taxable Ag Land],TaxableValuation[Dist],$C260,TaxableValuation[Tif_NonTIF],$A$4)</f>
        <v>181055528</v>
      </c>
      <c r="I260" s="8">
        <f>SUMIFS(TaxableValuation[Taxable Ag Building],TaxableValuation[Dist],$C260,TaxableValuation[Tif_NonTIF],$A$4)</f>
        <v>7461965</v>
      </c>
      <c r="J260" s="8">
        <f>SUMIFS(TaxableValuation[Taxable Commercial],TaxableValuation[Dist],$C260,TaxableValuation[Tif_NonTIF],$A$4)</f>
        <v>52844501</v>
      </c>
      <c r="K260" s="8">
        <f>SUMIFS(TaxableValuation[Taxable Industrial],TaxableValuation[Dist],$C260,TaxableValuation[Tif_NonTIF],$A$4)</f>
        <v>33493035</v>
      </c>
      <c r="L260" s="8">
        <f>SUMIFS(TaxableValuation[Taxable Reserved],TaxableValuation[Dist],$C260,TaxableValuation[Tif_NonTIF],$A$4)</f>
        <v>0</v>
      </c>
      <c r="M260" s="8">
        <f>SUMIFS(TaxableValuation[Taxable Reserved2],TaxableValuation[Dist],$C260,TaxableValuation[Tif_NonTIF],$A$4)</f>
        <v>0</v>
      </c>
      <c r="N260" s="8">
        <f>SUMIFS(TaxableValuation[Taxable Railroads],TaxableValuation[Dist],$C260,TaxableValuation[Tif_NonTIF],$A$4)</f>
        <v>5101672</v>
      </c>
      <c r="O260" s="8">
        <f>SUMIFS(TaxableValuation[Taxable Utilities],TaxableValuation[Dist],$C260,TaxableValuation[Tif_NonTIF],$A$4)</f>
        <v>5961517</v>
      </c>
      <c r="P260" s="8">
        <f>SUMIFS(TaxableValuation[Taxable Other],TaxableValuation[Dist],$C260,TaxableValuation[Tif_NonTIF],$A$4)</f>
        <v>0</v>
      </c>
      <c r="Q260" s="8">
        <f>SUMIFS(TaxableValuation[Taxable Gross],TaxableValuation[Dist],$C260,TaxableValuation[Tif_NonTIF],$A$4)</f>
        <v>467440204</v>
      </c>
      <c r="R260" s="8">
        <f>SUMIFS(TaxableValuation[Taxable Military Exempt],TaxableValuation[Dist],$C260,TaxableValuation[Tif_NonTIF],$A$4)</f>
        <v>1112000</v>
      </c>
      <c r="S260" s="8">
        <f>SUMIFS(TaxableValuation[Taxable Homestead Exempt],TaxableValuation[Dist],$C260,TaxableValuation[Tif_NonTIF],$A$4)</f>
        <v>3298750</v>
      </c>
      <c r="T260" s="8">
        <f>SUMIFS(TaxableValuation[Taxable Net],TaxableValuation[Dist],$C260,TaxableValuation[Tif_NonTIF],$A$4)</f>
        <v>463029454</v>
      </c>
      <c r="U260" s="8">
        <f>SUMIFS(TaxableValuation[Taxable Gas &amp; Elec Utilities],TaxableValuation[Dist],$C260,TaxableValuation[Tif_NonTIF],$A$4)</f>
        <v>12393487</v>
      </c>
      <c r="V260" s="8">
        <f t="shared" si="3"/>
        <v>475422941</v>
      </c>
    </row>
    <row r="261" spans="1:22" x14ac:dyDescent="0.25">
      <c r="A261">
        <f>'Assessed Non-TIF'!A261</f>
        <v>2026</v>
      </c>
      <c r="B261" t="str">
        <f>'Assessed Non-TIF'!B261</f>
        <v>12</v>
      </c>
      <c r="C261" t="str">
        <f>'Assessed Non-TIF'!C261</f>
        <v>5994</v>
      </c>
      <c r="D261" t="str">
        <f>'Assessed Non-TIF'!D261</f>
        <v>5994</v>
      </c>
      <c r="E261" t="str">
        <f>'Assessed Non-TIF'!E261</f>
        <v>SIBLEY-OCHEYEDAN</v>
      </c>
      <c r="F261" t="str">
        <f>'Assessed Non-TIF'!F261</f>
        <v>Sibley-Ocheyedan</v>
      </c>
      <c r="G261" s="8">
        <f>SUMIFS(TaxableValuation[Taxable Residential],TaxableValuation[Dist],$C261,TaxableValuation[Tif_NonTIF],$A$4)</f>
        <v>104852524</v>
      </c>
      <c r="H261" s="8">
        <f>SUMIFS(TaxableValuation[Taxable Ag Land],TaxableValuation[Dist],$C261,TaxableValuation[Tif_NonTIF],$A$4)</f>
        <v>196792284</v>
      </c>
      <c r="I261" s="8">
        <f>SUMIFS(TaxableValuation[Taxable Ag Building],TaxableValuation[Dist],$C261,TaxableValuation[Tif_NonTIF],$A$4)</f>
        <v>17938669</v>
      </c>
      <c r="J261" s="8">
        <f>SUMIFS(TaxableValuation[Taxable Commercial],TaxableValuation[Dist],$C261,TaxableValuation[Tif_NonTIF],$A$4)</f>
        <v>25160758</v>
      </c>
      <c r="K261" s="8">
        <f>SUMIFS(TaxableValuation[Taxable Industrial],TaxableValuation[Dist],$C261,TaxableValuation[Tif_NonTIF],$A$4)</f>
        <v>7803450</v>
      </c>
      <c r="L261" s="8">
        <f>SUMIFS(TaxableValuation[Taxable Reserved],TaxableValuation[Dist],$C261,TaxableValuation[Tif_NonTIF],$A$4)</f>
        <v>0</v>
      </c>
      <c r="M261" s="8">
        <f>SUMIFS(TaxableValuation[Taxable Reserved2],TaxableValuation[Dist],$C261,TaxableValuation[Tif_NonTIF],$A$4)</f>
        <v>0</v>
      </c>
      <c r="N261" s="8">
        <f>SUMIFS(TaxableValuation[Taxable Railroads],TaxableValuation[Dist],$C261,TaxableValuation[Tif_NonTIF],$A$4)</f>
        <v>16128828</v>
      </c>
      <c r="O261" s="8">
        <f>SUMIFS(TaxableValuation[Taxable Utilities],TaxableValuation[Dist],$C261,TaxableValuation[Tif_NonTIF],$A$4)</f>
        <v>3764097</v>
      </c>
      <c r="P261" s="8">
        <f>SUMIFS(TaxableValuation[Taxable Other],TaxableValuation[Dist],$C261,TaxableValuation[Tif_NonTIF],$A$4)</f>
        <v>0</v>
      </c>
      <c r="Q261" s="8">
        <f>SUMIFS(TaxableValuation[Taxable Gross],TaxableValuation[Dist],$C261,TaxableValuation[Tif_NonTIF],$A$4)</f>
        <v>372440610</v>
      </c>
      <c r="R261" s="8">
        <f>SUMIFS(TaxableValuation[Taxable Military Exempt],TaxableValuation[Dist],$C261,TaxableValuation[Tif_NonTIF],$A$4)</f>
        <v>744000</v>
      </c>
      <c r="S261" s="8">
        <f>SUMIFS(TaxableValuation[Taxable Homestead Exempt],TaxableValuation[Dist],$C261,TaxableValuation[Tif_NonTIF],$A$4)</f>
        <v>3607500</v>
      </c>
      <c r="T261" s="8">
        <f>SUMIFS(TaxableValuation[Taxable Net],TaxableValuation[Dist],$C261,TaxableValuation[Tif_NonTIF],$A$4)</f>
        <v>368089110</v>
      </c>
      <c r="U261" s="8">
        <f>SUMIFS(TaxableValuation[Taxable Gas &amp; Elec Utilities],TaxableValuation[Dist],$C261,TaxableValuation[Tif_NonTIF],$A$4)</f>
        <v>3246001</v>
      </c>
      <c r="V261" s="8">
        <f t="shared" si="3"/>
        <v>371335111</v>
      </c>
    </row>
    <row r="262" spans="1:22" x14ac:dyDescent="0.25">
      <c r="A262">
        <f>'Assessed Non-TIF'!A262</f>
        <v>2026</v>
      </c>
      <c r="B262" t="str">
        <f>'Assessed Non-TIF'!B262</f>
        <v>13</v>
      </c>
      <c r="C262" t="str">
        <f>'Assessed Non-TIF'!C262</f>
        <v>6003</v>
      </c>
      <c r="D262" t="str">
        <f>'Assessed Non-TIF'!D262</f>
        <v>6003</v>
      </c>
      <c r="E262" t="str">
        <f>'Assessed Non-TIF'!E262</f>
        <v>SIDNEY</v>
      </c>
      <c r="F262" t="str">
        <f>'Assessed Non-TIF'!F262</f>
        <v>Sidney</v>
      </c>
      <c r="G262" s="8">
        <f>SUMIFS(TaxableValuation[Taxable Residential],TaxableValuation[Dist],$C262,TaxableValuation[Tif_NonTIF],$A$4)</f>
        <v>76655680</v>
      </c>
      <c r="H262" s="8">
        <f>SUMIFS(TaxableValuation[Taxable Ag Land],TaxableValuation[Dist],$C262,TaxableValuation[Tif_NonTIF],$A$4)</f>
        <v>125688941</v>
      </c>
      <c r="I262" s="8">
        <f>SUMIFS(TaxableValuation[Taxable Ag Building],TaxableValuation[Dist],$C262,TaxableValuation[Tif_NonTIF],$A$4)</f>
        <v>5098309</v>
      </c>
      <c r="J262" s="8">
        <f>SUMIFS(TaxableValuation[Taxable Commercial],TaxableValuation[Dist],$C262,TaxableValuation[Tif_NonTIF],$A$4)</f>
        <v>7949538</v>
      </c>
      <c r="K262" s="8">
        <f>SUMIFS(TaxableValuation[Taxable Industrial],TaxableValuation[Dist],$C262,TaxableValuation[Tif_NonTIF],$A$4)</f>
        <v>123717</v>
      </c>
      <c r="L262" s="8">
        <f>SUMIFS(TaxableValuation[Taxable Reserved],TaxableValuation[Dist],$C262,TaxableValuation[Tif_NonTIF],$A$4)</f>
        <v>0</v>
      </c>
      <c r="M262" s="8">
        <f>SUMIFS(TaxableValuation[Taxable Reserved2],TaxableValuation[Dist],$C262,TaxableValuation[Tif_NonTIF],$A$4)</f>
        <v>0</v>
      </c>
      <c r="N262" s="8">
        <f>SUMIFS(TaxableValuation[Taxable Railroads],TaxableValuation[Dist],$C262,TaxableValuation[Tif_NonTIF],$A$4)</f>
        <v>6316525</v>
      </c>
      <c r="O262" s="8">
        <f>SUMIFS(TaxableValuation[Taxable Utilities],TaxableValuation[Dist],$C262,TaxableValuation[Tif_NonTIF],$A$4)</f>
        <v>286726</v>
      </c>
      <c r="P262" s="8">
        <f>SUMIFS(TaxableValuation[Taxable Other],TaxableValuation[Dist],$C262,TaxableValuation[Tif_NonTIF],$A$4)</f>
        <v>0</v>
      </c>
      <c r="Q262" s="8">
        <f>SUMIFS(TaxableValuation[Taxable Gross],TaxableValuation[Dist],$C262,TaxableValuation[Tif_NonTIF],$A$4)</f>
        <v>222119436</v>
      </c>
      <c r="R262" s="8">
        <f>SUMIFS(TaxableValuation[Taxable Military Exempt],TaxableValuation[Dist],$C262,TaxableValuation[Tif_NonTIF],$A$4)</f>
        <v>480000</v>
      </c>
      <c r="S262" s="8">
        <f>SUMIFS(TaxableValuation[Taxable Homestead Exempt],TaxableValuation[Dist],$C262,TaxableValuation[Tif_NonTIF],$A$4)</f>
        <v>1261000</v>
      </c>
      <c r="T262" s="8">
        <f>SUMIFS(TaxableValuation[Taxable Net],TaxableValuation[Dist],$C262,TaxableValuation[Tif_NonTIF],$A$4)</f>
        <v>220378436</v>
      </c>
      <c r="U262" s="8">
        <f>SUMIFS(TaxableValuation[Taxable Gas &amp; Elec Utilities],TaxableValuation[Dist],$C262,TaxableValuation[Tif_NonTIF],$A$4)</f>
        <v>4621236</v>
      </c>
      <c r="V262" s="8">
        <f t="shared" si="3"/>
        <v>224999672</v>
      </c>
    </row>
    <row r="263" spans="1:22" x14ac:dyDescent="0.25">
      <c r="A263">
        <f>'Assessed Non-TIF'!A263</f>
        <v>2026</v>
      </c>
      <c r="B263" t="str">
        <f>'Assessed Non-TIF'!B263</f>
        <v>15</v>
      </c>
      <c r="C263" t="str">
        <f>'Assessed Non-TIF'!C263</f>
        <v>6012</v>
      </c>
      <c r="D263" t="str">
        <f>'Assessed Non-TIF'!D263</f>
        <v>6012</v>
      </c>
      <c r="E263" t="str">
        <f>'Assessed Non-TIF'!E263</f>
        <v>SIGOURNEY</v>
      </c>
      <c r="F263" t="str">
        <f>'Assessed Non-TIF'!F263</f>
        <v>Sigourney</v>
      </c>
      <c r="G263" s="8">
        <f>SUMIFS(TaxableValuation[Taxable Residential],TaxableValuation[Dist],$C263,TaxableValuation[Tif_NonTIF],$A$4)</f>
        <v>97416442</v>
      </c>
      <c r="H263" s="8">
        <f>SUMIFS(TaxableValuation[Taxable Ag Land],TaxableValuation[Dist],$C263,TaxableValuation[Tif_NonTIF],$A$4)</f>
        <v>96201498</v>
      </c>
      <c r="I263" s="8">
        <f>SUMIFS(TaxableValuation[Taxable Ag Building],TaxableValuation[Dist],$C263,TaxableValuation[Tif_NonTIF],$A$4)</f>
        <v>8210083</v>
      </c>
      <c r="J263" s="8">
        <f>SUMIFS(TaxableValuation[Taxable Commercial],TaxableValuation[Dist],$C263,TaxableValuation[Tif_NonTIF],$A$4)</f>
        <v>19079388</v>
      </c>
      <c r="K263" s="8">
        <f>SUMIFS(TaxableValuation[Taxable Industrial],TaxableValuation[Dist],$C263,TaxableValuation[Tif_NonTIF],$A$4)</f>
        <v>3442197</v>
      </c>
      <c r="L263" s="8">
        <f>SUMIFS(TaxableValuation[Taxable Reserved],TaxableValuation[Dist],$C263,TaxableValuation[Tif_NonTIF],$A$4)</f>
        <v>0</v>
      </c>
      <c r="M263" s="8">
        <f>SUMIFS(TaxableValuation[Taxable Reserved2],TaxableValuation[Dist],$C263,TaxableValuation[Tif_NonTIF],$A$4)</f>
        <v>0</v>
      </c>
      <c r="N263" s="8">
        <f>SUMIFS(TaxableValuation[Taxable Railroads],TaxableValuation[Dist],$C263,TaxableValuation[Tif_NonTIF],$A$4)</f>
        <v>0</v>
      </c>
      <c r="O263" s="8">
        <f>SUMIFS(TaxableValuation[Taxable Utilities],TaxableValuation[Dist],$C263,TaxableValuation[Tif_NonTIF],$A$4)</f>
        <v>8747966</v>
      </c>
      <c r="P263" s="8">
        <f>SUMIFS(TaxableValuation[Taxable Other],TaxableValuation[Dist],$C263,TaxableValuation[Tif_NonTIF],$A$4)</f>
        <v>21260</v>
      </c>
      <c r="Q263" s="8">
        <f>SUMIFS(TaxableValuation[Taxable Gross],TaxableValuation[Dist],$C263,TaxableValuation[Tif_NonTIF],$A$4)</f>
        <v>233118834</v>
      </c>
      <c r="R263" s="8">
        <f>SUMIFS(TaxableValuation[Taxable Military Exempt],TaxableValuation[Dist],$C263,TaxableValuation[Tif_NonTIF],$A$4)</f>
        <v>568000</v>
      </c>
      <c r="S263" s="8">
        <f>SUMIFS(TaxableValuation[Taxable Homestead Exempt],TaxableValuation[Dist],$C263,TaxableValuation[Tif_NonTIF],$A$4)</f>
        <v>2332773</v>
      </c>
      <c r="T263" s="8">
        <f>SUMIFS(TaxableValuation[Taxable Net],TaxableValuation[Dist],$C263,TaxableValuation[Tif_NonTIF],$A$4)</f>
        <v>230218061</v>
      </c>
      <c r="U263" s="8">
        <f>SUMIFS(TaxableValuation[Taxable Gas &amp; Elec Utilities],TaxableValuation[Dist],$C263,TaxableValuation[Tif_NonTIF],$A$4)</f>
        <v>4126240</v>
      </c>
      <c r="V263" s="8">
        <f t="shared" si="3"/>
        <v>234344301</v>
      </c>
    </row>
    <row r="264" spans="1:22" x14ac:dyDescent="0.25">
      <c r="A264">
        <f>'Assessed Non-TIF'!A264</f>
        <v>2026</v>
      </c>
      <c r="B264" t="str">
        <f>'Assessed Non-TIF'!B264</f>
        <v>12</v>
      </c>
      <c r="C264" t="str">
        <f>'Assessed Non-TIF'!C264</f>
        <v>6030</v>
      </c>
      <c r="D264" t="str">
        <f>'Assessed Non-TIF'!D264</f>
        <v>6030</v>
      </c>
      <c r="E264" t="str">
        <f>'Assessed Non-TIF'!E264</f>
        <v>SIOUX CENTER</v>
      </c>
      <c r="F264" t="str">
        <f>'Assessed Non-TIF'!F264</f>
        <v>Sioux Center</v>
      </c>
      <c r="G264" s="8">
        <f>SUMIFS(TaxableValuation[Taxable Residential],TaxableValuation[Dist],$C264,TaxableValuation[Tif_NonTIF],$A$4)</f>
        <v>352845857</v>
      </c>
      <c r="H264" s="8">
        <f>SUMIFS(TaxableValuation[Taxable Ag Land],TaxableValuation[Dist],$C264,TaxableValuation[Tif_NonTIF],$A$4)</f>
        <v>93347279</v>
      </c>
      <c r="I264" s="8">
        <f>SUMIFS(TaxableValuation[Taxable Ag Building],TaxableValuation[Dist],$C264,TaxableValuation[Tif_NonTIF],$A$4)</f>
        <v>15070523</v>
      </c>
      <c r="J264" s="8">
        <f>SUMIFS(TaxableValuation[Taxable Commercial],TaxableValuation[Dist],$C264,TaxableValuation[Tif_NonTIF],$A$4)</f>
        <v>90450488</v>
      </c>
      <c r="K264" s="8">
        <f>SUMIFS(TaxableValuation[Taxable Industrial],TaxableValuation[Dist],$C264,TaxableValuation[Tif_NonTIF],$A$4)</f>
        <v>24727394</v>
      </c>
      <c r="L264" s="8">
        <f>SUMIFS(TaxableValuation[Taxable Reserved],TaxableValuation[Dist],$C264,TaxableValuation[Tif_NonTIF],$A$4)</f>
        <v>0</v>
      </c>
      <c r="M264" s="8">
        <f>SUMIFS(TaxableValuation[Taxable Reserved2],TaxableValuation[Dist],$C264,TaxableValuation[Tif_NonTIF],$A$4)</f>
        <v>0</v>
      </c>
      <c r="N264" s="8">
        <f>SUMIFS(TaxableValuation[Taxable Railroads],TaxableValuation[Dist],$C264,TaxableValuation[Tif_NonTIF],$A$4)</f>
        <v>10730739</v>
      </c>
      <c r="O264" s="8">
        <f>SUMIFS(TaxableValuation[Taxable Utilities],TaxableValuation[Dist],$C264,TaxableValuation[Tif_NonTIF],$A$4)</f>
        <v>22084240</v>
      </c>
      <c r="P264" s="8">
        <f>SUMIFS(TaxableValuation[Taxable Other],TaxableValuation[Dist],$C264,TaxableValuation[Tif_NonTIF],$A$4)</f>
        <v>0</v>
      </c>
      <c r="Q264" s="8">
        <f>SUMIFS(TaxableValuation[Taxable Gross],TaxableValuation[Dist],$C264,TaxableValuation[Tif_NonTIF],$A$4)</f>
        <v>609256520</v>
      </c>
      <c r="R264" s="8">
        <f>SUMIFS(TaxableValuation[Taxable Military Exempt],TaxableValuation[Dist],$C264,TaxableValuation[Tif_NonTIF],$A$4)</f>
        <v>682519</v>
      </c>
      <c r="S264" s="8">
        <f>SUMIFS(TaxableValuation[Taxable Homestead Exempt],TaxableValuation[Dist],$C264,TaxableValuation[Tif_NonTIF],$A$4)</f>
        <v>4849000</v>
      </c>
      <c r="T264" s="8">
        <f>SUMIFS(TaxableValuation[Taxable Net],TaxableValuation[Dist],$C264,TaxableValuation[Tif_NonTIF],$A$4)</f>
        <v>603725001</v>
      </c>
      <c r="U264" s="8">
        <f>SUMIFS(TaxableValuation[Taxable Gas &amp; Elec Utilities],TaxableValuation[Dist],$C264,TaxableValuation[Tif_NonTIF],$A$4)</f>
        <v>4501337</v>
      </c>
      <c r="V264" s="8">
        <f t="shared" ref="V264:V327" si="4">SUM(T264:U264)</f>
        <v>608226338</v>
      </c>
    </row>
    <row r="265" spans="1:22" x14ac:dyDescent="0.25">
      <c r="A265">
        <f>'Assessed Non-TIF'!A265</f>
        <v>2026</v>
      </c>
      <c r="B265" t="str">
        <f>'Assessed Non-TIF'!B265</f>
        <v>05</v>
      </c>
      <c r="C265" t="str">
        <f>'Assessed Non-TIF'!C265</f>
        <v>6048</v>
      </c>
      <c r="D265" t="str">
        <f>'Assessed Non-TIF'!D265</f>
        <v>6035</v>
      </c>
      <c r="E265" t="str">
        <f>'Assessed Non-TIF'!E265</f>
        <v>SIOUX CENTRAL</v>
      </c>
      <c r="F265" t="str">
        <f>'Assessed Non-TIF'!F265</f>
        <v>Sioux Central</v>
      </c>
      <c r="G265" s="8">
        <f>SUMIFS(TaxableValuation[Taxable Residential],TaxableValuation[Dist],$C265,TaxableValuation[Tif_NonTIF],$A$4)</f>
        <v>80571975</v>
      </c>
      <c r="H265" s="8">
        <f>SUMIFS(TaxableValuation[Taxable Ag Land],TaxableValuation[Dist],$C265,TaxableValuation[Tif_NonTIF],$A$4)</f>
        <v>182963163</v>
      </c>
      <c r="I265" s="8">
        <f>SUMIFS(TaxableValuation[Taxable Ag Building],TaxableValuation[Dist],$C265,TaxableValuation[Tif_NonTIF],$A$4)</f>
        <v>19651963</v>
      </c>
      <c r="J265" s="8">
        <f>SUMIFS(TaxableValuation[Taxable Commercial],TaxableValuation[Dist],$C265,TaxableValuation[Tif_NonTIF],$A$4)</f>
        <v>14418701</v>
      </c>
      <c r="K265" s="8">
        <f>SUMIFS(TaxableValuation[Taxable Industrial],TaxableValuation[Dist],$C265,TaxableValuation[Tif_NonTIF],$A$4)</f>
        <v>18784671</v>
      </c>
      <c r="L265" s="8">
        <f>SUMIFS(TaxableValuation[Taxable Reserved],TaxableValuation[Dist],$C265,TaxableValuation[Tif_NonTIF],$A$4)</f>
        <v>0</v>
      </c>
      <c r="M265" s="8">
        <f>SUMIFS(TaxableValuation[Taxable Reserved2],TaxableValuation[Dist],$C265,TaxableValuation[Tif_NonTIF],$A$4)</f>
        <v>0</v>
      </c>
      <c r="N265" s="8">
        <f>SUMIFS(TaxableValuation[Taxable Railroads],TaxableValuation[Dist],$C265,TaxableValuation[Tif_NonTIF],$A$4)</f>
        <v>0</v>
      </c>
      <c r="O265" s="8">
        <f>SUMIFS(TaxableValuation[Taxable Utilities],TaxableValuation[Dist],$C265,TaxableValuation[Tif_NonTIF],$A$4)</f>
        <v>1348513</v>
      </c>
      <c r="P265" s="8">
        <f>SUMIFS(TaxableValuation[Taxable Other],TaxableValuation[Dist],$C265,TaxableValuation[Tif_NonTIF],$A$4)</f>
        <v>0</v>
      </c>
      <c r="Q265" s="8">
        <f>SUMIFS(TaxableValuation[Taxable Gross],TaxableValuation[Dist],$C265,TaxableValuation[Tif_NonTIF],$A$4)</f>
        <v>317738986</v>
      </c>
      <c r="R265" s="8">
        <f>SUMIFS(TaxableValuation[Taxable Military Exempt],TaxableValuation[Dist],$C265,TaxableValuation[Tif_NonTIF],$A$4)</f>
        <v>608518</v>
      </c>
      <c r="S265" s="8">
        <f>SUMIFS(TaxableValuation[Taxable Homestead Exempt],TaxableValuation[Dist],$C265,TaxableValuation[Tif_NonTIF],$A$4)</f>
        <v>1630168</v>
      </c>
      <c r="T265" s="8">
        <f>SUMIFS(TaxableValuation[Taxable Net],TaxableValuation[Dist],$C265,TaxableValuation[Tif_NonTIF],$A$4)</f>
        <v>315500300</v>
      </c>
      <c r="U265" s="8">
        <f>SUMIFS(TaxableValuation[Taxable Gas &amp; Elec Utilities],TaxableValuation[Dist],$C265,TaxableValuation[Tif_NonTIF],$A$4)</f>
        <v>3738570</v>
      </c>
      <c r="V265" s="8">
        <f t="shared" si="4"/>
        <v>319238870</v>
      </c>
    </row>
    <row r="266" spans="1:22" x14ac:dyDescent="0.25">
      <c r="A266">
        <f>'Assessed Non-TIF'!A266</f>
        <v>2026</v>
      </c>
      <c r="B266" t="str">
        <f>'Assessed Non-TIF'!B266</f>
        <v>12</v>
      </c>
      <c r="C266" t="str">
        <f>'Assessed Non-TIF'!C266</f>
        <v>6039</v>
      </c>
      <c r="D266" t="str">
        <f>'Assessed Non-TIF'!D266</f>
        <v>6039</v>
      </c>
      <c r="E266" t="str">
        <f>'Assessed Non-TIF'!E266</f>
        <v>SIOUX CITY</v>
      </c>
      <c r="F266" t="str">
        <f>'Assessed Non-TIF'!F266</f>
        <v>Sioux City</v>
      </c>
      <c r="G266" s="8">
        <f>SUMIFS(TaxableValuation[Taxable Residential],TaxableValuation[Dist],$C266,TaxableValuation[Tif_NonTIF],$A$4)</f>
        <v>2371473759</v>
      </c>
      <c r="H266" s="8">
        <f>SUMIFS(TaxableValuation[Taxable Ag Land],TaxableValuation[Dist],$C266,TaxableValuation[Tif_NonTIF],$A$4)</f>
        <v>9081471</v>
      </c>
      <c r="I266" s="8">
        <f>SUMIFS(TaxableValuation[Taxable Ag Building],TaxableValuation[Dist],$C266,TaxableValuation[Tif_NonTIF],$A$4)</f>
        <v>790674</v>
      </c>
      <c r="J266" s="8">
        <f>SUMIFS(TaxableValuation[Taxable Commercial],TaxableValuation[Dist],$C266,TaxableValuation[Tif_NonTIF],$A$4)</f>
        <v>750566165</v>
      </c>
      <c r="K266" s="8">
        <f>SUMIFS(TaxableValuation[Taxable Industrial],TaxableValuation[Dist],$C266,TaxableValuation[Tif_NonTIF],$A$4)</f>
        <v>47160151</v>
      </c>
      <c r="L266" s="8">
        <f>SUMIFS(TaxableValuation[Taxable Reserved],TaxableValuation[Dist],$C266,TaxableValuation[Tif_NonTIF],$A$4)</f>
        <v>0</v>
      </c>
      <c r="M266" s="8">
        <f>SUMIFS(TaxableValuation[Taxable Reserved2],TaxableValuation[Dist],$C266,TaxableValuation[Tif_NonTIF],$A$4)</f>
        <v>0</v>
      </c>
      <c r="N266" s="8">
        <f>SUMIFS(TaxableValuation[Taxable Railroads],TaxableValuation[Dist],$C266,TaxableValuation[Tif_NonTIF],$A$4)</f>
        <v>22586854</v>
      </c>
      <c r="O266" s="8">
        <f>SUMIFS(TaxableValuation[Taxable Utilities],TaxableValuation[Dist],$C266,TaxableValuation[Tif_NonTIF],$A$4)</f>
        <v>11041458</v>
      </c>
      <c r="P266" s="8">
        <f>SUMIFS(TaxableValuation[Taxable Other],TaxableValuation[Dist],$C266,TaxableValuation[Tif_NonTIF],$A$4)</f>
        <v>4747547</v>
      </c>
      <c r="Q266" s="8">
        <f>SUMIFS(TaxableValuation[Taxable Gross],TaxableValuation[Dist],$C266,TaxableValuation[Tif_NonTIF],$A$4)</f>
        <v>3217448079</v>
      </c>
      <c r="R266" s="8">
        <f>SUMIFS(TaxableValuation[Taxable Military Exempt],TaxableValuation[Dist],$C266,TaxableValuation[Tif_NonTIF],$A$4)</f>
        <v>9225172</v>
      </c>
      <c r="S266" s="8">
        <f>SUMIFS(TaxableValuation[Taxable Homestead Exempt],TaxableValuation[Dist],$C266,TaxableValuation[Tif_NonTIF],$A$4)</f>
        <v>23762575</v>
      </c>
      <c r="T266" s="8">
        <f>SUMIFS(TaxableValuation[Taxable Net],TaxableValuation[Dist],$C266,TaxableValuation[Tif_NonTIF],$A$4)</f>
        <v>3184460332</v>
      </c>
      <c r="U266" s="8">
        <f>SUMIFS(TaxableValuation[Taxable Gas &amp; Elec Utilities],TaxableValuation[Dist],$C266,TaxableValuation[Tif_NonTIF],$A$4)</f>
        <v>111795497</v>
      </c>
      <c r="V266" s="8">
        <f t="shared" si="4"/>
        <v>3296255829</v>
      </c>
    </row>
    <row r="267" spans="1:22" x14ac:dyDescent="0.25">
      <c r="A267">
        <f>'Assessed Non-TIF'!A267</f>
        <v>2026</v>
      </c>
      <c r="B267" t="str">
        <f>'Assessed Non-TIF'!B267</f>
        <v>10</v>
      </c>
      <c r="C267" t="str">
        <f>'Assessed Non-TIF'!C267</f>
        <v>6093</v>
      </c>
      <c r="D267" t="str">
        <f>'Assessed Non-TIF'!D267</f>
        <v>6093</v>
      </c>
      <c r="E267" t="str">
        <f>'Assessed Non-TIF'!E267</f>
        <v>SOLON</v>
      </c>
      <c r="F267" t="str">
        <f>'Assessed Non-TIF'!F267</f>
        <v>Solon</v>
      </c>
      <c r="G267" s="8">
        <f>SUMIFS(TaxableValuation[Taxable Residential],TaxableValuation[Dist],$C267,TaxableValuation[Tif_NonTIF],$A$4)</f>
        <v>549811742</v>
      </c>
      <c r="H267" s="8">
        <f>SUMIFS(TaxableValuation[Taxable Ag Land],TaxableValuation[Dist],$C267,TaxableValuation[Tif_NonTIF],$A$4)</f>
        <v>40492228</v>
      </c>
      <c r="I267" s="8">
        <f>SUMIFS(TaxableValuation[Taxable Ag Building],TaxableValuation[Dist],$C267,TaxableValuation[Tif_NonTIF],$A$4)</f>
        <v>3558742</v>
      </c>
      <c r="J267" s="8">
        <f>SUMIFS(TaxableValuation[Taxable Commercial],TaxableValuation[Dist],$C267,TaxableValuation[Tif_NonTIF],$A$4)</f>
        <v>38164918</v>
      </c>
      <c r="K267" s="8">
        <f>SUMIFS(TaxableValuation[Taxable Industrial],TaxableValuation[Dist],$C267,TaxableValuation[Tif_NonTIF],$A$4)</f>
        <v>729451</v>
      </c>
      <c r="L267" s="8">
        <f>SUMIFS(TaxableValuation[Taxable Reserved],TaxableValuation[Dist],$C267,TaxableValuation[Tif_NonTIF],$A$4)</f>
        <v>0</v>
      </c>
      <c r="M267" s="8">
        <f>SUMIFS(TaxableValuation[Taxable Reserved2],TaxableValuation[Dist],$C267,TaxableValuation[Tif_NonTIF],$A$4)</f>
        <v>0</v>
      </c>
      <c r="N267" s="8">
        <f>SUMIFS(TaxableValuation[Taxable Railroads],TaxableValuation[Dist],$C267,TaxableValuation[Tif_NonTIF],$A$4)</f>
        <v>0</v>
      </c>
      <c r="O267" s="8">
        <f>SUMIFS(TaxableValuation[Taxable Utilities],TaxableValuation[Dist],$C267,TaxableValuation[Tif_NonTIF],$A$4)</f>
        <v>1736679</v>
      </c>
      <c r="P267" s="8">
        <f>SUMIFS(TaxableValuation[Taxable Other],TaxableValuation[Dist],$C267,TaxableValuation[Tif_NonTIF],$A$4)</f>
        <v>0</v>
      </c>
      <c r="Q267" s="8">
        <f>SUMIFS(TaxableValuation[Taxable Gross],TaxableValuation[Dist],$C267,TaxableValuation[Tif_NonTIF],$A$4)</f>
        <v>634493760</v>
      </c>
      <c r="R267" s="8">
        <f>SUMIFS(TaxableValuation[Taxable Military Exempt],TaxableValuation[Dist],$C267,TaxableValuation[Tif_NonTIF],$A$4)</f>
        <v>1048000</v>
      </c>
      <c r="S267" s="8">
        <f>SUMIFS(TaxableValuation[Taxable Homestead Exempt],TaxableValuation[Dist],$C267,TaxableValuation[Tif_NonTIF],$A$4)</f>
        <v>4160000</v>
      </c>
      <c r="T267" s="8">
        <f>SUMIFS(TaxableValuation[Taxable Net],TaxableValuation[Dist],$C267,TaxableValuation[Tif_NonTIF],$A$4)</f>
        <v>629285760</v>
      </c>
      <c r="U267" s="8">
        <f>SUMIFS(TaxableValuation[Taxable Gas &amp; Elec Utilities],TaxableValuation[Dist],$C267,TaxableValuation[Tif_NonTIF],$A$4)</f>
        <v>5675871</v>
      </c>
      <c r="V267" s="8">
        <f t="shared" si="4"/>
        <v>634961631</v>
      </c>
    </row>
    <row r="268" spans="1:22" x14ac:dyDescent="0.25">
      <c r="A268">
        <f>'Assessed Non-TIF'!A268</f>
        <v>2026</v>
      </c>
      <c r="B268" t="str">
        <f>'Assessed Non-TIF'!B268</f>
        <v>05</v>
      </c>
      <c r="C268" t="str">
        <f>'Assessed Non-TIF'!C268</f>
        <v>6091</v>
      </c>
      <c r="D268" t="str">
        <f>'Assessed Non-TIF'!D268</f>
        <v>6091</v>
      </c>
      <c r="E268" t="str">
        <f>'Assessed Non-TIF'!E268</f>
        <v>SOUTH CENTRAL CALHOUN</v>
      </c>
      <c r="F268" t="str">
        <f>'Assessed Non-TIF'!F268</f>
        <v>South Central Calhoun</v>
      </c>
      <c r="G268" s="8">
        <f>SUMIFS(TaxableValuation[Taxable Residential],TaxableValuation[Dist],$C268,TaxableValuation[Tif_NonTIF],$A$4)</f>
        <v>178062409</v>
      </c>
      <c r="H268" s="8">
        <f>SUMIFS(TaxableValuation[Taxable Ag Land],TaxableValuation[Dist],$C268,TaxableValuation[Tif_NonTIF],$A$4)</f>
        <v>357871787</v>
      </c>
      <c r="I268" s="8">
        <f>SUMIFS(TaxableValuation[Taxable Ag Building],TaxableValuation[Dist],$C268,TaxableValuation[Tif_NonTIF],$A$4)</f>
        <v>23054705</v>
      </c>
      <c r="J268" s="8">
        <f>SUMIFS(TaxableValuation[Taxable Commercial],TaxableValuation[Dist],$C268,TaxableValuation[Tif_NonTIF],$A$4)</f>
        <v>44377323</v>
      </c>
      <c r="K268" s="8">
        <f>SUMIFS(TaxableValuation[Taxable Industrial],TaxableValuation[Dist],$C268,TaxableValuation[Tif_NonTIF],$A$4)</f>
        <v>5133254</v>
      </c>
      <c r="L268" s="8">
        <f>SUMIFS(TaxableValuation[Taxable Reserved],TaxableValuation[Dist],$C268,TaxableValuation[Tif_NonTIF],$A$4)</f>
        <v>0</v>
      </c>
      <c r="M268" s="8">
        <f>SUMIFS(TaxableValuation[Taxable Reserved2],TaxableValuation[Dist],$C268,TaxableValuation[Tif_NonTIF],$A$4)</f>
        <v>0</v>
      </c>
      <c r="N268" s="8">
        <f>SUMIFS(TaxableValuation[Taxable Railroads],TaxableValuation[Dist],$C268,TaxableValuation[Tif_NonTIF],$A$4)</f>
        <v>5352661</v>
      </c>
      <c r="O268" s="8">
        <f>SUMIFS(TaxableValuation[Taxable Utilities],TaxableValuation[Dist],$C268,TaxableValuation[Tif_NonTIF],$A$4)</f>
        <v>50209269</v>
      </c>
      <c r="P268" s="8">
        <f>SUMIFS(TaxableValuation[Taxable Other],TaxableValuation[Dist],$C268,TaxableValuation[Tif_NonTIF],$A$4)</f>
        <v>0</v>
      </c>
      <c r="Q268" s="8">
        <f>SUMIFS(TaxableValuation[Taxable Gross],TaxableValuation[Dist],$C268,TaxableValuation[Tif_NonTIF],$A$4)</f>
        <v>664061408</v>
      </c>
      <c r="R268" s="8">
        <f>SUMIFS(TaxableValuation[Taxable Military Exempt],TaxableValuation[Dist],$C268,TaxableValuation[Tif_NonTIF],$A$4)</f>
        <v>975329</v>
      </c>
      <c r="S268" s="8">
        <f>SUMIFS(TaxableValuation[Taxable Homestead Exempt],TaxableValuation[Dist],$C268,TaxableValuation[Tif_NonTIF],$A$4)</f>
        <v>4394194</v>
      </c>
      <c r="T268" s="8">
        <f>SUMIFS(TaxableValuation[Taxable Net],TaxableValuation[Dist],$C268,TaxableValuation[Tif_NonTIF],$A$4)</f>
        <v>658691885</v>
      </c>
      <c r="U268" s="8">
        <f>SUMIFS(TaxableValuation[Taxable Gas &amp; Elec Utilities],TaxableValuation[Dist],$C268,TaxableValuation[Tif_NonTIF],$A$4)</f>
        <v>9797392</v>
      </c>
      <c r="V268" s="8">
        <f t="shared" si="4"/>
        <v>668489277</v>
      </c>
    </row>
    <row r="269" spans="1:22" x14ac:dyDescent="0.25">
      <c r="A269">
        <f>'Assessed Non-TIF'!A269</f>
        <v>2026</v>
      </c>
      <c r="B269" t="str">
        <f>'Assessed Non-TIF'!B269</f>
        <v>05</v>
      </c>
      <c r="C269" t="str">
        <f>'Assessed Non-TIF'!C269</f>
        <v>6095</v>
      </c>
      <c r="D269" t="str">
        <f>'Assessed Non-TIF'!D269</f>
        <v>6095</v>
      </c>
      <c r="E269" t="str">
        <f>'Assessed Non-TIF'!E269</f>
        <v>SOUTH HAMILTON</v>
      </c>
      <c r="F269" t="str">
        <f>'Assessed Non-TIF'!F269</f>
        <v>South Hamilton</v>
      </c>
      <c r="G269" s="8">
        <f>SUMIFS(TaxableValuation[Taxable Residential],TaxableValuation[Dist],$C269,TaxableValuation[Tif_NonTIF],$A$4)</f>
        <v>138074980</v>
      </c>
      <c r="H269" s="8">
        <f>SUMIFS(TaxableValuation[Taxable Ag Land],TaxableValuation[Dist],$C269,TaxableValuation[Tif_NonTIF],$A$4)</f>
        <v>178110146</v>
      </c>
      <c r="I269" s="8">
        <f>SUMIFS(TaxableValuation[Taxable Ag Building],TaxableValuation[Dist],$C269,TaxableValuation[Tif_NonTIF],$A$4)</f>
        <v>5337901</v>
      </c>
      <c r="J269" s="8">
        <f>SUMIFS(TaxableValuation[Taxable Commercial],TaxableValuation[Dist],$C269,TaxableValuation[Tif_NonTIF],$A$4)</f>
        <v>28756102</v>
      </c>
      <c r="K269" s="8">
        <f>SUMIFS(TaxableValuation[Taxable Industrial],TaxableValuation[Dist],$C269,TaxableValuation[Tif_NonTIF],$A$4)</f>
        <v>23215079</v>
      </c>
      <c r="L269" s="8">
        <f>SUMIFS(TaxableValuation[Taxable Reserved],TaxableValuation[Dist],$C269,TaxableValuation[Tif_NonTIF],$A$4)</f>
        <v>0</v>
      </c>
      <c r="M269" s="8">
        <f>SUMIFS(TaxableValuation[Taxable Reserved2],TaxableValuation[Dist],$C269,TaxableValuation[Tif_NonTIF],$A$4)</f>
        <v>0</v>
      </c>
      <c r="N269" s="8">
        <f>SUMIFS(TaxableValuation[Taxable Railroads],TaxableValuation[Dist],$C269,TaxableValuation[Tif_NonTIF],$A$4)</f>
        <v>15267270</v>
      </c>
      <c r="O269" s="8">
        <f>SUMIFS(TaxableValuation[Taxable Utilities],TaxableValuation[Dist],$C269,TaxableValuation[Tif_NonTIF],$A$4)</f>
        <v>1314330</v>
      </c>
      <c r="P269" s="8">
        <f>SUMIFS(TaxableValuation[Taxable Other],TaxableValuation[Dist],$C269,TaxableValuation[Tif_NonTIF],$A$4)</f>
        <v>7370</v>
      </c>
      <c r="Q269" s="8">
        <f>SUMIFS(TaxableValuation[Taxable Gross],TaxableValuation[Dist],$C269,TaxableValuation[Tif_NonTIF],$A$4)</f>
        <v>390083178</v>
      </c>
      <c r="R269" s="8">
        <f>SUMIFS(TaxableValuation[Taxable Military Exempt],TaxableValuation[Dist],$C269,TaxableValuation[Tif_NonTIF],$A$4)</f>
        <v>652000</v>
      </c>
      <c r="S269" s="8">
        <f>SUMIFS(TaxableValuation[Taxable Homestead Exempt],TaxableValuation[Dist],$C269,TaxableValuation[Tif_NonTIF],$A$4)</f>
        <v>851500</v>
      </c>
      <c r="T269" s="8">
        <f>SUMIFS(TaxableValuation[Taxable Net],TaxableValuation[Dist],$C269,TaxableValuation[Tif_NonTIF],$A$4)</f>
        <v>388579678</v>
      </c>
      <c r="U269" s="8">
        <f>SUMIFS(TaxableValuation[Taxable Gas &amp; Elec Utilities],TaxableValuation[Dist],$C269,TaxableValuation[Tif_NonTIF],$A$4)</f>
        <v>12806209</v>
      </c>
      <c r="V269" s="8">
        <f t="shared" si="4"/>
        <v>401385887</v>
      </c>
    </row>
    <row r="270" spans="1:22" x14ac:dyDescent="0.25">
      <c r="A270">
        <f>'Assessed Non-TIF'!A270</f>
        <v>2026</v>
      </c>
      <c r="B270" t="str">
        <f>'Assessed Non-TIF'!B270</f>
        <v>12</v>
      </c>
      <c r="C270" t="str">
        <f>'Assessed Non-TIF'!C270</f>
        <v>5157</v>
      </c>
      <c r="D270" t="str">
        <f>'Assessed Non-TIF'!D270</f>
        <v>6099</v>
      </c>
      <c r="E270" t="str">
        <f>'Assessed Non-TIF'!E270</f>
        <v>SOUTH O'BRIEN</v>
      </c>
      <c r="F270" t="str">
        <f>'Assessed Non-TIF'!F270</f>
        <v>South O'Brien</v>
      </c>
      <c r="G270" s="8">
        <f>SUMIFS(TaxableValuation[Taxable Residential],TaxableValuation[Dist],$C270,TaxableValuation[Tif_NonTIF],$A$4)</f>
        <v>117691267</v>
      </c>
      <c r="H270" s="8">
        <f>SUMIFS(TaxableValuation[Taxable Ag Land],TaxableValuation[Dist],$C270,TaxableValuation[Tif_NonTIF],$A$4)</f>
        <v>296561877</v>
      </c>
      <c r="I270" s="8">
        <f>SUMIFS(TaxableValuation[Taxable Ag Building],TaxableValuation[Dist],$C270,TaxableValuation[Tif_NonTIF],$A$4)</f>
        <v>29061333</v>
      </c>
      <c r="J270" s="8">
        <f>SUMIFS(TaxableValuation[Taxable Commercial],TaxableValuation[Dist],$C270,TaxableValuation[Tif_NonTIF],$A$4)</f>
        <v>28038561</v>
      </c>
      <c r="K270" s="8">
        <f>SUMIFS(TaxableValuation[Taxable Industrial],TaxableValuation[Dist],$C270,TaxableValuation[Tif_NonTIF],$A$4)</f>
        <v>214300054</v>
      </c>
      <c r="L270" s="8">
        <f>SUMIFS(TaxableValuation[Taxable Reserved],TaxableValuation[Dist],$C270,TaxableValuation[Tif_NonTIF],$A$4)</f>
        <v>0</v>
      </c>
      <c r="M270" s="8">
        <f>SUMIFS(TaxableValuation[Taxable Reserved2],TaxableValuation[Dist],$C270,TaxableValuation[Tif_NonTIF],$A$4)</f>
        <v>0</v>
      </c>
      <c r="N270" s="8">
        <f>SUMIFS(TaxableValuation[Taxable Railroads],TaxableValuation[Dist],$C270,TaxableValuation[Tif_NonTIF],$A$4)</f>
        <v>0</v>
      </c>
      <c r="O270" s="8">
        <f>SUMIFS(TaxableValuation[Taxable Utilities],TaxableValuation[Dist],$C270,TaxableValuation[Tif_NonTIF],$A$4)</f>
        <v>67503572</v>
      </c>
      <c r="P270" s="8">
        <f>SUMIFS(TaxableValuation[Taxable Other],TaxableValuation[Dist],$C270,TaxableValuation[Tif_NonTIF],$A$4)</f>
        <v>0</v>
      </c>
      <c r="Q270" s="8">
        <f>SUMIFS(TaxableValuation[Taxable Gross],TaxableValuation[Dist],$C270,TaxableValuation[Tif_NonTIF],$A$4)</f>
        <v>753156664</v>
      </c>
      <c r="R270" s="8">
        <f>SUMIFS(TaxableValuation[Taxable Military Exempt],TaxableValuation[Dist],$C270,TaxableValuation[Tif_NonTIF],$A$4)</f>
        <v>812000</v>
      </c>
      <c r="S270" s="8">
        <f>SUMIFS(TaxableValuation[Taxable Homestead Exempt],TaxableValuation[Dist],$C270,TaxableValuation[Tif_NonTIF],$A$4)</f>
        <v>3022395</v>
      </c>
      <c r="T270" s="8">
        <f>SUMIFS(TaxableValuation[Taxable Net],TaxableValuation[Dist],$C270,TaxableValuation[Tif_NonTIF],$A$4)</f>
        <v>749322269</v>
      </c>
      <c r="U270" s="8">
        <f>SUMIFS(TaxableValuation[Taxable Gas &amp; Elec Utilities],TaxableValuation[Dist],$C270,TaxableValuation[Tif_NonTIF],$A$4)</f>
        <v>8291058</v>
      </c>
      <c r="V270" s="8">
        <f t="shared" si="4"/>
        <v>757613327</v>
      </c>
    </row>
    <row r="271" spans="1:22" x14ac:dyDescent="0.25">
      <c r="A271">
        <f>'Assessed Non-TIF'!A271</f>
        <v>2026</v>
      </c>
      <c r="B271" t="str">
        <f>'Assessed Non-TIF'!B271</f>
        <v>13</v>
      </c>
      <c r="C271" t="str">
        <f>'Assessed Non-TIF'!C271</f>
        <v>6097</v>
      </c>
      <c r="D271" t="str">
        <f>'Assessed Non-TIF'!D271</f>
        <v>6097</v>
      </c>
      <c r="E271" t="str">
        <f>'Assessed Non-TIF'!E271</f>
        <v>SOUTH PAGE</v>
      </c>
      <c r="F271" t="str">
        <f>'Assessed Non-TIF'!F271</f>
        <v>South Page</v>
      </c>
      <c r="G271" s="8">
        <f>SUMIFS(TaxableValuation[Taxable Residential],TaxableValuation[Dist],$C271,TaxableValuation[Tif_NonTIF],$A$4)</f>
        <v>34416251</v>
      </c>
      <c r="H271" s="8">
        <f>SUMIFS(TaxableValuation[Taxable Ag Land],TaxableValuation[Dist],$C271,TaxableValuation[Tif_NonTIF],$A$4)</f>
        <v>87483553</v>
      </c>
      <c r="I271" s="8">
        <f>SUMIFS(TaxableValuation[Taxable Ag Building],TaxableValuation[Dist],$C271,TaxableValuation[Tif_NonTIF],$A$4)</f>
        <v>4338337</v>
      </c>
      <c r="J271" s="8">
        <f>SUMIFS(TaxableValuation[Taxable Commercial],TaxableValuation[Dist],$C271,TaxableValuation[Tif_NonTIF],$A$4)</f>
        <v>2613965</v>
      </c>
      <c r="K271" s="8">
        <f>SUMIFS(TaxableValuation[Taxable Industrial],TaxableValuation[Dist],$C271,TaxableValuation[Tif_NonTIF],$A$4)</f>
        <v>964644</v>
      </c>
      <c r="L271" s="8">
        <f>SUMIFS(TaxableValuation[Taxable Reserved],TaxableValuation[Dist],$C271,TaxableValuation[Tif_NonTIF],$A$4)</f>
        <v>0</v>
      </c>
      <c r="M271" s="8">
        <f>SUMIFS(TaxableValuation[Taxable Reserved2],TaxableValuation[Dist],$C271,TaxableValuation[Tif_NonTIF],$A$4)</f>
        <v>0</v>
      </c>
      <c r="N271" s="8">
        <f>SUMIFS(TaxableValuation[Taxable Railroads],TaxableValuation[Dist],$C271,TaxableValuation[Tif_NonTIF],$A$4)</f>
        <v>0</v>
      </c>
      <c r="O271" s="8">
        <f>SUMIFS(TaxableValuation[Taxable Utilities],TaxableValuation[Dist],$C271,TaxableValuation[Tif_NonTIF],$A$4)</f>
        <v>2966424</v>
      </c>
      <c r="P271" s="8">
        <f>SUMIFS(TaxableValuation[Taxable Other],TaxableValuation[Dist],$C271,TaxableValuation[Tif_NonTIF],$A$4)</f>
        <v>0</v>
      </c>
      <c r="Q271" s="8">
        <f>SUMIFS(TaxableValuation[Taxable Gross],TaxableValuation[Dist],$C271,TaxableValuation[Tif_NonTIF],$A$4)</f>
        <v>132783174</v>
      </c>
      <c r="R271" s="8">
        <f>SUMIFS(TaxableValuation[Taxable Military Exempt],TaxableValuation[Dist],$C271,TaxableValuation[Tif_NonTIF],$A$4)</f>
        <v>244000</v>
      </c>
      <c r="S271" s="8">
        <f>SUMIFS(TaxableValuation[Taxable Homestead Exempt],TaxableValuation[Dist],$C271,TaxableValuation[Tif_NonTIF],$A$4)</f>
        <v>721500</v>
      </c>
      <c r="T271" s="8">
        <f>SUMIFS(TaxableValuation[Taxable Net],TaxableValuation[Dist],$C271,TaxableValuation[Tif_NonTIF],$A$4)</f>
        <v>131817674</v>
      </c>
      <c r="U271" s="8">
        <f>SUMIFS(TaxableValuation[Taxable Gas &amp; Elec Utilities],TaxableValuation[Dist],$C271,TaxableValuation[Tif_NonTIF],$A$4)</f>
        <v>7587548</v>
      </c>
      <c r="V271" s="8">
        <f t="shared" si="4"/>
        <v>139405222</v>
      </c>
    </row>
    <row r="272" spans="1:22" x14ac:dyDescent="0.25">
      <c r="A272">
        <f>'Assessed Non-TIF'!A272</f>
        <v>2026</v>
      </c>
      <c r="B272" t="str">
        <f>'Assessed Non-TIF'!B272</f>
        <v>07</v>
      </c>
      <c r="C272" t="str">
        <f>'Assessed Non-TIF'!C272</f>
        <v>6098</v>
      </c>
      <c r="D272" t="str">
        <f>'Assessed Non-TIF'!D272</f>
        <v>6098</v>
      </c>
      <c r="E272" t="str">
        <f>'Assessed Non-TIF'!E272</f>
        <v>SOUTH TAMA</v>
      </c>
      <c r="F272" t="str">
        <f>'Assessed Non-TIF'!F272</f>
        <v>South Tama</v>
      </c>
      <c r="G272" s="8">
        <f>SUMIFS(TaxableValuation[Taxable Residential],TaxableValuation[Dist],$C272,TaxableValuation[Tif_NonTIF],$A$4)</f>
        <v>184565508</v>
      </c>
      <c r="H272" s="8">
        <f>SUMIFS(TaxableValuation[Taxable Ag Land],TaxableValuation[Dist],$C272,TaxableValuation[Tif_NonTIF],$A$4)</f>
        <v>143265446</v>
      </c>
      <c r="I272" s="8">
        <f>SUMIFS(TaxableValuation[Taxable Ag Building],TaxableValuation[Dist],$C272,TaxableValuation[Tif_NonTIF],$A$4)</f>
        <v>7199464</v>
      </c>
      <c r="J272" s="8">
        <f>SUMIFS(TaxableValuation[Taxable Commercial],TaxableValuation[Dist],$C272,TaxableValuation[Tif_NonTIF],$A$4)</f>
        <v>46549035</v>
      </c>
      <c r="K272" s="8">
        <f>SUMIFS(TaxableValuation[Taxable Industrial],TaxableValuation[Dist],$C272,TaxableValuation[Tif_NonTIF],$A$4)</f>
        <v>14223586</v>
      </c>
      <c r="L272" s="8">
        <f>SUMIFS(TaxableValuation[Taxable Reserved],TaxableValuation[Dist],$C272,TaxableValuation[Tif_NonTIF],$A$4)</f>
        <v>0</v>
      </c>
      <c r="M272" s="8">
        <f>SUMIFS(TaxableValuation[Taxable Reserved2],TaxableValuation[Dist],$C272,TaxableValuation[Tif_NonTIF],$A$4)</f>
        <v>0</v>
      </c>
      <c r="N272" s="8">
        <f>SUMIFS(TaxableValuation[Taxable Railroads],TaxableValuation[Dist],$C272,TaxableValuation[Tif_NonTIF],$A$4)</f>
        <v>23620241</v>
      </c>
      <c r="O272" s="8">
        <f>SUMIFS(TaxableValuation[Taxable Utilities],TaxableValuation[Dist],$C272,TaxableValuation[Tif_NonTIF],$A$4)</f>
        <v>15020565</v>
      </c>
      <c r="P272" s="8">
        <f>SUMIFS(TaxableValuation[Taxable Other],TaxableValuation[Dist],$C272,TaxableValuation[Tif_NonTIF],$A$4)</f>
        <v>0</v>
      </c>
      <c r="Q272" s="8">
        <f>SUMIFS(TaxableValuation[Taxable Gross],TaxableValuation[Dist],$C272,TaxableValuation[Tif_NonTIF],$A$4)</f>
        <v>434443845</v>
      </c>
      <c r="R272" s="8">
        <f>SUMIFS(TaxableValuation[Taxable Military Exempt],TaxableValuation[Dist],$C272,TaxableValuation[Tif_NonTIF],$A$4)</f>
        <v>1075126</v>
      </c>
      <c r="S272" s="8">
        <f>SUMIFS(TaxableValuation[Taxable Homestead Exempt],TaxableValuation[Dist],$C272,TaxableValuation[Tif_NonTIF],$A$4)</f>
        <v>3302000</v>
      </c>
      <c r="T272" s="8">
        <f>SUMIFS(TaxableValuation[Taxable Net],TaxableValuation[Dist],$C272,TaxableValuation[Tif_NonTIF],$A$4)</f>
        <v>430066719</v>
      </c>
      <c r="U272" s="8">
        <f>SUMIFS(TaxableValuation[Taxable Gas &amp; Elec Utilities],TaxableValuation[Dist],$C272,TaxableValuation[Tif_NonTIF],$A$4)</f>
        <v>9158862</v>
      </c>
      <c r="V272" s="8">
        <f t="shared" si="4"/>
        <v>439225581</v>
      </c>
    </row>
    <row r="273" spans="1:22" x14ac:dyDescent="0.25">
      <c r="A273">
        <f>'Assessed Non-TIF'!A273</f>
        <v>2026</v>
      </c>
      <c r="B273" t="str">
        <f>'Assessed Non-TIF'!B273</f>
        <v>01</v>
      </c>
      <c r="C273" t="str">
        <f>'Assessed Non-TIF'!C273</f>
        <v>6100</v>
      </c>
      <c r="D273" t="str">
        <f>'Assessed Non-TIF'!D273</f>
        <v>6100</v>
      </c>
      <c r="E273" t="str">
        <f>'Assessed Non-TIF'!E273</f>
        <v>SOUTH WINNESHIEK</v>
      </c>
      <c r="F273" t="str">
        <f>'Assessed Non-TIF'!F273</f>
        <v>South Winneshiek</v>
      </c>
      <c r="G273" s="8">
        <f>SUMIFS(TaxableValuation[Taxable Residential],TaxableValuation[Dist],$C273,TaxableValuation[Tif_NonTIF],$A$4)</f>
        <v>151103052</v>
      </c>
      <c r="H273" s="8">
        <f>SUMIFS(TaxableValuation[Taxable Ag Land],TaxableValuation[Dist],$C273,TaxableValuation[Tif_NonTIF],$A$4)</f>
        <v>107007613</v>
      </c>
      <c r="I273" s="8">
        <f>SUMIFS(TaxableValuation[Taxable Ag Building],TaxableValuation[Dist],$C273,TaxableValuation[Tif_NonTIF],$A$4)</f>
        <v>10020238</v>
      </c>
      <c r="J273" s="8">
        <f>SUMIFS(TaxableValuation[Taxable Commercial],TaxableValuation[Dist],$C273,TaxableValuation[Tif_NonTIF],$A$4)</f>
        <v>24348234</v>
      </c>
      <c r="K273" s="8">
        <f>SUMIFS(TaxableValuation[Taxable Industrial],TaxableValuation[Dist],$C273,TaxableValuation[Tif_NonTIF],$A$4)</f>
        <v>1052902</v>
      </c>
      <c r="L273" s="8">
        <f>SUMIFS(TaxableValuation[Taxable Reserved],TaxableValuation[Dist],$C273,TaxableValuation[Tif_NonTIF],$A$4)</f>
        <v>0</v>
      </c>
      <c r="M273" s="8">
        <f>SUMIFS(TaxableValuation[Taxable Reserved2],TaxableValuation[Dist],$C273,TaxableValuation[Tif_NonTIF],$A$4)</f>
        <v>0</v>
      </c>
      <c r="N273" s="8">
        <f>SUMIFS(TaxableValuation[Taxable Railroads],TaxableValuation[Dist],$C273,TaxableValuation[Tif_NonTIF],$A$4)</f>
        <v>3763849</v>
      </c>
      <c r="O273" s="8">
        <f>SUMIFS(TaxableValuation[Taxable Utilities],TaxableValuation[Dist],$C273,TaxableValuation[Tif_NonTIF],$A$4)</f>
        <v>1269203</v>
      </c>
      <c r="P273" s="8">
        <f>SUMIFS(TaxableValuation[Taxable Other],TaxableValuation[Dist],$C273,TaxableValuation[Tif_NonTIF],$A$4)</f>
        <v>0</v>
      </c>
      <c r="Q273" s="8">
        <f>SUMIFS(TaxableValuation[Taxable Gross],TaxableValuation[Dist],$C273,TaxableValuation[Tif_NonTIF],$A$4)</f>
        <v>298565091</v>
      </c>
      <c r="R273" s="8">
        <f>SUMIFS(TaxableValuation[Taxable Military Exempt],TaxableValuation[Dist],$C273,TaxableValuation[Tif_NonTIF],$A$4)</f>
        <v>696000</v>
      </c>
      <c r="S273" s="8">
        <f>SUMIFS(TaxableValuation[Taxable Homestead Exempt],TaxableValuation[Dist],$C273,TaxableValuation[Tif_NonTIF],$A$4)</f>
        <v>2301000</v>
      </c>
      <c r="T273" s="8">
        <f>SUMIFS(TaxableValuation[Taxable Net],TaxableValuation[Dist],$C273,TaxableValuation[Tif_NonTIF],$A$4)</f>
        <v>295568091</v>
      </c>
      <c r="U273" s="8">
        <f>SUMIFS(TaxableValuation[Taxable Gas &amp; Elec Utilities],TaxableValuation[Dist],$C273,TaxableValuation[Tif_NonTIF],$A$4)</f>
        <v>2976172</v>
      </c>
      <c r="V273" s="8">
        <f t="shared" si="4"/>
        <v>298544263</v>
      </c>
    </row>
    <row r="274" spans="1:22" x14ac:dyDescent="0.25">
      <c r="A274">
        <f>'Assessed Non-TIF'!A274</f>
        <v>2026</v>
      </c>
      <c r="B274" t="str">
        <f>'Assessed Non-TIF'!B274</f>
        <v>11</v>
      </c>
      <c r="C274" t="str">
        <f>'Assessed Non-TIF'!C274</f>
        <v>6101</v>
      </c>
      <c r="D274" t="str">
        <f>'Assessed Non-TIF'!D274</f>
        <v>6101</v>
      </c>
      <c r="E274" t="str">
        <f>'Assessed Non-TIF'!E274</f>
        <v>SOUTHEAST POLK</v>
      </c>
      <c r="F274" t="str">
        <f>'Assessed Non-TIF'!F274</f>
        <v>Southeast Polk</v>
      </c>
      <c r="G274" s="8">
        <f>SUMIFS(TaxableValuation[Taxable Residential],TaxableValuation[Dist],$C274,TaxableValuation[Tif_NonTIF],$A$4)</f>
        <v>1939401646</v>
      </c>
      <c r="H274" s="8">
        <f>SUMIFS(TaxableValuation[Taxable Ag Land],TaxableValuation[Dist],$C274,TaxableValuation[Tif_NonTIF],$A$4)</f>
        <v>44918952</v>
      </c>
      <c r="I274" s="8">
        <f>SUMIFS(TaxableValuation[Taxable Ag Building],TaxableValuation[Dist],$C274,TaxableValuation[Tif_NonTIF],$A$4)</f>
        <v>3011400</v>
      </c>
      <c r="J274" s="8">
        <f>SUMIFS(TaxableValuation[Taxable Commercial],TaxableValuation[Dist],$C274,TaxableValuation[Tif_NonTIF],$A$4)</f>
        <v>418724473</v>
      </c>
      <c r="K274" s="8">
        <f>SUMIFS(TaxableValuation[Taxable Industrial],TaxableValuation[Dist],$C274,TaxableValuation[Tif_NonTIF],$A$4)</f>
        <v>28354980</v>
      </c>
      <c r="L274" s="8">
        <f>SUMIFS(TaxableValuation[Taxable Reserved],TaxableValuation[Dist],$C274,TaxableValuation[Tif_NonTIF],$A$4)</f>
        <v>0</v>
      </c>
      <c r="M274" s="8">
        <f>SUMIFS(TaxableValuation[Taxable Reserved2],TaxableValuation[Dist],$C274,TaxableValuation[Tif_NonTIF],$A$4)</f>
        <v>0</v>
      </c>
      <c r="N274" s="8">
        <f>SUMIFS(TaxableValuation[Taxable Railroads],TaxableValuation[Dist],$C274,TaxableValuation[Tif_NonTIF],$A$4)</f>
        <v>15215226</v>
      </c>
      <c r="O274" s="8">
        <f>SUMIFS(TaxableValuation[Taxable Utilities],TaxableValuation[Dist],$C274,TaxableValuation[Tif_NonTIF],$A$4)</f>
        <v>119990675</v>
      </c>
      <c r="P274" s="8">
        <f>SUMIFS(TaxableValuation[Taxable Other],TaxableValuation[Dist],$C274,TaxableValuation[Tif_NonTIF],$A$4)</f>
        <v>0</v>
      </c>
      <c r="Q274" s="8">
        <f>SUMIFS(TaxableValuation[Taxable Gross],TaxableValuation[Dist],$C274,TaxableValuation[Tif_NonTIF],$A$4)</f>
        <v>2569617352</v>
      </c>
      <c r="R274" s="8">
        <f>SUMIFS(TaxableValuation[Taxable Military Exempt],TaxableValuation[Dist],$C274,TaxableValuation[Tif_NonTIF],$A$4)</f>
        <v>5192400</v>
      </c>
      <c r="S274" s="8">
        <f>SUMIFS(TaxableValuation[Taxable Homestead Exempt],TaxableValuation[Dist],$C274,TaxableValuation[Tif_NonTIF],$A$4)</f>
        <v>19438250</v>
      </c>
      <c r="T274" s="8">
        <f>SUMIFS(TaxableValuation[Taxable Net],TaxableValuation[Dist],$C274,TaxableValuation[Tif_NonTIF],$A$4)</f>
        <v>2544986702</v>
      </c>
      <c r="U274" s="8">
        <f>SUMIFS(TaxableValuation[Taxable Gas &amp; Elec Utilities],TaxableValuation[Dist],$C274,TaxableValuation[Tif_NonTIF],$A$4)</f>
        <v>130278937</v>
      </c>
      <c r="V274" s="8">
        <f t="shared" si="4"/>
        <v>2675265639</v>
      </c>
    </row>
    <row r="275" spans="1:22" x14ac:dyDescent="0.25">
      <c r="A275">
        <f>'Assessed Non-TIF'!A275</f>
        <v>2026</v>
      </c>
      <c r="B275" t="str">
        <f>'Assessed Non-TIF'!B275</f>
        <v>11</v>
      </c>
      <c r="C275" t="str">
        <f>'Assessed Non-TIF'!C275</f>
        <v>6094</v>
      </c>
      <c r="D275" t="str">
        <f>'Assessed Non-TIF'!D275</f>
        <v>6094</v>
      </c>
      <c r="E275" t="str">
        <f>'Assessed Non-TIF'!E275</f>
        <v>SOUTHEAST WARREN</v>
      </c>
      <c r="F275" t="str">
        <f>'Assessed Non-TIF'!F275</f>
        <v>Southeast Warren</v>
      </c>
      <c r="G275" s="8">
        <f>SUMIFS(TaxableValuation[Taxable Residential],TaxableValuation[Dist],$C275,TaxableValuation[Tif_NonTIF],$A$4)</f>
        <v>133628887</v>
      </c>
      <c r="H275" s="8">
        <f>SUMIFS(TaxableValuation[Taxable Ag Land],TaxableValuation[Dist],$C275,TaxableValuation[Tif_NonTIF],$A$4)</f>
        <v>58238383</v>
      </c>
      <c r="I275" s="8">
        <f>SUMIFS(TaxableValuation[Taxable Ag Building],TaxableValuation[Dist],$C275,TaxableValuation[Tif_NonTIF],$A$4)</f>
        <v>2677941</v>
      </c>
      <c r="J275" s="8">
        <f>SUMIFS(TaxableValuation[Taxable Commercial],TaxableValuation[Dist],$C275,TaxableValuation[Tif_NonTIF],$A$4)</f>
        <v>3502393</v>
      </c>
      <c r="K275" s="8">
        <f>SUMIFS(TaxableValuation[Taxable Industrial],TaxableValuation[Dist],$C275,TaxableValuation[Tif_NonTIF],$A$4)</f>
        <v>1111642</v>
      </c>
      <c r="L275" s="8">
        <f>SUMIFS(TaxableValuation[Taxable Reserved],TaxableValuation[Dist],$C275,TaxableValuation[Tif_NonTIF],$A$4)</f>
        <v>0</v>
      </c>
      <c r="M275" s="8">
        <f>SUMIFS(TaxableValuation[Taxable Reserved2],TaxableValuation[Dist],$C275,TaxableValuation[Tif_NonTIF],$A$4)</f>
        <v>0</v>
      </c>
      <c r="N275" s="8">
        <f>SUMIFS(TaxableValuation[Taxable Railroads],TaxableValuation[Dist],$C275,TaxableValuation[Tif_NonTIF],$A$4)</f>
        <v>0</v>
      </c>
      <c r="O275" s="8">
        <f>SUMIFS(TaxableValuation[Taxable Utilities],TaxableValuation[Dist],$C275,TaxableValuation[Tif_NonTIF],$A$4)</f>
        <v>4484237</v>
      </c>
      <c r="P275" s="8">
        <f>SUMIFS(TaxableValuation[Taxable Other],TaxableValuation[Dist],$C275,TaxableValuation[Tif_NonTIF],$A$4)</f>
        <v>0</v>
      </c>
      <c r="Q275" s="8">
        <f>SUMIFS(TaxableValuation[Taxable Gross],TaxableValuation[Dist],$C275,TaxableValuation[Tif_NonTIF],$A$4)</f>
        <v>203643483</v>
      </c>
      <c r="R275" s="8">
        <f>SUMIFS(TaxableValuation[Taxable Military Exempt],TaxableValuation[Dist],$C275,TaxableValuation[Tif_NonTIF],$A$4)</f>
        <v>568000</v>
      </c>
      <c r="S275" s="8">
        <f>SUMIFS(TaxableValuation[Taxable Homestead Exempt],TaxableValuation[Dist],$C275,TaxableValuation[Tif_NonTIF],$A$4)</f>
        <v>1462500</v>
      </c>
      <c r="T275" s="8">
        <f>SUMIFS(TaxableValuation[Taxable Net],TaxableValuation[Dist],$C275,TaxableValuation[Tif_NonTIF],$A$4)</f>
        <v>201612983</v>
      </c>
      <c r="U275" s="8">
        <f>SUMIFS(TaxableValuation[Taxable Gas &amp; Elec Utilities],TaxableValuation[Dist],$C275,TaxableValuation[Tif_NonTIF],$A$4)</f>
        <v>4560229</v>
      </c>
      <c r="V275" s="8">
        <f t="shared" si="4"/>
        <v>206173212</v>
      </c>
    </row>
    <row r="276" spans="1:22" x14ac:dyDescent="0.25">
      <c r="A276">
        <f>'Assessed Non-TIF'!A276</f>
        <v>2026</v>
      </c>
      <c r="B276" t="str">
        <f>'Assessed Non-TIF'!B276</f>
        <v>05</v>
      </c>
      <c r="C276" t="str">
        <f>'Assessed Non-TIF'!C276</f>
        <v>6096</v>
      </c>
      <c r="D276" t="str">
        <f>'Assessed Non-TIF'!D276</f>
        <v>6096</v>
      </c>
      <c r="E276" t="str">
        <f>'Assessed Non-TIF'!E276</f>
        <v>SOUTHEAST VALLEY (SOUTHEAST WEBSTER-GRAND)</v>
      </c>
      <c r="F276" t="str">
        <f>'Assessed Non-TIF'!F276</f>
        <v>Southeast Valley</v>
      </c>
      <c r="G276" s="8">
        <f>SUMIFS(TaxableValuation[Taxable Residential],TaxableValuation[Dist],$C276,TaxableValuation[Tif_NonTIF],$A$4)</f>
        <v>89473932</v>
      </c>
      <c r="H276" s="8">
        <f>SUMIFS(TaxableValuation[Taxable Ag Land],TaxableValuation[Dist],$C276,TaxableValuation[Tif_NonTIF],$A$4)</f>
        <v>160421697</v>
      </c>
      <c r="I276" s="8">
        <f>SUMIFS(TaxableValuation[Taxable Ag Building],TaxableValuation[Dist],$C276,TaxableValuation[Tif_NonTIF],$A$4)</f>
        <v>9821584</v>
      </c>
      <c r="J276" s="8">
        <f>SUMIFS(TaxableValuation[Taxable Commercial],TaxableValuation[Dist],$C276,TaxableValuation[Tif_NonTIF],$A$4)</f>
        <v>16780768</v>
      </c>
      <c r="K276" s="8">
        <f>SUMIFS(TaxableValuation[Taxable Industrial],TaxableValuation[Dist],$C276,TaxableValuation[Tif_NonTIF],$A$4)</f>
        <v>38123071</v>
      </c>
      <c r="L276" s="8">
        <f>SUMIFS(TaxableValuation[Taxable Reserved],TaxableValuation[Dist],$C276,TaxableValuation[Tif_NonTIF],$A$4)</f>
        <v>0</v>
      </c>
      <c r="M276" s="8">
        <f>SUMIFS(TaxableValuation[Taxable Reserved2],TaxableValuation[Dist],$C276,TaxableValuation[Tif_NonTIF],$A$4)</f>
        <v>0</v>
      </c>
      <c r="N276" s="8">
        <f>SUMIFS(TaxableValuation[Taxable Railroads],TaxableValuation[Dist],$C276,TaxableValuation[Tif_NonTIF],$A$4)</f>
        <v>0</v>
      </c>
      <c r="O276" s="8">
        <f>SUMIFS(TaxableValuation[Taxable Utilities],TaxableValuation[Dist],$C276,TaxableValuation[Tif_NonTIF],$A$4)</f>
        <v>71503652</v>
      </c>
      <c r="P276" s="8">
        <f>SUMIFS(TaxableValuation[Taxable Other],TaxableValuation[Dist],$C276,TaxableValuation[Tif_NonTIF],$A$4)</f>
        <v>29598</v>
      </c>
      <c r="Q276" s="8">
        <f>SUMIFS(TaxableValuation[Taxable Gross],TaxableValuation[Dist],$C276,TaxableValuation[Tif_NonTIF],$A$4)</f>
        <v>386154302</v>
      </c>
      <c r="R276" s="8">
        <f>SUMIFS(TaxableValuation[Taxable Military Exempt],TaxableValuation[Dist],$C276,TaxableValuation[Tif_NonTIF],$A$4)</f>
        <v>594761</v>
      </c>
      <c r="S276" s="8">
        <f>SUMIFS(TaxableValuation[Taxable Homestead Exempt],TaxableValuation[Dist],$C276,TaxableValuation[Tif_NonTIF],$A$4)</f>
        <v>1534000</v>
      </c>
      <c r="T276" s="8">
        <f>SUMIFS(TaxableValuation[Taxable Net],TaxableValuation[Dist],$C276,TaxableValuation[Tif_NonTIF],$A$4)</f>
        <v>384025541</v>
      </c>
      <c r="U276" s="8">
        <f>SUMIFS(TaxableValuation[Taxable Gas &amp; Elec Utilities],TaxableValuation[Dist],$C276,TaxableValuation[Tif_NonTIF],$A$4)</f>
        <v>10029042</v>
      </c>
      <c r="V276" s="8">
        <f t="shared" si="4"/>
        <v>394054583</v>
      </c>
    </row>
    <row r="277" spans="1:22" x14ac:dyDescent="0.25">
      <c r="A277">
        <f>'Assessed Non-TIF'!A277</f>
        <v>2026</v>
      </c>
      <c r="B277" t="str">
        <f>'Assessed Non-TIF'!B277</f>
        <v>05</v>
      </c>
      <c r="C277" t="str">
        <f>'Assessed Non-TIF'!C277</f>
        <v>5323</v>
      </c>
      <c r="D277" t="str">
        <f>'Assessed Non-TIF'!D277</f>
        <v>5325</v>
      </c>
      <c r="E277" t="str">
        <f>'Assessed Non-TIF'!E277</f>
        <v>SOUTHEAST VALLEY (PRAIRIE VALLEY)</v>
      </c>
      <c r="F277" t="str">
        <f>'Assessed Non-TIF'!F277</f>
        <v>Southeast Valley (Prairie Valley)</v>
      </c>
      <c r="G277" s="8">
        <f>SUMIFS(TaxableValuation[Taxable Residential],TaxableValuation[Dist],$C277,TaxableValuation[Tif_NonTIF],$A$4)</f>
        <v>103239190</v>
      </c>
      <c r="H277" s="8">
        <f>SUMIFS(TaxableValuation[Taxable Ag Land],TaxableValuation[Dist],$C277,TaxableValuation[Tif_NonTIF],$A$4)</f>
        <v>237000392</v>
      </c>
      <c r="I277" s="8">
        <f>SUMIFS(TaxableValuation[Taxable Ag Building],TaxableValuation[Dist],$C277,TaxableValuation[Tif_NonTIF],$A$4)</f>
        <v>14797870</v>
      </c>
      <c r="J277" s="8">
        <f>SUMIFS(TaxableValuation[Taxable Commercial],TaxableValuation[Dist],$C277,TaxableValuation[Tif_NonTIF],$A$4)</f>
        <v>43364935</v>
      </c>
      <c r="K277" s="8">
        <f>SUMIFS(TaxableValuation[Taxable Industrial],TaxableValuation[Dist],$C277,TaxableValuation[Tif_NonTIF],$A$4)</f>
        <v>34510588</v>
      </c>
      <c r="L277" s="8">
        <f>SUMIFS(TaxableValuation[Taxable Reserved],TaxableValuation[Dist],$C277,TaxableValuation[Tif_NonTIF],$A$4)</f>
        <v>0</v>
      </c>
      <c r="M277" s="8">
        <f>SUMIFS(TaxableValuation[Taxable Reserved2],TaxableValuation[Dist],$C277,TaxableValuation[Tif_NonTIF],$A$4)</f>
        <v>0</v>
      </c>
      <c r="N277" s="8">
        <f>SUMIFS(TaxableValuation[Taxable Railroads],TaxableValuation[Dist],$C277,TaxableValuation[Tif_NonTIF],$A$4)</f>
        <v>37748268</v>
      </c>
      <c r="O277" s="8">
        <f>SUMIFS(TaxableValuation[Taxable Utilities],TaxableValuation[Dist],$C277,TaxableValuation[Tif_NonTIF],$A$4)</f>
        <v>56823675</v>
      </c>
      <c r="P277" s="8">
        <f>SUMIFS(TaxableValuation[Taxable Other],TaxableValuation[Dist],$C277,TaxableValuation[Tif_NonTIF],$A$4)</f>
        <v>23818</v>
      </c>
      <c r="Q277" s="8">
        <f>SUMIFS(TaxableValuation[Taxable Gross],TaxableValuation[Dist],$C277,TaxableValuation[Tif_NonTIF],$A$4)</f>
        <v>527508736</v>
      </c>
      <c r="R277" s="8">
        <f>SUMIFS(TaxableValuation[Taxable Military Exempt],TaxableValuation[Dist],$C277,TaxableValuation[Tif_NonTIF],$A$4)</f>
        <v>616000</v>
      </c>
      <c r="S277" s="8">
        <f>SUMIFS(TaxableValuation[Taxable Homestead Exempt],TaxableValuation[Dist],$C277,TaxableValuation[Tif_NonTIF],$A$4)</f>
        <v>1901984</v>
      </c>
      <c r="T277" s="8">
        <f>SUMIFS(TaxableValuation[Taxable Net],TaxableValuation[Dist],$C277,TaxableValuation[Tif_NonTIF],$A$4)</f>
        <v>524990752</v>
      </c>
      <c r="U277" s="8">
        <f>SUMIFS(TaxableValuation[Taxable Gas &amp; Elec Utilities],TaxableValuation[Dist],$C277,TaxableValuation[Tif_NonTIF],$A$4)</f>
        <v>17714016</v>
      </c>
      <c r="V277" s="8">
        <f t="shared" si="4"/>
        <v>542704768</v>
      </c>
    </row>
    <row r="278" spans="1:22" x14ac:dyDescent="0.25">
      <c r="A278">
        <f>'Assessed Non-TIF'!A278</f>
        <v>2026</v>
      </c>
      <c r="B278" t="str">
        <f>'Assessed Non-TIF'!B278</f>
        <v>05</v>
      </c>
      <c r="C278" t="str">
        <f>'Assessed Non-TIF'!C278</f>
        <v>6102</v>
      </c>
      <c r="D278" t="str">
        <f>'Assessed Non-TIF'!D278</f>
        <v>6102</v>
      </c>
      <c r="E278" t="str">
        <f>'Assessed Non-TIF'!E278</f>
        <v>SPENCER</v>
      </c>
      <c r="F278" t="str">
        <f>'Assessed Non-TIF'!F278</f>
        <v>Spencer</v>
      </c>
      <c r="G278" s="8">
        <f>SUMIFS(TaxableValuation[Taxable Residential],TaxableValuation[Dist],$C278,TaxableValuation[Tif_NonTIF],$A$4)</f>
        <v>424123191</v>
      </c>
      <c r="H278" s="8">
        <f>SUMIFS(TaxableValuation[Taxable Ag Land],TaxableValuation[Dist],$C278,TaxableValuation[Tif_NonTIF],$A$4)</f>
        <v>105491859</v>
      </c>
      <c r="I278" s="8">
        <f>SUMIFS(TaxableValuation[Taxable Ag Building],TaxableValuation[Dist],$C278,TaxableValuation[Tif_NonTIF],$A$4)</f>
        <v>5210050</v>
      </c>
      <c r="J278" s="8">
        <f>SUMIFS(TaxableValuation[Taxable Commercial],TaxableValuation[Dist],$C278,TaxableValuation[Tif_NonTIF],$A$4)</f>
        <v>189017134</v>
      </c>
      <c r="K278" s="8">
        <f>SUMIFS(TaxableValuation[Taxable Industrial],TaxableValuation[Dist],$C278,TaxableValuation[Tif_NonTIF],$A$4)</f>
        <v>34575726</v>
      </c>
      <c r="L278" s="8">
        <f>SUMIFS(TaxableValuation[Taxable Reserved],TaxableValuation[Dist],$C278,TaxableValuation[Tif_NonTIF],$A$4)</f>
        <v>0</v>
      </c>
      <c r="M278" s="8">
        <f>SUMIFS(TaxableValuation[Taxable Reserved2],TaxableValuation[Dist],$C278,TaxableValuation[Tif_NonTIF],$A$4)</f>
        <v>0</v>
      </c>
      <c r="N278" s="8">
        <f>SUMIFS(TaxableValuation[Taxable Railroads],TaxableValuation[Dist],$C278,TaxableValuation[Tif_NonTIF],$A$4)</f>
        <v>3542154</v>
      </c>
      <c r="O278" s="8">
        <f>SUMIFS(TaxableValuation[Taxable Utilities],TaxableValuation[Dist],$C278,TaxableValuation[Tif_NonTIF],$A$4)</f>
        <v>1343142</v>
      </c>
      <c r="P278" s="8">
        <f>SUMIFS(TaxableValuation[Taxable Other],TaxableValuation[Dist],$C278,TaxableValuation[Tif_NonTIF],$A$4)</f>
        <v>0</v>
      </c>
      <c r="Q278" s="8">
        <f>SUMIFS(TaxableValuation[Taxable Gross],TaxableValuation[Dist],$C278,TaxableValuation[Tif_NonTIF],$A$4)</f>
        <v>763303256</v>
      </c>
      <c r="R278" s="8">
        <f>SUMIFS(TaxableValuation[Taxable Military Exempt],TaxableValuation[Dist],$C278,TaxableValuation[Tif_NonTIF],$A$4)</f>
        <v>2160000</v>
      </c>
      <c r="S278" s="8">
        <f>SUMIFS(TaxableValuation[Taxable Homestead Exempt],TaxableValuation[Dist],$C278,TaxableValuation[Tif_NonTIF],$A$4)</f>
        <v>7475502</v>
      </c>
      <c r="T278" s="8">
        <f>SUMIFS(TaxableValuation[Taxable Net],TaxableValuation[Dist],$C278,TaxableValuation[Tif_NonTIF],$A$4)</f>
        <v>753667754</v>
      </c>
      <c r="U278" s="8">
        <f>SUMIFS(TaxableValuation[Taxable Gas &amp; Elec Utilities],TaxableValuation[Dist],$C278,TaxableValuation[Tif_NonTIF],$A$4)</f>
        <v>18486282</v>
      </c>
      <c r="V278" s="8">
        <f t="shared" si="4"/>
        <v>772154036</v>
      </c>
    </row>
    <row r="279" spans="1:22" x14ac:dyDescent="0.25">
      <c r="A279">
        <f>'Assessed Non-TIF'!A279</f>
        <v>2026</v>
      </c>
      <c r="B279" t="str">
        <f>'Assessed Non-TIF'!B279</f>
        <v>05</v>
      </c>
      <c r="C279" t="str">
        <f>'Assessed Non-TIF'!C279</f>
        <v>6120</v>
      </c>
      <c r="D279" t="str">
        <f>'Assessed Non-TIF'!D279</f>
        <v>6120</v>
      </c>
      <c r="E279" t="str">
        <f>'Assessed Non-TIF'!E279</f>
        <v>SPIRIT LAKE</v>
      </c>
      <c r="F279" t="str">
        <f>'Assessed Non-TIF'!F279</f>
        <v>Spirit Lake</v>
      </c>
      <c r="G279" s="8">
        <f>SUMIFS(TaxableValuation[Taxable Residential],TaxableValuation[Dist],$C279,TaxableValuation[Tif_NonTIF],$A$4)</f>
        <v>1398447728</v>
      </c>
      <c r="H279" s="8">
        <f>SUMIFS(TaxableValuation[Taxable Ag Land],TaxableValuation[Dist],$C279,TaxableValuation[Tif_NonTIF],$A$4)</f>
        <v>53766586</v>
      </c>
      <c r="I279" s="8">
        <f>SUMIFS(TaxableValuation[Taxable Ag Building],TaxableValuation[Dist],$C279,TaxableValuation[Tif_NonTIF],$A$4)</f>
        <v>2607834</v>
      </c>
      <c r="J279" s="8">
        <f>SUMIFS(TaxableValuation[Taxable Commercial],TaxableValuation[Dist],$C279,TaxableValuation[Tif_NonTIF],$A$4)</f>
        <v>209689347</v>
      </c>
      <c r="K279" s="8">
        <f>SUMIFS(TaxableValuation[Taxable Industrial],TaxableValuation[Dist],$C279,TaxableValuation[Tif_NonTIF],$A$4)</f>
        <v>62379278</v>
      </c>
      <c r="L279" s="8">
        <f>SUMIFS(TaxableValuation[Taxable Reserved],TaxableValuation[Dist],$C279,TaxableValuation[Tif_NonTIF],$A$4)</f>
        <v>0</v>
      </c>
      <c r="M279" s="8">
        <f>SUMIFS(TaxableValuation[Taxable Reserved2],TaxableValuation[Dist],$C279,TaxableValuation[Tif_NonTIF],$A$4)</f>
        <v>0</v>
      </c>
      <c r="N279" s="8">
        <f>SUMIFS(TaxableValuation[Taxable Railroads],TaxableValuation[Dist],$C279,TaxableValuation[Tif_NonTIF],$A$4)</f>
        <v>1592121</v>
      </c>
      <c r="O279" s="8">
        <f>SUMIFS(TaxableValuation[Taxable Utilities],TaxableValuation[Dist],$C279,TaxableValuation[Tif_NonTIF],$A$4)</f>
        <v>765779</v>
      </c>
      <c r="P279" s="8">
        <f>SUMIFS(TaxableValuation[Taxable Other],TaxableValuation[Dist],$C279,TaxableValuation[Tif_NonTIF],$A$4)</f>
        <v>0</v>
      </c>
      <c r="Q279" s="8">
        <f>SUMIFS(TaxableValuation[Taxable Gross],TaxableValuation[Dist],$C279,TaxableValuation[Tif_NonTIF],$A$4)</f>
        <v>1729248673</v>
      </c>
      <c r="R279" s="8">
        <f>SUMIFS(TaxableValuation[Taxable Military Exempt],TaxableValuation[Dist],$C279,TaxableValuation[Tif_NonTIF],$A$4)</f>
        <v>1454830</v>
      </c>
      <c r="S279" s="8">
        <f>SUMIFS(TaxableValuation[Taxable Homestead Exempt],TaxableValuation[Dist],$C279,TaxableValuation[Tif_NonTIF],$A$4)</f>
        <v>5226000</v>
      </c>
      <c r="T279" s="8">
        <f>SUMIFS(TaxableValuation[Taxable Net],TaxableValuation[Dist],$C279,TaxableValuation[Tif_NonTIF],$A$4)</f>
        <v>1722567843</v>
      </c>
      <c r="U279" s="8">
        <f>SUMIFS(TaxableValuation[Taxable Gas &amp; Elec Utilities],TaxableValuation[Dist],$C279,TaxableValuation[Tif_NonTIF],$A$4)</f>
        <v>20027228</v>
      </c>
      <c r="V279" s="8">
        <f t="shared" si="4"/>
        <v>1742595071</v>
      </c>
    </row>
    <row r="280" spans="1:22" x14ac:dyDescent="0.25">
      <c r="A280">
        <f>'Assessed Non-TIF'!A280</f>
        <v>2026</v>
      </c>
      <c r="B280" t="str">
        <f>'Assessed Non-TIF'!B280</f>
        <v>10</v>
      </c>
      <c r="C280" t="str">
        <f>'Assessed Non-TIF'!C280</f>
        <v>6138</v>
      </c>
      <c r="D280" t="str">
        <f>'Assessed Non-TIF'!D280</f>
        <v>6138</v>
      </c>
      <c r="E280" t="str">
        <f>'Assessed Non-TIF'!E280</f>
        <v>SPRINGVILLE</v>
      </c>
      <c r="F280" t="str">
        <f>'Assessed Non-TIF'!F280</f>
        <v>Springville</v>
      </c>
      <c r="G280" s="8">
        <f>SUMIFS(TaxableValuation[Taxable Residential],TaxableValuation[Dist],$C280,TaxableValuation[Tif_NonTIF],$A$4)</f>
        <v>126277465</v>
      </c>
      <c r="H280" s="8">
        <f>SUMIFS(TaxableValuation[Taxable Ag Land],TaxableValuation[Dist],$C280,TaxableValuation[Tif_NonTIF],$A$4)</f>
        <v>50160438</v>
      </c>
      <c r="I280" s="8">
        <f>SUMIFS(TaxableValuation[Taxable Ag Building],TaxableValuation[Dist],$C280,TaxableValuation[Tif_NonTIF],$A$4)</f>
        <v>3912448</v>
      </c>
      <c r="J280" s="8">
        <f>SUMIFS(TaxableValuation[Taxable Commercial],TaxableValuation[Dist],$C280,TaxableValuation[Tif_NonTIF],$A$4)</f>
        <v>8501308</v>
      </c>
      <c r="K280" s="8">
        <f>SUMIFS(TaxableValuation[Taxable Industrial],TaxableValuation[Dist],$C280,TaxableValuation[Tif_NonTIF],$A$4)</f>
        <v>259157</v>
      </c>
      <c r="L280" s="8">
        <f>SUMIFS(TaxableValuation[Taxable Reserved],TaxableValuation[Dist],$C280,TaxableValuation[Tif_NonTIF],$A$4)</f>
        <v>0</v>
      </c>
      <c r="M280" s="8">
        <f>SUMIFS(TaxableValuation[Taxable Reserved2],TaxableValuation[Dist],$C280,TaxableValuation[Tif_NonTIF],$A$4)</f>
        <v>0</v>
      </c>
      <c r="N280" s="8">
        <f>SUMIFS(TaxableValuation[Taxable Railroads],TaxableValuation[Dist],$C280,TaxableValuation[Tif_NonTIF],$A$4)</f>
        <v>0</v>
      </c>
      <c r="O280" s="8">
        <f>SUMIFS(TaxableValuation[Taxable Utilities],TaxableValuation[Dist],$C280,TaxableValuation[Tif_NonTIF],$A$4)</f>
        <v>0</v>
      </c>
      <c r="P280" s="8">
        <f>SUMIFS(TaxableValuation[Taxable Other],TaxableValuation[Dist],$C280,TaxableValuation[Tif_NonTIF],$A$4)</f>
        <v>0</v>
      </c>
      <c r="Q280" s="8">
        <f>SUMIFS(TaxableValuation[Taxable Gross],TaxableValuation[Dist],$C280,TaxableValuation[Tif_NonTIF],$A$4)</f>
        <v>189110816</v>
      </c>
      <c r="R280" s="8">
        <f>SUMIFS(TaxableValuation[Taxable Military Exempt],TaxableValuation[Dist],$C280,TaxableValuation[Tif_NonTIF],$A$4)</f>
        <v>424000</v>
      </c>
      <c r="S280" s="8">
        <f>SUMIFS(TaxableValuation[Taxable Homestead Exempt],TaxableValuation[Dist],$C280,TaxableValuation[Tif_NonTIF],$A$4)</f>
        <v>1592500</v>
      </c>
      <c r="T280" s="8">
        <f>SUMIFS(TaxableValuation[Taxable Net],TaxableValuation[Dist],$C280,TaxableValuation[Tif_NonTIF],$A$4)</f>
        <v>187094316</v>
      </c>
      <c r="U280" s="8">
        <f>SUMIFS(TaxableValuation[Taxable Gas &amp; Elec Utilities],TaxableValuation[Dist],$C280,TaxableValuation[Tif_NonTIF],$A$4)</f>
        <v>2703988</v>
      </c>
      <c r="V280" s="8">
        <f t="shared" si="4"/>
        <v>189798304</v>
      </c>
    </row>
    <row r="281" spans="1:22" x14ac:dyDescent="0.25">
      <c r="A281">
        <f>'Assessed Non-TIF'!A281</f>
        <v>2026</v>
      </c>
      <c r="B281" t="str">
        <f>'Assessed Non-TIF'!B281</f>
        <v>07</v>
      </c>
      <c r="C281" t="str">
        <f>'Assessed Non-TIF'!C281</f>
        <v>5751</v>
      </c>
      <c r="D281" t="str">
        <f>'Assessed Non-TIF'!D281</f>
        <v>5751</v>
      </c>
      <c r="E281" t="str">
        <f>'Assessed Non-TIF'!E281</f>
        <v>ST ANSGAR</v>
      </c>
      <c r="F281" t="str">
        <f>'Assessed Non-TIF'!F281</f>
        <v>St Ansgar</v>
      </c>
      <c r="G281" s="8">
        <f>SUMIFS(TaxableValuation[Taxable Residential],TaxableValuation[Dist],$C281,TaxableValuation[Tif_NonTIF],$A$4)</f>
        <v>126149401</v>
      </c>
      <c r="H281" s="8">
        <f>SUMIFS(TaxableValuation[Taxable Ag Land],TaxableValuation[Dist],$C281,TaxableValuation[Tif_NonTIF],$A$4)</f>
        <v>193176531</v>
      </c>
      <c r="I281" s="8">
        <f>SUMIFS(TaxableValuation[Taxable Ag Building],TaxableValuation[Dist],$C281,TaxableValuation[Tif_NonTIF],$A$4)</f>
        <v>14563105</v>
      </c>
      <c r="J281" s="8">
        <f>SUMIFS(TaxableValuation[Taxable Commercial],TaxableValuation[Dist],$C281,TaxableValuation[Tif_NonTIF],$A$4)</f>
        <v>12745033</v>
      </c>
      <c r="K281" s="8">
        <f>SUMIFS(TaxableValuation[Taxable Industrial],TaxableValuation[Dist],$C281,TaxableValuation[Tif_NonTIF],$A$4)</f>
        <v>39806431</v>
      </c>
      <c r="L281" s="8">
        <f>SUMIFS(TaxableValuation[Taxable Reserved],TaxableValuation[Dist],$C281,TaxableValuation[Tif_NonTIF],$A$4)</f>
        <v>0</v>
      </c>
      <c r="M281" s="8">
        <f>SUMIFS(TaxableValuation[Taxable Reserved2],TaxableValuation[Dist],$C281,TaxableValuation[Tif_NonTIF],$A$4)</f>
        <v>0</v>
      </c>
      <c r="N281" s="8">
        <f>SUMIFS(TaxableValuation[Taxable Railroads],TaxableValuation[Dist],$C281,TaxableValuation[Tif_NonTIF],$A$4)</f>
        <v>8432539</v>
      </c>
      <c r="O281" s="8">
        <f>SUMIFS(TaxableValuation[Taxable Utilities],TaxableValuation[Dist],$C281,TaxableValuation[Tif_NonTIF],$A$4)</f>
        <v>15394896</v>
      </c>
      <c r="P281" s="8">
        <f>SUMIFS(TaxableValuation[Taxable Other],TaxableValuation[Dist],$C281,TaxableValuation[Tif_NonTIF],$A$4)</f>
        <v>0</v>
      </c>
      <c r="Q281" s="8">
        <f>SUMIFS(TaxableValuation[Taxable Gross],TaxableValuation[Dist],$C281,TaxableValuation[Tif_NonTIF],$A$4)</f>
        <v>410267936</v>
      </c>
      <c r="R281" s="8">
        <f>SUMIFS(TaxableValuation[Taxable Military Exempt],TaxableValuation[Dist],$C281,TaxableValuation[Tif_NonTIF],$A$4)</f>
        <v>680000</v>
      </c>
      <c r="S281" s="8">
        <f>SUMIFS(TaxableValuation[Taxable Homestead Exempt],TaxableValuation[Dist],$C281,TaxableValuation[Tif_NonTIF],$A$4)</f>
        <v>2223000</v>
      </c>
      <c r="T281" s="8">
        <f>SUMIFS(TaxableValuation[Taxable Net],TaxableValuation[Dist],$C281,TaxableValuation[Tif_NonTIF],$A$4)</f>
        <v>407364936</v>
      </c>
      <c r="U281" s="8">
        <f>SUMIFS(TaxableValuation[Taxable Gas &amp; Elec Utilities],TaxableValuation[Dist],$C281,TaxableValuation[Tif_NonTIF],$A$4)</f>
        <v>10006329</v>
      </c>
      <c r="V281" s="8">
        <f t="shared" si="4"/>
        <v>417371265</v>
      </c>
    </row>
    <row r="282" spans="1:22" x14ac:dyDescent="0.25">
      <c r="A282">
        <f>'Assessed Non-TIF'!A282</f>
        <v>2026</v>
      </c>
      <c r="B282" t="str">
        <f>'Assessed Non-TIF'!B282</f>
        <v>13</v>
      </c>
      <c r="C282" t="str">
        <f>'Assessed Non-TIF'!C282</f>
        <v>6165</v>
      </c>
      <c r="D282" t="str">
        <f>'Assessed Non-TIF'!D282</f>
        <v>6165</v>
      </c>
      <c r="E282" t="str">
        <f>'Assessed Non-TIF'!E282</f>
        <v>STANTON</v>
      </c>
      <c r="F282" t="str">
        <f>'Assessed Non-TIF'!F282</f>
        <v>Stanton</v>
      </c>
      <c r="G282" s="8">
        <f>SUMIFS(TaxableValuation[Taxable Residential],TaxableValuation[Dist],$C282,TaxableValuation[Tif_NonTIF],$A$4)</f>
        <v>36367135</v>
      </c>
      <c r="H282" s="8">
        <f>SUMIFS(TaxableValuation[Taxable Ag Land],TaxableValuation[Dist],$C282,TaxableValuation[Tif_NonTIF],$A$4)</f>
        <v>51097593</v>
      </c>
      <c r="I282" s="8">
        <f>SUMIFS(TaxableValuation[Taxable Ag Building],TaxableValuation[Dist],$C282,TaxableValuation[Tif_NonTIF],$A$4)</f>
        <v>2308326</v>
      </c>
      <c r="J282" s="8">
        <f>SUMIFS(TaxableValuation[Taxable Commercial],TaxableValuation[Dist],$C282,TaxableValuation[Tif_NonTIF],$A$4)</f>
        <v>3502232</v>
      </c>
      <c r="K282" s="8">
        <f>SUMIFS(TaxableValuation[Taxable Industrial],TaxableValuation[Dist],$C282,TaxableValuation[Tif_NonTIF],$A$4)</f>
        <v>0</v>
      </c>
      <c r="L282" s="8">
        <f>SUMIFS(TaxableValuation[Taxable Reserved],TaxableValuation[Dist],$C282,TaxableValuation[Tif_NonTIF],$A$4)</f>
        <v>0</v>
      </c>
      <c r="M282" s="8">
        <f>SUMIFS(TaxableValuation[Taxable Reserved2],TaxableValuation[Dist],$C282,TaxableValuation[Tif_NonTIF],$A$4)</f>
        <v>0</v>
      </c>
      <c r="N282" s="8">
        <f>SUMIFS(TaxableValuation[Taxable Railroads],TaxableValuation[Dist],$C282,TaxableValuation[Tif_NonTIF],$A$4)</f>
        <v>6467158</v>
      </c>
      <c r="O282" s="8">
        <f>SUMIFS(TaxableValuation[Taxable Utilities],TaxableValuation[Dist],$C282,TaxableValuation[Tif_NonTIF],$A$4)</f>
        <v>0</v>
      </c>
      <c r="P282" s="8">
        <f>SUMIFS(TaxableValuation[Taxable Other],TaxableValuation[Dist],$C282,TaxableValuation[Tif_NonTIF],$A$4)</f>
        <v>0</v>
      </c>
      <c r="Q282" s="8">
        <f>SUMIFS(TaxableValuation[Taxable Gross],TaxableValuation[Dist],$C282,TaxableValuation[Tif_NonTIF],$A$4)</f>
        <v>99742444</v>
      </c>
      <c r="R282" s="8">
        <f>SUMIFS(TaxableValuation[Taxable Military Exempt],TaxableValuation[Dist],$C282,TaxableValuation[Tif_NonTIF],$A$4)</f>
        <v>228000</v>
      </c>
      <c r="S282" s="8">
        <f>SUMIFS(TaxableValuation[Taxable Homestead Exempt],TaxableValuation[Dist],$C282,TaxableValuation[Tif_NonTIF],$A$4)</f>
        <v>396500</v>
      </c>
      <c r="T282" s="8">
        <f>SUMIFS(TaxableValuation[Taxable Net],TaxableValuation[Dist],$C282,TaxableValuation[Tif_NonTIF],$A$4)</f>
        <v>99117944</v>
      </c>
      <c r="U282" s="8">
        <f>SUMIFS(TaxableValuation[Taxable Gas &amp; Elec Utilities],TaxableValuation[Dist],$C282,TaxableValuation[Tif_NonTIF],$A$4)</f>
        <v>969273</v>
      </c>
      <c r="V282" s="8">
        <f t="shared" si="4"/>
        <v>100087217</v>
      </c>
    </row>
    <row r="283" spans="1:22" x14ac:dyDescent="0.25">
      <c r="A283">
        <f>'Assessed Non-TIF'!A283</f>
        <v>2026</v>
      </c>
      <c r="B283" t="str">
        <f>'Assessed Non-TIF'!B283</f>
        <v>01</v>
      </c>
      <c r="C283" t="str">
        <f>'Assessed Non-TIF'!C283</f>
        <v>6175</v>
      </c>
      <c r="D283" t="str">
        <f>'Assessed Non-TIF'!D283</f>
        <v>6175</v>
      </c>
      <c r="E283" t="str">
        <f>'Assessed Non-TIF'!E283</f>
        <v>STARMONT</v>
      </c>
      <c r="F283" t="str">
        <f>'Assessed Non-TIF'!F283</f>
        <v>Starmont</v>
      </c>
      <c r="G283" s="8">
        <f>SUMIFS(TaxableValuation[Taxable Residential],TaxableValuation[Dist],$C283,TaxableValuation[Tif_NonTIF],$A$4)</f>
        <v>110444699</v>
      </c>
      <c r="H283" s="8">
        <f>SUMIFS(TaxableValuation[Taxable Ag Land],TaxableValuation[Dist],$C283,TaxableValuation[Tif_NonTIF],$A$4)</f>
        <v>157141965</v>
      </c>
      <c r="I283" s="8">
        <f>SUMIFS(TaxableValuation[Taxable Ag Building],TaxableValuation[Dist],$C283,TaxableValuation[Tif_NonTIF],$A$4)</f>
        <v>13030398</v>
      </c>
      <c r="J283" s="8">
        <f>SUMIFS(TaxableValuation[Taxable Commercial],TaxableValuation[Dist],$C283,TaxableValuation[Tif_NonTIF],$A$4)</f>
        <v>19699508</v>
      </c>
      <c r="K283" s="8">
        <f>SUMIFS(TaxableValuation[Taxable Industrial],TaxableValuation[Dist],$C283,TaxableValuation[Tif_NonTIF],$A$4)</f>
        <v>3785778</v>
      </c>
      <c r="L283" s="8">
        <f>SUMIFS(TaxableValuation[Taxable Reserved],TaxableValuation[Dist],$C283,TaxableValuation[Tif_NonTIF],$A$4)</f>
        <v>0</v>
      </c>
      <c r="M283" s="8">
        <f>SUMIFS(TaxableValuation[Taxable Reserved2],TaxableValuation[Dist],$C283,TaxableValuation[Tif_NonTIF],$A$4)</f>
        <v>0</v>
      </c>
      <c r="N283" s="8">
        <f>SUMIFS(TaxableValuation[Taxable Railroads],TaxableValuation[Dist],$C283,TaxableValuation[Tif_NonTIF],$A$4)</f>
        <v>0</v>
      </c>
      <c r="O283" s="8">
        <f>SUMIFS(TaxableValuation[Taxable Utilities],TaxableValuation[Dist],$C283,TaxableValuation[Tif_NonTIF],$A$4)</f>
        <v>12941812</v>
      </c>
      <c r="P283" s="8">
        <f>SUMIFS(TaxableValuation[Taxable Other],TaxableValuation[Dist],$C283,TaxableValuation[Tif_NonTIF],$A$4)</f>
        <v>0</v>
      </c>
      <c r="Q283" s="8">
        <f>SUMIFS(TaxableValuation[Taxable Gross],TaxableValuation[Dist],$C283,TaxableValuation[Tif_NonTIF],$A$4)</f>
        <v>317044160</v>
      </c>
      <c r="R283" s="8">
        <f>SUMIFS(TaxableValuation[Taxable Military Exempt],TaxableValuation[Dist],$C283,TaxableValuation[Tif_NonTIF],$A$4)</f>
        <v>709972</v>
      </c>
      <c r="S283" s="8">
        <f>SUMIFS(TaxableValuation[Taxable Homestead Exempt],TaxableValuation[Dist],$C283,TaxableValuation[Tif_NonTIF],$A$4)</f>
        <v>2773761</v>
      </c>
      <c r="T283" s="8">
        <f>SUMIFS(TaxableValuation[Taxable Net],TaxableValuation[Dist],$C283,TaxableValuation[Tif_NonTIF],$A$4)</f>
        <v>313560427</v>
      </c>
      <c r="U283" s="8">
        <f>SUMIFS(TaxableValuation[Taxable Gas &amp; Elec Utilities],TaxableValuation[Dist],$C283,TaxableValuation[Tif_NonTIF],$A$4)</f>
        <v>3920247</v>
      </c>
      <c r="V283" s="8">
        <f t="shared" si="4"/>
        <v>317480674</v>
      </c>
    </row>
    <row r="284" spans="1:22" x14ac:dyDescent="0.25">
      <c r="A284">
        <f>'Assessed Non-TIF'!A284</f>
        <v>2026</v>
      </c>
      <c r="B284" t="str">
        <f>'Assessed Non-TIF'!B284</f>
        <v>05</v>
      </c>
      <c r="C284" t="str">
        <f>'Assessed Non-TIF'!C284</f>
        <v>6219</v>
      </c>
      <c r="D284" t="str">
        <f>'Assessed Non-TIF'!D284</f>
        <v>6219</v>
      </c>
      <c r="E284" t="str">
        <f>'Assessed Non-TIF'!E284</f>
        <v>STORM LAKE</v>
      </c>
      <c r="F284" t="str">
        <f>'Assessed Non-TIF'!F284</f>
        <v>Storm Lake</v>
      </c>
      <c r="G284" s="8">
        <f>SUMIFS(TaxableValuation[Taxable Residential],TaxableValuation[Dist],$C284,TaxableValuation[Tif_NonTIF],$A$4)</f>
        <v>347686023</v>
      </c>
      <c r="H284" s="8">
        <f>SUMIFS(TaxableValuation[Taxable Ag Land],TaxableValuation[Dist],$C284,TaxableValuation[Tif_NonTIF],$A$4)</f>
        <v>60815789</v>
      </c>
      <c r="I284" s="8">
        <f>SUMIFS(TaxableValuation[Taxable Ag Building],TaxableValuation[Dist],$C284,TaxableValuation[Tif_NonTIF],$A$4)</f>
        <v>5522594</v>
      </c>
      <c r="J284" s="8">
        <f>SUMIFS(TaxableValuation[Taxable Commercial],TaxableValuation[Dist],$C284,TaxableValuation[Tif_NonTIF],$A$4)</f>
        <v>112836739</v>
      </c>
      <c r="K284" s="8">
        <f>SUMIFS(TaxableValuation[Taxable Industrial],TaxableValuation[Dist],$C284,TaxableValuation[Tif_NonTIF],$A$4)</f>
        <v>16368770</v>
      </c>
      <c r="L284" s="8">
        <f>SUMIFS(TaxableValuation[Taxable Reserved],TaxableValuation[Dist],$C284,TaxableValuation[Tif_NonTIF],$A$4)</f>
        <v>0</v>
      </c>
      <c r="M284" s="8">
        <f>SUMIFS(TaxableValuation[Taxable Reserved2],TaxableValuation[Dist],$C284,TaxableValuation[Tif_NonTIF],$A$4)</f>
        <v>0</v>
      </c>
      <c r="N284" s="8">
        <f>SUMIFS(TaxableValuation[Taxable Railroads],TaxableValuation[Dist],$C284,TaxableValuation[Tif_NonTIF],$A$4)</f>
        <v>2436032</v>
      </c>
      <c r="O284" s="8">
        <f>SUMIFS(TaxableValuation[Taxable Utilities],TaxableValuation[Dist],$C284,TaxableValuation[Tif_NonTIF],$A$4)</f>
        <v>27818071</v>
      </c>
      <c r="P284" s="8">
        <f>SUMIFS(TaxableValuation[Taxable Other],TaxableValuation[Dist],$C284,TaxableValuation[Tif_NonTIF],$A$4)</f>
        <v>0</v>
      </c>
      <c r="Q284" s="8">
        <f>SUMIFS(TaxableValuation[Taxable Gross],TaxableValuation[Dist],$C284,TaxableValuation[Tif_NonTIF],$A$4)</f>
        <v>573484018</v>
      </c>
      <c r="R284" s="8">
        <f>SUMIFS(TaxableValuation[Taxable Military Exempt],TaxableValuation[Dist],$C284,TaxableValuation[Tif_NonTIF],$A$4)</f>
        <v>824000</v>
      </c>
      <c r="S284" s="8">
        <f>SUMIFS(TaxableValuation[Taxable Homestead Exempt],TaxableValuation[Dist],$C284,TaxableValuation[Tif_NonTIF],$A$4)</f>
        <v>3685500</v>
      </c>
      <c r="T284" s="8">
        <f>SUMIFS(TaxableValuation[Taxable Net],TaxableValuation[Dist],$C284,TaxableValuation[Tif_NonTIF],$A$4)</f>
        <v>568974518</v>
      </c>
      <c r="U284" s="8">
        <f>SUMIFS(TaxableValuation[Taxable Gas &amp; Elec Utilities],TaxableValuation[Dist],$C284,TaxableValuation[Tif_NonTIF],$A$4)</f>
        <v>12327274</v>
      </c>
      <c r="V284" s="8">
        <f t="shared" si="4"/>
        <v>581301792</v>
      </c>
    </row>
    <row r="285" spans="1:22" x14ac:dyDescent="0.25">
      <c r="A285">
        <f>'Assessed Non-TIF'!A285</f>
        <v>2026</v>
      </c>
      <c r="B285" t="str">
        <f>'Assessed Non-TIF'!B285</f>
        <v>05</v>
      </c>
      <c r="C285" t="str">
        <f>'Assessed Non-TIF'!C285</f>
        <v>6246</v>
      </c>
      <c r="D285" t="str">
        <f>'Assessed Non-TIF'!D285</f>
        <v>6246</v>
      </c>
      <c r="E285" t="str">
        <f>'Assessed Non-TIF'!E285</f>
        <v>STRATFORD</v>
      </c>
      <c r="F285" t="str">
        <f>'Assessed Non-TIF'!F285</f>
        <v>Stratford</v>
      </c>
      <c r="G285" s="8">
        <f>SUMIFS(TaxableValuation[Taxable Residential],TaxableValuation[Dist],$C285,TaxableValuation[Tif_NonTIF],$A$4)</f>
        <v>42265258</v>
      </c>
      <c r="H285" s="8">
        <f>SUMIFS(TaxableValuation[Taxable Ag Land],TaxableValuation[Dist],$C285,TaxableValuation[Tif_NonTIF],$A$4)</f>
        <v>56794431</v>
      </c>
      <c r="I285" s="8">
        <f>SUMIFS(TaxableValuation[Taxable Ag Building],TaxableValuation[Dist],$C285,TaxableValuation[Tif_NonTIF],$A$4)</f>
        <v>2132470</v>
      </c>
      <c r="J285" s="8">
        <f>SUMIFS(TaxableValuation[Taxable Commercial],TaxableValuation[Dist],$C285,TaxableValuation[Tif_NonTIF],$A$4)</f>
        <v>4139288</v>
      </c>
      <c r="K285" s="8">
        <f>SUMIFS(TaxableValuation[Taxable Industrial],TaxableValuation[Dist],$C285,TaxableValuation[Tif_NonTIF],$A$4)</f>
        <v>51529</v>
      </c>
      <c r="L285" s="8">
        <f>SUMIFS(TaxableValuation[Taxable Reserved],TaxableValuation[Dist],$C285,TaxableValuation[Tif_NonTIF],$A$4)</f>
        <v>0</v>
      </c>
      <c r="M285" s="8">
        <f>SUMIFS(TaxableValuation[Taxable Reserved2],TaxableValuation[Dist],$C285,TaxableValuation[Tif_NonTIF],$A$4)</f>
        <v>0</v>
      </c>
      <c r="N285" s="8">
        <f>SUMIFS(TaxableValuation[Taxable Railroads],TaxableValuation[Dist],$C285,TaxableValuation[Tif_NonTIF],$A$4)</f>
        <v>881510</v>
      </c>
      <c r="O285" s="8">
        <f>SUMIFS(TaxableValuation[Taxable Utilities],TaxableValuation[Dist],$C285,TaxableValuation[Tif_NonTIF],$A$4)</f>
        <v>199796</v>
      </c>
      <c r="P285" s="8">
        <f>SUMIFS(TaxableValuation[Taxable Other],TaxableValuation[Dist],$C285,TaxableValuation[Tif_NonTIF],$A$4)</f>
        <v>16431</v>
      </c>
      <c r="Q285" s="8">
        <f>SUMIFS(TaxableValuation[Taxable Gross],TaxableValuation[Dist],$C285,TaxableValuation[Tif_NonTIF],$A$4)</f>
        <v>106480713</v>
      </c>
      <c r="R285" s="8">
        <f>SUMIFS(TaxableValuation[Taxable Military Exempt],TaxableValuation[Dist],$C285,TaxableValuation[Tif_NonTIF],$A$4)</f>
        <v>216000</v>
      </c>
      <c r="S285" s="8">
        <f>SUMIFS(TaxableValuation[Taxable Homestead Exempt],TaxableValuation[Dist],$C285,TaxableValuation[Tif_NonTIF],$A$4)</f>
        <v>429000</v>
      </c>
      <c r="T285" s="8">
        <f>SUMIFS(TaxableValuation[Taxable Net],TaxableValuation[Dist],$C285,TaxableValuation[Tif_NonTIF],$A$4)</f>
        <v>105835713</v>
      </c>
      <c r="U285" s="8">
        <f>SUMIFS(TaxableValuation[Taxable Gas &amp; Elec Utilities],TaxableValuation[Dist],$C285,TaxableValuation[Tif_NonTIF],$A$4)</f>
        <v>574587</v>
      </c>
      <c r="V285" s="8">
        <f t="shared" si="4"/>
        <v>106410300</v>
      </c>
    </row>
    <row r="286" spans="1:22" x14ac:dyDescent="0.25">
      <c r="A286">
        <f>'Assessed Non-TIF'!A286</f>
        <v>2026</v>
      </c>
      <c r="B286" t="str">
        <f>'Assessed Non-TIF'!B286</f>
        <v>07</v>
      </c>
      <c r="C286" t="str">
        <f>'Assessed Non-TIF'!C286</f>
        <v>6273</v>
      </c>
      <c r="D286" t="str">
        <f>'Assessed Non-TIF'!D286</f>
        <v>6273</v>
      </c>
      <c r="E286" t="str">
        <f>'Assessed Non-TIF'!E286</f>
        <v>SUMNER-FREDERICKSBURG</v>
      </c>
      <c r="F286" t="str">
        <f>'Assessed Non-TIF'!F286</f>
        <v>Sumner-Fredericksburg</v>
      </c>
      <c r="G286" s="8">
        <f>SUMIFS(TaxableValuation[Taxable Residential],TaxableValuation[Dist],$C286,TaxableValuation[Tif_NonTIF],$A$4)</f>
        <v>152974512</v>
      </c>
      <c r="H286" s="8">
        <f>SUMIFS(TaxableValuation[Taxable Ag Land],TaxableValuation[Dist],$C286,TaxableValuation[Tif_NonTIF],$A$4)</f>
        <v>182606180</v>
      </c>
      <c r="I286" s="8">
        <f>SUMIFS(TaxableValuation[Taxable Ag Building],TaxableValuation[Dist],$C286,TaxableValuation[Tif_NonTIF],$A$4)</f>
        <v>11959996</v>
      </c>
      <c r="J286" s="8">
        <f>SUMIFS(TaxableValuation[Taxable Commercial],TaxableValuation[Dist],$C286,TaxableValuation[Tif_NonTIF],$A$4)</f>
        <v>20809845</v>
      </c>
      <c r="K286" s="8">
        <f>SUMIFS(TaxableValuation[Taxable Industrial],TaxableValuation[Dist],$C286,TaxableValuation[Tif_NonTIF],$A$4)</f>
        <v>19193131</v>
      </c>
      <c r="L286" s="8">
        <f>SUMIFS(TaxableValuation[Taxable Reserved],TaxableValuation[Dist],$C286,TaxableValuation[Tif_NonTIF],$A$4)</f>
        <v>0</v>
      </c>
      <c r="M286" s="8">
        <f>SUMIFS(TaxableValuation[Taxable Reserved2],TaxableValuation[Dist],$C286,TaxableValuation[Tif_NonTIF],$A$4)</f>
        <v>0</v>
      </c>
      <c r="N286" s="8">
        <f>SUMIFS(TaxableValuation[Taxable Railroads],TaxableValuation[Dist],$C286,TaxableValuation[Tif_NonTIF],$A$4)</f>
        <v>0</v>
      </c>
      <c r="O286" s="8">
        <f>SUMIFS(TaxableValuation[Taxable Utilities],TaxableValuation[Dist],$C286,TaxableValuation[Tif_NonTIF],$A$4)</f>
        <v>22244763</v>
      </c>
      <c r="P286" s="8">
        <f>SUMIFS(TaxableValuation[Taxable Other],TaxableValuation[Dist],$C286,TaxableValuation[Tif_NonTIF],$A$4)</f>
        <v>0</v>
      </c>
      <c r="Q286" s="8">
        <f>SUMIFS(TaxableValuation[Taxable Gross],TaxableValuation[Dist],$C286,TaxableValuation[Tif_NonTIF],$A$4)</f>
        <v>409788427</v>
      </c>
      <c r="R286" s="8">
        <f>SUMIFS(TaxableValuation[Taxable Military Exempt],TaxableValuation[Dist],$C286,TaxableValuation[Tif_NonTIF],$A$4)</f>
        <v>879704</v>
      </c>
      <c r="S286" s="8">
        <f>SUMIFS(TaxableValuation[Taxable Homestead Exempt],TaxableValuation[Dist],$C286,TaxableValuation[Tif_NonTIF],$A$4)</f>
        <v>3181678</v>
      </c>
      <c r="T286" s="8">
        <f>SUMIFS(TaxableValuation[Taxable Net],TaxableValuation[Dist],$C286,TaxableValuation[Tif_NonTIF],$A$4)</f>
        <v>405727045</v>
      </c>
      <c r="U286" s="8">
        <f>SUMIFS(TaxableValuation[Taxable Gas &amp; Elec Utilities],TaxableValuation[Dist],$C286,TaxableValuation[Tif_NonTIF],$A$4)</f>
        <v>5732985</v>
      </c>
      <c r="V286" s="8">
        <f t="shared" si="4"/>
        <v>411460030</v>
      </c>
    </row>
    <row r="287" spans="1:22" x14ac:dyDescent="0.25">
      <c r="A287">
        <f>'Assessed Non-TIF'!A287</f>
        <v>2026</v>
      </c>
      <c r="B287" t="str">
        <f>'Assessed Non-TIF'!B287</f>
        <v>10</v>
      </c>
      <c r="C287" t="str">
        <f>'Assessed Non-TIF'!C287</f>
        <v>6408</v>
      </c>
      <c r="D287" t="str">
        <f>'Assessed Non-TIF'!D287</f>
        <v>6408</v>
      </c>
      <c r="E287" t="str">
        <f>'Assessed Non-TIF'!E287</f>
        <v>TIPTON</v>
      </c>
      <c r="F287" t="str">
        <f>'Assessed Non-TIF'!F287</f>
        <v>Tipton</v>
      </c>
      <c r="G287" s="8">
        <f>SUMIFS(TaxableValuation[Taxable Residential],TaxableValuation[Dist],$C287,TaxableValuation[Tif_NonTIF],$A$4)</f>
        <v>213305730</v>
      </c>
      <c r="H287" s="8">
        <f>SUMIFS(TaxableValuation[Taxable Ag Land],TaxableValuation[Dist],$C287,TaxableValuation[Tif_NonTIF],$A$4)</f>
        <v>108077842</v>
      </c>
      <c r="I287" s="8">
        <f>SUMIFS(TaxableValuation[Taxable Ag Building],TaxableValuation[Dist],$C287,TaxableValuation[Tif_NonTIF],$A$4)</f>
        <v>7000168</v>
      </c>
      <c r="J287" s="8">
        <f>SUMIFS(TaxableValuation[Taxable Commercial],TaxableValuation[Dist],$C287,TaxableValuation[Tif_NonTIF],$A$4)</f>
        <v>34658277</v>
      </c>
      <c r="K287" s="8">
        <f>SUMIFS(TaxableValuation[Taxable Industrial],TaxableValuation[Dist],$C287,TaxableValuation[Tif_NonTIF],$A$4)</f>
        <v>10994318</v>
      </c>
      <c r="L287" s="8">
        <f>SUMIFS(TaxableValuation[Taxable Reserved],TaxableValuation[Dist],$C287,TaxableValuation[Tif_NonTIF],$A$4)</f>
        <v>0</v>
      </c>
      <c r="M287" s="8">
        <f>SUMIFS(TaxableValuation[Taxable Reserved2],TaxableValuation[Dist],$C287,TaxableValuation[Tif_NonTIF],$A$4)</f>
        <v>0</v>
      </c>
      <c r="N287" s="8">
        <f>SUMIFS(TaxableValuation[Taxable Railroads],TaxableValuation[Dist],$C287,TaxableValuation[Tif_NonTIF],$A$4)</f>
        <v>0</v>
      </c>
      <c r="O287" s="8">
        <f>SUMIFS(TaxableValuation[Taxable Utilities],TaxableValuation[Dist],$C287,TaxableValuation[Tif_NonTIF],$A$4)</f>
        <v>3228375</v>
      </c>
      <c r="P287" s="8">
        <f>SUMIFS(TaxableValuation[Taxable Other],TaxableValuation[Dist],$C287,TaxableValuation[Tif_NonTIF],$A$4)</f>
        <v>0</v>
      </c>
      <c r="Q287" s="8">
        <f>SUMIFS(TaxableValuation[Taxable Gross],TaxableValuation[Dist],$C287,TaxableValuation[Tif_NonTIF],$A$4)</f>
        <v>377264710</v>
      </c>
      <c r="R287" s="8">
        <f>SUMIFS(TaxableValuation[Taxable Military Exempt],TaxableValuation[Dist],$C287,TaxableValuation[Tif_NonTIF],$A$4)</f>
        <v>1000000</v>
      </c>
      <c r="S287" s="8">
        <f>SUMIFS(TaxableValuation[Taxable Homestead Exempt],TaxableValuation[Dist],$C287,TaxableValuation[Tif_NonTIF],$A$4)</f>
        <v>2879500</v>
      </c>
      <c r="T287" s="8">
        <f>SUMIFS(TaxableValuation[Taxable Net],TaxableValuation[Dist],$C287,TaxableValuation[Tif_NonTIF],$A$4)</f>
        <v>373385210</v>
      </c>
      <c r="U287" s="8">
        <f>SUMIFS(TaxableValuation[Taxable Gas &amp; Elec Utilities],TaxableValuation[Dist],$C287,TaxableValuation[Tif_NonTIF],$A$4)</f>
        <v>3056383</v>
      </c>
      <c r="V287" s="8">
        <f t="shared" si="4"/>
        <v>376441593</v>
      </c>
    </row>
    <row r="288" spans="1:22" x14ac:dyDescent="0.25">
      <c r="A288">
        <f>'Assessed Non-TIF'!A288</f>
        <v>2026</v>
      </c>
      <c r="B288" t="str">
        <f>'Assessed Non-TIF'!B288</f>
        <v>13</v>
      </c>
      <c r="C288" t="str">
        <f>'Assessed Non-TIF'!C288</f>
        <v>6453</v>
      </c>
      <c r="D288" t="str">
        <f>'Assessed Non-TIF'!D288</f>
        <v>6453</v>
      </c>
      <c r="E288" t="str">
        <f>'Assessed Non-TIF'!E288</f>
        <v>TREYNOR</v>
      </c>
      <c r="F288" t="str">
        <f>'Assessed Non-TIF'!F288</f>
        <v>Treynor</v>
      </c>
      <c r="G288" s="8">
        <f>SUMIFS(TaxableValuation[Taxable Residential],TaxableValuation[Dist],$C288,TaxableValuation[Tif_NonTIF],$A$4)</f>
        <v>196331678</v>
      </c>
      <c r="H288" s="8">
        <f>SUMIFS(TaxableValuation[Taxable Ag Land],TaxableValuation[Dist],$C288,TaxableValuation[Tif_NonTIF],$A$4)</f>
        <v>78739831</v>
      </c>
      <c r="I288" s="8">
        <f>SUMIFS(TaxableValuation[Taxable Ag Building],TaxableValuation[Dist],$C288,TaxableValuation[Tif_NonTIF],$A$4)</f>
        <v>3780660</v>
      </c>
      <c r="J288" s="8">
        <f>SUMIFS(TaxableValuation[Taxable Commercial],TaxableValuation[Dist],$C288,TaxableValuation[Tif_NonTIF],$A$4)</f>
        <v>8909427</v>
      </c>
      <c r="K288" s="8">
        <f>SUMIFS(TaxableValuation[Taxable Industrial],TaxableValuation[Dist],$C288,TaxableValuation[Tif_NonTIF],$A$4)</f>
        <v>357035</v>
      </c>
      <c r="L288" s="8">
        <f>SUMIFS(TaxableValuation[Taxable Reserved],TaxableValuation[Dist],$C288,TaxableValuation[Tif_NonTIF],$A$4)</f>
        <v>0</v>
      </c>
      <c r="M288" s="8">
        <f>SUMIFS(TaxableValuation[Taxable Reserved2],TaxableValuation[Dist],$C288,TaxableValuation[Tif_NonTIF],$A$4)</f>
        <v>0</v>
      </c>
      <c r="N288" s="8">
        <f>SUMIFS(TaxableValuation[Taxable Railroads],TaxableValuation[Dist],$C288,TaxableValuation[Tif_NonTIF],$A$4)</f>
        <v>0</v>
      </c>
      <c r="O288" s="8">
        <f>SUMIFS(TaxableValuation[Taxable Utilities],TaxableValuation[Dist],$C288,TaxableValuation[Tif_NonTIF],$A$4)</f>
        <v>4991349</v>
      </c>
      <c r="P288" s="8">
        <f>SUMIFS(TaxableValuation[Taxable Other],TaxableValuation[Dist],$C288,TaxableValuation[Tif_NonTIF],$A$4)</f>
        <v>0</v>
      </c>
      <c r="Q288" s="8">
        <f>SUMIFS(TaxableValuation[Taxable Gross],TaxableValuation[Dist],$C288,TaxableValuation[Tif_NonTIF],$A$4)</f>
        <v>293109980</v>
      </c>
      <c r="R288" s="8">
        <f>SUMIFS(TaxableValuation[Taxable Military Exempt],TaxableValuation[Dist],$C288,TaxableValuation[Tif_NonTIF],$A$4)</f>
        <v>520000</v>
      </c>
      <c r="S288" s="8">
        <f>SUMIFS(TaxableValuation[Taxable Homestead Exempt],TaxableValuation[Dist],$C288,TaxableValuation[Tif_NonTIF],$A$4)</f>
        <v>1631500</v>
      </c>
      <c r="T288" s="8">
        <f>SUMIFS(TaxableValuation[Taxable Net],TaxableValuation[Dist],$C288,TaxableValuation[Tif_NonTIF],$A$4)</f>
        <v>290958480</v>
      </c>
      <c r="U288" s="8">
        <f>SUMIFS(TaxableValuation[Taxable Gas &amp; Elec Utilities],TaxableValuation[Dist],$C288,TaxableValuation[Tif_NonTIF],$A$4)</f>
        <v>7843866</v>
      </c>
      <c r="V288" s="8">
        <f t="shared" si="4"/>
        <v>298802346</v>
      </c>
    </row>
    <row r="289" spans="1:22" x14ac:dyDescent="0.25">
      <c r="A289">
        <f>'Assessed Non-TIF'!A289</f>
        <v>2026</v>
      </c>
      <c r="B289" t="str">
        <f>'Assessed Non-TIF'!B289</f>
        <v>13</v>
      </c>
      <c r="C289" t="str">
        <f>'Assessed Non-TIF'!C289</f>
        <v>6460</v>
      </c>
      <c r="D289" t="str">
        <f>'Assessed Non-TIF'!D289</f>
        <v>6460</v>
      </c>
      <c r="E289" t="str">
        <f>'Assessed Non-TIF'!E289</f>
        <v>TRI-CENTER</v>
      </c>
      <c r="F289" t="str">
        <f>'Assessed Non-TIF'!F289</f>
        <v>Tri-Center</v>
      </c>
      <c r="G289" s="8">
        <f>SUMIFS(TaxableValuation[Taxable Residential],TaxableValuation[Dist],$C289,TaxableValuation[Tif_NonTIF],$A$4)</f>
        <v>130031278</v>
      </c>
      <c r="H289" s="8">
        <f>SUMIFS(TaxableValuation[Taxable Ag Land],TaxableValuation[Dist],$C289,TaxableValuation[Tif_NonTIF],$A$4)</f>
        <v>137092445</v>
      </c>
      <c r="I289" s="8">
        <f>SUMIFS(TaxableValuation[Taxable Ag Building],TaxableValuation[Dist],$C289,TaxableValuation[Tif_NonTIF],$A$4)</f>
        <v>6353374</v>
      </c>
      <c r="J289" s="8">
        <f>SUMIFS(TaxableValuation[Taxable Commercial],TaxableValuation[Dist],$C289,TaxableValuation[Tif_NonTIF],$A$4)</f>
        <v>8098745</v>
      </c>
      <c r="K289" s="8">
        <f>SUMIFS(TaxableValuation[Taxable Industrial],TaxableValuation[Dist],$C289,TaxableValuation[Tif_NonTIF],$A$4)</f>
        <v>1083481</v>
      </c>
      <c r="L289" s="8">
        <f>SUMIFS(TaxableValuation[Taxable Reserved],TaxableValuation[Dist],$C289,TaxableValuation[Tif_NonTIF],$A$4)</f>
        <v>0</v>
      </c>
      <c r="M289" s="8">
        <f>SUMIFS(TaxableValuation[Taxable Reserved2],TaxableValuation[Dist],$C289,TaxableValuation[Tif_NonTIF],$A$4)</f>
        <v>0</v>
      </c>
      <c r="N289" s="8">
        <f>SUMIFS(TaxableValuation[Taxable Railroads],TaxableValuation[Dist],$C289,TaxableValuation[Tif_NonTIF],$A$4)</f>
        <v>14507244</v>
      </c>
      <c r="O289" s="8">
        <f>SUMIFS(TaxableValuation[Taxable Utilities],TaxableValuation[Dist],$C289,TaxableValuation[Tif_NonTIF],$A$4)</f>
        <v>1812539</v>
      </c>
      <c r="P289" s="8">
        <f>SUMIFS(TaxableValuation[Taxable Other],TaxableValuation[Dist],$C289,TaxableValuation[Tif_NonTIF],$A$4)</f>
        <v>123</v>
      </c>
      <c r="Q289" s="8">
        <f>SUMIFS(TaxableValuation[Taxable Gross],TaxableValuation[Dist],$C289,TaxableValuation[Tif_NonTIF],$A$4)</f>
        <v>298979229</v>
      </c>
      <c r="R289" s="8">
        <f>SUMIFS(TaxableValuation[Taxable Military Exempt],TaxableValuation[Dist],$C289,TaxableValuation[Tif_NonTIF],$A$4)</f>
        <v>660000</v>
      </c>
      <c r="S289" s="8">
        <f>SUMIFS(TaxableValuation[Taxable Homestead Exempt],TaxableValuation[Dist],$C289,TaxableValuation[Tif_NonTIF],$A$4)</f>
        <v>1638000</v>
      </c>
      <c r="T289" s="8">
        <f>SUMIFS(TaxableValuation[Taxable Net],TaxableValuation[Dist],$C289,TaxableValuation[Tif_NonTIF],$A$4)</f>
        <v>296681229</v>
      </c>
      <c r="U289" s="8">
        <f>SUMIFS(TaxableValuation[Taxable Gas &amp; Elec Utilities],TaxableValuation[Dist],$C289,TaxableValuation[Tif_NonTIF],$A$4)</f>
        <v>3997461</v>
      </c>
      <c r="V289" s="8">
        <f t="shared" si="4"/>
        <v>300678690</v>
      </c>
    </row>
    <row r="290" spans="1:22" x14ac:dyDescent="0.25">
      <c r="A290">
        <f>'Assessed Non-TIF'!A290</f>
        <v>2026</v>
      </c>
      <c r="B290" t="str">
        <f>'Assessed Non-TIF'!B290</f>
        <v>15</v>
      </c>
      <c r="C290" t="str">
        <f>'Assessed Non-TIF'!C290</f>
        <v>6462</v>
      </c>
      <c r="D290" t="str">
        <f>'Assessed Non-TIF'!D290</f>
        <v>6462</v>
      </c>
      <c r="E290" t="str">
        <f>'Assessed Non-TIF'!E290</f>
        <v>TRI-COUNTY</v>
      </c>
      <c r="F290" t="str">
        <f>'Assessed Non-TIF'!F290</f>
        <v>Tri-County</v>
      </c>
      <c r="G290" s="8">
        <f>SUMIFS(TaxableValuation[Taxable Residential],TaxableValuation[Dist],$C290,TaxableValuation[Tif_NonTIF],$A$4)</f>
        <v>40676538</v>
      </c>
      <c r="H290" s="8">
        <f>SUMIFS(TaxableValuation[Taxable Ag Land],TaxableValuation[Dist],$C290,TaxableValuation[Tif_NonTIF],$A$4)</f>
        <v>89360798</v>
      </c>
      <c r="I290" s="8">
        <f>SUMIFS(TaxableValuation[Taxable Ag Building],TaxableValuation[Dist],$C290,TaxableValuation[Tif_NonTIF],$A$4)</f>
        <v>6028253</v>
      </c>
      <c r="J290" s="8">
        <f>SUMIFS(TaxableValuation[Taxable Commercial],TaxableValuation[Dist],$C290,TaxableValuation[Tif_NonTIF],$A$4)</f>
        <v>3869087</v>
      </c>
      <c r="K290" s="8">
        <f>SUMIFS(TaxableValuation[Taxable Industrial],TaxableValuation[Dist],$C290,TaxableValuation[Tif_NonTIF],$A$4)</f>
        <v>9937804</v>
      </c>
      <c r="L290" s="8">
        <f>SUMIFS(TaxableValuation[Taxable Reserved],TaxableValuation[Dist],$C290,TaxableValuation[Tif_NonTIF],$A$4)</f>
        <v>0</v>
      </c>
      <c r="M290" s="8">
        <f>SUMIFS(TaxableValuation[Taxable Reserved2],TaxableValuation[Dist],$C290,TaxableValuation[Tif_NonTIF],$A$4)</f>
        <v>0</v>
      </c>
      <c r="N290" s="8">
        <f>SUMIFS(TaxableValuation[Taxable Railroads],TaxableValuation[Dist],$C290,TaxableValuation[Tif_NonTIF],$A$4)</f>
        <v>0</v>
      </c>
      <c r="O290" s="8">
        <f>SUMIFS(TaxableValuation[Taxable Utilities],TaxableValuation[Dist],$C290,TaxableValuation[Tif_NonTIF],$A$4)</f>
        <v>987240</v>
      </c>
      <c r="P290" s="8">
        <f>SUMIFS(TaxableValuation[Taxable Other],TaxableValuation[Dist],$C290,TaxableValuation[Tif_NonTIF],$A$4)</f>
        <v>0</v>
      </c>
      <c r="Q290" s="8">
        <f>SUMIFS(TaxableValuation[Taxable Gross],TaxableValuation[Dist],$C290,TaxableValuation[Tif_NonTIF],$A$4)</f>
        <v>150859720</v>
      </c>
      <c r="R290" s="8">
        <f>SUMIFS(TaxableValuation[Taxable Military Exempt],TaxableValuation[Dist],$C290,TaxableValuation[Tif_NonTIF],$A$4)</f>
        <v>319653</v>
      </c>
      <c r="S290" s="8">
        <f>SUMIFS(TaxableValuation[Taxable Homestead Exempt],TaxableValuation[Dist],$C290,TaxableValuation[Tif_NonTIF],$A$4)</f>
        <v>1059500</v>
      </c>
      <c r="T290" s="8">
        <f>SUMIFS(TaxableValuation[Taxable Net],TaxableValuation[Dist],$C290,TaxableValuation[Tif_NonTIF],$A$4)</f>
        <v>149480567</v>
      </c>
      <c r="U290" s="8">
        <f>SUMIFS(TaxableValuation[Taxable Gas &amp; Elec Utilities],TaxableValuation[Dist],$C290,TaxableValuation[Tif_NonTIF],$A$4)</f>
        <v>3181953</v>
      </c>
      <c r="V290" s="8">
        <f t="shared" si="4"/>
        <v>152662520</v>
      </c>
    </row>
    <row r="291" spans="1:22" x14ac:dyDescent="0.25">
      <c r="A291">
        <f>'Assessed Non-TIF'!A291</f>
        <v>2026</v>
      </c>
      <c r="B291" t="str">
        <f>'Assessed Non-TIF'!B291</f>
        <v>07</v>
      </c>
      <c r="C291" t="str">
        <f>'Assessed Non-TIF'!C291</f>
        <v>6471</v>
      </c>
      <c r="D291" t="str">
        <f>'Assessed Non-TIF'!D291</f>
        <v>6471</v>
      </c>
      <c r="E291" t="str">
        <f>'Assessed Non-TIF'!E291</f>
        <v>TRIPOLI</v>
      </c>
      <c r="F291" t="str">
        <f>'Assessed Non-TIF'!F291</f>
        <v>Tripoli</v>
      </c>
      <c r="G291" s="8">
        <f>SUMIFS(TaxableValuation[Taxable Residential],TaxableValuation[Dist],$C291,TaxableValuation[Tif_NonTIF],$A$4)</f>
        <v>80608653</v>
      </c>
      <c r="H291" s="8">
        <f>SUMIFS(TaxableValuation[Taxable Ag Land],TaxableValuation[Dist],$C291,TaxableValuation[Tif_NonTIF],$A$4)</f>
        <v>69855459</v>
      </c>
      <c r="I291" s="8">
        <f>SUMIFS(TaxableValuation[Taxable Ag Building],TaxableValuation[Dist],$C291,TaxableValuation[Tif_NonTIF],$A$4)</f>
        <v>3616253</v>
      </c>
      <c r="J291" s="8">
        <f>SUMIFS(TaxableValuation[Taxable Commercial],TaxableValuation[Dist],$C291,TaxableValuation[Tif_NonTIF],$A$4)</f>
        <v>9681392</v>
      </c>
      <c r="K291" s="8">
        <f>SUMIFS(TaxableValuation[Taxable Industrial],TaxableValuation[Dist],$C291,TaxableValuation[Tif_NonTIF],$A$4)</f>
        <v>0</v>
      </c>
      <c r="L291" s="8">
        <f>SUMIFS(TaxableValuation[Taxable Reserved],TaxableValuation[Dist],$C291,TaxableValuation[Tif_NonTIF],$A$4)</f>
        <v>0</v>
      </c>
      <c r="M291" s="8">
        <f>SUMIFS(TaxableValuation[Taxable Reserved2],TaxableValuation[Dist],$C291,TaxableValuation[Tif_NonTIF],$A$4)</f>
        <v>0</v>
      </c>
      <c r="N291" s="8">
        <f>SUMIFS(TaxableValuation[Taxable Railroads],TaxableValuation[Dist],$C291,TaxableValuation[Tif_NonTIF],$A$4)</f>
        <v>0</v>
      </c>
      <c r="O291" s="8">
        <f>SUMIFS(TaxableValuation[Taxable Utilities],TaxableValuation[Dist],$C291,TaxableValuation[Tif_NonTIF],$A$4)</f>
        <v>316933</v>
      </c>
      <c r="P291" s="8">
        <f>SUMIFS(TaxableValuation[Taxable Other],TaxableValuation[Dist],$C291,TaxableValuation[Tif_NonTIF],$A$4)</f>
        <v>0</v>
      </c>
      <c r="Q291" s="8">
        <f>SUMIFS(TaxableValuation[Taxable Gross],TaxableValuation[Dist],$C291,TaxableValuation[Tif_NonTIF],$A$4)</f>
        <v>164078690</v>
      </c>
      <c r="R291" s="8">
        <f>SUMIFS(TaxableValuation[Taxable Military Exempt],TaxableValuation[Dist],$C291,TaxableValuation[Tif_NonTIF],$A$4)</f>
        <v>508000</v>
      </c>
      <c r="S291" s="8">
        <f>SUMIFS(TaxableValuation[Taxable Homestead Exempt],TaxableValuation[Dist],$C291,TaxableValuation[Tif_NonTIF],$A$4)</f>
        <v>1521000</v>
      </c>
      <c r="T291" s="8">
        <f>SUMIFS(TaxableValuation[Taxable Net],TaxableValuation[Dist],$C291,TaxableValuation[Tif_NonTIF],$A$4)</f>
        <v>162049690</v>
      </c>
      <c r="U291" s="8">
        <f>SUMIFS(TaxableValuation[Taxable Gas &amp; Elec Utilities],TaxableValuation[Dist],$C291,TaxableValuation[Tif_NonTIF],$A$4)</f>
        <v>1968980</v>
      </c>
      <c r="V291" s="8">
        <f t="shared" si="4"/>
        <v>164018670</v>
      </c>
    </row>
    <row r="292" spans="1:22" x14ac:dyDescent="0.25">
      <c r="A292">
        <f>'Assessed Non-TIF'!A292</f>
        <v>2026</v>
      </c>
      <c r="B292" t="str">
        <f>'Assessed Non-TIF'!B292</f>
        <v>01</v>
      </c>
      <c r="C292" t="str">
        <f>'Assessed Non-TIF'!C292</f>
        <v>6509</v>
      </c>
      <c r="D292" t="str">
        <f>'Assessed Non-TIF'!D292</f>
        <v>6509</v>
      </c>
      <c r="E292" t="str">
        <f>'Assessed Non-TIF'!E292</f>
        <v>TURKEY VALLEY</v>
      </c>
      <c r="F292" t="str">
        <f>'Assessed Non-TIF'!F292</f>
        <v>Turkey Valley</v>
      </c>
      <c r="G292" s="8">
        <f>SUMIFS(TaxableValuation[Taxable Residential],TaxableValuation[Dist],$C292,TaxableValuation[Tif_NonTIF],$A$4)</f>
        <v>96930346</v>
      </c>
      <c r="H292" s="8">
        <f>SUMIFS(TaxableValuation[Taxable Ag Land],TaxableValuation[Dist],$C292,TaxableValuation[Tif_NonTIF],$A$4)</f>
        <v>121940714</v>
      </c>
      <c r="I292" s="8">
        <f>SUMIFS(TaxableValuation[Taxable Ag Building],TaxableValuation[Dist],$C292,TaxableValuation[Tif_NonTIF],$A$4)</f>
        <v>11685719</v>
      </c>
      <c r="J292" s="8">
        <f>SUMIFS(TaxableValuation[Taxable Commercial],TaxableValuation[Dist],$C292,TaxableValuation[Tif_NonTIF],$A$4)</f>
        <v>20539748</v>
      </c>
      <c r="K292" s="8">
        <f>SUMIFS(TaxableValuation[Taxable Industrial],TaxableValuation[Dist],$C292,TaxableValuation[Tif_NonTIF],$A$4)</f>
        <v>3859949</v>
      </c>
      <c r="L292" s="8">
        <f>SUMIFS(TaxableValuation[Taxable Reserved],TaxableValuation[Dist],$C292,TaxableValuation[Tif_NonTIF],$A$4)</f>
        <v>0</v>
      </c>
      <c r="M292" s="8">
        <f>SUMIFS(TaxableValuation[Taxable Reserved2],TaxableValuation[Dist],$C292,TaxableValuation[Tif_NonTIF],$A$4)</f>
        <v>0</v>
      </c>
      <c r="N292" s="8">
        <f>SUMIFS(TaxableValuation[Taxable Railroads],TaxableValuation[Dist],$C292,TaxableValuation[Tif_NonTIF],$A$4)</f>
        <v>4815128</v>
      </c>
      <c r="O292" s="8">
        <f>SUMIFS(TaxableValuation[Taxable Utilities],TaxableValuation[Dist],$C292,TaxableValuation[Tif_NonTIF],$A$4)</f>
        <v>850170</v>
      </c>
      <c r="P292" s="8">
        <f>SUMIFS(TaxableValuation[Taxable Other],TaxableValuation[Dist],$C292,TaxableValuation[Tif_NonTIF],$A$4)</f>
        <v>0</v>
      </c>
      <c r="Q292" s="8">
        <f>SUMIFS(TaxableValuation[Taxable Gross],TaxableValuation[Dist],$C292,TaxableValuation[Tif_NonTIF],$A$4)</f>
        <v>260621774</v>
      </c>
      <c r="R292" s="8">
        <f>SUMIFS(TaxableValuation[Taxable Military Exempt],TaxableValuation[Dist],$C292,TaxableValuation[Tif_NonTIF],$A$4)</f>
        <v>547704</v>
      </c>
      <c r="S292" s="8">
        <f>SUMIFS(TaxableValuation[Taxable Homestead Exempt],TaxableValuation[Dist],$C292,TaxableValuation[Tif_NonTIF],$A$4)</f>
        <v>1963000</v>
      </c>
      <c r="T292" s="8">
        <f>SUMIFS(TaxableValuation[Taxable Net],TaxableValuation[Dist],$C292,TaxableValuation[Tif_NonTIF],$A$4)</f>
        <v>258111070</v>
      </c>
      <c r="U292" s="8">
        <f>SUMIFS(TaxableValuation[Taxable Gas &amp; Elec Utilities],TaxableValuation[Dist],$C292,TaxableValuation[Tif_NonTIF],$A$4)</f>
        <v>2708312</v>
      </c>
      <c r="V292" s="8">
        <f t="shared" si="4"/>
        <v>260819382</v>
      </c>
    </row>
    <row r="293" spans="1:22" x14ac:dyDescent="0.25">
      <c r="A293">
        <f>'Assessed Non-TIF'!A293</f>
        <v>2026</v>
      </c>
      <c r="B293" t="str">
        <f>'Assessed Non-TIF'!B293</f>
        <v>11</v>
      </c>
      <c r="C293" t="str">
        <f>'Assessed Non-TIF'!C293</f>
        <v>6512</v>
      </c>
      <c r="D293" t="str">
        <f>'Assessed Non-TIF'!D293</f>
        <v>6512</v>
      </c>
      <c r="E293" t="str">
        <f>'Assessed Non-TIF'!E293</f>
        <v>TWIN CEDARS</v>
      </c>
      <c r="F293" t="str">
        <f>'Assessed Non-TIF'!F293</f>
        <v>Twin Cedars</v>
      </c>
      <c r="G293" s="8">
        <f>SUMIFS(TaxableValuation[Taxable Residential],TaxableValuation[Dist],$C293,TaxableValuation[Tif_NonTIF],$A$4)</f>
        <v>60908713</v>
      </c>
      <c r="H293" s="8">
        <f>SUMIFS(TaxableValuation[Taxable Ag Land],TaxableValuation[Dist],$C293,TaxableValuation[Tif_NonTIF],$A$4)</f>
        <v>61551914</v>
      </c>
      <c r="I293" s="8">
        <f>SUMIFS(TaxableValuation[Taxable Ag Building],TaxableValuation[Dist],$C293,TaxableValuation[Tif_NonTIF],$A$4)</f>
        <v>2340510</v>
      </c>
      <c r="J293" s="8">
        <f>SUMIFS(TaxableValuation[Taxable Commercial],TaxableValuation[Dist],$C293,TaxableValuation[Tif_NonTIF],$A$4)</f>
        <v>7059982</v>
      </c>
      <c r="K293" s="8">
        <f>SUMIFS(TaxableValuation[Taxable Industrial],TaxableValuation[Dist],$C293,TaxableValuation[Tif_NonTIF],$A$4)</f>
        <v>391928</v>
      </c>
      <c r="L293" s="8">
        <f>SUMIFS(TaxableValuation[Taxable Reserved],TaxableValuation[Dist],$C293,TaxableValuation[Tif_NonTIF],$A$4)</f>
        <v>0</v>
      </c>
      <c r="M293" s="8">
        <f>SUMIFS(TaxableValuation[Taxable Reserved2],TaxableValuation[Dist],$C293,TaxableValuation[Tif_NonTIF],$A$4)</f>
        <v>0</v>
      </c>
      <c r="N293" s="8">
        <f>SUMIFS(TaxableValuation[Taxable Railroads],TaxableValuation[Dist],$C293,TaxableValuation[Tif_NonTIF],$A$4)</f>
        <v>11743383</v>
      </c>
      <c r="O293" s="8">
        <f>SUMIFS(TaxableValuation[Taxable Utilities],TaxableValuation[Dist],$C293,TaxableValuation[Tif_NonTIF],$A$4)</f>
        <v>2945419</v>
      </c>
      <c r="P293" s="8">
        <f>SUMIFS(TaxableValuation[Taxable Other],TaxableValuation[Dist],$C293,TaxableValuation[Tif_NonTIF],$A$4)</f>
        <v>10460</v>
      </c>
      <c r="Q293" s="8">
        <f>SUMIFS(TaxableValuation[Taxable Gross],TaxableValuation[Dist],$C293,TaxableValuation[Tif_NonTIF],$A$4)</f>
        <v>146952309</v>
      </c>
      <c r="R293" s="8">
        <f>SUMIFS(TaxableValuation[Taxable Military Exempt],TaxableValuation[Dist],$C293,TaxableValuation[Tif_NonTIF],$A$4)</f>
        <v>397007</v>
      </c>
      <c r="S293" s="8">
        <f>SUMIFS(TaxableValuation[Taxable Homestead Exempt],TaxableValuation[Dist],$C293,TaxableValuation[Tif_NonTIF],$A$4)</f>
        <v>1079000</v>
      </c>
      <c r="T293" s="8">
        <f>SUMIFS(TaxableValuation[Taxable Net],TaxableValuation[Dist],$C293,TaxableValuation[Tif_NonTIF],$A$4)</f>
        <v>145476302</v>
      </c>
      <c r="U293" s="8">
        <f>SUMIFS(TaxableValuation[Taxable Gas &amp; Elec Utilities],TaxableValuation[Dist],$C293,TaxableValuation[Tif_NonTIF],$A$4)</f>
        <v>5118187</v>
      </c>
      <c r="V293" s="8">
        <f t="shared" si="4"/>
        <v>150594489</v>
      </c>
    </row>
    <row r="294" spans="1:22" x14ac:dyDescent="0.25">
      <c r="A294">
        <f>'Assessed Non-TIF'!A294</f>
        <v>2026</v>
      </c>
      <c r="B294" t="str">
        <f>'Assessed Non-TIF'!B294</f>
        <v>05</v>
      </c>
      <c r="C294" t="str">
        <f>'Assessed Non-TIF'!C294</f>
        <v>6516</v>
      </c>
      <c r="D294" t="str">
        <f>'Assessed Non-TIF'!D294</f>
        <v>6516</v>
      </c>
      <c r="E294" t="str">
        <f>'Assessed Non-TIF'!E294</f>
        <v>TWIN RIVERS</v>
      </c>
      <c r="F294" t="str">
        <f>'Assessed Non-TIF'!F294</f>
        <v>Twin Rivers</v>
      </c>
      <c r="G294" s="8">
        <f>SUMIFS(TaxableValuation[Taxable Residential],TaxableValuation[Dist],$C294,TaxableValuation[Tif_NonTIF],$A$4)</f>
        <v>30733353</v>
      </c>
      <c r="H294" s="8">
        <f>SUMIFS(TaxableValuation[Taxable Ag Land],TaxableValuation[Dist],$C294,TaxableValuation[Tif_NonTIF],$A$4)</f>
        <v>94183508</v>
      </c>
      <c r="I294" s="8">
        <f>SUMIFS(TaxableValuation[Taxable Ag Building],TaxableValuation[Dist],$C294,TaxableValuation[Tif_NonTIF],$A$4)</f>
        <v>6604634</v>
      </c>
      <c r="J294" s="8">
        <f>SUMIFS(TaxableValuation[Taxable Commercial],TaxableValuation[Dist],$C294,TaxableValuation[Tif_NonTIF],$A$4)</f>
        <v>22135063</v>
      </c>
      <c r="K294" s="8">
        <f>SUMIFS(TaxableValuation[Taxable Industrial],TaxableValuation[Dist],$C294,TaxableValuation[Tif_NonTIF],$A$4)</f>
        <v>1008824</v>
      </c>
      <c r="L294" s="8">
        <f>SUMIFS(TaxableValuation[Taxable Reserved],TaxableValuation[Dist],$C294,TaxableValuation[Tif_NonTIF],$A$4)</f>
        <v>0</v>
      </c>
      <c r="M294" s="8">
        <f>SUMIFS(TaxableValuation[Taxable Reserved2],TaxableValuation[Dist],$C294,TaxableValuation[Tif_NonTIF],$A$4)</f>
        <v>0</v>
      </c>
      <c r="N294" s="8">
        <f>SUMIFS(TaxableValuation[Taxable Railroads],TaxableValuation[Dist],$C294,TaxableValuation[Tif_NonTIF],$A$4)</f>
        <v>22009559</v>
      </c>
      <c r="O294" s="8">
        <f>SUMIFS(TaxableValuation[Taxable Utilities],TaxableValuation[Dist],$C294,TaxableValuation[Tif_NonTIF],$A$4)</f>
        <v>0</v>
      </c>
      <c r="P294" s="8">
        <f>SUMIFS(TaxableValuation[Taxable Other],TaxableValuation[Dist],$C294,TaxableValuation[Tif_NonTIF],$A$4)</f>
        <v>24836</v>
      </c>
      <c r="Q294" s="8">
        <f>SUMIFS(TaxableValuation[Taxable Gross],TaxableValuation[Dist],$C294,TaxableValuation[Tif_NonTIF],$A$4)</f>
        <v>176699777</v>
      </c>
      <c r="R294" s="8">
        <f>SUMIFS(TaxableValuation[Taxable Military Exempt],TaxableValuation[Dist],$C294,TaxableValuation[Tif_NonTIF],$A$4)</f>
        <v>199475</v>
      </c>
      <c r="S294" s="8">
        <f>SUMIFS(TaxableValuation[Taxable Homestead Exempt],TaxableValuation[Dist],$C294,TaxableValuation[Tif_NonTIF],$A$4)</f>
        <v>279500</v>
      </c>
      <c r="T294" s="8">
        <f>SUMIFS(TaxableValuation[Taxable Net],TaxableValuation[Dist],$C294,TaxableValuation[Tif_NonTIF],$A$4)</f>
        <v>176220802</v>
      </c>
      <c r="U294" s="8">
        <f>SUMIFS(TaxableValuation[Taxable Gas &amp; Elec Utilities],TaxableValuation[Dist],$C294,TaxableValuation[Tif_NonTIF],$A$4)</f>
        <v>7316609</v>
      </c>
      <c r="V294" s="8">
        <f t="shared" si="4"/>
        <v>183537411</v>
      </c>
    </row>
    <row r="295" spans="1:22" x14ac:dyDescent="0.25">
      <c r="A295">
        <f>'Assessed Non-TIF'!A295</f>
        <v>2026</v>
      </c>
      <c r="B295" t="str">
        <f>'Assessed Non-TIF'!B295</f>
        <v>13</v>
      </c>
      <c r="C295" t="str">
        <f>'Assessed Non-TIF'!C295</f>
        <v>6534</v>
      </c>
      <c r="D295" t="str">
        <f>'Assessed Non-TIF'!D295</f>
        <v>6534</v>
      </c>
      <c r="E295" t="str">
        <f>'Assessed Non-TIF'!E295</f>
        <v>UNDERWOOD</v>
      </c>
      <c r="F295" t="str">
        <f>'Assessed Non-TIF'!F295</f>
        <v>Underwood</v>
      </c>
      <c r="G295" s="8">
        <f>SUMIFS(TaxableValuation[Taxable Residential],TaxableValuation[Dist],$C295,TaxableValuation[Tif_NonTIF],$A$4)</f>
        <v>207287744</v>
      </c>
      <c r="H295" s="8">
        <f>SUMIFS(TaxableValuation[Taxable Ag Land],TaxableValuation[Dist],$C295,TaxableValuation[Tif_NonTIF],$A$4)</f>
        <v>88198324</v>
      </c>
      <c r="I295" s="8">
        <f>SUMIFS(TaxableValuation[Taxable Ag Building],TaxableValuation[Dist],$C295,TaxableValuation[Tif_NonTIF],$A$4)</f>
        <v>5233022</v>
      </c>
      <c r="J295" s="8">
        <f>SUMIFS(TaxableValuation[Taxable Commercial],TaxableValuation[Dist],$C295,TaxableValuation[Tif_NonTIF],$A$4)</f>
        <v>32395741</v>
      </c>
      <c r="K295" s="8">
        <f>SUMIFS(TaxableValuation[Taxable Industrial],TaxableValuation[Dist],$C295,TaxableValuation[Tif_NonTIF],$A$4)</f>
        <v>245737</v>
      </c>
      <c r="L295" s="8">
        <f>SUMIFS(TaxableValuation[Taxable Reserved],TaxableValuation[Dist],$C295,TaxableValuation[Tif_NonTIF],$A$4)</f>
        <v>0</v>
      </c>
      <c r="M295" s="8">
        <f>SUMIFS(TaxableValuation[Taxable Reserved2],TaxableValuation[Dist],$C295,TaxableValuation[Tif_NonTIF],$A$4)</f>
        <v>0</v>
      </c>
      <c r="N295" s="8">
        <f>SUMIFS(TaxableValuation[Taxable Railroads],TaxableValuation[Dist],$C295,TaxableValuation[Tif_NonTIF],$A$4)</f>
        <v>14104464</v>
      </c>
      <c r="O295" s="8">
        <f>SUMIFS(TaxableValuation[Taxable Utilities],TaxableValuation[Dist],$C295,TaxableValuation[Tif_NonTIF],$A$4)</f>
        <v>141384</v>
      </c>
      <c r="P295" s="8">
        <f>SUMIFS(TaxableValuation[Taxable Other],TaxableValuation[Dist],$C295,TaxableValuation[Tif_NonTIF],$A$4)</f>
        <v>0</v>
      </c>
      <c r="Q295" s="8">
        <f>SUMIFS(TaxableValuation[Taxable Gross],TaxableValuation[Dist],$C295,TaxableValuation[Tif_NonTIF],$A$4)</f>
        <v>347606416</v>
      </c>
      <c r="R295" s="8">
        <f>SUMIFS(TaxableValuation[Taxable Military Exempt],TaxableValuation[Dist],$C295,TaxableValuation[Tif_NonTIF],$A$4)</f>
        <v>724000</v>
      </c>
      <c r="S295" s="8">
        <f>SUMIFS(TaxableValuation[Taxable Homestead Exempt],TaxableValuation[Dist],$C295,TaxableValuation[Tif_NonTIF],$A$4)</f>
        <v>1872000</v>
      </c>
      <c r="T295" s="8">
        <f>SUMIFS(TaxableValuation[Taxable Net],TaxableValuation[Dist],$C295,TaxableValuation[Tif_NonTIF],$A$4)</f>
        <v>345010416</v>
      </c>
      <c r="U295" s="8">
        <f>SUMIFS(TaxableValuation[Taxable Gas &amp; Elec Utilities],TaxableValuation[Dist],$C295,TaxableValuation[Tif_NonTIF],$A$4)</f>
        <v>9174502</v>
      </c>
      <c r="V295" s="8">
        <f t="shared" si="4"/>
        <v>354184918</v>
      </c>
    </row>
    <row r="296" spans="1:22" x14ac:dyDescent="0.25">
      <c r="A296">
        <f>'Assessed Non-TIF'!A296</f>
        <v>2026</v>
      </c>
      <c r="B296" t="str">
        <f>'Assessed Non-TIF'!B296</f>
        <v>07</v>
      </c>
      <c r="C296" t="str">
        <f>'Assessed Non-TIF'!C296</f>
        <v>1935</v>
      </c>
      <c r="D296" t="str">
        <f>'Assessed Non-TIF'!D296</f>
        <v>6536</v>
      </c>
      <c r="E296" t="str">
        <f>'Assessed Non-TIF'!E296</f>
        <v>UNION</v>
      </c>
      <c r="F296" t="str">
        <f>'Assessed Non-TIF'!F296</f>
        <v>Union</v>
      </c>
      <c r="G296" s="8">
        <f>SUMIFS(TaxableValuation[Taxable Residential],TaxableValuation[Dist],$C296,TaxableValuation[Tif_NonTIF],$A$4)</f>
        <v>223518112</v>
      </c>
      <c r="H296" s="8">
        <f>SUMIFS(TaxableValuation[Taxable Ag Land],TaxableValuation[Dist],$C296,TaxableValuation[Tif_NonTIF],$A$4)</f>
        <v>227719430</v>
      </c>
      <c r="I296" s="8">
        <f>SUMIFS(TaxableValuation[Taxable Ag Building],TaxableValuation[Dist],$C296,TaxableValuation[Tif_NonTIF],$A$4)</f>
        <v>10030365</v>
      </c>
      <c r="J296" s="8">
        <f>SUMIFS(TaxableValuation[Taxable Commercial],TaxableValuation[Dist],$C296,TaxableValuation[Tif_NonTIF],$A$4)</f>
        <v>17537965</v>
      </c>
      <c r="K296" s="8">
        <f>SUMIFS(TaxableValuation[Taxable Industrial],TaxableValuation[Dist],$C296,TaxableValuation[Tif_NonTIF],$A$4)</f>
        <v>4818530</v>
      </c>
      <c r="L296" s="8">
        <f>SUMIFS(TaxableValuation[Taxable Reserved],TaxableValuation[Dist],$C296,TaxableValuation[Tif_NonTIF],$A$4)</f>
        <v>0</v>
      </c>
      <c r="M296" s="8">
        <f>SUMIFS(TaxableValuation[Taxable Reserved2],TaxableValuation[Dist],$C296,TaxableValuation[Tif_NonTIF],$A$4)</f>
        <v>0</v>
      </c>
      <c r="N296" s="8">
        <f>SUMIFS(TaxableValuation[Taxable Railroads],TaxableValuation[Dist],$C296,TaxableValuation[Tif_NonTIF],$A$4)</f>
        <v>3636012</v>
      </c>
      <c r="O296" s="8">
        <f>SUMIFS(TaxableValuation[Taxable Utilities],TaxableValuation[Dist],$C296,TaxableValuation[Tif_NonTIF],$A$4)</f>
        <v>3170358</v>
      </c>
      <c r="P296" s="8">
        <f>SUMIFS(TaxableValuation[Taxable Other],TaxableValuation[Dist],$C296,TaxableValuation[Tif_NonTIF],$A$4)</f>
        <v>0</v>
      </c>
      <c r="Q296" s="8">
        <f>SUMIFS(TaxableValuation[Taxable Gross],TaxableValuation[Dist],$C296,TaxableValuation[Tif_NonTIF],$A$4)</f>
        <v>490430772</v>
      </c>
      <c r="R296" s="8">
        <f>SUMIFS(TaxableValuation[Taxable Military Exempt],TaxableValuation[Dist],$C296,TaxableValuation[Tif_NonTIF],$A$4)</f>
        <v>1036000</v>
      </c>
      <c r="S296" s="8">
        <f>SUMIFS(TaxableValuation[Taxable Homestead Exempt],TaxableValuation[Dist],$C296,TaxableValuation[Tif_NonTIF],$A$4)</f>
        <v>4166500</v>
      </c>
      <c r="T296" s="8">
        <f>SUMIFS(TaxableValuation[Taxable Net],TaxableValuation[Dist],$C296,TaxableValuation[Tif_NonTIF],$A$4)</f>
        <v>485228272</v>
      </c>
      <c r="U296" s="8">
        <f>SUMIFS(TaxableValuation[Taxable Gas &amp; Elec Utilities],TaxableValuation[Dist],$C296,TaxableValuation[Tif_NonTIF],$A$4)</f>
        <v>8287909</v>
      </c>
      <c r="V296" s="8">
        <f t="shared" si="4"/>
        <v>493516181</v>
      </c>
    </row>
    <row r="297" spans="1:22" x14ac:dyDescent="0.25">
      <c r="A297">
        <f>'Assessed Non-TIF'!A297</f>
        <v>2026</v>
      </c>
      <c r="B297" t="str">
        <f>'Assessed Non-TIF'!B297</f>
        <v>11</v>
      </c>
      <c r="C297" t="str">
        <f>'Assessed Non-TIF'!C297</f>
        <v>6561</v>
      </c>
      <c r="D297" t="str">
        <f>'Assessed Non-TIF'!D297</f>
        <v>6561</v>
      </c>
      <c r="E297" t="str">
        <f>'Assessed Non-TIF'!E297</f>
        <v>UNITED</v>
      </c>
      <c r="F297" t="str">
        <f>'Assessed Non-TIF'!F297</f>
        <v>United</v>
      </c>
      <c r="G297" s="8">
        <f>SUMIFS(TaxableValuation[Taxable Residential],TaxableValuation[Dist],$C297,TaxableValuation[Tif_NonTIF],$A$4)</f>
        <v>153194610</v>
      </c>
      <c r="H297" s="8">
        <f>SUMIFS(TaxableValuation[Taxable Ag Land],TaxableValuation[Dist],$C297,TaxableValuation[Tif_NonTIF],$A$4)</f>
        <v>94187612</v>
      </c>
      <c r="I297" s="8">
        <f>SUMIFS(TaxableValuation[Taxable Ag Building],TaxableValuation[Dist],$C297,TaxableValuation[Tif_NonTIF],$A$4)</f>
        <v>5114573</v>
      </c>
      <c r="J297" s="8">
        <f>SUMIFS(TaxableValuation[Taxable Commercial],TaxableValuation[Dist],$C297,TaxableValuation[Tif_NonTIF],$A$4)</f>
        <v>49673689</v>
      </c>
      <c r="K297" s="8">
        <f>SUMIFS(TaxableValuation[Taxable Industrial],TaxableValuation[Dist],$C297,TaxableValuation[Tif_NonTIF],$A$4)</f>
        <v>36994404</v>
      </c>
      <c r="L297" s="8">
        <f>SUMIFS(TaxableValuation[Taxable Reserved],TaxableValuation[Dist],$C297,TaxableValuation[Tif_NonTIF],$A$4)</f>
        <v>0</v>
      </c>
      <c r="M297" s="8">
        <f>SUMIFS(TaxableValuation[Taxable Reserved2],TaxableValuation[Dist],$C297,TaxableValuation[Tif_NonTIF],$A$4)</f>
        <v>0</v>
      </c>
      <c r="N297" s="8">
        <f>SUMIFS(TaxableValuation[Taxable Railroads],TaxableValuation[Dist],$C297,TaxableValuation[Tif_NonTIF],$A$4)</f>
        <v>8749906</v>
      </c>
      <c r="O297" s="8">
        <f>SUMIFS(TaxableValuation[Taxable Utilities],TaxableValuation[Dist],$C297,TaxableValuation[Tif_NonTIF],$A$4)</f>
        <v>44951100</v>
      </c>
      <c r="P297" s="8">
        <f>SUMIFS(TaxableValuation[Taxable Other],TaxableValuation[Dist],$C297,TaxableValuation[Tif_NonTIF],$A$4)</f>
        <v>219</v>
      </c>
      <c r="Q297" s="8">
        <f>SUMIFS(TaxableValuation[Taxable Gross],TaxableValuation[Dist],$C297,TaxableValuation[Tif_NonTIF],$A$4)</f>
        <v>392866113</v>
      </c>
      <c r="R297" s="8">
        <f>SUMIFS(TaxableValuation[Taxable Military Exempt],TaxableValuation[Dist],$C297,TaxableValuation[Tif_NonTIF],$A$4)</f>
        <v>352000</v>
      </c>
      <c r="S297" s="8">
        <f>SUMIFS(TaxableValuation[Taxable Homestead Exempt],TaxableValuation[Dist],$C297,TaxableValuation[Tif_NonTIF],$A$4)</f>
        <v>1124500</v>
      </c>
      <c r="T297" s="8">
        <f>SUMIFS(TaxableValuation[Taxable Net],TaxableValuation[Dist],$C297,TaxableValuation[Tif_NonTIF],$A$4)</f>
        <v>391389613</v>
      </c>
      <c r="U297" s="8">
        <f>SUMIFS(TaxableValuation[Taxable Gas &amp; Elec Utilities],TaxableValuation[Dist],$C297,TaxableValuation[Tif_NonTIF],$A$4)</f>
        <v>8305804</v>
      </c>
      <c r="V297" s="8">
        <f t="shared" si="4"/>
        <v>399695417</v>
      </c>
    </row>
    <row r="298" spans="1:22" x14ac:dyDescent="0.25">
      <c r="A298">
        <f>'Assessed Non-TIF'!A298</f>
        <v>2026</v>
      </c>
      <c r="B298" t="str">
        <f>'Assessed Non-TIF'!B298</f>
        <v>11</v>
      </c>
      <c r="C298" t="str">
        <f>'Assessed Non-TIF'!C298</f>
        <v>6579</v>
      </c>
      <c r="D298" t="str">
        <f>'Assessed Non-TIF'!D298</f>
        <v>6579</v>
      </c>
      <c r="E298" t="str">
        <f>'Assessed Non-TIF'!E298</f>
        <v>URBANDALE</v>
      </c>
      <c r="F298" t="str">
        <f>'Assessed Non-TIF'!F298</f>
        <v>Urbandale</v>
      </c>
      <c r="G298" s="8">
        <f>SUMIFS(TaxableValuation[Taxable Residential],TaxableValuation[Dist],$C298,TaxableValuation[Tif_NonTIF],$A$4)</f>
        <v>1109187761</v>
      </c>
      <c r="H298" s="8">
        <f>SUMIFS(TaxableValuation[Taxable Ag Land],TaxableValuation[Dist],$C298,TaxableValuation[Tif_NonTIF],$A$4)</f>
        <v>972201</v>
      </c>
      <c r="I298" s="8">
        <f>SUMIFS(TaxableValuation[Taxable Ag Building],TaxableValuation[Dist],$C298,TaxableValuation[Tif_NonTIF],$A$4)</f>
        <v>327928</v>
      </c>
      <c r="J298" s="8">
        <f>SUMIFS(TaxableValuation[Taxable Commercial],TaxableValuation[Dist],$C298,TaxableValuation[Tif_NonTIF],$A$4)</f>
        <v>421399176</v>
      </c>
      <c r="K298" s="8">
        <f>SUMIFS(TaxableValuation[Taxable Industrial],TaxableValuation[Dist],$C298,TaxableValuation[Tif_NonTIF],$A$4)</f>
        <v>14635594</v>
      </c>
      <c r="L298" s="8">
        <f>SUMIFS(TaxableValuation[Taxable Reserved],TaxableValuation[Dist],$C298,TaxableValuation[Tif_NonTIF],$A$4)</f>
        <v>0</v>
      </c>
      <c r="M298" s="8">
        <f>SUMIFS(TaxableValuation[Taxable Reserved2],TaxableValuation[Dist],$C298,TaxableValuation[Tif_NonTIF],$A$4)</f>
        <v>0</v>
      </c>
      <c r="N298" s="8">
        <f>SUMIFS(TaxableValuation[Taxable Railroads],TaxableValuation[Dist],$C298,TaxableValuation[Tif_NonTIF],$A$4)</f>
        <v>0</v>
      </c>
      <c r="O298" s="8">
        <f>SUMIFS(TaxableValuation[Taxable Utilities],TaxableValuation[Dist],$C298,TaxableValuation[Tif_NonTIF],$A$4)</f>
        <v>0</v>
      </c>
      <c r="P298" s="8">
        <f>SUMIFS(TaxableValuation[Taxable Other],TaxableValuation[Dist],$C298,TaxableValuation[Tif_NonTIF],$A$4)</f>
        <v>0</v>
      </c>
      <c r="Q298" s="8">
        <f>SUMIFS(TaxableValuation[Taxable Gross],TaxableValuation[Dist],$C298,TaxableValuation[Tif_NonTIF],$A$4)</f>
        <v>1546522660</v>
      </c>
      <c r="R298" s="8">
        <f>SUMIFS(TaxableValuation[Taxable Military Exempt],TaxableValuation[Dist],$C298,TaxableValuation[Tif_NonTIF],$A$4)</f>
        <v>2596000</v>
      </c>
      <c r="S298" s="8">
        <f>SUMIFS(TaxableValuation[Taxable Homestead Exempt],TaxableValuation[Dist],$C298,TaxableValuation[Tif_NonTIF],$A$4)</f>
        <v>12967500</v>
      </c>
      <c r="T298" s="8">
        <f>SUMIFS(TaxableValuation[Taxable Net],TaxableValuation[Dist],$C298,TaxableValuation[Tif_NonTIF],$A$4)</f>
        <v>1530959160</v>
      </c>
      <c r="U298" s="8">
        <f>SUMIFS(TaxableValuation[Taxable Gas &amp; Elec Utilities],TaxableValuation[Dist],$C298,TaxableValuation[Tif_NonTIF],$A$4)</f>
        <v>123550886</v>
      </c>
      <c r="V298" s="8">
        <f t="shared" si="4"/>
        <v>1654510046</v>
      </c>
    </row>
    <row r="299" spans="1:22" x14ac:dyDescent="0.25">
      <c r="A299">
        <f>'Assessed Non-TIF'!A299</f>
        <v>2026</v>
      </c>
      <c r="B299" t="str">
        <f>'Assessed Non-TIF'!B299</f>
        <v>15</v>
      </c>
      <c r="C299" t="str">
        <f>'Assessed Non-TIF'!C299</f>
        <v>6592</v>
      </c>
      <c r="D299" t="str">
        <f>'Assessed Non-TIF'!D299</f>
        <v>6592</v>
      </c>
      <c r="E299" t="str">
        <f>'Assessed Non-TIF'!E299</f>
        <v>VAN BUREN COUNTY</v>
      </c>
      <c r="F299" t="str">
        <f>'Assessed Non-TIF'!F299</f>
        <v>Van Buren County</v>
      </c>
      <c r="G299" s="8">
        <f>SUMIFS(TaxableValuation[Taxable Residential],TaxableValuation[Dist],$C299,TaxableValuation[Tif_NonTIF],$A$4)</f>
        <v>205636548</v>
      </c>
      <c r="H299" s="8">
        <f>SUMIFS(TaxableValuation[Taxable Ag Land],TaxableValuation[Dist],$C299,TaxableValuation[Tif_NonTIF],$A$4)</f>
        <v>205549693</v>
      </c>
      <c r="I299" s="8">
        <f>SUMIFS(TaxableValuation[Taxable Ag Building],TaxableValuation[Dist],$C299,TaxableValuation[Tif_NonTIF],$A$4)</f>
        <v>14367178</v>
      </c>
      <c r="J299" s="8">
        <f>SUMIFS(TaxableValuation[Taxable Commercial],TaxableValuation[Dist],$C299,TaxableValuation[Tif_NonTIF],$A$4)</f>
        <v>29459245</v>
      </c>
      <c r="K299" s="8">
        <f>SUMIFS(TaxableValuation[Taxable Industrial],TaxableValuation[Dist],$C299,TaxableValuation[Tif_NonTIF],$A$4)</f>
        <v>7518200</v>
      </c>
      <c r="L299" s="8">
        <f>SUMIFS(TaxableValuation[Taxable Reserved],TaxableValuation[Dist],$C299,TaxableValuation[Tif_NonTIF],$A$4)</f>
        <v>0</v>
      </c>
      <c r="M299" s="8">
        <f>SUMIFS(TaxableValuation[Taxable Reserved2],TaxableValuation[Dist],$C299,TaxableValuation[Tif_NonTIF],$A$4)</f>
        <v>0</v>
      </c>
      <c r="N299" s="8">
        <f>SUMIFS(TaxableValuation[Taxable Railroads],TaxableValuation[Dist],$C299,TaxableValuation[Tif_NonTIF],$A$4)</f>
        <v>0</v>
      </c>
      <c r="O299" s="8">
        <f>SUMIFS(TaxableValuation[Taxable Utilities],TaxableValuation[Dist],$C299,TaxableValuation[Tif_NonTIF],$A$4)</f>
        <v>68150925</v>
      </c>
      <c r="P299" s="8">
        <f>SUMIFS(TaxableValuation[Taxable Other],TaxableValuation[Dist],$C299,TaxableValuation[Tif_NonTIF],$A$4)</f>
        <v>0</v>
      </c>
      <c r="Q299" s="8">
        <f>SUMIFS(TaxableValuation[Taxable Gross],TaxableValuation[Dist],$C299,TaxableValuation[Tif_NonTIF],$A$4)</f>
        <v>530681789</v>
      </c>
      <c r="R299" s="8">
        <f>SUMIFS(TaxableValuation[Taxable Military Exempt],TaxableValuation[Dist],$C299,TaxableValuation[Tif_NonTIF],$A$4)</f>
        <v>1470482</v>
      </c>
      <c r="S299" s="8">
        <f>SUMIFS(TaxableValuation[Taxable Homestead Exempt],TaxableValuation[Dist],$C299,TaxableValuation[Tif_NonTIF],$A$4)</f>
        <v>4044672</v>
      </c>
      <c r="T299" s="8">
        <f>SUMIFS(TaxableValuation[Taxable Net],TaxableValuation[Dist],$C299,TaxableValuation[Tif_NonTIF],$A$4)</f>
        <v>525166635</v>
      </c>
      <c r="U299" s="8">
        <f>SUMIFS(TaxableValuation[Taxable Gas &amp; Elec Utilities],TaxableValuation[Dist],$C299,TaxableValuation[Tif_NonTIF],$A$4)</f>
        <v>5672718</v>
      </c>
      <c r="V299" s="8">
        <f t="shared" si="4"/>
        <v>530839353</v>
      </c>
    </row>
    <row r="300" spans="1:22" x14ac:dyDescent="0.25">
      <c r="A300">
        <f>'Assessed Non-TIF'!A300</f>
        <v>2026</v>
      </c>
      <c r="B300" t="str">
        <f>'Assessed Non-TIF'!B300</f>
        <v>11</v>
      </c>
      <c r="C300" t="str">
        <f>'Assessed Non-TIF'!C300</f>
        <v>6615</v>
      </c>
      <c r="D300" t="str">
        <f>'Assessed Non-TIF'!D300</f>
        <v>6615</v>
      </c>
      <c r="E300" t="str">
        <f>'Assessed Non-TIF'!E300</f>
        <v>VAN METER</v>
      </c>
      <c r="F300" t="str">
        <f>'Assessed Non-TIF'!F300</f>
        <v>Van Meter</v>
      </c>
      <c r="G300" s="8">
        <f>SUMIFS(TaxableValuation[Taxable Residential],TaxableValuation[Dist],$C300,TaxableValuation[Tif_NonTIF],$A$4)</f>
        <v>297672415</v>
      </c>
      <c r="H300" s="8">
        <f>SUMIFS(TaxableValuation[Taxable Ag Land],TaxableValuation[Dist],$C300,TaxableValuation[Tif_NonTIF],$A$4)</f>
        <v>24750611</v>
      </c>
      <c r="I300" s="8">
        <f>SUMIFS(TaxableValuation[Taxable Ag Building],TaxableValuation[Dist],$C300,TaxableValuation[Tif_NonTIF],$A$4)</f>
        <v>1237082</v>
      </c>
      <c r="J300" s="8">
        <f>SUMIFS(TaxableValuation[Taxable Commercial],TaxableValuation[Dist],$C300,TaxableValuation[Tif_NonTIF],$A$4)</f>
        <v>31773357</v>
      </c>
      <c r="K300" s="8">
        <f>SUMIFS(TaxableValuation[Taxable Industrial],TaxableValuation[Dist],$C300,TaxableValuation[Tif_NonTIF],$A$4)</f>
        <v>2181938</v>
      </c>
      <c r="L300" s="8">
        <f>SUMIFS(TaxableValuation[Taxable Reserved],TaxableValuation[Dist],$C300,TaxableValuation[Tif_NonTIF],$A$4)</f>
        <v>0</v>
      </c>
      <c r="M300" s="8">
        <f>SUMIFS(TaxableValuation[Taxable Reserved2],TaxableValuation[Dist],$C300,TaxableValuation[Tif_NonTIF],$A$4)</f>
        <v>0</v>
      </c>
      <c r="N300" s="8">
        <f>SUMIFS(TaxableValuation[Taxable Railroads],TaxableValuation[Dist],$C300,TaxableValuation[Tif_NonTIF],$A$4)</f>
        <v>1615303</v>
      </c>
      <c r="O300" s="8">
        <f>SUMIFS(TaxableValuation[Taxable Utilities],TaxableValuation[Dist],$C300,TaxableValuation[Tif_NonTIF],$A$4)</f>
        <v>880339</v>
      </c>
      <c r="P300" s="8">
        <f>SUMIFS(TaxableValuation[Taxable Other],TaxableValuation[Dist],$C300,TaxableValuation[Tif_NonTIF],$A$4)</f>
        <v>0</v>
      </c>
      <c r="Q300" s="8">
        <f>SUMIFS(TaxableValuation[Taxable Gross],TaxableValuation[Dist],$C300,TaxableValuation[Tif_NonTIF],$A$4)</f>
        <v>360111045</v>
      </c>
      <c r="R300" s="8">
        <f>SUMIFS(TaxableValuation[Taxable Military Exempt],TaxableValuation[Dist],$C300,TaxableValuation[Tif_NonTIF],$A$4)</f>
        <v>360000</v>
      </c>
      <c r="S300" s="8">
        <f>SUMIFS(TaxableValuation[Taxable Homestead Exempt],TaxableValuation[Dist],$C300,TaxableValuation[Tif_NonTIF],$A$4)</f>
        <v>1183000</v>
      </c>
      <c r="T300" s="8">
        <f>SUMIFS(TaxableValuation[Taxable Net],TaxableValuation[Dist],$C300,TaxableValuation[Tif_NonTIF],$A$4)</f>
        <v>358568045</v>
      </c>
      <c r="U300" s="8">
        <f>SUMIFS(TaxableValuation[Taxable Gas &amp; Elec Utilities],TaxableValuation[Dist],$C300,TaxableValuation[Tif_NonTIF],$A$4)</f>
        <v>20858824</v>
      </c>
      <c r="V300" s="8">
        <f t="shared" si="4"/>
        <v>379426869</v>
      </c>
    </row>
    <row r="301" spans="1:22" x14ac:dyDescent="0.25">
      <c r="A301">
        <f>'Assessed Non-TIF'!A301</f>
        <v>2026</v>
      </c>
      <c r="B301" t="str">
        <f>'Assessed Non-TIF'!B301</f>
        <v>13</v>
      </c>
      <c r="C301" t="str">
        <f>'Assessed Non-TIF'!C301</f>
        <v>6651</v>
      </c>
      <c r="D301" t="str">
        <f>'Assessed Non-TIF'!D301</f>
        <v>6651</v>
      </c>
      <c r="E301" t="str">
        <f>'Assessed Non-TIF'!E301</f>
        <v>VILLISCA</v>
      </c>
      <c r="F301" t="str">
        <f>'Assessed Non-TIF'!F301</f>
        <v>Villisca</v>
      </c>
      <c r="G301" s="8">
        <f>SUMIFS(TaxableValuation[Taxable Residential],TaxableValuation[Dist],$C301,TaxableValuation[Tif_NonTIF],$A$4)</f>
        <v>48301697</v>
      </c>
      <c r="H301" s="8">
        <f>SUMIFS(TaxableValuation[Taxable Ag Land],TaxableValuation[Dist],$C301,TaxableValuation[Tif_NonTIF],$A$4)</f>
        <v>95554929</v>
      </c>
      <c r="I301" s="8">
        <f>SUMIFS(TaxableValuation[Taxable Ag Building],TaxableValuation[Dist],$C301,TaxableValuation[Tif_NonTIF],$A$4)</f>
        <v>4079091</v>
      </c>
      <c r="J301" s="8">
        <f>SUMIFS(TaxableValuation[Taxable Commercial],TaxableValuation[Dist],$C301,TaxableValuation[Tif_NonTIF],$A$4)</f>
        <v>10225200</v>
      </c>
      <c r="K301" s="8">
        <f>SUMIFS(TaxableValuation[Taxable Industrial],TaxableValuation[Dist],$C301,TaxableValuation[Tif_NonTIF],$A$4)</f>
        <v>0</v>
      </c>
      <c r="L301" s="8">
        <f>SUMIFS(TaxableValuation[Taxable Reserved],TaxableValuation[Dist],$C301,TaxableValuation[Tif_NonTIF],$A$4)</f>
        <v>0</v>
      </c>
      <c r="M301" s="8">
        <f>SUMIFS(TaxableValuation[Taxable Reserved2],TaxableValuation[Dist],$C301,TaxableValuation[Tif_NonTIF],$A$4)</f>
        <v>0</v>
      </c>
      <c r="N301" s="8">
        <f>SUMIFS(TaxableValuation[Taxable Railroads],TaxableValuation[Dist],$C301,TaxableValuation[Tif_NonTIF],$A$4)</f>
        <v>11024683</v>
      </c>
      <c r="O301" s="8">
        <f>SUMIFS(TaxableValuation[Taxable Utilities],TaxableValuation[Dist],$C301,TaxableValuation[Tif_NonTIF],$A$4)</f>
        <v>4292613</v>
      </c>
      <c r="P301" s="8">
        <f>SUMIFS(TaxableValuation[Taxable Other],TaxableValuation[Dist],$C301,TaxableValuation[Tif_NonTIF],$A$4)</f>
        <v>0</v>
      </c>
      <c r="Q301" s="8">
        <f>SUMIFS(TaxableValuation[Taxable Gross],TaxableValuation[Dist],$C301,TaxableValuation[Tif_NonTIF],$A$4)</f>
        <v>173478213</v>
      </c>
      <c r="R301" s="8">
        <f>SUMIFS(TaxableValuation[Taxable Military Exempt],TaxableValuation[Dist],$C301,TaxableValuation[Tif_NonTIF],$A$4)</f>
        <v>280000</v>
      </c>
      <c r="S301" s="8">
        <f>SUMIFS(TaxableValuation[Taxable Homestead Exempt],TaxableValuation[Dist],$C301,TaxableValuation[Tif_NonTIF],$A$4)</f>
        <v>656500</v>
      </c>
      <c r="T301" s="8">
        <f>SUMIFS(TaxableValuation[Taxable Net],TaxableValuation[Dist],$C301,TaxableValuation[Tif_NonTIF],$A$4)</f>
        <v>172541713</v>
      </c>
      <c r="U301" s="8">
        <f>SUMIFS(TaxableValuation[Taxable Gas &amp; Elec Utilities],TaxableValuation[Dist],$C301,TaxableValuation[Tif_NonTIF],$A$4)</f>
        <v>8600647</v>
      </c>
      <c r="V301" s="8">
        <f t="shared" si="4"/>
        <v>181142360</v>
      </c>
    </row>
    <row r="302" spans="1:22" x14ac:dyDescent="0.25">
      <c r="A302">
        <f>'Assessed Non-TIF'!A302</f>
        <v>2026</v>
      </c>
      <c r="B302" t="str">
        <f>'Assessed Non-TIF'!B302</f>
        <v>10</v>
      </c>
      <c r="C302" t="str">
        <f>'Assessed Non-TIF'!C302</f>
        <v>6660</v>
      </c>
      <c r="D302" t="str">
        <f>'Assessed Non-TIF'!D302</f>
        <v>6660</v>
      </c>
      <c r="E302" t="str">
        <f>'Assessed Non-TIF'!E302</f>
        <v>VINTON-SHELLSBURG</v>
      </c>
      <c r="F302" t="str">
        <f>'Assessed Non-TIF'!F302</f>
        <v>Vinton-Shellsburg</v>
      </c>
      <c r="G302" s="8">
        <f>SUMIFS(TaxableValuation[Taxable Residential],TaxableValuation[Dist],$C302,TaxableValuation[Tif_NonTIF],$A$4)</f>
        <v>386632771</v>
      </c>
      <c r="H302" s="8">
        <f>SUMIFS(TaxableValuation[Taxable Ag Land],TaxableValuation[Dist],$C302,TaxableValuation[Tif_NonTIF],$A$4)</f>
        <v>178055587</v>
      </c>
      <c r="I302" s="8">
        <f>SUMIFS(TaxableValuation[Taxable Ag Building],TaxableValuation[Dist],$C302,TaxableValuation[Tif_NonTIF],$A$4)</f>
        <v>10236943</v>
      </c>
      <c r="J302" s="8">
        <f>SUMIFS(TaxableValuation[Taxable Commercial],TaxableValuation[Dist],$C302,TaxableValuation[Tif_NonTIF],$A$4)</f>
        <v>61028080</v>
      </c>
      <c r="K302" s="8">
        <f>SUMIFS(TaxableValuation[Taxable Industrial],TaxableValuation[Dist],$C302,TaxableValuation[Tif_NonTIF],$A$4)</f>
        <v>9392057</v>
      </c>
      <c r="L302" s="8">
        <f>SUMIFS(TaxableValuation[Taxable Reserved],TaxableValuation[Dist],$C302,TaxableValuation[Tif_NonTIF],$A$4)</f>
        <v>0</v>
      </c>
      <c r="M302" s="8">
        <f>SUMIFS(TaxableValuation[Taxable Reserved2],TaxableValuation[Dist],$C302,TaxableValuation[Tif_NonTIF],$A$4)</f>
        <v>0</v>
      </c>
      <c r="N302" s="8">
        <f>SUMIFS(TaxableValuation[Taxable Railroads],TaxableValuation[Dist],$C302,TaxableValuation[Tif_NonTIF],$A$4)</f>
        <v>5902354</v>
      </c>
      <c r="O302" s="8">
        <f>SUMIFS(TaxableValuation[Taxable Utilities],TaxableValuation[Dist],$C302,TaxableValuation[Tif_NonTIF],$A$4)</f>
        <v>2425509</v>
      </c>
      <c r="P302" s="8">
        <f>SUMIFS(TaxableValuation[Taxable Other],TaxableValuation[Dist],$C302,TaxableValuation[Tif_NonTIF],$A$4)</f>
        <v>0</v>
      </c>
      <c r="Q302" s="8">
        <f>SUMIFS(TaxableValuation[Taxable Gross],TaxableValuation[Dist],$C302,TaxableValuation[Tif_NonTIF],$A$4)</f>
        <v>653673301</v>
      </c>
      <c r="R302" s="8">
        <f>SUMIFS(TaxableValuation[Taxable Military Exempt],TaxableValuation[Dist],$C302,TaxableValuation[Tif_NonTIF],$A$4)</f>
        <v>2097630</v>
      </c>
      <c r="S302" s="8">
        <f>SUMIFS(TaxableValuation[Taxable Homestead Exempt],TaxableValuation[Dist],$C302,TaxableValuation[Tif_NonTIF],$A$4)</f>
        <v>7187480</v>
      </c>
      <c r="T302" s="8">
        <f>SUMIFS(TaxableValuation[Taxable Net],TaxableValuation[Dist],$C302,TaxableValuation[Tif_NonTIF],$A$4)</f>
        <v>644388191</v>
      </c>
      <c r="U302" s="8">
        <f>SUMIFS(TaxableValuation[Taxable Gas &amp; Elec Utilities],TaxableValuation[Dist],$C302,TaxableValuation[Tif_NonTIF],$A$4)</f>
        <v>8055078</v>
      </c>
      <c r="V302" s="8">
        <f t="shared" si="4"/>
        <v>652443269</v>
      </c>
    </row>
    <row r="303" spans="1:22" x14ac:dyDescent="0.25">
      <c r="A303">
        <f>'Assessed Non-TIF'!A303</f>
        <v>2026</v>
      </c>
      <c r="B303" t="str">
        <f>'Assessed Non-TIF'!B303</f>
        <v>15</v>
      </c>
      <c r="C303" t="str">
        <f>'Assessed Non-TIF'!C303</f>
        <v>6700</v>
      </c>
      <c r="D303" t="str">
        <f>'Assessed Non-TIF'!D303</f>
        <v>6700</v>
      </c>
      <c r="E303" t="str">
        <f>'Assessed Non-TIF'!E303</f>
        <v>WACO</v>
      </c>
      <c r="F303" t="str">
        <f>'Assessed Non-TIF'!F303</f>
        <v>Waco</v>
      </c>
      <c r="G303" s="8">
        <f>SUMIFS(TaxableValuation[Taxable Residential],TaxableValuation[Dist],$C303,TaxableValuation[Tif_NonTIF],$A$4)</f>
        <v>85265488</v>
      </c>
      <c r="H303" s="8">
        <f>SUMIFS(TaxableValuation[Taxable Ag Land],TaxableValuation[Dist],$C303,TaxableValuation[Tif_NonTIF],$A$4)</f>
        <v>77689132</v>
      </c>
      <c r="I303" s="8">
        <f>SUMIFS(TaxableValuation[Taxable Ag Building],TaxableValuation[Dist],$C303,TaxableValuation[Tif_NonTIF],$A$4)</f>
        <v>9689637</v>
      </c>
      <c r="J303" s="8">
        <f>SUMIFS(TaxableValuation[Taxable Commercial],TaxableValuation[Dist],$C303,TaxableValuation[Tif_NonTIF],$A$4)</f>
        <v>14011529</v>
      </c>
      <c r="K303" s="8">
        <f>SUMIFS(TaxableValuation[Taxable Industrial],TaxableValuation[Dist],$C303,TaxableValuation[Tif_NonTIF],$A$4)</f>
        <v>9839249</v>
      </c>
      <c r="L303" s="8">
        <f>SUMIFS(TaxableValuation[Taxable Reserved],TaxableValuation[Dist],$C303,TaxableValuation[Tif_NonTIF],$A$4)</f>
        <v>0</v>
      </c>
      <c r="M303" s="8">
        <f>SUMIFS(TaxableValuation[Taxable Reserved2],TaxableValuation[Dist],$C303,TaxableValuation[Tif_NonTIF],$A$4)</f>
        <v>0</v>
      </c>
      <c r="N303" s="8">
        <f>SUMIFS(TaxableValuation[Taxable Railroads],TaxableValuation[Dist],$C303,TaxableValuation[Tif_NonTIF],$A$4)</f>
        <v>0</v>
      </c>
      <c r="O303" s="8">
        <f>SUMIFS(TaxableValuation[Taxable Utilities],TaxableValuation[Dist],$C303,TaxableValuation[Tif_NonTIF],$A$4)</f>
        <v>347351</v>
      </c>
      <c r="P303" s="8">
        <f>SUMIFS(TaxableValuation[Taxable Other],TaxableValuation[Dist],$C303,TaxableValuation[Tif_NonTIF],$A$4)</f>
        <v>0</v>
      </c>
      <c r="Q303" s="8">
        <f>SUMIFS(TaxableValuation[Taxable Gross],TaxableValuation[Dist],$C303,TaxableValuation[Tif_NonTIF],$A$4)</f>
        <v>196842386</v>
      </c>
      <c r="R303" s="8">
        <f>SUMIFS(TaxableValuation[Taxable Military Exempt],TaxableValuation[Dist],$C303,TaxableValuation[Tif_NonTIF],$A$4)</f>
        <v>380000</v>
      </c>
      <c r="S303" s="8">
        <f>SUMIFS(TaxableValuation[Taxable Homestead Exempt],TaxableValuation[Dist],$C303,TaxableValuation[Tif_NonTIF],$A$4)</f>
        <v>1004250</v>
      </c>
      <c r="T303" s="8">
        <f>SUMIFS(TaxableValuation[Taxable Net],TaxableValuation[Dist],$C303,TaxableValuation[Tif_NonTIF],$A$4)</f>
        <v>195458136</v>
      </c>
      <c r="U303" s="8">
        <f>SUMIFS(TaxableValuation[Taxable Gas &amp; Elec Utilities],TaxableValuation[Dist],$C303,TaxableValuation[Tif_NonTIF],$A$4)</f>
        <v>3901849</v>
      </c>
      <c r="V303" s="8">
        <f t="shared" si="4"/>
        <v>199359985</v>
      </c>
    </row>
    <row r="304" spans="1:22" x14ac:dyDescent="0.25">
      <c r="A304">
        <f>'Assessed Non-TIF'!A304</f>
        <v>2026</v>
      </c>
      <c r="B304" t="str">
        <f>'Assessed Non-TIF'!B304</f>
        <v>15</v>
      </c>
      <c r="C304" t="str">
        <f>'Assessed Non-TIF'!C304</f>
        <v>6759</v>
      </c>
      <c r="D304" t="str">
        <f>'Assessed Non-TIF'!D304</f>
        <v>6759</v>
      </c>
      <c r="E304" t="str">
        <f>'Assessed Non-TIF'!E304</f>
        <v>WAPELLO</v>
      </c>
      <c r="F304" t="str">
        <f>'Assessed Non-TIF'!F304</f>
        <v>Wapello</v>
      </c>
      <c r="G304" s="8">
        <f>SUMIFS(TaxableValuation[Taxable Residential],TaxableValuation[Dist],$C304,TaxableValuation[Tif_NonTIF],$A$4)</f>
        <v>106313605</v>
      </c>
      <c r="H304" s="8">
        <f>SUMIFS(TaxableValuation[Taxable Ag Land],TaxableValuation[Dist],$C304,TaxableValuation[Tif_NonTIF],$A$4)</f>
        <v>82463270</v>
      </c>
      <c r="I304" s="8">
        <f>SUMIFS(TaxableValuation[Taxable Ag Building],TaxableValuation[Dist],$C304,TaxableValuation[Tif_NonTIF],$A$4)</f>
        <v>4308170</v>
      </c>
      <c r="J304" s="8">
        <f>SUMIFS(TaxableValuation[Taxable Commercial],TaxableValuation[Dist],$C304,TaxableValuation[Tif_NonTIF],$A$4)</f>
        <v>18008062</v>
      </c>
      <c r="K304" s="8">
        <f>SUMIFS(TaxableValuation[Taxable Industrial],TaxableValuation[Dist],$C304,TaxableValuation[Tif_NonTIF],$A$4)</f>
        <v>6438692</v>
      </c>
      <c r="L304" s="8">
        <f>SUMIFS(TaxableValuation[Taxable Reserved],TaxableValuation[Dist],$C304,TaxableValuation[Tif_NonTIF],$A$4)</f>
        <v>0</v>
      </c>
      <c r="M304" s="8">
        <f>SUMIFS(TaxableValuation[Taxable Reserved2],TaxableValuation[Dist],$C304,TaxableValuation[Tif_NonTIF],$A$4)</f>
        <v>0</v>
      </c>
      <c r="N304" s="8">
        <f>SUMIFS(TaxableValuation[Taxable Railroads],TaxableValuation[Dist],$C304,TaxableValuation[Tif_NonTIF],$A$4)</f>
        <v>0</v>
      </c>
      <c r="O304" s="8">
        <f>SUMIFS(TaxableValuation[Taxable Utilities],TaxableValuation[Dist],$C304,TaxableValuation[Tif_NonTIF],$A$4)</f>
        <v>29653021</v>
      </c>
      <c r="P304" s="8">
        <f>SUMIFS(TaxableValuation[Taxable Other],TaxableValuation[Dist],$C304,TaxableValuation[Tif_NonTIF],$A$4)</f>
        <v>0</v>
      </c>
      <c r="Q304" s="8">
        <f>SUMIFS(TaxableValuation[Taxable Gross],TaxableValuation[Dist],$C304,TaxableValuation[Tif_NonTIF],$A$4)</f>
        <v>247184820</v>
      </c>
      <c r="R304" s="8">
        <f>SUMIFS(TaxableValuation[Taxable Military Exempt],TaxableValuation[Dist],$C304,TaxableValuation[Tif_NonTIF],$A$4)</f>
        <v>608000</v>
      </c>
      <c r="S304" s="8">
        <f>SUMIFS(TaxableValuation[Taxable Homestead Exempt],TaxableValuation[Dist],$C304,TaxableValuation[Tif_NonTIF],$A$4)</f>
        <v>1924000</v>
      </c>
      <c r="T304" s="8">
        <f>SUMIFS(TaxableValuation[Taxable Net],TaxableValuation[Dist],$C304,TaxableValuation[Tif_NonTIF],$A$4)</f>
        <v>244652820</v>
      </c>
      <c r="U304" s="8">
        <f>SUMIFS(TaxableValuation[Taxable Gas &amp; Elec Utilities],TaxableValuation[Dist],$C304,TaxableValuation[Tif_NonTIF],$A$4)</f>
        <v>12326916</v>
      </c>
      <c r="V304" s="8">
        <f t="shared" si="4"/>
        <v>256979736</v>
      </c>
    </row>
    <row r="305" spans="1:22" x14ac:dyDescent="0.25">
      <c r="A305">
        <f>'Assessed Non-TIF'!A305</f>
        <v>2026</v>
      </c>
      <c r="B305" t="str">
        <f>'Assessed Non-TIF'!B305</f>
        <v>07</v>
      </c>
      <c r="C305" t="str">
        <f>'Assessed Non-TIF'!C305</f>
        <v>6762</v>
      </c>
      <c r="D305" t="str">
        <f>'Assessed Non-TIF'!D305</f>
        <v>6762</v>
      </c>
      <c r="E305" t="str">
        <f>'Assessed Non-TIF'!E305</f>
        <v>WAPSIE VALLEY</v>
      </c>
      <c r="F305" t="str">
        <f>'Assessed Non-TIF'!F305</f>
        <v>Wapsie Valley</v>
      </c>
      <c r="G305" s="8">
        <f>SUMIFS(TaxableValuation[Taxable Residential],TaxableValuation[Dist],$C305,TaxableValuation[Tif_NonTIF],$A$4)</f>
        <v>135319319</v>
      </c>
      <c r="H305" s="8">
        <f>SUMIFS(TaxableValuation[Taxable Ag Land],TaxableValuation[Dist],$C305,TaxableValuation[Tif_NonTIF],$A$4)</f>
        <v>93930448</v>
      </c>
      <c r="I305" s="8">
        <f>SUMIFS(TaxableValuation[Taxable Ag Building],TaxableValuation[Dist],$C305,TaxableValuation[Tif_NonTIF],$A$4)</f>
        <v>8260177</v>
      </c>
      <c r="J305" s="8">
        <f>SUMIFS(TaxableValuation[Taxable Commercial],TaxableValuation[Dist],$C305,TaxableValuation[Tif_NonTIF],$A$4)</f>
        <v>14430446</v>
      </c>
      <c r="K305" s="8">
        <f>SUMIFS(TaxableValuation[Taxable Industrial],TaxableValuation[Dist],$C305,TaxableValuation[Tif_NonTIF],$A$4)</f>
        <v>17085157</v>
      </c>
      <c r="L305" s="8">
        <f>SUMIFS(TaxableValuation[Taxable Reserved],TaxableValuation[Dist],$C305,TaxableValuation[Tif_NonTIF],$A$4)</f>
        <v>0</v>
      </c>
      <c r="M305" s="8">
        <f>SUMIFS(TaxableValuation[Taxable Reserved2],TaxableValuation[Dist],$C305,TaxableValuation[Tif_NonTIF],$A$4)</f>
        <v>0</v>
      </c>
      <c r="N305" s="8">
        <f>SUMIFS(TaxableValuation[Taxable Railroads],TaxableValuation[Dist],$C305,TaxableValuation[Tif_NonTIF],$A$4)</f>
        <v>2262554</v>
      </c>
      <c r="O305" s="8">
        <f>SUMIFS(TaxableValuation[Taxable Utilities],TaxableValuation[Dist],$C305,TaxableValuation[Tif_NonTIF],$A$4)</f>
        <v>500016</v>
      </c>
      <c r="P305" s="8">
        <f>SUMIFS(TaxableValuation[Taxable Other],TaxableValuation[Dist],$C305,TaxableValuation[Tif_NonTIF],$A$4)</f>
        <v>0</v>
      </c>
      <c r="Q305" s="8">
        <f>SUMIFS(TaxableValuation[Taxable Gross],TaxableValuation[Dist],$C305,TaxableValuation[Tif_NonTIF],$A$4)</f>
        <v>271788117</v>
      </c>
      <c r="R305" s="8">
        <f>SUMIFS(TaxableValuation[Taxable Military Exempt],TaxableValuation[Dist],$C305,TaxableValuation[Tif_NonTIF],$A$4)</f>
        <v>640000</v>
      </c>
      <c r="S305" s="8">
        <f>SUMIFS(TaxableValuation[Taxable Homestead Exempt],TaxableValuation[Dist],$C305,TaxableValuation[Tif_NonTIF],$A$4)</f>
        <v>2288000</v>
      </c>
      <c r="T305" s="8">
        <f>SUMIFS(TaxableValuation[Taxable Net],TaxableValuation[Dist],$C305,TaxableValuation[Tif_NonTIF],$A$4)</f>
        <v>268860117</v>
      </c>
      <c r="U305" s="8">
        <f>SUMIFS(TaxableValuation[Taxable Gas &amp; Elec Utilities],TaxableValuation[Dist],$C305,TaxableValuation[Tif_NonTIF],$A$4)</f>
        <v>2734754</v>
      </c>
      <c r="V305" s="8">
        <f t="shared" si="4"/>
        <v>271594871</v>
      </c>
    </row>
    <row r="306" spans="1:22" x14ac:dyDescent="0.25">
      <c r="A306">
        <f>'Assessed Non-TIF'!A306</f>
        <v>2026</v>
      </c>
      <c r="B306" t="str">
        <f>'Assessed Non-TIF'!B306</f>
        <v>10</v>
      </c>
      <c r="C306" t="str">
        <f>'Assessed Non-TIF'!C306</f>
        <v>6768</v>
      </c>
      <c r="D306" t="str">
        <f>'Assessed Non-TIF'!D306</f>
        <v>6768</v>
      </c>
      <c r="E306" t="str">
        <f>'Assessed Non-TIF'!E306</f>
        <v>WASHINGTON</v>
      </c>
      <c r="F306" t="str">
        <f>'Assessed Non-TIF'!F306</f>
        <v>Washington</v>
      </c>
      <c r="G306" s="8">
        <f>SUMIFS(TaxableValuation[Taxable Residential],TaxableValuation[Dist],$C306,TaxableValuation[Tif_NonTIF],$A$4)</f>
        <v>323192282</v>
      </c>
      <c r="H306" s="8">
        <f>SUMIFS(TaxableValuation[Taxable Ag Land],TaxableValuation[Dist],$C306,TaxableValuation[Tif_NonTIF],$A$4)</f>
        <v>136373794</v>
      </c>
      <c r="I306" s="8">
        <f>SUMIFS(TaxableValuation[Taxable Ag Building],TaxableValuation[Dist],$C306,TaxableValuation[Tif_NonTIF],$A$4)</f>
        <v>18803374</v>
      </c>
      <c r="J306" s="8">
        <f>SUMIFS(TaxableValuation[Taxable Commercial],TaxableValuation[Dist],$C306,TaxableValuation[Tif_NonTIF],$A$4)</f>
        <v>72128040</v>
      </c>
      <c r="K306" s="8">
        <f>SUMIFS(TaxableValuation[Taxable Industrial],TaxableValuation[Dist],$C306,TaxableValuation[Tif_NonTIF],$A$4)</f>
        <v>8984700</v>
      </c>
      <c r="L306" s="8">
        <f>SUMIFS(TaxableValuation[Taxable Reserved],TaxableValuation[Dist],$C306,TaxableValuation[Tif_NonTIF],$A$4)</f>
        <v>0</v>
      </c>
      <c r="M306" s="8">
        <f>SUMIFS(TaxableValuation[Taxable Reserved2],TaxableValuation[Dist],$C306,TaxableValuation[Tif_NonTIF],$A$4)</f>
        <v>0</v>
      </c>
      <c r="N306" s="8">
        <f>SUMIFS(TaxableValuation[Taxable Railroads],TaxableValuation[Dist],$C306,TaxableValuation[Tif_NonTIF],$A$4)</f>
        <v>4606792</v>
      </c>
      <c r="O306" s="8">
        <f>SUMIFS(TaxableValuation[Taxable Utilities],TaxableValuation[Dist],$C306,TaxableValuation[Tif_NonTIF],$A$4)</f>
        <v>9589806</v>
      </c>
      <c r="P306" s="8">
        <f>SUMIFS(TaxableValuation[Taxable Other],TaxableValuation[Dist],$C306,TaxableValuation[Tif_NonTIF],$A$4)</f>
        <v>0</v>
      </c>
      <c r="Q306" s="8">
        <f>SUMIFS(TaxableValuation[Taxable Gross],TaxableValuation[Dist],$C306,TaxableValuation[Tif_NonTIF],$A$4)</f>
        <v>573678788</v>
      </c>
      <c r="R306" s="8">
        <f>SUMIFS(TaxableValuation[Taxable Military Exempt],TaxableValuation[Dist],$C306,TaxableValuation[Tif_NonTIF],$A$4)</f>
        <v>1512000</v>
      </c>
      <c r="S306" s="8">
        <f>SUMIFS(TaxableValuation[Taxable Homestead Exempt],TaxableValuation[Dist],$C306,TaxableValuation[Tif_NonTIF],$A$4)</f>
        <v>5473000</v>
      </c>
      <c r="T306" s="8">
        <f>SUMIFS(TaxableValuation[Taxable Net],TaxableValuation[Dist],$C306,TaxableValuation[Tif_NonTIF],$A$4)</f>
        <v>566693788</v>
      </c>
      <c r="U306" s="8">
        <f>SUMIFS(TaxableValuation[Taxable Gas &amp; Elec Utilities],TaxableValuation[Dist],$C306,TaxableValuation[Tif_NonTIF],$A$4)</f>
        <v>8444989</v>
      </c>
      <c r="V306" s="8">
        <f t="shared" si="4"/>
        <v>575138777</v>
      </c>
    </row>
    <row r="307" spans="1:22" x14ac:dyDescent="0.25">
      <c r="A307">
        <f>'Assessed Non-TIF'!A307</f>
        <v>2026</v>
      </c>
      <c r="B307" t="str">
        <f>'Assessed Non-TIF'!B307</f>
        <v>07</v>
      </c>
      <c r="C307" t="str">
        <f>'Assessed Non-TIF'!C307</f>
        <v>6795</v>
      </c>
      <c r="D307" t="str">
        <f>'Assessed Non-TIF'!D307</f>
        <v>6795</v>
      </c>
      <c r="E307" t="str">
        <f>'Assessed Non-TIF'!E307</f>
        <v>WATERLOO</v>
      </c>
      <c r="F307" t="str">
        <f>'Assessed Non-TIF'!F307</f>
        <v>Waterloo</v>
      </c>
      <c r="G307" s="8">
        <f>SUMIFS(TaxableValuation[Taxable Residential],TaxableValuation[Dist],$C307,TaxableValuation[Tif_NonTIF],$A$4)</f>
        <v>1971578037</v>
      </c>
      <c r="H307" s="8">
        <f>SUMIFS(TaxableValuation[Taxable Ag Land],TaxableValuation[Dist],$C307,TaxableValuation[Tif_NonTIF],$A$4)</f>
        <v>65804834</v>
      </c>
      <c r="I307" s="8">
        <f>SUMIFS(TaxableValuation[Taxable Ag Building],TaxableValuation[Dist],$C307,TaxableValuation[Tif_NonTIF],$A$4)</f>
        <v>4195450</v>
      </c>
      <c r="J307" s="8">
        <f>SUMIFS(TaxableValuation[Taxable Commercial],TaxableValuation[Dist],$C307,TaxableValuation[Tif_NonTIF],$A$4)</f>
        <v>625415732</v>
      </c>
      <c r="K307" s="8">
        <f>SUMIFS(TaxableValuation[Taxable Industrial],TaxableValuation[Dist],$C307,TaxableValuation[Tif_NonTIF],$A$4)</f>
        <v>112790023</v>
      </c>
      <c r="L307" s="8">
        <f>SUMIFS(TaxableValuation[Taxable Reserved],TaxableValuation[Dist],$C307,TaxableValuation[Tif_NonTIF],$A$4)</f>
        <v>0</v>
      </c>
      <c r="M307" s="8">
        <f>SUMIFS(TaxableValuation[Taxable Reserved2],TaxableValuation[Dist],$C307,TaxableValuation[Tif_NonTIF],$A$4)</f>
        <v>0</v>
      </c>
      <c r="N307" s="8">
        <f>SUMIFS(TaxableValuation[Taxable Railroads],TaxableValuation[Dist],$C307,TaxableValuation[Tif_NonTIF],$A$4)</f>
        <v>7876835</v>
      </c>
      <c r="O307" s="8">
        <f>SUMIFS(TaxableValuation[Taxable Utilities],TaxableValuation[Dist],$C307,TaxableValuation[Tif_NonTIF],$A$4)</f>
        <v>25361941</v>
      </c>
      <c r="P307" s="8">
        <f>SUMIFS(TaxableValuation[Taxable Other],TaxableValuation[Dist],$C307,TaxableValuation[Tif_NonTIF],$A$4)</f>
        <v>0</v>
      </c>
      <c r="Q307" s="8">
        <f>SUMIFS(TaxableValuation[Taxable Gross],TaxableValuation[Dist],$C307,TaxableValuation[Tif_NonTIF],$A$4)</f>
        <v>2813022852</v>
      </c>
      <c r="R307" s="8">
        <f>SUMIFS(TaxableValuation[Taxable Military Exempt],TaxableValuation[Dist],$C307,TaxableValuation[Tif_NonTIF],$A$4)</f>
        <v>10437899</v>
      </c>
      <c r="S307" s="8">
        <f>SUMIFS(TaxableValuation[Taxable Homestead Exempt],TaxableValuation[Dist],$C307,TaxableValuation[Tif_NonTIF],$A$4)</f>
        <v>45334129</v>
      </c>
      <c r="T307" s="8">
        <f>SUMIFS(TaxableValuation[Taxable Net],TaxableValuation[Dist],$C307,TaxableValuation[Tif_NonTIF],$A$4)</f>
        <v>2757250824</v>
      </c>
      <c r="U307" s="8">
        <f>SUMIFS(TaxableValuation[Taxable Gas &amp; Elec Utilities],TaxableValuation[Dist],$C307,TaxableValuation[Tif_NonTIF],$A$4)</f>
        <v>85910315</v>
      </c>
      <c r="V307" s="8">
        <f t="shared" si="4"/>
        <v>2843161139</v>
      </c>
    </row>
    <row r="308" spans="1:22" x14ac:dyDescent="0.25">
      <c r="A308">
        <f>'Assessed Non-TIF'!A308</f>
        <v>2026</v>
      </c>
      <c r="B308" t="str">
        <f>'Assessed Non-TIF'!B308</f>
        <v>11</v>
      </c>
      <c r="C308" t="str">
        <f>'Assessed Non-TIF'!C308</f>
        <v>6822</v>
      </c>
      <c r="D308" t="str">
        <f>'Assessed Non-TIF'!D308</f>
        <v>6822</v>
      </c>
      <c r="E308" t="str">
        <f>'Assessed Non-TIF'!E308</f>
        <v>WAUKEE</v>
      </c>
      <c r="F308" t="str">
        <f>'Assessed Non-TIF'!F308</f>
        <v>Waukee</v>
      </c>
      <c r="G308" s="8">
        <f>SUMIFS(TaxableValuation[Taxable Residential],TaxableValuation[Dist],$C308,TaxableValuation[Tif_NonTIF],$A$4)</f>
        <v>5036099263</v>
      </c>
      <c r="H308" s="8">
        <f>SUMIFS(TaxableValuation[Taxable Ag Land],TaxableValuation[Dist],$C308,TaxableValuation[Tif_NonTIF],$A$4)</f>
        <v>16190627</v>
      </c>
      <c r="I308" s="8">
        <f>SUMIFS(TaxableValuation[Taxable Ag Building],TaxableValuation[Dist],$C308,TaxableValuation[Tif_NonTIF],$A$4)</f>
        <v>950973</v>
      </c>
      <c r="J308" s="8">
        <f>SUMIFS(TaxableValuation[Taxable Commercial],TaxableValuation[Dist],$C308,TaxableValuation[Tif_NonTIF],$A$4)</f>
        <v>1639701022</v>
      </c>
      <c r="K308" s="8">
        <f>SUMIFS(TaxableValuation[Taxable Industrial],TaxableValuation[Dist],$C308,TaxableValuation[Tif_NonTIF],$A$4)</f>
        <v>155306910</v>
      </c>
      <c r="L308" s="8">
        <f>SUMIFS(TaxableValuation[Taxable Reserved],TaxableValuation[Dist],$C308,TaxableValuation[Tif_NonTIF],$A$4)</f>
        <v>0</v>
      </c>
      <c r="M308" s="8">
        <f>SUMIFS(TaxableValuation[Taxable Reserved2],TaxableValuation[Dist],$C308,TaxableValuation[Tif_NonTIF],$A$4)</f>
        <v>0</v>
      </c>
      <c r="N308" s="8">
        <f>SUMIFS(TaxableValuation[Taxable Railroads],TaxableValuation[Dist],$C308,TaxableValuation[Tif_NonTIF],$A$4)</f>
        <v>5908900</v>
      </c>
      <c r="O308" s="8">
        <f>SUMIFS(TaxableValuation[Taxable Utilities],TaxableValuation[Dist],$C308,TaxableValuation[Tif_NonTIF],$A$4)</f>
        <v>155119</v>
      </c>
      <c r="P308" s="8">
        <f>SUMIFS(TaxableValuation[Taxable Other],TaxableValuation[Dist],$C308,TaxableValuation[Tif_NonTIF],$A$4)</f>
        <v>0</v>
      </c>
      <c r="Q308" s="8">
        <f>SUMIFS(TaxableValuation[Taxable Gross],TaxableValuation[Dist],$C308,TaxableValuation[Tif_NonTIF],$A$4)</f>
        <v>6854312814</v>
      </c>
      <c r="R308" s="8">
        <f>SUMIFS(TaxableValuation[Taxable Military Exempt],TaxableValuation[Dist],$C308,TaxableValuation[Tif_NonTIF],$A$4)</f>
        <v>5072000</v>
      </c>
      <c r="S308" s="8">
        <f>SUMIFS(TaxableValuation[Taxable Homestead Exempt],TaxableValuation[Dist],$C308,TaxableValuation[Tif_NonTIF],$A$4)</f>
        <v>20161167</v>
      </c>
      <c r="T308" s="8">
        <f>SUMIFS(TaxableValuation[Taxable Net],TaxableValuation[Dist],$C308,TaxableValuation[Tif_NonTIF],$A$4)</f>
        <v>6829079647</v>
      </c>
      <c r="U308" s="8">
        <f>SUMIFS(TaxableValuation[Taxable Gas &amp; Elec Utilities],TaxableValuation[Dist],$C308,TaxableValuation[Tif_NonTIF],$A$4)</f>
        <v>48490453</v>
      </c>
      <c r="V308" s="8">
        <f t="shared" si="4"/>
        <v>6877570100</v>
      </c>
    </row>
    <row r="309" spans="1:22" x14ac:dyDescent="0.25">
      <c r="A309">
        <f>'Assessed Non-TIF'!A309</f>
        <v>2026</v>
      </c>
      <c r="B309" t="str">
        <f>'Assessed Non-TIF'!B309</f>
        <v>07</v>
      </c>
      <c r="C309" t="str">
        <f>'Assessed Non-TIF'!C309</f>
        <v>6840</v>
      </c>
      <c r="D309" t="str">
        <f>'Assessed Non-TIF'!D309</f>
        <v>6840</v>
      </c>
      <c r="E309" t="str">
        <f>'Assessed Non-TIF'!E309</f>
        <v>WAVERLY-SHELL ROCK</v>
      </c>
      <c r="F309" t="str">
        <f>'Assessed Non-TIF'!F309</f>
        <v>Waverly-Shell Rock</v>
      </c>
      <c r="G309" s="8">
        <f>SUMIFS(TaxableValuation[Taxable Residential],TaxableValuation[Dist],$C309,TaxableValuation[Tif_NonTIF],$A$4)</f>
        <v>618606184</v>
      </c>
      <c r="H309" s="8">
        <f>SUMIFS(TaxableValuation[Taxable Ag Land],TaxableValuation[Dist],$C309,TaxableValuation[Tif_NonTIF],$A$4)</f>
        <v>113578924</v>
      </c>
      <c r="I309" s="8">
        <f>SUMIFS(TaxableValuation[Taxable Ag Building],TaxableValuation[Dist],$C309,TaxableValuation[Tif_NonTIF],$A$4)</f>
        <v>8236070</v>
      </c>
      <c r="J309" s="8">
        <f>SUMIFS(TaxableValuation[Taxable Commercial],TaxableValuation[Dist],$C309,TaxableValuation[Tif_NonTIF],$A$4)</f>
        <v>126809468</v>
      </c>
      <c r="K309" s="8">
        <f>SUMIFS(TaxableValuation[Taxable Industrial],TaxableValuation[Dist],$C309,TaxableValuation[Tif_NonTIF],$A$4)</f>
        <v>31230909</v>
      </c>
      <c r="L309" s="8">
        <f>SUMIFS(TaxableValuation[Taxable Reserved],TaxableValuation[Dist],$C309,TaxableValuation[Tif_NonTIF],$A$4)</f>
        <v>0</v>
      </c>
      <c r="M309" s="8">
        <f>SUMIFS(TaxableValuation[Taxable Reserved2],TaxableValuation[Dist],$C309,TaxableValuation[Tif_NonTIF],$A$4)</f>
        <v>0</v>
      </c>
      <c r="N309" s="8">
        <f>SUMIFS(TaxableValuation[Taxable Railroads],TaxableValuation[Dist],$C309,TaxableValuation[Tif_NonTIF],$A$4)</f>
        <v>5317206</v>
      </c>
      <c r="O309" s="8">
        <f>SUMIFS(TaxableValuation[Taxable Utilities],TaxableValuation[Dist],$C309,TaxableValuation[Tif_NonTIF],$A$4)</f>
        <v>1171694</v>
      </c>
      <c r="P309" s="8">
        <f>SUMIFS(TaxableValuation[Taxable Other],TaxableValuation[Dist],$C309,TaxableValuation[Tif_NonTIF],$A$4)</f>
        <v>0</v>
      </c>
      <c r="Q309" s="8">
        <f>SUMIFS(TaxableValuation[Taxable Gross],TaxableValuation[Dist],$C309,TaxableValuation[Tif_NonTIF],$A$4)</f>
        <v>904950455</v>
      </c>
      <c r="R309" s="8">
        <f>SUMIFS(TaxableValuation[Taxable Military Exempt],TaxableValuation[Dist],$C309,TaxableValuation[Tif_NonTIF],$A$4)</f>
        <v>2324000</v>
      </c>
      <c r="S309" s="8">
        <f>SUMIFS(TaxableValuation[Taxable Homestead Exempt],TaxableValuation[Dist],$C309,TaxableValuation[Tif_NonTIF],$A$4)</f>
        <v>8944000</v>
      </c>
      <c r="T309" s="8">
        <f>SUMIFS(TaxableValuation[Taxable Net],TaxableValuation[Dist],$C309,TaxableValuation[Tif_NonTIF],$A$4)</f>
        <v>893682455</v>
      </c>
      <c r="U309" s="8">
        <f>SUMIFS(TaxableValuation[Taxable Gas &amp; Elec Utilities],TaxableValuation[Dist],$C309,TaxableValuation[Tif_NonTIF],$A$4)</f>
        <v>23411112</v>
      </c>
      <c r="V309" s="8">
        <f t="shared" si="4"/>
        <v>917093567</v>
      </c>
    </row>
    <row r="310" spans="1:22" x14ac:dyDescent="0.25">
      <c r="A310">
        <f>'Assessed Non-TIF'!A310</f>
        <v>2026</v>
      </c>
      <c r="B310" t="str">
        <f>'Assessed Non-TIF'!B310</f>
        <v>15</v>
      </c>
      <c r="C310" t="str">
        <f>'Assessed Non-TIF'!C310</f>
        <v>6854</v>
      </c>
      <c r="D310" t="str">
        <f>'Assessed Non-TIF'!D310</f>
        <v>6854</v>
      </c>
      <c r="E310" t="str">
        <f>'Assessed Non-TIF'!E310</f>
        <v>WAYNE</v>
      </c>
      <c r="F310" t="str">
        <f>'Assessed Non-TIF'!F310</f>
        <v>Wayne</v>
      </c>
      <c r="G310" s="8">
        <f>SUMIFS(TaxableValuation[Taxable Residential],TaxableValuation[Dist],$C310,TaxableValuation[Tif_NonTIF],$A$4)</f>
        <v>100090910</v>
      </c>
      <c r="H310" s="8">
        <f>SUMIFS(TaxableValuation[Taxable Ag Land],TaxableValuation[Dist],$C310,TaxableValuation[Tif_NonTIF],$A$4)</f>
        <v>123341651</v>
      </c>
      <c r="I310" s="8">
        <f>SUMIFS(TaxableValuation[Taxable Ag Building],TaxableValuation[Dist],$C310,TaxableValuation[Tif_NonTIF],$A$4)</f>
        <v>5972986</v>
      </c>
      <c r="J310" s="8">
        <f>SUMIFS(TaxableValuation[Taxable Commercial],TaxableValuation[Dist],$C310,TaxableValuation[Tif_NonTIF],$A$4)</f>
        <v>12713722</v>
      </c>
      <c r="K310" s="8">
        <f>SUMIFS(TaxableValuation[Taxable Industrial],TaxableValuation[Dist],$C310,TaxableValuation[Tif_NonTIF],$A$4)</f>
        <v>7440068</v>
      </c>
      <c r="L310" s="8">
        <f>SUMIFS(TaxableValuation[Taxable Reserved],TaxableValuation[Dist],$C310,TaxableValuation[Tif_NonTIF],$A$4)</f>
        <v>0</v>
      </c>
      <c r="M310" s="8">
        <f>SUMIFS(TaxableValuation[Taxable Reserved2],TaxableValuation[Dist],$C310,TaxableValuation[Tif_NonTIF],$A$4)</f>
        <v>0</v>
      </c>
      <c r="N310" s="8">
        <f>SUMIFS(TaxableValuation[Taxable Railroads],TaxableValuation[Dist],$C310,TaxableValuation[Tif_NonTIF],$A$4)</f>
        <v>37449300</v>
      </c>
      <c r="O310" s="8">
        <f>SUMIFS(TaxableValuation[Taxable Utilities],TaxableValuation[Dist],$C310,TaxableValuation[Tif_NonTIF],$A$4)</f>
        <v>29763592</v>
      </c>
      <c r="P310" s="8">
        <f>SUMIFS(TaxableValuation[Taxable Other],TaxableValuation[Dist],$C310,TaxableValuation[Tif_NonTIF],$A$4)</f>
        <v>0</v>
      </c>
      <c r="Q310" s="8">
        <f>SUMIFS(TaxableValuation[Taxable Gross],TaxableValuation[Dist],$C310,TaxableValuation[Tif_NonTIF],$A$4)</f>
        <v>316772229</v>
      </c>
      <c r="R310" s="8">
        <f>SUMIFS(TaxableValuation[Taxable Military Exempt],TaxableValuation[Dist],$C310,TaxableValuation[Tif_NonTIF],$A$4)</f>
        <v>530723</v>
      </c>
      <c r="S310" s="8">
        <f>SUMIFS(TaxableValuation[Taxable Homestead Exempt],TaxableValuation[Dist],$C310,TaxableValuation[Tif_NonTIF],$A$4)</f>
        <v>2190500</v>
      </c>
      <c r="T310" s="8">
        <f>SUMIFS(TaxableValuation[Taxable Net],TaxableValuation[Dist],$C310,TaxableValuation[Tif_NonTIF],$A$4)</f>
        <v>314051006</v>
      </c>
      <c r="U310" s="8">
        <f>SUMIFS(TaxableValuation[Taxable Gas &amp; Elec Utilities],TaxableValuation[Dist],$C310,TaxableValuation[Tif_NonTIF],$A$4)</f>
        <v>4999497</v>
      </c>
      <c r="V310" s="8">
        <f t="shared" si="4"/>
        <v>319050503</v>
      </c>
    </row>
    <row r="311" spans="1:22" x14ac:dyDescent="0.25">
      <c r="A311">
        <f>'Assessed Non-TIF'!A311</f>
        <v>2026</v>
      </c>
      <c r="B311" t="str">
        <f>'Assessed Non-TIF'!B311</f>
        <v>05</v>
      </c>
      <c r="C311" t="str">
        <f>'Assessed Non-TIF'!C311</f>
        <v>4775</v>
      </c>
      <c r="D311" t="str">
        <f>'Assessed Non-TIF'!D311</f>
        <v>4775</v>
      </c>
      <c r="E311" t="str">
        <f>'Assessed Non-TIF'!E311</f>
        <v>WEBSTER CITY (NORTHEAST HAMILTON)</v>
      </c>
      <c r="F311" t="str">
        <f>'Assessed Non-TIF'!F311</f>
        <v>Webster City (Northeast Hamilton)</v>
      </c>
      <c r="G311" s="8">
        <f>SUMIFS(TaxableValuation[Taxable Residential],TaxableValuation[Dist],$C311,TaxableValuation[Tif_NonTIF],$A$4)</f>
        <v>36019777</v>
      </c>
      <c r="H311" s="8">
        <f>SUMIFS(TaxableValuation[Taxable Ag Land],TaxableValuation[Dist],$C311,TaxableValuation[Tif_NonTIF],$A$4)</f>
        <v>133553335</v>
      </c>
      <c r="I311" s="8">
        <f>SUMIFS(TaxableValuation[Taxable Ag Building],TaxableValuation[Dist],$C311,TaxableValuation[Tif_NonTIF],$A$4)</f>
        <v>4285542</v>
      </c>
      <c r="J311" s="8">
        <f>SUMIFS(TaxableValuation[Taxable Commercial],TaxableValuation[Dist],$C311,TaxableValuation[Tif_NonTIF],$A$4)</f>
        <v>22995862</v>
      </c>
      <c r="K311" s="8">
        <f>SUMIFS(TaxableValuation[Taxable Industrial],TaxableValuation[Dist],$C311,TaxableValuation[Tif_NonTIF],$A$4)</f>
        <v>48780142</v>
      </c>
      <c r="L311" s="8">
        <f>SUMIFS(TaxableValuation[Taxable Reserved],TaxableValuation[Dist],$C311,TaxableValuation[Tif_NonTIF],$A$4)</f>
        <v>0</v>
      </c>
      <c r="M311" s="8">
        <f>SUMIFS(TaxableValuation[Taxable Reserved2],TaxableValuation[Dist],$C311,TaxableValuation[Tif_NonTIF],$A$4)</f>
        <v>0</v>
      </c>
      <c r="N311" s="8">
        <f>SUMIFS(TaxableValuation[Taxable Railroads],TaxableValuation[Dist],$C311,TaxableValuation[Tif_NonTIF],$A$4)</f>
        <v>8953117</v>
      </c>
      <c r="O311" s="8">
        <f>SUMIFS(TaxableValuation[Taxable Utilities],TaxableValuation[Dist],$C311,TaxableValuation[Tif_NonTIF],$A$4)</f>
        <v>156891</v>
      </c>
      <c r="P311" s="8">
        <f>SUMIFS(TaxableValuation[Taxable Other],TaxableValuation[Dist],$C311,TaxableValuation[Tif_NonTIF],$A$4)</f>
        <v>0</v>
      </c>
      <c r="Q311" s="8">
        <f>SUMIFS(TaxableValuation[Taxable Gross],TaxableValuation[Dist],$C311,TaxableValuation[Tif_NonTIF],$A$4)</f>
        <v>254744666</v>
      </c>
      <c r="R311" s="8">
        <f>SUMIFS(TaxableValuation[Taxable Military Exempt],TaxableValuation[Dist],$C311,TaxableValuation[Tif_NonTIF],$A$4)</f>
        <v>224000</v>
      </c>
      <c r="S311" s="8">
        <f>SUMIFS(TaxableValuation[Taxable Homestead Exempt],TaxableValuation[Dist],$C311,TaxableValuation[Tif_NonTIF],$A$4)</f>
        <v>354250</v>
      </c>
      <c r="T311" s="8">
        <f>SUMIFS(TaxableValuation[Taxable Net],TaxableValuation[Dist],$C311,TaxableValuation[Tif_NonTIF],$A$4)</f>
        <v>254166416</v>
      </c>
      <c r="U311" s="8">
        <f>SUMIFS(TaxableValuation[Taxable Gas &amp; Elec Utilities],TaxableValuation[Dist],$C311,TaxableValuation[Tif_NonTIF],$A$4)</f>
        <v>2689680</v>
      </c>
      <c r="V311" s="8">
        <f t="shared" si="4"/>
        <v>256856096</v>
      </c>
    </row>
    <row r="312" spans="1:22" x14ac:dyDescent="0.25">
      <c r="A312">
        <f>'Assessed Non-TIF'!A312</f>
        <v>2026</v>
      </c>
      <c r="B312" t="str">
        <f>'Assessed Non-TIF'!B312</f>
        <v>05</v>
      </c>
      <c r="C312" t="str">
        <f>'Assessed Non-TIF'!C312</f>
        <v>6867</v>
      </c>
      <c r="D312" t="str">
        <f>'Assessed Non-TIF'!D312</f>
        <v>6867</v>
      </c>
      <c r="E312" t="str">
        <f>'Assessed Non-TIF'!E312</f>
        <v>WEBSTER CITY (WEBSTER CITY)</v>
      </c>
      <c r="F312" t="str">
        <f>'Assessed Non-TIF'!F312</f>
        <v>Webster City</v>
      </c>
      <c r="G312" s="8">
        <f>SUMIFS(TaxableValuation[Taxable Residential],TaxableValuation[Dist],$C312,TaxableValuation[Tif_NonTIF],$A$4)</f>
        <v>264497020</v>
      </c>
      <c r="H312" s="8">
        <f>SUMIFS(TaxableValuation[Taxable Ag Land],TaxableValuation[Dist],$C312,TaxableValuation[Tif_NonTIF],$A$4)</f>
        <v>166606486</v>
      </c>
      <c r="I312" s="8">
        <f>SUMIFS(TaxableValuation[Taxable Ag Building],TaxableValuation[Dist],$C312,TaxableValuation[Tif_NonTIF],$A$4)</f>
        <v>2975942</v>
      </c>
      <c r="J312" s="8">
        <f>SUMIFS(TaxableValuation[Taxable Commercial],TaxableValuation[Dist],$C312,TaxableValuation[Tif_NonTIF],$A$4)</f>
        <v>79153585</v>
      </c>
      <c r="K312" s="8">
        <f>SUMIFS(TaxableValuation[Taxable Industrial],TaxableValuation[Dist],$C312,TaxableValuation[Tif_NonTIF],$A$4)</f>
        <v>42547820</v>
      </c>
      <c r="L312" s="8">
        <f>SUMIFS(TaxableValuation[Taxable Reserved],TaxableValuation[Dist],$C312,TaxableValuation[Tif_NonTIF],$A$4)</f>
        <v>0</v>
      </c>
      <c r="M312" s="8">
        <f>SUMIFS(TaxableValuation[Taxable Reserved2],TaxableValuation[Dist],$C312,TaxableValuation[Tif_NonTIF],$A$4)</f>
        <v>0</v>
      </c>
      <c r="N312" s="8">
        <f>SUMIFS(TaxableValuation[Taxable Railroads],TaxableValuation[Dist],$C312,TaxableValuation[Tif_NonTIF],$A$4)</f>
        <v>20841852</v>
      </c>
      <c r="O312" s="8">
        <f>SUMIFS(TaxableValuation[Taxable Utilities],TaxableValuation[Dist],$C312,TaxableValuation[Tif_NonTIF],$A$4)</f>
        <v>2357598</v>
      </c>
      <c r="P312" s="8">
        <f>SUMIFS(TaxableValuation[Taxable Other],TaxableValuation[Dist],$C312,TaxableValuation[Tif_NonTIF],$A$4)</f>
        <v>10397</v>
      </c>
      <c r="Q312" s="8">
        <f>SUMIFS(TaxableValuation[Taxable Gross],TaxableValuation[Dist],$C312,TaxableValuation[Tif_NonTIF],$A$4)</f>
        <v>578990700</v>
      </c>
      <c r="R312" s="8">
        <f>SUMIFS(TaxableValuation[Taxable Military Exempt],TaxableValuation[Dist],$C312,TaxableValuation[Tif_NonTIF],$A$4)</f>
        <v>1336000</v>
      </c>
      <c r="S312" s="8">
        <f>SUMIFS(TaxableValuation[Taxable Homestead Exempt],TaxableValuation[Dist],$C312,TaxableValuation[Tif_NonTIF],$A$4)</f>
        <v>2349750</v>
      </c>
      <c r="T312" s="8">
        <f>SUMIFS(TaxableValuation[Taxable Net],TaxableValuation[Dist],$C312,TaxableValuation[Tif_NonTIF],$A$4)</f>
        <v>575304950</v>
      </c>
      <c r="U312" s="8">
        <f>SUMIFS(TaxableValuation[Taxable Gas &amp; Elec Utilities],TaxableValuation[Dist],$C312,TaxableValuation[Tif_NonTIF],$A$4)</f>
        <v>4561029</v>
      </c>
      <c r="V312" s="8">
        <f t="shared" si="4"/>
        <v>579865979</v>
      </c>
    </row>
    <row r="313" spans="1:22" x14ac:dyDescent="0.25">
      <c r="A313">
        <f>'Assessed Non-TIF'!A313</f>
        <v>2026</v>
      </c>
      <c r="B313" t="str">
        <f>'Assessed Non-TIF'!B313</f>
        <v>05</v>
      </c>
      <c r="C313" t="str">
        <f>'Assessed Non-TIF'!C313</f>
        <v>6921</v>
      </c>
      <c r="D313" t="str">
        <f>'Assessed Non-TIF'!D313</f>
        <v>6921</v>
      </c>
      <c r="E313" t="str">
        <f>'Assessed Non-TIF'!E313</f>
        <v>WEST BEND-MALLARD</v>
      </c>
      <c r="F313" t="str">
        <f>'Assessed Non-TIF'!F313</f>
        <v>West Bend-Mallard</v>
      </c>
      <c r="G313" s="8">
        <f>SUMIFS(TaxableValuation[Taxable Residential],TaxableValuation[Dist],$C313,TaxableValuation[Tif_NonTIF],$A$4)</f>
        <v>63505471</v>
      </c>
      <c r="H313" s="8">
        <f>SUMIFS(TaxableValuation[Taxable Ag Land],TaxableValuation[Dist],$C313,TaxableValuation[Tif_NonTIF],$A$4)</f>
        <v>142859012</v>
      </c>
      <c r="I313" s="8">
        <f>SUMIFS(TaxableValuation[Taxable Ag Building],TaxableValuation[Dist],$C313,TaxableValuation[Tif_NonTIF],$A$4)</f>
        <v>16622074</v>
      </c>
      <c r="J313" s="8">
        <f>SUMIFS(TaxableValuation[Taxable Commercial],TaxableValuation[Dist],$C313,TaxableValuation[Tif_NonTIF],$A$4)</f>
        <v>20838668</v>
      </c>
      <c r="K313" s="8">
        <f>SUMIFS(TaxableValuation[Taxable Industrial],TaxableValuation[Dist],$C313,TaxableValuation[Tif_NonTIF],$A$4)</f>
        <v>4607894</v>
      </c>
      <c r="L313" s="8">
        <f>SUMIFS(TaxableValuation[Taxable Reserved],TaxableValuation[Dist],$C313,TaxableValuation[Tif_NonTIF],$A$4)</f>
        <v>0</v>
      </c>
      <c r="M313" s="8">
        <f>SUMIFS(TaxableValuation[Taxable Reserved2],TaxableValuation[Dist],$C313,TaxableValuation[Tif_NonTIF],$A$4)</f>
        <v>0</v>
      </c>
      <c r="N313" s="8">
        <f>SUMIFS(TaxableValuation[Taxable Railroads],TaxableValuation[Dist],$C313,TaxableValuation[Tif_NonTIF],$A$4)</f>
        <v>17442021</v>
      </c>
      <c r="O313" s="8">
        <f>SUMIFS(TaxableValuation[Taxable Utilities],TaxableValuation[Dist],$C313,TaxableValuation[Tif_NonTIF],$A$4)</f>
        <v>624534</v>
      </c>
      <c r="P313" s="8">
        <f>SUMIFS(TaxableValuation[Taxable Other],TaxableValuation[Dist],$C313,TaxableValuation[Tif_NonTIF],$A$4)</f>
        <v>0</v>
      </c>
      <c r="Q313" s="8">
        <f>SUMIFS(TaxableValuation[Taxable Gross],TaxableValuation[Dist],$C313,TaxableValuation[Tif_NonTIF],$A$4)</f>
        <v>266499674</v>
      </c>
      <c r="R313" s="8">
        <f>SUMIFS(TaxableValuation[Taxable Military Exempt],TaxableValuation[Dist],$C313,TaxableValuation[Tif_NonTIF],$A$4)</f>
        <v>360000</v>
      </c>
      <c r="S313" s="8">
        <f>SUMIFS(TaxableValuation[Taxable Homestead Exempt],TaxableValuation[Dist],$C313,TaxableValuation[Tif_NonTIF],$A$4)</f>
        <v>1069250</v>
      </c>
      <c r="T313" s="8">
        <f>SUMIFS(TaxableValuation[Taxable Net],TaxableValuation[Dist],$C313,TaxableValuation[Tif_NonTIF],$A$4)</f>
        <v>265070424</v>
      </c>
      <c r="U313" s="8">
        <f>SUMIFS(TaxableValuation[Taxable Gas &amp; Elec Utilities],TaxableValuation[Dist],$C313,TaxableValuation[Tif_NonTIF],$A$4)</f>
        <v>2188369</v>
      </c>
      <c r="V313" s="8">
        <f t="shared" si="4"/>
        <v>267258793</v>
      </c>
    </row>
    <row r="314" spans="1:22" x14ac:dyDescent="0.25">
      <c r="A314">
        <f>'Assessed Non-TIF'!A314</f>
        <v>2026</v>
      </c>
      <c r="B314" t="str">
        <f>'Assessed Non-TIF'!B314</f>
        <v>10</v>
      </c>
      <c r="C314" t="str">
        <f>'Assessed Non-TIF'!C314</f>
        <v>6930</v>
      </c>
      <c r="D314" t="str">
        <f>'Assessed Non-TIF'!D314</f>
        <v>6930</v>
      </c>
      <c r="E314" t="str">
        <f>'Assessed Non-TIF'!E314</f>
        <v>WEST BRANCH</v>
      </c>
      <c r="F314" t="str">
        <f>'Assessed Non-TIF'!F314</f>
        <v>West Branch</v>
      </c>
      <c r="G314" s="8">
        <f>SUMIFS(TaxableValuation[Taxable Residential],TaxableValuation[Dist],$C314,TaxableValuation[Tif_NonTIF],$A$4)</f>
        <v>236739105</v>
      </c>
      <c r="H314" s="8">
        <f>SUMIFS(TaxableValuation[Taxable Ag Land],TaxableValuation[Dist],$C314,TaxableValuation[Tif_NonTIF],$A$4)</f>
        <v>88967716</v>
      </c>
      <c r="I314" s="8">
        <f>SUMIFS(TaxableValuation[Taxable Ag Building],TaxableValuation[Dist],$C314,TaxableValuation[Tif_NonTIF],$A$4)</f>
        <v>5858271</v>
      </c>
      <c r="J314" s="8">
        <f>SUMIFS(TaxableValuation[Taxable Commercial],TaxableValuation[Dist],$C314,TaxableValuation[Tif_NonTIF],$A$4)</f>
        <v>118431617</v>
      </c>
      <c r="K314" s="8">
        <f>SUMIFS(TaxableValuation[Taxable Industrial],TaxableValuation[Dist],$C314,TaxableValuation[Tif_NonTIF],$A$4)</f>
        <v>15110788</v>
      </c>
      <c r="L314" s="8">
        <f>SUMIFS(TaxableValuation[Taxable Reserved],TaxableValuation[Dist],$C314,TaxableValuation[Tif_NonTIF],$A$4)</f>
        <v>0</v>
      </c>
      <c r="M314" s="8">
        <f>SUMIFS(TaxableValuation[Taxable Reserved2],TaxableValuation[Dist],$C314,TaxableValuation[Tif_NonTIF],$A$4)</f>
        <v>0</v>
      </c>
      <c r="N314" s="8">
        <f>SUMIFS(TaxableValuation[Taxable Railroads],TaxableValuation[Dist],$C314,TaxableValuation[Tif_NonTIF],$A$4)</f>
        <v>1401675</v>
      </c>
      <c r="O314" s="8">
        <f>SUMIFS(TaxableValuation[Taxable Utilities],TaxableValuation[Dist],$C314,TaxableValuation[Tif_NonTIF],$A$4)</f>
        <v>13409710</v>
      </c>
      <c r="P314" s="8">
        <f>SUMIFS(TaxableValuation[Taxable Other],TaxableValuation[Dist],$C314,TaxableValuation[Tif_NonTIF],$A$4)</f>
        <v>0</v>
      </c>
      <c r="Q314" s="8">
        <f>SUMIFS(TaxableValuation[Taxable Gross],TaxableValuation[Dist],$C314,TaxableValuation[Tif_NonTIF],$A$4)</f>
        <v>479918882</v>
      </c>
      <c r="R314" s="8">
        <f>SUMIFS(TaxableValuation[Taxable Military Exempt],TaxableValuation[Dist],$C314,TaxableValuation[Tif_NonTIF],$A$4)</f>
        <v>652812</v>
      </c>
      <c r="S314" s="8">
        <f>SUMIFS(TaxableValuation[Taxable Homestead Exempt],TaxableValuation[Dist],$C314,TaxableValuation[Tif_NonTIF],$A$4)</f>
        <v>2288000</v>
      </c>
      <c r="T314" s="8">
        <f>SUMIFS(TaxableValuation[Taxable Net],TaxableValuation[Dist],$C314,TaxableValuation[Tif_NonTIF],$A$4)</f>
        <v>476978070</v>
      </c>
      <c r="U314" s="8">
        <f>SUMIFS(TaxableValuation[Taxable Gas &amp; Elec Utilities],TaxableValuation[Dist],$C314,TaxableValuation[Tif_NonTIF],$A$4)</f>
        <v>5159675</v>
      </c>
      <c r="V314" s="8">
        <f t="shared" si="4"/>
        <v>482137745</v>
      </c>
    </row>
    <row r="315" spans="1:22" x14ac:dyDescent="0.25">
      <c r="A315">
        <f>'Assessed Non-TIF'!A315</f>
        <v>2026</v>
      </c>
      <c r="B315" t="str">
        <f>'Assessed Non-TIF'!B315</f>
        <v>15</v>
      </c>
      <c r="C315" t="str">
        <f>'Assessed Non-TIF'!C315</f>
        <v>6937</v>
      </c>
      <c r="D315" t="str">
        <f>'Assessed Non-TIF'!D315</f>
        <v>6937</v>
      </c>
      <c r="E315" t="str">
        <f>'Assessed Non-TIF'!E315</f>
        <v>WEST BURLINGTON</v>
      </c>
      <c r="F315" t="str">
        <f>'Assessed Non-TIF'!F315</f>
        <v>West Burlington</v>
      </c>
      <c r="G315" s="8">
        <f>SUMIFS(TaxableValuation[Taxable Residential],TaxableValuation[Dist],$C315,TaxableValuation[Tif_NonTIF],$A$4)</f>
        <v>60995095</v>
      </c>
      <c r="H315" s="8">
        <f>SUMIFS(TaxableValuation[Taxable Ag Land],TaxableValuation[Dist],$C315,TaxableValuation[Tif_NonTIF],$A$4)</f>
        <v>330865</v>
      </c>
      <c r="I315" s="8">
        <f>SUMIFS(TaxableValuation[Taxable Ag Building],TaxableValuation[Dist],$C315,TaxableValuation[Tif_NonTIF],$A$4)</f>
        <v>21445</v>
      </c>
      <c r="J315" s="8">
        <f>SUMIFS(TaxableValuation[Taxable Commercial],TaxableValuation[Dist],$C315,TaxableValuation[Tif_NonTIF],$A$4)</f>
        <v>112433820</v>
      </c>
      <c r="K315" s="8">
        <f>SUMIFS(TaxableValuation[Taxable Industrial],TaxableValuation[Dist],$C315,TaxableValuation[Tif_NonTIF],$A$4)</f>
        <v>9964879</v>
      </c>
      <c r="L315" s="8">
        <f>SUMIFS(TaxableValuation[Taxable Reserved],TaxableValuation[Dist],$C315,TaxableValuation[Tif_NonTIF],$A$4)</f>
        <v>0</v>
      </c>
      <c r="M315" s="8">
        <f>SUMIFS(TaxableValuation[Taxable Reserved2],TaxableValuation[Dist],$C315,TaxableValuation[Tif_NonTIF],$A$4)</f>
        <v>0</v>
      </c>
      <c r="N315" s="8">
        <f>SUMIFS(TaxableValuation[Taxable Railroads],TaxableValuation[Dist],$C315,TaxableValuation[Tif_NonTIF],$A$4)</f>
        <v>1035767</v>
      </c>
      <c r="O315" s="8">
        <f>SUMIFS(TaxableValuation[Taxable Utilities],TaxableValuation[Dist],$C315,TaxableValuation[Tif_NonTIF],$A$4)</f>
        <v>113546</v>
      </c>
      <c r="P315" s="8">
        <f>SUMIFS(TaxableValuation[Taxable Other],TaxableValuation[Dist],$C315,TaxableValuation[Tif_NonTIF],$A$4)</f>
        <v>0</v>
      </c>
      <c r="Q315" s="8">
        <f>SUMIFS(TaxableValuation[Taxable Gross],TaxableValuation[Dist],$C315,TaxableValuation[Tif_NonTIF],$A$4)</f>
        <v>184895417</v>
      </c>
      <c r="R315" s="8">
        <f>SUMIFS(TaxableValuation[Taxable Military Exempt],TaxableValuation[Dist],$C315,TaxableValuation[Tif_NonTIF],$A$4)</f>
        <v>424000</v>
      </c>
      <c r="S315" s="8">
        <f>SUMIFS(TaxableValuation[Taxable Homestead Exempt],TaxableValuation[Dist],$C315,TaxableValuation[Tif_NonTIF],$A$4)</f>
        <v>1573000</v>
      </c>
      <c r="T315" s="8">
        <f>SUMIFS(TaxableValuation[Taxable Net],TaxableValuation[Dist],$C315,TaxableValuation[Tif_NonTIF],$A$4)</f>
        <v>182898417</v>
      </c>
      <c r="U315" s="8">
        <f>SUMIFS(TaxableValuation[Taxable Gas &amp; Elec Utilities],TaxableValuation[Dist],$C315,TaxableValuation[Tif_NonTIF],$A$4)</f>
        <v>4439590</v>
      </c>
      <c r="V315" s="8">
        <f t="shared" si="4"/>
        <v>187338007</v>
      </c>
    </row>
    <row r="316" spans="1:22" x14ac:dyDescent="0.25">
      <c r="A316">
        <f>'Assessed Non-TIF'!A316</f>
        <v>2026</v>
      </c>
      <c r="B316" t="str">
        <f>'Assessed Non-TIF'!B316</f>
        <v>01</v>
      </c>
      <c r="C316" t="str">
        <f>'Assessed Non-TIF'!C316</f>
        <v>6943</v>
      </c>
      <c r="D316" t="str">
        <f>'Assessed Non-TIF'!D316</f>
        <v>6943</v>
      </c>
      <c r="E316" t="str">
        <f>'Assessed Non-TIF'!E316</f>
        <v>WEST CENTRAL</v>
      </c>
      <c r="F316" t="str">
        <f>'Assessed Non-TIF'!F316</f>
        <v>West Central</v>
      </c>
      <c r="G316" s="8">
        <f>SUMIFS(TaxableValuation[Taxable Residential],TaxableValuation[Dist],$C316,TaxableValuation[Tif_NonTIF],$A$4)</f>
        <v>53207235</v>
      </c>
      <c r="H316" s="8">
        <f>SUMIFS(TaxableValuation[Taxable Ag Land],TaxableValuation[Dist],$C316,TaxableValuation[Tif_NonTIF],$A$4)</f>
        <v>116134231</v>
      </c>
      <c r="I316" s="8">
        <f>SUMIFS(TaxableValuation[Taxable Ag Building],TaxableValuation[Dist],$C316,TaxableValuation[Tif_NonTIF],$A$4)</f>
        <v>9660982</v>
      </c>
      <c r="J316" s="8">
        <f>SUMIFS(TaxableValuation[Taxable Commercial],TaxableValuation[Dist],$C316,TaxableValuation[Tif_NonTIF],$A$4)</f>
        <v>5156360</v>
      </c>
      <c r="K316" s="8">
        <f>SUMIFS(TaxableValuation[Taxable Industrial],TaxableValuation[Dist],$C316,TaxableValuation[Tif_NonTIF],$A$4)</f>
        <v>63995</v>
      </c>
      <c r="L316" s="8">
        <f>SUMIFS(TaxableValuation[Taxable Reserved],TaxableValuation[Dist],$C316,TaxableValuation[Tif_NonTIF],$A$4)</f>
        <v>0</v>
      </c>
      <c r="M316" s="8">
        <f>SUMIFS(TaxableValuation[Taxable Reserved2],TaxableValuation[Dist],$C316,TaxableValuation[Tif_NonTIF],$A$4)</f>
        <v>0</v>
      </c>
      <c r="N316" s="8">
        <f>SUMIFS(TaxableValuation[Taxable Railroads],TaxableValuation[Dist],$C316,TaxableValuation[Tif_NonTIF],$A$4)</f>
        <v>0</v>
      </c>
      <c r="O316" s="8">
        <f>SUMIFS(TaxableValuation[Taxable Utilities],TaxableValuation[Dist],$C316,TaxableValuation[Tif_NonTIF],$A$4)</f>
        <v>11003543</v>
      </c>
      <c r="P316" s="8">
        <f>SUMIFS(TaxableValuation[Taxable Other],TaxableValuation[Dist],$C316,TaxableValuation[Tif_NonTIF],$A$4)</f>
        <v>0</v>
      </c>
      <c r="Q316" s="8">
        <f>SUMIFS(TaxableValuation[Taxable Gross],TaxableValuation[Dist],$C316,TaxableValuation[Tif_NonTIF],$A$4)</f>
        <v>195226346</v>
      </c>
      <c r="R316" s="8">
        <f>SUMIFS(TaxableValuation[Taxable Military Exempt],TaxableValuation[Dist],$C316,TaxableValuation[Tif_NonTIF],$A$4)</f>
        <v>348000</v>
      </c>
      <c r="S316" s="8">
        <f>SUMIFS(TaxableValuation[Taxable Homestead Exempt],TaxableValuation[Dist],$C316,TaxableValuation[Tif_NonTIF],$A$4)</f>
        <v>1059500</v>
      </c>
      <c r="T316" s="8">
        <f>SUMIFS(TaxableValuation[Taxable Net],TaxableValuation[Dist],$C316,TaxableValuation[Tif_NonTIF],$A$4)</f>
        <v>193818846</v>
      </c>
      <c r="U316" s="8">
        <f>SUMIFS(TaxableValuation[Taxable Gas &amp; Elec Utilities],TaxableValuation[Dist],$C316,TaxableValuation[Tif_NonTIF],$A$4)</f>
        <v>2502350</v>
      </c>
      <c r="V316" s="8">
        <f t="shared" si="4"/>
        <v>196321196</v>
      </c>
    </row>
    <row r="317" spans="1:22" x14ac:dyDescent="0.25">
      <c r="A317">
        <f>'Assessed Non-TIF'!A317</f>
        <v>2026</v>
      </c>
      <c r="B317" t="str">
        <f>'Assessed Non-TIF'!B317</f>
        <v>11</v>
      </c>
      <c r="C317" t="str">
        <f>'Assessed Non-TIF'!C317</f>
        <v>6264</v>
      </c>
      <c r="D317" t="str">
        <f>'Assessed Non-TIF'!D317</f>
        <v>6264</v>
      </c>
      <c r="E317" t="str">
        <f>'Assessed Non-TIF'!E317</f>
        <v>WEST CENTRAL VALLEY</v>
      </c>
      <c r="F317" t="str">
        <f>'Assessed Non-TIF'!F317</f>
        <v>West Central Valley</v>
      </c>
      <c r="G317" s="8">
        <f>SUMIFS(TaxableValuation[Taxable Residential],TaxableValuation[Dist],$C317,TaxableValuation[Tif_NonTIF],$A$4)</f>
        <v>187064766</v>
      </c>
      <c r="H317" s="8">
        <f>SUMIFS(TaxableValuation[Taxable Ag Land],TaxableValuation[Dist],$C317,TaxableValuation[Tif_NonTIF],$A$4)</f>
        <v>133643499</v>
      </c>
      <c r="I317" s="8">
        <f>SUMIFS(TaxableValuation[Taxable Ag Building],TaxableValuation[Dist],$C317,TaxableValuation[Tif_NonTIF],$A$4)</f>
        <v>5514284</v>
      </c>
      <c r="J317" s="8">
        <f>SUMIFS(TaxableValuation[Taxable Commercial],TaxableValuation[Dist],$C317,TaxableValuation[Tif_NonTIF],$A$4)</f>
        <v>46441311</v>
      </c>
      <c r="K317" s="8">
        <f>SUMIFS(TaxableValuation[Taxable Industrial],TaxableValuation[Dist],$C317,TaxableValuation[Tif_NonTIF],$A$4)</f>
        <v>49081935</v>
      </c>
      <c r="L317" s="8">
        <f>SUMIFS(TaxableValuation[Taxable Reserved],TaxableValuation[Dist],$C317,TaxableValuation[Tif_NonTIF],$A$4)</f>
        <v>0</v>
      </c>
      <c r="M317" s="8">
        <f>SUMIFS(TaxableValuation[Taxable Reserved2],TaxableValuation[Dist],$C317,TaxableValuation[Tif_NonTIF],$A$4)</f>
        <v>0</v>
      </c>
      <c r="N317" s="8">
        <f>SUMIFS(TaxableValuation[Taxable Railroads],TaxableValuation[Dist],$C317,TaxableValuation[Tif_NonTIF],$A$4)</f>
        <v>4237275</v>
      </c>
      <c r="O317" s="8">
        <f>SUMIFS(TaxableValuation[Taxable Utilities],TaxableValuation[Dist],$C317,TaxableValuation[Tif_NonTIF],$A$4)</f>
        <v>160723631</v>
      </c>
      <c r="P317" s="8">
        <f>SUMIFS(TaxableValuation[Taxable Other],TaxableValuation[Dist],$C317,TaxableValuation[Tif_NonTIF],$A$4)</f>
        <v>0</v>
      </c>
      <c r="Q317" s="8">
        <f>SUMIFS(TaxableValuation[Taxable Gross],TaxableValuation[Dist],$C317,TaxableValuation[Tif_NonTIF],$A$4)</f>
        <v>586706701</v>
      </c>
      <c r="R317" s="8">
        <f>SUMIFS(TaxableValuation[Taxable Military Exempt],TaxableValuation[Dist],$C317,TaxableValuation[Tif_NonTIF],$A$4)</f>
        <v>1029559</v>
      </c>
      <c r="S317" s="8">
        <f>SUMIFS(TaxableValuation[Taxable Homestead Exempt],TaxableValuation[Dist],$C317,TaxableValuation[Tif_NonTIF],$A$4)</f>
        <v>3146000</v>
      </c>
      <c r="T317" s="8">
        <f>SUMIFS(TaxableValuation[Taxable Net],TaxableValuation[Dist],$C317,TaxableValuation[Tif_NonTIF],$A$4)</f>
        <v>582531142</v>
      </c>
      <c r="U317" s="8">
        <f>SUMIFS(TaxableValuation[Taxable Gas &amp; Elec Utilities],TaxableValuation[Dist],$C317,TaxableValuation[Tif_NonTIF],$A$4)</f>
        <v>37460097</v>
      </c>
      <c r="V317" s="8">
        <f t="shared" si="4"/>
        <v>619991239</v>
      </c>
    </row>
    <row r="318" spans="1:22" x14ac:dyDescent="0.25">
      <c r="A318">
        <f>'Assessed Non-TIF'!A318</f>
        <v>2026</v>
      </c>
      <c r="B318" t="str">
        <f>'Assessed Non-TIF'!B318</f>
        <v>01</v>
      </c>
      <c r="C318" t="str">
        <f>'Assessed Non-TIF'!C318</f>
        <v>6950</v>
      </c>
      <c r="D318" t="str">
        <f>'Assessed Non-TIF'!D318</f>
        <v>6950</v>
      </c>
      <c r="E318" t="str">
        <f>'Assessed Non-TIF'!E318</f>
        <v>WEST DELAWARE CO</v>
      </c>
      <c r="F318" t="str">
        <f>'Assessed Non-TIF'!F318</f>
        <v>West Delaware Co</v>
      </c>
      <c r="G318" s="8">
        <f>SUMIFS(TaxableValuation[Taxable Residential],TaxableValuation[Dist],$C318,TaxableValuation[Tif_NonTIF],$A$4)</f>
        <v>368403960</v>
      </c>
      <c r="H318" s="8">
        <f>SUMIFS(TaxableValuation[Taxable Ag Land],TaxableValuation[Dist],$C318,TaxableValuation[Tif_NonTIF],$A$4)</f>
        <v>172570584</v>
      </c>
      <c r="I318" s="8">
        <f>SUMIFS(TaxableValuation[Taxable Ag Building],TaxableValuation[Dist],$C318,TaxableValuation[Tif_NonTIF],$A$4)</f>
        <v>19826551</v>
      </c>
      <c r="J318" s="8">
        <f>SUMIFS(TaxableValuation[Taxable Commercial],TaxableValuation[Dist],$C318,TaxableValuation[Tif_NonTIF],$A$4)</f>
        <v>91847190</v>
      </c>
      <c r="K318" s="8">
        <f>SUMIFS(TaxableValuation[Taxable Industrial],TaxableValuation[Dist],$C318,TaxableValuation[Tif_NonTIF],$A$4)</f>
        <v>40715031</v>
      </c>
      <c r="L318" s="8">
        <f>SUMIFS(TaxableValuation[Taxable Reserved],TaxableValuation[Dist],$C318,TaxableValuation[Tif_NonTIF],$A$4)</f>
        <v>0</v>
      </c>
      <c r="M318" s="8">
        <f>SUMIFS(TaxableValuation[Taxable Reserved2],TaxableValuation[Dist],$C318,TaxableValuation[Tif_NonTIF],$A$4)</f>
        <v>0</v>
      </c>
      <c r="N318" s="8">
        <f>SUMIFS(TaxableValuation[Taxable Railroads],TaxableValuation[Dist],$C318,TaxableValuation[Tif_NonTIF],$A$4)</f>
        <v>6447907</v>
      </c>
      <c r="O318" s="8">
        <f>SUMIFS(TaxableValuation[Taxable Utilities],TaxableValuation[Dist],$C318,TaxableValuation[Tif_NonTIF],$A$4)</f>
        <v>32849431</v>
      </c>
      <c r="P318" s="8">
        <f>SUMIFS(TaxableValuation[Taxable Other],TaxableValuation[Dist],$C318,TaxableValuation[Tif_NonTIF],$A$4)</f>
        <v>0</v>
      </c>
      <c r="Q318" s="8">
        <f>SUMIFS(TaxableValuation[Taxable Gross],TaxableValuation[Dist],$C318,TaxableValuation[Tif_NonTIF],$A$4)</f>
        <v>732660654</v>
      </c>
      <c r="R318" s="8">
        <f>SUMIFS(TaxableValuation[Taxable Military Exempt],TaxableValuation[Dist],$C318,TaxableValuation[Tif_NonTIF],$A$4)</f>
        <v>1688601</v>
      </c>
      <c r="S318" s="8">
        <f>SUMIFS(TaxableValuation[Taxable Homestead Exempt],TaxableValuation[Dist],$C318,TaxableValuation[Tif_NonTIF],$A$4)</f>
        <v>6253142</v>
      </c>
      <c r="T318" s="8">
        <f>SUMIFS(TaxableValuation[Taxable Net],TaxableValuation[Dist],$C318,TaxableValuation[Tif_NonTIF],$A$4)</f>
        <v>724718911</v>
      </c>
      <c r="U318" s="8">
        <f>SUMIFS(TaxableValuation[Taxable Gas &amp; Elec Utilities],TaxableValuation[Dist],$C318,TaxableValuation[Tif_NonTIF],$A$4)</f>
        <v>14916111</v>
      </c>
      <c r="V318" s="8">
        <f t="shared" si="4"/>
        <v>739635022</v>
      </c>
    </row>
    <row r="319" spans="1:22" x14ac:dyDescent="0.25">
      <c r="A319">
        <f>'Assessed Non-TIF'!A319</f>
        <v>2026</v>
      </c>
      <c r="B319" t="str">
        <f>'Assessed Non-TIF'!B319</f>
        <v>11</v>
      </c>
      <c r="C319" t="str">
        <f>'Assessed Non-TIF'!C319</f>
        <v>6957</v>
      </c>
      <c r="D319" t="str">
        <f>'Assessed Non-TIF'!D319</f>
        <v>6957</v>
      </c>
      <c r="E319" t="str">
        <f>'Assessed Non-TIF'!E319</f>
        <v>WEST DES MOINES</v>
      </c>
      <c r="F319" t="str">
        <f>'Assessed Non-TIF'!F319</f>
        <v>West Des Moines</v>
      </c>
      <c r="G319" s="8">
        <f>SUMIFS(TaxableValuation[Taxable Residential],TaxableValuation[Dist],$C319,TaxableValuation[Tif_NonTIF],$A$4)</f>
        <v>3590775252</v>
      </c>
      <c r="H319" s="8">
        <f>SUMIFS(TaxableValuation[Taxable Ag Land],TaxableValuation[Dist],$C319,TaxableValuation[Tif_NonTIF],$A$4)</f>
        <v>2393090</v>
      </c>
      <c r="I319" s="8">
        <f>SUMIFS(TaxableValuation[Taxable Ag Building],TaxableValuation[Dist],$C319,TaxableValuation[Tif_NonTIF],$A$4)</f>
        <v>206098</v>
      </c>
      <c r="J319" s="8">
        <f>SUMIFS(TaxableValuation[Taxable Commercial],TaxableValuation[Dist],$C319,TaxableValuation[Tif_NonTIF],$A$4)</f>
        <v>2017719593</v>
      </c>
      <c r="K319" s="8">
        <f>SUMIFS(TaxableValuation[Taxable Industrial],TaxableValuation[Dist],$C319,TaxableValuation[Tif_NonTIF],$A$4)</f>
        <v>205964235</v>
      </c>
      <c r="L319" s="8">
        <f>SUMIFS(TaxableValuation[Taxable Reserved],TaxableValuation[Dist],$C319,TaxableValuation[Tif_NonTIF],$A$4)</f>
        <v>0</v>
      </c>
      <c r="M319" s="8">
        <f>SUMIFS(TaxableValuation[Taxable Reserved2],TaxableValuation[Dist],$C319,TaxableValuation[Tif_NonTIF],$A$4)</f>
        <v>0</v>
      </c>
      <c r="N319" s="8">
        <f>SUMIFS(TaxableValuation[Taxable Railroads],TaxableValuation[Dist],$C319,TaxableValuation[Tif_NonTIF],$A$4)</f>
        <v>6622292</v>
      </c>
      <c r="O319" s="8">
        <f>SUMIFS(TaxableValuation[Taxable Utilities],TaxableValuation[Dist],$C319,TaxableValuation[Tif_NonTIF],$A$4)</f>
        <v>8957842</v>
      </c>
      <c r="P319" s="8">
        <f>SUMIFS(TaxableValuation[Taxable Other],TaxableValuation[Dist],$C319,TaxableValuation[Tif_NonTIF],$A$4)</f>
        <v>0</v>
      </c>
      <c r="Q319" s="8">
        <f>SUMIFS(TaxableValuation[Taxable Gross],TaxableValuation[Dist],$C319,TaxableValuation[Tif_NonTIF],$A$4)</f>
        <v>5832638402</v>
      </c>
      <c r="R319" s="8">
        <f>SUMIFS(TaxableValuation[Taxable Military Exempt],TaxableValuation[Dist],$C319,TaxableValuation[Tif_NonTIF],$A$4)</f>
        <v>5745391</v>
      </c>
      <c r="S319" s="8">
        <f>SUMIFS(TaxableValuation[Taxable Homestead Exempt],TaxableValuation[Dist],$C319,TaxableValuation[Tif_NonTIF],$A$4)</f>
        <v>33098000</v>
      </c>
      <c r="T319" s="8">
        <f>SUMIFS(TaxableValuation[Taxable Net],TaxableValuation[Dist],$C319,TaxableValuation[Tif_NonTIF],$A$4)</f>
        <v>5793795011</v>
      </c>
      <c r="U319" s="8">
        <f>SUMIFS(TaxableValuation[Taxable Gas &amp; Elec Utilities],TaxableValuation[Dist],$C319,TaxableValuation[Tif_NonTIF],$A$4)</f>
        <v>81598606</v>
      </c>
      <c r="V319" s="8">
        <f t="shared" si="4"/>
        <v>5875393617</v>
      </c>
    </row>
    <row r="320" spans="1:22" x14ac:dyDescent="0.25">
      <c r="A320">
        <f>'Assessed Non-TIF'!A320</f>
        <v>2026</v>
      </c>
      <c r="B320" t="str">
        <f>'Assessed Non-TIF'!B320</f>
        <v>07</v>
      </c>
      <c r="C320" t="str">
        <f>'Assessed Non-TIF'!C320</f>
        <v>5922</v>
      </c>
      <c r="D320" t="str">
        <f>'Assessed Non-TIF'!D320</f>
        <v>5922</v>
      </c>
      <c r="E320" t="str">
        <f>'Assessed Non-TIF'!E320</f>
        <v>WEST FORK</v>
      </c>
      <c r="F320" t="str">
        <f>'Assessed Non-TIF'!F320</f>
        <v>West Fork</v>
      </c>
      <c r="G320" s="8">
        <f>SUMIFS(TaxableValuation[Taxable Residential],TaxableValuation[Dist],$C320,TaxableValuation[Tif_NonTIF],$A$4)</f>
        <v>135013762</v>
      </c>
      <c r="H320" s="8">
        <f>SUMIFS(TaxableValuation[Taxable Ag Land],TaxableValuation[Dist],$C320,TaxableValuation[Tif_NonTIF],$A$4)</f>
        <v>259824737</v>
      </c>
      <c r="I320" s="8">
        <f>SUMIFS(TaxableValuation[Taxable Ag Building],TaxableValuation[Dist],$C320,TaxableValuation[Tif_NonTIF],$A$4)</f>
        <v>17008891</v>
      </c>
      <c r="J320" s="8">
        <f>SUMIFS(TaxableValuation[Taxable Commercial],TaxableValuation[Dist],$C320,TaxableValuation[Tif_NonTIF],$A$4)</f>
        <v>30246293</v>
      </c>
      <c r="K320" s="8">
        <f>SUMIFS(TaxableValuation[Taxable Industrial],TaxableValuation[Dist],$C320,TaxableValuation[Tif_NonTIF],$A$4)</f>
        <v>14709945</v>
      </c>
      <c r="L320" s="8">
        <f>SUMIFS(TaxableValuation[Taxable Reserved],TaxableValuation[Dist],$C320,TaxableValuation[Tif_NonTIF],$A$4)</f>
        <v>0</v>
      </c>
      <c r="M320" s="8">
        <f>SUMIFS(TaxableValuation[Taxable Reserved2],TaxableValuation[Dist],$C320,TaxableValuation[Tif_NonTIF],$A$4)</f>
        <v>0</v>
      </c>
      <c r="N320" s="8">
        <f>SUMIFS(TaxableValuation[Taxable Railroads],TaxableValuation[Dist],$C320,TaxableValuation[Tif_NonTIF],$A$4)</f>
        <v>25816496</v>
      </c>
      <c r="O320" s="8">
        <f>SUMIFS(TaxableValuation[Taxable Utilities],TaxableValuation[Dist],$C320,TaxableValuation[Tif_NonTIF],$A$4)</f>
        <v>8545304</v>
      </c>
      <c r="P320" s="8">
        <f>SUMIFS(TaxableValuation[Taxable Other],TaxableValuation[Dist],$C320,TaxableValuation[Tif_NonTIF],$A$4)</f>
        <v>0</v>
      </c>
      <c r="Q320" s="8">
        <f>SUMIFS(TaxableValuation[Taxable Gross],TaxableValuation[Dist],$C320,TaxableValuation[Tif_NonTIF],$A$4)</f>
        <v>491165428</v>
      </c>
      <c r="R320" s="8">
        <f>SUMIFS(TaxableValuation[Taxable Military Exempt],TaxableValuation[Dist],$C320,TaxableValuation[Tif_NonTIF],$A$4)</f>
        <v>780757</v>
      </c>
      <c r="S320" s="8">
        <f>SUMIFS(TaxableValuation[Taxable Homestead Exempt],TaxableValuation[Dist],$C320,TaxableValuation[Tif_NonTIF],$A$4)</f>
        <v>2703998</v>
      </c>
      <c r="T320" s="8">
        <f>SUMIFS(TaxableValuation[Taxable Net],TaxableValuation[Dist],$C320,TaxableValuation[Tif_NonTIF],$A$4)</f>
        <v>487680673</v>
      </c>
      <c r="U320" s="8">
        <f>SUMIFS(TaxableValuation[Taxable Gas &amp; Elec Utilities],TaxableValuation[Dist],$C320,TaxableValuation[Tif_NonTIF],$A$4)</f>
        <v>8006258</v>
      </c>
      <c r="V320" s="8">
        <f t="shared" si="4"/>
        <v>495686931</v>
      </c>
    </row>
    <row r="321" spans="1:22" x14ac:dyDescent="0.25">
      <c r="A321">
        <f>'Assessed Non-TIF'!A321</f>
        <v>2026</v>
      </c>
      <c r="B321" t="str">
        <f>'Assessed Non-TIF'!B321</f>
        <v>07</v>
      </c>
      <c r="C321" t="str">
        <f>'Assessed Non-TIF'!C321</f>
        <v>0819</v>
      </c>
      <c r="D321" t="str">
        <f>'Assessed Non-TIF'!D321</f>
        <v>0819</v>
      </c>
      <c r="E321" t="str">
        <f>'Assessed Non-TIF'!E321</f>
        <v>WEST HANCOCK</v>
      </c>
      <c r="F321" t="str">
        <f>'Assessed Non-TIF'!F321</f>
        <v>West Hancock</v>
      </c>
      <c r="G321" s="8">
        <f>SUMIFS(TaxableValuation[Taxable Residential],TaxableValuation[Dist],$C321,TaxableValuation[Tif_NonTIF],$A$4)</f>
        <v>99577607</v>
      </c>
      <c r="H321" s="8">
        <f>SUMIFS(TaxableValuation[Taxable Ag Land],TaxableValuation[Dist],$C321,TaxableValuation[Tif_NonTIF],$A$4)</f>
        <v>173064975</v>
      </c>
      <c r="I321" s="8">
        <f>SUMIFS(TaxableValuation[Taxable Ag Building],TaxableValuation[Dist],$C321,TaxableValuation[Tif_NonTIF],$A$4)</f>
        <v>14731635</v>
      </c>
      <c r="J321" s="8">
        <f>SUMIFS(TaxableValuation[Taxable Commercial],TaxableValuation[Dist],$C321,TaxableValuation[Tif_NonTIF],$A$4)</f>
        <v>40356965</v>
      </c>
      <c r="K321" s="8">
        <f>SUMIFS(TaxableValuation[Taxable Industrial],TaxableValuation[Dist],$C321,TaxableValuation[Tif_NonTIF],$A$4)</f>
        <v>29156318</v>
      </c>
      <c r="L321" s="8">
        <f>SUMIFS(TaxableValuation[Taxable Reserved],TaxableValuation[Dist],$C321,TaxableValuation[Tif_NonTIF],$A$4)</f>
        <v>0</v>
      </c>
      <c r="M321" s="8">
        <f>SUMIFS(TaxableValuation[Taxable Reserved2],TaxableValuation[Dist],$C321,TaxableValuation[Tif_NonTIF],$A$4)</f>
        <v>0</v>
      </c>
      <c r="N321" s="8">
        <f>SUMIFS(TaxableValuation[Taxable Railroads],TaxableValuation[Dist],$C321,TaxableValuation[Tif_NonTIF],$A$4)</f>
        <v>8930848</v>
      </c>
      <c r="O321" s="8">
        <f>SUMIFS(TaxableValuation[Taxable Utilities],TaxableValuation[Dist],$C321,TaxableValuation[Tif_NonTIF],$A$4)</f>
        <v>1326148</v>
      </c>
      <c r="P321" s="8">
        <f>SUMIFS(TaxableValuation[Taxable Other],TaxableValuation[Dist],$C321,TaxableValuation[Tif_NonTIF],$A$4)</f>
        <v>0</v>
      </c>
      <c r="Q321" s="8">
        <f>SUMIFS(TaxableValuation[Taxable Gross],TaxableValuation[Dist],$C321,TaxableValuation[Tif_NonTIF],$A$4)</f>
        <v>367144496</v>
      </c>
      <c r="R321" s="8">
        <f>SUMIFS(TaxableValuation[Taxable Military Exempt],TaxableValuation[Dist],$C321,TaxableValuation[Tif_NonTIF],$A$4)</f>
        <v>648911</v>
      </c>
      <c r="S321" s="8">
        <f>SUMIFS(TaxableValuation[Taxable Homestead Exempt],TaxableValuation[Dist],$C321,TaxableValuation[Tif_NonTIF],$A$4)</f>
        <v>2801500</v>
      </c>
      <c r="T321" s="8">
        <f>SUMIFS(TaxableValuation[Taxable Net],TaxableValuation[Dist],$C321,TaxableValuation[Tif_NonTIF],$A$4)</f>
        <v>363694085</v>
      </c>
      <c r="U321" s="8">
        <f>SUMIFS(TaxableValuation[Taxable Gas &amp; Elec Utilities],TaxableValuation[Dist],$C321,TaxableValuation[Tif_NonTIF],$A$4)</f>
        <v>4758351</v>
      </c>
      <c r="V321" s="8">
        <f t="shared" si="4"/>
        <v>368452436</v>
      </c>
    </row>
    <row r="322" spans="1:22" x14ac:dyDescent="0.25">
      <c r="A322">
        <f>'Assessed Non-TIF'!A322</f>
        <v>2026</v>
      </c>
      <c r="B322" t="str">
        <f>'Assessed Non-TIF'!B322</f>
        <v>13</v>
      </c>
      <c r="C322" t="str">
        <f>'Assessed Non-TIF'!C322</f>
        <v>6969</v>
      </c>
      <c r="D322" t="str">
        <f>'Assessed Non-TIF'!D322</f>
        <v>6969</v>
      </c>
      <c r="E322" t="str">
        <f>'Assessed Non-TIF'!E322</f>
        <v>WEST HARRISON</v>
      </c>
      <c r="F322" t="str">
        <f>'Assessed Non-TIF'!F322</f>
        <v>West Harrison</v>
      </c>
      <c r="G322" s="8">
        <f>SUMIFS(TaxableValuation[Taxable Residential],TaxableValuation[Dist],$C322,TaxableValuation[Tif_NonTIF],$A$4)</f>
        <v>89033377</v>
      </c>
      <c r="H322" s="8">
        <f>SUMIFS(TaxableValuation[Taxable Ag Land],TaxableValuation[Dist],$C322,TaxableValuation[Tif_NonTIF],$A$4)</f>
        <v>169612509</v>
      </c>
      <c r="I322" s="8">
        <f>SUMIFS(TaxableValuation[Taxable Ag Building],TaxableValuation[Dist],$C322,TaxableValuation[Tif_NonTIF],$A$4)</f>
        <v>8032877</v>
      </c>
      <c r="J322" s="8">
        <f>SUMIFS(TaxableValuation[Taxable Commercial],TaxableValuation[Dist],$C322,TaxableValuation[Tif_NonTIF],$A$4)</f>
        <v>10430330</v>
      </c>
      <c r="K322" s="8">
        <f>SUMIFS(TaxableValuation[Taxable Industrial],TaxableValuation[Dist],$C322,TaxableValuation[Tif_NonTIF],$A$4)</f>
        <v>76760</v>
      </c>
      <c r="L322" s="8">
        <f>SUMIFS(TaxableValuation[Taxable Reserved],TaxableValuation[Dist],$C322,TaxableValuation[Tif_NonTIF],$A$4)</f>
        <v>0</v>
      </c>
      <c r="M322" s="8">
        <f>SUMIFS(TaxableValuation[Taxable Reserved2],TaxableValuation[Dist],$C322,TaxableValuation[Tif_NonTIF],$A$4)</f>
        <v>0</v>
      </c>
      <c r="N322" s="8">
        <f>SUMIFS(TaxableValuation[Taxable Railroads],TaxableValuation[Dist],$C322,TaxableValuation[Tif_NonTIF],$A$4)</f>
        <v>23367477</v>
      </c>
      <c r="O322" s="8">
        <f>SUMIFS(TaxableValuation[Taxable Utilities],TaxableValuation[Dist],$C322,TaxableValuation[Tif_NonTIF],$A$4)</f>
        <v>60463</v>
      </c>
      <c r="P322" s="8">
        <f>SUMIFS(TaxableValuation[Taxable Other],TaxableValuation[Dist],$C322,TaxableValuation[Tif_NonTIF],$A$4)</f>
        <v>31</v>
      </c>
      <c r="Q322" s="8">
        <f>SUMIFS(TaxableValuation[Taxable Gross],TaxableValuation[Dist],$C322,TaxableValuation[Tif_NonTIF],$A$4)</f>
        <v>300613824</v>
      </c>
      <c r="R322" s="8">
        <f>SUMIFS(TaxableValuation[Taxable Military Exempt],TaxableValuation[Dist],$C322,TaxableValuation[Tif_NonTIF],$A$4)</f>
        <v>592000</v>
      </c>
      <c r="S322" s="8">
        <f>SUMIFS(TaxableValuation[Taxable Homestead Exempt],TaxableValuation[Dist],$C322,TaxableValuation[Tif_NonTIF],$A$4)</f>
        <v>1046500</v>
      </c>
      <c r="T322" s="8">
        <f>SUMIFS(TaxableValuation[Taxable Net],TaxableValuation[Dist],$C322,TaxableValuation[Tif_NonTIF],$A$4)</f>
        <v>298975324</v>
      </c>
      <c r="U322" s="8">
        <f>SUMIFS(TaxableValuation[Taxable Gas &amp; Elec Utilities],TaxableValuation[Dist],$C322,TaxableValuation[Tif_NonTIF],$A$4)</f>
        <v>3790470</v>
      </c>
      <c r="V322" s="8">
        <f t="shared" si="4"/>
        <v>302765794</v>
      </c>
    </row>
    <row r="323" spans="1:22" x14ac:dyDescent="0.25">
      <c r="A323">
        <f>'Assessed Non-TIF'!A323</f>
        <v>2026</v>
      </c>
      <c r="B323" t="str">
        <f>'Assessed Non-TIF'!B323</f>
        <v>09</v>
      </c>
      <c r="C323" t="str">
        <f>'Assessed Non-TIF'!C323</f>
        <v>6975</v>
      </c>
      <c r="D323" t="str">
        <f>'Assessed Non-TIF'!D323</f>
        <v>6975</v>
      </c>
      <c r="E323" t="str">
        <f>'Assessed Non-TIF'!E323</f>
        <v>WEST LIBERTY</v>
      </c>
      <c r="F323" t="str">
        <f>'Assessed Non-TIF'!F323</f>
        <v>West Liberty</v>
      </c>
      <c r="G323" s="8">
        <f>SUMIFS(TaxableValuation[Taxable Residential],TaxableValuation[Dist],$C323,TaxableValuation[Tif_NonTIF],$A$4)</f>
        <v>190545699</v>
      </c>
      <c r="H323" s="8">
        <f>SUMIFS(TaxableValuation[Taxable Ag Land],TaxableValuation[Dist],$C323,TaxableValuation[Tif_NonTIF],$A$4)</f>
        <v>120073305</v>
      </c>
      <c r="I323" s="8">
        <f>SUMIFS(TaxableValuation[Taxable Ag Building],TaxableValuation[Dist],$C323,TaxableValuation[Tif_NonTIF],$A$4)</f>
        <v>10493978</v>
      </c>
      <c r="J323" s="8">
        <f>SUMIFS(TaxableValuation[Taxable Commercial],TaxableValuation[Dist],$C323,TaxableValuation[Tif_NonTIF],$A$4)</f>
        <v>19088062</v>
      </c>
      <c r="K323" s="8">
        <f>SUMIFS(TaxableValuation[Taxable Industrial],TaxableValuation[Dist],$C323,TaxableValuation[Tif_NonTIF],$A$4)</f>
        <v>6688605</v>
      </c>
      <c r="L323" s="8">
        <f>SUMIFS(TaxableValuation[Taxable Reserved],TaxableValuation[Dist],$C323,TaxableValuation[Tif_NonTIF],$A$4)</f>
        <v>0</v>
      </c>
      <c r="M323" s="8">
        <f>SUMIFS(TaxableValuation[Taxable Reserved2],TaxableValuation[Dist],$C323,TaxableValuation[Tif_NonTIF],$A$4)</f>
        <v>0</v>
      </c>
      <c r="N323" s="8">
        <f>SUMIFS(TaxableValuation[Taxable Railroads],TaxableValuation[Dist],$C323,TaxableValuation[Tif_NonTIF],$A$4)</f>
        <v>2338028</v>
      </c>
      <c r="O323" s="8">
        <f>SUMIFS(TaxableValuation[Taxable Utilities],TaxableValuation[Dist],$C323,TaxableValuation[Tif_NonTIF],$A$4)</f>
        <v>7686521</v>
      </c>
      <c r="P323" s="8">
        <f>SUMIFS(TaxableValuation[Taxable Other],TaxableValuation[Dist],$C323,TaxableValuation[Tif_NonTIF],$A$4)</f>
        <v>0</v>
      </c>
      <c r="Q323" s="8">
        <f>SUMIFS(TaxableValuation[Taxable Gross],TaxableValuation[Dist],$C323,TaxableValuation[Tif_NonTIF],$A$4)</f>
        <v>356914198</v>
      </c>
      <c r="R323" s="8">
        <f>SUMIFS(TaxableValuation[Taxable Military Exempt],TaxableValuation[Dist],$C323,TaxableValuation[Tif_NonTIF],$A$4)</f>
        <v>564000</v>
      </c>
      <c r="S323" s="8">
        <f>SUMIFS(TaxableValuation[Taxable Homestead Exempt],TaxableValuation[Dist],$C323,TaxableValuation[Tif_NonTIF],$A$4)</f>
        <v>1937000</v>
      </c>
      <c r="T323" s="8">
        <f>SUMIFS(TaxableValuation[Taxable Net],TaxableValuation[Dist],$C323,TaxableValuation[Tif_NonTIF],$A$4)</f>
        <v>354413198</v>
      </c>
      <c r="U323" s="8">
        <f>SUMIFS(TaxableValuation[Taxable Gas &amp; Elec Utilities],TaxableValuation[Dist],$C323,TaxableValuation[Tif_NonTIF],$A$4)</f>
        <v>5027732</v>
      </c>
      <c r="V323" s="8">
        <f t="shared" si="4"/>
        <v>359440930</v>
      </c>
    </row>
    <row r="324" spans="1:22" x14ac:dyDescent="0.25">
      <c r="A324">
        <f>'Assessed Non-TIF'!A324</f>
        <v>2026</v>
      </c>
      <c r="B324" t="str">
        <f>'Assessed Non-TIF'!B324</f>
        <v>12</v>
      </c>
      <c r="C324" t="str">
        <f>'Assessed Non-TIF'!C324</f>
        <v>6983</v>
      </c>
      <c r="D324" t="str">
        <f>'Assessed Non-TIF'!D324</f>
        <v>6983</v>
      </c>
      <c r="E324" t="str">
        <f>'Assessed Non-TIF'!E324</f>
        <v>WEST LYON</v>
      </c>
      <c r="F324" t="str">
        <f>'Assessed Non-TIF'!F324</f>
        <v>West Lyon</v>
      </c>
      <c r="G324" s="8">
        <f>SUMIFS(TaxableValuation[Taxable Residential],TaxableValuation[Dist],$C324,TaxableValuation[Tif_NonTIF],$A$4)</f>
        <v>217310187</v>
      </c>
      <c r="H324" s="8">
        <f>SUMIFS(TaxableValuation[Taxable Ag Land],TaxableValuation[Dist],$C324,TaxableValuation[Tif_NonTIF],$A$4)</f>
        <v>181988685</v>
      </c>
      <c r="I324" s="8">
        <f>SUMIFS(TaxableValuation[Taxable Ag Building],TaxableValuation[Dist],$C324,TaxableValuation[Tif_NonTIF],$A$4)</f>
        <v>38347875</v>
      </c>
      <c r="J324" s="8">
        <f>SUMIFS(TaxableValuation[Taxable Commercial],TaxableValuation[Dist],$C324,TaxableValuation[Tif_NonTIF],$A$4)</f>
        <v>90318444</v>
      </c>
      <c r="K324" s="8">
        <f>SUMIFS(TaxableValuation[Taxable Industrial],TaxableValuation[Dist],$C324,TaxableValuation[Tif_NonTIF],$A$4)</f>
        <v>6628182</v>
      </c>
      <c r="L324" s="8">
        <f>SUMIFS(TaxableValuation[Taxable Reserved],TaxableValuation[Dist],$C324,TaxableValuation[Tif_NonTIF],$A$4)</f>
        <v>0</v>
      </c>
      <c r="M324" s="8">
        <f>SUMIFS(TaxableValuation[Taxable Reserved2],TaxableValuation[Dist],$C324,TaxableValuation[Tif_NonTIF],$A$4)</f>
        <v>0</v>
      </c>
      <c r="N324" s="8">
        <f>SUMIFS(TaxableValuation[Taxable Railroads],TaxableValuation[Dist],$C324,TaxableValuation[Tif_NonTIF],$A$4)</f>
        <v>14702651</v>
      </c>
      <c r="O324" s="8">
        <f>SUMIFS(TaxableValuation[Taxable Utilities],TaxableValuation[Dist],$C324,TaxableValuation[Tif_NonTIF],$A$4)</f>
        <v>36277804</v>
      </c>
      <c r="P324" s="8">
        <f>SUMIFS(TaxableValuation[Taxable Other],TaxableValuation[Dist],$C324,TaxableValuation[Tif_NonTIF],$A$4)</f>
        <v>0</v>
      </c>
      <c r="Q324" s="8">
        <f>SUMIFS(TaxableValuation[Taxable Gross],TaxableValuation[Dist],$C324,TaxableValuation[Tif_NonTIF],$A$4)</f>
        <v>585573828</v>
      </c>
      <c r="R324" s="8">
        <f>SUMIFS(TaxableValuation[Taxable Military Exempt],TaxableValuation[Dist],$C324,TaxableValuation[Tif_NonTIF],$A$4)</f>
        <v>504000</v>
      </c>
      <c r="S324" s="8">
        <f>SUMIFS(TaxableValuation[Taxable Homestead Exempt],TaxableValuation[Dist],$C324,TaxableValuation[Tif_NonTIF],$A$4)</f>
        <v>1287000</v>
      </c>
      <c r="T324" s="8">
        <f>SUMIFS(TaxableValuation[Taxable Net],TaxableValuation[Dist],$C324,TaxableValuation[Tif_NonTIF],$A$4)</f>
        <v>583782828</v>
      </c>
      <c r="U324" s="8">
        <f>SUMIFS(TaxableValuation[Taxable Gas &amp; Elec Utilities],TaxableValuation[Dist],$C324,TaxableValuation[Tif_NonTIF],$A$4)</f>
        <v>3078726</v>
      </c>
      <c r="V324" s="8">
        <f t="shared" si="4"/>
        <v>586861554</v>
      </c>
    </row>
    <row r="325" spans="1:22" x14ac:dyDescent="0.25">
      <c r="A325">
        <f>'Assessed Non-TIF'!A325</f>
        <v>2026</v>
      </c>
      <c r="B325" t="str">
        <f>'Assessed Non-TIF'!B325</f>
        <v>07</v>
      </c>
      <c r="C325" t="str">
        <f>'Assessed Non-TIF'!C325</f>
        <v>6985</v>
      </c>
      <c r="D325" t="str">
        <f>'Assessed Non-TIF'!D325</f>
        <v>6985</v>
      </c>
      <c r="E325" t="str">
        <f>'Assessed Non-TIF'!E325</f>
        <v>WEST MARSHALL</v>
      </c>
      <c r="F325" t="str">
        <f>'Assessed Non-TIF'!F325</f>
        <v>West Marshall</v>
      </c>
      <c r="G325" s="8">
        <f>SUMIFS(TaxableValuation[Taxable Residential],TaxableValuation[Dist],$C325,TaxableValuation[Tif_NonTIF],$A$4)</f>
        <v>155531715</v>
      </c>
      <c r="H325" s="8">
        <f>SUMIFS(TaxableValuation[Taxable Ag Land],TaxableValuation[Dist],$C325,TaxableValuation[Tif_NonTIF],$A$4)</f>
        <v>165037148</v>
      </c>
      <c r="I325" s="8">
        <f>SUMIFS(TaxableValuation[Taxable Ag Building],TaxableValuation[Dist],$C325,TaxableValuation[Tif_NonTIF],$A$4)</f>
        <v>16240107</v>
      </c>
      <c r="J325" s="8">
        <f>SUMIFS(TaxableValuation[Taxable Commercial],TaxableValuation[Dist],$C325,TaxableValuation[Tif_NonTIF],$A$4)</f>
        <v>17658314</v>
      </c>
      <c r="K325" s="8">
        <f>SUMIFS(TaxableValuation[Taxable Industrial],TaxableValuation[Dist],$C325,TaxableValuation[Tif_NonTIF],$A$4)</f>
        <v>0</v>
      </c>
      <c r="L325" s="8">
        <f>SUMIFS(TaxableValuation[Taxable Reserved],TaxableValuation[Dist],$C325,TaxableValuation[Tif_NonTIF],$A$4)</f>
        <v>0</v>
      </c>
      <c r="M325" s="8">
        <f>SUMIFS(TaxableValuation[Taxable Reserved2],TaxableValuation[Dist],$C325,TaxableValuation[Tif_NonTIF],$A$4)</f>
        <v>0</v>
      </c>
      <c r="N325" s="8">
        <f>SUMIFS(TaxableValuation[Taxable Railroads],TaxableValuation[Dist],$C325,TaxableValuation[Tif_NonTIF],$A$4)</f>
        <v>14629529</v>
      </c>
      <c r="O325" s="8">
        <f>SUMIFS(TaxableValuation[Taxable Utilities],TaxableValuation[Dist],$C325,TaxableValuation[Tif_NonTIF],$A$4)</f>
        <v>967386</v>
      </c>
      <c r="P325" s="8">
        <f>SUMIFS(TaxableValuation[Taxable Other],TaxableValuation[Dist],$C325,TaxableValuation[Tif_NonTIF],$A$4)</f>
        <v>0</v>
      </c>
      <c r="Q325" s="8">
        <f>SUMIFS(TaxableValuation[Taxable Gross],TaxableValuation[Dist],$C325,TaxableValuation[Tif_NonTIF],$A$4)</f>
        <v>370064199</v>
      </c>
      <c r="R325" s="8">
        <f>SUMIFS(TaxableValuation[Taxable Military Exempt],TaxableValuation[Dist],$C325,TaxableValuation[Tif_NonTIF],$A$4)</f>
        <v>4000</v>
      </c>
      <c r="S325" s="8">
        <f>SUMIFS(TaxableValuation[Taxable Homestead Exempt],TaxableValuation[Dist],$C325,TaxableValuation[Tif_NonTIF],$A$4)</f>
        <v>2080000</v>
      </c>
      <c r="T325" s="8">
        <f>SUMIFS(TaxableValuation[Taxable Net],TaxableValuation[Dist],$C325,TaxableValuation[Tif_NonTIF],$A$4)</f>
        <v>367980199</v>
      </c>
      <c r="U325" s="8">
        <f>SUMIFS(TaxableValuation[Taxable Gas &amp; Elec Utilities],TaxableValuation[Dist],$C325,TaxableValuation[Tif_NonTIF],$A$4)</f>
        <v>7700676</v>
      </c>
      <c r="V325" s="8">
        <f t="shared" si="4"/>
        <v>375680875</v>
      </c>
    </row>
    <row r="326" spans="1:22" x14ac:dyDescent="0.25">
      <c r="A326">
        <f>'Assessed Non-TIF'!A326</f>
        <v>2026</v>
      </c>
      <c r="B326" t="str">
        <f>'Assessed Non-TIF'!B326</f>
        <v>12</v>
      </c>
      <c r="C326" t="str">
        <f>'Assessed Non-TIF'!C326</f>
        <v>6987</v>
      </c>
      <c r="D326" t="str">
        <f>'Assessed Non-TIF'!D326</f>
        <v>6987</v>
      </c>
      <c r="E326" t="str">
        <f>'Assessed Non-TIF'!E326</f>
        <v>WEST MONONA</v>
      </c>
      <c r="F326" t="str">
        <f>'Assessed Non-TIF'!F326</f>
        <v>West Monona</v>
      </c>
      <c r="G326" s="8">
        <f>SUMIFS(TaxableValuation[Taxable Residential],TaxableValuation[Dist],$C326,TaxableValuation[Tif_NonTIF],$A$4)</f>
        <v>114345441</v>
      </c>
      <c r="H326" s="8">
        <f>SUMIFS(TaxableValuation[Taxable Ag Land],TaxableValuation[Dist],$C326,TaxableValuation[Tif_NonTIF],$A$4)</f>
        <v>197772895</v>
      </c>
      <c r="I326" s="8">
        <f>SUMIFS(TaxableValuation[Taxable Ag Building],TaxableValuation[Dist],$C326,TaxableValuation[Tif_NonTIF],$A$4)</f>
        <v>5625181</v>
      </c>
      <c r="J326" s="8">
        <f>SUMIFS(TaxableValuation[Taxable Commercial],TaxableValuation[Dist],$C326,TaxableValuation[Tif_NonTIF],$A$4)</f>
        <v>36106621</v>
      </c>
      <c r="K326" s="8">
        <f>SUMIFS(TaxableValuation[Taxable Industrial],TaxableValuation[Dist],$C326,TaxableValuation[Tif_NonTIF],$A$4)</f>
        <v>1891080</v>
      </c>
      <c r="L326" s="8">
        <f>SUMIFS(TaxableValuation[Taxable Reserved],TaxableValuation[Dist],$C326,TaxableValuation[Tif_NonTIF],$A$4)</f>
        <v>0</v>
      </c>
      <c r="M326" s="8">
        <f>SUMIFS(TaxableValuation[Taxable Reserved2],TaxableValuation[Dist],$C326,TaxableValuation[Tif_NonTIF],$A$4)</f>
        <v>0</v>
      </c>
      <c r="N326" s="8">
        <f>SUMIFS(TaxableValuation[Taxable Railroads],TaxableValuation[Dist],$C326,TaxableValuation[Tif_NonTIF],$A$4)</f>
        <v>19914013</v>
      </c>
      <c r="O326" s="8">
        <f>SUMIFS(TaxableValuation[Taxable Utilities],TaxableValuation[Dist],$C326,TaxableValuation[Tif_NonTIF],$A$4)</f>
        <v>1633040</v>
      </c>
      <c r="P326" s="8">
        <f>SUMIFS(TaxableValuation[Taxable Other],TaxableValuation[Dist],$C326,TaxableValuation[Tif_NonTIF],$A$4)</f>
        <v>0</v>
      </c>
      <c r="Q326" s="8">
        <f>SUMIFS(TaxableValuation[Taxable Gross],TaxableValuation[Dist],$C326,TaxableValuation[Tif_NonTIF],$A$4)</f>
        <v>377288271</v>
      </c>
      <c r="R326" s="8">
        <f>SUMIFS(TaxableValuation[Taxable Military Exempt],TaxableValuation[Dist],$C326,TaxableValuation[Tif_NonTIF],$A$4)</f>
        <v>864000</v>
      </c>
      <c r="S326" s="8">
        <f>SUMIFS(TaxableValuation[Taxable Homestead Exempt],TaxableValuation[Dist],$C326,TaxableValuation[Tif_NonTIF],$A$4)</f>
        <v>2151500</v>
      </c>
      <c r="T326" s="8">
        <f>SUMIFS(TaxableValuation[Taxable Net],TaxableValuation[Dist],$C326,TaxableValuation[Tif_NonTIF],$A$4)</f>
        <v>374272771</v>
      </c>
      <c r="U326" s="8">
        <f>SUMIFS(TaxableValuation[Taxable Gas &amp; Elec Utilities],TaxableValuation[Dist],$C326,TaxableValuation[Tif_NonTIF],$A$4)</f>
        <v>2436913</v>
      </c>
      <c r="V326" s="8">
        <f t="shared" si="4"/>
        <v>376709684</v>
      </c>
    </row>
    <row r="327" spans="1:22" x14ac:dyDescent="0.25">
      <c r="A327">
        <f>'Assessed Non-TIF'!A327</f>
        <v>2026</v>
      </c>
      <c r="B327" t="str">
        <f>'Assessed Non-TIF'!B327</f>
        <v>12</v>
      </c>
      <c r="C327" t="str">
        <f>'Assessed Non-TIF'!C327</f>
        <v>6990</v>
      </c>
      <c r="D327" t="str">
        <f>'Assessed Non-TIF'!D327</f>
        <v>6990</v>
      </c>
      <c r="E327" t="str">
        <f>'Assessed Non-TIF'!E327</f>
        <v>WEST SIOUX</v>
      </c>
      <c r="F327" t="str">
        <f>'Assessed Non-TIF'!F327</f>
        <v>West Sioux</v>
      </c>
      <c r="G327" s="8">
        <f>SUMIFS(TaxableValuation[Taxable Residential],TaxableValuation[Dist],$C327,TaxableValuation[Tif_NonTIF],$A$4)</f>
        <v>103152329</v>
      </c>
      <c r="H327" s="8">
        <f>SUMIFS(TaxableValuation[Taxable Ag Land],TaxableValuation[Dist],$C327,TaxableValuation[Tif_NonTIF],$A$4)</f>
        <v>131196346</v>
      </c>
      <c r="I327" s="8">
        <f>SUMIFS(TaxableValuation[Taxable Ag Building],TaxableValuation[Dist],$C327,TaxableValuation[Tif_NonTIF],$A$4)</f>
        <v>14263364</v>
      </c>
      <c r="J327" s="8">
        <f>SUMIFS(TaxableValuation[Taxable Commercial],TaxableValuation[Dist],$C327,TaxableValuation[Tif_NonTIF],$A$4)</f>
        <v>17070035</v>
      </c>
      <c r="K327" s="8">
        <f>SUMIFS(TaxableValuation[Taxable Industrial],TaxableValuation[Dist],$C327,TaxableValuation[Tif_NonTIF],$A$4)</f>
        <v>3594970</v>
      </c>
      <c r="L327" s="8">
        <f>SUMIFS(TaxableValuation[Taxable Reserved],TaxableValuation[Dist],$C327,TaxableValuation[Tif_NonTIF],$A$4)</f>
        <v>0</v>
      </c>
      <c r="M327" s="8">
        <f>SUMIFS(TaxableValuation[Taxable Reserved2],TaxableValuation[Dist],$C327,TaxableValuation[Tif_NonTIF],$A$4)</f>
        <v>0</v>
      </c>
      <c r="N327" s="8">
        <f>SUMIFS(TaxableValuation[Taxable Railroads],TaxableValuation[Dist],$C327,TaxableValuation[Tif_NonTIF],$A$4)</f>
        <v>0</v>
      </c>
      <c r="O327" s="8">
        <f>SUMIFS(TaxableValuation[Taxable Utilities],TaxableValuation[Dist],$C327,TaxableValuation[Tif_NonTIF],$A$4)</f>
        <v>817206</v>
      </c>
      <c r="P327" s="8">
        <f>SUMIFS(TaxableValuation[Taxable Other],TaxableValuation[Dist],$C327,TaxableValuation[Tif_NonTIF],$A$4)</f>
        <v>0</v>
      </c>
      <c r="Q327" s="8">
        <f>SUMIFS(TaxableValuation[Taxable Gross],TaxableValuation[Dist],$C327,TaxableValuation[Tif_NonTIF],$A$4)</f>
        <v>270094250</v>
      </c>
      <c r="R327" s="8">
        <f>SUMIFS(TaxableValuation[Taxable Military Exempt],TaxableValuation[Dist],$C327,TaxableValuation[Tif_NonTIF],$A$4)</f>
        <v>627808</v>
      </c>
      <c r="S327" s="8">
        <f>SUMIFS(TaxableValuation[Taxable Homestead Exempt],TaxableValuation[Dist],$C327,TaxableValuation[Tif_NonTIF],$A$4)</f>
        <v>2655808</v>
      </c>
      <c r="T327" s="8">
        <f>SUMIFS(TaxableValuation[Taxable Net],TaxableValuation[Dist],$C327,TaxableValuation[Tif_NonTIF],$A$4)</f>
        <v>266810634</v>
      </c>
      <c r="U327" s="8">
        <f>SUMIFS(TaxableValuation[Taxable Gas &amp; Elec Utilities],TaxableValuation[Dist],$C327,TaxableValuation[Tif_NonTIF],$A$4)</f>
        <v>3100800</v>
      </c>
      <c r="V327" s="8">
        <f t="shared" si="4"/>
        <v>269911434</v>
      </c>
    </row>
    <row r="328" spans="1:22" x14ac:dyDescent="0.25">
      <c r="A328">
        <f>'Assessed Non-TIF'!A328</f>
        <v>2026</v>
      </c>
      <c r="B328" t="str">
        <f>'Assessed Non-TIF'!B328</f>
        <v>01</v>
      </c>
      <c r="C328" t="str">
        <f>'Assessed Non-TIF'!C328</f>
        <v>6961</v>
      </c>
      <c r="D328" t="str">
        <f>'Assessed Non-TIF'!D328</f>
        <v>6961</v>
      </c>
      <c r="E328" t="str">
        <f>'Assessed Non-TIF'!E328</f>
        <v>WESTERN DUBUQUE CO</v>
      </c>
      <c r="F328" t="str">
        <f>'Assessed Non-TIF'!F328</f>
        <v>Western Dubuque Co</v>
      </c>
      <c r="G328" s="8">
        <f>SUMIFS(TaxableValuation[Taxable Residential],TaxableValuation[Dist],$C328,TaxableValuation[Tif_NonTIF],$A$4)</f>
        <v>1036714995</v>
      </c>
      <c r="H328" s="8">
        <f>SUMIFS(TaxableValuation[Taxable Ag Land],TaxableValuation[Dist],$C328,TaxableValuation[Tif_NonTIF],$A$4)</f>
        <v>407624902</v>
      </c>
      <c r="I328" s="8">
        <f>SUMIFS(TaxableValuation[Taxable Ag Building],TaxableValuation[Dist],$C328,TaxableValuation[Tif_NonTIF],$A$4)</f>
        <v>38919088</v>
      </c>
      <c r="J328" s="8">
        <f>SUMIFS(TaxableValuation[Taxable Commercial],TaxableValuation[Dist],$C328,TaxableValuation[Tif_NonTIF],$A$4)</f>
        <v>207175746</v>
      </c>
      <c r="K328" s="8">
        <f>SUMIFS(TaxableValuation[Taxable Industrial],TaxableValuation[Dist],$C328,TaxableValuation[Tif_NonTIF],$A$4)</f>
        <v>78273337</v>
      </c>
      <c r="L328" s="8">
        <f>SUMIFS(TaxableValuation[Taxable Reserved],TaxableValuation[Dist],$C328,TaxableValuation[Tif_NonTIF],$A$4)</f>
        <v>0</v>
      </c>
      <c r="M328" s="8">
        <f>SUMIFS(TaxableValuation[Taxable Reserved2],TaxableValuation[Dist],$C328,TaxableValuation[Tif_NonTIF],$A$4)</f>
        <v>0</v>
      </c>
      <c r="N328" s="8">
        <f>SUMIFS(TaxableValuation[Taxable Railroads],TaxableValuation[Dist],$C328,TaxableValuation[Tif_NonTIF],$A$4)</f>
        <v>5969284</v>
      </c>
      <c r="O328" s="8">
        <f>SUMIFS(TaxableValuation[Taxable Utilities],TaxableValuation[Dist],$C328,TaxableValuation[Tif_NonTIF],$A$4)</f>
        <v>15482552</v>
      </c>
      <c r="P328" s="8">
        <f>SUMIFS(TaxableValuation[Taxable Other],TaxableValuation[Dist],$C328,TaxableValuation[Tif_NonTIF],$A$4)</f>
        <v>0</v>
      </c>
      <c r="Q328" s="8">
        <f>SUMIFS(TaxableValuation[Taxable Gross],TaxableValuation[Dist],$C328,TaxableValuation[Tif_NonTIF],$A$4)</f>
        <v>1790159904</v>
      </c>
      <c r="R328" s="8">
        <f>SUMIFS(TaxableValuation[Taxable Military Exempt],TaxableValuation[Dist],$C328,TaxableValuation[Tif_NonTIF],$A$4)</f>
        <v>2884000</v>
      </c>
      <c r="S328" s="8">
        <f>SUMIFS(TaxableValuation[Taxable Homestead Exempt],TaxableValuation[Dist],$C328,TaxableValuation[Tif_NonTIF],$A$4)</f>
        <v>12135500</v>
      </c>
      <c r="T328" s="8">
        <f>SUMIFS(TaxableValuation[Taxable Net],TaxableValuation[Dist],$C328,TaxableValuation[Tif_NonTIF],$A$4)</f>
        <v>1775140404</v>
      </c>
      <c r="U328" s="8">
        <f>SUMIFS(TaxableValuation[Taxable Gas &amp; Elec Utilities],TaxableValuation[Dist],$C328,TaxableValuation[Tif_NonTIF],$A$4)</f>
        <v>19586458</v>
      </c>
      <c r="V328" s="8">
        <f t="shared" ref="V328:V337" si="5">SUM(T328:U328)</f>
        <v>1794726862</v>
      </c>
    </row>
    <row r="329" spans="1:22" x14ac:dyDescent="0.25">
      <c r="A329">
        <f>'Assessed Non-TIF'!A329</f>
        <v>2026</v>
      </c>
      <c r="B329" t="str">
        <f>'Assessed Non-TIF'!B329</f>
        <v>12</v>
      </c>
      <c r="C329" t="str">
        <f>'Assessed Non-TIF'!C329</f>
        <v>6992</v>
      </c>
      <c r="D329" t="str">
        <f>'Assessed Non-TIF'!D329</f>
        <v>6992</v>
      </c>
      <c r="E329" t="str">
        <f>'Assessed Non-TIF'!E329</f>
        <v>WESTWOOD</v>
      </c>
      <c r="F329" t="str">
        <f>'Assessed Non-TIF'!F329</f>
        <v>Westwood</v>
      </c>
      <c r="G329" s="8">
        <f>SUMIFS(TaxableValuation[Taxable Residential],TaxableValuation[Dist],$C329,TaxableValuation[Tif_NonTIF],$A$4)</f>
        <v>122370473</v>
      </c>
      <c r="H329" s="8">
        <f>SUMIFS(TaxableValuation[Taxable Ag Land],TaxableValuation[Dist],$C329,TaxableValuation[Tif_NonTIF],$A$4)</f>
        <v>187423481</v>
      </c>
      <c r="I329" s="8">
        <f>SUMIFS(TaxableValuation[Taxable Ag Building],TaxableValuation[Dist],$C329,TaxableValuation[Tif_NonTIF],$A$4)</f>
        <v>7062291</v>
      </c>
      <c r="J329" s="8">
        <f>SUMIFS(TaxableValuation[Taxable Commercial],TaxableValuation[Dist],$C329,TaxableValuation[Tif_NonTIF],$A$4)</f>
        <v>26348453</v>
      </c>
      <c r="K329" s="8">
        <f>SUMIFS(TaxableValuation[Taxable Industrial],TaxableValuation[Dist],$C329,TaxableValuation[Tif_NonTIF],$A$4)</f>
        <v>30876547</v>
      </c>
      <c r="L329" s="8">
        <f>SUMIFS(TaxableValuation[Taxable Reserved],TaxableValuation[Dist],$C329,TaxableValuation[Tif_NonTIF],$A$4)</f>
        <v>0</v>
      </c>
      <c r="M329" s="8">
        <f>SUMIFS(TaxableValuation[Taxable Reserved2],TaxableValuation[Dist],$C329,TaxableValuation[Tif_NonTIF],$A$4)</f>
        <v>0</v>
      </c>
      <c r="N329" s="8">
        <f>SUMIFS(TaxableValuation[Taxable Railroads],TaxableValuation[Dist],$C329,TaxableValuation[Tif_NonTIF],$A$4)</f>
        <v>15061453</v>
      </c>
      <c r="O329" s="8">
        <f>SUMIFS(TaxableValuation[Taxable Utilities],TaxableValuation[Dist],$C329,TaxableValuation[Tif_NonTIF],$A$4)</f>
        <v>2161819</v>
      </c>
      <c r="P329" s="8">
        <f>SUMIFS(TaxableValuation[Taxable Other],TaxableValuation[Dist],$C329,TaxableValuation[Tif_NonTIF],$A$4)</f>
        <v>0</v>
      </c>
      <c r="Q329" s="8">
        <f>SUMIFS(TaxableValuation[Taxable Gross],TaxableValuation[Dist],$C329,TaxableValuation[Tif_NonTIF],$A$4)</f>
        <v>391304517</v>
      </c>
      <c r="R329" s="8">
        <f>SUMIFS(TaxableValuation[Taxable Military Exempt],TaxableValuation[Dist],$C329,TaxableValuation[Tif_NonTIF],$A$4)</f>
        <v>660000</v>
      </c>
      <c r="S329" s="8">
        <f>SUMIFS(TaxableValuation[Taxable Homestead Exempt],TaxableValuation[Dist],$C329,TaxableValuation[Tif_NonTIF],$A$4)</f>
        <v>1267500</v>
      </c>
      <c r="T329" s="8">
        <f>SUMIFS(TaxableValuation[Taxable Net],TaxableValuation[Dist],$C329,TaxableValuation[Tif_NonTIF],$A$4)</f>
        <v>389377017</v>
      </c>
      <c r="U329" s="8">
        <f>SUMIFS(TaxableValuation[Taxable Gas &amp; Elec Utilities],TaxableValuation[Dist],$C329,TaxableValuation[Tif_NonTIF],$A$4)</f>
        <v>57046732</v>
      </c>
      <c r="V329" s="8">
        <f t="shared" si="5"/>
        <v>446423749</v>
      </c>
    </row>
    <row r="330" spans="1:22" x14ac:dyDescent="0.25">
      <c r="A330">
        <f>'Assessed Non-TIF'!A330</f>
        <v>2026</v>
      </c>
      <c r="B330" t="str">
        <f>'Assessed Non-TIF'!B330</f>
        <v>12</v>
      </c>
      <c r="C330" t="str">
        <f>'Assessed Non-TIF'!C330</f>
        <v>7002</v>
      </c>
      <c r="D330" t="str">
        <f>'Assessed Non-TIF'!D330</f>
        <v>7002</v>
      </c>
      <c r="E330" t="str">
        <f>'Assessed Non-TIF'!E330</f>
        <v>WHITING</v>
      </c>
      <c r="F330" t="str">
        <f>'Assessed Non-TIF'!F330</f>
        <v>Whiting</v>
      </c>
      <c r="G330" s="8">
        <f>SUMIFS(TaxableValuation[Taxable Residential],TaxableValuation[Dist],$C330,TaxableValuation[Tif_NonTIF],$A$4)</f>
        <v>33553200</v>
      </c>
      <c r="H330" s="8">
        <f>SUMIFS(TaxableValuation[Taxable Ag Land],TaxableValuation[Dist],$C330,TaxableValuation[Tif_NonTIF],$A$4)</f>
        <v>101360634</v>
      </c>
      <c r="I330" s="8">
        <f>SUMIFS(TaxableValuation[Taxable Ag Building],TaxableValuation[Dist],$C330,TaxableValuation[Tif_NonTIF],$A$4)</f>
        <v>2356210</v>
      </c>
      <c r="J330" s="8">
        <f>SUMIFS(TaxableValuation[Taxable Commercial],TaxableValuation[Dist],$C330,TaxableValuation[Tif_NonTIF],$A$4)</f>
        <v>4002227</v>
      </c>
      <c r="K330" s="8">
        <f>SUMIFS(TaxableValuation[Taxable Industrial],TaxableValuation[Dist],$C330,TaxableValuation[Tif_NonTIF],$A$4)</f>
        <v>3547494</v>
      </c>
      <c r="L330" s="8">
        <f>SUMIFS(TaxableValuation[Taxable Reserved],TaxableValuation[Dist],$C330,TaxableValuation[Tif_NonTIF],$A$4)</f>
        <v>0</v>
      </c>
      <c r="M330" s="8">
        <f>SUMIFS(TaxableValuation[Taxable Reserved2],TaxableValuation[Dist],$C330,TaxableValuation[Tif_NonTIF],$A$4)</f>
        <v>0</v>
      </c>
      <c r="N330" s="8">
        <f>SUMIFS(TaxableValuation[Taxable Railroads],TaxableValuation[Dist],$C330,TaxableValuation[Tif_NonTIF],$A$4)</f>
        <v>10708913</v>
      </c>
      <c r="O330" s="8">
        <f>SUMIFS(TaxableValuation[Taxable Utilities],TaxableValuation[Dist],$C330,TaxableValuation[Tif_NonTIF],$A$4)</f>
        <v>3773151</v>
      </c>
      <c r="P330" s="8">
        <f>SUMIFS(TaxableValuation[Taxable Other],TaxableValuation[Dist],$C330,TaxableValuation[Tif_NonTIF],$A$4)</f>
        <v>0</v>
      </c>
      <c r="Q330" s="8">
        <f>SUMIFS(TaxableValuation[Taxable Gross],TaxableValuation[Dist],$C330,TaxableValuation[Tif_NonTIF],$A$4)</f>
        <v>159301829</v>
      </c>
      <c r="R330" s="8">
        <f>SUMIFS(TaxableValuation[Taxable Military Exempt],TaxableValuation[Dist],$C330,TaxableValuation[Tif_NonTIF],$A$4)</f>
        <v>176000</v>
      </c>
      <c r="S330" s="8">
        <f>SUMIFS(TaxableValuation[Taxable Homestead Exempt],TaxableValuation[Dist],$C330,TaxableValuation[Tif_NonTIF],$A$4)</f>
        <v>611000</v>
      </c>
      <c r="T330" s="8">
        <f>SUMIFS(TaxableValuation[Taxable Net],TaxableValuation[Dist],$C330,TaxableValuation[Tif_NonTIF],$A$4)</f>
        <v>158514829</v>
      </c>
      <c r="U330" s="8">
        <f>SUMIFS(TaxableValuation[Taxable Gas &amp; Elec Utilities],TaxableValuation[Dist],$C330,TaxableValuation[Tif_NonTIF],$A$4)</f>
        <v>929594</v>
      </c>
      <c r="V330" s="8">
        <f t="shared" si="5"/>
        <v>159444423</v>
      </c>
    </row>
    <row r="331" spans="1:22" x14ac:dyDescent="0.25">
      <c r="A331">
        <f>'Assessed Non-TIF'!A331</f>
        <v>2026</v>
      </c>
      <c r="B331" t="str">
        <f>'Assessed Non-TIF'!B331</f>
        <v>10</v>
      </c>
      <c r="C331" t="str">
        <f>'Assessed Non-TIF'!C331</f>
        <v>7029</v>
      </c>
      <c r="D331" t="str">
        <f>'Assessed Non-TIF'!D331</f>
        <v>7029</v>
      </c>
      <c r="E331" t="str">
        <f>'Assessed Non-TIF'!E331</f>
        <v>WILLIAMSBURG</v>
      </c>
      <c r="F331" t="str">
        <f>'Assessed Non-TIF'!F331</f>
        <v>Williamsburg</v>
      </c>
      <c r="G331" s="8">
        <f>SUMIFS(TaxableValuation[Taxable Residential],TaxableValuation[Dist],$C331,TaxableValuation[Tif_NonTIF],$A$4)</f>
        <v>244986551</v>
      </c>
      <c r="H331" s="8">
        <f>SUMIFS(TaxableValuation[Taxable Ag Land],TaxableValuation[Dist],$C331,TaxableValuation[Tif_NonTIF],$A$4)</f>
        <v>148243670</v>
      </c>
      <c r="I331" s="8">
        <f>SUMIFS(TaxableValuation[Taxable Ag Building],TaxableValuation[Dist],$C331,TaxableValuation[Tif_NonTIF],$A$4)</f>
        <v>10978478</v>
      </c>
      <c r="J331" s="8">
        <f>SUMIFS(TaxableValuation[Taxable Commercial],TaxableValuation[Dist],$C331,TaxableValuation[Tif_NonTIF],$A$4)</f>
        <v>43878434</v>
      </c>
      <c r="K331" s="8">
        <f>SUMIFS(TaxableValuation[Taxable Industrial],TaxableValuation[Dist],$C331,TaxableValuation[Tif_NonTIF],$A$4)</f>
        <v>25039391</v>
      </c>
      <c r="L331" s="8">
        <f>SUMIFS(TaxableValuation[Taxable Reserved],TaxableValuation[Dist],$C331,TaxableValuation[Tif_NonTIF],$A$4)</f>
        <v>0</v>
      </c>
      <c r="M331" s="8">
        <f>SUMIFS(TaxableValuation[Taxable Reserved2],TaxableValuation[Dist],$C331,TaxableValuation[Tif_NonTIF],$A$4)</f>
        <v>0</v>
      </c>
      <c r="N331" s="8">
        <f>SUMIFS(TaxableValuation[Taxable Railroads],TaxableValuation[Dist],$C331,TaxableValuation[Tif_NonTIF],$A$4)</f>
        <v>0</v>
      </c>
      <c r="O331" s="8">
        <f>SUMIFS(TaxableValuation[Taxable Utilities],TaxableValuation[Dist],$C331,TaxableValuation[Tif_NonTIF],$A$4)</f>
        <v>3334562</v>
      </c>
      <c r="P331" s="8">
        <f>SUMIFS(TaxableValuation[Taxable Other],TaxableValuation[Dist],$C331,TaxableValuation[Tif_NonTIF],$A$4)</f>
        <v>0</v>
      </c>
      <c r="Q331" s="8">
        <f>SUMIFS(TaxableValuation[Taxable Gross],TaxableValuation[Dist],$C331,TaxableValuation[Tif_NonTIF],$A$4)</f>
        <v>476461086</v>
      </c>
      <c r="R331" s="8">
        <f>SUMIFS(TaxableValuation[Taxable Military Exempt],TaxableValuation[Dist],$C331,TaxableValuation[Tif_NonTIF],$A$4)</f>
        <v>900000</v>
      </c>
      <c r="S331" s="8">
        <f>SUMIFS(TaxableValuation[Taxable Homestead Exempt],TaxableValuation[Dist],$C331,TaxableValuation[Tif_NonTIF],$A$4)</f>
        <v>3068000</v>
      </c>
      <c r="T331" s="8">
        <f>SUMIFS(TaxableValuation[Taxable Net],TaxableValuation[Dist],$C331,TaxableValuation[Tif_NonTIF],$A$4)</f>
        <v>472493086</v>
      </c>
      <c r="U331" s="8">
        <f>SUMIFS(TaxableValuation[Taxable Gas &amp; Elec Utilities],TaxableValuation[Dist],$C331,TaxableValuation[Tif_NonTIF],$A$4)</f>
        <v>12857962</v>
      </c>
      <c r="V331" s="8">
        <f t="shared" si="5"/>
        <v>485351048</v>
      </c>
    </row>
    <row r="332" spans="1:22" x14ac:dyDescent="0.25">
      <c r="A332">
        <f>'Assessed Non-TIF'!A332</f>
        <v>2026</v>
      </c>
      <c r="B332" t="str">
        <f>'Assessed Non-TIF'!B332</f>
        <v>09</v>
      </c>
      <c r="C332" t="str">
        <f>'Assessed Non-TIF'!C332</f>
        <v>7038</v>
      </c>
      <c r="D332" t="str">
        <f>'Assessed Non-TIF'!D332</f>
        <v>7038</v>
      </c>
      <c r="E332" t="str">
        <f>'Assessed Non-TIF'!E332</f>
        <v>WILTON</v>
      </c>
      <c r="F332" t="str">
        <f>'Assessed Non-TIF'!F332</f>
        <v>Wilton</v>
      </c>
      <c r="G332" s="8">
        <f>SUMIFS(TaxableValuation[Taxable Residential],TaxableValuation[Dist],$C332,TaxableValuation[Tif_NonTIF],$A$4)</f>
        <v>169474071</v>
      </c>
      <c r="H332" s="8">
        <f>SUMIFS(TaxableValuation[Taxable Ag Land],TaxableValuation[Dist],$C332,TaxableValuation[Tif_NonTIF],$A$4)</f>
        <v>77363623</v>
      </c>
      <c r="I332" s="8">
        <f>SUMIFS(TaxableValuation[Taxable Ag Building],TaxableValuation[Dist],$C332,TaxableValuation[Tif_NonTIF],$A$4)</f>
        <v>6533184</v>
      </c>
      <c r="J332" s="8">
        <f>SUMIFS(TaxableValuation[Taxable Commercial],TaxableValuation[Dist],$C332,TaxableValuation[Tif_NonTIF],$A$4)</f>
        <v>28156419</v>
      </c>
      <c r="K332" s="8">
        <f>SUMIFS(TaxableValuation[Taxable Industrial],TaxableValuation[Dist],$C332,TaxableValuation[Tif_NonTIF],$A$4)</f>
        <v>21971299</v>
      </c>
      <c r="L332" s="8">
        <f>SUMIFS(TaxableValuation[Taxable Reserved],TaxableValuation[Dist],$C332,TaxableValuation[Tif_NonTIF],$A$4)</f>
        <v>0</v>
      </c>
      <c r="M332" s="8">
        <f>SUMIFS(TaxableValuation[Taxable Reserved2],TaxableValuation[Dist],$C332,TaxableValuation[Tif_NonTIF],$A$4)</f>
        <v>0</v>
      </c>
      <c r="N332" s="8">
        <f>SUMIFS(TaxableValuation[Taxable Railroads],TaxableValuation[Dist],$C332,TaxableValuation[Tif_NonTIF],$A$4)</f>
        <v>2737778</v>
      </c>
      <c r="O332" s="8">
        <f>SUMIFS(TaxableValuation[Taxable Utilities],TaxableValuation[Dist],$C332,TaxableValuation[Tif_NonTIF],$A$4)</f>
        <v>6715060</v>
      </c>
      <c r="P332" s="8">
        <f>SUMIFS(TaxableValuation[Taxable Other],TaxableValuation[Dist],$C332,TaxableValuation[Tif_NonTIF],$A$4)</f>
        <v>0</v>
      </c>
      <c r="Q332" s="8">
        <f>SUMIFS(TaxableValuation[Taxable Gross],TaxableValuation[Dist],$C332,TaxableValuation[Tif_NonTIF],$A$4)</f>
        <v>312951434</v>
      </c>
      <c r="R332" s="8">
        <f>SUMIFS(TaxableValuation[Taxable Military Exempt],TaxableValuation[Dist],$C332,TaxableValuation[Tif_NonTIF],$A$4)</f>
        <v>724000</v>
      </c>
      <c r="S332" s="8">
        <f>SUMIFS(TaxableValuation[Taxable Homestead Exempt],TaxableValuation[Dist],$C332,TaxableValuation[Tif_NonTIF],$A$4)</f>
        <v>1989000</v>
      </c>
      <c r="T332" s="8">
        <f>SUMIFS(TaxableValuation[Taxable Net],TaxableValuation[Dist],$C332,TaxableValuation[Tif_NonTIF],$A$4)</f>
        <v>310238434</v>
      </c>
      <c r="U332" s="8">
        <f>SUMIFS(TaxableValuation[Taxable Gas &amp; Elec Utilities],TaxableValuation[Dist],$C332,TaxableValuation[Tif_NonTIF],$A$4)</f>
        <v>3115719</v>
      </c>
      <c r="V332" s="8">
        <f t="shared" si="5"/>
        <v>313354153</v>
      </c>
    </row>
    <row r="333" spans="1:22" x14ac:dyDescent="0.25">
      <c r="A333">
        <f>'Assessed Non-TIF'!A333</f>
        <v>2026</v>
      </c>
      <c r="B333" t="str">
        <f>'Assessed Non-TIF'!B333</f>
        <v>15</v>
      </c>
      <c r="C333" t="str">
        <f>'Assessed Non-TIF'!C333</f>
        <v>7047</v>
      </c>
      <c r="D333" t="str">
        <f>'Assessed Non-TIF'!D333</f>
        <v>7047</v>
      </c>
      <c r="E333" t="str">
        <f>'Assessed Non-TIF'!E333</f>
        <v>WINFIELD-MT UNION</v>
      </c>
      <c r="F333" t="str">
        <f>'Assessed Non-TIF'!F333</f>
        <v>Winfield-Mt Union</v>
      </c>
      <c r="G333" s="8">
        <f>SUMIFS(TaxableValuation[Taxable Residential],TaxableValuation[Dist],$C333,TaxableValuation[Tif_NonTIF],$A$4)</f>
        <v>43825452</v>
      </c>
      <c r="H333" s="8">
        <f>SUMIFS(TaxableValuation[Taxable Ag Land],TaxableValuation[Dist],$C333,TaxableValuation[Tif_NonTIF],$A$4)</f>
        <v>78545492</v>
      </c>
      <c r="I333" s="8">
        <f>SUMIFS(TaxableValuation[Taxable Ag Building],TaxableValuation[Dist],$C333,TaxableValuation[Tif_NonTIF],$A$4)</f>
        <v>4220907</v>
      </c>
      <c r="J333" s="8">
        <f>SUMIFS(TaxableValuation[Taxable Commercial],TaxableValuation[Dist],$C333,TaxableValuation[Tif_NonTIF],$A$4)</f>
        <v>6162334</v>
      </c>
      <c r="K333" s="8">
        <f>SUMIFS(TaxableValuation[Taxable Industrial],TaxableValuation[Dist],$C333,TaxableValuation[Tif_NonTIF],$A$4)</f>
        <v>1236131</v>
      </c>
      <c r="L333" s="8">
        <f>SUMIFS(TaxableValuation[Taxable Reserved],TaxableValuation[Dist],$C333,TaxableValuation[Tif_NonTIF],$A$4)</f>
        <v>0</v>
      </c>
      <c r="M333" s="8">
        <f>SUMIFS(TaxableValuation[Taxable Reserved2],TaxableValuation[Dist],$C333,TaxableValuation[Tif_NonTIF],$A$4)</f>
        <v>0</v>
      </c>
      <c r="N333" s="8">
        <f>SUMIFS(TaxableValuation[Taxable Railroads],TaxableValuation[Dist],$C333,TaxableValuation[Tif_NonTIF],$A$4)</f>
        <v>0</v>
      </c>
      <c r="O333" s="8">
        <f>SUMIFS(TaxableValuation[Taxable Utilities],TaxableValuation[Dist],$C333,TaxableValuation[Tif_NonTIF],$A$4)</f>
        <v>581919</v>
      </c>
      <c r="P333" s="8">
        <f>SUMIFS(TaxableValuation[Taxable Other],TaxableValuation[Dist],$C333,TaxableValuation[Tif_NonTIF],$A$4)</f>
        <v>0</v>
      </c>
      <c r="Q333" s="8">
        <f>SUMIFS(TaxableValuation[Taxable Gross],TaxableValuation[Dist],$C333,TaxableValuation[Tif_NonTIF],$A$4)</f>
        <v>134572235</v>
      </c>
      <c r="R333" s="8">
        <f>SUMIFS(TaxableValuation[Taxable Military Exempt],TaxableValuation[Dist],$C333,TaxableValuation[Tif_NonTIF],$A$4)</f>
        <v>264000</v>
      </c>
      <c r="S333" s="8">
        <f>SUMIFS(TaxableValuation[Taxable Homestead Exempt],TaxableValuation[Dist],$C333,TaxableValuation[Tif_NonTIF],$A$4)</f>
        <v>477750</v>
      </c>
      <c r="T333" s="8">
        <f>SUMIFS(TaxableValuation[Taxable Net],TaxableValuation[Dist],$C333,TaxableValuation[Tif_NonTIF],$A$4)</f>
        <v>133830485</v>
      </c>
      <c r="U333" s="8">
        <f>SUMIFS(TaxableValuation[Taxable Gas &amp; Elec Utilities],TaxableValuation[Dist],$C333,TaxableValuation[Tif_NonTIF],$A$4)</f>
        <v>1922906</v>
      </c>
      <c r="V333" s="8">
        <f t="shared" si="5"/>
        <v>135753391</v>
      </c>
    </row>
    <row r="334" spans="1:22" x14ac:dyDescent="0.25">
      <c r="A334">
        <f>'Assessed Non-TIF'!A334</f>
        <v>2026</v>
      </c>
      <c r="B334" t="str">
        <f>'Assessed Non-TIF'!B334</f>
        <v>11</v>
      </c>
      <c r="C334" t="str">
        <f>'Assessed Non-TIF'!C334</f>
        <v>7056</v>
      </c>
      <c r="D334" t="str">
        <f>'Assessed Non-TIF'!D334</f>
        <v>7056</v>
      </c>
      <c r="E334" t="str">
        <f>'Assessed Non-TIF'!E334</f>
        <v>WINTERSET</v>
      </c>
      <c r="F334" t="str">
        <f>'Assessed Non-TIF'!F334</f>
        <v>Winterset</v>
      </c>
      <c r="G334" s="8">
        <f>SUMIFS(TaxableValuation[Taxable Residential],TaxableValuation[Dist],$C334,TaxableValuation[Tif_NonTIF],$A$4)</f>
        <v>477111820</v>
      </c>
      <c r="H334" s="8">
        <f>SUMIFS(TaxableValuation[Taxable Ag Land],TaxableValuation[Dist],$C334,TaxableValuation[Tif_NonTIF],$A$4)</f>
        <v>121209154</v>
      </c>
      <c r="I334" s="8">
        <f>SUMIFS(TaxableValuation[Taxable Ag Building],TaxableValuation[Dist],$C334,TaxableValuation[Tif_NonTIF],$A$4)</f>
        <v>12194459</v>
      </c>
      <c r="J334" s="8">
        <f>SUMIFS(TaxableValuation[Taxable Commercial],TaxableValuation[Dist],$C334,TaxableValuation[Tif_NonTIF],$A$4)</f>
        <v>63344310</v>
      </c>
      <c r="K334" s="8">
        <f>SUMIFS(TaxableValuation[Taxable Industrial],TaxableValuation[Dist],$C334,TaxableValuation[Tif_NonTIF],$A$4)</f>
        <v>7340529</v>
      </c>
      <c r="L334" s="8">
        <f>SUMIFS(TaxableValuation[Taxable Reserved],TaxableValuation[Dist],$C334,TaxableValuation[Tif_NonTIF],$A$4)</f>
        <v>0</v>
      </c>
      <c r="M334" s="8">
        <f>SUMIFS(TaxableValuation[Taxable Reserved2],TaxableValuation[Dist],$C334,TaxableValuation[Tif_NonTIF],$A$4)</f>
        <v>0</v>
      </c>
      <c r="N334" s="8">
        <f>SUMIFS(TaxableValuation[Taxable Railroads],TaxableValuation[Dist],$C334,TaxableValuation[Tif_NonTIF],$A$4)</f>
        <v>0</v>
      </c>
      <c r="O334" s="8">
        <f>SUMIFS(TaxableValuation[Taxable Utilities],TaxableValuation[Dist],$C334,TaxableValuation[Tif_NonTIF],$A$4)</f>
        <v>13410052</v>
      </c>
      <c r="P334" s="8">
        <f>SUMIFS(TaxableValuation[Taxable Other],TaxableValuation[Dist],$C334,TaxableValuation[Tif_NonTIF],$A$4)</f>
        <v>0</v>
      </c>
      <c r="Q334" s="8">
        <f>SUMIFS(TaxableValuation[Taxable Gross],TaxableValuation[Dist],$C334,TaxableValuation[Tif_NonTIF],$A$4)</f>
        <v>694610324</v>
      </c>
      <c r="R334" s="8">
        <f>SUMIFS(TaxableValuation[Taxable Military Exempt],TaxableValuation[Dist],$C334,TaxableValuation[Tif_NonTIF],$A$4)</f>
        <v>1708000</v>
      </c>
      <c r="S334" s="8">
        <f>SUMIFS(TaxableValuation[Taxable Homestead Exempt],TaxableValuation[Dist],$C334,TaxableValuation[Tif_NonTIF],$A$4)</f>
        <v>2382250</v>
      </c>
      <c r="T334" s="8">
        <f>SUMIFS(TaxableValuation[Taxable Net],TaxableValuation[Dist],$C334,TaxableValuation[Tif_NonTIF],$A$4)</f>
        <v>690520074</v>
      </c>
      <c r="U334" s="8">
        <f>SUMIFS(TaxableValuation[Taxable Gas &amp; Elec Utilities],TaxableValuation[Dist],$C334,TaxableValuation[Tif_NonTIF],$A$4)</f>
        <v>28786956</v>
      </c>
      <c r="V334" s="8">
        <f t="shared" si="5"/>
        <v>719307030</v>
      </c>
    </row>
    <row r="335" spans="1:22" x14ac:dyDescent="0.25">
      <c r="A335">
        <f>'Assessed Non-TIF'!A335</f>
        <v>2026</v>
      </c>
      <c r="B335" t="str">
        <f>'Assessed Non-TIF'!B335</f>
        <v>13</v>
      </c>
      <c r="C335" t="str">
        <f>'Assessed Non-TIF'!C335</f>
        <v>7092</v>
      </c>
      <c r="D335" t="str">
        <f>'Assessed Non-TIF'!D335</f>
        <v>7092</v>
      </c>
      <c r="E335" t="str">
        <f>'Assessed Non-TIF'!E335</f>
        <v>WOODBINE</v>
      </c>
      <c r="F335" t="str">
        <f>'Assessed Non-TIF'!F335</f>
        <v>Woodbine</v>
      </c>
      <c r="G335" s="8">
        <f>SUMIFS(TaxableValuation[Taxable Residential],TaxableValuation[Dist],$C335,TaxableValuation[Tif_NonTIF],$A$4)</f>
        <v>94644416</v>
      </c>
      <c r="H335" s="8">
        <f>SUMIFS(TaxableValuation[Taxable Ag Land],TaxableValuation[Dist],$C335,TaxableValuation[Tif_NonTIF],$A$4)</f>
        <v>107102685</v>
      </c>
      <c r="I335" s="8">
        <f>SUMIFS(TaxableValuation[Taxable Ag Building],TaxableValuation[Dist],$C335,TaxableValuation[Tif_NonTIF],$A$4)</f>
        <v>5133511</v>
      </c>
      <c r="J335" s="8">
        <f>SUMIFS(TaxableValuation[Taxable Commercial],TaxableValuation[Dist],$C335,TaxableValuation[Tif_NonTIF],$A$4)</f>
        <v>11989482</v>
      </c>
      <c r="K335" s="8">
        <f>SUMIFS(TaxableValuation[Taxable Industrial],TaxableValuation[Dist],$C335,TaxableValuation[Tif_NonTIF],$A$4)</f>
        <v>3028034</v>
      </c>
      <c r="L335" s="8">
        <f>SUMIFS(TaxableValuation[Taxable Reserved],TaxableValuation[Dist],$C335,TaxableValuation[Tif_NonTIF],$A$4)</f>
        <v>0</v>
      </c>
      <c r="M335" s="8">
        <f>SUMIFS(TaxableValuation[Taxable Reserved2],TaxableValuation[Dist],$C335,TaxableValuation[Tif_NonTIF],$A$4)</f>
        <v>0</v>
      </c>
      <c r="N335" s="8">
        <f>SUMIFS(TaxableValuation[Taxable Railroads],TaxableValuation[Dist],$C335,TaxableValuation[Tif_NonTIF],$A$4)</f>
        <v>15325999</v>
      </c>
      <c r="O335" s="8">
        <f>SUMIFS(TaxableValuation[Taxable Utilities],TaxableValuation[Dist],$C335,TaxableValuation[Tif_NonTIF],$A$4)</f>
        <v>400242</v>
      </c>
      <c r="P335" s="8">
        <f>SUMIFS(TaxableValuation[Taxable Other],TaxableValuation[Dist],$C335,TaxableValuation[Tif_NonTIF],$A$4)</f>
        <v>1</v>
      </c>
      <c r="Q335" s="8">
        <f>SUMIFS(TaxableValuation[Taxable Gross],TaxableValuation[Dist],$C335,TaxableValuation[Tif_NonTIF],$A$4)</f>
        <v>237624370</v>
      </c>
      <c r="R335" s="8">
        <f>SUMIFS(TaxableValuation[Taxable Military Exempt],TaxableValuation[Dist],$C335,TaxableValuation[Tif_NonTIF],$A$4)</f>
        <v>436000</v>
      </c>
      <c r="S335" s="8">
        <f>SUMIFS(TaxableValuation[Taxable Homestead Exempt],TaxableValuation[Dist],$C335,TaxableValuation[Tif_NonTIF],$A$4)</f>
        <v>1072500</v>
      </c>
      <c r="T335" s="8">
        <f>SUMIFS(TaxableValuation[Taxable Net],TaxableValuation[Dist],$C335,TaxableValuation[Tif_NonTIF],$A$4)</f>
        <v>236115870</v>
      </c>
      <c r="U335" s="8">
        <f>SUMIFS(TaxableValuation[Taxable Gas &amp; Elec Utilities],TaxableValuation[Dist],$C335,TaxableValuation[Tif_NonTIF],$A$4)</f>
        <v>2018433</v>
      </c>
      <c r="V335" s="8">
        <f t="shared" si="5"/>
        <v>238134303</v>
      </c>
    </row>
    <row r="336" spans="1:22" x14ac:dyDescent="0.25">
      <c r="A336">
        <f>'Assessed Non-TIF'!A336</f>
        <v>2026</v>
      </c>
      <c r="B336" t="str">
        <f>'Assessed Non-TIF'!B336</f>
        <v>12</v>
      </c>
      <c r="C336" t="str">
        <f>'Assessed Non-TIF'!C336</f>
        <v>7098</v>
      </c>
      <c r="D336" t="str">
        <f>'Assessed Non-TIF'!D336</f>
        <v>7098</v>
      </c>
      <c r="E336" t="str">
        <f>'Assessed Non-TIF'!E336</f>
        <v>WOODBURY CENTRAL</v>
      </c>
      <c r="F336" t="str">
        <f>'Assessed Non-TIF'!F336</f>
        <v>Woodbury Central</v>
      </c>
      <c r="G336" s="8">
        <f>SUMIFS(TaxableValuation[Taxable Residential],TaxableValuation[Dist],$C336,TaxableValuation[Tif_NonTIF],$A$4)</f>
        <v>113666801</v>
      </c>
      <c r="H336" s="8">
        <f>SUMIFS(TaxableValuation[Taxable Ag Land],TaxableValuation[Dist],$C336,TaxableValuation[Tif_NonTIF],$A$4)</f>
        <v>118553336</v>
      </c>
      <c r="I336" s="8">
        <f>SUMIFS(TaxableValuation[Taxable Ag Building],TaxableValuation[Dist],$C336,TaxableValuation[Tif_NonTIF],$A$4)</f>
        <v>6155456</v>
      </c>
      <c r="J336" s="8">
        <f>SUMIFS(TaxableValuation[Taxable Commercial],TaxableValuation[Dist],$C336,TaxableValuation[Tif_NonTIF],$A$4)</f>
        <v>11121835</v>
      </c>
      <c r="K336" s="8">
        <f>SUMIFS(TaxableValuation[Taxable Industrial],TaxableValuation[Dist],$C336,TaxableValuation[Tif_NonTIF],$A$4)</f>
        <v>17051</v>
      </c>
      <c r="L336" s="8">
        <f>SUMIFS(TaxableValuation[Taxable Reserved],TaxableValuation[Dist],$C336,TaxableValuation[Tif_NonTIF],$A$4)</f>
        <v>0</v>
      </c>
      <c r="M336" s="8">
        <f>SUMIFS(TaxableValuation[Taxable Reserved2],TaxableValuation[Dist],$C336,TaxableValuation[Tif_NonTIF],$A$4)</f>
        <v>0</v>
      </c>
      <c r="N336" s="8">
        <f>SUMIFS(TaxableValuation[Taxable Railroads],TaxableValuation[Dist],$C336,TaxableValuation[Tif_NonTIF],$A$4)</f>
        <v>0</v>
      </c>
      <c r="O336" s="8">
        <f>SUMIFS(TaxableValuation[Taxable Utilities],TaxableValuation[Dist],$C336,TaxableValuation[Tif_NonTIF],$A$4)</f>
        <v>2553623</v>
      </c>
      <c r="P336" s="8">
        <f>SUMIFS(TaxableValuation[Taxable Other],TaxableValuation[Dist],$C336,TaxableValuation[Tif_NonTIF],$A$4)</f>
        <v>0</v>
      </c>
      <c r="Q336" s="8">
        <f>SUMIFS(TaxableValuation[Taxable Gross],TaxableValuation[Dist],$C336,TaxableValuation[Tif_NonTIF],$A$4)</f>
        <v>252068102</v>
      </c>
      <c r="R336" s="8">
        <f>SUMIFS(TaxableValuation[Taxable Military Exempt],TaxableValuation[Dist],$C336,TaxableValuation[Tif_NonTIF],$A$4)</f>
        <v>552000</v>
      </c>
      <c r="S336" s="8">
        <f>SUMIFS(TaxableValuation[Taxable Homestead Exempt],TaxableValuation[Dist],$C336,TaxableValuation[Tif_NonTIF],$A$4)</f>
        <v>1215500</v>
      </c>
      <c r="T336" s="8">
        <f>SUMIFS(TaxableValuation[Taxable Net],TaxableValuation[Dist],$C336,TaxableValuation[Tif_NonTIF],$A$4)</f>
        <v>250300602</v>
      </c>
      <c r="U336" s="8">
        <f>SUMIFS(TaxableValuation[Taxable Gas &amp; Elec Utilities],TaxableValuation[Dist],$C336,TaxableValuation[Tif_NonTIF],$A$4)</f>
        <v>3011923</v>
      </c>
      <c r="V336" s="8">
        <f t="shared" si="5"/>
        <v>253312525</v>
      </c>
    </row>
    <row r="337" spans="1:22" x14ac:dyDescent="0.25">
      <c r="A337">
        <f>'Assessed Non-TIF'!A337</f>
        <v>2026</v>
      </c>
      <c r="B337" t="str">
        <f>'Assessed Non-TIF'!B337</f>
        <v>11</v>
      </c>
      <c r="C337" t="str">
        <f>'Assessed Non-TIF'!C337</f>
        <v>7110</v>
      </c>
      <c r="D337" t="str">
        <f>'Assessed Non-TIF'!D337</f>
        <v>7110</v>
      </c>
      <c r="E337" t="str">
        <f>'Assessed Non-TIF'!E337</f>
        <v>WOODWARD-GRANGER</v>
      </c>
      <c r="F337" t="str">
        <f>'Assessed Non-TIF'!F337</f>
        <v>Woodward-Granger</v>
      </c>
      <c r="G337" s="8">
        <f>SUMIFS(TaxableValuation[Taxable Residential],TaxableValuation[Dist],$C337,TaxableValuation[Tif_NonTIF],$A$4)</f>
        <v>301388814</v>
      </c>
      <c r="H337" s="8">
        <f>SUMIFS(TaxableValuation[Taxable Ag Land],TaxableValuation[Dist],$C337,TaxableValuation[Tif_NonTIF],$A$4)</f>
        <v>66822982</v>
      </c>
      <c r="I337" s="8">
        <f>SUMIFS(TaxableValuation[Taxable Ag Building],TaxableValuation[Dist],$C337,TaxableValuation[Tif_NonTIF],$A$4)</f>
        <v>3845034</v>
      </c>
      <c r="J337" s="8">
        <f>SUMIFS(TaxableValuation[Taxable Commercial],TaxableValuation[Dist],$C337,TaxableValuation[Tif_NonTIF],$A$4)</f>
        <v>40251358</v>
      </c>
      <c r="K337" s="8">
        <f>SUMIFS(TaxableValuation[Taxable Industrial],TaxableValuation[Dist],$C337,TaxableValuation[Tif_NonTIF],$A$4)</f>
        <v>138874</v>
      </c>
      <c r="L337" s="8">
        <f>SUMIFS(TaxableValuation[Taxable Reserved],TaxableValuation[Dist],$C337,TaxableValuation[Tif_NonTIF],$A$4)</f>
        <v>0</v>
      </c>
      <c r="M337" s="8">
        <f>SUMIFS(TaxableValuation[Taxable Reserved2],TaxableValuation[Dist],$C337,TaxableValuation[Tif_NonTIF],$A$4)</f>
        <v>0</v>
      </c>
      <c r="N337" s="8">
        <f>SUMIFS(TaxableValuation[Taxable Railroads],TaxableValuation[Dist],$C337,TaxableValuation[Tif_NonTIF],$A$4)</f>
        <v>0</v>
      </c>
      <c r="O337" s="8">
        <f>SUMIFS(TaxableValuation[Taxable Utilities],TaxableValuation[Dist],$C337,TaxableValuation[Tif_NonTIF],$A$4)</f>
        <v>5651630</v>
      </c>
      <c r="P337" s="8">
        <f>SUMIFS(TaxableValuation[Taxable Other],TaxableValuation[Dist],$C337,TaxableValuation[Tif_NonTIF],$A$4)</f>
        <v>4841</v>
      </c>
      <c r="Q337" s="8">
        <f>SUMIFS(TaxableValuation[Taxable Gross],TaxableValuation[Dist],$C337,TaxableValuation[Tif_NonTIF],$A$4)</f>
        <v>418103533</v>
      </c>
      <c r="R337" s="8">
        <f>SUMIFS(TaxableValuation[Taxable Military Exempt],TaxableValuation[Dist],$C337,TaxableValuation[Tif_NonTIF],$A$4)</f>
        <v>800000</v>
      </c>
      <c r="S337" s="8">
        <f>SUMIFS(TaxableValuation[Taxable Homestead Exempt],TaxableValuation[Dist],$C337,TaxableValuation[Tif_NonTIF],$A$4)</f>
        <v>2197000</v>
      </c>
      <c r="T337" s="8">
        <f>SUMIFS(TaxableValuation[Taxable Net],TaxableValuation[Dist],$C337,TaxableValuation[Tif_NonTIF],$A$4)</f>
        <v>415106533</v>
      </c>
      <c r="U337" s="8">
        <f>SUMIFS(TaxableValuation[Taxable Gas &amp; Elec Utilities],TaxableValuation[Dist],$C337,TaxableValuation[Tif_NonTIF],$A$4)</f>
        <v>7068227</v>
      </c>
      <c r="V337" s="8">
        <f t="shared" si="5"/>
        <v>422174760</v>
      </c>
    </row>
    <row r="338" spans="1:22" ht="15.75" thickBot="1" x14ac:dyDescent="0.3">
      <c r="G338" s="10">
        <f t="shared" ref="G338:V338" si="6">SUM(G7:G337)</f>
        <v>123430273527</v>
      </c>
      <c r="H338" s="10">
        <f t="shared" si="6"/>
        <v>38636832103</v>
      </c>
      <c r="I338" s="10">
        <f t="shared" si="6"/>
        <v>2910639420</v>
      </c>
      <c r="J338" s="10">
        <f t="shared" si="6"/>
        <v>36262458937</v>
      </c>
      <c r="K338" s="10">
        <f t="shared" si="6"/>
        <v>10696056711</v>
      </c>
      <c r="L338" s="10">
        <f t="shared" si="6"/>
        <v>0</v>
      </c>
      <c r="M338" s="10">
        <f t="shared" si="6"/>
        <v>0</v>
      </c>
      <c r="N338" s="10">
        <f t="shared" si="6"/>
        <v>2812518984</v>
      </c>
      <c r="O338" s="10">
        <f t="shared" si="6"/>
        <v>3563188623</v>
      </c>
      <c r="P338" s="10">
        <f t="shared" si="6"/>
        <v>11688238</v>
      </c>
      <c r="Q338" s="10">
        <f t="shared" si="6"/>
        <v>218323656543</v>
      </c>
      <c r="R338" s="10">
        <f t="shared" si="6"/>
        <v>426445011</v>
      </c>
      <c r="S338" s="10">
        <f t="shared" si="6"/>
        <v>1506052524</v>
      </c>
      <c r="T338" s="10">
        <f t="shared" si="6"/>
        <v>216391159008</v>
      </c>
      <c r="U338" s="10">
        <f t="shared" si="6"/>
        <v>5503789322</v>
      </c>
      <c r="V338" s="10">
        <f t="shared" si="6"/>
        <v>221894948330</v>
      </c>
    </row>
    <row r="339" spans="1:22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V339"/>
  <sheetViews>
    <sheetView workbookViewId="0">
      <pane xSplit="6" ySplit="6" topLeftCell="H313" activePane="bottomRight" state="frozen"/>
      <selection pane="topRight" activeCell="G1" sqref="G1"/>
      <selection pane="bottomLeft" activeCell="A7" sqref="A7"/>
      <selection pane="bottomRight"/>
    </sheetView>
  </sheetViews>
  <sheetFormatPr defaultRowHeight="15" x14ac:dyDescent="0.25"/>
  <cols>
    <col min="1" max="1" width="11.5703125" customWidth="1"/>
    <col min="2" max="2" width="9.140625" hidden="1" customWidth="1"/>
    <col min="4" max="4" width="9.140625" customWidth="1"/>
    <col min="5" max="5" width="40.42578125" bestFit="1" customWidth="1"/>
    <col min="6" max="6" width="36.5703125" hidden="1" customWidth="1"/>
    <col min="7" max="7" width="14.85546875" bestFit="1" customWidth="1"/>
    <col min="8" max="8" width="13.85546875" bestFit="1" customWidth="1"/>
    <col min="9" max="9" width="12.7109375" bestFit="1" customWidth="1"/>
    <col min="10" max="10" width="13.85546875" bestFit="1" customWidth="1"/>
    <col min="11" max="11" width="12.7109375" bestFit="1" customWidth="1"/>
    <col min="12" max="13" width="9.28515625" bestFit="1" customWidth="1"/>
    <col min="14" max="15" width="12.7109375" bestFit="1" customWidth="1"/>
    <col min="16" max="16" width="10.140625" bestFit="1" customWidth="1"/>
    <col min="17" max="17" width="14.85546875" bestFit="1" customWidth="1"/>
    <col min="18" max="18" width="13.140625" bestFit="1" customWidth="1"/>
    <col min="19" max="19" width="13.140625" customWidth="1"/>
    <col min="20" max="20" width="14.85546875" bestFit="1" customWidth="1"/>
    <col min="21" max="21" width="13.85546875" bestFit="1" customWidth="1"/>
    <col min="22" max="22" width="14.42578125" bestFit="1" customWidth="1"/>
  </cols>
  <sheetData>
    <row r="1" spans="1:22" x14ac:dyDescent="0.25">
      <c r="A1" t="str">
        <f>'Assessed Non-TIF'!$A$1</f>
        <v>Iowa Department of Management - June 25, 2025 - Final</v>
      </c>
    </row>
    <row r="2" spans="1:22" x14ac:dyDescent="0.25">
      <c r="A2" t="str">
        <f>_xlfn.CONCAT("January 1, ",TaxableValuation[[#This Row],[Year]]," - Taxable Valuations")</f>
        <v>January 1, 2024 - Taxable Valuations</v>
      </c>
    </row>
    <row r="3" spans="1:22" x14ac:dyDescent="0.25">
      <c r="A3" t="str">
        <f>_xlfn.CONCAT("For Fiscal Year ",'2024_School_100pct Valuations B'!A2+2," Budgets")</f>
        <v>For Fiscal Year 2026 Budgets</v>
      </c>
    </row>
    <row r="4" spans="1:22" x14ac:dyDescent="0.25">
      <c r="A4" s="7" t="s">
        <v>1701</v>
      </c>
    </row>
    <row r="5" spans="1:22" x14ac:dyDescent="0.25">
      <c r="Q5" s="8"/>
    </row>
    <row r="6" spans="1:22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1697</v>
      </c>
      <c r="E6" s="9" t="s">
        <v>1698</v>
      </c>
      <c r="F6" s="9" t="s">
        <v>1699</v>
      </c>
      <c r="G6" s="9" t="s">
        <v>3</v>
      </c>
      <c r="H6" s="9" t="s">
        <v>4</v>
      </c>
      <c r="I6" s="9" t="s">
        <v>5</v>
      </c>
      <c r="J6" s="9" t="s">
        <v>6</v>
      </c>
      <c r="K6" s="9" t="s">
        <v>7</v>
      </c>
      <c r="L6" s="9" t="s">
        <v>8</v>
      </c>
      <c r="M6" s="9" t="s">
        <v>8</v>
      </c>
      <c r="N6" s="9" t="s">
        <v>11</v>
      </c>
      <c r="O6" s="9" t="s">
        <v>10</v>
      </c>
      <c r="P6" s="9" t="s">
        <v>9</v>
      </c>
      <c r="Q6" s="9" t="s">
        <v>12</v>
      </c>
      <c r="R6" s="9" t="s">
        <v>13</v>
      </c>
      <c r="S6" s="9" t="s">
        <v>1759</v>
      </c>
      <c r="T6" s="9" t="s">
        <v>14</v>
      </c>
      <c r="U6" s="9" t="s">
        <v>15</v>
      </c>
      <c r="V6" s="9" t="s">
        <v>1700</v>
      </c>
    </row>
    <row r="7" spans="1:22" x14ac:dyDescent="0.25">
      <c r="A7">
        <f>'Assessed Non-TIF'!A7</f>
        <v>2026</v>
      </c>
      <c r="B7" t="str">
        <f>'Assessed Non-TIF'!B7</f>
        <v>11</v>
      </c>
      <c r="C7" t="str">
        <f>'Assessed Non-TIF'!C7</f>
        <v>0018</v>
      </c>
      <c r="D7" t="str">
        <f>'Assessed Non-TIF'!D7</f>
        <v>0018</v>
      </c>
      <c r="E7" t="str">
        <f>'Assessed Non-TIF'!E7</f>
        <v>ADAIR-CASEY</v>
      </c>
      <c r="F7" t="str">
        <f>'Assessed Non-TIF'!F7</f>
        <v>Adair-Casey</v>
      </c>
      <c r="G7" s="8">
        <f>SUMIFS(TaxableValuation[Taxable Residential],TaxableValuation[Dist],$C7,TaxableValuation[Tif_NonTIF],$A$4)</f>
        <v>14875185</v>
      </c>
      <c r="H7" s="8">
        <f>SUMIFS(TaxableValuation[Taxable Ag Land],TaxableValuation[Dist],$C7,TaxableValuation[Tif_NonTIF],$A$4)</f>
        <v>206646</v>
      </c>
      <c r="I7" s="8">
        <f>SUMIFS(TaxableValuation[Taxable Ag Building],TaxableValuation[Dist],$C7,TaxableValuation[Tif_NonTIF],$A$4)</f>
        <v>0</v>
      </c>
      <c r="J7" s="8">
        <f>SUMIFS(TaxableValuation[Taxable Commercial],TaxableValuation[Dist],$C7,TaxableValuation[Tif_NonTIF],$A$4)</f>
        <v>8427339</v>
      </c>
      <c r="K7" s="8">
        <f>SUMIFS(TaxableValuation[Taxable Industrial],TaxableValuation[Dist],$C7,TaxableValuation[Tif_NonTIF],$A$4)</f>
        <v>139683361</v>
      </c>
      <c r="L7" s="8">
        <f>SUMIFS(TaxableValuation[Taxable Reserved],TaxableValuation[Dist],$C7,TaxableValuation[Tif_NonTIF],$A$4)</f>
        <v>0</v>
      </c>
      <c r="M7" s="8">
        <f>SUMIFS(TaxableValuation[Taxable Reserved2],TaxableValuation[Dist],$C7,TaxableValuation[Tif_NonTIF],$A$4)</f>
        <v>0</v>
      </c>
      <c r="N7" s="8">
        <f>SUMIFS(TaxableValuation[Taxable Railroads],TaxableValuation[Dist],$C7,TaxableValuation[Tif_NonTIF],$A$4)</f>
        <v>0</v>
      </c>
      <c r="O7" s="8">
        <f>SUMIFS(TaxableValuation[Taxable Utilities],TaxableValuation[Dist],$C7,TaxableValuation[Tif_NonTIF],$A$4)</f>
        <v>0</v>
      </c>
      <c r="P7" s="8">
        <f>SUMIFS(TaxableValuation[Taxable Other],TaxableValuation[Dist],$C7,TaxableValuation[Tif_NonTIF],$A$4)</f>
        <v>0</v>
      </c>
      <c r="Q7" s="8">
        <f>SUMIFS(TaxableValuation[Taxable Gross],TaxableValuation[Dist],$C7,TaxableValuation[Tif_NonTIF],$A$4)</f>
        <v>163192531</v>
      </c>
      <c r="R7" s="8">
        <f>SUMIFS(TaxableValuation[Taxable Military Exempt],TaxableValuation[Dist],$C7,TaxableValuation[Tif_NonTIF],$A$4)</f>
        <v>8000</v>
      </c>
      <c r="S7" s="8">
        <f>SUMIFS(TaxableValuation[Taxable Homestead Exempt],TaxableValuation[Dist],$C7,TaxableValuation[Tif_NonTIF],$A$4)</f>
        <v>19500</v>
      </c>
      <c r="T7" s="8">
        <f>SUMIFS(TaxableValuation[Taxable Net],TaxableValuation[Dist],$C7,TaxableValuation[Tif_NonTIF],$A$4)</f>
        <v>163165031</v>
      </c>
      <c r="U7" s="8">
        <f>SUMIFS(TaxableValuation[Taxable Gas &amp; Elec Utilities],TaxableValuation[Dist],$C7,TaxableValuation[Tif_NonTIF],$A$4)</f>
        <v>0</v>
      </c>
      <c r="V7" s="8">
        <f>SUM(T7:U7)</f>
        <v>163165031</v>
      </c>
    </row>
    <row r="8" spans="1:22" x14ac:dyDescent="0.25">
      <c r="A8">
        <f>'Assessed Non-TIF'!A8</f>
        <v>2026</v>
      </c>
      <c r="B8" t="str">
        <f>'Assessed Non-TIF'!B8</f>
        <v>11</v>
      </c>
      <c r="C8" t="str">
        <f>'Assessed Non-TIF'!C8</f>
        <v>0027</v>
      </c>
      <c r="D8" t="str">
        <f>'Assessed Non-TIF'!D8</f>
        <v>0027</v>
      </c>
      <c r="E8" t="str">
        <f>'Assessed Non-TIF'!E8</f>
        <v>ADEL-DESOTO-MINBURN</v>
      </c>
      <c r="F8" t="str">
        <f>'Assessed Non-TIF'!F8</f>
        <v>Adel-Desoto-Minburn</v>
      </c>
      <c r="G8" s="8">
        <f>SUMIFS(TaxableValuation[Taxable Residential],TaxableValuation[Dist],$C8,TaxableValuation[Tif_NonTIF],$A$4)</f>
        <v>27887710</v>
      </c>
      <c r="H8" s="8">
        <f>SUMIFS(TaxableValuation[Taxable Ag Land],TaxableValuation[Dist],$C8,TaxableValuation[Tif_NonTIF],$A$4)</f>
        <v>0</v>
      </c>
      <c r="I8" s="8">
        <f>SUMIFS(TaxableValuation[Taxable Ag Building],TaxableValuation[Dist],$C8,TaxableValuation[Tif_NonTIF],$A$4)</f>
        <v>0</v>
      </c>
      <c r="J8" s="8">
        <f>SUMIFS(TaxableValuation[Taxable Commercial],TaxableValuation[Dist],$C8,TaxableValuation[Tif_NonTIF],$A$4)</f>
        <v>13155651</v>
      </c>
      <c r="K8" s="8">
        <f>SUMIFS(TaxableValuation[Taxable Industrial],TaxableValuation[Dist],$C8,TaxableValuation[Tif_NonTIF],$A$4)</f>
        <v>2236559</v>
      </c>
      <c r="L8" s="8">
        <f>SUMIFS(TaxableValuation[Taxable Reserved],TaxableValuation[Dist],$C8,TaxableValuation[Tif_NonTIF],$A$4)</f>
        <v>0</v>
      </c>
      <c r="M8" s="8">
        <f>SUMIFS(TaxableValuation[Taxable Reserved2],TaxableValuation[Dist],$C8,TaxableValuation[Tif_NonTIF],$A$4)</f>
        <v>0</v>
      </c>
      <c r="N8" s="8">
        <f>SUMIFS(TaxableValuation[Taxable Railroads],TaxableValuation[Dist],$C8,TaxableValuation[Tif_NonTIF],$A$4)</f>
        <v>0</v>
      </c>
      <c r="O8" s="8">
        <f>SUMIFS(TaxableValuation[Taxable Utilities],TaxableValuation[Dist],$C8,TaxableValuation[Tif_NonTIF],$A$4)</f>
        <v>0</v>
      </c>
      <c r="P8" s="8">
        <f>SUMIFS(TaxableValuation[Taxable Other],TaxableValuation[Dist],$C8,TaxableValuation[Tif_NonTIF],$A$4)</f>
        <v>0</v>
      </c>
      <c r="Q8" s="8">
        <f>SUMIFS(TaxableValuation[Taxable Gross],TaxableValuation[Dist],$C8,TaxableValuation[Tif_NonTIF],$A$4)</f>
        <v>43279920</v>
      </c>
      <c r="R8" s="8">
        <f>SUMIFS(TaxableValuation[Taxable Military Exempt],TaxableValuation[Dist],$C8,TaxableValuation[Tif_NonTIF],$A$4)</f>
        <v>0</v>
      </c>
      <c r="S8" s="8">
        <f>SUMIFS(TaxableValuation[Taxable Homestead Exempt],TaxableValuation[Dist],$C8,TaxableValuation[Tif_NonTIF],$A$4)</f>
        <v>0</v>
      </c>
      <c r="T8" s="8">
        <f>SUMIFS(TaxableValuation[Taxable Net],TaxableValuation[Dist],$C8,TaxableValuation[Tif_NonTIF],$A$4)</f>
        <v>43279920</v>
      </c>
      <c r="U8" s="8">
        <f>SUMIFS(TaxableValuation[Taxable Gas &amp; Elec Utilities],TaxableValuation[Dist],$C8,TaxableValuation[Tif_NonTIF],$A$4)</f>
        <v>0</v>
      </c>
      <c r="V8" s="8">
        <f t="shared" ref="V8:V71" si="0">SUM(T8:U8)</f>
        <v>43279920</v>
      </c>
    </row>
    <row r="9" spans="1:22" x14ac:dyDescent="0.25">
      <c r="A9">
        <f>'Assessed Non-TIF'!A9</f>
        <v>2026</v>
      </c>
      <c r="B9" t="str">
        <f>'Assessed Non-TIF'!B9</f>
        <v>07</v>
      </c>
      <c r="C9" t="str">
        <f>'Assessed Non-TIF'!C9</f>
        <v>0009</v>
      </c>
      <c r="D9" t="str">
        <f>'Assessed Non-TIF'!D9</f>
        <v>0009</v>
      </c>
      <c r="E9" t="str">
        <f>'Assessed Non-TIF'!E9</f>
        <v>AGWSR</v>
      </c>
      <c r="F9" t="str">
        <f>'Assessed Non-TIF'!F9</f>
        <v>AGWSR</v>
      </c>
      <c r="G9" s="8">
        <f>SUMIFS(TaxableValuation[Taxable Residential],TaxableValuation[Dist],$C9,TaxableValuation[Tif_NonTIF],$A$4)</f>
        <v>0</v>
      </c>
      <c r="H9" s="8">
        <f>SUMIFS(TaxableValuation[Taxable Ag Land],TaxableValuation[Dist],$C9,TaxableValuation[Tif_NonTIF],$A$4)</f>
        <v>0</v>
      </c>
      <c r="I9" s="8">
        <f>SUMIFS(TaxableValuation[Taxable Ag Building],TaxableValuation[Dist],$C9,TaxableValuation[Tif_NonTIF],$A$4)</f>
        <v>0</v>
      </c>
      <c r="J9" s="8">
        <f>SUMIFS(TaxableValuation[Taxable Commercial],TaxableValuation[Dist],$C9,TaxableValuation[Tif_NonTIF],$A$4)</f>
        <v>0</v>
      </c>
      <c r="K9" s="8">
        <f>SUMIFS(TaxableValuation[Taxable Industrial],TaxableValuation[Dist],$C9,TaxableValuation[Tif_NonTIF],$A$4)</f>
        <v>672421</v>
      </c>
      <c r="L9" s="8">
        <f>SUMIFS(TaxableValuation[Taxable Reserved],TaxableValuation[Dist],$C9,TaxableValuation[Tif_NonTIF],$A$4)</f>
        <v>0</v>
      </c>
      <c r="M9" s="8">
        <f>SUMIFS(TaxableValuation[Taxable Reserved2],TaxableValuation[Dist],$C9,TaxableValuation[Tif_NonTIF],$A$4)</f>
        <v>0</v>
      </c>
      <c r="N9" s="8">
        <f>SUMIFS(TaxableValuation[Taxable Railroads],TaxableValuation[Dist],$C9,TaxableValuation[Tif_NonTIF],$A$4)</f>
        <v>0</v>
      </c>
      <c r="O9" s="8">
        <f>SUMIFS(TaxableValuation[Taxable Utilities],TaxableValuation[Dist],$C9,TaxableValuation[Tif_NonTIF],$A$4)</f>
        <v>0</v>
      </c>
      <c r="P9" s="8">
        <f>SUMIFS(TaxableValuation[Taxable Other],TaxableValuation[Dist],$C9,TaxableValuation[Tif_NonTIF],$A$4)</f>
        <v>0</v>
      </c>
      <c r="Q9" s="8">
        <f>SUMIFS(TaxableValuation[Taxable Gross],TaxableValuation[Dist],$C9,TaxableValuation[Tif_NonTIF],$A$4)</f>
        <v>672421</v>
      </c>
      <c r="R9" s="8">
        <f>SUMIFS(TaxableValuation[Taxable Military Exempt],TaxableValuation[Dist],$C9,TaxableValuation[Tif_NonTIF],$A$4)</f>
        <v>0</v>
      </c>
      <c r="S9" s="8">
        <f>SUMIFS(TaxableValuation[Taxable Homestead Exempt],TaxableValuation[Dist],$C9,TaxableValuation[Tif_NonTIF],$A$4)</f>
        <v>0</v>
      </c>
      <c r="T9" s="8">
        <f>SUMIFS(TaxableValuation[Taxable Net],TaxableValuation[Dist],$C9,TaxableValuation[Tif_NonTIF],$A$4)</f>
        <v>672421</v>
      </c>
      <c r="U9" s="8">
        <f>SUMIFS(TaxableValuation[Taxable Gas &amp; Elec Utilities],TaxableValuation[Dist],$C9,TaxableValuation[Tif_NonTIF],$A$4)</f>
        <v>0</v>
      </c>
      <c r="V9" s="8">
        <f t="shared" si="0"/>
        <v>672421</v>
      </c>
    </row>
    <row r="10" spans="1:22" x14ac:dyDescent="0.25">
      <c r="A10">
        <f>'Assessed Non-TIF'!A10</f>
        <v>2026</v>
      </c>
      <c r="B10" t="str">
        <f>'Assessed Non-TIF'!B10</f>
        <v>13</v>
      </c>
      <c r="C10" t="str">
        <f>'Assessed Non-TIF'!C10</f>
        <v>0441</v>
      </c>
      <c r="D10" t="str">
        <f>'Assessed Non-TIF'!D10</f>
        <v>0441</v>
      </c>
      <c r="E10" t="str">
        <f>'Assessed Non-TIF'!E10</f>
        <v>AHSTW</v>
      </c>
      <c r="F10" t="str">
        <f>'Assessed Non-TIF'!F10</f>
        <v>AHSTW</v>
      </c>
      <c r="G10" s="8">
        <f>SUMIFS(TaxableValuation[Taxable Residential],TaxableValuation[Dist],$C10,TaxableValuation[Tif_NonTIF],$A$4)</f>
        <v>14366258</v>
      </c>
      <c r="H10" s="8">
        <f>SUMIFS(TaxableValuation[Taxable Ag Land],TaxableValuation[Dist],$C10,TaxableValuation[Tif_NonTIF],$A$4)</f>
        <v>179050</v>
      </c>
      <c r="I10" s="8">
        <f>SUMIFS(TaxableValuation[Taxable Ag Building],TaxableValuation[Dist],$C10,TaxableValuation[Tif_NonTIF],$A$4)</f>
        <v>10683</v>
      </c>
      <c r="J10" s="8">
        <f>SUMIFS(TaxableValuation[Taxable Commercial],TaxableValuation[Dist],$C10,TaxableValuation[Tif_NonTIF],$A$4)</f>
        <v>10815828</v>
      </c>
      <c r="K10" s="8">
        <f>SUMIFS(TaxableValuation[Taxable Industrial],TaxableValuation[Dist],$C10,TaxableValuation[Tif_NonTIF],$A$4)</f>
        <v>4055457</v>
      </c>
      <c r="L10" s="8">
        <f>SUMIFS(TaxableValuation[Taxable Reserved],TaxableValuation[Dist],$C10,TaxableValuation[Tif_NonTIF],$A$4)</f>
        <v>0</v>
      </c>
      <c r="M10" s="8">
        <f>SUMIFS(TaxableValuation[Taxable Reserved2],TaxableValuation[Dist],$C10,TaxableValuation[Tif_NonTIF],$A$4)</f>
        <v>0</v>
      </c>
      <c r="N10" s="8">
        <f>SUMIFS(TaxableValuation[Taxable Railroads],TaxableValuation[Dist],$C10,TaxableValuation[Tif_NonTIF],$A$4)</f>
        <v>0</v>
      </c>
      <c r="O10" s="8">
        <f>SUMIFS(TaxableValuation[Taxable Utilities],TaxableValuation[Dist],$C10,TaxableValuation[Tif_NonTIF],$A$4)</f>
        <v>0</v>
      </c>
      <c r="P10" s="8">
        <f>SUMIFS(TaxableValuation[Taxable Other],TaxableValuation[Dist],$C10,TaxableValuation[Tif_NonTIF],$A$4)</f>
        <v>0</v>
      </c>
      <c r="Q10" s="8">
        <f>SUMIFS(TaxableValuation[Taxable Gross],TaxableValuation[Dist],$C10,TaxableValuation[Tif_NonTIF],$A$4)</f>
        <v>29427276</v>
      </c>
      <c r="R10" s="8">
        <f>SUMIFS(TaxableValuation[Taxable Military Exempt],TaxableValuation[Dist],$C10,TaxableValuation[Tif_NonTIF],$A$4)</f>
        <v>44000</v>
      </c>
      <c r="S10" s="8">
        <f>SUMIFS(TaxableValuation[Taxable Homestead Exempt],TaxableValuation[Dist],$C10,TaxableValuation[Tif_NonTIF],$A$4)</f>
        <v>65000</v>
      </c>
      <c r="T10" s="8">
        <f>SUMIFS(TaxableValuation[Taxable Net],TaxableValuation[Dist],$C10,TaxableValuation[Tif_NonTIF],$A$4)</f>
        <v>29318276</v>
      </c>
      <c r="U10" s="8">
        <f>SUMIFS(TaxableValuation[Taxable Gas &amp; Elec Utilities],TaxableValuation[Dist],$C10,TaxableValuation[Tif_NonTIF],$A$4)</f>
        <v>0</v>
      </c>
      <c r="V10" s="8">
        <f t="shared" si="0"/>
        <v>29318276</v>
      </c>
    </row>
    <row r="11" spans="1:22" x14ac:dyDescent="0.25">
      <c r="A11">
        <f>'Assessed Non-TIF'!A11</f>
        <v>2026</v>
      </c>
      <c r="B11" t="str">
        <f>'Assessed Non-TIF'!B11</f>
        <v>12</v>
      </c>
      <c r="C11" t="str">
        <f>'Assessed Non-TIF'!C11</f>
        <v>0063</v>
      </c>
      <c r="D11" t="str">
        <f>'Assessed Non-TIF'!D11</f>
        <v>0063</v>
      </c>
      <c r="E11" t="str">
        <f>'Assessed Non-TIF'!E11</f>
        <v>AKRON-WESTFIELD</v>
      </c>
      <c r="F11" t="str">
        <f>'Assessed Non-TIF'!F11</f>
        <v>Akron-Westfield</v>
      </c>
      <c r="G11" s="8">
        <f>SUMIFS(TaxableValuation[Taxable Residential],TaxableValuation[Dist],$C11,TaxableValuation[Tif_NonTIF],$A$4)</f>
        <v>0</v>
      </c>
      <c r="H11" s="8">
        <f>SUMIFS(TaxableValuation[Taxable Ag Land],TaxableValuation[Dist],$C11,TaxableValuation[Tif_NonTIF],$A$4)</f>
        <v>0</v>
      </c>
      <c r="I11" s="8">
        <f>SUMIFS(TaxableValuation[Taxable Ag Building],TaxableValuation[Dist],$C11,TaxableValuation[Tif_NonTIF],$A$4)</f>
        <v>0</v>
      </c>
      <c r="J11" s="8">
        <f>SUMIFS(TaxableValuation[Taxable Commercial],TaxableValuation[Dist],$C11,TaxableValuation[Tif_NonTIF],$A$4)</f>
        <v>0</v>
      </c>
      <c r="K11" s="8">
        <f>SUMIFS(TaxableValuation[Taxable Industrial],TaxableValuation[Dist],$C11,TaxableValuation[Tif_NonTIF],$A$4)</f>
        <v>0</v>
      </c>
      <c r="L11" s="8">
        <f>SUMIFS(TaxableValuation[Taxable Reserved],TaxableValuation[Dist],$C11,TaxableValuation[Tif_NonTIF],$A$4)</f>
        <v>0</v>
      </c>
      <c r="M11" s="8">
        <f>SUMIFS(TaxableValuation[Taxable Reserved2],TaxableValuation[Dist],$C11,TaxableValuation[Tif_NonTIF],$A$4)</f>
        <v>0</v>
      </c>
      <c r="N11" s="8">
        <f>SUMIFS(TaxableValuation[Taxable Railroads],TaxableValuation[Dist],$C11,TaxableValuation[Tif_NonTIF],$A$4)</f>
        <v>0</v>
      </c>
      <c r="O11" s="8">
        <f>SUMIFS(TaxableValuation[Taxable Utilities],TaxableValuation[Dist],$C11,TaxableValuation[Tif_NonTIF],$A$4)</f>
        <v>0</v>
      </c>
      <c r="P11" s="8">
        <f>SUMIFS(TaxableValuation[Taxable Other],TaxableValuation[Dist],$C11,TaxableValuation[Tif_NonTIF],$A$4)</f>
        <v>0</v>
      </c>
      <c r="Q11" s="8">
        <f>SUMIFS(TaxableValuation[Taxable Gross],TaxableValuation[Dist],$C11,TaxableValuation[Tif_NonTIF],$A$4)</f>
        <v>0</v>
      </c>
      <c r="R11" s="8">
        <f>SUMIFS(TaxableValuation[Taxable Military Exempt],TaxableValuation[Dist],$C11,TaxableValuation[Tif_NonTIF],$A$4)</f>
        <v>0</v>
      </c>
      <c r="S11" s="8">
        <f>SUMIFS(TaxableValuation[Taxable Homestead Exempt],TaxableValuation[Dist],$C11,TaxableValuation[Tif_NonTIF],$A$4)</f>
        <v>0</v>
      </c>
      <c r="T11" s="8">
        <f>SUMIFS(TaxableValuation[Taxable Net],TaxableValuation[Dist],$C11,TaxableValuation[Tif_NonTIF],$A$4)</f>
        <v>0</v>
      </c>
      <c r="U11" s="8">
        <f>SUMIFS(TaxableValuation[Taxable Gas &amp; Elec Utilities],TaxableValuation[Dist],$C11,TaxableValuation[Tif_NonTIF],$A$4)</f>
        <v>0</v>
      </c>
      <c r="V11" s="8">
        <f t="shared" si="0"/>
        <v>0</v>
      </c>
    </row>
    <row r="12" spans="1:22" x14ac:dyDescent="0.25">
      <c r="A12">
        <f>'Assessed Non-TIF'!A12</f>
        <v>2026</v>
      </c>
      <c r="B12" t="str">
        <f>'Assessed Non-TIF'!B12</f>
        <v>05</v>
      </c>
      <c r="C12" t="str">
        <f>'Assessed Non-TIF'!C12</f>
        <v>0072</v>
      </c>
      <c r="D12" t="str">
        <f>'Assessed Non-TIF'!D12</f>
        <v>0072</v>
      </c>
      <c r="E12" t="str">
        <f>'Assessed Non-TIF'!E12</f>
        <v>ALBERT CITY-TRUESDALE</v>
      </c>
      <c r="F12" t="str">
        <f>'Assessed Non-TIF'!F12</f>
        <v>Albert City-Truesdale</v>
      </c>
      <c r="G12" s="8">
        <f>SUMIFS(TaxableValuation[Taxable Residential],TaxableValuation[Dist],$C12,TaxableValuation[Tif_NonTIF],$A$4)</f>
        <v>0</v>
      </c>
      <c r="H12" s="8">
        <f>SUMIFS(TaxableValuation[Taxable Ag Land],TaxableValuation[Dist],$C12,TaxableValuation[Tif_NonTIF],$A$4)</f>
        <v>0</v>
      </c>
      <c r="I12" s="8">
        <f>SUMIFS(TaxableValuation[Taxable Ag Building],TaxableValuation[Dist],$C12,TaxableValuation[Tif_NonTIF],$A$4)</f>
        <v>0</v>
      </c>
      <c r="J12" s="8">
        <f>SUMIFS(TaxableValuation[Taxable Commercial],TaxableValuation[Dist],$C12,TaxableValuation[Tif_NonTIF],$A$4)</f>
        <v>0</v>
      </c>
      <c r="K12" s="8">
        <f>SUMIFS(TaxableValuation[Taxable Industrial],TaxableValuation[Dist],$C12,TaxableValuation[Tif_NonTIF],$A$4)</f>
        <v>0</v>
      </c>
      <c r="L12" s="8">
        <f>SUMIFS(TaxableValuation[Taxable Reserved],TaxableValuation[Dist],$C12,TaxableValuation[Tif_NonTIF],$A$4)</f>
        <v>0</v>
      </c>
      <c r="M12" s="8">
        <f>SUMIFS(TaxableValuation[Taxable Reserved2],TaxableValuation[Dist],$C12,TaxableValuation[Tif_NonTIF],$A$4)</f>
        <v>0</v>
      </c>
      <c r="N12" s="8">
        <f>SUMIFS(TaxableValuation[Taxable Railroads],TaxableValuation[Dist],$C12,TaxableValuation[Tif_NonTIF],$A$4)</f>
        <v>0</v>
      </c>
      <c r="O12" s="8">
        <f>SUMIFS(TaxableValuation[Taxable Utilities],TaxableValuation[Dist],$C12,TaxableValuation[Tif_NonTIF],$A$4)</f>
        <v>0</v>
      </c>
      <c r="P12" s="8">
        <f>SUMIFS(TaxableValuation[Taxable Other],TaxableValuation[Dist],$C12,TaxableValuation[Tif_NonTIF],$A$4)</f>
        <v>0</v>
      </c>
      <c r="Q12" s="8">
        <f>SUMIFS(TaxableValuation[Taxable Gross],TaxableValuation[Dist],$C12,TaxableValuation[Tif_NonTIF],$A$4)</f>
        <v>0</v>
      </c>
      <c r="R12" s="8">
        <f>SUMIFS(TaxableValuation[Taxable Military Exempt],TaxableValuation[Dist],$C12,TaxableValuation[Tif_NonTIF],$A$4)</f>
        <v>0</v>
      </c>
      <c r="S12" s="8">
        <f>SUMIFS(TaxableValuation[Taxable Homestead Exempt],TaxableValuation[Dist],$C12,TaxableValuation[Tif_NonTIF],$A$4)</f>
        <v>0</v>
      </c>
      <c r="T12" s="8">
        <f>SUMIFS(TaxableValuation[Taxable Net],TaxableValuation[Dist],$C12,TaxableValuation[Tif_NonTIF],$A$4)</f>
        <v>0</v>
      </c>
      <c r="U12" s="8">
        <f>SUMIFS(TaxableValuation[Taxable Gas &amp; Elec Utilities],TaxableValuation[Dist],$C12,TaxableValuation[Tif_NonTIF],$A$4)</f>
        <v>0</v>
      </c>
      <c r="V12" s="8">
        <f t="shared" si="0"/>
        <v>0</v>
      </c>
    </row>
    <row r="13" spans="1:22" x14ac:dyDescent="0.25">
      <c r="A13">
        <f>'Assessed Non-TIF'!A13</f>
        <v>2026</v>
      </c>
      <c r="B13" t="str">
        <f>'Assessed Non-TIF'!B13</f>
        <v>15</v>
      </c>
      <c r="C13" t="str">
        <f>'Assessed Non-TIF'!C13</f>
        <v>0081</v>
      </c>
      <c r="D13" t="str">
        <f>'Assessed Non-TIF'!D13</f>
        <v>0081</v>
      </c>
      <c r="E13" t="str">
        <f>'Assessed Non-TIF'!E13</f>
        <v>ALBIA</v>
      </c>
      <c r="F13" t="str">
        <f>'Assessed Non-TIF'!F13</f>
        <v>Albia</v>
      </c>
      <c r="G13" s="8">
        <f>SUMIFS(TaxableValuation[Taxable Residential],TaxableValuation[Dist],$C13,TaxableValuation[Tif_NonTIF],$A$4)</f>
        <v>0</v>
      </c>
      <c r="H13" s="8">
        <f>SUMIFS(TaxableValuation[Taxable Ag Land],TaxableValuation[Dist],$C13,TaxableValuation[Tif_NonTIF],$A$4)</f>
        <v>0</v>
      </c>
      <c r="I13" s="8">
        <f>SUMIFS(TaxableValuation[Taxable Ag Building],TaxableValuation[Dist],$C13,TaxableValuation[Tif_NonTIF],$A$4)</f>
        <v>0</v>
      </c>
      <c r="J13" s="8">
        <f>SUMIFS(TaxableValuation[Taxable Commercial],TaxableValuation[Dist],$C13,TaxableValuation[Tif_NonTIF],$A$4)</f>
        <v>0</v>
      </c>
      <c r="K13" s="8">
        <f>SUMIFS(TaxableValuation[Taxable Industrial],TaxableValuation[Dist],$C13,TaxableValuation[Tif_NonTIF],$A$4)</f>
        <v>0</v>
      </c>
      <c r="L13" s="8">
        <f>SUMIFS(TaxableValuation[Taxable Reserved],TaxableValuation[Dist],$C13,TaxableValuation[Tif_NonTIF],$A$4)</f>
        <v>0</v>
      </c>
      <c r="M13" s="8">
        <f>SUMIFS(TaxableValuation[Taxable Reserved2],TaxableValuation[Dist],$C13,TaxableValuation[Tif_NonTIF],$A$4)</f>
        <v>0</v>
      </c>
      <c r="N13" s="8">
        <f>SUMIFS(TaxableValuation[Taxable Railroads],TaxableValuation[Dist],$C13,TaxableValuation[Tif_NonTIF],$A$4)</f>
        <v>0</v>
      </c>
      <c r="O13" s="8">
        <f>SUMIFS(TaxableValuation[Taxable Utilities],TaxableValuation[Dist],$C13,TaxableValuation[Tif_NonTIF],$A$4)</f>
        <v>0</v>
      </c>
      <c r="P13" s="8">
        <f>SUMIFS(TaxableValuation[Taxable Other],TaxableValuation[Dist],$C13,TaxableValuation[Tif_NonTIF],$A$4)</f>
        <v>0</v>
      </c>
      <c r="Q13" s="8">
        <f>SUMIFS(TaxableValuation[Taxable Gross],TaxableValuation[Dist],$C13,TaxableValuation[Tif_NonTIF],$A$4)</f>
        <v>0</v>
      </c>
      <c r="R13" s="8">
        <f>SUMIFS(TaxableValuation[Taxable Military Exempt],TaxableValuation[Dist],$C13,TaxableValuation[Tif_NonTIF],$A$4)</f>
        <v>0</v>
      </c>
      <c r="S13" s="8">
        <f>SUMIFS(TaxableValuation[Taxable Homestead Exempt],TaxableValuation[Dist],$C13,TaxableValuation[Tif_NonTIF],$A$4)</f>
        <v>0</v>
      </c>
      <c r="T13" s="8">
        <f>SUMIFS(TaxableValuation[Taxable Net],TaxableValuation[Dist],$C13,TaxableValuation[Tif_NonTIF],$A$4)</f>
        <v>0</v>
      </c>
      <c r="U13" s="8">
        <f>SUMIFS(TaxableValuation[Taxable Gas &amp; Elec Utilities],TaxableValuation[Dist],$C13,TaxableValuation[Tif_NonTIF],$A$4)</f>
        <v>0</v>
      </c>
      <c r="V13" s="8">
        <f t="shared" si="0"/>
        <v>0</v>
      </c>
    </row>
    <row r="14" spans="1:22" x14ac:dyDescent="0.25">
      <c r="A14">
        <f>'Assessed Non-TIF'!A14</f>
        <v>2026</v>
      </c>
      <c r="B14" t="str">
        <f>'Assessed Non-TIF'!B14</f>
        <v>10</v>
      </c>
      <c r="C14" t="str">
        <f>'Assessed Non-TIF'!C14</f>
        <v>0099</v>
      </c>
      <c r="D14" t="str">
        <f>'Assessed Non-TIF'!D14</f>
        <v>0099</v>
      </c>
      <c r="E14" t="str">
        <f>'Assessed Non-TIF'!E14</f>
        <v>ALBURNETT</v>
      </c>
      <c r="F14" t="str">
        <f>'Assessed Non-TIF'!F14</f>
        <v>Alburnett</v>
      </c>
      <c r="G14" s="8">
        <f>SUMIFS(TaxableValuation[Taxable Residential],TaxableValuation[Dist],$C14,TaxableValuation[Tif_NonTIF],$A$4)</f>
        <v>2292506</v>
      </c>
      <c r="H14" s="8">
        <f>SUMIFS(TaxableValuation[Taxable Ag Land],TaxableValuation[Dist],$C14,TaxableValuation[Tif_NonTIF],$A$4)</f>
        <v>24185</v>
      </c>
      <c r="I14" s="8">
        <f>SUMIFS(TaxableValuation[Taxable Ag Building],TaxableValuation[Dist],$C14,TaxableValuation[Tif_NonTIF],$A$4)</f>
        <v>3712</v>
      </c>
      <c r="J14" s="8">
        <f>SUMIFS(TaxableValuation[Taxable Commercial],TaxableValuation[Dist],$C14,TaxableValuation[Tif_NonTIF],$A$4)</f>
        <v>531251</v>
      </c>
      <c r="K14" s="8">
        <f>SUMIFS(TaxableValuation[Taxable Industrial],TaxableValuation[Dist],$C14,TaxableValuation[Tif_NonTIF],$A$4)</f>
        <v>0</v>
      </c>
      <c r="L14" s="8">
        <f>SUMIFS(TaxableValuation[Taxable Reserved],TaxableValuation[Dist],$C14,TaxableValuation[Tif_NonTIF],$A$4)</f>
        <v>0</v>
      </c>
      <c r="M14" s="8">
        <f>SUMIFS(TaxableValuation[Taxable Reserved2],TaxableValuation[Dist],$C14,TaxableValuation[Tif_NonTIF],$A$4)</f>
        <v>0</v>
      </c>
      <c r="N14" s="8">
        <f>SUMIFS(TaxableValuation[Taxable Railroads],TaxableValuation[Dist],$C14,TaxableValuation[Tif_NonTIF],$A$4)</f>
        <v>0</v>
      </c>
      <c r="O14" s="8">
        <f>SUMIFS(TaxableValuation[Taxable Utilities],TaxableValuation[Dist],$C14,TaxableValuation[Tif_NonTIF],$A$4)</f>
        <v>0</v>
      </c>
      <c r="P14" s="8">
        <f>SUMIFS(TaxableValuation[Taxable Other],TaxableValuation[Dist],$C14,TaxableValuation[Tif_NonTIF],$A$4)</f>
        <v>0</v>
      </c>
      <c r="Q14" s="8">
        <f>SUMIFS(TaxableValuation[Taxable Gross],TaxableValuation[Dist],$C14,TaxableValuation[Tif_NonTIF],$A$4)</f>
        <v>2851654</v>
      </c>
      <c r="R14" s="8">
        <f>SUMIFS(TaxableValuation[Taxable Military Exempt],TaxableValuation[Dist],$C14,TaxableValuation[Tif_NonTIF],$A$4)</f>
        <v>0</v>
      </c>
      <c r="S14" s="8">
        <f>SUMIFS(TaxableValuation[Taxable Homestead Exempt],TaxableValuation[Dist],$C14,TaxableValuation[Tif_NonTIF],$A$4)</f>
        <v>0</v>
      </c>
      <c r="T14" s="8">
        <f>SUMIFS(TaxableValuation[Taxable Net],TaxableValuation[Dist],$C14,TaxableValuation[Tif_NonTIF],$A$4)</f>
        <v>2851654</v>
      </c>
      <c r="U14" s="8">
        <f>SUMIFS(TaxableValuation[Taxable Gas &amp; Elec Utilities],TaxableValuation[Dist],$C14,TaxableValuation[Tif_NonTIF],$A$4)</f>
        <v>0</v>
      </c>
      <c r="V14" s="8">
        <f t="shared" si="0"/>
        <v>2851654</v>
      </c>
    </row>
    <row r="15" spans="1:22" x14ac:dyDescent="0.25">
      <c r="A15">
        <f>'Assessed Non-TIF'!A15</f>
        <v>2026</v>
      </c>
      <c r="B15" t="str">
        <f>'Assessed Non-TIF'!B15</f>
        <v>07</v>
      </c>
      <c r="C15" t="str">
        <f>'Assessed Non-TIF'!C15</f>
        <v>0108</v>
      </c>
      <c r="D15" t="str">
        <f>'Assessed Non-TIF'!D15</f>
        <v>0108</v>
      </c>
      <c r="E15" t="str">
        <f>'Assessed Non-TIF'!E15</f>
        <v>ALDEN</v>
      </c>
      <c r="F15" t="str">
        <f>'Assessed Non-TIF'!F15</f>
        <v>Alden</v>
      </c>
      <c r="G15" s="8">
        <f>SUMIFS(TaxableValuation[Taxable Residential],TaxableValuation[Dist],$C15,TaxableValuation[Tif_NonTIF],$A$4)</f>
        <v>0</v>
      </c>
      <c r="H15" s="8">
        <f>SUMIFS(TaxableValuation[Taxable Ag Land],TaxableValuation[Dist],$C15,TaxableValuation[Tif_NonTIF],$A$4)</f>
        <v>0</v>
      </c>
      <c r="I15" s="8">
        <f>SUMIFS(TaxableValuation[Taxable Ag Building],TaxableValuation[Dist],$C15,TaxableValuation[Tif_NonTIF],$A$4)</f>
        <v>0</v>
      </c>
      <c r="J15" s="8">
        <f>SUMIFS(TaxableValuation[Taxable Commercial],TaxableValuation[Dist],$C15,TaxableValuation[Tif_NonTIF],$A$4)</f>
        <v>0</v>
      </c>
      <c r="K15" s="8">
        <f>SUMIFS(TaxableValuation[Taxable Industrial],TaxableValuation[Dist],$C15,TaxableValuation[Tif_NonTIF],$A$4)</f>
        <v>0</v>
      </c>
      <c r="L15" s="8">
        <f>SUMIFS(TaxableValuation[Taxable Reserved],TaxableValuation[Dist],$C15,TaxableValuation[Tif_NonTIF],$A$4)</f>
        <v>0</v>
      </c>
      <c r="M15" s="8">
        <f>SUMIFS(TaxableValuation[Taxable Reserved2],TaxableValuation[Dist],$C15,TaxableValuation[Tif_NonTIF],$A$4)</f>
        <v>0</v>
      </c>
      <c r="N15" s="8">
        <f>SUMIFS(TaxableValuation[Taxable Railroads],TaxableValuation[Dist],$C15,TaxableValuation[Tif_NonTIF],$A$4)</f>
        <v>0</v>
      </c>
      <c r="O15" s="8">
        <f>SUMIFS(TaxableValuation[Taxable Utilities],TaxableValuation[Dist],$C15,TaxableValuation[Tif_NonTIF],$A$4)</f>
        <v>0</v>
      </c>
      <c r="P15" s="8">
        <f>SUMIFS(TaxableValuation[Taxable Other],TaxableValuation[Dist],$C15,TaxableValuation[Tif_NonTIF],$A$4)</f>
        <v>0</v>
      </c>
      <c r="Q15" s="8">
        <f>SUMIFS(TaxableValuation[Taxable Gross],TaxableValuation[Dist],$C15,TaxableValuation[Tif_NonTIF],$A$4)</f>
        <v>0</v>
      </c>
      <c r="R15" s="8">
        <f>SUMIFS(TaxableValuation[Taxable Military Exempt],TaxableValuation[Dist],$C15,TaxableValuation[Tif_NonTIF],$A$4)</f>
        <v>0</v>
      </c>
      <c r="S15" s="8">
        <f>SUMIFS(TaxableValuation[Taxable Homestead Exempt],TaxableValuation[Dist],$C15,TaxableValuation[Tif_NonTIF],$A$4)</f>
        <v>0</v>
      </c>
      <c r="T15" s="8">
        <f>SUMIFS(TaxableValuation[Taxable Net],TaxableValuation[Dist],$C15,TaxableValuation[Tif_NonTIF],$A$4)</f>
        <v>0</v>
      </c>
      <c r="U15" s="8">
        <f>SUMIFS(TaxableValuation[Taxable Gas &amp; Elec Utilities],TaxableValuation[Dist],$C15,TaxableValuation[Tif_NonTIF],$A$4)</f>
        <v>0</v>
      </c>
      <c r="V15" s="8">
        <f t="shared" si="0"/>
        <v>0</v>
      </c>
    </row>
    <row r="16" spans="1:22" x14ac:dyDescent="0.25">
      <c r="A16">
        <f>'Assessed Non-TIF'!A16</f>
        <v>2026</v>
      </c>
      <c r="B16" t="str">
        <f>'Assessed Non-TIF'!B16</f>
        <v>05</v>
      </c>
      <c r="C16" t="str">
        <f>'Assessed Non-TIF'!C16</f>
        <v>0126</v>
      </c>
      <c r="D16" t="str">
        <f>'Assessed Non-TIF'!D16</f>
        <v>0126</v>
      </c>
      <c r="E16" t="str">
        <f>'Assessed Non-TIF'!E16</f>
        <v>ALGONA (ALGONA)</v>
      </c>
      <c r="F16" t="str">
        <f>'Assessed Non-TIF'!F16</f>
        <v>Algona</v>
      </c>
      <c r="G16" s="8">
        <f>SUMIFS(TaxableValuation[Taxable Residential],TaxableValuation[Dist],$C16,TaxableValuation[Tif_NonTIF],$A$4)</f>
        <v>12852527</v>
      </c>
      <c r="H16" s="8">
        <f>SUMIFS(TaxableValuation[Taxable Ag Land],TaxableValuation[Dist],$C16,TaxableValuation[Tif_NonTIF],$A$4)</f>
        <v>40733</v>
      </c>
      <c r="I16" s="8">
        <f>SUMIFS(TaxableValuation[Taxable Ag Building],TaxableValuation[Dist],$C16,TaxableValuation[Tif_NonTIF],$A$4)</f>
        <v>0</v>
      </c>
      <c r="J16" s="8">
        <f>SUMIFS(TaxableValuation[Taxable Commercial],TaxableValuation[Dist],$C16,TaxableValuation[Tif_NonTIF],$A$4)</f>
        <v>2029877</v>
      </c>
      <c r="K16" s="8">
        <f>SUMIFS(TaxableValuation[Taxable Industrial],TaxableValuation[Dist],$C16,TaxableValuation[Tif_NonTIF],$A$4)</f>
        <v>2478472</v>
      </c>
      <c r="L16" s="8">
        <f>SUMIFS(TaxableValuation[Taxable Reserved],TaxableValuation[Dist],$C16,TaxableValuation[Tif_NonTIF],$A$4)</f>
        <v>0</v>
      </c>
      <c r="M16" s="8">
        <f>SUMIFS(TaxableValuation[Taxable Reserved2],TaxableValuation[Dist],$C16,TaxableValuation[Tif_NonTIF],$A$4)</f>
        <v>0</v>
      </c>
      <c r="N16" s="8">
        <f>SUMIFS(TaxableValuation[Taxable Railroads],TaxableValuation[Dist],$C16,TaxableValuation[Tif_NonTIF],$A$4)</f>
        <v>0</v>
      </c>
      <c r="O16" s="8">
        <f>SUMIFS(TaxableValuation[Taxable Utilities],TaxableValuation[Dist],$C16,TaxableValuation[Tif_NonTIF],$A$4)</f>
        <v>0</v>
      </c>
      <c r="P16" s="8">
        <f>SUMIFS(TaxableValuation[Taxable Other],TaxableValuation[Dist],$C16,TaxableValuation[Tif_NonTIF],$A$4)</f>
        <v>0</v>
      </c>
      <c r="Q16" s="8">
        <f>SUMIFS(TaxableValuation[Taxable Gross],TaxableValuation[Dist],$C16,TaxableValuation[Tif_NonTIF],$A$4)</f>
        <v>17401609</v>
      </c>
      <c r="R16" s="8">
        <f>SUMIFS(TaxableValuation[Taxable Military Exempt],TaxableValuation[Dist],$C16,TaxableValuation[Tif_NonTIF],$A$4)</f>
        <v>0</v>
      </c>
      <c r="S16" s="8">
        <f>SUMIFS(TaxableValuation[Taxable Homestead Exempt],TaxableValuation[Dist],$C16,TaxableValuation[Tif_NonTIF],$A$4)</f>
        <v>0</v>
      </c>
      <c r="T16" s="8">
        <f>SUMIFS(TaxableValuation[Taxable Net],TaxableValuation[Dist],$C16,TaxableValuation[Tif_NonTIF],$A$4)</f>
        <v>17401609</v>
      </c>
      <c r="U16" s="8">
        <f>SUMIFS(TaxableValuation[Taxable Gas &amp; Elec Utilities],TaxableValuation[Dist],$C16,TaxableValuation[Tif_NonTIF],$A$4)</f>
        <v>0</v>
      </c>
      <c r="V16" s="8">
        <f t="shared" si="0"/>
        <v>17401609</v>
      </c>
    </row>
    <row r="17" spans="1:22" x14ac:dyDescent="0.25">
      <c r="A17">
        <f>'Assessed Non-TIF'!A17</f>
        <v>2026</v>
      </c>
      <c r="B17" t="str">
        <f>'Assessed Non-TIF'!B17</f>
        <v>05</v>
      </c>
      <c r="C17" t="str">
        <f>'Assessed Non-TIF'!C17</f>
        <v>6417</v>
      </c>
      <c r="D17" t="str">
        <f>'Assessed Non-TIF'!D17</f>
        <v>6417</v>
      </c>
      <c r="E17" t="str">
        <f>'Assessed Non-TIF'!E17</f>
        <v>ALGONA (TITONKA)</v>
      </c>
      <c r="F17" t="str">
        <f>'Assessed Non-TIF'!F17</f>
        <v>Algona (Titonka)</v>
      </c>
      <c r="G17" s="8">
        <f>SUMIFS(TaxableValuation[Taxable Residential],TaxableValuation[Dist],$C17,TaxableValuation[Tif_NonTIF],$A$4)</f>
        <v>367751</v>
      </c>
      <c r="H17" s="8">
        <f>SUMIFS(TaxableValuation[Taxable Ag Land],TaxableValuation[Dist],$C17,TaxableValuation[Tif_NonTIF],$A$4)</f>
        <v>0</v>
      </c>
      <c r="I17" s="8">
        <f>SUMIFS(TaxableValuation[Taxable Ag Building],TaxableValuation[Dist],$C17,TaxableValuation[Tif_NonTIF],$A$4)</f>
        <v>0</v>
      </c>
      <c r="J17" s="8">
        <f>SUMIFS(TaxableValuation[Taxable Commercial],TaxableValuation[Dist],$C17,TaxableValuation[Tif_NonTIF],$A$4)</f>
        <v>7517580</v>
      </c>
      <c r="K17" s="8">
        <f>SUMIFS(TaxableValuation[Taxable Industrial],TaxableValuation[Dist],$C17,TaxableValuation[Tif_NonTIF],$A$4)</f>
        <v>0</v>
      </c>
      <c r="L17" s="8">
        <f>SUMIFS(TaxableValuation[Taxable Reserved],TaxableValuation[Dist],$C17,TaxableValuation[Tif_NonTIF],$A$4)</f>
        <v>0</v>
      </c>
      <c r="M17" s="8">
        <f>SUMIFS(TaxableValuation[Taxable Reserved2],TaxableValuation[Dist],$C17,TaxableValuation[Tif_NonTIF],$A$4)</f>
        <v>0</v>
      </c>
      <c r="N17" s="8">
        <f>SUMIFS(TaxableValuation[Taxable Railroads],TaxableValuation[Dist],$C17,TaxableValuation[Tif_NonTIF],$A$4)</f>
        <v>0</v>
      </c>
      <c r="O17" s="8">
        <f>SUMIFS(TaxableValuation[Taxable Utilities],TaxableValuation[Dist],$C17,TaxableValuation[Tif_NonTIF],$A$4)</f>
        <v>0</v>
      </c>
      <c r="P17" s="8">
        <f>SUMIFS(TaxableValuation[Taxable Other],TaxableValuation[Dist],$C17,TaxableValuation[Tif_NonTIF],$A$4)</f>
        <v>0</v>
      </c>
      <c r="Q17" s="8">
        <f>SUMIFS(TaxableValuation[Taxable Gross],TaxableValuation[Dist],$C17,TaxableValuation[Tif_NonTIF],$A$4)</f>
        <v>7885331</v>
      </c>
      <c r="R17" s="8">
        <f>SUMIFS(TaxableValuation[Taxable Military Exempt],TaxableValuation[Dist],$C17,TaxableValuation[Tif_NonTIF],$A$4)</f>
        <v>0</v>
      </c>
      <c r="S17" s="8">
        <f>SUMIFS(TaxableValuation[Taxable Homestead Exempt],TaxableValuation[Dist],$C17,TaxableValuation[Tif_NonTIF],$A$4)</f>
        <v>0</v>
      </c>
      <c r="T17" s="8">
        <f>SUMIFS(TaxableValuation[Taxable Net],TaxableValuation[Dist],$C17,TaxableValuation[Tif_NonTIF],$A$4)</f>
        <v>7885331</v>
      </c>
      <c r="U17" s="8">
        <f>SUMIFS(TaxableValuation[Taxable Gas &amp; Elec Utilities],TaxableValuation[Dist],$C17,TaxableValuation[Tif_NonTIF],$A$4)</f>
        <v>0</v>
      </c>
      <c r="V17" s="8">
        <f t="shared" si="0"/>
        <v>7885331</v>
      </c>
    </row>
    <row r="18" spans="1:22" x14ac:dyDescent="0.25">
      <c r="A18">
        <f>'Assessed Non-TIF'!A18</f>
        <v>2026</v>
      </c>
      <c r="B18" t="str">
        <f>'Assessed Non-TIF'!B18</f>
        <v>05</v>
      </c>
      <c r="C18" t="str">
        <f>'Assessed Non-TIF'!C18</f>
        <v>3897</v>
      </c>
      <c r="D18" t="str">
        <f>'Assessed Non-TIF'!D18</f>
        <v>3897</v>
      </c>
      <c r="E18" t="str">
        <f>'Assessed Non-TIF'!E18</f>
        <v>ALGONA (LU VERNE)</v>
      </c>
      <c r="F18" t="str">
        <f>'Assessed Non-TIF'!F18</f>
        <v>Algona (Lu Verne)</v>
      </c>
      <c r="G18" s="8">
        <f>SUMIFS(TaxableValuation[Taxable Residential],TaxableValuation[Dist],$C18,TaxableValuation[Tif_NonTIF],$A$4)</f>
        <v>0</v>
      </c>
      <c r="H18" s="8">
        <f>SUMIFS(TaxableValuation[Taxable Ag Land],TaxableValuation[Dist],$C18,TaxableValuation[Tif_NonTIF],$A$4)</f>
        <v>0</v>
      </c>
      <c r="I18" s="8">
        <f>SUMIFS(TaxableValuation[Taxable Ag Building],TaxableValuation[Dist],$C18,TaxableValuation[Tif_NonTIF],$A$4)</f>
        <v>0</v>
      </c>
      <c r="J18" s="8">
        <f>SUMIFS(TaxableValuation[Taxable Commercial],TaxableValuation[Dist],$C18,TaxableValuation[Tif_NonTIF],$A$4)</f>
        <v>3897794</v>
      </c>
      <c r="K18" s="8">
        <f>SUMIFS(TaxableValuation[Taxable Industrial],TaxableValuation[Dist],$C18,TaxableValuation[Tif_NonTIF],$A$4)</f>
        <v>7689289</v>
      </c>
      <c r="L18" s="8">
        <f>SUMIFS(TaxableValuation[Taxable Reserved],TaxableValuation[Dist],$C18,TaxableValuation[Tif_NonTIF],$A$4)</f>
        <v>0</v>
      </c>
      <c r="M18" s="8">
        <f>SUMIFS(TaxableValuation[Taxable Reserved2],TaxableValuation[Dist],$C18,TaxableValuation[Tif_NonTIF],$A$4)</f>
        <v>0</v>
      </c>
      <c r="N18" s="8">
        <f>SUMIFS(TaxableValuation[Taxable Railroads],TaxableValuation[Dist],$C18,TaxableValuation[Tif_NonTIF],$A$4)</f>
        <v>0</v>
      </c>
      <c r="O18" s="8">
        <f>SUMIFS(TaxableValuation[Taxable Utilities],TaxableValuation[Dist],$C18,TaxableValuation[Tif_NonTIF],$A$4)</f>
        <v>0</v>
      </c>
      <c r="P18" s="8">
        <f>SUMIFS(TaxableValuation[Taxable Other],TaxableValuation[Dist],$C18,TaxableValuation[Tif_NonTIF],$A$4)</f>
        <v>0</v>
      </c>
      <c r="Q18" s="8">
        <f>SUMIFS(TaxableValuation[Taxable Gross],TaxableValuation[Dist],$C18,TaxableValuation[Tif_NonTIF],$A$4)</f>
        <v>11587083</v>
      </c>
      <c r="R18" s="8">
        <f>SUMIFS(TaxableValuation[Taxable Military Exempt],TaxableValuation[Dist],$C18,TaxableValuation[Tif_NonTIF],$A$4)</f>
        <v>0</v>
      </c>
      <c r="S18" s="8">
        <f>SUMIFS(TaxableValuation[Taxable Homestead Exempt],TaxableValuation[Dist],$C18,TaxableValuation[Tif_NonTIF],$A$4)</f>
        <v>0</v>
      </c>
      <c r="T18" s="8">
        <f>SUMIFS(TaxableValuation[Taxable Net],TaxableValuation[Dist],$C18,TaxableValuation[Tif_NonTIF],$A$4)</f>
        <v>11587083</v>
      </c>
      <c r="U18" s="8">
        <f>SUMIFS(TaxableValuation[Taxable Gas &amp; Elec Utilities],TaxableValuation[Dist],$C18,TaxableValuation[Tif_NonTIF],$A$4)</f>
        <v>0</v>
      </c>
      <c r="V18" s="8">
        <f t="shared" si="0"/>
        <v>11587083</v>
      </c>
    </row>
    <row r="19" spans="1:22" x14ac:dyDescent="0.25">
      <c r="A19">
        <f>'Assessed Non-TIF'!A19</f>
        <v>2026</v>
      </c>
      <c r="B19" t="str">
        <f>'Assessed Non-TIF'!B19</f>
        <v>01</v>
      </c>
      <c r="C19" t="str">
        <f>'Assessed Non-TIF'!C19</f>
        <v>0135</v>
      </c>
      <c r="D19" t="str">
        <f>'Assessed Non-TIF'!D19</f>
        <v>0135</v>
      </c>
      <c r="E19" t="str">
        <f>'Assessed Non-TIF'!E19</f>
        <v>ALLAMAKEE</v>
      </c>
      <c r="F19" t="str">
        <f>'Assessed Non-TIF'!F19</f>
        <v>Allamakee</v>
      </c>
      <c r="G19" s="8">
        <f>SUMIFS(TaxableValuation[Taxable Residential],TaxableValuation[Dist],$C19,TaxableValuation[Tif_NonTIF],$A$4)</f>
        <v>14346573</v>
      </c>
      <c r="H19" s="8">
        <f>SUMIFS(TaxableValuation[Taxable Ag Land],TaxableValuation[Dist],$C19,TaxableValuation[Tif_NonTIF],$A$4)</f>
        <v>16521</v>
      </c>
      <c r="I19" s="8">
        <f>SUMIFS(TaxableValuation[Taxable Ag Building],TaxableValuation[Dist],$C19,TaxableValuation[Tif_NonTIF],$A$4)</f>
        <v>0</v>
      </c>
      <c r="J19" s="8">
        <f>SUMIFS(TaxableValuation[Taxable Commercial],TaxableValuation[Dist],$C19,TaxableValuation[Tif_NonTIF],$A$4)</f>
        <v>4335706</v>
      </c>
      <c r="K19" s="8">
        <f>SUMIFS(TaxableValuation[Taxable Industrial],TaxableValuation[Dist],$C19,TaxableValuation[Tif_NonTIF],$A$4)</f>
        <v>742279</v>
      </c>
      <c r="L19" s="8">
        <f>SUMIFS(TaxableValuation[Taxable Reserved],TaxableValuation[Dist],$C19,TaxableValuation[Tif_NonTIF],$A$4)</f>
        <v>0</v>
      </c>
      <c r="M19" s="8">
        <f>SUMIFS(TaxableValuation[Taxable Reserved2],TaxableValuation[Dist],$C19,TaxableValuation[Tif_NonTIF],$A$4)</f>
        <v>0</v>
      </c>
      <c r="N19" s="8">
        <f>SUMIFS(TaxableValuation[Taxable Railroads],TaxableValuation[Dist],$C19,TaxableValuation[Tif_NonTIF],$A$4)</f>
        <v>0</v>
      </c>
      <c r="O19" s="8">
        <f>SUMIFS(TaxableValuation[Taxable Utilities],TaxableValuation[Dist],$C19,TaxableValuation[Tif_NonTIF],$A$4)</f>
        <v>0</v>
      </c>
      <c r="P19" s="8">
        <f>SUMIFS(TaxableValuation[Taxable Other],TaxableValuation[Dist],$C19,TaxableValuation[Tif_NonTIF],$A$4)</f>
        <v>0</v>
      </c>
      <c r="Q19" s="8">
        <f>SUMIFS(TaxableValuation[Taxable Gross],TaxableValuation[Dist],$C19,TaxableValuation[Tif_NonTIF],$A$4)</f>
        <v>19441079</v>
      </c>
      <c r="R19" s="8">
        <f>SUMIFS(TaxableValuation[Taxable Military Exempt],TaxableValuation[Dist],$C19,TaxableValuation[Tif_NonTIF],$A$4)</f>
        <v>0</v>
      </c>
      <c r="S19" s="8">
        <f>SUMIFS(TaxableValuation[Taxable Homestead Exempt],TaxableValuation[Dist],$C19,TaxableValuation[Tif_NonTIF],$A$4)</f>
        <v>0</v>
      </c>
      <c r="T19" s="8">
        <f>SUMIFS(TaxableValuation[Taxable Net],TaxableValuation[Dist],$C19,TaxableValuation[Tif_NonTIF],$A$4)</f>
        <v>19441079</v>
      </c>
      <c r="U19" s="8">
        <f>SUMIFS(TaxableValuation[Taxable Gas &amp; Elec Utilities],TaxableValuation[Dist],$C19,TaxableValuation[Tif_NonTIF],$A$4)</f>
        <v>0</v>
      </c>
      <c r="V19" s="8">
        <f t="shared" si="0"/>
        <v>19441079</v>
      </c>
    </row>
    <row r="20" spans="1:22" x14ac:dyDescent="0.25">
      <c r="A20">
        <f>'Assessed Non-TIF'!A20</f>
        <v>2026</v>
      </c>
      <c r="B20" t="str">
        <f>'Assessed Non-TIF'!B20</f>
        <v>05</v>
      </c>
      <c r="C20" t="str">
        <f>'Assessed Non-TIF'!C20</f>
        <v>0171</v>
      </c>
      <c r="D20" t="str">
        <f>'Assessed Non-TIF'!D20</f>
        <v>0171</v>
      </c>
      <c r="E20" t="str">
        <f>'Assessed Non-TIF'!E20</f>
        <v>ALTA-AURELIA</v>
      </c>
      <c r="F20" t="str">
        <f>'Assessed Non-TIF'!F20</f>
        <v>Alta-Aurelia</v>
      </c>
      <c r="G20" s="8">
        <f>SUMIFS(TaxableValuation[Taxable Residential],TaxableValuation[Dist],$C20,TaxableValuation[Tif_NonTIF],$A$4)</f>
        <v>0</v>
      </c>
      <c r="H20" s="8">
        <f>SUMIFS(TaxableValuation[Taxable Ag Land],TaxableValuation[Dist],$C20,TaxableValuation[Tif_NonTIF],$A$4)</f>
        <v>0</v>
      </c>
      <c r="I20" s="8">
        <f>SUMIFS(TaxableValuation[Taxable Ag Building],TaxableValuation[Dist],$C20,TaxableValuation[Tif_NonTIF],$A$4)</f>
        <v>0</v>
      </c>
      <c r="J20" s="8">
        <f>SUMIFS(TaxableValuation[Taxable Commercial],TaxableValuation[Dist],$C20,TaxableValuation[Tif_NonTIF],$A$4)</f>
        <v>0</v>
      </c>
      <c r="K20" s="8">
        <f>SUMIFS(TaxableValuation[Taxable Industrial],TaxableValuation[Dist],$C20,TaxableValuation[Tif_NonTIF],$A$4)</f>
        <v>71340012</v>
      </c>
      <c r="L20" s="8">
        <f>SUMIFS(TaxableValuation[Taxable Reserved],TaxableValuation[Dist],$C20,TaxableValuation[Tif_NonTIF],$A$4)</f>
        <v>0</v>
      </c>
      <c r="M20" s="8">
        <f>SUMIFS(TaxableValuation[Taxable Reserved2],TaxableValuation[Dist],$C20,TaxableValuation[Tif_NonTIF],$A$4)</f>
        <v>0</v>
      </c>
      <c r="N20" s="8">
        <f>SUMIFS(TaxableValuation[Taxable Railroads],TaxableValuation[Dist],$C20,TaxableValuation[Tif_NonTIF],$A$4)</f>
        <v>0</v>
      </c>
      <c r="O20" s="8">
        <f>SUMIFS(TaxableValuation[Taxable Utilities],TaxableValuation[Dist],$C20,TaxableValuation[Tif_NonTIF],$A$4)</f>
        <v>0</v>
      </c>
      <c r="P20" s="8">
        <f>SUMIFS(TaxableValuation[Taxable Other],TaxableValuation[Dist],$C20,TaxableValuation[Tif_NonTIF],$A$4)</f>
        <v>0</v>
      </c>
      <c r="Q20" s="8">
        <f>SUMIFS(TaxableValuation[Taxable Gross],TaxableValuation[Dist],$C20,TaxableValuation[Tif_NonTIF],$A$4)</f>
        <v>71340012</v>
      </c>
      <c r="R20" s="8">
        <f>SUMIFS(TaxableValuation[Taxable Military Exempt],TaxableValuation[Dist],$C20,TaxableValuation[Tif_NonTIF],$A$4)</f>
        <v>0</v>
      </c>
      <c r="S20" s="8">
        <f>SUMIFS(TaxableValuation[Taxable Homestead Exempt],TaxableValuation[Dist],$C20,TaxableValuation[Tif_NonTIF],$A$4)</f>
        <v>0</v>
      </c>
      <c r="T20" s="8">
        <f>SUMIFS(TaxableValuation[Taxable Net],TaxableValuation[Dist],$C20,TaxableValuation[Tif_NonTIF],$A$4)</f>
        <v>71340012</v>
      </c>
      <c r="U20" s="8">
        <f>SUMIFS(TaxableValuation[Taxable Gas &amp; Elec Utilities],TaxableValuation[Dist],$C20,TaxableValuation[Tif_NonTIF],$A$4)</f>
        <v>0</v>
      </c>
      <c r="V20" s="8">
        <f t="shared" si="0"/>
        <v>71340012</v>
      </c>
    </row>
    <row r="21" spans="1:22" x14ac:dyDescent="0.25">
      <c r="A21">
        <f>'Assessed Non-TIF'!A21</f>
        <v>2026</v>
      </c>
      <c r="B21" t="str">
        <f>'Assessed Non-TIF'!B21</f>
        <v>11</v>
      </c>
      <c r="C21" t="str">
        <f>'Assessed Non-TIF'!C21</f>
        <v>0225</v>
      </c>
      <c r="D21" t="str">
        <f>'Assessed Non-TIF'!D21</f>
        <v>0225</v>
      </c>
      <c r="E21" t="str">
        <f>'Assessed Non-TIF'!E21</f>
        <v>AMES</v>
      </c>
      <c r="F21" t="str">
        <f>'Assessed Non-TIF'!F21</f>
        <v>Ames</v>
      </c>
      <c r="G21" s="8">
        <f>SUMIFS(TaxableValuation[Taxable Residential],TaxableValuation[Dist],$C21,TaxableValuation[Tif_NonTIF],$A$4)</f>
        <v>0</v>
      </c>
      <c r="H21" s="8">
        <f>SUMIFS(TaxableValuation[Taxable Ag Land],TaxableValuation[Dist],$C21,TaxableValuation[Tif_NonTIF],$A$4)</f>
        <v>0</v>
      </c>
      <c r="I21" s="8">
        <f>SUMIFS(TaxableValuation[Taxable Ag Building],TaxableValuation[Dist],$C21,TaxableValuation[Tif_NonTIF],$A$4)</f>
        <v>0</v>
      </c>
      <c r="J21" s="8">
        <f>SUMIFS(TaxableValuation[Taxable Commercial],TaxableValuation[Dist],$C21,TaxableValuation[Tif_NonTIF],$A$4)</f>
        <v>0</v>
      </c>
      <c r="K21" s="8">
        <f>SUMIFS(TaxableValuation[Taxable Industrial],TaxableValuation[Dist],$C21,TaxableValuation[Tif_NonTIF],$A$4)</f>
        <v>16426500</v>
      </c>
      <c r="L21" s="8">
        <f>SUMIFS(TaxableValuation[Taxable Reserved],TaxableValuation[Dist],$C21,TaxableValuation[Tif_NonTIF],$A$4)</f>
        <v>0</v>
      </c>
      <c r="M21" s="8">
        <f>SUMIFS(TaxableValuation[Taxable Reserved2],TaxableValuation[Dist],$C21,TaxableValuation[Tif_NonTIF],$A$4)</f>
        <v>0</v>
      </c>
      <c r="N21" s="8">
        <f>SUMIFS(TaxableValuation[Taxable Railroads],TaxableValuation[Dist],$C21,TaxableValuation[Tif_NonTIF],$A$4)</f>
        <v>0</v>
      </c>
      <c r="O21" s="8">
        <f>SUMIFS(TaxableValuation[Taxable Utilities],TaxableValuation[Dist],$C21,TaxableValuation[Tif_NonTIF],$A$4)</f>
        <v>0</v>
      </c>
      <c r="P21" s="8">
        <f>SUMIFS(TaxableValuation[Taxable Other],TaxableValuation[Dist],$C21,TaxableValuation[Tif_NonTIF],$A$4)</f>
        <v>0</v>
      </c>
      <c r="Q21" s="8">
        <f>SUMIFS(TaxableValuation[Taxable Gross],TaxableValuation[Dist],$C21,TaxableValuation[Tif_NonTIF],$A$4)</f>
        <v>16426500</v>
      </c>
      <c r="R21" s="8">
        <f>SUMIFS(TaxableValuation[Taxable Military Exempt],TaxableValuation[Dist],$C21,TaxableValuation[Tif_NonTIF],$A$4)</f>
        <v>0</v>
      </c>
      <c r="S21" s="8">
        <f>SUMIFS(TaxableValuation[Taxable Homestead Exempt],TaxableValuation[Dist],$C21,TaxableValuation[Tif_NonTIF],$A$4)</f>
        <v>0</v>
      </c>
      <c r="T21" s="8">
        <f>SUMIFS(TaxableValuation[Taxable Net],TaxableValuation[Dist],$C21,TaxableValuation[Tif_NonTIF],$A$4)</f>
        <v>16426500</v>
      </c>
      <c r="U21" s="8">
        <f>SUMIFS(TaxableValuation[Taxable Gas &amp; Elec Utilities],TaxableValuation[Dist],$C21,TaxableValuation[Tif_NonTIF],$A$4)</f>
        <v>0</v>
      </c>
      <c r="V21" s="8">
        <f t="shared" si="0"/>
        <v>16426500</v>
      </c>
    </row>
    <row r="22" spans="1:22" x14ac:dyDescent="0.25">
      <c r="A22">
        <f>'Assessed Non-TIF'!A22</f>
        <v>2026</v>
      </c>
      <c r="B22" t="str">
        <f>'Assessed Non-TIF'!B22</f>
        <v>10</v>
      </c>
      <c r="C22" t="str">
        <f>'Assessed Non-TIF'!C22</f>
        <v>0234</v>
      </c>
      <c r="D22" t="str">
        <f>'Assessed Non-TIF'!D22</f>
        <v>0234</v>
      </c>
      <c r="E22" t="str">
        <f>'Assessed Non-TIF'!E22</f>
        <v>ANAMOSA</v>
      </c>
      <c r="F22" t="str">
        <f>'Assessed Non-TIF'!F22</f>
        <v>Anamosa</v>
      </c>
      <c r="G22" s="8">
        <f>SUMIFS(TaxableValuation[Taxable Residential],TaxableValuation[Dist],$C22,TaxableValuation[Tif_NonTIF],$A$4)</f>
        <v>6209620</v>
      </c>
      <c r="H22" s="8">
        <f>SUMIFS(TaxableValuation[Taxable Ag Land],TaxableValuation[Dist],$C22,TaxableValuation[Tif_NonTIF],$A$4)</f>
        <v>0</v>
      </c>
      <c r="I22" s="8">
        <f>SUMIFS(TaxableValuation[Taxable Ag Building],TaxableValuation[Dist],$C22,TaxableValuation[Tif_NonTIF],$A$4)</f>
        <v>0</v>
      </c>
      <c r="J22" s="8">
        <f>SUMIFS(TaxableValuation[Taxable Commercial],TaxableValuation[Dist],$C22,TaxableValuation[Tif_NonTIF],$A$4)</f>
        <v>853206</v>
      </c>
      <c r="K22" s="8">
        <f>SUMIFS(TaxableValuation[Taxable Industrial],TaxableValuation[Dist],$C22,TaxableValuation[Tif_NonTIF],$A$4)</f>
        <v>31837</v>
      </c>
      <c r="L22" s="8">
        <f>SUMIFS(TaxableValuation[Taxable Reserved],TaxableValuation[Dist],$C22,TaxableValuation[Tif_NonTIF],$A$4)</f>
        <v>0</v>
      </c>
      <c r="M22" s="8">
        <f>SUMIFS(TaxableValuation[Taxable Reserved2],TaxableValuation[Dist],$C22,TaxableValuation[Tif_NonTIF],$A$4)</f>
        <v>0</v>
      </c>
      <c r="N22" s="8">
        <f>SUMIFS(TaxableValuation[Taxable Railroads],TaxableValuation[Dist],$C22,TaxableValuation[Tif_NonTIF],$A$4)</f>
        <v>0</v>
      </c>
      <c r="O22" s="8">
        <f>SUMIFS(TaxableValuation[Taxable Utilities],TaxableValuation[Dist],$C22,TaxableValuation[Tif_NonTIF],$A$4)</f>
        <v>0</v>
      </c>
      <c r="P22" s="8">
        <f>SUMIFS(TaxableValuation[Taxable Other],TaxableValuation[Dist],$C22,TaxableValuation[Tif_NonTIF],$A$4)</f>
        <v>122334</v>
      </c>
      <c r="Q22" s="8">
        <f>SUMIFS(TaxableValuation[Taxable Gross],TaxableValuation[Dist],$C22,TaxableValuation[Tif_NonTIF],$A$4)</f>
        <v>7216997</v>
      </c>
      <c r="R22" s="8">
        <f>SUMIFS(TaxableValuation[Taxable Military Exempt],TaxableValuation[Dist],$C22,TaxableValuation[Tif_NonTIF],$A$4)</f>
        <v>0</v>
      </c>
      <c r="S22" s="8">
        <f>SUMIFS(TaxableValuation[Taxable Homestead Exempt],TaxableValuation[Dist],$C22,TaxableValuation[Tif_NonTIF],$A$4)</f>
        <v>0</v>
      </c>
      <c r="T22" s="8">
        <f>SUMIFS(TaxableValuation[Taxable Net],TaxableValuation[Dist],$C22,TaxableValuation[Tif_NonTIF],$A$4)</f>
        <v>7216997</v>
      </c>
      <c r="U22" s="8">
        <f>SUMIFS(TaxableValuation[Taxable Gas &amp; Elec Utilities],TaxableValuation[Dist],$C22,TaxableValuation[Tif_NonTIF],$A$4)</f>
        <v>0</v>
      </c>
      <c r="V22" s="8">
        <f t="shared" si="0"/>
        <v>7216997</v>
      </c>
    </row>
    <row r="23" spans="1:22" x14ac:dyDescent="0.25">
      <c r="A23">
        <f>'Assessed Non-TIF'!A23</f>
        <v>2026</v>
      </c>
      <c r="B23" t="str">
        <f>'Assessed Non-TIF'!B23</f>
        <v>09</v>
      </c>
      <c r="C23" t="str">
        <f>'Assessed Non-TIF'!C23</f>
        <v>0243</v>
      </c>
      <c r="D23" t="str">
        <f>'Assessed Non-TIF'!D23</f>
        <v>0243</v>
      </c>
      <c r="E23" t="str">
        <f>'Assessed Non-TIF'!E23</f>
        <v>ANDREW</v>
      </c>
      <c r="F23" t="str">
        <f>'Assessed Non-TIF'!F23</f>
        <v>Andrew</v>
      </c>
      <c r="G23" s="8">
        <f>SUMIFS(TaxableValuation[Taxable Residential],TaxableValuation[Dist],$C23,TaxableValuation[Tif_NonTIF],$A$4)</f>
        <v>0</v>
      </c>
      <c r="H23" s="8">
        <f>SUMIFS(TaxableValuation[Taxable Ag Land],TaxableValuation[Dist],$C23,TaxableValuation[Tif_NonTIF],$A$4)</f>
        <v>0</v>
      </c>
      <c r="I23" s="8">
        <f>SUMIFS(TaxableValuation[Taxable Ag Building],TaxableValuation[Dist],$C23,TaxableValuation[Tif_NonTIF],$A$4)</f>
        <v>0</v>
      </c>
      <c r="J23" s="8">
        <f>SUMIFS(TaxableValuation[Taxable Commercial],TaxableValuation[Dist],$C23,TaxableValuation[Tif_NonTIF],$A$4)</f>
        <v>0</v>
      </c>
      <c r="K23" s="8">
        <f>SUMIFS(TaxableValuation[Taxable Industrial],TaxableValuation[Dist],$C23,TaxableValuation[Tif_NonTIF],$A$4)</f>
        <v>0</v>
      </c>
      <c r="L23" s="8">
        <f>SUMIFS(TaxableValuation[Taxable Reserved],TaxableValuation[Dist],$C23,TaxableValuation[Tif_NonTIF],$A$4)</f>
        <v>0</v>
      </c>
      <c r="M23" s="8">
        <f>SUMIFS(TaxableValuation[Taxable Reserved2],TaxableValuation[Dist],$C23,TaxableValuation[Tif_NonTIF],$A$4)</f>
        <v>0</v>
      </c>
      <c r="N23" s="8">
        <f>SUMIFS(TaxableValuation[Taxable Railroads],TaxableValuation[Dist],$C23,TaxableValuation[Tif_NonTIF],$A$4)</f>
        <v>0</v>
      </c>
      <c r="O23" s="8">
        <f>SUMIFS(TaxableValuation[Taxable Utilities],TaxableValuation[Dist],$C23,TaxableValuation[Tif_NonTIF],$A$4)</f>
        <v>0</v>
      </c>
      <c r="P23" s="8">
        <f>SUMIFS(TaxableValuation[Taxable Other],TaxableValuation[Dist],$C23,TaxableValuation[Tif_NonTIF],$A$4)</f>
        <v>0</v>
      </c>
      <c r="Q23" s="8">
        <f>SUMIFS(TaxableValuation[Taxable Gross],TaxableValuation[Dist],$C23,TaxableValuation[Tif_NonTIF],$A$4)</f>
        <v>0</v>
      </c>
      <c r="R23" s="8">
        <f>SUMIFS(TaxableValuation[Taxable Military Exempt],TaxableValuation[Dist],$C23,TaxableValuation[Tif_NonTIF],$A$4)</f>
        <v>0</v>
      </c>
      <c r="S23" s="8">
        <f>SUMIFS(TaxableValuation[Taxable Homestead Exempt],TaxableValuation[Dist],$C23,TaxableValuation[Tif_NonTIF],$A$4)</f>
        <v>0</v>
      </c>
      <c r="T23" s="8">
        <f>SUMIFS(TaxableValuation[Taxable Net],TaxableValuation[Dist],$C23,TaxableValuation[Tif_NonTIF],$A$4)</f>
        <v>0</v>
      </c>
      <c r="U23" s="8">
        <f>SUMIFS(TaxableValuation[Taxable Gas &amp; Elec Utilities],TaxableValuation[Dist],$C23,TaxableValuation[Tif_NonTIF],$A$4)</f>
        <v>0</v>
      </c>
      <c r="V23" s="8">
        <f t="shared" si="0"/>
        <v>0</v>
      </c>
    </row>
    <row r="24" spans="1:22" x14ac:dyDescent="0.25">
      <c r="A24">
        <f>'Assessed Non-TIF'!A24</f>
        <v>2026</v>
      </c>
      <c r="B24" t="str">
        <f>'Assessed Non-TIF'!B24</f>
        <v>11</v>
      </c>
      <c r="C24" t="str">
        <f>'Assessed Non-TIF'!C24</f>
        <v>0261</v>
      </c>
      <c r="D24" t="str">
        <f>'Assessed Non-TIF'!D24</f>
        <v>0261</v>
      </c>
      <c r="E24" t="str">
        <f>'Assessed Non-TIF'!E24</f>
        <v>ANKENY</v>
      </c>
      <c r="F24" t="str">
        <f>'Assessed Non-TIF'!F24</f>
        <v>Ankeny</v>
      </c>
      <c r="G24" s="8">
        <f>SUMIFS(TaxableValuation[Taxable Residential],TaxableValuation[Dist],$C24,TaxableValuation[Tif_NonTIF],$A$4)</f>
        <v>115954693</v>
      </c>
      <c r="H24" s="8">
        <f>SUMIFS(TaxableValuation[Taxable Ag Land],TaxableValuation[Dist],$C24,TaxableValuation[Tif_NonTIF],$A$4)</f>
        <v>0</v>
      </c>
      <c r="I24" s="8">
        <f>SUMIFS(TaxableValuation[Taxable Ag Building],TaxableValuation[Dist],$C24,TaxableValuation[Tif_NonTIF],$A$4)</f>
        <v>0</v>
      </c>
      <c r="J24" s="8">
        <f>SUMIFS(TaxableValuation[Taxable Commercial],TaxableValuation[Dist],$C24,TaxableValuation[Tif_NonTIF],$A$4)</f>
        <v>137056794</v>
      </c>
      <c r="K24" s="8">
        <f>SUMIFS(TaxableValuation[Taxable Industrial],TaxableValuation[Dist],$C24,TaxableValuation[Tif_NonTIF],$A$4)</f>
        <v>27030553</v>
      </c>
      <c r="L24" s="8">
        <f>SUMIFS(TaxableValuation[Taxable Reserved],TaxableValuation[Dist],$C24,TaxableValuation[Tif_NonTIF],$A$4)</f>
        <v>0</v>
      </c>
      <c r="M24" s="8">
        <f>SUMIFS(TaxableValuation[Taxable Reserved2],TaxableValuation[Dist],$C24,TaxableValuation[Tif_NonTIF],$A$4)</f>
        <v>0</v>
      </c>
      <c r="N24" s="8">
        <f>SUMIFS(TaxableValuation[Taxable Railroads],TaxableValuation[Dist],$C24,TaxableValuation[Tif_NonTIF],$A$4)</f>
        <v>0</v>
      </c>
      <c r="O24" s="8">
        <f>SUMIFS(TaxableValuation[Taxable Utilities],TaxableValuation[Dist],$C24,TaxableValuation[Tif_NonTIF],$A$4)</f>
        <v>0</v>
      </c>
      <c r="P24" s="8">
        <f>SUMIFS(TaxableValuation[Taxable Other],TaxableValuation[Dist],$C24,TaxableValuation[Tif_NonTIF],$A$4)</f>
        <v>0</v>
      </c>
      <c r="Q24" s="8">
        <f>SUMIFS(TaxableValuation[Taxable Gross],TaxableValuation[Dist],$C24,TaxableValuation[Tif_NonTIF],$A$4)</f>
        <v>280042040</v>
      </c>
      <c r="R24" s="8">
        <f>SUMIFS(TaxableValuation[Taxable Military Exempt],TaxableValuation[Dist],$C24,TaxableValuation[Tif_NonTIF],$A$4)</f>
        <v>0</v>
      </c>
      <c r="S24" s="8">
        <f>SUMIFS(TaxableValuation[Taxable Homestead Exempt],TaxableValuation[Dist],$C24,TaxableValuation[Tif_NonTIF],$A$4)</f>
        <v>0</v>
      </c>
      <c r="T24" s="8">
        <f>SUMIFS(TaxableValuation[Taxable Net],TaxableValuation[Dist],$C24,TaxableValuation[Tif_NonTIF],$A$4)</f>
        <v>280042040</v>
      </c>
      <c r="U24" s="8">
        <f>SUMIFS(TaxableValuation[Taxable Gas &amp; Elec Utilities],TaxableValuation[Dist],$C24,TaxableValuation[Tif_NonTIF],$A$4)</f>
        <v>0</v>
      </c>
      <c r="V24" s="8">
        <f t="shared" si="0"/>
        <v>280042040</v>
      </c>
    </row>
    <row r="25" spans="1:22" x14ac:dyDescent="0.25">
      <c r="A25">
        <f>'Assessed Non-TIF'!A25</f>
        <v>2026</v>
      </c>
      <c r="B25" t="str">
        <f>'Assessed Non-TIF'!B25</f>
        <v>07</v>
      </c>
      <c r="C25" t="str">
        <f>'Assessed Non-TIF'!C25</f>
        <v>0279</v>
      </c>
      <c r="D25" t="str">
        <f>'Assessed Non-TIF'!D25</f>
        <v>0279</v>
      </c>
      <c r="E25" t="str">
        <f>'Assessed Non-TIF'!E25</f>
        <v>APLINGTON-PARKERSBURG</v>
      </c>
      <c r="F25" t="str">
        <f>'Assessed Non-TIF'!F25</f>
        <v>Aplington-Parkersburg</v>
      </c>
      <c r="G25" s="8">
        <f>SUMIFS(TaxableValuation[Taxable Residential],TaxableValuation[Dist],$C25,TaxableValuation[Tif_NonTIF],$A$4)</f>
        <v>9800860</v>
      </c>
      <c r="H25" s="8">
        <f>SUMIFS(TaxableValuation[Taxable Ag Land],TaxableValuation[Dist],$C25,TaxableValuation[Tif_NonTIF],$A$4)</f>
        <v>0</v>
      </c>
      <c r="I25" s="8">
        <f>SUMIFS(TaxableValuation[Taxable Ag Building],TaxableValuation[Dist],$C25,TaxableValuation[Tif_NonTIF],$A$4)</f>
        <v>0</v>
      </c>
      <c r="J25" s="8">
        <f>SUMIFS(TaxableValuation[Taxable Commercial],TaxableValuation[Dist],$C25,TaxableValuation[Tif_NonTIF],$A$4)</f>
        <v>4627605</v>
      </c>
      <c r="K25" s="8">
        <f>SUMIFS(TaxableValuation[Taxable Industrial],TaxableValuation[Dist],$C25,TaxableValuation[Tif_NonTIF],$A$4)</f>
        <v>6429724</v>
      </c>
      <c r="L25" s="8">
        <f>SUMIFS(TaxableValuation[Taxable Reserved],TaxableValuation[Dist],$C25,TaxableValuation[Tif_NonTIF],$A$4)</f>
        <v>0</v>
      </c>
      <c r="M25" s="8">
        <f>SUMIFS(TaxableValuation[Taxable Reserved2],TaxableValuation[Dist],$C25,TaxableValuation[Tif_NonTIF],$A$4)</f>
        <v>0</v>
      </c>
      <c r="N25" s="8">
        <f>SUMIFS(TaxableValuation[Taxable Railroads],TaxableValuation[Dist],$C25,TaxableValuation[Tif_NonTIF],$A$4)</f>
        <v>0</v>
      </c>
      <c r="O25" s="8">
        <f>SUMIFS(TaxableValuation[Taxable Utilities],TaxableValuation[Dist],$C25,TaxableValuation[Tif_NonTIF],$A$4)</f>
        <v>0</v>
      </c>
      <c r="P25" s="8">
        <f>SUMIFS(TaxableValuation[Taxable Other],TaxableValuation[Dist],$C25,TaxableValuation[Tif_NonTIF],$A$4)</f>
        <v>0</v>
      </c>
      <c r="Q25" s="8">
        <f>SUMIFS(TaxableValuation[Taxable Gross],TaxableValuation[Dist],$C25,TaxableValuation[Tif_NonTIF],$A$4)</f>
        <v>20858189</v>
      </c>
      <c r="R25" s="8">
        <f>SUMIFS(TaxableValuation[Taxable Military Exempt],TaxableValuation[Dist],$C25,TaxableValuation[Tif_NonTIF],$A$4)</f>
        <v>0</v>
      </c>
      <c r="S25" s="8">
        <f>SUMIFS(TaxableValuation[Taxable Homestead Exempt],TaxableValuation[Dist],$C25,TaxableValuation[Tif_NonTIF],$A$4)</f>
        <v>0</v>
      </c>
      <c r="T25" s="8">
        <f>SUMIFS(TaxableValuation[Taxable Net],TaxableValuation[Dist],$C25,TaxableValuation[Tif_NonTIF],$A$4)</f>
        <v>20858189</v>
      </c>
      <c r="U25" s="8">
        <f>SUMIFS(TaxableValuation[Taxable Gas &amp; Elec Utilities],TaxableValuation[Dist],$C25,TaxableValuation[Tif_NonTIF],$A$4)</f>
        <v>0</v>
      </c>
      <c r="V25" s="8">
        <f t="shared" si="0"/>
        <v>20858189</v>
      </c>
    </row>
    <row r="26" spans="1:22" x14ac:dyDescent="0.25">
      <c r="A26">
        <f>'Assessed Non-TIF'!A26</f>
        <v>2026</v>
      </c>
      <c r="B26" t="str">
        <f>'Assessed Non-TIF'!B26</f>
        <v>12</v>
      </c>
      <c r="C26" t="str">
        <f>'Assessed Non-TIF'!C26</f>
        <v>0355</v>
      </c>
      <c r="D26" t="str">
        <f>'Assessed Non-TIF'!D26</f>
        <v>0355</v>
      </c>
      <c r="E26" t="str">
        <f>'Assessed Non-TIF'!E26</f>
        <v>AR-WE-VA</v>
      </c>
      <c r="F26" t="str">
        <f>'Assessed Non-TIF'!F26</f>
        <v>Ar-We-Va</v>
      </c>
      <c r="G26" s="8">
        <f>SUMIFS(TaxableValuation[Taxable Residential],TaxableValuation[Dist],$C26,TaxableValuation[Tif_NonTIF],$A$4)</f>
        <v>6006595</v>
      </c>
      <c r="H26" s="8">
        <f>SUMIFS(TaxableValuation[Taxable Ag Land],TaxableValuation[Dist],$C26,TaxableValuation[Tif_NonTIF],$A$4)</f>
        <v>0</v>
      </c>
      <c r="I26" s="8">
        <f>SUMIFS(TaxableValuation[Taxable Ag Building],TaxableValuation[Dist],$C26,TaxableValuation[Tif_NonTIF],$A$4)</f>
        <v>0</v>
      </c>
      <c r="J26" s="8">
        <f>SUMIFS(TaxableValuation[Taxable Commercial],TaxableValuation[Dist],$C26,TaxableValuation[Tif_NonTIF],$A$4)</f>
        <v>1206043</v>
      </c>
      <c r="K26" s="8">
        <f>SUMIFS(TaxableValuation[Taxable Industrial],TaxableValuation[Dist],$C26,TaxableValuation[Tif_NonTIF],$A$4)</f>
        <v>6837097</v>
      </c>
      <c r="L26" s="8">
        <f>SUMIFS(TaxableValuation[Taxable Reserved],TaxableValuation[Dist],$C26,TaxableValuation[Tif_NonTIF],$A$4)</f>
        <v>0</v>
      </c>
      <c r="M26" s="8">
        <f>SUMIFS(TaxableValuation[Taxable Reserved2],TaxableValuation[Dist],$C26,TaxableValuation[Tif_NonTIF],$A$4)</f>
        <v>0</v>
      </c>
      <c r="N26" s="8">
        <f>SUMIFS(TaxableValuation[Taxable Railroads],TaxableValuation[Dist],$C26,TaxableValuation[Tif_NonTIF],$A$4)</f>
        <v>0</v>
      </c>
      <c r="O26" s="8">
        <f>SUMIFS(TaxableValuation[Taxable Utilities],TaxableValuation[Dist],$C26,TaxableValuation[Tif_NonTIF],$A$4)</f>
        <v>0</v>
      </c>
      <c r="P26" s="8">
        <f>SUMIFS(TaxableValuation[Taxable Other],TaxableValuation[Dist],$C26,TaxableValuation[Tif_NonTIF],$A$4)</f>
        <v>0</v>
      </c>
      <c r="Q26" s="8">
        <f>SUMIFS(TaxableValuation[Taxable Gross],TaxableValuation[Dist],$C26,TaxableValuation[Tif_NonTIF],$A$4)</f>
        <v>14049735</v>
      </c>
      <c r="R26" s="8">
        <f>SUMIFS(TaxableValuation[Taxable Military Exempt],TaxableValuation[Dist],$C26,TaxableValuation[Tif_NonTIF],$A$4)</f>
        <v>12000</v>
      </c>
      <c r="S26" s="8">
        <f>SUMIFS(TaxableValuation[Taxable Homestead Exempt],TaxableValuation[Dist],$C26,TaxableValuation[Tif_NonTIF],$A$4)</f>
        <v>32500</v>
      </c>
      <c r="T26" s="8">
        <f>SUMIFS(TaxableValuation[Taxable Net],TaxableValuation[Dist],$C26,TaxableValuation[Tif_NonTIF],$A$4)</f>
        <v>14005235</v>
      </c>
      <c r="U26" s="8">
        <f>SUMIFS(TaxableValuation[Taxable Gas &amp; Elec Utilities],TaxableValuation[Dist],$C26,TaxableValuation[Tif_NonTIF],$A$4)</f>
        <v>0</v>
      </c>
      <c r="V26" s="8">
        <f t="shared" si="0"/>
        <v>14005235</v>
      </c>
    </row>
    <row r="27" spans="1:22" x14ac:dyDescent="0.25">
      <c r="A27">
        <f>'Assessed Non-TIF'!A27</f>
        <v>2026</v>
      </c>
      <c r="B27" t="str">
        <f>'Assessed Non-TIF'!B27</f>
        <v>13</v>
      </c>
      <c r="C27" t="str">
        <f>'Assessed Non-TIF'!C27</f>
        <v>0387</v>
      </c>
      <c r="D27" t="str">
        <f>'Assessed Non-TIF'!D27</f>
        <v>0387</v>
      </c>
      <c r="E27" t="str">
        <f>'Assessed Non-TIF'!E27</f>
        <v>ATLANTIC</v>
      </c>
      <c r="F27" t="str">
        <f>'Assessed Non-TIF'!F27</f>
        <v>Atlantic</v>
      </c>
      <c r="G27" s="8">
        <f>SUMIFS(TaxableValuation[Taxable Residential],TaxableValuation[Dist],$C27,TaxableValuation[Tif_NonTIF],$A$4)</f>
        <v>3977649</v>
      </c>
      <c r="H27" s="8">
        <f>SUMIFS(TaxableValuation[Taxable Ag Land],TaxableValuation[Dist],$C27,TaxableValuation[Tif_NonTIF],$A$4)</f>
        <v>39708</v>
      </c>
      <c r="I27" s="8">
        <f>SUMIFS(TaxableValuation[Taxable Ag Building],TaxableValuation[Dist],$C27,TaxableValuation[Tif_NonTIF],$A$4)</f>
        <v>0</v>
      </c>
      <c r="J27" s="8">
        <f>SUMIFS(TaxableValuation[Taxable Commercial],TaxableValuation[Dist],$C27,TaxableValuation[Tif_NonTIF],$A$4)</f>
        <v>0</v>
      </c>
      <c r="K27" s="8">
        <f>SUMIFS(TaxableValuation[Taxable Industrial],TaxableValuation[Dist],$C27,TaxableValuation[Tif_NonTIF],$A$4)</f>
        <v>41383658</v>
      </c>
      <c r="L27" s="8">
        <f>SUMIFS(TaxableValuation[Taxable Reserved],TaxableValuation[Dist],$C27,TaxableValuation[Tif_NonTIF],$A$4)</f>
        <v>0</v>
      </c>
      <c r="M27" s="8">
        <f>SUMIFS(TaxableValuation[Taxable Reserved2],TaxableValuation[Dist],$C27,TaxableValuation[Tif_NonTIF],$A$4)</f>
        <v>0</v>
      </c>
      <c r="N27" s="8">
        <f>SUMIFS(TaxableValuation[Taxable Railroads],TaxableValuation[Dist],$C27,TaxableValuation[Tif_NonTIF],$A$4)</f>
        <v>0</v>
      </c>
      <c r="O27" s="8">
        <f>SUMIFS(TaxableValuation[Taxable Utilities],TaxableValuation[Dist],$C27,TaxableValuation[Tif_NonTIF],$A$4)</f>
        <v>0</v>
      </c>
      <c r="P27" s="8">
        <f>SUMIFS(TaxableValuation[Taxable Other],TaxableValuation[Dist],$C27,TaxableValuation[Tif_NonTIF],$A$4)</f>
        <v>0</v>
      </c>
      <c r="Q27" s="8">
        <f>SUMIFS(TaxableValuation[Taxable Gross],TaxableValuation[Dist],$C27,TaxableValuation[Tif_NonTIF],$A$4)</f>
        <v>45401015</v>
      </c>
      <c r="R27" s="8">
        <f>SUMIFS(TaxableValuation[Taxable Military Exempt],TaxableValuation[Dist],$C27,TaxableValuation[Tif_NonTIF],$A$4)</f>
        <v>0</v>
      </c>
      <c r="S27" s="8">
        <f>SUMIFS(TaxableValuation[Taxable Homestead Exempt],TaxableValuation[Dist],$C27,TaxableValuation[Tif_NonTIF],$A$4)</f>
        <v>0</v>
      </c>
      <c r="T27" s="8">
        <f>SUMIFS(TaxableValuation[Taxable Net],TaxableValuation[Dist],$C27,TaxableValuation[Tif_NonTIF],$A$4)</f>
        <v>45401015</v>
      </c>
      <c r="U27" s="8">
        <f>SUMIFS(TaxableValuation[Taxable Gas &amp; Elec Utilities],TaxableValuation[Dist],$C27,TaxableValuation[Tif_NonTIF],$A$4)</f>
        <v>0</v>
      </c>
      <c r="V27" s="8">
        <f t="shared" si="0"/>
        <v>45401015</v>
      </c>
    </row>
    <row r="28" spans="1:22" x14ac:dyDescent="0.25">
      <c r="A28">
        <f>'Assessed Non-TIF'!A28</f>
        <v>2026</v>
      </c>
      <c r="B28" t="str">
        <f>'Assessed Non-TIF'!B28</f>
        <v>11</v>
      </c>
      <c r="C28" t="str">
        <f>'Assessed Non-TIF'!C28</f>
        <v>0414</v>
      </c>
      <c r="D28" t="str">
        <f>'Assessed Non-TIF'!D28</f>
        <v>0414</v>
      </c>
      <c r="E28" t="str">
        <f>'Assessed Non-TIF'!E28</f>
        <v>AUDUBON</v>
      </c>
      <c r="F28" t="str">
        <f>'Assessed Non-TIF'!F28</f>
        <v>Audubon</v>
      </c>
      <c r="G28" s="8">
        <f>SUMIFS(TaxableValuation[Taxable Residential],TaxableValuation[Dist],$C28,TaxableValuation[Tif_NonTIF],$A$4)</f>
        <v>0</v>
      </c>
      <c r="H28" s="8">
        <f>SUMIFS(TaxableValuation[Taxable Ag Land],TaxableValuation[Dist],$C28,TaxableValuation[Tif_NonTIF],$A$4)</f>
        <v>0</v>
      </c>
      <c r="I28" s="8">
        <f>SUMIFS(TaxableValuation[Taxable Ag Building],TaxableValuation[Dist],$C28,TaxableValuation[Tif_NonTIF],$A$4)</f>
        <v>0</v>
      </c>
      <c r="J28" s="8">
        <f>SUMIFS(TaxableValuation[Taxable Commercial],TaxableValuation[Dist],$C28,TaxableValuation[Tif_NonTIF],$A$4)</f>
        <v>9670365</v>
      </c>
      <c r="K28" s="8">
        <f>SUMIFS(TaxableValuation[Taxable Industrial],TaxableValuation[Dist],$C28,TaxableValuation[Tif_NonTIF],$A$4)</f>
        <v>27992266</v>
      </c>
      <c r="L28" s="8">
        <f>SUMIFS(TaxableValuation[Taxable Reserved],TaxableValuation[Dist],$C28,TaxableValuation[Tif_NonTIF],$A$4)</f>
        <v>0</v>
      </c>
      <c r="M28" s="8">
        <f>SUMIFS(TaxableValuation[Taxable Reserved2],TaxableValuation[Dist],$C28,TaxableValuation[Tif_NonTIF],$A$4)</f>
        <v>0</v>
      </c>
      <c r="N28" s="8">
        <f>SUMIFS(TaxableValuation[Taxable Railroads],TaxableValuation[Dist],$C28,TaxableValuation[Tif_NonTIF],$A$4)</f>
        <v>0</v>
      </c>
      <c r="O28" s="8">
        <f>SUMIFS(TaxableValuation[Taxable Utilities],TaxableValuation[Dist],$C28,TaxableValuation[Tif_NonTIF],$A$4)</f>
        <v>0</v>
      </c>
      <c r="P28" s="8">
        <f>SUMIFS(TaxableValuation[Taxable Other],TaxableValuation[Dist],$C28,TaxableValuation[Tif_NonTIF],$A$4)</f>
        <v>0</v>
      </c>
      <c r="Q28" s="8">
        <f>SUMIFS(TaxableValuation[Taxable Gross],TaxableValuation[Dist],$C28,TaxableValuation[Tif_NonTIF],$A$4)</f>
        <v>37662631</v>
      </c>
      <c r="R28" s="8">
        <f>SUMIFS(TaxableValuation[Taxable Military Exempt],TaxableValuation[Dist],$C28,TaxableValuation[Tif_NonTIF],$A$4)</f>
        <v>0</v>
      </c>
      <c r="S28" s="8">
        <f>SUMIFS(TaxableValuation[Taxable Homestead Exempt],TaxableValuation[Dist],$C28,TaxableValuation[Tif_NonTIF],$A$4)</f>
        <v>0</v>
      </c>
      <c r="T28" s="8">
        <f>SUMIFS(TaxableValuation[Taxable Net],TaxableValuation[Dist],$C28,TaxableValuation[Tif_NonTIF],$A$4)</f>
        <v>37662631</v>
      </c>
      <c r="U28" s="8">
        <f>SUMIFS(TaxableValuation[Taxable Gas &amp; Elec Utilities],TaxableValuation[Dist],$C28,TaxableValuation[Tif_NonTIF],$A$4)</f>
        <v>0</v>
      </c>
      <c r="V28" s="8">
        <f t="shared" si="0"/>
        <v>37662631</v>
      </c>
    </row>
    <row r="29" spans="1:22" x14ac:dyDescent="0.25">
      <c r="A29">
        <f>'Assessed Non-TIF'!A29</f>
        <v>2026</v>
      </c>
      <c r="B29" t="str">
        <f>'Assessed Non-TIF'!B29</f>
        <v>11</v>
      </c>
      <c r="C29" t="str">
        <f>'Assessed Non-TIF'!C29</f>
        <v>0472</v>
      </c>
      <c r="D29" t="str">
        <f>'Assessed Non-TIF'!D29</f>
        <v>0472</v>
      </c>
      <c r="E29" t="str">
        <f>'Assessed Non-TIF'!E29</f>
        <v>BALLARD</v>
      </c>
      <c r="F29" t="str">
        <f>'Assessed Non-TIF'!F29</f>
        <v>Ballard</v>
      </c>
      <c r="G29" s="8">
        <f>SUMIFS(TaxableValuation[Taxable Residential],TaxableValuation[Dist],$C29,TaxableValuation[Tif_NonTIF],$A$4)</f>
        <v>112917571</v>
      </c>
      <c r="H29" s="8">
        <f>SUMIFS(TaxableValuation[Taxable Ag Land],TaxableValuation[Dist],$C29,TaxableValuation[Tif_NonTIF],$A$4)</f>
        <v>21969</v>
      </c>
      <c r="I29" s="8">
        <f>SUMIFS(TaxableValuation[Taxable Ag Building],TaxableValuation[Dist],$C29,TaxableValuation[Tif_NonTIF],$A$4)</f>
        <v>9231</v>
      </c>
      <c r="J29" s="8">
        <f>SUMIFS(TaxableValuation[Taxable Commercial],TaxableValuation[Dist],$C29,TaxableValuation[Tif_NonTIF],$A$4)</f>
        <v>4638378</v>
      </c>
      <c r="K29" s="8">
        <f>SUMIFS(TaxableValuation[Taxable Industrial],TaxableValuation[Dist],$C29,TaxableValuation[Tif_NonTIF],$A$4)</f>
        <v>881236</v>
      </c>
      <c r="L29" s="8">
        <f>SUMIFS(TaxableValuation[Taxable Reserved],TaxableValuation[Dist],$C29,TaxableValuation[Tif_NonTIF],$A$4)</f>
        <v>0</v>
      </c>
      <c r="M29" s="8">
        <f>SUMIFS(TaxableValuation[Taxable Reserved2],TaxableValuation[Dist],$C29,TaxableValuation[Tif_NonTIF],$A$4)</f>
        <v>0</v>
      </c>
      <c r="N29" s="8">
        <f>SUMIFS(TaxableValuation[Taxable Railroads],TaxableValuation[Dist],$C29,TaxableValuation[Tif_NonTIF],$A$4)</f>
        <v>0</v>
      </c>
      <c r="O29" s="8">
        <f>SUMIFS(TaxableValuation[Taxable Utilities],TaxableValuation[Dist],$C29,TaxableValuation[Tif_NonTIF],$A$4)</f>
        <v>0</v>
      </c>
      <c r="P29" s="8">
        <f>SUMIFS(TaxableValuation[Taxable Other],TaxableValuation[Dist],$C29,TaxableValuation[Tif_NonTIF],$A$4)</f>
        <v>0</v>
      </c>
      <c r="Q29" s="8">
        <f>SUMIFS(TaxableValuation[Taxable Gross],TaxableValuation[Dist],$C29,TaxableValuation[Tif_NonTIF],$A$4)</f>
        <v>118468385</v>
      </c>
      <c r="R29" s="8">
        <f>SUMIFS(TaxableValuation[Taxable Military Exempt],TaxableValuation[Dist],$C29,TaxableValuation[Tif_NonTIF],$A$4)</f>
        <v>12000</v>
      </c>
      <c r="S29" s="8">
        <f>SUMIFS(TaxableValuation[Taxable Homestead Exempt],TaxableValuation[Dist],$C29,TaxableValuation[Tif_NonTIF],$A$4)</f>
        <v>32500</v>
      </c>
      <c r="T29" s="8">
        <f>SUMIFS(TaxableValuation[Taxable Net],TaxableValuation[Dist],$C29,TaxableValuation[Tif_NonTIF],$A$4)</f>
        <v>118423885</v>
      </c>
      <c r="U29" s="8">
        <f>SUMIFS(TaxableValuation[Taxable Gas &amp; Elec Utilities],TaxableValuation[Dist],$C29,TaxableValuation[Tif_NonTIF],$A$4)</f>
        <v>0</v>
      </c>
      <c r="V29" s="8">
        <f t="shared" si="0"/>
        <v>118423885</v>
      </c>
    </row>
    <row r="30" spans="1:22" x14ac:dyDescent="0.25">
      <c r="A30">
        <f>'Assessed Non-TIF'!A30</f>
        <v>2026</v>
      </c>
      <c r="B30" t="str">
        <f>'Assessed Non-TIF'!B30</f>
        <v>11</v>
      </c>
      <c r="C30" t="str">
        <f>'Assessed Non-TIF'!C30</f>
        <v>0513</v>
      </c>
      <c r="D30" t="str">
        <f>'Assessed Non-TIF'!D30</f>
        <v>0513</v>
      </c>
      <c r="E30" t="str">
        <f>'Assessed Non-TIF'!E30</f>
        <v>BAXTER</v>
      </c>
      <c r="F30" t="str">
        <f>'Assessed Non-TIF'!F30</f>
        <v>Baxter</v>
      </c>
      <c r="G30" s="8">
        <f>SUMIFS(TaxableValuation[Taxable Residential],TaxableValuation[Dist],$C30,TaxableValuation[Tif_NonTIF],$A$4)</f>
        <v>2933296</v>
      </c>
      <c r="H30" s="8">
        <f>SUMIFS(TaxableValuation[Taxable Ag Land],TaxableValuation[Dist],$C30,TaxableValuation[Tif_NonTIF],$A$4)</f>
        <v>0</v>
      </c>
      <c r="I30" s="8">
        <f>SUMIFS(TaxableValuation[Taxable Ag Building],TaxableValuation[Dist],$C30,TaxableValuation[Tif_NonTIF],$A$4)</f>
        <v>0</v>
      </c>
      <c r="J30" s="8">
        <f>SUMIFS(TaxableValuation[Taxable Commercial],TaxableValuation[Dist],$C30,TaxableValuation[Tif_NonTIF],$A$4)</f>
        <v>257369</v>
      </c>
      <c r="K30" s="8">
        <f>SUMIFS(TaxableValuation[Taxable Industrial],TaxableValuation[Dist],$C30,TaxableValuation[Tif_NonTIF],$A$4)</f>
        <v>0</v>
      </c>
      <c r="L30" s="8">
        <f>SUMIFS(TaxableValuation[Taxable Reserved],TaxableValuation[Dist],$C30,TaxableValuation[Tif_NonTIF],$A$4)</f>
        <v>0</v>
      </c>
      <c r="M30" s="8">
        <f>SUMIFS(TaxableValuation[Taxable Reserved2],TaxableValuation[Dist],$C30,TaxableValuation[Tif_NonTIF],$A$4)</f>
        <v>0</v>
      </c>
      <c r="N30" s="8">
        <f>SUMIFS(TaxableValuation[Taxable Railroads],TaxableValuation[Dist],$C30,TaxableValuation[Tif_NonTIF],$A$4)</f>
        <v>0</v>
      </c>
      <c r="O30" s="8">
        <f>SUMIFS(TaxableValuation[Taxable Utilities],TaxableValuation[Dist],$C30,TaxableValuation[Tif_NonTIF],$A$4)</f>
        <v>0</v>
      </c>
      <c r="P30" s="8">
        <f>SUMIFS(TaxableValuation[Taxable Other],TaxableValuation[Dist],$C30,TaxableValuation[Tif_NonTIF],$A$4)</f>
        <v>0</v>
      </c>
      <c r="Q30" s="8">
        <f>SUMIFS(TaxableValuation[Taxable Gross],TaxableValuation[Dist],$C30,TaxableValuation[Tif_NonTIF],$A$4)</f>
        <v>3190665</v>
      </c>
      <c r="R30" s="8">
        <f>SUMIFS(TaxableValuation[Taxable Military Exempt],TaxableValuation[Dist],$C30,TaxableValuation[Tif_NonTIF],$A$4)</f>
        <v>4000</v>
      </c>
      <c r="S30" s="8">
        <f>SUMIFS(TaxableValuation[Taxable Homestead Exempt],TaxableValuation[Dist],$C30,TaxableValuation[Tif_NonTIF],$A$4)</f>
        <v>0</v>
      </c>
      <c r="T30" s="8">
        <f>SUMIFS(TaxableValuation[Taxable Net],TaxableValuation[Dist],$C30,TaxableValuation[Tif_NonTIF],$A$4)</f>
        <v>3186665</v>
      </c>
      <c r="U30" s="8">
        <f>SUMIFS(TaxableValuation[Taxable Gas &amp; Elec Utilities],TaxableValuation[Dist],$C30,TaxableValuation[Tif_NonTIF],$A$4)</f>
        <v>0</v>
      </c>
      <c r="V30" s="8">
        <f t="shared" si="0"/>
        <v>3186665</v>
      </c>
    </row>
    <row r="31" spans="1:22" x14ac:dyDescent="0.25">
      <c r="A31">
        <f>'Assessed Non-TIF'!A31</f>
        <v>2026</v>
      </c>
      <c r="B31" t="str">
        <f>'Assessed Non-TIF'!B31</f>
        <v>07</v>
      </c>
      <c r="C31" t="str">
        <f>'Assessed Non-TIF'!C31</f>
        <v>0540</v>
      </c>
      <c r="D31" t="str">
        <f>'Assessed Non-TIF'!D31</f>
        <v>0540</v>
      </c>
      <c r="E31" t="str">
        <f>'Assessed Non-TIF'!E31</f>
        <v>BCLUW</v>
      </c>
      <c r="F31" t="str">
        <f>'Assessed Non-TIF'!F31</f>
        <v>BCLUW</v>
      </c>
      <c r="G31" s="8">
        <f>SUMIFS(TaxableValuation[Taxable Residential],TaxableValuation[Dist],$C31,TaxableValuation[Tif_NonTIF],$A$4)</f>
        <v>5886732</v>
      </c>
      <c r="H31" s="8">
        <f>SUMIFS(TaxableValuation[Taxable Ag Land],TaxableValuation[Dist],$C31,TaxableValuation[Tif_NonTIF],$A$4)</f>
        <v>0</v>
      </c>
      <c r="I31" s="8">
        <f>SUMIFS(TaxableValuation[Taxable Ag Building],TaxableValuation[Dist],$C31,TaxableValuation[Tif_NonTIF],$A$4)</f>
        <v>0</v>
      </c>
      <c r="J31" s="8">
        <f>SUMIFS(TaxableValuation[Taxable Commercial],TaxableValuation[Dist],$C31,TaxableValuation[Tif_NonTIF],$A$4)</f>
        <v>1052076</v>
      </c>
      <c r="K31" s="8">
        <f>SUMIFS(TaxableValuation[Taxable Industrial],TaxableValuation[Dist],$C31,TaxableValuation[Tif_NonTIF],$A$4)</f>
        <v>410213</v>
      </c>
      <c r="L31" s="8">
        <f>SUMIFS(TaxableValuation[Taxable Reserved],TaxableValuation[Dist],$C31,TaxableValuation[Tif_NonTIF],$A$4)</f>
        <v>0</v>
      </c>
      <c r="M31" s="8">
        <f>SUMIFS(TaxableValuation[Taxable Reserved2],TaxableValuation[Dist],$C31,TaxableValuation[Tif_NonTIF],$A$4)</f>
        <v>0</v>
      </c>
      <c r="N31" s="8">
        <f>SUMIFS(TaxableValuation[Taxable Railroads],TaxableValuation[Dist],$C31,TaxableValuation[Tif_NonTIF],$A$4)</f>
        <v>0</v>
      </c>
      <c r="O31" s="8">
        <f>SUMIFS(TaxableValuation[Taxable Utilities],TaxableValuation[Dist],$C31,TaxableValuation[Tif_NonTIF],$A$4)</f>
        <v>0</v>
      </c>
      <c r="P31" s="8">
        <f>SUMIFS(TaxableValuation[Taxable Other],TaxableValuation[Dist],$C31,TaxableValuation[Tif_NonTIF],$A$4)</f>
        <v>0</v>
      </c>
      <c r="Q31" s="8">
        <f>SUMIFS(TaxableValuation[Taxable Gross],TaxableValuation[Dist],$C31,TaxableValuation[Tif_NonTIF],$A$4)</f>
        <v>7349021</v>
      </c>
      <c r="R31" s="8">
        <f>SUMIFS(TaxableValuation[Taxable Military Exempt],TaxableValuation[Dist],$C31,TaxableValuation[Tif_NonTIF],$A$4)</f>
        <v>0</v>
      </c>
      <c r="S31" s="8">
        <f>SUMIFS(TaxableValuation[Taxable Homestead Exempt],TaxableValuation[Dist],$C31,TaxableValuation[Tif_NonTIF],$A$4)</f>
        <v>0</v>
      </c>
      <c r="T31" s="8">
        <f>SUMIFS(TaxableValuation[Taxable Net],TaxableValuation[Dist],$C31,TaxableValuation[Tif_NonTIF],$A$4)</f>
        <v>7349021</v>
      </c>
      <c r="U31" s="8">
        <f>SUMIFS(TaxableValuation[Taxable Gas &amp; Elec Utilities],TaxableValuation[Dist],$C31,TaxableValuation[Tif_NonTIF],$A$4)</f>
        <v>0</v>
      </c>
      <c r="V31" s="8">
        <f t="shared" si="0"/>
        <v>7349021</v>
      </c>
    </row>
    <row r="32" spans="1:22" x14ac:dyDescent="0.25">
      <c r="A32">
        <f>'Assessed Non-TIF'!A32</f>
        <v>2026</v>
      </c>
      <c r="B32" t="str">
        <f>'Assessed Non-TIF'!B32</f>
        <v>13</v>
      </c>
      <c r="C32" t="str">
        <f>'Assessed Non-TIF'!C32</f>
        <v>0549</v>
      </c>
      <c r="D32" t="str">
        <f>'Assessed Non-TIF'!D32</f>
        <v>0549</v>
      </c>
      <c r="E32" t="str">
        <f>'Assessed Non-TIF'!E32</f>
        <v>BEDFORD</v>
      </c>
      <c r="F32" t="str">
        <f>'Assessed Non-TIF'!F32</f>
        <v>Bedford</v>
      </c>
      <c r="G32" s="8">
        <f>SUMIFS(TaxableValuation[Taxable Residential],TaxableValuation[Dist],$C32,TaxableValuation[Tif_NonTIF],$A$4)</f>
        <v>0</v>
      </c>
      <c r="H32" s="8">
        <f>SUMIFS(TaxableValuation[Taxable Ag Land],TaxableValuation[Dist],$C32,TaxableValuation[Tif_NonTIF],$A$4)</f>
        <v>0</v>
      </c>
      <c r="I32" s="8">
        <f>SUMIFS(TaxableValuation[Taxable Ag Building],TaxableValuation[Dist],$C32,TaxableValuation[Tif_NonTIF],$A$4)</f>
        <v>0</v>
      </c>
      <c r="J32" s="8">
        <f>SUMIFS(TaxableValuation[Taxable Commercial],TaxableValuation[Dist],$C32,TaxableValuation[Tif_NonTIF],$A$4)</f>
        <v>0</v>
      </c>
      <c r="K32" s="8">
        <f>SUMIFS(TaxableValuation[Taxable Industrial],TaxableValuation[Dist],$C32,TaxableValuation[Tif_NonTIF],$A$4)</f>
        <v>0</v>
      </c>
      <c r="L32" s="8">
        <f>SUMIFS(TaxableValuation[Taxable Reserved],TaxableValuation[Dist],$C32,TaxableValuation[Tif_NonTIF],$A$4)</f>
        <v>0</v>
      </c>
      <c r="M32" s="8">
        <f>SUMIFS(TaxableValuation[Taxable Reserved2],TaxableValuation[Dist],$C32,TaxableValuation[Tif_NonTIF],$A$4)</f>
        <v>0</v>
      </c>
      <c r="N32" s="8">
        <f>SUMIFS(TaxableValuation[Taxable Railroads],TaxableValuation[Dist],$C32,TaxableValuation[Tif_NonTIF],$A$4)</f>
        <v>0</v>
      </c>
      <c r="O32" s="8">
        <f>SUMIFS(TaxableValuation[Taxable Utilities],TaxableValuation[Dist],$C32,TaxableValuation[Tif_NonTIF],$A$4)</f>
        <v>0</v>
      </c>
      <c r="P32" s="8">
        <f>SUMIFS(TaxableValuation[Taxable Other],TaxableValuation[Dist],$C32,TaxableValuation[Tif_NonTIF],$A$4)</f>
        <v>0</v>
      </c>
      <c r="Q32" s="8">
        <f>SUMIFS(TaxableValuation[Taxable Gross],TaxableValuation[Dist],$C32,TaxableValuation[Tif_NonTIF],$A$4)</f>
        <v>0</v>
      </c>
      <c r="R32" s="8">
        <f>SUMIFS(TaxableValuation[Taxable Military Exempt],TaxableValuation[Dist],$C32,TaxableValuation[Tif_NonTIF],$A$4)</f>
        <v>0</v>
      </c>
      <c r="S32" s="8">
        <f>SUMIFS(TaxableValuation[Taxable Homestead Exempt],TaxableValuation[Dist],$C32,TaxableValuation[Tif_NonTIF],$A$4)</f>
        <v>0</v>
      </c>
      <c r="T32" s="8">
        <f>SUMIFS(TaxableValuation[Taxable Net],TaxableValuation[Dist],$C32,TaxableValuation[Tif_NonTIF],$A$4)</f>
        <v>0</v>
      </c>
      <c r="U32" s="8">
        <f>SUMIFS(TaxableValuation[Taxable Gas &amp; Elec Utilities],TaxableValuation[Dist],$C32,TaxableValuation[Tif_NonTIF],$A$4)</f>
        <v>0</v>
      </c>
      <c r="V32" s="8">
        <f t="shared" si="0"/>
        <v>0</v>
      </c>
    </row>
    <row r="33" spans="1:22" x14ac:dyDescent="0.25">
      <c r="A33">
        <f>'Assessed Non-TIF'!A33</f>
        <v>2026</v>
      </c>
      <c r="B33" t="str">
        <f>'Assessed Non-TIF'!B33</f>
        <v>10</v>
      </c>
      <c r="C33" t="str">
        <f>'Assessed Non-TIF'!C33</f>
        <v>0576</v>
      </c>
      <c r="D33" t="str">
        <f>'Assessed Non-TIF'!D33</f>
        <v>0576</v>
      </c>
      <c r="E33" t="str">
        <f>'Assessed Non-TIF'!E33</f>
        <v>BELLE PLAINE</v>
      </c>
      <c r="F33" t="str">
        <f>'Assessed Non-TIF'!F33</f>
        <v>Belle Plaine</v>
      </c>
      <c r="G33" s="8">
        <f>SUMIFS(TaxableValuation[Taxable Residential],TaxableValuation[Dist],$C33,TaxableValuation[Tif_NonTIF],$A$4)</f>
        <v>1657535</v>
      </c>
      <c r="H33" s="8">
        <f>SUMIFS(TaxableValuation[Taxable Ag Land],TaxableValuation[Dist],$C33,TaxableValuation[Tif_NonTIF],$A$4)</f>
        <v>54246</v>
      </c>
      <c r="I33" s="8">
        <f>SUMIFS(TaxableValuation[Taxable Ag Building],TaxableValuation[Dist],$C33,TaxableValuation[Tif_NonTIF],$A$4)</f>
        <v>0</v>
      </c>
      <c r="J33" s="8">
        <f>SUMIFS(TaxableValuation[Taxable Commercial],TaxableValuation[Dist],$C33,TaxableValuation[Tif_NonTIF],$A$4)</f>
        <v>8472355</v>
      </c>
      <c r="K33" s="8">
        <f>SUMIFS(TaxableValuation[Taxable Industrial],TaxableValuation[Dist],$C33,TaxableValuation[Tif_NonTIF],$A$4)</f>
        <v>511924</v>
      </c>
      <c r="L33" s="8">
        <f>SUMIFS(TaxableValuation[Taxable Reserved],TaxableValuation[Dist],$C33,TaxableValuation[Tif_NonTIF],$A$4)</f>
        <v>0</v>
      </c>
      <c r="M33" s="8">
        <f>SUMIFS(TaxableValuation[Taxable Reserved2],TaxableValuation[Dist],$C33,TaxableValuation[Tif_NonTIF],$A$4)</f>
        <v>0</v>
      </c>
      <c r="N33" s="8">
        <f>SUMIFS(TaxableValuation[Taxable Railroads],TaxableValuation[Dist],$C33,TaxableValuation[Tif_NonTIF],$A$4)</f>
        <v>0</v>
      </c>
      <c r="O33" s="8">
        <f>SUMIFS(TaxableValuation[Taxable Utilities],TaxableValuation[Dist],$C33,TaxableValuation[Tif_NonTIF],$A$4)</f>
        <v>0</v>
      </c>
      <c r="P33" s="8">
        <f>SUMIFS(TaxableValuation[Taxable Other],TaxableValuation[Dist],$C33,TaxableValuation[Tif_NonTIF],$A$4)</f>
        <v>0</v>
      </c>
      <c r="Q33" s="8">
        <f>SUMIFS(TaxableValuation[Taxable Gross],TaxableValuation[Dist],$C33,TaxableValuation[Tif_NonTIF],$A$4)</f>
        <v>10696060</v>
      </c>
      <c r="R33" s="8">
        <f>SUMIFS(TaxableValuation[Taxable Military Exempt],TaxableValuation[Dist],$C33,TaxableValuation[Tif_NonTIF],$A$4)</f>
        <v>8000</v>
      </c>
      <c r="S33" s="8">
        <f>SUMIFS(TaxableValuation[Taxable Homestead Exempt],TaxableValuation[Dist],$C33,TaxableValuation[Tif_NonTIF],$A$4)</f>
        <v>58500</v>
      </c>
      <c r="T33" s="8">
        <f>SUMIFS(TaxableValuation[Taxable Net],TaxableValuation[Dist],$C33,TaxableValuation[Tif_NonTIF],$A$4)</f>
        <v>10629560</v>
      </c>
      <c r="U33" s="8">
        <f>SUMIFS(TaxableValuation[Taxable Gas &amp; Elec Utilities],TaxableValuation[Dist],$C33,TaxableValuation[Tif_NonTIF],$A$4)</f>
        <v>0</v>
      </c>
      <c r="V33" s="8">
        <f t="shared" si="0"/>
        <v>10629560</v>
      </c>
    </row>
    <row r="34" spans="1:22" x14ac:dyDescent="0.25">
      <c r="A34">
        <f>'Assessed Non-TIF'!A34</f>
        <v>2026</v>
      </c>
      <c r="B34" t="str">
        <f>'Assessed Non-TIF'!B34</f>
        <v>09</v>
      </c>
      <c r="C34" t="str">
        <f>'Assessed Non-TIF'!C34</f>
        <v>0585</v>
      </c>
      <c r="D34" t="str">
        <f>'Assessed Non-TIF'!D34</f>
        <v>0585</v>
      </c>
      <c r="E34" t="str">
        <f>'Assessed Non-TIF'!E34</f>
        <v>BELLEVUE</v>
      </c>
      <c r="F34" t="str">
        <f>'Assessed Non-TIF'!F34</f>
        <v>Bellevue</v>
      </c>
      <c r="G34" s="8">
        <f>SUMIFS(TaxableValuation[Taxable Residential],TaxableValuation[Dist],$C34,TaxableValuation[Tif_NonTIF],$A$4)</f>
        <v>1100000</v>
      </c>
      <c r="H34" s="8">
        <f>SUMIFS(TaxableValuation[Taxable Ag Land],TaxableValuation[Dist],$C34,TaxableValuation[Tif_NonTIF],$A$4)</f>
        <v>0</v>
      </c>
      <c r="I34" s="8">
        <f>SUMIFS(TaxableValuation[Taxable Ag Building],TaxableValuation[Dist],$C34,TaxableValuation[Tif_NonTIF],$A$4)</f>
        <v>0</v>
      </c>
      <c r="J34" s="8">
        <f>SUMIFS(TaxableValuation[Taxable Commercial],TaxableValuation[Dist],$C34,TaxableValuation[Tif_NonTIF],$A$4)</f>
        <v>12565898</v>
      </c>
      <c r="K34" s="8">
        <f>SUMIFS(TaxableValuation[Taxable Industrial],TaxableValuation[Dist],$C34,TaxableValuation[Tif_NonTIF],$A$4)</f>
        <v>0</v>
      </c>
      <c r="L34" s="8">
        <f>SUMIFS(TaxableValuation[Taxable Reserved],TaxableValuation[Dist],$C34,TaxableValuation[Tif_NonTIF],$A$4)</f>
        <v>0</v>
      </c>
      <c r="M34" s="8">
        <f>SUMIFS(TaxableValuation[Taxable Reserved2],TaxableValuation[Dist],$C34,TaxableValuation[Tif_NonTIF],$A$4)</f>
        <v>0</v>
      </c>
      <c r="N34" s="8">
        <f>SUMIFS(TaxableValuation[Taxable Railroads],TaxableValuation[Dist],$C34,TaxableValuation[Tif_NonTIF],$A$4)</f>
        <v>0</v>
      </c>
      <c r="O34" s="8">
        <f>SUMIFS(TaxableValuation[Taxable Utilities],TaxableValuation[Dist],$C34,TaxableValuation[Tif_NonTIF],$A$4)</f>
        <v>0</v>
      </c>
      <c r="P34" s="8">
        <f>SUMIFS(TaxableValuation[Taxable Other],TaxableValuation[Dist],$C34,TaxableValuation[Tif_NonTIF],$A$4)</f>
        <v>0</v>
      </c>
      <c r="Q34" s="8">
        <f>SUMIFS(TaxableValuation[Taxable Gross],TaxableValuation[Dist],$C34,TaxableValuation[Tif_NonTIF],$A$4)</f>
        <v>13665898</v>
      </c>
      <c r="R34" s="8">
        <f>SUMIFS(TaxableValuation[Taxable Military Exempt],TaxableValuation[Dist],$C34,TaxableValuation[Tif_NonTIF],$A$4)</f>
        <v>0</v>
      </c>
      <c r="S34" s="8">
        <f>SUMIFS(TaxableValuation[Taxable Homestead Exempt],TaxableValuation[Dist],$C34,TaxableValuation[Tif_NonTIF],$A$4)</f>
        <v>0</v>
      </c>
      <c r="T34" s="8">
        <f>SUMIFS(TaxableValuation[Taxable Net],TaxableValuation[Dist],$C34,TaxableValuation[Tif_NonTIF],$A$4)</f>
        <v>13665898</v>
      </c>
      <c r="U34" s="8">
        <f>SUMIFS(TaxableValuation[Taxable Gas &amp; Elec Utilities],TaxableValuation[Dist],$C34,TaxableValuation[Tif_NonTIF],$A$4)</f>
        <v>0</v>
      </c>
      <c r="V34" s="8">
        <f t="shared" si="0"/>
        <v>13665898</v>
      </c>
    </row>
    <row r="35" spans="1:22" x14ac:dyDescent="0.25">
      <c r="A35">
        <f>'Assessed Non-TIF'!A35</f>
        <v>2026</v>
      </c>
      <c r="B35" t="str">
        <f>'Assessed Non-TIF'!B35</f>
        <v>07</v>
      </c>
      <c r="C35" t="str">
        <f>'Assessed Non-TIF'!C35</f>
        <v>0594</v>
      </c>
      <c r="D35" t="str">
        <f>'Assessed Non-TIF'!D35</f>
        <v>0594</v>
      </c>
      <c r="E35" t="str">
        <f>'Assessed Non-TIF'!E35</f>
        <v>BELMOND-KLEMME</v>
      </c>
      <c r="F35" t="str">
        <f>'Assessed Non-TIF'!F35</f>
        <v>Belmond-Klemme</v>
      </c>
      <c r="G35" s="8">
        <f>SUMIFS(TaxableValuation[Taxable Residential],TaxableValuation[Dist],$C35,TaxableValuation[Tif_NonTIF],$A$4)</f>
        <v>178306</v>
      </c>
      <c r="H35" s="8">
        <f>SUMIFS(TaxableValuation[Taxable Ag Land],TaxableValuation[Dist],$C35,TaxableValuation[Tif_NonTIF],$A$4)</f>
        <v>0</v>
      </c>
      <c r="I35" s="8">
        <f>SUMIFS(TaxableValuation[Taxable Ag Building],TaxableValuation[Dist],$C35,TaxableValuation[Tif_NonTIF],$A$4)</f>
        <v>0</v>
      </c>
      <c r="J35" s="8">
        <f>SUMIFS(TaxableValuation[Taxable Commercial],TaxableValuation[Dist],$C35,TaxableValuation[Tif_NonTIF],$A$4)</f>
        <v>3324360</v>
      </c>
      <c r="K35" s="8">
        <f>SUMIFS(TaxableValuation[Taxable Industrial],TaxableValuation[Dist],$C35,TaxableValuation[Tif_NonTIF],$A$4)</f>
        <v>788131</v>
      </c>
      <c r="L35" s="8">
        <f>SUMIFS(TaxableValuation[Taxable Reserved],TaxableValuation[Dist],$C35,TaxableValuation[Tif_NonTIF],$A$4)</f>
        <v>0</v>
      </c>
      <c r="M35" s="8">
        <f>SUMIFS(TaxableValuation[Taxable Reserved2],TaxableValuation[Dist],$C35,TaxableValuation[Tif_NonTIF],$A$4)</f>
        <v>0</v>
      </c>
      <c r="N35" s="8">
        <f>SUMIFS(TaxableValuation[Taxable Railroads],TaxableValuation[Dist],$C35,TaxableValuation[Tif_NonTIF],$A$4)</f>
        <v>0</v>
      </c>
      <c r="O35" s="8">
        <f>SUMIFS(TaxableValuation[Taxable Utilities],TaxableValuation[Dist],$C35,TaxableValuation[Tif_NonTIF],$A$4)</f>
        <v>0</v>
      </c>
      <c r="P35" s="8">
        <f>SUMIFS(TaxableValuation[Taxable Other],TaxableValuation[Dist],$C35,TaxableValuation[Tif_NonTIF],$A$4)</f>
        <v>0</v>
      </c>
      <c r="Q35" s="8">
        <f>SUMIFS(TaxableValuation[Taxable Gross],TaxableValuation[Dist],$C35,TaxableValuation[Tif_NonTIF],$A$4)</f>
        <v>4290797</v>
      </c>
      <c r="R35" s="8">
        <f>SUMIFS(TaxableValuation[Taxable Military Exempt],TaxableValuation[Dist],$C35,TaxableValuation[Tif_NonTIF],$A$4)</f>
        <v>0</v>
      </c>
      <c r="S35" s="8">
        <f>SUMIFS(TaxableValuation[Taxable Homestead Exempt],TaxableValuation[Dist],$C35,TaxableValuation[Tif_NonTIF],$A$4)</f>
        <v>0</v>
      </c>
      <c r="T35" s="8">
        <f>SUMIFS(TaxableValuation[Taxable Net],TaxableValuation[Dist],$C35,TaxableValuation[Tif_NonTIF],$A$4)</f>
        <v>4290797</v>
      </c>
      <c r="U35" s="8">
        <f>SUMIFS(TaxableValuation[Taxable Gas &amp; Elec Utilities],TaxableValuation[Dist],$C35,TaxableValuation[Tif_NonTIF],$A$4)</f>
        <v>0</v>
      </c>
      <c r="V35" s="8">
        <f t="shared" si="0"/>
        <v>4290797</v>
      </c>
    </row>
    <row r="36" spans="1:22" x14ac:dyDescent="0.25">
      <c r="A36">
        <f>'Assessed Non-TIF'!A36</f>
        <v>2026</v>
      </c>
      <c r="B36" t="str">
        <f>'Assessed Non-TIF'!B36</f>
        <v>09</v>
      </c>
      <c r="C36" t="str">
        <f>'Assessed Non-TIF'!C36</f>
        <v>0603</v>
      </c>
      <c r="D36" t="str">
        <f>'Assessed Non-TIF'!D36</f>
        <v>0603</v>
      </c>
      <c r="E36" t="str">
        <f>'Assessed Non-TIF'!E36</f>
        <v>BENNETT</v>
      </c>
      <c r="F36" t="str">
        <f>'Assessed Non-TIF'!F36</f>
        <v>Bennett</v>
      </c>
      <c r="G36" s="8">
        <f>SUMIFS(TaxableValuation[Taxable Residential],TaxableValuation[Dist],$C36,TaxableValuation[Tif_NonTIF],$A$4)</f>
        <v>0</v>
      </c>
      <c r="H36" s="8">
        <f>SUMIFS(TaxableValuation[Taxable Ag Land],TaxableValuation[Dist],$C36,TaxableValuation[Tif_NonTIF],$A$4)</f>
        <v>0</v>
      </c>
      <c r="I36" s="8">
        <f>SUMIFS(TaxableValuation[Taxable Ag Building],TaxableValuation[Dist],$C36,TaxableValuation[Tif_NonTIF],$A$4)</f>
        <v>0</v>
      </c>
      <c r="J36" s="8">
        <f>SUMIFS(TaxableValuation[Taxable Commercial],TaxableValuation[Dist],$C36,TaxableValuation[Tif_NonTIF],$A$4)</f>
        <v>0</v>
      </c>
      <c r="K36" s="8">
        <f>SUMIFS(TaxableValuation[Taxable Industrial],TaxableValuation[Dist],$C36,TaxableValuation[Tif_NonTIF],$A$4)</f>
        <v>0</v>
      </c>
      <c r="L36" s="8">
        <f>SUMIFS(TaxableValuation[Taxable Reserved],TaxableValuation[Dist],$C36,TaxableValuation[Tif_NonTIF],$A$4)</f>
        <v>0</v>
      </c>
      <c r="M36" s="8">
        <f>SUMIFS(TaxableValuation[Taxable Reserved2],TaxableValuation[Dist],$C36,TaxableValuation[Tif_NonTIF],$A$4)</f>
        <v>0</v>
      </c>
      <c r="N36" s="8">
        <f>SUMIFS(TaxableValuation[Taxable Railroads],TaxableValuation[Dist],$C36,TaxableValuation[Tif_NonTIF],$A$4)</f>
        <v>0</v>
      </c>
      <c r="O36" s="8">
        <f>SUMIFS(TaxableValuation[Taxable Utilities],TaxableValuation[Dist],$C36,TaxableValuation[Tif_NonTIF],$A$4)</f>
        <v>0</v>
      </c>
      <c r="P36" s="8">
        <f>SUMIFS(TaxableValuation[Taxable Other],TaxableValuation[Dist],$C36,TaxableValuation[Tif_NonTIF],$A$4)</f>
        <v>0</v>
      </c>
      <c r="Q36" s="8">
        <f>SUMIFS(TaxableValuation[Taxable Gross],TaxableValuation[Dist],$C36,TaxableValuation[Tif_NonTIF],$A$4)</f>
        <v>0</v>
      </c>
      <c r="R36" s="8">
        <f>SUMIFS(TaxableValuation[Taxable Military Exempt],TaxableValuation[Dist],$C36,TaxableValuation[Tif_NonTIF],$A$4)</f>
        <v>0</v>
      </c>
      <c r="S36" s="8">
        <f>SUMIFS(TaxableValuation[Taxable Homestead Exempt],TaxableValuation[Dist],$C36,TaxableValuation[Tif_NonTIF],$A$4)</f>
        <v>0</v>
      </c>
      <c r="T36" s="8">
        <f>SUMIFS(TaxableValuation[Taxable Net],TaxableValuation[Dist],$C36,TaxableValuation[Tif_NonTIF],$A$4)</f>
        <v>0</v>
      </c>
      <c r="U36" s="8">
        <f>SUMIFS(TaxableValuation[Taxable Gas &amp; Elec Utilities],TaxableValuation[Dist],$C36,TaxableValuation[Tif_NonTIF],$A$4)</f>
        <v>0</v>
      </c>
      <c r="V36" s="8">
        <f t="shared" si="0"/>
        <v>0</v>
      </c>
    </row>
    <row r="37" spans="1:22" x14ac:dyDescent="0.25">
      <c r="A37">
        <f>'Assessed Non-TIF'!A37</f>
        <v>2026</v>
      </c>
      <c r="B37" t="str">
        <f>'Assessed Non-TIF'!B37</f>
        <v>10</v>
      </c>
      <c r="C37" t="str">
        <f>'Assessed Non-TIF'!C37</f>
        <v>0609</v>
      </c>
      <c r="D37" t="str">
        <f>'Assessed Non-TIF'!D37</f>
        <v>0609</v>
      </c>
      <c r="E37" t="str">
        <f>'Assessed Non-TIF'!E37</f>
        <v>BENTON</v>
      </c>
      <c r="F37" t="str">
        <f>'Assessed Non-TIF'!F37</f>
        <v>Benton</v>
      </c>
      <c r="G37" s="8">
        <f>SUMIFS(TaxableValuation[Taxable Residential],TaxableValuation[Dist],$C37,TaxableValuation[Tif_NonTIF],$A$4)</f>
        <v>20928353</v>
      </c>
      <c r="H37" s="8">
        <f>SUMIFS(TaxableValuation[Taxable Ag Land],TaxableValuation[Dist],$C37,TaxableValuation[Tif_NonTIF],$A$4)</f>
        <v>17900</v>
      </c>
      <c r="I37" s="8">
        <f>SUMIFS(TaxableValuation[Taxable Ag Building],TaxableValuation[Dist],$C37,TaxableValuation[Tif_NonTIF],$A$4)</f>
        <v>0</v>
      </c>
      <c r="J37" s="8">
        <f>SUMIFS(TaxableValuation[Taxable Commercial],TaxableValuation[Dist],$C37,TaxableValuation[Tif_NonTIF],$A$4)</f>
        <v>9334270</v>
      </c>
      <c r="K37" s="8">
        <f>SUMIFS(TaxableValuation[Taxable Industrial],TaxableValuation[Dist],$C37,TaxableValuation[Tif_NonTIF],$A$4)</f>
        <v>14860</v>
      </c>
      <c r="L37" s="8">
        <f>SUMIFS(TaxableValuation[Taxable Reserved],TaxableValuation[Dist],$C37,TaxableValuation[Tif_NonTIF],$A$4)</f>
        <v>0</v>
      </c>
      <c r="M37" s="8">
        <f>SUMIFS(TaxableValuation[Taxable Reserved2],TaxableValuation[Dist],$C37,TaxableValuation[Tif_NonTIF],$A$4)</f>
        <v>0</v>
      </c>
      <c r="N37" s="8">
        <f>SUMIFS(TaxableValuation[Taxable Railroads],TaxableValuation[Dist],$C37,TaxableValuation[Tif_NonTIF],$A$4)</f>
        <v>0</v>
      </c>
      <c r="O37" s="8">
        <f>SUMIFS(TaxableValuation[Taxable Utilities],TaxableValuation[Dist],$C37,TaxableValuation[Tif_NonTIF],$A$4)</f>
        <v>0</v>
      </c>
      <c r="P37" s="8">
        <f>SUMIFS(TaxableValuation[Taxable Other],TaxableValuation[Dist],$C37,TaxableValuation[Tif_NonTIF],$A$4)</f>
        <v>0</v>
      </c>
      <c r="Q37" s="8">
        <f>SUMIFS(TaxableValuation[Taxable Gross],TaxableValuation[Dist],$C37,TaxableValuation[Tif_NonTIF],$A$4)</f>
        <v>30295383</v>
      </c>
      <c r="R37" s="8">
        <f>SUMIFS(TaxableValuation[Taxable Military Exempt],TaxableValuation[Dist],$C37,TaxableValuation[Tif_NonTIF],$A$4)</f>
        <v>48000</v>
      </c>
      <c r="S37" s="8">
        <f>SUMIFS(TaxableValuation[Taxable Homestead Exempt],TaxableValuation[Dist],$C37,TaxableValuation[Tif_NonTIF],$A$4)</f>
        <v>188500</v>
      </c>
      <c r="T37" s="8">
        <f>SUMIFS(TaxableValuation[Taxable Net],TaxableValuation[Dist],$C37,TaxableValuation[Tif_NonTIF],$A$4)</f>
        <v>30058883</v>
      </c>
      <c r="U37" s="8">
        <f>SUMIFS(TaxableValuation[Taxable Gas &amp; Elec Utilities],TaxableValuation[Dist],$C37,TaxableValuation[Tif_NonTIF],$A$4)</f>
        <v>0</v>
      </c>
      <c r="V37" s="8">
        <f t="shared" si="0"/>
        <v>30058883</v>
      </c>
    </row>
    <row r="38" spans="1:22" x14ac:dyDescent="0.25">
      <c r="A38">
        <f>'Assessed Non-TIF'!A38</f>
        <v>2026</v>
      </c>
      <c r="B38" t="str">
        <f>'Assessed Non-TIF'!B38</f>
        <v>09</v>
      </c>
      <c r="C38" t="str">
        <f>'Assessed Non-TIF'!C38</f>
        <v>0621</v>
      </c>
      <c r="D38" t="str">
        <f>'Assessed Non-TIF'!D38</f>
        <v>0621</v>
      </c>
      <c r="E38" t="str">
        <f>'Assessed Non-TIF'!E38</f>
        <v>BETTENDORF</v>
      </c>
      <c r="F38" t="str">
        <f>'Assessed Non-TIF'!F38</f>
        <v>Bettendorf</v>
      </c>
      <c r="G38" s="8">
        <f>SUMIFS(TaxableValuation[Taxable Residential],TaxableValuation[Dist],$C38,TaxableValuation[Tif_NonTIF],$A$4)</f>
        <v>6055620</v>
      </c>
      <c r="H38" s="8">
        <f>SUMIFS(TaxableValuation[Taxable Ag Land],TaxableValuation[Dist],$C38,TaxableValuation[Tif_NonTIF],$A$4)</f>
        <v>0</v>
      </c>
      <c r="I38" s="8">
        <f>SUMIFS(TaxableValuation[Taxable Ag Building],TaxableValuation[Dist],$C38,TaxableValuation[Tif_NonTIF],$A$4)</f>
        <v>0</v>
      </c>
      <c r="J38" s="8">
        <f>SUMIFS(TaxableValuation[Taxable Commercial],TaxableValuation[Dist],$C38,TaxableValuation[Tif_NonTIF],$A$4)</f>
        <v>76973152</v>
      </c>
      <c r="K38" s="8">
        <f>SUMIFS(TaxableValuation[Taxable Industrial],TaxableValuation[Dist],$C38,TaxableValuation[Tif_NonTIF],$A$4)</f>
        <v>6628518</v>
      </c>
      <c r="L38" s="8">
        <f>SUMIFS(TaxableValuation[Taxable Reserved],TaxableValuation[Dist],$C38,TaxableValuation[Tif_NonTIF],$A$4)</f>
        <v>0</v>
      </c>
      <c r="M38" s="8">
        <f>SUMIFS(TaxableValuation[Taxable Reserved2],TaxableValuation[Dist],$C38,TaxableValuation[Tif_NonTIF],$A$4)</f>
        <v>0</v>
      </c>
      <c r="N38" s="8">
        <f>SUMIFS(TaxableValuation[Taxable Railroads],TaxableValuation[Dist],$C38,TaxableValuation[Tif_NonTIF],$A$4)</f>
        <v>0</v>
      </c>
      <c r="O38" s="8">
        <f>SUMIFS(TaxableValuation[Taxable Utilities],TaxableValuation[Dist],$C38,TaxableValuation[Tif_NonTIF],$A$4)</f>
        <v>0</v>
      </c>
      <c r="P38" s="8">
        <f>SUMIFS(TaxableValuation[Taxable Other],TaxableValuation[Dist],$C38,TaxableValuation[Tif_NonTIF],$A$4)</f>
        <v>0</v>
      </c>
      <c r="Q38" s="8">
        <f>SUMIFS(TaxableValuation[Taxable Gross],TaxableValuation[Dist],$C38,TaxableValuation[Tif_NonTIF],$A$4)</f>
        <v>89657290</v>
      </c>
      <c r="R38" s="8">
        <f>SUMIFS(TaxableValuation[Taxable Military Exempt],TaxableValuation[Dist],$C38,TaxableValuation[Tif_NonTIF],$A$4)</f>
        <v>0</v>
      </c>
      <c r="S38" s="8">
        <f>SUMIFS(TaxableValuation[Taxable Homestead Exempt],TaxableValuation[Dist],$C38,TaxableValuation[Tif_NonTIF],$A$4)</f>
        <v>0</v>
      </c>
      <c r="T38" s="8">
        <f>SUMIFS(TaxableValuation[Taxable Net],TaxableValuation[Dist],$C38,TaxableValuation[Tif_NonTIF],$A$4)</f>
        <v>89657290</v>
      </c>
      <c r="U38" s="8">
        <f>SUMIFS(TaxableValuation[Taxable Gas &amp; Elec Utilities],TaxableValuation[Dist],$C38,TaxableValuation[Tif_NonTIF],$A$4)</f>
        <v>0</v>
      </c>
      <c r="V38" s="8">
        <f t="shared" si="0"/>
        <v>89657290</v>
      </c>
    </row>
    <row r="39" spans="1:22" x14ac:dyDescent="0.25">
      <c r="A39">
        <f>'Assessed Non-TIF'!A39</f>
        <v>2026</v>
      </c>
      <c r="B39" t="str">
        <f>'Assessed Non-TIF'!B39</f>
        <v>11</v>
      </c>
      <c r="C39" t="str">
        <f>'Assessed Non-TIF'!C39</f>
        <v>0720</v>
      </c>
      <c r="D39" t="str">
        <f>'Assessed Non-TIF'!D39</f>
        <v>0720</v>
      </c>
      <c r="E39" t="str">
        <f>'Assessed Non-TIF'!E39</f>
        <v>BONDURANT-FARRAR</v>
      </c>
      <c r="F39" t="str">
        <f>'Assessed Non-TIF'!F39</f>
        <v>Bondurant-Farrar</v>
      </c>
      <c r="G39" s="8">
        <f>SUMIFS(TaxableValuation[Taxable Residential],TaxableValuation[Dist],$C39,TaxableValuation[Tif_NonTIF],$A$4)</f>
        <v>81213054</v>
      </c>
      <c r="H39" s="8">
        <f>SUMIFS(TaxableValuation[Taxable Ag Land],TaxableValuation[Dist],$C39,TaxableValuation[Tif_NonTIF],$A$4)</f>
        <v>0</v>
      </c>
      <c r="I39" s="8">
        <f>SUMIFS(TaxableValuation[Taxable Ag Building],TaxableValuation[Dist],$C39,TaxableValuation[Tif_NonTIF],$A$4)</f>
        <v>0</v>
      </c>
      <c r="J39" s="8">
        <f>SUMIFS(TaxableValuation[Taxable Commercial],TaxableValuation[Dist],$C39,TaxableValuation[Tif_NonTIF],$A$4)</f>
        <v>211486991</v>
      </c>
      <c r="K39" s="8">
        <f>SUMIFS(TaxableValuation[Taxable Industrial],TaxableValuation[Dist],$C39,TaxableValuation[Tif_NonTIF],$A$4)</f>
        <v>4890418</v>
      </c>
      <c r="L39" s="8">
        <f>SUMIFS(TaxableValuation[Taxable Reserved],TaxableValuation[Dist],$C39,TaxableValuation[Tif_NonTIF],$A$4)</f>
        <v>0</v>
      </c>
      <c r="M39" s="8">
        <f>SUMIFS(TaxableValuation[Taxable Reserved2],TaxableValuation[Dist],$C39,TaxableValuation[Tif_NonTIF],$A$4)</f>
        <v>0</v>
      </c>
      <c r="N39" s="8">
        <f>SUMIFS(TaxableValuation[Taxable Railroads],TaxableValuation[Dist],$C39,TaxableValuation[Tif_NonTIF],$A$4)</f>
        <v>0</v>
      </c>
      <c r="O39" s="8">
        <f>SUMIFS(TaxableValuation[Taxable Utilities],TaxableValuation[Dist],$C39,TaxableValuation[Tif_NonTIF],$A$4)</f>
        <v>0</v>
      </c>
      <c r="P39" s="8">
        <f>SUMIFS(TaxableValuation[Taxable Other],TaxableValuation[Dist],$C39,TaxableValuation[Tif_NonTIF],$A$4)</f>
        <v>0</v>
      </c>
      <c r="Q39" s="8">
        <f>SUMIFS(TaxableValuation[Taxable Gross],TaxableValuation[Dist],$C39,TaxableValuation[Tif_NonTIF],$A$4)</f>
        <v>297590463</v>
      </c>
      <c r="R39" s="8">
        <f>SUMIFS(TaxableValuation[Taxable Military Exempt],TaxableValuation[Dist],$C39,TaxableValuation[Tif_NonTIF],$A$4)</f>
        <v>0</v>
      </c>
      <c r="S39" s="8">
        <f>SUMIFS(TaxableValuation[Taxable Homestead Exempt],TaxableValuation[Dist],$C39,TaxableValuation[Tif_NonTIF],$A$4)</f>
        <v>0</v>
      </c>
      <c r="T39" s="8">
        <f>SUMIFS(TaxableValuation[Taxable Net],TaxableValuation[Dist],$C39,TaxableValuation[Tif_NonTIF],$A$4)</f>
        <v>297590463</v>
      </c>
      <c r="U39" s="8">
        <f>SUMIFS(TaxableValuation[Taxable Gas &amp; Elec Utilities],TaxableValuation[Dist],$C39,TaxableValuation[Tif_NonTIF],$A$4)</f>
        <v>0</v>
      </c>
      <c r="V39" s="8">
        <f t="shared" si="0"/>
        <v>297590463</v>
      </c>
    </row>
    <row r="40" spans="1:22" x14ac:dyDescent="0.25">
      <c r="A40">
        <f>'Assessed Non-TIF'!A40</f>
        <v>2026</v>
      </c>
      <c r="B40" t="str">
        <f>'Assessed Non-TIF'!B40</f>
        <v>11</v>
      </c>
      <c r="C40" t="str">
        <f>'Assessed Non-TIF'!C40</f>
        <v>0729</v>
      </c>
      <c r="D40" t="str">
        <f>'Assessed Non-TIF'!D40</f>
        <v>0729</v>
      </c>
      <c r="E40" t="str">
        <f>'Assessed Non-TIF'!E40</f>
        <v>BOONE</v>
      </c>
      <c r="F40" t="str">
        <f>'Assessed Non-TIF'!F40</f>
        <v>Boone</v>
      </c>
      <c r="G40" s="8">
        <f>SUMIFS(TaxableValuation[Taxable Residential],TaxableValuation[Dist],$C40,TaxableValuation[Tif_NonTIF],$A$4)</f>
        <v>20689309</v>
      </c>
      <c r="H40" s="8">
        <f>SUMIFS(TaxableValuation[Taxable Ag Land],TaxableValuation[Dist],$C40,TaxableValuation[Tif_NonTIF],$A$4)</f>
        <v>72368</v>
      </c>
      <c r="I40" s="8">
        <f>SUMIFS(TaxableValuation[Taxable Ag Building],TaxableValuation[Dist],$C40,TaxableValuation[Tif_NonTIF],$A$4)</f>
        <v>2408</v>
      </c>
      <c r="J40" s="8">
        <f>SUMIFS(TaxableValuation[Taxable Commercial],TaxableValuation[Dist],$C40,TaxableValuation[Tif_NonTIF],$A$4)</f>
        <v>576140</v>
      </c>
      <c r="K40" s="8">
        <f>SUMIFS(TaxableValuation[Taxable Industrial],TaxableValuation[Dist],$C40,TaxableValuation[Tif_NonTIF],$A$4)</f>
        <v>48876</v>
      </c>
      <c r="L40" s="8">
        <f>SUMIFS(TaxableValuation[Taxable Reserved],TaxableValuation[Dist],$C40,TaxableValuation[Tif_NonTIF],$A$4)</f>
        <v>0</v>
      </c>
      <c r="M40" s="8">
        <f>SUMIFS(TaxableValuation[Taxable Reserved2],TaxableValuation[Dist],$C40,TaxableValuation[Tif_NonTIF],$A$4)</f>
        <v>0</v>
      </c>
      <c r="N40" s="8">
        <f>SUMIFS(TaxableValuation[Taxable Railroads],TaxableValuation[Dist],$C40,TaxableValuation[Tif_NonTIF],$A$4)</f>
        <v>0</v>
      </c>
      <c r="O40" s="8">
        <f>SUMIFS(TaxableValuation[Taxable Utilities],TaxableValuation[Dist],$C40,TaxableValuation[Tif_NonTIF],$A$4)</f>
        <v>0</v>
      </c>
      <c r="P40" s="8">
        <f>SUMIFS(TaxableValuation[Taxable Other],TaxableValuation[Dist],$C40,TaxableValuation[Tif_NonTIF],$A$4)</f>
        <v>0</v>
      </c>
      <c r="Q40" s="8">
        <f>SUMIFS(TaxableValuation[Taxable Gross],TaxableValuation[Dist],$C40,TaxableValuation[Tif_NonTIF],$A$4)</f>
        <v>21389101</v>
      </c>
      <c r="R40" s="8">
        <f>SUMIFS(TaxableValuation[Taxable Military Exempt],TaxableValuation[Dist],$C40,TaxableValuation[Tif_NonTIF],$A$4)</f>
        <v>8000</v>
      </c>
      <c r="S40" s="8">
        <f>SUMIFS(TaxableValuation[Taxable Homestead Exempt],TaxableValuation[Dist],$C40,TaxableValuation[Tif_NonTIF],$A$4)</f>
        <v>19500</v>
      </c>
      <c r="T40" s="8">
        <f>SUMIFS(TaxableValuation[Taxable Net],TaxableValuation[Dist],$C40,TaxableValuation[Tif_NonTIF],$A$4)</f>
        <v>21361601</v>
      </c>
      <c r="U40" s="8">
        <f>SUMIFS(TaxableValuation[Taxable Gas &amp; Elec Utilities],TaxableValuation[Dist],$C40,TaxableValuation[Tif_NonTIF],$A$4)</f>
        <v>0</v>
      </c>
      <c r="V40" s="8">
        <f t="shared" si="0"/>
        <v>21361601</v>
      </c>
    </row>
    <row r="41" spans="1:22" x14ac:dyDescent="0.25">
      <c r="A41">
        <f>'Assessed Non-TIF'!A41</f>
        <v>2026</v>
      </c>
      <c r="B41" t="str">
        <f>'Assessed Non-TIF'!B41</f>
        <v>12</v>
      </c>
      <c r="C41" t="str">
        <f>'Assessed Non-TIF'!C41</f>
        <v>0747</v>
      </c>
      <c r="D41" t="str">
        <f>'Assessed Non-TIF'!D41</f>
        <v>0747</v>
      </c>
      <c r="E41" t="str">
        <f>'Assessed Non-TIF'!E41</f>
        <v>BOYDEN-HULL</v>
      </c>
      <c r="F41" t="str">
        <f>'Assessed Non-TIF'!F41</f>
        <v>Boyden-Hull</v>
      </c>
      <c r="G41" s="8">
        <f>SUMIFS(TaxableValuation[Taxable Residential],TaxableValuation[Dist],$C41,TaxableValuation[Tif_NonTIF],$A$4)</f>
        <v>21736756</v>
      </c>
      <c r="H41" s="8">
        <f>SUMIFS(TaxableValuation[Taxable Ag Land],TaxableValuation[Dist],$C41,TaxableValuation[Tif_NonTIF],$A$4)</f>
        <v>704843</v>
      </c>
      <c r="I41" s="8">
        <f>SUMIFS(TaxableValuation[Taxable Ag Building],TaxableValuation[Dist],$C41,TaxableValuation[Tif_NonTIF],$A$4)</f>
        <v>56316</v>
      </c>
      <c r="J41" s="8">
        <f>SUMIFS(TaxableValuation[Taxable Commercial],TaxableValuation[Dist],$C41,TaxableValuation[Tif_NonTIF],$A$4)</f>
        <v>40828198</v>
      </c>
      <c r="K41" s="8">
        <f>SUMIFS(TaxableValuation[Taxable Industrial],TaxableValuation[Dist],$C41,TaxableValuation[Tif_NonTIF],$A$4)</f>
        <v>15419020</v>
      </c>
      <c r="L41" s="8">
        <f>SUMIFS(TaxableValuation[Taxable Reserved],TaxableValuation[Dist],$C41,TaxableValuation[Tif_NonTIF],$A$4)</f>
        <v>0</v>
      </c>
      <c r="M41" s="8">
        <f>SUMIFS(TaxableValuation[Taxable Reserved2],TaxableValuation[Dist],$C41,TaxableValuation[Tif_NonTIF],$A$4)</f>
        <v>0</v>
      </c>
      <c r="N41" s="8">
        <f>SUMIFS(TaxableValuation[Taxable Railroads],TaxableValuation[Dist],$C41,TaxableValuation[Tif_NonTIF],$A$4)</f>
        <v>0</v>
      </c>
      <c r="O41" s="8">
        <f>SUMIFS(TaxableValuation[Taxable Utilities],TaxableValuation[Dist],$C41,TaxableValuation[Tif_NonTIF],$A$4)</f>
        <v>0</v>
      </c>
      <c r="P41" s="8">
        <f>SUMIFS(TaxableValuation[Taxable Other],TaxableValuation[Dist],$C41,TaxableValuation[Tif_NonTIF],$A$4)</f>
        <v>0</v>
      </c>
      <c r="Q41" s="8">
        <f>SUMIFS(TaxableValuation[Taxable Gross],TaxableValuation[Dist],$C41,TaxableValuation[Tif_NonTIF],$A$4)</f>
        <v>78745133</v>
      </c>
      <c r="R41" s="8">
        <f>SUMIFS(TaxableValuation[Taxable Military Exempt],TaxableValuation[Dist],$C41,TaxableValuation[Tif_NonTIF],$A$4)</f>
        <v>28000</v>
      </c>
      <c r="S41" s="8">
        <f>SUMIFS(TaxableValuation[Taxable Homestead Exempt],TaxableValuation[Dist],$C41,TaxableValuation[Tif_NonTIF],$A$4)</f>
        <v>240500</v>
      </c>
      <c r="T41" s="8">
        <f>SUMIFS(TaxableValuation[Taxable Net],TaxableValuation[Dist],$C41,TaxableValuation[Tif_NonTIF],$A$4)</f>
        <v>78476633</v>
      </c>
      <c r="U41" s="8">
        <f>SUMIFS(TaxableValuation[Taxable Gas &amp; Elec Utilities],TaxableValuation[Dist],$C41,TaxableValuation[Tif_NonTIF],$A$4)</f>
        <v>0</v>
      </c>
      <c r="V41" s="8">
        <f t="shared" si="0"/>
        <v>78476633</v>
      </c>
    </row>
    <row r="42" spans="1:22" x14ac:dyDescent="0.25">
      <c r="A42">
        <f>'Assessed Non-TIF'!A42</f>
        <v>2026</v>
      </c>
      <c r="B42" t="str">
        <f>'Assessed Non-TIF'!B42</f>
        <v>13</v>
      </c>
      <c r="C42" t="str">
        <f>'Assessed Non-TIF'!C42</f>
        <v>1917</v>
      </c>
      <c r="D42" t="str">
        <f>'Assessed Non-TIF'!D42</f>
        <v>1917</v>
      </c>
      <c r="E42" t="str">
        <f>'Assessed Non-TIF'!E42</f>
        <v>BOYER VALLEY</v>
      </c>
      <c r="F42" t="str">
        <f>'Assessed Non-TIF'!F42</f>
        <v>Boyer Valley</v>
      </c>
      <c r="G42" s="8">
        <f>SUMIFS(TaxableValuation[Taxable Residential],TaxableValuation[Dist],$C42,TaxableValuation[Tif_NonTIF],$A$4)</f>
        <v>6210075</v>
      </c>
      <c r="H42" s="8">
        <f>SUMIFS(TaxableValuation[Taxable Ag Land],TaxableValuation[Dist],$C42,TaxableValuation[Tif_NonTIF],$A$4)</f>
        <v>0</v>
      </c>
      <c r="I42" s="8">
        <f>SUMIFS(TaxableValuation[Taxable Ag Building],TaxableValuation[Dist],$C42,TaxableValuation[Tif_NonTIF],$A$4)</f>
        <v>0</v>
      </c>
      <c r="J42" s="8">
        <f>SUMIFS(TaxableValuation[Taxable Commercial],TaxableValuation[Dist],$C42,TaxableValuation[Tif_NonTIF],$A$4)</f>
        <v>19001</v>
      </c>
      <c r="K42" s="8">
        <f>SUMIFS(TaxableValuation[Taxable Industrial],TaxableValuation[Dist],$C42,TaxableValuation[Tif_NonTIF],$A$4)</f>
        <v>0</v>
      </c>
      <c r="L42" s="8">
        <f>SUMIFS(TaxableValuation[Taxable Reserved],TaxableValuation[Dist],$C42,TaxableValuation[Tif_NonTIF],$A$4)</f>
        <v>0</v>
      </c>
      <c r="M42" s="8">
        <f>SUMIFS(TaxableValuation[Taxable Reserved2],TaxableValuation[Dist],$C42,TaxableValuation[Tif_NonTIF],$A$4)</f>
        <v>0</v>
      </c>
      <c r="N42" s="8">
        <f>SUMIFS(TaxableValuation[Taxable Railroads],TaxableValuation[Dist],$C42,TaxableValuation[Tif_NonTIF],$A$4)</f>
        <v>0</v>
      </c>
      <c r="O42" s="8">
        <f>SUMIFS(TaxableValuation[Taxable Utilities],TaxableValuation[Dist],$C42,TaxableValuation[Tif_NonTIF],$A$4)</f>
        <v>0</v>
      </c>
      <c r="P42" s="8">
        <f>SUMIFS(TaxableValuation[Taxable Other],TaxableValuation[Dist],$C42,TaxableValuation[Tif_NonTIF],$A$4)</f>
        <v>0</v>
      </c>
      <c r="Q42" s="8">
        <f>SUMIFS(TaxableValuation[Taxable Gross],TaxableValuation[Dist],$C42,TaxableValuation[Tif_NonTIF],$A$4)</f>
        <v>6229076</v>
      </c>
      <c r="R42" s="8">
        <f>SUMIFS(TaxableValuation[Taxable Military Exempt],TaxableValuation[Dist],$C42,TaxableValuation[Tif_NonTIF],$A$4)</f>
        <v>0</v>
      </c>
      <c r="S42" s="8">
        <f>SUMIFS(TaxableValuation[Taxable Homestead Exempt],TaxableValuation[Dist],$C42,TaxableValuation[Tif_NonTIF],$A$4)</f>
        <v>32500</v>
      </c>
      <c r="T42" s="8">
        <f>SUMIFS(TaxableValuation[Taxable Net],TaxableValuation[Dist],$C42,TaxableValuation[Tif_NonTIF],$A$4)</f>
        <v>6196576</v>
      </c>
      <c r="U42" s="8">
        <f>SUMIFS(TaxableValuation[Taxable Gas &amp; Elec Utilities],TaxableValuation[Dist],$C42,TaxableValuation[Tif_NonTIF],$A$4)</f>
        <v>0</v>
      </c>
      <c r="V42" s="8">
        <f t="shared" si="0"/>
        <v>6196576</v>
      </c>
    </row>
    <row r="43" spans="1:22" x14ac:dyDescent="0.25">
      <c r="A43">
        <f>'Assessed Non-TIF'!A43</f>
        <v>2026</v>
      </c>
      <c r="B43" t="str">
        <f>'Assessed Non-TIF'!B43</f>
        <v>07</v>
      </c>
      <c r="C43" t="str">
        <f>'Assessed Non-TIF'!C43</f>
        <v>0846</v>
      </c>
      <c r="D43" t="str">
        <f>'Assessed Non-TIF'!D43</f>
        <v>0846</v>
      </c>
      <c r="E43" t="str">
        <f>'Assessed Non-TIF'!E43</f>
        <v>BROOKLYN-GUERNSEY-MALCOM</v>
      </c>
      <c r="F43" t="str">
        <f>'Assessed Non-TIF'!F43</f>
        <v>Brooklyn-Guernsey-Malcom</v>
      </c>
      <c r="G43" s="8">
        <f>SUMIFS(TaxableValuation[Taxable Residential],TaxableValuation[Dist],$C43,TaxableValuation[Tif_NonTIF],$A$4)</f>
        <v>24895679</v>
      </c>
      <c r="H43" s="8">
        <f>SUMIFS(TaxableValuation[Taxable Ag Land],TaxableValuation[Dist],$C43,TaxableValuation[Tif_NonTIF],$A$4)</f>
        <v>0</v>
      </c>
      <c r="I43" s="8">
        <f>SUMIFS(TaxableValuation[Taxable Ag Building],TaxableValuation[Dist],$C43,TaxableValuation[Tif_NonTIF],$A$4)</f>
        <v>0</v>
      </c>
      <c r="J43" s="8">
        <f>SUMIFS(TaxableValuation[Taxable Commercial],TaxableValuation[Dist],$C43,TaxableValuation[Tif_NonTIF],$A$4)</f>
        <v>1296069</v>
      </c>
      <c r="K43" s="8">
        <f>SUMIFS(TaxableValuation[Taxable Industrial],TaxableValuation[Dist],$C43,TaxableValuation[Tif_NonTIF],$A$4)</f>
        <v>9845568</v>
      </c>
      <c r="L43" s="8">
        <f>SUMIFS(TaxableValuation[Taxable Reserved],TaxableValuation[Dist],$C43,TaxableValuation[Tif_NonTIF],$A$4)</f>
        <v>0</v>
      </c>
      <c r="M43" s="8">
        <f>SUMIFS(TaxableValuation[Taxable Reserved2],TaxableValuation[Dist],$C43,TaxableValuation[Tif_NonTIF],$A$4)</f>
        <v>0</v>
      </c>
      <c r="N43" s="8">
        <f>SUMIFS(TaxableValuation[Taxable Railroads],TaxableValuation[Dist],$C43,TaxableValuation[Tif_NonTIF],$A$4)</f>
        <v>0</v>
      </c>
      <c r="O43" s="8">
        <f>SUMIFS(TaxableValuation[Taxable Utilities],TaxableValuation[Dist],$C43,TaxableValuation[Tif_NonTIF],$A$4)</f>
        <v>0</v>
      </c>
      <c r="P43" s="8">
        <f>SUMIFS(TaxableValuation[Taxable Other],TaxableValuation[Dist],$C43,TaxableValuation[Tif_NonTIF],$A$4)</f>
        <v>0</v>
      </c>
      <c r="Q43" s="8">
        <f>SUMIFS(TaxableValuation[Taxable Gross],TaxableValuation[Dist],$C43,TaxableValuation[Tif_NonTIF],$A$4)</f>
        <v>36037316</v>
      </c>
      <c r="R43" s="8">
        <f>SUMIFS(TaxableValuation[Taxable Military Exempt],TaxableValuation[Dist],$C43,TaxableValuation[Tif_NonTIF],$A$4)</f>
        <v>0</v>
      </c>
      <c r="S43" s="8">
        <f>SUMIFS(TaxableValuation[Taxable Homestead Exempt],TaxableValuation[Dist],$C43,TaxableValuation[Tif_NonTIF],$A$4)</f>
        <v>0</v>
      </c>
      <c r="T43" s="8">
        <f>SUMIFS(TaxableValuation[Taxable Net],TaxableValuation[Dist],$C43,TaxableValuation[Tif_NonTIF],$A$4)</f>
        <v>36037316</v>
      </c>
      <c r="U43" s="8">
        <f>SUMIFS(TaxableValuation[Taxable Gas &amp; Elec Utilities],TaxableValuation[Dist],$C43,TaxableValuation[Tif_NonTIF],$A$4)</f>
        <v>0</v>
      </c>
      <c r="V43" s="8">
        <f t="shared" si="0"/>
        <v>36037316</v>
      </c>
    </row>
    <row r="44" spans="1:22" x14ac:dyDescent="0.25">
      <c r="A44">
        <f>'Assessed Non-TIF'!A44</f>
        <v>2026</v>
      </c>
      <c r="B44" t="str">
        <f>'Assessed Non-TIF'!B44</f>
        <v>15</v>
      </c>
      <c r="C44" t="str">
        <f>'Assessed Non-TIF'!C44</f>
        <v>0882</v>
      </c>
      <c r="D44" t="str">
        <f>'Assessed Non-TIF'!D44</f>
        <v>0882</v>
      </c>
      <c r="E44" t="str">
        <f>'Assessed Non-TIF'!E44</f>
        <v>BURLINGTON</v>
      </c>
      <c r="F44" t="str">
        <f>'Assessed Non-TIF'!F44</f>
        <v>Burlington</v>
      </c>
      <c r="G44" s="8">
        <f>SUMIFS(TaxableValuation[Taxable Residential],TaxableValuation[Dist],$C44,TaxableValuation[Tif_NonTIF],$A$4)</f>
        <v>40568045</v>
      </c>
      <c r="H44" s="8">
        <f>SUMIFS(TaxableValuation[Taxable Ag Land],TaxableValuation[Dist],$C44,TaxableValuation[Tif_NonTIF],$A$4)</f>
        <v>777492</v>
      </c>
      <c r="I44" s="8">
        <f>SUMIFS(TaxableValuation[Taxable Ag Building],TaxableValuation[Dist],$C44,TaxableValuation[Tif_NonTIF],$A$4)</f>
        <v>1415</v>
      </c>
      <c r="J44" s="8">
        <f>SUMIFS(TaxableValuation[Taxable Commercial],TaxableValuation[Dist],$C44,TaxableValuation[Tif_NonTIF],$A$4)</f>
        <v>65623706</v>
      </c>
      <c r="K44" s="8">
        <f>SUMIFS(TaxableValuation[Taxable Industrial],TaxableValuation[Dist],$C44,TaxableValuation[Tif_NonTIF],$A$4)</f>
        <v>8047920</v>
      </c>
      <c r="L44" s="8">
        <f>SUMIFS(TaxableValuation[Taxable Reserved],TaxableValuation[Dist],$C44,TaxableValuation[Tif_NonTIF],$A$4)</f>
        <v>0</v>
      </c>
      <c r="M44" s="8">
        <f>SUMIFS(TaxableValuation[Taxable Reserved2],TaxableValuation[Dist],$C44,TaxableValuation[Tif_NonTIF],$A$4)</f>
        <v>0</v>
      </c>
      <c r="N44" s="8">
        <f>SUMIFS(TaxableValuation[Taxable Railroads],TaxableValuation[Dist],$C44,TaxableValuation[Tif_NonTIF],$A$4)</f>
        <v>0</v>
      </c>
      <c r="O44" s="8">
        <f>SUMIFS(TaxableValuation[Taxable Utilities],TaxableValuation[Dist],$C44,TaxableValuation[Tif_NonTIF],$A$4)</f>
        <v>0</v>
      </c>
      <c r="P44" s="8">
        <f>SUMIFS(TaxableValuation[Taxable Other],TaxableValuation[Dist],$C44,TaxableValuation[Tif_NonTIF],$A$4)</f>
        <v>0</v>
      </c>
      <c r="Q44" s="8">
        <f>SUMIFS(TaxableValuation[Taxable Gross],TaxableValuation[Dist],$C44,TaxableValuation[Tif_NonTIF],$A$4)</f>
        <v>115018578</v>
      </c>
      <c r="R44" s="8">
        <f>SUMIFS(TaxableValuation[Taxable Military Exempt],TaxableValuation[Dist],$C44,TaxableValuation[Tif_NonTIF],$A$4)</f>
        <v>0</v>
      </c>
      <c r="S44" s="8">
        <f>SUMIFS(TaxableValuation[Taxable Homestead Exempt],TaxableValuation[Dist],$C44,TaxableValuation[Tif_NonTIF],$A$4)</f>
        <v>26000</v>
      </c>
      <c r="T44" s="8">
        <f>SUMIFS(TaxableValuation[Taxable Net],TaxableValuation[Dist],$C44,TaxableValuation[Tif_NonTIF],$A$4)</f>
        <v>114992578</v>
      </c>
      <c r="U44" s="8">
        <f>SUMIFS(TaxableValuation[Taxable Gas &amp; Elec Utilities],TaxableValuation[Dist],$C44,TaxableValuation[Tif_NonTIF],$A$4)</f>
        <v>0</v>
      </c>
      <c r="V44" s="8">
        <f t="shared" si="0"/>
        <v>114992578</v>
      </c>
    </row>
    <row r="45" spans="1:22" x14ac:dyDescent="0.25">
      <c r="A45">
        <f>'Assessed Non-TIF'!A45</f>
        <v>2026</v>
      </c>
      <c r="B45" t="str">
        <f>'Assessed Non-TIF'!B45</f>
        <v>07</v>
      </c>
      <c r="C45" t="str">
        <f>'Assessed Non-TIF'!C45</f>
        <v>0916</v>
      </c>
      <c r="D45" t="str">
        <f>'Assessed Non-TIF'!D45</f>
        <v>0916</v>
      </c>
      <c r="E45" t="str">
        <f>'Assessed Non-TIF'!E45</f>
        <v>CAL</v>
      </c>
      <c r="F45" t="str">
        <f>'Assessed Non-TIF'!F45</f>
        <v>CAL</v>
      </c>
      <c r="G45" s="8">
        <f>SUMIFS(TaxableValuation[Taxable Residential],TaxableValuation[Dist],$C45,TaxableValuation[Tif_NonTIF],$A$4)</f>
        <v>0</v>
      </c>
      <c r="H45" s="8">
        <f>SUMIFS(TaxableValuation[Taxable Ag Land],TaxableValuation[Dist],$C45,TaxableValuation[Tif_NonTIF],$A$4)</f>
        <v>0</v>
      </c>
      <c r="I45" s="8">
        <f>SUMIFS(TaxableValuation[Taxable Ag Building],TaxableValuation[Dist],$C45,TaxableValuation[Tif_NonTIF],$A$4)</f>
        <v>0</v>
      </c>
      <c r="J45" s="8">
        <f>SUMIFS(TaxableValuation[Taxable Commercial],TaxableValuation[Dist],$C45,TaxableValuation[Tif_NonTIF],$A$4)</f>
        <v>0</v>
      </c>
      <c r="K45" s="8">
        <f>SUMIFS(TaxableValuation[Taxable Industrial],TaxableValuation[Dist],$C45,TaxableValuation[Tif_NonTIF],$A$4)</f>
        <v>0</v>
      </c>
      <c r="L45" s="8">
        <f>SUMIFS(TaxableValuation[Taxable Reserved],TaxableValuation[Dist],$C45,TaxableValuation[Tif_NonTIF],$A$4)</f>
        <v>0</v>
      </c>
      <c r="M45" s="8">
        <f>SUMIFS(TaxableValuation[Taxable Reserved2],TaxableValuation[Dist],$C45,TaxableValuation[Tif_NonTIF],$A$4)</f>
        <v>0</v>
      </c>
      <c r="N45" s="8">
        <f>SUMIFS(TaxableValuation[Taxable Railroads],TaxableValuation[Dist],$C45,TaxableValuation[Tif_NonTIF],$A$4)</f>
        <v>0</v>
      </c>
      <c r="O45" s="8">
        <f>SUMIFS(TaxableValuation[Taxable Utilities],TaxableValuation[Dist],$C45,TaxableValuation[Tif_NonTIF],$A$4)</f>
        <v>0</v>
      </c>
      <c r="P45" s="8">
        <f>SUMIFS(TaxableValuation[Taxable Other],TaxableValuation[Dist],$C45,TaxableValuation[Tif_NonTIF],$A$4)</f>
        <v>0</v>
      </c>
      <c r="Q45" s="8">
        <f>SUMIFS(TaxableValuation[Taxable Gross],TaxableValuation[Dist],$C45,TaxableValuation[Tif_NonTIF],$A$4)</f>
        <v>0</v>
      </c>
      <c r="R45" s="8">
        <f>SUMIFS(TaxableValuation[Taxable Military Exempt],TaxableValuation[Dist],$C45,TaxableValuation[Tif_NonTIF],$A$4)</f>
        <v>0</v>
      </c>
      <c r="S45" s="8">
        <f>SUMIFS(TaxableValuation[Taxable Homestead Exempt],TaxableValuation[Dist],$C45,TaxableValuation[Tif_NonTIF],$A$4)</f>
        <v>0</v>
      </c>
      <c r="T45" s="8">
        <f>SUMIFS(TaxableValuation[Taxable Net],TaxableValuation[Dist],$C45,TaxableValuation[Tif_NonTIF],$A$4)</f>
        <v>0</v>
      </c>
      <c r="U45" s="8">
        <f>SUMIFS(TaxableValuation[Taxable Gas &amp; Elec Utilities],TaxableValuation[Dist],$C45,TaxableValuation[Tif_NonTIF],$A$4)</f>
        <v>0</v>
      </c>
      <c r="V45" s="8">
        <f t="shared" si="0"/>
        <v>0</v>
      </c>
    </row>
    <row r="46" spans="1:22" x14ac:dyDescent="0.25">
      <c r="A46">
        <f>'Assessed Non-TIF'!A46</f>
        <v>2026</v>
      </c>
      <c r="B46" t="str">
        <f>'Assessed Non-TIF'!B46</f>
        <v>09</v>
      </c>
      <c r="C46" t="str">
        <f>'Assessed Non-TIF'!C46</f>
        <v>0918</v>
      </c>
      <c r="D46" t="str">
        <f>'Assessed Non-TIF'!D46</f>
        <v>0918</v>
      </c>
      <c r="E46" t="str">
        <f>'Assessed Non-TIF'!E46</f>
        <v>CALAMUS-WHEATLAND</v>
      </c>
      <c r="F46" t="str">
        <f>'Assessed Non-TIF'!F46</f>
        <v>Calamus-Wheatland</v>
      </c>
      <c r="G46" s="8">
        <f>SUMIFS(TaxableValuation[Taxable Residential],TaxableValuation[Dist],$C46,TaxableValuation[Tif_NonTIF],$A$4)</f>
        <v>0</v>
      </c>
      <c r="H46" s="8">
        <f>SUMIFS(TaxableValuation[Taxable Ag Land],TaxableValuation[Dist],$C46,TaxableValuation[Tif_NonTIF],$A$4)</f>
        <v>0</v>
      </c>
      <c r="I46" s="8">
        <f>SUMIFS(TaxableValuation[Taxable Ag Building],TaxableValuation[Dist],$C46,TaxableValuation[Tif_NonTIF],$A$4)</f>
        <v>0</v>
      </c>
      <c r="J46" s="8">
        <f>SUMIFS(TaxableValuation[Taxable Commercial],TaxableValuation[Dist],$C46,TaxableValuation[Tif_NonTIF],$A$4)</f>
        <v>0</v>
      </c>
      <c r="K46" s="8">
        <f>SUMIFS(TaxableValuation[Taxable Industrial],TaxableValuation[Dist],$C46,TaxableValuation[Tif_NonTIF],$A$4)</f>
        <v>0</v>
      </c>
      <c r="L46" s="8">
        <f>SUMIFS(TaxableValuation[Taxable Reserved],TaxableValuation[Dist],$C46,TaxableValuation[Tif_NonTIF],$A$4)</f>
        <v>0</v>
      </c>
      <c r="M46" s="8">
        <f>SUMIFS(TaxableValuation[Taxable Reserved2],TaxableValuation[Dist],$C46,TaxableValuation[Tif_NonTIF],$A$4)</f>
        <v>0</v>
      </c>
      <c r="N46" s="8">
        <f>SUMIFS(TaxableValuation[Taxable Railroads],TaxableValuation[Dist],$C46,TaxableValuation[Tif_NonTIF],$A$4)</f>
        <v>0</v>
      </c>
      <c r="O46" s="8">
        <f>SUMIFS(TaxableValuation[Taxable Utilities],TaxableValuation[Dist],$C46,TaxableValuation[Tif_NonTIF],$A$4)</f>
        <v>0</v>
      </c>
      <c r="P46" s="8">
        <f>SUMIFS(TaxableValuation[Taxable Other],TaxableValuation[Dist],$C46,TaxableValuation[Tif_NonTIF],$A$4)</f>
        <v>0</v>
      </c>
      <c r="Q46" s="8">
        <f>SUMIFS(TaxableValuation[Taxable Gross],TaxableValuation[Dist],$C46,TaxableValuation[Tif_NonTIF],$A$4)</f>
        <v>0</v>
      </c>
      <c r="R46" s="8">
        <f>SUMIFS(TaxableValuation[Taxable Military Exempt],TaxableValuation[Dist],$C46,TaxableValuation[Tif_NonTIF],$A$4)</f>
        <v>0</v>
      </c>
      <c r="S46" s="8">
        <f>SUMIFS(TaxableValuation[Taxable Homestead Exempt],TaxableValuation[Dist],$C46,TaxableValuation[Tif_NonTIF],$A$4)</f>
        <v>0</v>
      </c>
      <c r="T46" s="8">
        <f>SUMIFS(TaxableValuation[Taxable Net],TaxableValuation[Dist],$C46,TaxableValuation[Tif_NonTIF],$A$4)</f>
        <v>0</v>
      </c>
      <c r="U46" s="8">
        <f>SUMIFS(TaxableValuation[Taxable Gas &amp; Elec Utilities],TaxableValuation[Dist],$C46,TaxableValuation[Tif_NonTIF],$A$4)</f>
        <v>0</v>
      </c>
      <c r="V46" s="8">
        <f t="shared" si="0"/>
        <v>0</v>
      </c>
    </row>
    <row r="47" spans="1:22" x14ac:dyDescent="0.25">
      <c r="A47">
        <f>'Assessed Non-TIF'!A47</f>
        <v>2026</v>
      </c>
      <c r="B47" t="str">
        <f>'Assessed Non-TIF'!B47</f>
        <v>13</v>
      </c>
      <c r="C47" t="str">
        <f>'Assessed Non-TIF'!C47</f>
        <v>0914</v>
      </c>
      <c r="D47" t="str">
        <f>'Assessed Non-TIF'!D47</f>
        <v>0914</v>
      </c>
      <c r="E47" t="str">
        <f>'Assessed Non-TIF'!E47</f>
        <v>CAM</v>
      </c>
      <c r="F47" t="str">
        <f>'Assessed Non-TIF'!F47</f>
        <v>CAM</v>
      </c>
      <c r="G47" s="8">
        <f>SUMIFS(TaxableValuation[Taxable Residential],TaxableValuation[Dist],$C47,TaxableValuation[Tif_NonTIF],$A$4)</f>
        <v>0</v>
      </c>
      <c r="H47" s="8">
        <f>SUMIFS(TaxableValuation[Taxable Ag Land],TaxableValuation[Dist],$C47,TaxableValuation[Tif_NonTIF],$A$4)</f>
        <v>136335</v>
      </c>
      <c r="I47" s="8">
        <f>SUMIFS(TaxableValuation[Taxable Ag Building],TaxableValuation[Dist],$C47,TaxableValuation[Tif_NonTIF],$A$4)</f>
        <v>0</v>
      </c>
      <c r="J47" s="8">
        <f>SUMIFS(TaxableValuation[Taxable Commercial],TaxableValuation[Dist],$C47,TaxableValuation[Tif_NonTIF],$A$4)</f>
        <v>0</v>
      </c>
      <c r="K47" s="8">
        <f>SUMIFS(TaxableValuation[Taxable Industrial],TaxableValuation[Dist],$C47,TaxableValuation[Tif_NonTIF],$A$4)</f>
        <v>55125198</v>
      </c>
      <c r="L47" s="8">
        <f>SUMIFS(TaxableValuation[Taxable Reserved],TaxableValuation[Dist],$C47,TaxableValuation[Tif_NonTIF],$A$4)</f>
        <v>0</v>
      </c>
      <c r="M47" s="8">
        <f>SUMIFS(TaxableValuation[Taxable Reserved2],TaxableValuation[Dist],$C47,TaxableValuation[Tif_NonTIF],$A$4)</f>
        <v>0</v>
      </c>
      <c r="N47" s="8">
        <f>SUMIFS(TaxableValuation[Taxable Railroads],TaxableValuation[Dist],$C47,TaxableValuation[Tif_NonTIF],$A$4)</f>
        <v>0</v>
      </c>
      <c r="O47" s="8">
        <f>SUMIFS(TaxableValuation[Taxable Utilities],TaxableValuation[Dist],$C47,TaxableValuation[Tif_NonTIF],$A$4)</f>
        <v>0</v>
      </c>
      <c r="P47" s="8">
        <f>SUMIFS(TaxableValuation[Taxable Other],TaxableValuation[Dist],$C47,TaxableValuation[Tif_NonTIF],$A$4)</f>
        <v>0</v>
      </c>
      <c r="Q47" s="8">
        <f>SUMIFS(TaxableValuation[Taxable Gross],TaxableValuation[Dist],$C47,TaxableValuation[Tif_NonTIF],$A$4)</f>
        <v>55261533</v>
      </c>
      <c r="R47" s="8">
        <f>SUMIFS(TaxableValuation[Taxable Military Exempt],TaxableValuation[Dist],$C47,TaxableValuation[Tif_NonTIF],$A$4)</f>
        <v>0</v>
      </c>
      <c r="S47" s="8">
        <f>SUMIFS(TaxableValuation[Taxable Homestead Exempt],TaxableValuation[Dist],$C47,TaxableValuation[Tif_NonTIF],$A$4)</f>
        <v>0</v>
      </c>
      <c r="T47" s="8">
        <f>SUMIFS(TaxableValuation[Taxable Net],TaxableValuation[Dist],$C47,TaxableValuation[Tif_NonTIF],$A$4)</f>
        <v>55261533</v>
      </c>
      <c r="U47" s="8">
        <f>SUMIFS(TaxableValuation[Taxable Gas &amp; Elec Utilities],TaxableValuation[Dist],$C47,TaxableValuation[Tif_NonTIF],$A$4)</f>
        <v>0</v>
      </c>
      <c r="V47" s="8">
        <f t="shared" si="0"/>
        <v>55261533</v>
      </c>
    </row>
    <row r="48" spans="1:22" x14ac:dyDescent="0.25">
      <c r="A48">
        <f>'Assessed Non-TIF'!A48</f>
        <v>2026</v>
      </c>
      <c r="B48" t="str">
        <f>'Assessed Non-TIF'!B48</f>
        <v>09</v>
      </c>
      <c r="C48" t="str">
        <f>'Assessed Non-TIF'!C48</f>
        <v>0936</v>
      </c>
      <c r="D48" t="str">
        <f>'Assessed Non-TIF'!D48</f>
        <v>0936</v>
      </c>
      <c r="E48" t="str">
        <f>'Assessed Non-TIF'!E48</f>
        <v>CAMANCHE</v>
      </c>
      <c r="F48" t="str">
        <f>'Assessed Non-TIF'!F48</f>
        <v>Camanche</v>
      </c>
      <c r="G48" s="8">
        <f>SUMIFS(TaxableValuation[Taxable Residential],TaxableValuation[Dist],$C48,TaxableValuation[Tif_NonTIF],$A$4)</f>
        <v>7140334</v>
      </c>
      <c r="H48" s="8">
        <f>SUMIFS(TaxableValuation[Taxable Ag Land],TaxableValuation[Dist],$C48,TaxableValuation[Tif_NonTIF],$A$4)</f>
        <v>0</v>
      </c>
      <c r="I48" s="8">
        <f>SUMIFS(TaxableValuation[Taxable Ag Building],TaxableValuation[Dist],$C48,TaxableValuation[Tif_NonTIF],$A$4)</f>
        <v>0</v>
      </c>
      <c r="J48" s="8">
        <f>SUMIFS(TaxableValuation[Taxable Commercial],TaxableValuation[Dist],$C48,TaxableValuation[Tif_NonTIF],$A$4)</f>
        <v>0</v>
      </c>
      <c r="K48" s="8">
        <f>SUMIFS(TaxableValuation[Taxable Industrial],TaxableValuation[Dist],$C48,TaxableValuation[Tif_NonTIF],$A$4)</f>
        <v>0</v>
      </c>
      <c r="L48" s="8">
        <f>SUMIFS(TaxableValuation[Taxable Reserved],TaxableValuation[Dist],$C48,TaxableValuation[Tif_NonTIF],$A$4)</f>
        <v>0</v>
      </c>
      <c r="M48" s="8">
        <f>SUMIFS(TaxableValuation[Taxable Reserved2],TaxableValuation[Dist],$C48,TaxableValuation[Tif_NonTIF],$A$4)</f>
        <v>0</v>
      </c>
      <c r="N48" s="8">
        <f>SUMIFS(TaxableValuation[Taxable Railroads],TaxableValuation[Dist],$C48,TaxableValuation[Tif_NonTIF],$A$4)</f>
        <v>0</v>
      </c>
      <c r="O48" s="8">
        <f>SUMIFS(TaxableValuation[Taxable Utilities],TaxableValuation[Dist],$C48,TaxableValuation[Tif_NonTIF],$A$4)</f>
        <v>0</v>
      </c>
      <c r="P48" s="8">
        <f>SUMIFS(TaxableValuation[Taxable Other],TaxableValuation[Dist],$C48,TaxableValuation[Tif_NonTIF],$A$4)</f>
        <v>0</v>
      </c>
      <c r="Q48" s="8">
        <f>SUMIFS(TaxableValuation[Taxable Gross],TaxableValuation[Dist],$C48,TaxableValuation[Tif_NonTIF],$A$4)</f>
        <v>7140334</v>
      </c>
      <c r="R48" s="8">
        <f>SUMIFS(TaxableValuation[Taxable Military Exempt],TaxableValuation[Dist],$C48,TaxableValuation[Tif_NonTIF],$A$4)</f>
        <v>60000</v>
      </c>
      <c r="S48" s="8">
        <f>SUMIFS(TaxableValuation[Taxable Homestead Exempt],TaxableValuation[Dist],$C48,TaxableValuation[Tif_NonTIF],$A$4)</f>
        <v>188500</v>
      </c>
      <c r="T48" s="8">
        <f>SUMIFS(TaxableValuation[Taxable Net],TaxableValuation[Dist],$C48,TaxableValuation[Tif_NonTIF],$A$4)</f>
        <v>6891834</v>
      </c>
      <c r="U48" s="8">
        <f>SUMIFS(TaxableValuation[Taxable Gas &amp; Elec Utilities],TaxableValuation[Dist],$C48,TaxableValuation[Tif_NonTIF],$A$4)</f>
        <v>0</v>
      </c>
      <c r="V48" s="8">
        <f t="shared" si="0"/>
        <v>6891834</v>
      </c>
    </row>
    <row r="49" spans="1:22" x14ac:dyDescent="0.25">
      <c r="A49">
        <f>'Assessed Non-TIF'!A49</f>
        <v>2026</v>
      </c>
      <c r="B49" t="str">
        <f>'Assessed Non-TIF'!B49</f>
        <v>15</v>
      </c>
      <c r="C49" t="str">
        <f>'Assessed Non-TIF'!C49</f>
        <v>0977</v>
      </c>
      <c r="D49" t="str">
        <f>'Assessed Non-TIF'!D49</f>
        <v>0977</v>
      </c>
      <c r="E49" t="str">
        <f>'Assessed Non-TIF'!E49</f>
        <v>CARDINAL</v>
      </c>
      <c r="F49" t="str">
        <f>'Assessed Non-TIF'!F49</f>
        <v>Cardinal</v>
      </c>
      <c r="G49" s="8">
        <f>SUMIFS(TaxableValuation[Taxable Residential],TaxableValuation[Dist],$C49,TaxableValuation[Tif_NonTIF],$A$4)</f>
        <v>0</v>
      </c>
      <c r="H49" s="8">
        <f>SUMIFS(TaxableValuation[Taxable Ag Land],TaxableValuation[Dist],$C49,TaxableValuation[Tif_NonTIF],$A$4)</f>
        <v>0</v>
      </c>
      <c r="I49" s="8">
        <f>SUMIFS(TaxableValuation[Taxable Ag Building],TaxableValuation[Dist],$C49,TaxableValuation[Tif_NonTIF],$A$4)</f>
        <v>0</v>
      </c>
      <c r="J49" s="8">
        <f>SUMIFS(TaxableValuation[Taxable Commercial],TaxableValuation[Dist],$C49,TaxableValuation[Tif_NonTIF],$A$4)</f>
        <v>0</v>
      </c>
      <c r="K49" s="8">
        <f>SUMIFS(TaxableValuation[Taxable Industrial],TaxableValuation[Dist],$C49,TaxableValuation[Tif_NonTIF],$A$4)</f>
        <v>0</v>
      </c>
      <c r="L49" s="8">
        <f>SUMIFS(TaxableValuation[Taxable Reserved],TaxableValuation[Dist],$C49,TaxableValuation[Tif_NonTIF],$A$4)</f>
        <v>0</v>
      </c>
      <c r="M49" s="8">
        <f>SUMIFS(TaxableValuation[Taxable Reserved2],TaxableValuation[Dist],$C49,TaxableValuation[Tif_NonTIF],$A$4)</f>
        <v>0</v>
      </c>
      <c r="N49" s="8">
        <f>SUMIFS(TaxableValuation[Taxable Railroads],TaxableValuation[Dist],$C49,TaxableValuation[Tif_NonTIF],$A$4)</f>
        <v>0</v>
      </c>
      <c r="O49" s="8">
        <f>SUMIFS(TaxableValuation[Taxable Utilities],TaxableValuation[Dist],$C49,TaxableValuation[Tif_NonTIF],$A$4)</f>
        <v>0</v>
      </c>
      <c r="P49" s="8">
        <f>SUMIFS(TaxableValuation[Taxable Other],TaxableValuation[Dist],$C49,TaxableValuation[Tif_NonTIF],$A$4)</f>
        <v>0</v>
      </c>
      <c r="Q49" s="8">
        <f>SUMIFS(TaxableValuation[Taxable Gross],TaxableValuation[Dist],$C49,TaxableValuation[Tif_NonTIF],$A$4)</f>
        <v>0</v>
      </c>
      <c r="R49" s="8">
        <f>SUMIFS(TaxableValuation[Taxable Military Exempt],TaxableValuation[Dist],$C49,TaxableValuation[Tif_NonTIF],$A$4)</f>
        <v>0</v>
      </c>
      <c r="S49" s="8">
        <f>SUMIFS(TaxableValuation[Taxable Homestead Exempt],TaxableValuation[Dist],$C49,TaxableValuation[Tif_NonTIF],$A$4)</f>
        <v>0</v>
      </c>
      <c r="T49" s="8">
        <f>SUMIFS(TaxableValuation[Taxable Net],TaxableValuation[Dist],$C49,TaxableValuation[Tif_NonTIF],$A$4)</f>
        <v>0</v>
      </c>
      <c r="U49" s="8">
        <f>SUMIFS(TaxableValuation[Taxable Gas &amp; Elec Utilities],TaxableValuation[Dist],$C49,TaxableValuation[Tif_NonTIF],$A$4)</f>
        <v>0</v>
      </c>
      <c r="V49" s="8">
        <f t="shared" si="0"/>
        <v>0</v>
      </c>
    </row>
    <row r="50" spans="1:22" x14ac:dyDescent="0.25">
      <c r="A50">
        <f>'Assessed Non-TIF'!A50</f>
        <v>2026</v>
      </c>
      <c r="B50" t="str">
        <f>'Assessed Non-TIF'!B50</f>
        <v>11</v>
      </c>
      <c r="C50" t="str">
        <f>'Assessed Non-TIF'!C50</f>
        <v>0981</v>
      </c>
      <c r="D50" t="str">
        <f>'Assessed Non-TIF'!D50</f>
        <v>0981</v>
      </c>
      <c r="E50" t="str">
        <f>'Assessed Non-TIF'!E50</f>
        <v>CARLISLE</v>
      </c>
      <c r="F50" t="str">
        <f>'Assessed Non-TIF'!F50</f>
        <v>Carlisle</v>
      </c>
      <c r="G50" s="8">
        <f>SUMIFS(TaxableValuation[Taxable Residential],TaxableValuation[Dist],$C50,TaxableValuation[Tif_NonTIF],$A$4)</f>
        <v>0</v>
      </c>
      <c r="H50" s="8">
        <f>SUMIFS(TaxableValuation[Taxable Ag Land],TaxableValuation[Dist],$C50,TaxableValuation[Tif_NonTIF],$A$4)</f>
        <v>0</v>
      </c>
      <c r="I50" s="8">
        <f>SUMIFS(TaxableValuation[Taxable Ag Building],TaxableValuation[Dist],$C50,TaxableValuation[Tif_NonTIF],$A$4)</f>
        <v>0</v>
      </c>
      <c r="J50" s="8">
        <f>SUMIFS(TaxableValuation[Taxable Commercial],TaxableValuation[Dist],$C50,TaxableValuation[Tif_NonTIF],$A$4)</f>
        <v>23843937</v>
      </c>
      <c r="K50" s="8">
        <f>SUMIFS(TaxableValuation[Taxable Industrial],TaxableValuation[Dist],$C50,TaxableValuation[Tif_NonTIF],$A$4)</f>
        <v>7883147</v>
      </c>
      <c r="L50" s="8">
        <f>SUMIFS(TaxableValuation[Taxable Reserved],TaxableValuation[Dist],$C50,TaxableValuation[Tif_NonTIF],$A$4)</f>
        <v>0</v>
      </c>
      <c r="M50" s="8">
        <f>SUMIFS(TaxableValuation[Taxable Reserved2],TaxableValuation[Dist],$C50,TaxableValuation[Tif_NonTIF],$A$4)</f>
        <v>0</v>
      </c>
      <c r="N50" s="8">
        <f>SUMIFS(TaxableValuation[Taxable Railroads],TaxableValuation[Dist],$C50,TaxableValuation[Tif_NonTIF],$A$4)</f>
        <v>0</v>
      </c>
      <c r="O50" s="8">
        <f>SUMIFS(TaxableValuation[Taxable Utilities],TaxableValuation[Dist],$C50,TaxableValuation[Tif_NonTIF],$A$4)</f>
        <v>0</v>
      </c>
      <c r="P50" s="8">
        <f>SUMIFS(TaxableValuation[Taxable Other],TaxableValuation[Dist],$C50,TaxableValuation[Tif_NonTIF],$A$4)</f>
        <v>0</v>
      </c>
      <c r="Q50" s="8">
        <f>SUMIFS(TaxableValuation[Taxable Gross],TaxableValuation[Dist],$C50,TaxableValuation[Tif_NonTIF],$A$4)</f>
        <v>31727084</v>
      </c>
      <c r="R50" s="8">
        <f>SUMIFS(TaxableValuation[Taxable Military Exempt],TaxableValuation[Dist],$C50,TaxableValuation[Tif_NonTIF],$A$4)</f>
        <v>0</v>
      </c>
      <c r="S50" s="8">
        <f>SUMIFS(TaxableValuation[Taxable Homestead Exempt],TaxableValuation[Dist],$C50,TaxableValuation[Tif_NonTIF],$A$4)</f>
        <v>0</v>
      </c>
      <c r="T50" s="8">
        <f>SUMIFS(TaxableValuation[Taxable Net],TaxableValuation[Dist],$C50,TaxableValuation[Tif_NonTIF],$A$4)</f>
        <v>31727084</v>
      </c>
      <c r="U50" s="8">
        <f>SUMIFS(TaxableValuation[Taxable Gas &amp; Elec Utilities],TaxableValuation[Dist],$C50,TaxableValuation[Tif_NonTIF],$A$4)</f>
        <v>0</v>
      </c>
      <c r="V50" s="8">
        <f t="shared" si="0"/>
        <v>31727084</v>
      </c>
    </row>
    <row r="51" spans="1:22" x14ac:dyDescent="0.25">
      <c r="A51">
        <f>'Assessed Non-TIF'!A51</f>
        <v>2026</v>
      </c>
      <c r="B51" t="str">
        <f>'Assessed Non-TIF'!B51</f>
        <v>11</v>
      </c>
      <c r="C51" t="str">
        <f>'Assessed Non-TIF'!C51</f>
        <v>0999</v>
      </c>
      <c r="D51" t="str">
        <f>'Assessed Non-TIF'!D51</f>
        <v>0999</v>
      </c>
      <c r="E51" t="str">
        <f>'Assessed Non-TIF'!E51</f>
        <v>CARROLL</v>
      </c>
      <c r="F51" t="str">
        <f>'Assessed Non-TIF'!F51</f>
        <v>Carroll</v>
      </c>
      <c r="G51" s="8">
        <f>SUMIFS(TaxableValuation[Taxable Residential],TaxableValuation[Dist],$C51,TaxableValuation[Tif_NonTIF],$A$4)</f>
        <v>7550982</v>
      </c>
      <c r="H51" s="8">
        <f>SUMIFS(TaxableValuation[Taxable Ag Land],TaxableValuation[Dist],$C51,TaxableValuation[Tif_NonTIF],$A$4)</f>
        <v>37920</v>
      </c>
      <c r="I51" s="8">
        <f>SUMIFS(TaxableValuation[Taxable Ag Building],TaxableValuation[Dist],$C51,TaxableValuation[Tif_NonTIF],$A$4)</f>
        <v>0</v>
      </c>
      <c r="J51" s="8">
        <f>SUMIFS(TaxableValuation[Taxable Commercial],TaxableValuation[Dist],$C51,TaxableValuation[Tif_NonTIF],$A$4)</f>
        <v>51185558</v>
      </c>
      <c r="K51" s="8">
        <f>SUMIFS(TaxableValuation[Taxable Industrial],TaxableValuation[Dist],$C51,TaxableValuation[Tif_NonTIF],$A$4)</f>
        <v>8976100</v>
      </c>
      <c r="L51" s="8">
        <f>SUMIFS(TaxableValuation[Taxable Reserved],TaxableValuation[Dist],$C51,TaxableValuation[Tif_NonTIF],$A$4)</f>
        <v>0</v>
      </c>
      <c r="M51" s="8">
        <f>SUMIFS(TaxableValuation[Taxable Reserved2],TaxableValuation[Dist],$C51,TaxableValuation[Tif_NonTIF],$A$4)</f>
        <v>0</v>
      </c>
      <c r="N51" s="8">
        <f>SUMIFS(TaxableValuation[Taxable Railroads],TaxableValuation[Dist],$C51,TaxableValuation[Tif_NonTIF],$A$4)</f>
        <v>0</v>
      </c>
      <c r="O51" s="8">
        <f>SUMIFS(TaxableValuation[Taxable Utilities],TaxableValuation[Dist],$C51,TaxableValuation[Tif_NonTIF],$A$4)</f>
        <v>0</v>
      </c>
      <c r="P51" s="8">
        <f>SUMIFS(TaxableValuation[Taxable Other],TaxableValuation[Dist],$C51,TaxableValuation[Tif_NonTIF],$A$4)</f>
        <v>0</v>
      </c>
      <c r="Q51" s="8">
        <f>SUMIFS(TaxableValuation[Taxable Gross],TaxableValuation[Dist],$C51,TaxableValuation[Tif_NonTIF],$A$4)</f>
        <v>67750560</v>
      </c>
      <c r="R51" s="8">
        <f>SUMIFS(TaxableValuation[Taxable Military Exempt],TaxableValuation[Dist],$C51,TaxableValuation[Tif_NonTIF],$A$4)</f>
        <v>8000</v>
      </c>
      <c r="S51" s="8">
        <f>SUMIFS(TaxableValuation[Taxable Homestead Exempt],TaxableValuation[Dist],$C51,TaxableValuation[Tif_NonTIF],$A$4)</f>
        <v>78000</v>
      </c>
      <c r="T51" s="8">
        <f>SUMIFS(TaxableValuation[Taxable Net],TaxableValuation[Dist],$C51,TaxableValuation[Tif_NonTIF],$A$4)</f>
        <v>67664560</v>
      </c>
      <c r="U51" s="8">
        <f>SUMIFS(TaxableValuation[Taxable Gas &amp; Elec Utilities],TaxableValuation[Dist],$C51,TaxableValuation[Tif_NonTIF],$A$4)</f>
        <v>0</v>
      </c>
      <c r="V51" s="8">
        <f t="shared" si="0"/>
        <v>67664560</v>
      </c>
    </row>
    <row r="52" spans="1:22" x14ac:dyDescent="0.25">
      <c r="A52">
        <f>'Assessed Non-TIF'!A52</f>
        <v>2026</v>
      </c>
      <c r="B52" t="str">
        <f>'Assessed Non-TIF'!B52</f>
        <v>07</v>
      </c>
      <c r="C52" t="str">
        <f>'Assessed Non-TIF'!C52</f>
        <v>1044</v>
      </c>
      <c r="D52" t="str">
        <f>'Assessed Non-TIF'!D52</f>
        <v>1044</v>
      </c>
      <c r="E52" t="str">
        <f>'Assessed Non-TIF'!E52</f>
        <v>CEDAR FALLS</v>
      </c>
      <c r="F52" t="str">
        <f>'Assessed Non-TIF'!F52</f>
        <v>Cedar Falls</v>
      </c>
      <c r="G52" s="8">
        <f>SUMIFS(TaxableValuation[Taxable Residential],TaxableValuation[Dist],$C52,TaxableValuation[Tif_NonTIF],$A$4)</f>
        <v>40025831</v>
      </c>
      <c r="H52" s="8">
        <f>SUMIFS(TaxableValuation[Taxable Ag Land],TaxableValuation[Dist],$C52,TaxableValuation[Tif_NonTIF],$A$4)</f>
        <v>27848</v>
      </c>
      <c r="I52" s="8">
        <f>SUMIFS(TaxableValuation[Taxable Ag Building],TaxableValuation[Dist],$C52,TaxableValuation[Tif_NonTIF],$A$4)</f>
        <v>262</v>
      </c>
      <c r="J52" s="8">
        <f>SUMIFS(TaxableValuation[Taxable Commercial],TaxableValuation[Dist],$C52,TaxableValuation[Tif_NonTIF],$A$4)</f>
        <v>158068901</v>
      </c>
      <c r="K52" s="8">
        <f>SUMIFS(TaxableValuation[Taxable Industrial],TaxableValuation[Dist],$C52,TaxableValuation[Tif_NonTIF],$A$4)</f>
        <v>20952919</v>
      </c>
      <c r="L52" s="8">
        <f>SUMIFS(TaxableValuation[Taxable Reserved],TaxableValuation[Dist],$C52,TaxableValuation[Tif_NonTIF],$A$4)</f>
        <v>0</v>
      </c>
      <c r="M52" s="8">
        <f>SUMIFS(TaxableValuation[Taxable Reserved2],TaxableValuation[Dist],$C52,TaxableValuation[Tif_NonTIF],$A$4)</f>
        <v>0</v>
      </c>
      <c r="N52" s="8">
        <f>SUMIFS(TaxableValuation[Taxable Railroads],TaxableValuation[Dist],$C52,TaxableValuation[Tif_NonTIF],$A$4)</f>
        <v>0</v>
      </c>
      <c r="O52" s="8">
        <f>SUMIFS(TaxableValuation[Taxable Utilities],TaxableValuation[Dist],$C52,TaxableValuation[Tif_NonTIF],$A$4)</f>
        <v>0</v>
      </c>
      <c r="P52" s="8">
        <f>SUMIFS(TaxableValuation[Taxable Other],TaxableValuation[Dist],$C52,TaxableValuation[Tif_NonTIF],$A$4)</f>
        <v>0</v>
      </c>
      <c r="Q52" s="8">
        <f>SUMIFS(TaxableValuation[Taxable Gross],TaxableValuation[Dist],$C52,TaxableValuation[Tif_NonTIF],$A$4)</f>
        <v>219075761</v>
      </c>
      <c r="R52" s="8">
        <f>SUMIFS(TaxableValuation[Taxable Military Exempt],TaxableValuation[Dist],$C52,TaxableValuation[Tif_NonTIF],$A$4)</f>
        <v>4000</v>
      </c>
      <c r="S52" s="8">
        <f>SUMIFS(TaxableValuation[Taxable Homestead Exempt],TaxableValuation[Dist],$C52,TaxableValuation[Tif_NonTIF],$A$4)</f>
        <v>6500</v>
      </c>
      <c r="T52" s="8">
        <f>SUMIFS(TaxableValuation[Taxable Net],TaxableValuation[Dist],$C52,TaxableValuation[Tif_NonTIF],$A$4)</f>
        <v>219065261</v>
      </c>
      <c r="U52" s="8">
        <f>SUMIFS(TaxableValuation[Taxable Gas &amp; Elec Utilities],TaxableValuation[Dist],$C52,TaxableValuation[Tif_NonTIF],$A$4)</f>
        <v>0</v>
      </c>
      <c r="V52" s="8">
        <f t="shared" si="0"/>
        <v>219065261</v>
      </c>
    </row>
    <row r="53" spans="1:22" x14ac:dyDescent="0.25">
      <c r="A53">
        <f>'Assessed Non-TIF'!A53</f>
        <v>2026</v>
      </c>
      <c r="B53" t="str">
        <f>'Assessed Non-TIF'!B53</f>
        <v>10</v>
      </c>
      <c r="C53" t="str">
        <f>'Assessed Non-TIF'!C53</f>
        <v>1053</v>
      </c>
      <c r="D53" t="str">
        <f>'Assessed Non-TIF'!D53</f>
        <v>1053</v>
      </c>
      <c r="E53" t="str">
        <f>'Assessed Non-TIF'!E53</f>
        <v>CEDAR RAPIDS</v>
      </c>
      <c r="F53" t="str">
        <f>'Assessed Non-TIF'!F53</f>
        <v>Cedar Rapids</v>
      </c>
      <c r="G53" s="8">
        <f>SUMIFS(TaxableValuation[Taxable Residential],TaxableValuation[Dist],$C53,TaxableValuation[Tif_NonTIF],$A$4)</f>
        <v>264086153</v>
      </c>
      <c r="H53" s="8">
        <f>SUMIFS(TaxableValuation[Taxable Ag Land],TaxableValuation[Dist],$C53,TaxableValuation[Tif_NonTIF],$A$4)</f>
        <v>56410</v>
      </c>
      <c r="I53" s="8">
        <f>SUMIFS(TaxableValuation[Taxable Ag Building],TaxableValuation[Dist],$C53,TaxableValuation[Tif_NonTIF],$A$4)</f>
        <v>61559</v>
      </c>
      <c r="J53" s="8">
        <f>SUMIFS(TaxableValuation[Taxable Commercial],TaxableValuation[Dist],$C53,TaxableValuation[Tif_NonTIF],$A$4)</f>
        <v>333335938</v>
      </c>
      <c r="K53" s="8">
        <f>SUMIFS(TaxableValuation[Taxable Industrial],TaxableValuation[Dist],$C53,TaxableValuation[Tif_NonTIF],$A$4)</f>
        <v>18527007</v>
      </c>
      <c r="L53" s="8">
        <f>SUMIFS(TaxableValuation[Taxable Reserved],TaxableValuation[Dist],$C53,TaxableValuation[Tif_NonTIF],$A$4)</f>
        <v>0</v>
      </c>
      <c r="M53" s="8">
        <f>SUMIFS(TaxableValuation[Taxable Reserved2],TaxableValuation[Dist],$C53,TaxableValuation[Tif_NonTIF],$A$4)</f>
        <v>0</v>
      </c>
      <c r="N53" s="8">
        <f>SUMIFS(TaxableValuation[Taxable Railroads],TaxableValuation[Dist],$C53,TaxableValuation[Tif_NonTIF],$A$4)</f>
        <v>0</v>
      </c>
      <c r="O53" s="8">
        <f>SUMIFS(TaxableValuation[Taxable Utilities],TaxableValuation[Dist],$C53,TaxableValuation[Tif_NonTIF],$A$4)</f>
        <v>0</v>
      </c>
      <c r="P53" s="8">
        <f>SUMIFS(TaxableValuation[Taxable Other],TaxableValuation[Dist],$C53,TaxableValuation[Tif_NonTIF],$A$4)</f>
        <v>0</v>
      </c>
      <c r="Q53" s="8">
        <f>SUMIFS(TaxableValuation[Taxable Gross],TaxableValuation[Dist],$C53,TaxableValuation[Tif_NonTIF],$A$4)</f>
        <v>616067067</v>
      </c>
      <c r="R53" s="8">
        <f>SUMIFS(TaxableValuation[Taxable Military Exempt],TaxableValuation[Dist],$C53,TaxableValuation[Tif_NonTIF],$A$4)</f>
        <v>8000</v>
      </c>
      <c r="S53" s="8">
        <f>SUMIFS(TaxableValuation[Taxable Homestead Exempt],TaxableValuation[Dist],$C53,TaxableValuation[Tif_NonTIF],$A$4)</f>
        <v>13000</v>
      </c>
      <c r="T53" s="8">
        <f>SUMIFS(TaxableValuation[Taxable Net],TaxableValuation[Dist],$C53,TaxableValuation[Tif_NonTIF],$A$4)</f>
        <v>616046067</v>
      </c>
      <c r="U53" s="8">
        <f>SUMIFS(TaxableValuation[Taxable Gas &amp; Elec Utilities],TaxableValuation[Dist],$C53,TaxableValuation[Tif_NonTIF],$A$4)</f>
        <v>0</v>
      </c>
      <c r="V53" s="8">
        <f t="shared" si="0"/>
        <v>616046067</v>
      </c>
    </row>
    <row r="54" spans="1:22" x14ac:dyDescent="0.25">
      <c r="A54">
        <f>'Assessed Non-TIF'!A54</f>
        <v>2026</v>
      </c>
      <c r="B54" t="str">
        <f>'Assessed Non-TIF'!B54</f>
        <v>10</v>
      </c>
      <c r="C54" t="str">
        <f>'Assessed Non-TIF'!C54</f>
        <v>1062</v>
      </c>
      <c r="D54" t="str">
        <f>'Assessed Non-TIF'!D54</f>
        <v>1062</v>
      </c>
      <c r="E54" t="str">
        <f>'Assessed Non-TIF'!E54</f>
        <v>CENTER POINT-URBANA</v>
      </c>
      <c r="F54" t="str">
        <f>'Assessed Non-TIF'!F54</f>
        <v>Center Point-Urbana</v>
      </c>
      <c r="G54" s="8">
        <f>SUMIFS(TaxableValuation[Taxable Residential],TaxableValuation[Dist],$C54,TaxableValuation[Tif_NonTIF],$A$4)</f>
        <v>5031415</v>
      </c>
      <c r="H54" s="8">
        <f>SUMIFS(TaxableValuation[Taxable Ag Land],TaxableValuation[Dist],$C54,TaxableValuation[Tif_NonTIF],$A$4)</f>
        <v>30115</v>
      </c>
      <c r="I54" s="8">
        <f>SUMIFS(TaxableValuation[Taxable Ag Building],TaxableValuation[Dist],$C54,TaxableValuation[Tif_NonTIF],$A$4)</f>
        <v>1096</v>
      </c>
      <c r="J54" s="8">
        <f>SUMIFS(TaxableValuation[Taxable Commercial],TaxableValuation[Dist],$C54,TaxableValuation[Tif_NonTIF],$A$4)</f>
        <v>6427955</v>
      </c>
      <c r="K54" s="8">
        <f>SUMIFS(TaxableValuation[Taxable Industrial],TaxableValuation[Dist],$C54,TaxableValuation[Tif_NonTIF],$A$4)</f>
        <v>9509</v>
      </c>
      <c r="L54" s="8">
        <f>SUMIFS(TaxableValuation[Taxable Reserved],TaxableValuation[Dist],$C54,TaxableValuation[Tif_NonTIF],$A$4)</f>
        <v>0</v>
      </c>
      <c r="M54" s="8">
        <f>SUMIFS(TaxableValuation[Taxable Reserved2],TaxableValuation[Dist],$C54,TaxableValuation[Tif_NonTIF],$A$4)</f>
        <v>0</v>
      </c>
      <c r="N54" s="8">
        <f>SUMIFS(TaxableValuation[Taxable Railroads],TaxableValuation[Dist],$C54,TaxableValuation[Tif_NonTIF],$A$4)</f>
        <v>0</v>
      </c>
      <c r="O54" s="8">
        <f>SUMIFS(TaxableValuation[Taxable Utilities],TaxableValuation[Dist],$C54,TaxableValuation[Tif_NonTIF],$A$4)</f>
        <v>0</v>
      </c>
      <c r="P54" s="8">
        <f>SUMIFS(TaxableValuation[Taxable Other],TaxableValuation[Dist],$C54,TaxableValuation[Tif_NonTIF],$A$4)</f>
        <v>0</v>
      </c>
      <c r="Q54" s="8">
        <f>SUMIFS(TaxableValuation[Taxable Gross],TaxableValuation[Dist],$C54,TaxableValuation[Tif_NonTIF],$A$4)</f>
        <v>11500090</v>
      </c>
      <c r="R54" s="8">
        <f>SUMIFS(TaxableValuation[Taxable Military Exempt],TaxableValuation[Dist],$C54,TaxableValuation[Tif_NonTIF],$A$4)</f>
        <v>0</v>
      </c>
      <c r="S54" s="8">
        <f>SUMIFS(TaxableValuation[Taxable Homestead Exempt],TaxableValuation[Dist],$C54,TaxableValuation[Tif_NonTIF],$A$4)</f>
        <v>0</v>
      </c>
      <c r="T54" s="8">
        <f>SUMIFS(TaxableValuation[Taxable Net],TaxableValuation[Dist],$C54,TaxableValuation[Tif_NonTIF],$A$4)</f>
        <v>11500090</v>
      </c>
      <c r="U54" s="8">
        <f>SUMIFS(TaxableValuation[Taxable Gas &amp; Elec Utilities],TaxableValuation[Dist],$C54,TaxableValuation[Tif_NonTIF],$A$4)</f>
        <v>0</v>
      </c>
      <c r="V54" s="8">
        <f t="shared" si="0"/>
        <v>11500090</v>
      </c>
    </row>
    <row r="55" spans="1:22" x14ac:dyDescent="0.25">
      <c r="A55">
        <f>'Assessed Non-TIF'!A55</f>
        <v>2026</v>
      </c>
      <c r="B55" t="str">
        <f>'Assessed Non-TIF'!B55</f>
        <v>15</v>
      </c>
      <c r="C55" t="str">
        <f>'Assessed Non-TIF'!C55</f>
        <v>1071</v>
      </c>
      <c r="D55" t="str">
        <f>'Assessed Non-TIF'!D55</f>
        <v>1071</v>
      </c>
      <c r="E55" t="str">
        <f>'Assessed Non-TIF'!E55</f>
        <v>CENTERVILLE</v>
      </c>
      <c r="F55" t="str">
        <f>'Assessed Non-TIF'!F55</f>
        <v>Centerville</v>
      </c>
      <c r="G55" s="8">
        <f>SUMIFS(TaxableValuation[Taxable Residential],TaxableValuation[Dist],$C55,TaxableValuation[Tif_NonTIF],$A$4)</f>
        <v>389660</v>
      </c>
      <c r="H55" s="8">
        <f>SUMIFS(TaxableValuation[Taxable Ag Land],TaxableValuation[Dist],$C55,TaxableValuation[Tif_NonTIF],$A$4)</f>
        <v>0</v>
      </c>
      <c r="I55" s="8">
        <f>SUMIFS(TaxableValuation[Taxable Ag Building],TaxableValuation[Dist],$C55,TaxableValuation[Tif_NonTIF],$A$4)</f>
        <v>0</v>
      </c>
      <c r="J55" s="8">
        <f>SUMIFS(TaxableValuation[Taxable Commercial],TaxableValuation[Dist],$C55,TaxableValuation[Tif_NonTIF],$A$4)</f>
        <v>264970</v>
      </c>
      <c r="K55" s="8">
        <f>SUMIFS(TaxableValuation[Taxable Industrial],TaxableValuation[Dist],$C55,TaxableValuation[Tif_NonTIF],$A$4)</f>
        <v>10473</v>
      </c>
      <c r="L55" s="8">
        <f>SUMIFS(TaxableValuation[Taxable Reserved],TaxableValuation[Dist],$C55,TaxableValuation[Tif_NonTIF],$A$4)</f>
        <v>0</v>
      </c>
      <c r="M55" s="8">
        <f>SUMIFS(TaxableValuation[Taxable Reserved2],TaxableValuation[Dist],$C55,TaxableValuation[Tif_NonTIF],$A$4)</f>
        <v>0</v>
      </c>
      <c r="N55" s="8">
        <f>SUMIFS(TaxableValuation[Taxable Railroads],TaxableValuation[Dist],$C55,TaxableValuation[Tif_NonTIF],$A$4)</f>
        <v>0</v>
      </c>
      <c r="O55" s="8">
        <f>SUMIFS(TaxableValuation[Taxable Utilities],TaxableValuation[Dist],$C55,TaxableValuation[Tif_NonTIF],$A$4)</f>
        <v>0</v>
      </c>
      <c r="P55" s="8">
        <f>SUMIFS(TaxableValuation[Taxable Other],TaxableValuation[Dist],$C55,TaxableValuation[Tif_NonTIF],$A$4)</f>
        <v>0</v>
      </c>
      <c r="Q55" s="8">
        <f>SUMIFS(TaxableValuation[Taxable Gross],TaxableValuation[Dist],$C55,TaxableValuation[Tif_NonTIF],$A$4)</f>
        <v>665103</v>
      </c>
      <c r="R55" s="8">
        <f>SUMIFS(TaxableValuation[Taxable Military Exempt],TaxableValuation[Dist],$C55,TaxableValuation[Tif_NonTIF],$A$4)</f>
        <v>0</v>
      </c>
      <c r="S55" s="8">
        <f>SUMIFS(TaxableValuation[Taxable Homestead Exempt],TaxableValuation[Dist],$C55,TaxableValuation[Tif_NonTIF],$A$4)</f>
        <v>0</v>
      </c>
      <c r="T55" s="8">
        <f>SUMIFS(TaxableValuation[Taxable Net],TaxableValuation[Dist],$C55,TaxableValuation[Tif_NonTIF],$A$4)</f>
        <v>665103</v>
      </c>
      <c r="U55" s="8">
        <f>SUMIFS(TaxableValuation[Taxable Gas &amp; Elec Utilities],TaxableValuation[Dist],$C55,TaxableValuation[Tif_NonTIF],$A$4)</f>
        <v>0</v>
      </c>
      <c r="V55" s="8">
        <f t="shared" si="0"/>
        <v>665103</v>
      </c>
    </row>
    <row r="56" spans="1:22" x14ac:dyDescent="0.25">
      <c r="A56">
        <f>'Assessed Non-TIF'!A56</f>
        <v>2026</v>
      </c>
      <c r="B56" t="str">
        <f>'Assessed Non-TIF'!B56</f>
        <v>10</v>
      </c>
      <c r="C56" t="str">
        <f>'Assessed Non-TIF'!C56</f>
        <v>1089</v>
      </c>
      <c r="D56" t="str">
        <f>'Assessed Non-TIF'!D56</f>
        <v>1089</v>
      </c>
      <c r="E56" t="str">
        <f>'Assessed Non-TIF'!E56</f>
        <v>CENTRAL CITY</v>
      </c>
      <c r="F56" t="str">
        <f>'Assessed Non-TIF'!F56</f>
        <v>Central City</v>
      </c>
      <c r="G56" s="8">
        <f>SUMIFS(TaxableValuation[Taxable Residential],TaxableValuation[Dist],$C56,TaxableValuation[Tif_NonTIF],$A$4)</f>
        <v>6646695</v>
      </c>
      <c r="H56" s="8">
        <f>SUMIFS(TaxableValuation[Taxable Ag Land],TaxableValuation[Dist],$C56,TaxableValuation[Tif_NonTIF],$A$4)</f>
        <v>55399</v>
      </c>
      <c r="I56" s="8">
        <f>SUMIFS(TaxableValuation[Taxable Ag Building],TaxableValuation[Dist],$C56,TaxableValuation[Tif_NonTIF],$A$4)</f>
        <v>0</v>
      </c>
      <c r="J56" s="8">
        <f>SUMIFS(TaxableValuation[Taxable Commercial],TaxableValuation[Dist],$C56,TaxableValuation[Tif_NonTIF],$A$4)</f>
        <v>1814795</v>
      </c>
      <c r="K56" s="8">
        <f>SUMIFS(TaxableValuation[Taxable Industrial],TaxableValuation[Dist],$C56,TaxableValuation[Tif_NonTIF],$A$4)</f>
        <v>0</v>
      </c>
      <c r="L56" s="8">
        <f>SUMIFS(TaxableValuation[Taxable Reserved],TaxableValuation[Dist],$C56,TaxableValuation[Tif_NonTIF],$A$4)</f>
        <v>0</v>
      </c>
      <c r="M56" s="8">
        <f>SUMIFS(TaxableValuation[Taxable Reserved2],TaxableValuation[Dist],$C56,TaxableValuation[Tif_NonTIF],$A$4)</f>
        <v>0</v>
      </c>
      <c r="N56" s="8">
        <f>SUMIFS(TaxableValuation[Taxable Railroads],TaxableValuation[Dist],$C56,TaxableValuation[Tif_NonTIF],$A$4)</f>
        <v>0</v>
      </c>
      <c r="O56" s="8">
        <f>SUMIFS(TaxableValuation[Taxable Utilities],TaxableValuation[Dist],$C56,TaxableValuation[Tif_NonTIF],$A$4)</f>
        <v>0</v>
      </c>
      <c r="P56" s="8">
        <f>SUMIFS(TaxableValuation[Taxable Other],TaxableValuation[Dist],$C56,TaxableValuation[Tif_NonTIF],$A$4)</f>
        <v>0</v>
      </c>
      <c r="Q56" s="8">
        <f>SUMIFS(TaxableValuation[Taxable Gross],TaxableValuation[Dist],$C56,TaxableValuation[Tif_NonTIF],$A$4)</f>
        <v>8516889</v>
      </c>
      <c r="R56" s="8">
        <f>SUMIFS(TaxableValuation[Taxable Military Exempt],TaxableValuation[Dist],$C56,TaxableValuation[Tif_NonTIF],$A$4)</f>
        <v>0</v>
      </c>
      <c r="S56" s="8">
        <f>SUMIFS(TaxableValuation[Taxable Homestead Exempt],TaxableValuation[Dist],$C56,TaxableValuation[Tif_NonTIF],$A$4)</f>
        <v>0</v>
      </c>
      <c r="T56" s="8">
        <f>SUMIFS(TaxableValuation[Taxable Net],TaxableValuation[Dist],$C56,TaxableValuation[Tif_NonTIF],$A$4)</f>
        <v>8516889</v>
      </c>
      <c r="U56" s="8">
        <f>SUMIFS(TaxableValuation[Taxable Gas &amp; Elec Utilities],TaxableValuation[Dist],$C56,TaxableValuation[Tif_NonTIF],$A$4)</f>
        <v>0</v>
      </c>
      <c r="V56" s="8">
        <f t="shared" si="0"/>
        <v>8516889</v>
      </c>
    </row>
    <row r="57" spans="1:22" x14ac:dyDescent="0.25">
      <c r="A57">
        <f>'Assessed Non-TIF'!A57</f>
        <v>2026</v>
      </c>
      <c r="B57" t="str">
        <f>'Assessed Non-TIF'!B57</f>
        <v>01</v>
      </c>
      <c r="C57" t="str">
        <f>'Assessed Non-TIF'!C57</f>
        <v>1080</v>
      </c>
      <c r="D57" t="str">
        <f>'Assessed Non-TIF'!D57</f>
        <v>1080</v>
      </c>
      <c r="E57" t="str">
        <f>'Assessed Non-TIF'!E57</f>
        <v>CENTRAL CLAYTON</v>
      </c>
      <c r="F57" t="str">
        <f>'Assessed Non-TIF'!F57</f>
        <v>Central Clayton</v>
      </c>
      <c r="G57" s="8">
        <f>SUMIFS(TaxableValuation[Taxable Residential],TaxableValuation[Dist],$C57,TaxableValuation[Tif_NonTIF],$A$4)</f>
        <v>0</v>
      </c>
      <c r="H57" s="8">
        <f>SUMIFS(TaxableValuation[Taxable Ag Land],TaxableValuation[Dist],$C57,TaxableValuation[Tif_NonTIF],$A$4)</f>
        <v>0</v>
      </c>
      <c r="I57" s="8">
        <f>SUMIFS(TaxableValuation[Taxable Ag Building],TaxableValuation[Dist],$C57,TaxableValuation[Tif_NonTIF],$A$4)</f>
        <v>0</v>
      </c>
      <c r="J57" s="8">
        <f>SUMIFS(TaxableValuation[Taxable Commercial],TaxableValuation[Dist],$C57,TaxableValuation[Tif_NonTIF],$A$4)</f>
        <v>277123</v>
      </c>
      <c r="K57" s="8">
        <f>SUMIFS(TaxableValuation[Taxable Industrial],TaxableValuation[Dist],$C57,TaxableValuation[Tif_NonTIF],$A$4)</f>
        <v>1455617</v>
      </c>
      <c r="L57" s="8">
        <f>SUMIFS(TaxableValuation[Taxable Reserved],TaxableValuation[Dist],$C57,TaxableValuation[Tif_NonTIF],$A$4)</f>
        <v>0</v>
      </c>
      <c r="M57" s="8">
        <f>SUMIFS(TaxableValuation[Taxable Reserved2],TaxableValuation[Dist],$C57,TaxableValuation[Tif_NonTIF],$A$4)</f>
        <v>0</v>
      </c>
      <c r="N57" s="8">
        <f>SUMIFS(TaxableValuation[Taxable Railroads],TaxableValuation[Dist],$C57,TaxableValuation[Tif_NonTIF],$A$4)</f>
        <v>0</v>
      </c>
      <c r="O57" s="8">
        <f>SUMIFS(TaxableValuation[Taxable Utilities],TaxableValuation[Dist],$C57,TaxableValuation[Tif_NonTIF],$A$4)</f>
        <v>0</v>
      </c>
      <c r="P57" s="8">
        <f>SUMIFS(TaxableValuation[Taxable Other],TaxableValuation[Dist],$C57,TaxableValuation[Tif_NonTIF],$A$4)</f>
        <v>0</v>
      </c>
      <c r="Q57" s="8">
        <f>SUMIFS(TaxableValuation[Taxable Gross],TaxableValuation[Dist],$C57,TaxableValuation[Tif_NonTIF],$A$4)</f>
        <v>1732740</v>
      </c>
      <c r="R57" s="8">
        <f>SUMIFS(TaxableValuation[Taxable Military Exempt],TaxableValuation[Dist],$C57,TaxableValuation[Tif_NonTIF],$A$4)</f>
        <v>0</v>
      </c>
      <c r="S57" s="8">
        <f>SUMIFS(TaxableValuation[Taxable Homestead Exempt],TaxableValuation[Dist],$C57,TaxableValuation[Tif_NonTIF],$A$4)</f>
        <v>0</v>
      </c>
      <c r="T57" s="8">
        <f>SUMIFS(TaxableValuation[Taxable Net],TaxableValuation[Dist],$C57,TaxableValuation[Tif_NonTIF],$A$4)</f>
        <v>1732740</v>
      </c>
      <c r="U57" s="8">
        <f>SUMIFS(TaxableValuation[Taxable Gas &amp; Elec Utilities],TaxableValuation[Dist],$C57,TaxableValuation[Tif_NonTIF],$A$4)</f>
        <v>0</v>
      </c>
      <c r="V57" s="8">
        <f t="shared" si="0"/>
        <v>1732740</v>
      </c>
    </row>
    <row r="58" spans="1:22" x14ac:dyDescent="0.25">
      <c r="A58">
        <f>'Assessed Non-TIF'!A58</f>
        <v>2026</v>
      </c>
      <c r="B58" t="str">
        <f>'Assessed Non-TIF'!B58</f>
        <v>09</v>
      </c>
      <c r="C58" t="str">
        <f>'Assessed Non-TIF'!C58</f>
        <v>1082</v>
      </c>
      <c r="D58" t="str">
        <f>'Assessed Non-TIF'!D58</f>
        <v>1082</v>
      </c>
      <c r="E58" t="str">
        <f>'Assessed Non-TIF'!E58</f>
        <v>CENTRAL DE WITT</v>
      </c>
      <c r="F58" t="str">
        <f>'Assessed Non-TIF'!F58</f>
        <v>Central De Witt</v>
      </c>
      <c r="G58" s="8">
        <f>SUMIFS(TaxableValuation[Taxable Residential],TaxableValuation[Dist],$C58,TaxableValuation[Tif_NonTIF],$A$4)</f>
        <v>63966464</v>
      </c>
      <c r="H58" s="8">
        <f>SUMIFS(TaxableValuation[Taxable Ag Land],TaxableValuation[Dist],$C58,TaxableValuation[Tif_NonTIF],$A$4)</f>
        <v>0</v>
      </c>
      <c r="I58" s="8">
        <f>SUMIFS(TaxableValuation[Taxable Ag Building],TaxableValuation[Dist],$C58,TaxableValuation[Tif_NonTIF],$A$4)</f>
        <v>0</v>
      </c>
      <c r="J58" s="8">
        <f>SUMIFS(TaxableValuation[Taxable Commercial],TaxableValuation[Dist],$C58,TaxableValuation[Tif_NonTIF],$A$4)</f>
        <v>13043103</v>
      </c>
      <c r="K58" s="8">
        <f>SUMIFS(TaxableValuation[Taxable Industrial],TaxableValuation[Dist],$C58,TaxableValuation[Tif_NonTIF],$A$4)</f>
        <v>10326801</v>
      </c>
      <c r="L58" s="8">
        <f>SUMIFS(TaxableValuation[Taxable Reserved],TaxableValuation[Dist],$C58,TaxableValuation[Tif_NonTIF],$A$4)</f>
        <v>0</v>
      </c>
      <c r="M58" s="8">
        <f>SUMIFS(TaxableValuation[Taxable Reserved2],TaxableValuation[Dist],$C58,TaxableValuation[Tif_NonTIF],$A$4)</f>
        <v>0</v>
      </c>
      <c r="N58" s="8">
        <f>SUMIFS(TaxableValuation[Taxable Railroads],TaxableValuation[Dist],$C58,TaxableValuation[Tif_NonTIF],$A$4)</f>
        <v>0</v>
      </c>
      <c r="O58" s="8">
        <f>SUMIFS(TaxableValuation[Taxable Utilities],TaxableValuation[Dist],$C58,TaxableValuation[Tif_NonTIF],$A$4)</f>
        <v>0</v>
      </c>
      <c r="P58" s="8">
        <f>SUMIFS(TaxableValuation[Taxable Other],TaxableValuation[Dist],$C58,TaxableValuation[Tif_NonTIF],$A$4)</f>
        <v>0</v>
      </c>
      <c r="Q58" s="8">
        <f>SUMIFS(TaxableValuation[Taxable Gross],TaxableValuation[Dist],$C58,TaxableValuation[Tif_NonTIF],$A$4)</f>
        <v>87336368</v>
      </c>
      <c r="R58" s="8">
        <f>SUMIFS(TaxableValuation[Taxable Military Exempt],TaxableValuation[Dist],$C58,TaxableValuation[Tif_NonTIF],$A$4)</f>
        <v>4000</v>
      </c>
      <c r="S58" s="8">
        <f>SUMIFS(TaxableValuation[Taxable Homestead Exempt],TaxableValuation[Dist],$C58,TaxableValuation[Tif_NonTIF],$A$4)</f>
        <v>19500</v>
      </c>
      <c r="T58" s="8">
        <f>SUMIFS(TaxableValuation[Taxable Net],TaxableValuation[Dist],$C58,TaxableValuation[Tif_NonTIF],$A$4)</f>
        <v>87312868</v>
      </c>
      <c r="U58" s="8">
        <f>SUMIFS(TaxableValuation[Taxable Gas &amp; Elec Utilities],TaxableValuation[Dist],$C58,TaxableValuation[Tif_NonTIF],$A$4)</f>
        <v>0</v>
      </c>
      <c r="V58" s="8">
        <f t="shared" si="0"/>
        <v>87312868</v>
      </c>
    </row>
    <row r="59" spans="1:22" x14ac:dyDescent="0.25">
      <c r="A59">
        <f>'Assessed Non-TIF'!A59</f>
        <v>2026</v>
      </c>
      <c r="B59" t="str">
        <f>'Assessed Non-TIF'!B59</f>
        <v>13</v>
      </c>
      <c r="C59" t="str">
        <f>'Assessed Non-TIF'!C59</f>
        <v>1093</v>
      </c>
      <c r="D59" t="str">
        <f>'Assessed Non-TIF'!D59</f>
        <v>1093</v>
      </c>
      <c r="E59" t="str">
        <f>'Assessed Non-TIF'!E59</f>
        <v>CENTRAL DECATUR</v>
      </c>
      <c r="F59" t="str">
        <f>'Assessed Non-TIF'!F59</f>
        <v>Central Decatur</v>
      </c>
      <c r="G59" s="8">
        <f>SUMIFS(TaxableValuation[Taxable Residential],TaxableValuation[Dist],$C59,TaxableValuation[Tif_NonTIF],$A$4)</f>
        <v>0</v>
      </c>
      <c r="H59" s="8">
        <f>SUMIFS(TaxableValuation[Taxable Ag Land],TaxableValuation[Dist],$C59,TaxableValuation[Tif_NonTIF],$A$4)</f>
        <v>0</v>
      </c>
      <c r="I59" s="8">
        <f>SUMIFS(TaxableValuation[Taxable Ag Building],TaxableValuation[Dist],$C59,TaxableValuation[Tif_NonTIF],$A$4)</f>
        <v>0</v>
      </c>
      <c r="J59" s="8">
        <f>SUMIFS(TaxableValuation[Taxable Commercial],TaxableValuation[Dist],$C59,TaxableValuation[Tif_NonTIF],$A$4)</f>
        <v>0</v>
      </c>
      <c r="K59" s="8">
        <f>SUMIFS(TaxableValuation[Taxable Industrial],TaxableValuation[Dist],$C59,TaxableValuation[Tif_NonTIF],$A$4)</f>
        <v>0</v>
      </c>
      <c r="L59" s="8">
        <f>SUMIFS(TaxableValuation[Taxable Reserved],TaxableValuation[Dist],$C59,TaxableValuation[Tif_NonTIF],$A$4)</f>
        <v>0</v>
      </c>
      <c r="M59" s="8">
        <f>SUMIFS(TaxableValuation[Taxable Reserved2],TaxableValuation[Dist],$C59,TaxableValuation[Tif_NonTIF],$A$4)</f>
        <v>0</v>
      </c>
      <c r="N59" s="8">
        <f>SUMIFS(TaxableValuation[Taxable Railroads],TaxableValuation[Dist],$C59,TaxableValuation[Tif_NonTIF],$A$4)</f>
        <v>0</v>
      </c>
      <c r="O59" s="8">
        <f>SUMIFS(TaxableValuation[Taxable Utilities],TaxableValuation[Dist],$C59,TaxableValuation[Tif_NonTIF],$A$4)</f>
        <v>0</v>
      </c>
      <c r="P59" s="8">
        <f>SUMIFS(TaxableValuation[Taxable Other],TaxableValuation[Dist],$C59,TaxableValuation[Tif_NonTIF],$A$4)</f>
        <v>0</v>
      </c>
      <c r="Q59" s="8">
        <f>SUMIFS(TaxableValuation[Taxable Gross],TaxableValuation[Dist],$C59,TaxableValuation[Tif_NonTIF],$A$4)</f>
        <v>0</v>
      </c>
      <c r="R59" s="8">
        <f>SUMIFS(TaxableValuation[Taxable Military Exempt],TaxableValuation[Dist],$C59,TaxableValuation[Tif_NonTIF],$A$4)</f>
        <v>0</v>
      </c>
      <c r="S59" s="8">
        <f>SUMIFS(TaxableValuation[Taxable Homestead Exempt],TaxableValuation[Dist],$C59,TaxableValuation[Tif_NonTIF],$A$4)</f>
        <v>0</v>
      </c>
      <c r="T59" s="8">
        <f>SUMIFS(TaxableValuation[Taxable Net],TaxableValuation[Dist],$C59,TaxableValuation[Tif_NonTIF],$A$4)</f>
        <v>0</v>
      </c>
      <c r="U59" s="8">
        <f>SUMIFS(TaxableValuation[Taxable Gas &amp; Elec Utilities],TaxableValuation[Dist],$C59,TaxableValuation[Tif_NonTIF],$A$4)</f>
        <v>0</v>
      </c>
      <c r="V59" s="8">
        <f t="shared" si="0"/>
        <v>0</v>
      </c>
    </row>
    <row r="60" spans="1:22" x14ac:dyDescent="0.25">
      <c r="A60">
        <f>'Assessed Non-TIF'!A60</f>
        <v>2026</v>
      </c>
      <c r="B60" t="str">
        <f>'Assessed Non-TIF'!B60</f>
        <v>15</v>
      </c>
      <c r="C60" t="str">
        <f>'Assessed Non-TIF'!C60</f>
        <v>1079</v>
      </c>
      <c r="D60" t="str">
        <f>'Assessed Non-TIF'!D60</f>
        <v>1079</v>
      </c>
      <c r="E60" t="str">
        <f>'Assessed Non-TIF'!E60</f>
        <v>CENTRAL LEE</v>
      </c>
      <c r="F60" t="str">
        <f>'Assessed Non-TIF'!F60</f>
        <v>Central Lee</v>
      </c>
      <c r="G60" s="8">
        <f>SUMIFS(TaxableValuation[Taxable Residential],TaxableValuation[Dist],$C60,TaxableValuation[Tif_NonTIF],$A$4)</f>
        <v>0</v>
      </c>
      <c r="H60" s="8">
        <f>SUMIFS(TaxableValuation[Taxable Ag Land],TaxableValuation[Dist],$C60,TaxableValuation[Tif_NonTIF],$A$4)</f>
        <v>0</v>
      </c>
      <c r="I60" s="8">
        <f>SUMIFS(TaxableValuation[Taxable Ag Building],TaxableValuation[Dist],$C60,TaxableValuation[Tif_NonTIF],$A$4)</f>
        <v>0</v>
      </c>
      <c r="J60" s="8">
        <f>SUMIFS(TaxableValuation[Taxable Commercial],TaxableValuation[Dist],$C60,TaxableValuation[Tif_NonTIF],$A$4)</f>
        <v>0</v>
      </c>
      <c r="K60" s="8">
        <f>SUMIFS(TaxableValuation[Taxable Industrial],TaxableValuation[Dist],$C60,TaxableValuation[Tif_NonTIF],$A$4)</f>
        <v>0</v>
      </c>
      <c r="L60" s="8">
        <f>SUMIFS(TaxableValuation[Taxable Reserved],TaxableValuation[Dist],$C60,TaxableValuation[Tif_NonTIF],$A$4)</f>
        <v>0</v>
      </c>
      <c r="M60" s="8">
        <f>SUMIFS(TaxableValuation[Taxable Reserved2],TaxableValuation[Dist],$C60,TaxableValuation[Tif_NonTIF],$A$4)</f>
        <v>0</v>
      </c>
      <c r="N60" s="8">
        <f>SUMIFS(TaxableValuation[Taxable Railroads],TaxableValuation[Dist],$C60,TaxableValuation[Tif_NonTIF],$A$4)</f>
        <v>0</v>
      </c>
      <c r="O60" s="8">
        <f>SUMIFS(TaxableValuation[Taxable Utilities],TaxableValuation[Dist],$C60,TaxableValuation[Tif_NonTIF],$A$4)</f>
        <v>0</v>
      </c>
      <c r="P60" s="8">
        <f>SUMIFS(TaxableValuation[Taxable Other],TaxableValuation[Dist],$C60,TaxableValuation[Tif_NonTIF],$A$4)</f>
        <v>0</v>
      </c>
      <c r="Q60" s="8">
        <f>SUMIFS(TaxableValuation[Taxable Gross],TaxableValuation[Dist],$C60,TaxableValuation[Tif_NonTIF],$A$4)</f>
        <v>0</v>
      </c>
      <c r="R60" s="8">
        <f>SUMIFS(TaxableValuation[Taxable Military Exempt],TaxableValuation[Dist],$C60,TaxableValuation[Tif_NonTIF],$A$4)</f>
        <v>0</v>
      </c>
      <c r="S60" s="8">
        <f>SUMIFS(TaxableValuation[Taxable Homestead Exempt],TaxableValuation[Dist],$C60,TaxableValuation[Tif_NonTIF],$A$4)</f>
        <v>0</v>
      </c>
      <c r="T60" s="8">
        <f>SUMIFS(TaxableValuation[Taxable Net],TaxableValuation[Dist],$C60,TaxableValuation[Tif_NonTIF],$A$4)</f>
        <v>0</v>
      </c>
      <c r="U60" s="8">
        <f>SUMIFS(TaxableValuation[Taxable Gas &amp; Elec Utilities],TaxableValuation[Dist],$C60,TaxableValuation[Tif_NonTIF],$A$4)</f>
        <v>0</v>
      </c>
      <c r="V60" s="8">
        <f t="shared" si="0"/>
        <v>0</v>
      </c>
    </row>
    <row r="61" spans="1:22" x14ac:dyDescent="0.25">
      <c r="A61">
        <f>'Assessed Non-TIF'!A61</f>
        <v>2026</v>
      </c>
      <c r="B61" t="str">
        <f>'Assessed Non-TIF'!B61</f>
        <v>12</v>
      </c>
      <c r="C61" t="str">
        <f>'Assessed Non-TIF'!C61</f>
        <v>1095</v>
      </c>
      <c r="D61" t="str">
        <f>'Assessed Non-TIF'!D61</f>
        <v>1095</v>
      </c>
      <c r="E61" t="str">
        <f>'Assessed Non-TIF'!E61</f>
        <v>CENTRAL LYON</v>
      </c>
      <c r="F61" t="str">
        <f>'Assessed Non-TIF'!F61</f>
        <v>Central Lyon</v>
      </c>
      <c r="G61" s="8">
        <f>SUMIFS(TaxableValuation[Taxable Residential],TaxableValuation[Dist],$C61,TaxableValuation[Tif_NonTIF],$A$4)</f>
        <v>3147389</v>
      </c>
      <c r="H61" s="8">
        <f>SUMIFS(TaxableValuation[Taxable Ag Land],TaxableValuation[Dist],$C61,TaxableValuation[Tif_NonTIF],$A$4)</f>
        <v>0</v>
      </c>
      <c r="I61" s="8">
        <f>SUMIFS(TaxableValuation[Taxable Ag Building],TaxableValuation[Dist],$C61,TaxableValuation[Tif_NonTIF],$A$4)</f>
        <v>0</v>
      </c>
      <c r="J61" s="8">
        <f>SUMIFS(TaxableValuation[Taxable Commercial],TaxableValuation[Dist],$C61,TaxableValuation[Tif_NonTIF],$A$4)</f>
        <v>4548527</v>
      </c>
      <c r="K61" s="8">
        <f>SUMIFS(TaxableValuation[Taxable Industrial],TaxableValuation[Dist],$C61,TaxableValuation[Tif_NonTIF],$A$4)</f>
        <v>0</v>
      </c>
      <c r="L61" s="8">
        <f>SUMIFS(TaxableValuation[Taxable Reserved],TaxableValuation[Dist],$C61,TaxableValuation[Tif_NonTIF],$A$4)</f>
        <v>0</v>
      </c>
      <c r="M61" s="8">
        <f>SUMIFS(TaxableValuation[Taxable Reserved2],TaxableValuation[Dist],$C61,TaxableValuation[Tif_NonTIF],$A$4)</f>
        <v>0</v>
      </c>
      <c r="N61" s="8">
        <f>SUMIFS(TaxableValuation[Taxable Railroads],TaxableValuation[Dist],$C61,TaxableValuation[Tif_NonTIF],$A$4)</f>
        <v>0</v>
      </c>
      <c r="O61" s="8">
        <f>SUMIFS(TaxableValuation[Taxable Utilities],TaxableValuation[Dist],$C61,TaxableValuation[Tif_NonTIF],$A$4)</f>
        <v>0</v>
      </c>
      <c r="P61" s="8">
        <f>SUMIFS(TaxableValuation[Taxable Other],TaxableValuation[Dist],$C61,TaxableValuation[Tif_NonTIF],$A$4)</f>
        <v>0</v>
      </c>
      <c r="Q61" s="8">
        <f>SUMIFS(TaxableValuation[Taxable Gross],TaxableValuation[Dist],$C61,TaxableValuation[Tif_NonTIF],$A$4)</f>
        <v>7695916</v>
      </c>
      <c r="R61" s="8">
        <f>SUMIFS(TaxableValuation[Taxable Military Exempt],TaxableValuation[Dist],$C61,TaxableValuation[Tif_NonTIF],$A$4)</f>
        <v>8000</v>
      </c>
      <c r="S61" s="8">
        <f>SUMIFS(TaxableValuation[Taxable Homestead Exempt],TaxableValuation[Dist],$C61,TaxableValuation[Tif_NonTIF],$A$4)</f>
        <v>26000</v>
      </c>
      <c r="T61" s="8">
        <f>SUMIFS(TaxableValuation[Taxable Net],TaxableValuation[Dist],$C61,TaxableValuation[Tif_NonTIF],$A$4)</f>
        <v>7661916</v>
      </c>
      <c r="U61" s="8">
        <f>SUMIFS(TaxableValuation[Taxable Gas &amp; Elec Utilities],TaxableValuation[Dist],$C61,TaxableValuation[Tif_NonTIF],$A$4)</f>
        <v>0</v>
      </c>
      <c r="V61" s="8">
        <f t="shared" si="0"/>
        <v>7661916</v>
      </c>
    </row>
    <row r="62" spans="1:22" x14ac:dyDescent="0.25">
      <c r="A62">
        <f>'Assessed Non-TIF'!A62</f>
        <v>2026</v>
      </c>
      <c r="B62" t="str">
        <f>'Assessed Non-TIF'!B62</f>
        <v>07</v>
      </c>
      <c r="C62" t="str">
        <f>'Assessed Non-TIF'!C62</f>
        <v>4772</v>
      </c>
      <c r="D62" t="str">
        <f>'Assessed Non-TIF'!D62</f>
        <v>4772</v>
      </c>
      <c r="E62" t="str">
        <f>'Assessed Non-TIF'!E62</f>
        <v>CENTRAL SPRINGS</v>
      </c>
      <c r="F62" t="str">
        <f>'Assessed Non-TIF'!F62</f>
        <v>Central Springs</v>
      </c>
      <c r="G62" s="8">
        <f>SUMIFS(TaxableValuation[Taxable Residential],TaxableValuation[Dist],$C62,TaxableValuation[Tif_NonTIF],$A$4)</f>
        <v>0</v>
      </c>
      <c r="H62" s="8">
        <f>SUMIFS(TaxableValuation[Taxable Ag Land],TaxableValuation[Dist],$C62,TaxableValuation[Tif_NonTIF],$A$4)</f>
        <v>0</v>
      </c>
      <c r="I62" s="8">
        <f>SUMIFS(TaxableValuation[Taxable Ag Building],TaxableValuation[Dist],$C62,TaxableValuation[Tif_NonTIF],$A$4)</f>
        <v>0</v>
      </c>
      <c r="J62" s="8">
        <f>SUMIFS(TaxableValuation[Taxable Commercial],TaxableValuation[Dist],$C62,TaxableValuation[Tif_NonTIF],$A$4)</f>
        <v>0</v>
      </c>
      <c r="K62" s="8">
        <f>SUMIFS(TaxableValuation[Taxable Industrial],TaxableValuation[Dist],$C62,TaxableValuation[Tif_NonTIF],$A$4)</f>
        <v>6123100</v>
      </c>
      <c r="L62" s="8">
        <f>SUMIFS(TaxableValuation[Taxable Reserved],TaxableValuation[Dist],$C62,TaxableValuation[Tif_NonTIF],$A$4)</f>
        <v>0</v>
      </c>
      <c r="M62" s="8">
        <f>SUMIFS(TaxableValuation[Taxable Reserved2],TaxableValuation[Dist],$C62,TaxableValuation[Tif_NonTIF],$A$4)</f>
        <v>0</v>
      </c>
      <c r="N62" s="8">
        <f>SUMIFS(TaxableValuation[Taxable Railroads],TaxableValuation[Dist],$C62,TaxableValuation[Tif_NonTIF],$A$4)</f>
        <v>0</v>
      </c>
      <c r="O62" s="8">
        <f>SUMIFS(TaxableValuation[Taxable Utilities],TaxableValuation[Dist],$C62,TaxableValuation[Tif_NonTIF],$A$4)</f>
        <v>0</v>
      </c>
      <c r="P62" s="8">
        <f>SUMIFS(TaxableValuation[Taxable Other],TaxableValuation[Dist],$C62,TaxableValuation[Tif_NonTIF],$A$4)</f>
        <v>0</v>
      </c>
      <c r="Q62" s="8">
        <f>SUMIFS(TaxableValuation[Taxable Gross],TaxableValuation[Dist],$C62,TaxableValuation[Tif_NonTIF],$A$4)</f>
        <v>6123100</v>
      </c>
      <c r="R62" s="8">
        <f>SUMIFS(TaxableValuation[Taxable Military Exempt],TaxableValuation[Dist],$C62,TaxableValuation[Tif_NonTIF],$A$4)</f>
        <v>0</v>
      </c>
      <c r="S62" s="8">
        <f>SUMIFS(TaxableValuation[Taxable Homestead Exempt],TaxableValuation[Dist],$C62,TaxableValuation[Tif_NonTIF],$A$4)</f>
        <v>0</v>
      </c>
      <c r="T62" s="8">
        <f>SUMIFS(TaxableValuation[Taxable Net],TaxableValuation[Dist],$C62,TaxableValuation[Tif_NonTIF],$A$4)</f>
        <v>6123100</v>
      </c>
      <c r="U62" s="8">
        <f>SUMIFS(TaxableValuation[Taxable Gas &amp; Elec Utilities],TaxableValuation[Dist],$C62,TaxableValuation[Tif_NonTIF],$A$4)</f>
        <v>0</v>
      </c>
      <c r="V62" s="8">
        <f t="shared" si="0"/>
        <v>6123100</v>
      </c>
    </row>
    <row r="63" spans="1:22" x14ac:dyDescent="0.25">
      <c r="A63">
        <f>'Assessed Non-TIF'!A63</f>
        <v>2026</v>
      </c>
      <c r="B63" t="str">
        <f>'Assessed Non-TIF'!B63</f>
        <v>15</v>
      </c>
      <c r="C63" t="str">
        <f>'Assessed Non-TIF'!C63</f>
        <v>1107</v>
      </c>
      <c r="D63" t="str">
        <f>'Assessed Non-TIF'!D63</f>
        <v>1107</v>
      </c>
      <c r="E63" t="str">
        <f>'Assessed Non-TIF'!E63</f>
        <v>CHARITON</v>
      </c>
      <c r="F63" t="str">
        <f>'Assessed Non-TIF'!F63</f>
        <v>Chariton</v>
      </c>
      <c r="G63" s="8">
        <f>SUMIFS(TaxableValuation[Taxable Residential],TaxableValuation[Dist],$C63,TaxableValuation[Tif_NonTIF],$A$4)</f>
        <v>2093028</v>
      </c>
      <c r="H63" s="8">
        <f>SUMIFS(TaxableValuation[Taxable Ag Land],TaxableValuation[Dist],$C63,TaxableValuation[Tif_NonTIF],$A$4)</f>
        <v>0</v>
      </c>
      <c r="I63" s="8">
        <f>SUMIFS(TaxableValuation[Taxable Ag Building],TaxableValuation[Dist],$C63,TaxableValuation[Tif_NonTIF],$A$4)</f>
        <v>0</v>
      </c>
      <c r="J63" s="8">
        <f>SUMIFS(TaxableValuation[Taxable Commercial],TaxableValuation[Dist],$C63,TaxableValuation[Tif_NonTIF],$A$4)</f>
        <v>92356</v>
      </c>
      <c r="K63" s="8">
        <f>SUMIFS(TaxableValuation[Taxable Industrial],TaxableValuation[Dist],$C63,TaxableValuation[Tif_NonTIF],$A$4)</f>
        <v>0</v>
      </c>
      <c r="L63" s="8">
        <f>SUMIFS(TaxableValuation[Taxable Reserved],TaxableValuation[Dist],$C63,TaxableValuation[Tif_NonTIF],$A$4)</f>
        <v>0</v>
      </c>
      <c r="M63" s="8">
        <f>SUMIFS(TaxableValuation[Taxable Reserved2],TaxableValuation[Dist],$C63,TaxableValuation[Tif_NonTIF],$A$4)</f>
        <v>0</v>
      </c>
      <c r="N63" s="8">
        <f>SUMIFS(TaxableValuation[Taxable Railroads],TaxableValuation[Dist],$C63,TaxableValuation[Tif_NonTIF],$A$4)</f>
        <v>0</v>
      </c>
      <c r="O63" s="8">
        <f>SUMIFS(TaxableValuation[Taxable Utilities],TaxableValuation[Dist],$C63,TaxableValuation[Tif_NonTIF],$A$4)</f>
        <v>0</v>
      </c>
      <c r="P63" s="8">
        <f>SUMIFS(TaxableValuation[Taxable Other],TaxableValuation[Dist],$C63,TaxableValuation[Tif_NonTIF],$A$4)</f>
        <v>0</v>
      </c>
      <c r="Q63" s="8">
        <f>SUMIFS(TaxableValuation[Taxable Gross],TaxableValuation[Dist],$C63,TaxableValuation[Tif_NonTIF],$A$4)</f>
        <v>2185384</v>
      </c>
      <c r="R63" s="8">
        <f>SUMIFS(TaxableValuation[Taxable Military Exempt],TaxableValuation[Dist],$C63,TaxableValuation[Tif_NonTIF],$A$4)</f>
        <v>0</v>
      </c>
      <c r="S63" s="8">
        <f>SUMIFS(TaxableValuation[Taxable Homestead Exempt],TaxableValuation[Dist],$C63,TaxableValuation[Tif_NonTIF],$A$4)</f>
        <v>0</v>
      </c>
      <c r="T63" s="8">
        <f>SUMIFS(TaxableValuation[Taxable Net],TaxableValuation[Dist],$C63,TaxableValuation[Tif_NonTIF],$A$4)</f>
        <v>2185384</v>
      </c>
      <c r="U63" s="8">
        <f>SUMIFS(TaxableValuation[Taxable Gas &amp; Elec Utilities],TaxableValuation[Dist],$C63,TaxableValuation[Tif_NonTIF],$A$4)</f>
        <v>0</v>
      </c>
      <c r="V63" s="8">
        <f t="shared" si="0"/>
        <v>2185384</v>
      </c>
    </row>
    <row r="64" spans="1:22" x14ac:dyDescent="0.25">
      <c r="A64">
        <f>'Assessed Non-TIF'!A64</f>
        <v>2026</v>
      </c>
      <c r="B64" t="str">
        <f>'Assessed Non-TIF'!B64</f>
        <v>07</v>
      </c>
      <c r="C64" t="str">
        <f>'Assessed Non-TIF'!C64</f>
        <v>1116</v>
      </c>
      <c r="D64" t="str">
        <f>'Assessed Non-TIF'!D64</f>
        <v>1116</v>
      </c>
      <c r="E64" t="str">
        <f>'Assessed Non-TIF'!E64</f>
        <v>CHARLES CITY</v>
      </c>
      <c r="F64" t="str">
        <f>'Assessed Non-TIF'!F64</f>
        <v>Charles City</v>
      </c>
      <c r="G64" s="8">
        <f>SUMIFS(TaxableValuation[Taxable Residential],TaxableValuation[Dist],$C64,TaxableValuation[Tif_NonTIF],$A$4)</f>
        <v>7898083</v>
      </c>
      <c r="H64" s="8">
        <f>SUMIFS(TaxableValuation[Taxable Ag Land],TaxableValuation[Dist],$C64,TaxableValuation[Tif_NonTIF],$A$4)</f>
        <v>496367</v>
      </c>
      <c r="I64" s="8">
        <f>SUMIFS(TaxableValuation[Taxable Ag Building],TaxableValuation[Dist],$C64,TaxableValuation[Tif_NonTIF],$A$4)</f>
        <v>3723</v>
      </c>
      <c r="J64" s="8">
        <f>SUMIFS(TaxableValuation[Taxable Commercial],TaxableValuation[Dist],$C64,TaxableValuation[Tif_NonTIF],$A$4)</f>
        <v>12318321</v>
      </c>
      <c r="K64" s="8">
        <f>SUMIFS(TaxableValuation[Taxable Industrial],TaxableValuation[Dist],$C64,TaxableValuation[Tif_NonTIF],$A$4)</f>
        <v>52023808</v>
      </c>
      <c r="L64" s="8">
        <f>SUMIFS(TaxableValuation[Taxable Reserved],TaxableValuation[Dist],$C64,TaxableValuation[Tif_NonTIF],$A$4)</f>
        <v>0</v>
      </c>
      <c r="M64" s="8">
        <f>SUMIFS(TaxableValuation[Taxable Reserved2],TaxableValuation[Dist],$C64,TaxableValuation[Tif_NonTIF],$A$4)</f>
        <v>0</v>
      </c>
      <c r="N64" s="8">
        <f>SUMIFS(TaxableValuation[Taxable Railroads],TaxableValuation[Dist],$C64,TaxableValuation[Tif_NonTIF],$A$4)</f>
        <v>0</v>
      </c>
      <c r="O64" s="8">
        <f>SUMIFS(TaxableValuation[Taxable Utilities],TaxableValuation[Dist],$C64,TaxableValuation[Tif_NonTIF],$A$4)</f>
        <v>0</v>
      </c>
      <c r="P64" s="8">
        <f>SUMIFS(TaxableValuation[Taxable Other],TaxableValuation[Dist],$C64,TaxableValuation[Tif_NonTIF],$A$4)</f>
        <v>0</v>
      </c>
      <c r="Q64" s="8">
        <f>SUMIFS(TaxableValuation[Taxable Gross],TaxableValuation[Dist],$C64,TaxableValuation[Tif_NonTIF],$A$4)</f>
        <v>72740302</v>
      </c>
      <c r="R64" s="8">
        <f>SUMIFS(TaxableValuation[Taxable Military Exempt],TaxableValuation[Dist],$C64,TaxableValuation[Tif_NonTIF],$A$4)</f>
        <v>0</v>
      </c>
      <c r="S64" s="8">
        <f>SUMIFS(TaxableValuation[Taxable Homestead Exempt],TaxableValuation[Dist],$C64,TaxableValuation[Tif_NonTIF],$A$4)</f>
        <v>0</v>
      </c>
      <c r="T64" s="8">
        <f>SUMIFS(TaxableValuation[Taxable Net],TaxableValuation[Dist],$C64,TaxableValuation[Tif_NonTIF],$A$4)</f>
        <v>72740302</v>
      </c>
      <c r="U64" s="8">
        <f>SUMIFS(TaxableValuation[Taxable Gas &amp; Elec Utilities],TaxableValuation[Dist],$C64,TaxableValuation[Tif_NonTIF],$A$4)</f>
        <v>0</v>
      </c>
      <c r="V64" s="8">
        <f t="shared" si="0"/>
        <v>72740302</v>
      </c>
    </row>
    <row r="65" spans="1:22" x14ac:dyDescent="0.25">
      <c r="A65">
        <f>'Assessed Non-TIF'!A65</f>
        <v>2026</v>
      </c>
      <c r="B65" t="str">
        <f>'Assessed Non-TIF'!B65</f>
        <v>12</v>
      </c>
      <c r="C65" t="str">
        <f>'Assessed Non-TIF'!C65</f>
        <v>1134</v>
      </c>
      <c r="D65" t="str">
        <f>'Assessed Non-TIF'!D65</f>
        <v>1134</v>
      </c>
      <c r="E65" t="str">
        <f>'Assessed Non-TIF'!E65</f>
        <v>CHARTER OAK-UTE</v>
      </c>
      <c r="F65" t="str">
        <f>'Assessed Non-TIF'!F65</f>
        <v>Charter Oak-Ute</v>
      </c>
      <c r="G65" s="8">
        <f>SUMIFS(TaxableValuation[Taxable Residential],TaxableValuation[Dist],$C65,TaxableValuation[Tif_NonTIF],$A$4)</f>
        <v>1824048</v>
      </c>
      <c r="H65" s="8">
        <f>SUMIFS(TaxableValuation[Taxable Ag Land],TaxableValuation[Dist],$C65,TaxableValuation[Tif_NonTIF],$A$4)</f>
        <v>0</v>
      </c>
      <c r="I65" s="8">
        <f>SUMIFS(TaxableValuation[Taxable Ag Building],TaxableValuation[Dist],$C65,TaxableValuation[Tif_NonTIF],$A$4)</f>
        <v>0</v>
      </c>
      <c r="J65" s="8">
        <f>SUMIFS(TaxableValuation[Taxable Commercial],TaxableValuation[Dist],$C65,TaxableValuation[Tif_NonTIF],$A$4)</f>
        <v>1289588</v>
      </c>
      <c r="K65" s="8">
        <f>SUMIFS(TaxableValuation[Taxable Industrial],TaxableValuation[Dist],$C65,TaxableValuation[Tif_NonTIF],$A$4)</f>
        <v>0</v>
      </c>
      <c r="L65" s="8">
        <f>SUMIFS(TaxableValuation[Taxable Reserved],TaxableValuation[Dist],$C65,TaxableValuation[Tif_NonTIF],$A$4)</f>
        <v>0</v>
      </c>
      <c r="M65" s="8">
        <f>SUMIFS(TaxableValuation[Taxable Reserved2],TaxableValuation[Dist],$C65,TaxableValuation[Tif_NonTIF],$A$4)</f>
        <v>0</v>
      </c>
      <c r="N65" s="8">
        <f>SUMIFS(TaxableValuation[Taxable Railroads],TaxableValuation[Dist],$C65,TaxableValuation[Tif_NonTIF],$A$4)</f>
        <v>0</v>
      </c>
      <c r="O65" s="8">
        <f>SUMIFS(TaxableValuation[Taxable Utilities],TaxableValuation[Dist],$C65,TaxableValuation[Tif_NonTIF],$A$4)</f>
        <v>0</v>
      </c>
      <c r="P65" s="8">
        <f>SUMIFS(TaxableValuation[Taxable Other],TaxableValuation[Dist],$C65,TaxableValuation[Tif_NonTIF],$A$4)</f>
        <v>0</v>
      </c>
      <c r="Q65" s="8">
        <f>SUMIFS(TaxableValuation[Taxable Gross],TaxableValuation[Dist],$C65,TaxableValuation[Tif_NonTIF],$A$4)</f>
        <v>3113636</v>
      </c>
      <c r="R65" s="8">
        <f>SUMIFS(TaxableValuation[Taxable Military Exempt],TaxableValuation[Dist],$C65,TaxableValuation[Tif_NonTIF],$A$4)</f>
        <v>0</v>
      </c>
      <c r="S65" s="8">
        <f>SUMIFS(TaxableValuation[Taxable Homestead Exempt],TaxableValuation[Dist],$C65,TaxableValuation[Tif_NonTIF],$A$4)</f>
        <v>0</v>
      </c>
      <c r="T65" s="8">
        <f>SUMIFS(TaxableValuation[Taxable Net],TaxableValuation[Dist],$C65,TaxableValuation[Tif_NonTIF],$A$4)</f>
        <v>3113636</v>
      </c>
      <c r="U65" s="8">
        <f>SUMIFS(TaxableValuation[Taxable Gas &amp; Elec Utilities],TaxableValuation[Dist],$C65,TaxableValuation[Tif_NonTIF],$A$4)</f>
        <v>0</v>
      </c>
      <c r="V65" s="8">
        <f t="shared" si="0"/>
        <v>3113636</v>
      </c>
    </row>
    <row r="66" spans="1:22" x14ac:dyDescent="0.25">
      <c r="A66">
        <f>'Assessed Non-TIF'!A66</f>
        <v>2026</v>
      </c>
      <c r="B66" t="str">
        <f>'Assessed Non-TIF'!B66</f>
        <v>12</v>
      </c>
      <c r="C66" t="str">
        <f>'Assessed Non-TIF'!C66</f>
        <v>1152</v>
      </c>
      <c r="D66" t="str">
        <f>'Assessed Non-TIF'!D66</f>
        <v>1152</v>
      </c>
      <c r="E66" t="str">
        <f>'Assessed Non-TIF'!E66</f>
        <v>CHEROKEE</v>
      </c>
      <c r="F66" t="str">
        <f>'Assessed Non-TIF'!F66</f>
        <v>Cherokee</v>
      </c>
      <c r="G66" s="8">
        <f>SUMIFS(TaxableValuation[Taxable Residential],TaxableValuation[Dist],$C66,TaxableValuation[Tif_NonTIF],$A$4)</f>
        <v>0</v>
      </c>
      <c r="H66" s="8">
        <f>SUMIFS(TaxableValuation[Taxable Ag Land],TaxableValuation[Dist],$C66,TaxableValuation[Tif_NonTIF],$A$4)</f>
        <v>0</v>
      </c>
      <c r="I66" s="8">
        <f>SUMIFS(TaxableValuation[Taxable Ag Building],TaxableValuation[Dist],$C66,TaxableValuation[Tif_NonTIF],$A$4)</f>
        <v>0</v>
      </c>
      <c r="J66" s="8">
        <f>SUMIFS(TaxableValuation[Taxable Commercial],TaxableValuation[Dist],$C66,TaxableValuation[Tif_NonTIF],$A$4)</f>
        <v>2559565</v>
      </c>
      <c r="K66" s="8">
        <f>SUMIFS(TaxableValuation[Taxable Industrial],TaxableValuation[Dist],$C66,TaxableValuation[Tif_NonTIF],$A$4)</f>
        <v>2824864</v>
      </c>
      <c r="L66" s="8">
        <f>SUMIFS(TaxableValuation[Taxable Reserved],TaxableValuation[Dist],$C66,TaxableValuation[Tif_NonTIF],$A$4)</f>
        <v>0</v>
      </c>
      <c r="M66" s="8">
        <f>SUMIFS(TaxableValuation[Taxable Reserved2],TaxableValuation[Dist],$C66,TaxableValuation[Tif_NonTIF],$A$4)</f>
        <v>0</v>
      </c>
      <c r="N66" s="8">
        <f>SUMIFS(TaxableValuation[Taxable Railroads],TaxableValuation[Dist],$C66,TaxableValuation[Tif_NonTIF],$A$4)</f>
        <v>0</v>
      </c>
      <c r="O66" s="8">
        <f>SUMIFS(TaxableValuation[Taxable Utilities],TaxableValuation[Dist],$C66,TaxableValuation[Tif_NonTIF],$A$4)</f>
        <v>0</v>
      </c>
      <c r="P66" s="8">
        <f>SUMIFS(TaxableValuation[Taxable Other],TaxableValuation[Dist],$C66,TaxableValuation[Tif_NonTIF],$A$4)</f>
        <v>0</v>
      </c>
      <c r="Q66" s="8">
        <f>SUMIFS(TaxableValuation[Taxable Gross],TaxableValuation[Dist],$C66,TaxableValuation[Tif_NonTIF],$A$4)</f>
        <v>5384429</v>
      </c>
      <c r="R66" s="8">
        <f>SUMIFS(TaxableValuation[Taxable Military Exempt],TaxableValuation[Dist],$C66,TaxableValuation[Tif_NonTIF],$A$4)</f>
        <v>0</v>
      </c>
      <c r="S66" s="8">
        <f>SUMIFS(TaxableValuation[Taxable Homestead Exempt],TaxableValuation[Dist],$C66,TaxableValuation[Tif_NonTIF],$A$4)</f>
        <v>0</v>
      </c>
      <c r="T66" s="8">
        <f>SUMIFS(TaxableValuation[Taxable Net],TaxableValuation[Dist],$C66,TaxableValuation[Tif_NonTIF],$A$4)</f>
        <v>5384429</v>
      </c>
      <c r="U66" s="8">
        <f>SUMIFS(TaxableValuation[Taxable Gas &amp; Elec Utilities],TaxableValuation[Dist],$C66,TaxableValuation[Tif_NonTIF],$A$4)</f>
        <v>0</v>
      </c>
      <c r="V66" s="8">
        <f t="shared" si="0"/>
        <v>5384429</v>
      </c>
    </row>
    <row r="67" spans="1:22" x14ac:dyDescent="0.25">
      <c r="A67">
        <f>'Assessed Non-TIF'!A67</f>
        <v>2026</v>
      </c>
      <c r="B67" t="str">
        <f>'Assessed Non-TIF'!B67</f>
        <v>13</v>
      </c>
      <c r="C67" t="str">
        <f>'Assessed Non-TIF'!C67</f>
        <v>1197</v>
      </c>
      <c r="D67" t="str">
        <f>'Assessed Non-TIF'!D67</f>
        <v>1197</v>
      </c>
      <c r="E67" t="str">
        <f>'Assessed Non-TIF'!E67</f>
        <v>CLARINDA</v>
      </c>
      <c r="F67" t="str">
        <f>'Assessed Non-TIF'!F67</f>
        <v>Clarinda</v>
      </c>
      <c r="G67" s="8">
        <f>SUMIFS(TaxableValuation[Taxable Residential],TaxableValuation[Dist],$C67,TaxableValuation[Tif_NonTIF],$A$4)</f>
        <v>2046744</v>
      </c>
      <c r="H67" s="8">
        <f>SUMIFS(TaxableValuation[Taxable Ag Land],TaxableValuation[Dist],$C67,TaxableValuation[Tif_NonTIF],$A$4)</f>
        <v>0</v>
      </c>
      <c r="I67" s="8">
        <f>SUMIFS(TaxableValuation[Taxable Ag Building],TaxableValuation[Dist],$C67,TaxableValuation[Tif_NonTIF],$A$4)</f>
        <v>0</v>
      </c>
      <c r="J67" s="8">
        <f>SUMIFS(TaxableValuation[Taxable Commercial],TaxableValuation[Dist],$C67,TaxableValuation[Tif_NonTIF],$A$4)</f>
        <v>6207593</v>
      </c>
      <c r="K67" s="8">
        <f>SUMIFS(TaxableValuation[Taxable Industrial],TaxableValuation[Dist],$C67,TaxableValuation[Tif_NonTIF],$A$4)</f>
        <v>0</v>
      </c>
      <c r="L67" s="8">
        <f>SUMIFS(TaxableValuation[Taxable Reserved],TaxableValuation[Dist],$C67,TaxableValuation[Tif_NonTIF],$A$4)</f>
        <v>0</v>
      </c>
      <c r="M67" s="8">
        <f>SUMIFS(TaxableValuation[Taxable Reserved2],TaxableValuation[Dist],$C67,TaxableValuation[Tif_NonTIF],$A$4)</f>
        <v>0</v>
      </c>
      <c r="N67" s="8">
        <f>SUMIFS(TaxableValuation[Taxable Railroads],TaxableValuation[Dist],$C67,TaxableValuation[Tif_NonTIF],$A$4)</f>
        <v>0</v>
      </c>
      <c r="O67" s="8">
        <f>SUMIFS(TaxableValuation[Taxable Utilities],TaxableValuation[Dist],$C67,TaxableValuation[Tif_NonTIF],$A$4)</f>
        <v>0</v>
      </c>
      <c r="P67" s="8">
        <f>SUMIFS(TaxableValuation[Taxable Other],TaxableValuation[Dist],$C67,TaxableValuation[Tif_NonTIF],$A$4)</f>
        <v>0</v>
      </c>
      <c r="Q67" s="8">
        <f>SUMIFS(TaxableValuation[Taxable Gross],TaxableValuation[Dist],$C67,TaxableValuation[Tif_NonTIF],$A$4)</f>
        <v>8254337</v>
      </c>
      <c r="R67" s="8">
        <f>SUMIFS(TaxableValuation[Taxable Military Exempt],TaxableValuation[Dist],$C67,TaxableValuation[Tif_NonTIF],$A$4)</f>
        <v>4000</v>
      </c>
      <c r="S67" s="8">
        <f>SUMIFS(TaxableValuation[Taxable Homestead Exempt],TaxableValuation[Dist],$C67,TaxableValuation[Tif_NonTIF],$A$4)</f>
        <v>19500</v>
      </c>
      <c r="T67" s="8">
        <f>SUMIFS(TaxableValuation[Taxable Net],TaxableValuation[Dist],$C67,TaxableValuation[Tif_NonTIF],$A$4)</f>
        <v>8230837</v>
      </c>
      <c r="U67" s="8">
        <f>SUMIFS(TaxableValuation[Taxable Gas &amp; Elec Utilities],TaxableValuation[Dist],$C67,TaxableValuation[Tif_NonTIF],$A$4)</f>
        <v>0</v>
      </c>
      <c r="V67" s="8">
        <f t="shared" si="0"/>
        <v>8230837</v>
      </c>
    </row>
    <row r="68" spans="1:22" x14ac:dyDescent="0.25">
      <c r="A68">
        <f>'Assessed Non-TIF'!A68</f>
        <v>2026</v>
      </c>
      <c r="B68" t="str">
        <f>'Assessed Non-TIF'!B68</f>
        <v>05</v>
      </c>
      <c r="C68" t="str">
        <f>'Assessed Non-TIF'!C68</f>
        <v>1206</v>
      </c>
      <c r="D68" t="str">
        <f>'Assessed Non-TIF'!D68</f>
        <v>1206</v>
      </c>
      <c r="E68" t="str">
        <f>'Assessed Non-TIF'!E68</f>
        <v>CLARION-GOLDFIELD-DOWS (CLR-GLDFLD)</v>
      </c>
      <c r="F68" t="str">
        <f>'Assessed Non-TIF'!F68</f>
        <v>Clarion-Goldfield-Dows</v>
      </c>
      <c r="G68" s="8">
        <f>SUMIFS(TaxableValuation[Taxable Residential],TaxableValuation[Dist],$C68,TaxableValuation[Tif_NonTIF],$A$4)</f>
        <v>1759763</v>
      </c>
      <c r="H68" s="8">
        <f>SUMIFS(TaxableValuation[Taxable Ag Land],TaxableValuation[Dist],$C68,TaxableValuation[Tif_NonTIF],$A$4)</f>
        <v>0</v>
      </c>
      <c r="I68" s="8">
        <f>SUMIFS(TaxableValuation[Taxable Ag Building],TaxableValuation[Dist],$C68,TaxableValuation[Tif_NonTIF],$A$4)</f>
        <v>0</v>
      </c>
      <c r="J68" s="8">
        <f>SUMIFS(TaxableValuation[Taxable Commercial],TaxableValuation[Dist],$C68,TaxableValuation[Tif_NonTIF],$A$4)</f>
        <v>12537257</v>
      </c>
      <c r="K68" s="8">
        <f>SUMIFS(TaxableValuation[Taxable Industrial],TaxableValuation[Dist],$C68,TaxableValuation[Tif_NonTIF],$A$4)</f>
        <v>18359564</v>
      </c>
      <c r="L68" s="8">
        <f>SUMIFS(TaxableValuation[Taxable Reserved],TaxableValuation[Dist],$C68,TaxableValuation[Tif_NonTIF],$A$4)</f>
        <v>0</v>
      </c>
      <c r="M68" s="8">
        <f>SUMIFS(TaxableValuation[Taxable Reserved2],TaxableValuation[Dist],$C68,TaxableValuation[Tif_NonTIF],$A$4)</f>
        <v>0</v>
      </c>
      <c r="N68" s="8">
        <f>SUMIFS(TaxableValuation[Taxable Railroads],TaxableValuation[Dist],$C68,TaxableValuation[Tif_NonTIF],$A$4)</f>
        <v>0</v>
      </c>
      <c r="O68" s="8">
        <f>SUMIFS(TaxableValuation[Taxable Utilities],TaxableValuation[Dist],$C68,TaxableValuation[Tif_NonTIF],$A$4)</f>
        <v>0</v>
      </c>
      <c r="P68" s="8">
        <f>SUMIFS(TaxableValuation[Taxable Other],TaxableValuation[Dist],$C68,TaxableValuation[Tif_NonTIF],$A$4)</f>
        <v>0</v>
      </c>
      <c r="Q68" s="8">
        <f>SUMIFS(TaxableValuation[Taxable Gross],TaxableValuation[Dist],$C68,TaxableValuation[Tif_NonTIF],$A$4)</f>
        <v>32656584</v>
      </c>
      <c r="R68" s="8">
        <f>SUMIFS(TaxableValuation[Taxable Military Exempt],TaxableValuation[Dist],$C68,TaxableValuation[Tif_NonTIF],$A$4)</f>
        <v>0</v>
      </c>
      <c r="S68" s="8">
        <f>SUMIFS(TaxableValuation[Taxable Homestead Exempt],TaxableValuation[Dist],$C68,TaxableValuation[Tif_NonTIF],$A$4)</f>
        <v>0</v>
      </c>
      <c r="T68" s="8">
        <f>SUMIFS(TaxableValuation[Taxable Net],TaxableValuation[Dist],$C68,TaxableValuation[Tif_NonTIF],$A$4)</f>
        <v>32656584</v>
      </c>
      <c r="U68" s="8">
        <f>SUMIFS(TaxableValuation[Taxable Gas &amp; Elec Utilities],TaxableValuation[Dist],$C68,TaxableValuation[Tif_NonTIF],$A$4)</f>
        <v>0</v>
      </c>
      <c r="V68" s="8">
        <f t="shared" si="0"/>
        <v>32656584</v>
      </c>
    </row>
    <row r="69" spans="1:22" x14ac:dyDescent="0.25">
      <c r="A69">
        <f>'Assessed Non-TIF'!A69</f>
        <v>2026</v>
      </c>
      <c r="B69" t="str">
        <f>'Assessed Non-TIF'!B69</f>
        <v>05</v>
      </c>
      <c r="C69" t="str">
        <f>'Assessed Non-TIF'!C69</f>
        <v>1854</v>
      </c>
      <c r="D69" t="str">
        <f>'Assessed Non-TIF'!D69</f>
        <v>1854</v>
      </c>
      <c r="E69" t="str">
        <f>'Assessed Non-TIF'!E69</f>
        <v>CLARION-GOLDFIELD-DOWS (DOWS)</v>
      </c>
      <c r="F69" t="str">
        <f>'Assessed Non-TIF'!F69</f>
        <v>Clarion-Goldfield-Dows (Dows)</v>
      </c>
      <c r="G69" s="8">
        <f>SUMIFS(TaxableValuation[Taxable Residential],TaxableValuation[Dist],$C69,TaxableValuation[Tif_NonTIF],$A$4)</f>
        <v>0</v>
      </c>
      <c r="H69" s="8">
        <f>SUMIFS(TaxableValuation[Taxable Ag Land],TaxableValuation[Dist],$C69,TaxableValuation[Tif_NonTIF],$A$4)</f>
        <v>0</v>
      </c>
      <c r="I69" s="8">
        <f>SUMIFS(TaxableValuation[Taxable Ag Building],TaxableValuation[Dist],$C69,TaxableValuation[Tif_NonTIF],$A$4)</f>
        <v>0</v>
      </c>
      <c r="J69" s="8">
        <f>SUMIFS(TaxableValuation[Taxable Commercial],TaxableValuation[Dist],$C69,TaxableValuation[Tif_NonTIF],$A$4)</f>
        <v>0</v>
      </c>
      <c r="K69" s="8">
        <f>SUMIFS(TaxableValuation[Taxable Industrial],TaxableValuation[Dist],$C69,TaxableValuation[Tif_NonTIF],$A$4)</f>
        <v>0</v>
      </c>
      <c r="L69" s="8">
        <f>SUMIFS(TaxableValuation[Taxable Reserved],TaxableValuation[Dist],$C69,TaxableValuation[Tif_NonTIF],$A$4)</f>
        <v>0</v>
      </c>
      <c r="M69" s="8">
        <f>SUMIFS(TaxableValuation[Taxable Reserved2],TaxableValuation[Dist],$C69,TaxableValuation[Tif_NonTIF],$A$4)</f>
        <v>0</v>
      </c>
      <c r="N69" s="8">
        <f>SUMIFS(TaxableValuation[Taxable Railroads],TaxableValuation[Dist],$C69,TaxableValuation[Tif_NonTIF],$A$4)</f>
        <v>0</v>
      </c>
      <c r="O69" s="8">
        <f>SUMIFS(TaxableValuation[Taxable Utilities],TaxableValuation[Dist],$C69,TaxableValuation[Tif_NonTIF],$A$4)</f>
        <v>0</v>
      </c>
      <c r="P69" s="8">
        <f>SUMIFS(TaxableValuation[Taxable Other],TaxableValuation[Dist],$C69,TaxableValuation[Tif_NonTIF],$A$4)</f>
        <v>0</v>
      </c>
      <c r="Q69" s="8">
        <f>SUMIFS(TaxableValuation[Taxable Gross],TaxableValuation[Dist],$C69,TaxableValuation[Tif_NonTIF],$A$4)</f>
        <v>0</v>
      </c>
      <c r="R69" s="8">
        <f>SUMIFS(TaxableValuation[Taxable Military Exempt],TaxableValuation[Dist],$C69,TaxableValuation[Tif_NonTIF],$A$4)</f>
        <v>0</v>
      </c>
      <c r="S69" s="8">
        <f>SUMIFS(TaxableValuation[Taxable Homestead Exempt],TaxableValuation[Dist],$C69,TaxableValuation[Tif_NonTIF],$A$4)</f>
        <v>0</v>
      </c>
      <c r="T69" s="8">
        <f>SUMIFS(TaxableValuation[Taxable Net],TaxableValuation[Dist],$C69,TaxableValuation[Tif_NonTIF],$A$4)</f>
        <v>0</v>
      </c>
      <c r="U69" s="8">
        <f>SUMIFS(TaxableValuation[Taxable Gas &amp; Elec Utilities],TaxableValuation[Dist],$C69,TaxableValuation[Tif_NonTIF],$A$4)</f>
        <v>0</v>
      </c>
      <c r="V69" s="8">
        <f t="shared" si="0"/>
        <v>0</v>
      </c>
    </row>
    <row r="70" spans="1:22" x14ac:dyDescent="0.25">
      <c r="A70">
        <f>'Assessed Non-TIF'!A70</f>
        <v>2026</v>
      </c>
      <c r="B70" t="str">
        <f>'Assessed Non-TIF'!B70</f>
        <v>13</v>
      </c>
      <c r="C70" t="str">
        <f>'Assessed Non-TIF'!C70</f>
        <v>1211</v>
      </c>
      <c r="D70" t="str">
        <f>'Assessed Non-TIF'!D70</f>
        <v>1211</v>
      </c>
      <c r="E70" t="str">
        <f>'Assessed Non-TIF'!E70</f>
        <v>CLARKE</v>
      </c>
      <c r="F70" t="str">
        <f>'Assessed Non-TIF'!F70</f>
        <v>Clarke</v>
      </c>
      <c r="G70" s="8">
        <f>SUMIFS(TaxableValuation[Taxable Residential],TaxableValuation[Dist],$C70,TaxableValuation[Tif_NonTIF],$A$4)</f>
        <v>5211265</v>
      </c>
      <c r="H70" s="8">
        <f>SUMIFS(TaxableValuation[Taxable Ag Land],TaxableValuation[Dist],$C70,TaxableValuation[Tif_NonTIF],$A$4)</f>
        <v>0</v>
      </c>
      <c r="I70" s="8">
        <f>SUMIFS(TaxableValuation[Taxable Ag Building],TaxableValuation[Dist],$C70,TaxableValuation[Tif_NonTIF],$A$4)</f>
        <v>0</v>
      </c>
      <c r="J70" s="8">
        <f>SUMIFS(TaxableValuation[Taxable Commercial],TaxableValuation[Dist],$C70,TaxableValuation[Tif_NonTIF],$A$4)</f>
        <v>12582694</v>
      </c>
      <c r="K70" s="8">
        <f>SUMIFS(TaxableValuation[Taxable Industrial],TaxableValuation[Dist],$C70,TaxableValuation[Tif_NonTIF],$A$4)</f>
        <v>0</v>
      </c>
      <c r="L70" s="8">
        <f>SUMIFS(TaxableValuation[Taxable Reserved],TaxableValuation[Dist],$C70,TaxableValuation[Tif_NonTIF],$A$4)</f>
        <v>0</v>
      </c>
      <c r="M70" s="8">
        <f>SUMIFS(TaxableValuation[Taxable Reserved2],TaxableValuation[Dist],$C70,TaxableValuation[Tif_NonTIF],$A$4)</f>
        <v>0</v>
      </c>
      <c r="N70" s="8">
        <f>SUMIFS(TaxableValuation[Taxable Railroads],TaxableValuation[Dist],$C70,TaxableValuation[Tif_NonTIF],$A$4)</f>
        <v>0</v>
      </c>
      <c r="O70" s="8">
        <f>SUMIFS(TaxableValuation[Taxable Utilities],TaxableValuation[Dist],$C70,TaxableValuation[Tif_NonTIF],$A$4)</f>
        <v>0</v>
      </c>
      <c r="P70" s="8">
        <f>SUMIFS(TaxableValuation[Taxable Other],TaxableValuation[Dist],$C70,TaxableValuation[Tif_NonTIF],$A$4)</f>
        <v>0</v>
      </c>
      <c r="Q70" s="8">
        <f>SUMIFS(TaxableValuation[Taxable Gross],TaxableValuation[Dist],$C70,TaxableValuation[Tif_NonTIF],$A$4)</f>
        <v>17793959</v>
      </c>
      <c r="R70" s="8">
        <f>SUMIFS(TaxableValuation[Taxable Military Exempt],TaxableValuation[Dist],$C70,TaxableValuation[Tif_NonTIF],$A$4)</f>
        <v>0</v>
      </c>
      <c r="S70" s="8">
        <f>SUMIFS(TaxableValuation[Taxable Homestead Exempt],TaxableValuation[Dist],$C70,TaxableValuation[Tif_NonTIF],$A$4)</f>
        <v>0</v>
      </c>
      <c r="T70" s="8">
        <f>SUMIFS(TaxableValuation[Taxable Net],TaxableValuation[Dist],$C70,TaxableValuation[Tif_NonTIF],$A$4)</f>
        <v>17793959</v>
      </c>
      <c r="U70" s="8">
        <f>SUMIFS(TaxableValuation[Taxable Gas &amp; Elec Utilities],TaxableValuation[Dist],$C70,TaxableValuation[Tif_NonTIF],$A$4)</f>
        <v>0</v>
      </c>
      <c r="V70" s="8">
        <f t="shared" si="0"/>
        <v>17793959</v>
      </c>
    </row>
    <row r="71" spans="1:22" x14ac:dyDescent="0.25">
      <c r="A71">
        <f>'Assessed Non-TIF'!A71</f>
        <v>2026</v>
      </c>
      <c r="B71" t="str">
        <f>'Assessed Non-TIF'!B71</f>
        <v>07</v>
      </c>
      <c r="C71" t="str">
        <f>'Assessed Non-TIF'!C71</f>
        <v>1215</v>
      </c>
      <c r="D71" t="str">
        <f>'Assessed Non-TIF'!D71</f>
        <v>1215</v>
      </c>
      <c r="E71" t="str">
        <f>'Assessed Non-TIF'!E71</f>
        <v>CLARKSVILLE</v>
      </c>
      <c r="F71" t="str">
        <f>'Assessed Non-TIF'!F71</f>
        <v>Clarksville</v>
      </c>
      <c r="G71" s="8">
        <f>SUMIFS(TaxableValuation[Taxable Residential],TaxableValuation[Dist],$C71,TaxableValuation[Tif_NonTIF],$A$4)</f>
        <v>0</v>
      </c>
      <c r="H71" s="8">
        <f>SUMIFS(TaxableValuation[Taxable Ag Land],TaxableValuation[Dist],$C71,TaxableValuation[Tif_NonTIF],$A$4)</f>
        <v>0</v>
      </c>
      <c r="I71" s="8">
        <f>SUMIFS(TaxableValuation[Taxable Ag Building],TaxableValuation[Dist],$C71,TaxableValuation[Tif_NonTIF],$A$4)</f>
        <v>0</v>
      </c>
      <c r="J71" s="8">
        <f>SUMIFS(TaxableValuation[Taxable Commercial],TaxableValuation[Dist],$C71,TaxableValuation[Tif_NonTIF],$A$4)</f>
        <v>0</v>
      </c>
      <c r="K71" s="8">
        <f>SUMIFS(TaxableValuation[Taxable Industrial],TaxableValuation[Dist],$C71,TaxableValuation[Tif_NonTIF],$A$4)</f>
        <v>0</v>
      </c>
      <c r="L71" s="8">
        <f>SUMIFS(TaxableValuation[Taxable Reserved],TaxableValuation[Dist],$C71,TaxableValuation[Tif_NonTIF],$A$4)</f>
        <v>0</v>
      </c>
      <c r="M71" s="8">
        <f>SUMIFS(TaxableValuation[Taxable Reserved2],TaxableValuation[Dist],$C71,TaxableValuation[Tif_NonTIF],$A$4)</f>
        <v>0</v>
      </c>
      <c r="N71" s="8">
        <f>SUMIFS(TaxableValuation[Taxable Railroads],TaxableValuation[Dist],$C71,TaxableValuation[Tif_NonTIF],$A$4)</f>
        <v>0</v>
      </c>
      <c r="O71" s="8">
        <f>SUMIFS(TaxableValuation[Taxable Utilities],TaxableValuation[Dist],$C71,TaxableValuation[Tif_NonTIF],$A$4)</f>
        <v>0</v>
      </c>
      <c r="P71" s="8">
        <f>SUMIFS(TaxableValuation[Taxable Other],TaxableValuation[Dist],$C71,TaxableValuation[Tif_NonTIF],$A$4)</f>
        <v>0</v>
      </c>
      <c r="Q71" s="8">
        <f>SUMIFS(TaxableValuation[Taxable Gross],TaxableValuation[Dist],$C71,TaxableValuation[Tif_NonTIF],$A$4)</f>
        <v>0</v>
      </c>
      <c r="R71" s="8">
        <f>SUMIFS(TaxableValuation[Taxable Military Exempt],TaxableValuation[Dist],$C71,TaxableValuation[Tif_NonTIF],$A$4)</f>
        <v>0</v>
      </c>
      <c r="S71" s="8">
        <f>SUMIFS(TaxableValuation[Taxable Homestead Exempt],TaxableValuation[Dist],$C71,TaxableValuation[Tif_NonTIF],$A$4)</f>
        <v>0</v>
      </c>
      <c r="T71" s="8">
        <f>SUMIFS(TaxableValuation[Taxable Net],TaxableValuation[Dist],$C71,TaxableValuation[Tif_NonTIF],$A$4)</f>
        <v>0</v>
      </c>
      <c r="U71" s="8">
        <f>SUMIFS(TaxableValuation[Taxable Gas &amp; Elec Utilities],TaxableValuation[Dist],$C71,TaxableValuation[Tif_NonTIF],$A$4)</f>
        <v>0</v>
      </c>
      <c r="V71" s="8">
        <f t="shared" si="0"/>
        <v>0</v>
      </c>
    </row>
    <row r="72" spans="1:22" x14ac:dyDescent="0.25">
      <c r="A72">
        <f>'Assessed Non-TIF'!A72</f>
        <v>2026</v>
      </c>
      <c r="B72" t="str">
        <f>'Assessed Non-TIF'!B72</f>
        <v>05</v>
      </c>
      <c r="C72" t="str">
        <f>'Assessed Non-TIF'!C72</f>
        <v>1218</v>
      </c>
      <c r="D72" t="str">
        <f>'Assessed Non-TIF'!D72</f>
        <v>1218</v>
      </c>
      <c r="E72" t="str">
        <f>'Assessed Non-TIF'!E72</f>
        <v>CLAY CENTRAL-EVERLY</v>
      </c>
      <c r="F72" t="str">
        <f>'Assessed Non-TIF'!F72</f>
        <v>Clay Central-Everly</v>
      </c>
      <c r="G72" s="8">
        <f>SUMIFS(TaxableValuation[Taxable Residential],TaxableValuation[Dist],$C72,TaxableValuation[Tif_NonTIF],$A$4)</f>
        <v>0</v>
      </c>
      <c r="H72" s="8">
        <f>SUMIFS(TaxableValuation[Taxable Ag Land],TaxableValuation[Dist],$C72,TaxableValuation[Tif_NonTIF],$A$4)</f>
        <v>0</v>
      </c>
      <c r="I72" s="8">
        <f>SUMIFS(TaxableValuation[Taxable Ag Building],TaxableValuation[Dist],$C72,TaxableValuation[Tif_NonTIF],$A$4)</f>
        <v>0</v>
      </c>
      <c r="J72" s="8">
        <f>SUMIFS(TaxableValuation[Taxable Commercial],TaxableValuation[Dist],$C72,TaxableValuation[Tif_NonTIF],$A$4)</f>
        <v>0</v>
      </c>
      <c r="K72" s="8">
        <f>SUMIFS(TaxableValuation[Taxable Industrial],TaxableValuation[Dist],$C72,TaxableValuation[Tif_NonTIF],$A$4)</f>
        <v>48852088</v>
      </c>
      <c r="L72" s="8">
        <f>SUMIFS(TaxableValuation[Taxable Reserved],TaxableValuation[Dist],$C72,TaxableValuation[Tif_NonTIF],$A$4)</f>
        <v>0</v>
      </c>
      <c r="M72" s="8">
        <f>SUMIFS(TaxableValuation[Taxable Reserved2],TaxableValuation[Dist],$C72,TaxableValuation[Tif_NonTIF],$A$4)</f>
        <v>0</v>
      </c>
      <c r="N72" s="8">
        <f>SUMIFS(TaxableValuation[Taxable Railroads],TaxableValuation[Dist],$C72,TaxableValuation[Tif_NonTIF],$A$4)</f>
        <v>0</v>
      </c>
      <c r="O72" s="8">
        <f>SUMIFS(TaxableValuation[Taxable Utilities],TaxableValuation[Dist],$C72,TaxableValuation[Tif_NonTIF],$A$4)</f>
        <v>0</v>
      </c>
      <c r="P72" s="8">
        <f>SUMIFS(TaxableValuation[Taxable Other],TaxableValuation[Dist],$C72,TaxableValuation[Tif_NonTIF],$A$4)</f>
        <v>0</v>
      </c>
      <c r="Q72" s="8">
        <f>SUMIFS(TaxableValuation[Taxable Gross],TaxableValuation[Dist],$C72,TaxableValuation[Tif_NonTIF],$A$4)</f>
        <v>48852088</v>
      </c>
      <c r="R72" s="8">
        <f>SUMIFS(TaxableValuation[Taxable Military Exempt],TaxableValuation[Dist],$C72,TaxableValuation[Tif_NonTIF],$A$4)</f>
        <v>0</v>
      </c>
      <c r="S72" s="8">
        <f>SUMIFS(TaxableValuation[Taxable Homestead Exempt],TaxableValuation[Dist],$C72,TaxableValuation[Tif_NonTIF],$A$4)</f>
        <v>0</v>
      </c>
      <c r="T72" s="8">
        <f>SUMIFS(TaxableValuation[Taxable Net],TaxableValuation[Dist],$C72,TaxableValuation[Tif_NonTIF],$A$4)</f>
        <v>48852088</v>
      </c>
      <c r="U72" s="8">
        <f>SUMIFS(TaxableValuation[Taxable Gas &amp; Elec Utilities],TaxableValuation[Dist],$C72,TaxableValuation[Tif_NonTIF],$A$4)</f>
        <v>0</v>
      </c>
      <c r="V72" s="8">
        <f t="shared" ref="V72:V135" si="1">SUM(T72:U72)</f>
        <v>48852088</v>
      </c>
    </row>
    <row r="73" spans="1:22" x14ac:dyDescent="0.25">
      <c r="A73">
        <f>'Assessed Non-TIF'!A73</f>
        <v>2026</v>
      </c>
      <c r="B73" t="str">
        <f>'Assessed Non-TIF'!B73</f>
        <v>01</v>
      </c>
      <c r="C73" t="str">
        <f>'Assessed Non-TIF'!C73</f>
        <v>2763</v>
      </c>
      <c r="D73" t="str">
        <f>'Assessed Non-TIF'!D73</f>
        <v>2763</v>
      </c>
      <c r="E73" t="str">
        <f>'Assessed Non-TIF'!E73</f>
        <v>CLAYTON RIDGE</v>
      </c>
      <c r="F73" t="str">
        <f>'Assessed Non-TIF'!F73</f>
        <v>Clayton Ridge</v>
      </c>
      <c r="G73" s="8">
        <f>SUMIFS(TaxableValuation[Taxable Residential],TaxableValuation[Dist],$C73,TaxableValuation[Tif_NonTIF],$A$4)</f>
        <v>0</v>
      </c>
      <c r="H73" s="8">
        <f>SUMIFS(TaxableValuation[Taxable Ag Land],TaxableValuation[Dist],$C73,TaxableValuation[Tif_NonTIF],$A$4)</f>
        <v>0</v>
      </c>
      <c r="I73" s="8">
        <f>SUMIFS(TaxableValuation[Taxable Ag Building],TaxableValuation[Dist],$C73,TaxableValuation[Tif_NonTIF],$A$4)</f>
        <v>0</v>
      </c>
      <c r="J73" s="8">
        <f>SUMIFS(TaxableValuation[Taxable Commercial],TaxableValuation[Dist],$C73,TaxableValuation[Tif_NonTIF],$A$4)</f>
        <v>294675</v>
      </c>
      <c r="K73" s="8">
        <f>SUMIFS(TaxableValuation[Taxable Industrial],TaxableValuation[Dist],$C73,TaxableValuation[Tif_NonTIF],$A$4)</f>
        <v>0</v>
      </c>
      <c r="L73" s="8">
        <f>SUMIFS(TaxableValuation[Taxable Reserved],TaxableValuation[Dist],$C73,TaxableValuation[Tif_NonTIF],$A$4)</f>
        <v>0</v>
      </c>
      <c r="M73" s="8">
        <f>SUMIFS(TaxableValuation[Taxable Reserved2],TaxableValuation[Dist],$C73,TaxableValuation[Tif_NonTIF],$A$4)</f>
        <v>0</v>
      </c>
      <c r="N73" s="8">
        <f>SUMIFS(TaxableValuation[Taxable Railroads],TaxableValuation[Dist],$C73,TaxableValuation[Tif_NonTIF],$A$4)</f>
        <v>0</v>
      </c>
      <c r="O73" s="8">
        <f>SUMIFS(TaxableValuation[Taxable Utilities],TaxableValuation[Dist],$C73,TaxableValuation[Tif_NonTIF],$A$4)</f>
        <v>0</v>
      </c>
      <c r="P73" s="8">
        <f>SUMIFS(TaxableValuation[Taxable Other],TaxableValuation[Dist],$C73,TaxableValuation[Tif_NonTIF],$A$4)</f>
        <v>0</v>
      </c>
      <c r="Q73" s="8">
        <f>SUMIFS(TaxableValuation[Taxable Gross],TaxableValuation[Dist],$C73,TaxableValuation[Tif_NonTIF],$A$4)</f>
        <v>294675</v>
      </c>
      <c r="R73" s="8">
        <f>SUMIFS(TaxableValuation[Taxable Military Exempt],TaxableValuation[Dist],$C73,TaxableValuation[Tif_NonTIF],$A$4)</f>
        <v>0</v>
      </c>
      <c r="S73" s="8">
        <f>SUMIFS(TaxableValuation[Taxable Homestead Exempt],TaxableValuation[Dist],$C73,TaxableValuation[Tif_NonTIF],$A$4)</f>
        <v>0</v>
      </c>
      <c r="T73" s="8">
        <f>SUMIFS(TaxableValuation[Taxable Net],TaxableValuation[Dist],$C73,TaxableValuation[Tif_NonTIF],$A$4)</f>
        <v>294675</v>
      </c>
      <c r="U73" s="8">
        <f>SUMIFS(TaxableValuation[Taxable Gas &amp; Elec Utilities],TaxableValuation[Dist],$C73,TaxableValuation[Tif_NonTIF],$A$4)</f>
        <v>0</v>
      </c>
      <c r="V73" s="8">
        <f t="shared" si="1"/>
        <v>294675</v>
      </c>
    </row>
    <row r="74" spans="1:22" x14ac:dyDescent="0.25">
      <c r="A74">
        <f>'Assessed Non-TIF'!A74</f>
        <v>2026</v>
      </c>
      <c r="B74">
        <f>'Assessed Non-TIF'!B74</f>
        <v>0</v>
      </c>
      <c r="C74" t="str">
        <f>'Assessed Non-TIF'!C74</f>
        <v>0216</v>
      </c>
      <c r="D74" t="str">
        <f>'Assessed Non-TIF'!D74</f>
        <v>0216</v>
      </c>
      <c r="E74" t="str">
        <f>'Assessed Non-TIF'!E74</f>
        <v>CLEAR CREEK-AMANA (AMANA)</v>
      </c>
      <c r="F74" t="str">
        <f>'Assessed Non-TIF'!F74</f>
        <v>Clear Creek-Amana (Amana)</v>
      </c>
      <c r="G74" s="8">
        <f>SUMIFS(TaxableValuation[Taxable Residential],TaxableValuation[Dist],$C74,TaxableValuation[Tif_NonTIF],$A$4)</f>
        <v>0</v>
      </c>
      <c r="H74" s="8">
        <f>SUMIFS(TaxableValuation[Taxable Ag Land],TaxableValuation[Dist],$C74,TaxableValuation[Tif_NonTIF],$A$4)</f>
        <v>0</v>
      </c>
      <c r="I74" s="8">
        <f>SUMIFS(TaxableValuation[Taxable Ag Building],TaxableValuation[Dist],$C74,TaxableValuation[Tif_NonTIF],$A$4)</f>
        <v>0</v>
      </c>
      <c r="J74" s="8">
        <f>SUMIFS(TaxableValuation[Taxable Commercial],TaxableValuation[Dist],$C74,TaxableValuation[Tif_NonTIF],$A$4)</f>
        <v>0</v>
      </c>
      <c r="K74" s="8">
        <f>SUMIFS(TaxableValuation[Taxable Industrial],TaxableValuation[Dist],$C74,TaxableValuation[Tif_NonTIF],$A$4)</f>
        <v>0</v>
      </c>
      <c r="L74" s="8">
        <f>SUMIFS(TaxableValuation[Taxable Reserved],TaxableValuation[Dist],$C74,TaxableValuation[Tif_NonTIF],$A$4)</f>
        <v>0</v>
      </c>
      <c r="M74" s="8">
        <f>SUMIFS(TaxableValuation[Taxable Reserved2],TaxableValuation[Dist],$C74,TaxableValuation[Tif_NonTIF],$A$4)</f>
        <v>0</v>
      </c>
      <c r="N74" s="8">
        <f>SUMIFS(TaxableValuation[Taxable Railroads],TaxableValuation[Dist],$C74,TaxableValuation[Tif_NonTIF],$A$4)</f>
        <v>0</v>
      </c>
      <c r="O74" s="8">
        <f>SUMIFS(TaxableValuation[Taxable Utilities],TaxableValuation[Dist],$C74,TaxableValuation[Tif_NonTIF],$A$4)</f>
        <v>0</v>
      </c>
      <c r="P74" s="8">
        <f>SUMIFS(TaxableValuation[Taxable Other],TaxableValuation[Dist],$C74,TaxableValuation[Tif_NonTIF],$A$4)</f>
        <v>0</v>
      </c>
      <c r="Q74" s="8">
        <f>SUMIFS(TaxableValuation[Taxable Gross],TaxableValuation[Dist],$C74,TaxableValuation[Tif_NonTIF],$A$4)</f>
        <v>0</v>
      </c>
      <c r="R74" s="8">
        <f>SUMIFS(TaxableValuation[Taxable Military Exempt],TaxableValuation[Dist],$C74,TaxableValuation[Tif_NonTIF],$A$4)</f>
        <v>0</v>
      </c>
      <c r="S74" s="8">
        <f>SUMIFS(TaxableValuation[Taxable Homestead Exempt],TaxableValuation[Dist],$C74,TaxableValuation[Tif_NonTIF],$A$4)</f>
        <v>0</v>
      </c>
      <c r="T74" s="8">
        <f>SUMIFS(TaxableValuation[Taxable Net],TaxableValuation[Dist],$C74,TaxableValuation[Tif_NonTIF],$A$4)</f>
        <v>0</v>
      </c>
      <c r="U74" s="8">
        <f>SUMIFS(TaxableValuation[Taxable Gas &amp; Elec Utilities],TaxableValuation[Dist],$C74,TaxableValuation[Tif_NonTIF],$A$4)</f>
        <v>0</v>
      </c>
      <c r="V74" s="8">
        <f t="shared" si="1"/>
        <v>0</v>
      </c>
    </row>
    <row r="75" spans="1:22" x14ac:dyDescent="0.25">
      <c r="A75">
        <f>'Assessed Non-TIF'!A75</f>
        <v>2026</v>
      </c>
      <c r="B75" t="str">
        <f>'Assessed Non-TIF'!B75</f>
        <v>10</v>
      </c>
      <c r="C75" t="str">
        <f>'Assessed Non-TIF'!C75</f>
        <v>1221</v>
      </c>
      <c r="D75" t="str">
        <f>'Assessed Non-TIF'!D75</f>
        <v>1221</v>
      </c>
      <c r="E75" t="str">
        <f>'Assessed Non-TIF'!E75</f>
        <v>CLEAR CREEK-AMANA (CLEAR CREEK)</v>
      </c>
      <c r="F75" t="str">
        <f>'Assessed Non-TIF'!F75</f>
        <v>Clear Creek-Amana</v>
      </c>
      <c r="G75" s="8">
        <f>SUMIFS(TaxableValuation[Taxable Residential],TaxableValuation[Dist],$C75,TaxableValuation[Tif_NonTIF],$A$4)</f>
        <v>84110582</v>
      </c>
      <c r="H75" s="8">
        <f>SUMIFS(TaxableValuation[Taxable Ag Land],TaxableValuation[Dist],$C75,TaxableValuation[Tif_NonTIF],$A$4)</f>
        <v>119282</v>
      </c>
      <c r="I75" s="8">
        <f>SUMIFS(TaxableValuation[Taxable Ag Building],TaxableValuation[Dist],$C75,TaxableValuation[Tif_NonTIF],$A$4)</f>
        <v>5141</v>
      </c>
      <c r="J75" s="8">
        <f>SUMIFS(TaxableValuation[Taxable Commercial],TaxableValuation[Dist],$C75,TaxableValuation[Tif_NonTIF],$A$4)</f>
        <v>272078445</v>
      </c>
      <c r="K75" s="8">
        <f>SUMIFS(TaxableValuation[Taxable Industrial],TaxableValuation[Dist],$C75,TaxableValuation[Tif_NonTIF],$A$4)</f>
        <v>2856018</v>
      </c>
      <c r="L75" s="8">
        <f>SUMIFS(TaxableValuation[Taxable Reserved],TaxableValuation[Dist],$C75,TaxableValuation[Tif_NonTIF],$A$4)</f>
        <v>0</v>
      </c>
      <c r="M75" s="8">
        <f>SUMIFS(TaxableValuation[Taxable Reserved2],TaxableValuation[Dist],$C75,TaxableValuation[Tif_NonTIF],$A$4)</f>
        <v>0</v>
      </c>
      <c r="N75" s="8">
        <f>SUMIFS(TaxableValuation[Taxable Railroads],TaxableValuation[Dist],$C75,TaxableValuation[Tif_NonTIF],$A$4)</f>
        <v>0</v>
      </c>
      <c r="O75" s="8">
        <f>SUMIFS(TaxableValuation[Taxable Utilities],TaxableValuation[Dist],$C75,TaxableValuation[Tif_NonTIF],$A$4)</f>
        <v>0</v>
      </c>
      <c r="P75" s="8">
        <f>SUMIFS(TaxableValuation[Taxable Other],TaxableValuation[Dist],$C75,TaxableValuation[Tif_NonTIF],$A$4)</f>
        <v>0</v>
      </c>
      <c r="Q75" s="8">
        <f>SUMIFS(TaxableValuation[Taxable Gross],TaxableValuation[Dist],$C75,TaxableValuation[Tif_NonTIF],$A$4)</f>
        <v>359169468</v>
      </c>
      <c r="R75" s="8">
        <f>SUMIFS(TaxableValuation[Taxable Military Exempt],TaxableValuation[Dist],$C75,TaxableValuation[Tif_NonTIF],$A$4)</f>
        <v>0</v>
      </c>
      <c r="S75" s="8">
        <f>SUMIFS(TaxableValuation[Taxable Homestead Exempt],TaxableValuation[Dist],$C75,TaxableValuation[Tif_NonTIF],$A$4)</f>
        <v>0</v>
      </c>
      <c r="T75" s="8">
        <f>SUMIFS(TaxableValuation[Taxable Net],TaxableValuation[Dist],$C75,TaxableValuation[Tif_NonTIF],$A$4)</f>
        <v>359169468</v>
      </c>
      <c r="U75" s="8">
        <f>SUMIFS(TaxableValuation[Taxable Gas &amp; Elec Utilities],TaxableValuation[Dist],$C75,TaxableValuation[Tif_NonTIF],$A$4)</f>
        <v>0</v>
      </c>
      <c r="V75" s="8">
        <f t="shared" si="1"/>
        <v>359169468</v>
      </c>
    </row>
    <row r="76" spans="1:22" x14ac:dyDescent="0.25">
      <c r="A76">
        <f>'Assessed Non-TIF'!A76</f>
        <v>2026</v>
      </c>
      <c r="B76" t="str">
        <f>'Assessed Non-TIF'!B76</f>
        <v>07</v>
      </c>
      <c r="C76" t="str">
        <f>'Assessed Non-TIF'!C76</f>
        <v>1233</v>
      </c>
      <c r="D76" t="str">
        <f>'Assessed Non-TIF'!D76</f>
        <v>1233</v>
      </c>
      <c r="E76" t="str">
        <f>'Assessed Non-TIF'!E76</f>
        <v>CLEAR LAKE</v>
      </c>
      <c r="F76" t="str">
        <f>'Assessed Non-TIF'!F76</f>
        <v>Clear Lake</v>
      </c>
      <c r="G76" s="8">
        <f>SUMIFS(TaxableValuation[Taxable Residential],TaxableValuation[Dist],$C76,TaxableValuation[Tif_NonTIF],$A$4)</f>
        <v>45043979</v>
      </c>
      <c r="H76" s="8">
        <f>SUMIFS(TaxableValuation[Taxable Ag Land],TaxableValuation[Dist],$C76,TaxableValuation[Tif_NonTIF],$A$4)</f>
        <v>0</v>
      </c>
      <c r="I76" s="8">
        <f>SUMIFS(TaxableValuation[Taxable Ag Building],TaxableValuation[Dist],$C76,TaxableValuation[Tif_NonTIF],$A$4)</f>
        <v>0</v>
      </c>
      <c r="J76" s="8">
        <f>SUMIFS(TaxableValuation[Taxable Commercial],TaxableValuation[Dist],$C76,TaxableValuation[Tif_NonTIF],$A$4)</f>
        <v>73086411</v>
      </c>
      <c r="K76" s="8">
        <f>SUMIFS(TaxableValuation[Taxable Industrial],TaxableValuation[Dist],$C76,TaxableValuation[Tif_NonTIF],$A$4)</f>
        <v>9140773</v>
      </c>
      <c r="L76" s="8">
        <f>SUMIFS(TaxableValuation[Taxable Reserved],TaxableValuation[Dist],$C76,TaxableValuation[Tif_NonTIF],$A$4)</f>
        <v>0</v>
      </c>
      <c r="M76" s="8">
        <f>SUMIFS(TaxableValuation[Taxable Reserved2],TaxableValuation[Dist],$C76,TaxableValuation[Tif_NonTIF],$A$4)</f>
        <v>0</v>
      </c>
      <c r="N76" s="8">
        <f>SUMIFS(TaxableValuation[Taxable Railroads],TaxableValuation[Dist],$C76,TaxableValuation[Tif_NonTIF],$A$4)</f>
        <v>0</v>
      </c>
      <c r="O76" s="8">
        <f>SUMIFS(TaxableValuation[Taxable Utilities],TaxableValuation[Dist],$C76,TaxableValuation[Tif_NonTIF],$A$4)</f>
        <v>0</v>
      </c>
      <c r="P76" s="8">
        <f>SUMIFS(TaxableValuation[Taxable Other],TaxableValuation[Dist],$C76,TaxableValuation[Tif_NonTIF],$A$4)</f>
        <v>0</v>
      </c>
      <c r="Q76" s="8">
        <f>SUMIFS(TaxableValuation[Taxable Gross],TaxableValuation[Dist],$C76,TaxableValuation[Tif_NonTIF],$A$4)</f>
        <v>127271163</v>
      </c>
      <c r="R76" s="8">
        <f>SUMIFS(TaxableValuation[Taxable Military Exempt],TaxableValuation[Dist],$C76,TaxableValuation[Tif_NonTIF],$A$4)</f>
        <v>0</v>
      </c>
      <c r="S76" s="8">
        <f>SUMIFS(TaxableValuation[Taxable Homestead Exempt],TaxableValuation[Dist],$C76,TaxableValuation[Tif_NonTIF],$A$4)</f>
        <v>0</v>
      </c>
      <c r="T76" s="8">
        <f>SUMIFS(TaxableValuation[Taxable Net],TaxableValuation[Dist],$C76,TaxableValuation[Tif_NonTIF],$A$4)</f>
        <v>127271163</v>
      </c>
      <c r="U76" s="8">
        <f>SUMIFS(TaxableValuation[Taxable Gas &amp; Elec Utilities],TaxableValuation[Dist],$C76,TaxableValuation[Tif_NonTIF],$A$4)</f>
        <v>0</v>
      </c>
      <c r="V76" s="8">
        <f t="shared" si="1"/>
        <v>127271163</v>
      </c>
    </row>
    <row r="77" spans="1:22" x14ac:dyDescent="0.25">
      <c r="A77">
        <f>'Assessed Non-TIF'!A77</f>
        <v>2026</v>
      </c>
      <c r="B77" t="str">
        <f>'Assessed Non-TIF'!B77</f>
        <v>09</v>
      </c>
      <c r="C77" t="str">
        <f>'Assessed Non-TIF'!C77</f>
        <v>1278</v>
      </c>
      <c r="D77" t="str">
        <f>'Assessed Non-TIF'!D77</f>
        <v>1278</v>
      </c>
      <c r="E77" t="str">
        <f>'Assessed Non-TIF'!E77</f>
        <v>CLINTON</v>
      </c>
      <c r="F77" t="str">
        <f>'Assessed Non-TIF'!F77</f>
        <v>Clinton</v>
      </c>
      <c r="G77" s="8">
        <f>SUMIFS(TaxableValuation[Taxable Residential],TaxableValuation[Dist],$C77,TaxableValuation[Tif_NonTIF],$A$4)</f>
        <v>7418348</v>
      </c>
      <c r="H77" s="8">
        <f>SUMIFS(TaxableValuation[Taxable Ag Land],TaxableValuation[Dist],$C77,TaxableValuation[Tif_NonTIF],$A$4)</f>
        <v>0</v>
      </c>
      <c r="I77" s="8">
        <f>SUMIFS(TaxableValuation[Taxable Ag Building],TaxableValuation[Dist],$C77,TaxableValuation[Tif_NonTIF],$A$4)</f>
        <v>0</v>
      </c>
      <c r="J77" s="8">
        <f>SUMIFS(TaxableValuation[Taxable Commercial],TaxableValuation[Dist],$C77,TaxableValuation[Tif_NonTIF],$A$4)</f>
        <v>1551299</v>
      </c>
      <c r="K77" s="8">
        <f>SUMIFS(TaxableValuation[Taxable Industrial],TaxableValuation[Dist],$C77,TaxableValuation[Tif_NonTIF],$A$4)</f>
        <v>0</v>
      </c>
      <c r="L77" s="8">
        <f>SUMIFS(TaxableValuation[Taxable Reserved],TaxableValuation[Dist],$C77,TaxableValuation[Tif_NonTIF],$A$4)</f>
        <v>0</v>
      </c>
      <c r="M77" s="8">
        <f>SUMIFS(TaxableValuation[Taxable Reserved2],TaxableValuation[Dist],$C77,TaxableValuation[Tif_NonTIF],$A$4)</f>
        <v>0</v>
      </c>
      <c r="N77" s="8">
        <f>SUMIFS(TaxableValuation[Taxable Railroads],TaxableValuation[Dist],$C77,TaxableValuation[Tif_NonTIF],$A$4)</f>
        <v>0</v>
      </c>
      <c r="O77" s="8">
        <f>SUMIFS(TaxableValuation[Taxable Utilities],TaxableValuation[Dist],$C77,TaxableValuation[Tif_NonTIF],$A$4)</f>
        <v>0</v>
      </c>
      <c r="P77" s="8">
        <f>SUMIFS(TaxableValuation[Taxable Other],TaxableValuation[Dist],$C77,TaxableValuation[Tif_NonTIF],$A$4)</f>
        <v>0</v>
      </c>
      <c r="Q77" s="8">
        <f>SUMIFS(TaxableValuation[Taxable Gross],TaxableValuation[Dist],$C77,TaxableValuation[Tif_NonTIF],$A$4)</f>
        <v>8969647</v>
      </c>
      <c r="R77" s="8">
        <f>SUMIFS(TaxableValuation[Taxable Military Exempt],TaxableValuation[Dist],$C77,TaxableValuation[Tif_NonTIF],$A$4)</f>
        <v>16000</v>
      </c>
      <c r="S77" s="8">
        <f>SUMIFS(TaxableValuation[Taxable Homestead Exempt],TaxableValuation[Dist],$C77,TaxableValuation[Tif_NonTIF],$A$4)</f>
        <v>97500</v>
      </c>
      <c r="T77" s="8">
        <f>SUMIFS(TaxableValuation[Taxable Net],TaxableValuation[Dist],$C77,TaxableValuation[Tif_NonTIF],$A$4)</f>
        <v>8856147</v>
      </c>
      <c r="U77" s="8">
        <f>SUMIFS(TaxableValuation[Taxable Gas &amp; Elec Utilities],TaxableValuation[Dist],$C77,TaxableValuation[Tif_NonTIF],$A$4)</f>
        <v>0</v>
      </c>
      <c r="V77" s="8">
        <f t="shared" si="1"/>
        <v>8856147</v>
      </c>
    </row>
    <row r="78" spans="1:22" x14ac:dyDescent="0.25">
      <c r="A78">
        <f>'Assessed Non-TIF'!A78</f>
        <v>2026</v>
      </c>
      <c r="B78" t="str">
        <f>'Assessed Non-TIF'!B78</f>
        <v>11</v>
      </c>
      <c r="C78" t="str">
        <f>'Assessed Non-TIF'!C78</f>
        <v>1332</v>
      </c>
      <c r="D78" t="str">
        <f>'Assessed Non-TIF'!D78</f>
        <v>1332</v>
      </c>
      <c r="E78" t="str">
        <f>'Assessed Non-TIF'!E78</f>
        <v>COLFAX-MINGO</v>
      </c>
      <c r="F78" t="str">
        <f>'Assessed Non-TIF'!F78</f>
        <v>Colfax-Mingo</v>
      </c>
      <c r="G78" s="8">
        <f>SUMIFS(TaxableValuation[Taxable Residential],TaxableValuation[Dist],$C78,TaxableValuation[Tif_NonTIF],$A$4)</f>
        <v>373209</v>
      </c>
      <c r="H78" s="8">
        <f>SUMIFS(TaxableValuation[Taxable Ag Land],TaxableValuation[Dist],$C78,TaxableValuation[Tif_NonTIF],$A$4)</f>
        <v>0</v>
      </c>
      <c r="I78" s="8">
        <f>SUMIFS(TaxableValuation[Taxable Ag Building],TaxableValuation[Dist],$C78,TaxableValuation[Tif_NonTIF],$A$4)</f>
        <v>0</v>
      </c>
      <c r="J78" s="8">
        <f>SUMIFS(TaxableValuation[Taxable Commercial],TaxableValuation[Dist],$C78,TaxableValuation[Tif_NonTIF],$A$4)</f>
        <v>140501</v>
      </c>
      <c r="K78" s="8">
        <f>SUMIFS(TaxableValuation[Taxable Industrial],TaxableValuation[Dist],$C78,TaxableValuation[Tif_NonTIF],$A$4)</f>
        <v>0</v>
      </c>
      <c r="L78" s="8">
        <f>SUMIFS(TaxableValuation[Taxable Reserved],TaxableValuation[Dist],$C78,TaxableValuation[Tif_NonTIF],$A$4)</f>
        <v>0</v>
      </c>
      <c r="M78" s="8">
        <f>SUMIFS(TaxableValuation[Taxable Reserved2],TaxableValuation[Dist],$C78,TaxableValuation[Tif_NonTIF],$A$4)</f>
        <v>0</v>
      </c>
      <c r="N78" s="8">
        <f>SUMIFS(TaxableValuation[Taxable Railroads],TaxableValuation[Dist],$C78,TaxableValuation[Tif_NonTIF],$A$4)</f>
        <v>0</v>
      </c>
      <c r="O78" s="8">
        <f>SUMIFS(TaxableValuation[Taxable Utilities],TaxableValuation[Dist],$C78,TaxableValuation[Tif_NonTIF],$A$4)</f>
        <v>0</v>
      </c>
      <c r="P78" s="8">
        <f>SUMIFS(TaxableValuation[Taxable Other],TaxableValuation[Dist],$C78,TaxableValuation[Tif_NonTIF],$A$4)</f>
        <v>0</v>
      </c>
      <c r="Q78" s="8">
        <f>SUMIFS(TaxableValuation[Taxable Gross],TaxableValuation[Dist],$C78,TaxableValuation[Tif_NonTIF],$A$4)</f>
        <v>513710</v>
      </c>
      <c r="R78" s="8">
        <f>SUMIFS(TaxableValuation[Taxable Military Exempt],TaxableValuation[Dist],$C78,TaxableValuation[Tif_NonTIF],$A$4)</f>
        <v>0</v>
      </c>
      <c r="S78" s="8">
        <f>SUMIFS(TaxableValuation[Taxable Homestead Exempt],TaxableValuation[Dist],$C78,TaxableValuation[Tif_NonTIF],$A$4)</f>
        <v>0</v>
      </c>
      <c r="T78" s="8">
        <f>SUMIFS(TaxableValuation[Taxable Net],TaxableValuation[Dist],$C78,TaxableValuation[Tif_NonTIF],$A$4)</f>
        <v>513710</v>
      </c>
      <c r="U78" s="8">
        <f>SUMIFS(TaxableValuation[Taxable Gas &amp; Elec Utilities],TaxableValuation[Dist],$C78,TaxableValuation[Tif_NonTIF],$A$4)</f>
        <v>0</v>
      </c>
      <c r="V78" s="8">
        <f t="shared" si="1"/>
        <v>513710</v>
      </c>
    </row>
    <row r="79" spans="1:22" x14ac:dyDescent="0.25">
      <c r="A79">
        <f>'Assessed Non-TIF'!A79</f>
        <v>2026</v>
      </c>
      <c r="B79" t="str">
        <f>'Assessed Non-TIF'!B79</f>
        <v>10</v>
      </c>
      <c r="C79" t="str">
        <f>'Assessed Non-TIF'!C79</f>
        <v>1337</v>
      </c>
      <c r="D79" t="str">
        <f>'Assessed Non-TIF'!D79</f>
        <v>1337</v>
      </c>
      <c r="E79" t="str">
        <f>'Assessed Non-TIF'!E79</f>
        <v>COLLEGE COMMUNITY</v>
      </c>
      <c r="F79" t="str">
        <f>'Assessed Non-TIF'!F79</f>
        <v>College Community</v>
      </c>
      <c r="G79" s="8">
        <f>SUMIFS(TaxableValuation[Taxable Residential],TaxableValuation[Dist],$C79,TaxableValuation[Tif_NonTIF],$A$4)</f>
        <v>73732259</v>
      </c>
      <c r="H79" s="8">
        <f>SUMIFS(TaxableValuation[Taxable Ag Land],TaxableValuation[Dist],$C79,TaxableValuation[Tif_NonTIF],$A$4)</f>
        <v>831</v>
      </c>
      <c r="I79" s="8">
        <f>SUMIFS(TaxableValuation[Taxable Ag Building],TaxableValuation[Dist],$C79,TaxableValuation[Tif_NonTIF],$A$4)</f>
        <v>8197</v>
      </c>
      <c r="J79" s="8">
        <f>SUMIFS(TaxableValuation[Taxable Commercial],TaxableValuation[Dist],$C79,TaxableValuation[Tif_NonTIF],$A$4)</f>
        <v>156329673</v>
      </c>
      <c r="K79" s="8">
        <f>SUMIFS(TaxableValuation[Taxable Industrial],TaxableValuation[Dist],$C79,TaxableValuation[Tif_NonTIF],$A$4)</f>
        <v>16367935</v>
      </c>
      <c r="L79" s="8">
        <f>SUMIFS(TaxableValuation[Taxable Reserved],TaxableValuation[Dist],$C79,TaxableValuation[Tif_NonTIF],$A$4)</f>
        <v>0</v>
      </c>
      <c r="M79" s="8">
        <f>SUMIFS(TaxableValuation[Taxable Reserved2],TaxableValuation[Dist],$C79,TaxableValuation[Tif_NonTIF],$A$4)</f>
        <v>0</v>
      </c>
      <c r="N79" s="8">
        <f>SUMIFS(TaxableValuation[Taxable Railroads],TaxableValuation[Dist],$C79,TaxableValuation[Tif_NonTIF],$A$4)</f>
        <v>0</v>
      </c>
      <c r="O79" s="8">
        <f>SUMIFS(TaxableValuation[Taxable Utilities],TaxableValuation[Dist],$C79,TaxableValuation[Tif_NonTIF],$A$4)</f>
        <v>0</v>
      </c>
      <c r="P79" s="8">
        <f>SUMIFS(TaxableValuation[Taxable Other],TaxableValuation[Dist],$C79,TaxableValuation[Tif_NonTIF],$A$4)</f>
        <v>0</v>
      </c>
      <c r="Q79" s="8">
        <f>SUMIFS(TaxableValuation[Taxable Gross],TaxableValuation[Dist],$C79,TaxableValuation[Tif_NonTIF],$A$4)</f>
        <v>246438895</v>
      </c>
      <c r="R79" s="8">
        <f>SUMIFS(TaxableValuation[Taxable Military Exempt],TaxableValuation[Dist],$C79,TaxableValuation[Tif_NonTIF],$A$4)</f>
        <v>4000</v>
      </c>
      <c r="S79" s="8">
        <f>SUMIFS(TaxableValuation[Taxable Homestead Exempt],TaxableValuation[Dist],$C79,TaxableValuation[Tif_NonTIF],$A$4)</f>
        <v>58500</v>
      </c>
      <c r="T79" s="8">
        <f>SUMIFS(TaxableValuation[Taxable Net],TaxableValuation[Dist],$C79,TaxableValuation[Tif_NonTIF],$A$4)</f>
        <v>246376395</v>
      </c>
      <c r="U79" s="8">
        <f>SUMIFS(TaxableValuation[Taxable Gas &amp; Elec Utilities],TaxableValuation[Dist],$C79,TaxableValuation[Tif_NonTIF],$A$4)</f>
        <v>0</v>
      </c>
      <c r="V79" s="8">
        <f t="shared" si="1"/>
        <v>246376395</v>
      </c>
    </row>
    <row r="80" spans="1:22" x14ac:dyDescent="0.25">
      <c r="A80">
        <f>'Assessed Non-TIF'!A80</f>
        <v>2026</v>
      </c>
      <c r="B80" t="str">
        <f>'Assessed Non-TIF'!B80</f>
        <v>11</v>
      </c>
      <c r="C80" t="str">
        <f>'Assessed Non-TIF'!C80</f>
        <v>1350</v>
      </c>
      <c r="D80" t="str">
        <f>'Assessed Non-TIF'!D80</f>
        <v>1350</v>
      </c>
      <c r="E80" t="str">
        <f>'Assessed Non-TIF'!E80</f>
        <v>COLLINS-MAXWELL</v>
      </c>
      <c r="F80" t="str">
        <f>'Assessed Non-TIF'!F80</f>
        <v>Collins-Maxwell</v>
      </c>
      <c r="G80" s="8">
        <f>SUMIFS(TaxableValuation[Taxable Residential],TaxableValuation[Dist],$C80,TaxableValuation[Tif_NonTIF],$A$4)</f>
        <v>608786</v>
      </c>
      <c r="H80" s="8">
        <f>SUMIFS(TaxableValuation[Taxable Ag Land],TaxableValuation[Dist],$C80,TaxableValuation[Tif_NonTIF],$A$4)</f>
        <v>0</v>
      </c>
      <c r="I80" s="8">
        <f>SUMIFS(TaxableValuation[Taxable Ag Building],TaxableValuation[Dist],$C80,TaxableValuation[Tif_NonTIF],$A$4)</f>
        <v>0</v>
      </c>
      <c r="J80" s="8">
        <f>SUMIFS(TaxableValuation[Taxable Commercial],TaxableValuation[Dist],$C80,TaxableValuation[Tif_NonTIF],$A$4)</f>
        <v>6315309</v>
      </c>
      <c r="K80" s="8">
        <f>SUMIFS(TaxableValuation[Taxable Industrial],TaxableValuation[Dist],$C80,TaxableValuation[Tif_NonTIF],$A$4)</f>
        <v>0</v>
      </c>
      <c r="L80" s="8">
        <f>SUMIFS(TaxableValuation[Taxable Reserved],TaxableValuation[Dist],$C80,TaxableValuation[Tif_NonTIF],$A$4)</f>
        <v>0</v>
      </c>
      <c r="M80" s="8">
        <f>SUMIFS(TaxableValuation[Taxable Reserved2],TaxableValuation[Dist],$C80,TaxableValuation[Tif_NonTIF],$A$4)</f>
        <v>0</v>
      </c>
      <c r="N80" s="8">
        <f>SUMIFS(TaxableValuation[Taxable Railroads],TaxableValuation[Dist],$C80,TaxableValuation[Tif_NonTIF],$A$4)</f>
        <v>0</v>
      </c>
      <c r="O80" s="8">
        <f>SUMIFS(TaxableValuation[Taxable Utilities],TaxableValuation[Dist],$C80,TaxableValuation[Tif_NonTIF],$A$4)</f>
        <v>0</v>
      </c>
      <c r="P80" s="8">
        <f>SUMIFS(TaxableValuation[Taxable Other],TaxableValuation[Dist],$C80,TaxableValuation[Tif_NonTIF],$A$4)</f>
        <v>0</v>
      </c>
      <c r="Q80" s="8">
        <f>SUMIFS(TaxableValuation[Taxable Gross],TaxableValuation[Dist],$C80,TaxableValuation[Tif_NonTIF],$A$4)</f>
        <v>6924095</v>
      </c>
      <c r="R80" s="8">
        <f>SUMIFS(TaxableValuation[Taxable Military Exempt],TaxableValuation[Dist],$C80,TaxableValuation[Tif_NonTIF],$A$4)</f>
        <v>0</v>
      </c>
      <c r="S80" s="8">
        <f>SUMIFS(TaxableValuation[Taxable Homestead Exempt],TaxableValuation[Dist],$C80,TaxableValuation[Tif_NonTIF],$A$4)</f>
        <v>6500</v>
      </c>
      <c r="T80" s="8">
        <f>SUMIFS(TaxableValuation[Taxable Net],TaxableValuation[Dist],$C80,TaxableValuation[Tif_NonTIF],$A$4)</f>
        <v>6917595</v>
      </c>
      <c r="U80" s="8">
        <f>SUMIFS(TaxableValuation[Taxable Gas &amp; Elec Utilities],TaxableValuation[Dist],$C80,TaxableValuation[Tif_NonTIF],$A$4)</f>
        <v>0</v>
      </c>
      <c r="V80" s="8">
        <f t="shared" si="1"/>
        <v>6917595</v>
      </c>
    </row>
    <row r="81" spans="1:22" x14ac:dyDescent="0.25">
      <c r="A81">
        <f>'Assessed Non-TIF'!A81</f>
        <v>2026</v>
      </c>
      <c r="B81" t="str">
        <f>'Assessed Non-TIF'!B81</f>
        <v>11</v>
      </c>
      <c r="C81" t="str">
        <f>'Assessed Non-TIF'!C81</f>
        <v>1359</v>
      </c>
      <c r="D81" t="str">
        <f>'Assessed Non-TIF'!D81</f>
        <v>1359</v>
      </c>
      <c r="E81" t="str">
        <f>'Assessed Non-TIF'!E81</f>
        <v>COLO-NESCO</v>
      </c>
      <c r="F81" t="str">
        <f>'Assessed Non-TIF'!F81</f>
        <v>Colo-Nesco</v>
      </c>
      <c r="G81" s="8">
        <f>SUMIFS(TaxableValuation[Taxable Residential],TaxableValuation[Dist],$C81,TaxableValuation[Tif_NonTIF],$A$4)</f>
        <v>4800489</v>
      </c>
      <c r="H81" s="8">
        <f>SUMIFS(TaxableValuation[Taxable Ag Land],TaxableValuation[Dist],$C81,TaxableValuation[Tif_NonTIF],$A$4)</f>
        <v>0</v>
      </c>
      <c r="I81" s="8">
        <f>SUMIFS(TaxableValuation[Taxable Ag Building],TaxableValuation[Dist],$C81,TaxableValuation[Tif_NonTIF],$A$4)</f>
        <v>0</v>
      </c>
      <c r="J81" s="8">
        <f>SUMIFS(TaxableValuation[Taxable Commercial],TaxableValuation[Dist],$C81,TaxableValuation[Tif_NonTIF],$A$4)</f>
        <v>485478</v>
      </c>
      <c r="K81" s="8">
        <f>SUMIFS(TaxableValuation[Taxable Industrial],TaxableValuation[Dist],$C81,TaxableValuation[Tif_NonTIF],$A$4)</f>
        <v>30446385</v>
      </c>
      <c r="L81" s="8">
        <f>SUMIFS(TaxableValuation[Taxable Reserved],TaxableValuation[Dist],$C81,TaxableValuation[Tif_NonTIF],$A$4)</f>
        <v>0</v>
      </c>
      <c r="M81" s="8">
        <f>SUMIFS(TaxableValuation[Taxable Reserved2],TaxableValuation[Dist],$C81,TaxableValuation[Tif_NonTIF],$A$4)</f>
        <v>0</v>
      </c>
      <c r="N81" s="8">
        <f>SUMIFS(TaxableValuation[Taxable Railroads],TaxableValuation[Dist],$C81,TaxableValuation[Tif_NonTIF],$A$4)</f>
        <v>0</v>
      </c>
      <c r="O81" s="8">
        <f>SUMIFS(TaxableValuation[Taxable Utilities],TaxableValuation[Dist],$C81,TaxableValuation[Tif_NonTIF],$A$4)</f>
        <v>0</v>
      </c>
      <c r="P81" s="8">
        <f>SUMIFS(TaxableValuation[Taxable Other],TaxableValuation[Dist],$C81,TaxableValuation[Tif_NonTIF],$A$4)</f>
        <v>0</v>
      </c>
      <c r="Q81" s="8">
        <f>SUMIFS(TaxableValuation[Taxable Gross],TaxableValuation[Dist],$C81,TaxableValuation[Tif_NonTIF],$A$4)</f>
        <v>35732352</v>
      </c>
      <c r="R81" s="8">
        <f>SUMIFS(TaxableValuation[Taxable Military Exempt],TaxableValuation[Dist],$C81,TaxableValuation[Tif_NonTIF],$A$4)</f>
        <v>0</v>
      </c>
      <c r="S81" s="8">
        <f>SUMIFS(TaxableValuation[Taxable Homestead Exempt],TaxableValuation[Dist],$C81,TaxableValuation[Tif_NonTIF],$A$4)</f>
        <v>0</v>
      </c>
      <c r="T81" s="8">
        <f>SUMIFS(TaxableValuation[Taxable Net],TaxableValuation[Dist],$C81,TaxableValuation[Tif_NonTIF],$A$4)</f>
        <v>35732352</v>
      </c>
      <c r="U81" s="8">
        <f>SUMIFS(TaxableValuation[Taxable Gas &amp; Elec Utilities],TaxableValuation[Dist],$C81,TaxableValuation[Tif_NonTIF],$A$4)</f>
        <v>0</v>
      </c>
      <c r="V81" s="8">
        <f t="shared" si="1"/>
        <v>35732352</v>
      </c>
    </row>
    <row r="82" spans="1:22" x14ac:dyDescent="0.25">
      <c r="A82">
        <f>'Assessed Non-TIF'!A82</f>
        <v>2026</v>
      </c>
      <c r="B82" t="str">
        <f>'Assessed Non-TIF'!B82</f>
        <v>09</v>
      </c>
      <c r="C82" t="str">
        <f>'Assessed Non-TIF'!C82</f>
        <v>1368</v>
      </c>
      <c r="D82" t="str">
        <f>'Assessed Non-TIF'!D82</f>
        <v>1368</v>
      </c>
      <c r="E82" t="str">
        <f>'Assessed Non-TIF'!E82</f>
        <v>COLUMBUS</v>
      </c>
      <c r="F82" t="str">
        <f>'Assessed Non-TIF'!F82</f>
        <v>Columbus</v>
      </c>
      <c r="G82" s="8">
        <f>SUMIFS(TaxableValuation[Taxable Residential],TaxableValuation[Dist],$C82,TaxableValuation[Tif_NonTIF],$A$4)</f>
        <v>1186671</v>
      </c>
      <c r="H82" s="8">
        <f>SUMIFS(TaxableValuation[Taxable Ag Land],TaxableValuation[Dist],$C82,TaxableValuation[Tif_NonTIF],$A$4)</f>
        <v>0</v>
      </c>
      <c r="I82" s="8">
        <f>SUMIFS(TaxableValuation[Taxable Ag Building],TaxableValuation[Dist],$C82,TaxableValuation[Tif_NonTIF],$A$4)</f>
        <v>0</v>
      </c>
      <c r="J82" s="8">
        <f>SUMIFS(TaxableValuation[Taxable Commercial],TaxableValuation[Dist],$C82,TaxableValuation[Tif_NonTIF],$A$4)</f>
        <v>0</v>
      </c>
      <c r="K82" s="8">
        <f>SUMIFS(TaxableValuation[Taxable Industrial],TaxableValuation[Dist],$C82,TaxableValuation[Tif_NonTIF],$A$4)</f>
        <v>0</v>
      </c>
      <c r="L82" s="8">
        <f>SUMIFS(TaxableValuation[Taxable Reserved],TaxableValuation[Dist],$C82,TaxableValuation[Tif_NonTIF],$A$4)</f>
        <v>0</v>
      </c>
      <c r="M82" s="8">
        <f>SUMIFS(TaxableValuation[Taxable Reserved2],TaxableValuation[Dist],$C82,TaxableValuation[Tif_NonTIF],$A$4)</f>
        <v>0</v>
      </c>
      <c r="N82" s="8">
        <f>SUMIFS(TaxableValuation[Taxable Railroads],TaxableValuation[Dist],$C82,TaxableValuation[Tif_NonTIF],$A$4)</f>
        <v>0</v>
      </c>
      <c r="O82" s="8">
        <f>SUMIFS(TaxableValuation[Taxable Utilities],TaxableValuation[Dist],$C82,TaxableValuation[Tif_NonTIF],$A$4)</f>
        <v>0</v>
      </c>
      <c r="P82" s="8">
        <f>SUMIFS(TaxableValuation[Taxable Other],TaxableValuation[Dist],$C82,TaxableValuation[Tif_NonTIF],$A$4)</f>
        <v>0</v>
      </c>
      <c r="Q82" s="8">
        <f>SUMIFS(TaxableValuation[Taxable Gross],TaxableValuation[Dist],$C82,TaxableValuation[Tif_NonTIF],$A$4)</f>
        <v>1186671</v>
      </c>
      <c r="R82" s="8">
        <f>SUMIFS(TaxableValuation[Taxable Military Exempt],TaxableValuation[Dist],$C82,TaxableValuation[Tif_NonTIF],$A$4)</f>
        <v>4000</v>
      </c>
      <c r="S82" s="8">
        <f>SUMIFS(TaxableValuation[Taxable Homestead Exempt],TaxableValuation[Dist],$C82,TaxableValuation[Tif_NonTIF],$A$4)</f>
        <v>6500</v>
      </c>
      <c r="T82" s="8">
        <f>SUMIFS(TaxableValuation[Taxable Net],TaxableValuation[Dist],$C82,TaxableValuation[Tif_NonTIF],$A$4)</f>
        <v>1176171</v>
      </c>
      <c r="U82" s="8">
        <f>SUMIFS(TaxableValuation[Taxable Gas &amp; Elec Utilities],TaxableValuation[Dist],$C82,TaxableValuation[Tif_NonTIF],$A$4)</f>
        <v>0</v>
      </c>
      <c r="V82" s="8">
        <f t="shared" si="1"/>
        <v>1176171</v>
      </c>
    </row>
    <row r="83" spans="1:22" x14ac:dyDescent="0.25">
      <c r="A83">
        <f>'Assessed Non-TIF'!A83</f>
        <v>2026</v>
      </c>
      <c r="B83" t="str">
        <f>'Assessed Non-TIF'!B83</f>
        <v>11</v>
      </c>
      <c r="C83" t="str">
        <f>'Assessed Non-TIF'!C83</f>
        <v>1413</v>
      </c>
      <c r="D83" t="str">
        <f>'Assessed Non-TIF'!D83</f>
        <v>1413</v>
      </c>
      <c r="E83" t="str">
        <f>'Assessed Non-TIF'!E83</f>
        <v>COON RAPIDS-BAYARD</v>
      </c>
      <c r="F83" t="str">
        <f>'Assessed Non-TIF'!F83</f>
        <v>Coon Rapids-Bayard</v>
      </c>
      <c r="G83" s="8">
        <f>SUMIFS(TaxableValuation[Taxable Residential],TaxableValuation[Dist],$C83,TaxableValuation[Tif_NonTIF],$A$4)</f>
        <v>2144158</v>
      </c>
      <c r="H83" s="8">
        <f>SUMIFS(TaxableValuation[Taxable Ag Land],TaxableValuation[Dist],$C83,TaxableValuation[Tif_NonTIF],$A$4)</f>
        <v>0</v>
      </c>
      <c r="I83" s="8">
        <f>SUMIFS(TaxableValuation[Taxable Ag Building],TaxableValuation[Dist],$C83,TaxableValuation[Tif_NonTIF],$A$4)</f>
        <v>0</v>
      </c>
      <c r="J83" s="8">
        <f>SUMIFS(TaxableValuation[Taxable Commercial],TaxableValuation[Dist],$C83,TaxableValuation[Tif_NonTIF],$A$4)</f>
        <v>2976659</v>
      </c>
      <c r="K83" s="8">
        <f>SUMIFS(TaxableValuation[Taxable Industrial],TaxableValuation[Dist],$C83,TaxableValuation[Tif_NonTIF],$A$4)</f>
        <v>500088</v>
      </c>
      <c r="L83" s="8">
        <f>SUMIFS(TaxableValuation[Taxable Reserved],TaxableValuation[Dist],$C83,TaxableValuation[Tif_NonTIF],$A$4)</f>
        <v>0</v>
      </c>
      <c r="M83" s="8">
        <f>SUMIFS(TaxableValuation[Taxable Reserved2],TaxableValuation[Dist],$C83,TaxableValuation[Tif_NonTIF],$A$4)</f>
        <v>0</v>
      </c>
      <c r="N83" s="8">
        <f>SUMIFS(TaxableValuation[Taxable Railroads],TaxableValuation[Dist],$C83,TaxableValuation[Tif_NonTIF],$A$4)</f>
        <v>0</v>
      </c>
      <c r="O83" s="8">
        <f>SUMIFS(TaxableValuation[Taxable Utilities],TaxableValuation[Dist],$C83,TaxableValuation[Tif_NonTIF],$A$4)</f>
        <v>0</v>
      </c>
      <c r="P83" s="8">
        <f>SUMIFS(TaxableValuation[Taxable Other],TaxableValuation[Dist],$C83,TaxableValuation[Tif_NonTIF],$A$4)</f>
        <v>0</v>
      </c>
      <c r="Q83" s="8">
        <f>SUMIFS(TaxableValuation[Taxable Gross],TaxableValuation[Dist],$C83,TaxableValuation[Tif_NonTIF],$A$4)</f>
        <v>5620905</v>
      </c>
      <c r="R83" s="8">
        <f>SUMIFS(TaxableValuation[Taxable Military Exempt],TaxableValuation[Dist],$C83,TaxableValuation[Tif_NonTIF],$A$4)</f>
        <v>0</v>
      </c>
      <c r="S83" s="8">
        <f>SUMIFS(TaxableValuation[Taxable Homestead Exempt],TaxableValuation[Dist],$C83,TaxableValuation[Tif_NonTIF],$A$4)</f>
        <v>0</v>
      </c>
      <c r="T83" s="8">
        <f>SUMIFS(TaxableValuation[Taxable Net],TaxableValuation[Dist],$C83,TaxableValuation[Tif_NonTIF],$A$4)</f>
        <v>5620905</v>
      </c>
      <c r="U83" s="8">
        <f>SUMIFS(TaxableValuation[Taxable Gas &amp; Elec Utilities],TaxableValuation[Dist],$C83,TaxableValuation[Tif_NonTIF],$A$4)</f>
        <v>0</v>
      </c>
      <c r="V83" s="8">
        <f t="shared" si="1"/>
        <v>5620905</v>
      </c>
    </row>
    <row r="84" spans="1:22" x14ac:dyDescent="0.25">
      <c r="A84">
        <f>'Assessed Non-TIF'!A84</f>
        <v>2026</v>
      </c>
      <c r="B84" t="str">
        <f>'Assessed Non-TIF'!B84</f>
        <v>13</v>
      </c>
      <c r="C84" t="str">
        <f>'Assessed Non-TIF'!C84</f>
        <v>1431</v>
      </c>
      <c r="D84" t="str">
        <f>'Assessed Non-TIF'!D84</f>
        <v>1431</v>
      </c>
      <c r="E84" t="str">
        <f>'Assessed Non-TIF'!E84</f>
        <v>CORNING</v>
      </c>
      <c r="F84" t="str">
        <f>'Assessed Non-TIF'!F84</f>
        <v>Corning</v>
      </c>
      <c r="G84" s="8">
        <f>SUMIFS(TaxableValuation[Taxable Residential],TaxableValuation[Dist],$C84,TaxableValuation[Tif_NonTIF],$A$4)</f>
        <v>0</v>
      </c>
      <c r="H84" s="8">
        <f>SUMIFS(TaxableValuation[Taxable Ag Land],TaxableValuation[Dist],$C84,TaxableValuation[Tif_NonTIF],$A$4)</f>
        <v>0</v>
      </c>
      <c r="I84" s="8">
        <f>SUMIFS(TaxableValuation[Taxable Ag Building],TaxableValuation[Dist],$C84,TaxableValuation[Tif_NonTIF],$A$4)</f>
        <v>0</v>
      </c>
      <c r="J84" s="8">
        <f>SUMIFS(TaxableValuation[Taxable Commercial],TaxableValuation[Dist],$C84,TaxableValuation[Tif_NonTIF],$A$4)</f>
        <v>1630577</v>
      </c>
      <c r="K84" s="8">
        <f>SUMIFS(TaxableValuation[Taxable Industrial],TaxableValuation[Dist],$C84,TaxableValuation[Tif_NonTIF],$A$4)</f>
        <v>0</v>
      </c>
      <c r="L84" s="8">
        <f>SUMIFS(TaxableValuation[Taxable Reserved],TaxableValuation[Dist],$C84,TaxableValuation[Tif_NonTIF],$A$4)</f>
        <v>0</v>
      </c>
      <c r="M84" s="8">
        <f>SUMIFS(TaxableValuation[Taxable Reserved2],TaxableValuation[Dist],$C84,TaxableValuation[Tif_NonTIF],$A$4)</f>
        <v>0</v>
      </c>
      <c r="N84" s="8">
        <f>SUMIFS(TaxableValuation[Taxable Railroads],TaxableValuation[Dist],$C84,TaxableValuation[Tif_NonTIF],$A$4)</f>
        <v>0</v>
      </c>
      <c r="O84" s="8">
        <f>SUMIFS(TaxableValuation[Taxable Utilities],TaxableValuation[Dist],$C84,TaxableValuation[Tif_NonTIF],$A$4)</f>
        <v>0</v>
      </c>
      <c r="P84" s="8">
        <f>SUMIFS(TaxableValuation[Taxable Other],TaxableValuation[Dist],$C84,TaxableValuation[Tif_NonTIF],$A$4)</f>
        <v>0</v>
      </c>
      <c r="Q84" s="8">
        <f>SUMIFS(TaxableValuation[Taxable Gross],TaxableValuation[Dist],$C84,TaxableValuation[Tif_NonTIF],$A$4)</f>
        <v>1630577</v>
      </c>
      <c r="R84" s="8">
        <f>SUMIFS(TaxableValuation[Taxable Military Exempt],TaxableValuation[Dist],$C84,TaxableValuation[Tif_NonTIF],$A$4)</f>
        <v>0</v>
      </c>
      <c r="S84" s="8">
        <f>SUMIFS(TaxableValuation[Taxable Homestead Exempt],TaxableValuation[Dist],$C84,TaxableValuation[Tif_NonTIF],$A$4)</f>
        <v>0</v>
      </c>
      <c r="T84" s="8">
        <f>SUMIFS(TaxableValuation[Taxable Net],TaxableValuation[Dist],$C84,TaxableValuation[Tif_NonTIF],$A$4)</f>
        <v>1630577</v>
      </c>
      <c r="U84" s="8">
        <f>SUMIFS(TaxableValuation[Taxable Gas &amp; Elec Utilities],TaxableValuation[Dist],$C84,TaxableValuation[Tif_NonTIF],$A$4)</f>
        <v>0</v>
      </c>
      <c r="V84" s="8">
        <f t="shared" si="1"/>
        <v>1630577</v>
      </c>
    </row>
    <row r="85" spans="1:22" x14ac:dyDescent="0.25">
      <c r="A85">
        <f>'Assessed Non-TIF'!A85</f>
        <v>2026</v>
      </c>
      <c r="B85" t="str">
        <f>'Assessed Non-TIF'!B85</f>
        <v>13</v>
      </c>
      <c r="C85" t="str">
        <f>'Assessed Non-TIF'!C85</f>
        <v>1476</v>
      </c>
      <c r="D85" t="str">
        <f>'Assessed Non-TIF'!D85</f>
        <v>1476</v>
      </c>
      <c r="E85" t="str">
        <f>'Assessed Non-TIF'!E85</f>
        <v>COUNCIL BLUFFS</v>
      </c>
      <c r="F85" t="str">
        <f>'Assessed Non-TIF'!F85</f>
        <v>Council Bluffs</v>
      </c>
      <c r="G85" s="8">
        <f>SUMIFS(TaxableValuation[Taxable Residential],TaxableValuation[Dist],$C85,TaxableValuation[Tif_NonTIF],$A$4)</f>
        <v>38184661</v>
      </c>
      <c r="H85" s="8">
        <f>SUMIFS(TaxableValuation[Taxable Ag Land],TaxableValuation[Dist],$C85,TaxableValuation[Tif_NonTIF],$A$4)</f>
        <v>0</v>
      </c>
      <c r="I85" s="8">
        <f>SUMIFS(TaxableValuation[Taxable Ag Building],TaxableValuation[Dist],$C85,TaxableValuation[Tif_NonTIF],$A$4)</f>
        <v>0</v>
      </c>
      <c r="J85" s="8">
        <f>SUMIFS(TaxableValuation[Taxable Commercial],TaxableValuation[Dist],$C85,TaxableValuation[Tif_NonTIF],$A$4)</f>
        <v>36882881</v>
      </c>
      <c r="K85" s="8">
        <f>SUMIFS(TaxableValuation[Taxable Industrial],TaxableValuation[Dist],$C85,TaxableValuation[Tif_NonTIF],$A$4)</f>
        <v>1143953</v>
      </c>
      <c r="L85" s="8">
        <f>SUMIFS(TaxableValuation[Taxable Reserved],TaxableValuation[Dist],$C85,TaxableValuation[Tif_NonTIF],$A$4)</f>
        <v>0</v>
      </c>
      <c r="M85" s="8">
        <f>SUMIFS(TaxableValuation[Taxable Reserved2],TaxableValuation[Dist],$C85,TaxableValuation[Tif_NonTIF],$A$4)</f>
        <v>0</v>
      </c>
      <c r="N85" s="8">
        <f>SUMIFS(TaxableValuation[Taxable Railroads],TaxableValuation[Dist],$C85,TaxableValuation[Tif_NonTIF],$A$4)</f>
        <v>0</v>
      </c>
      <c r="O85" s="8">
        <f>SUMIFS(TaxableValuation[Taxable Utilities],TaxableValuation[Dist],$C85,TaxableValuation[Tif_NonTIF],$A$4)</f>
        <v>0</v>
      </c>
      <c r="P85" s="8">
        <f>SUMIFS(TaxableValuation[Taxable Other],TaxableValuation[Dist],$C85,TaxableValuation[Tif_NonTIF],$A$4)</f>
        <v>0</v>
      </c>
      <c r="Q85" s="8">
        <f>SUMIFS(TaxableValuation[Taxable Gross],TaxableValuation[Dist],$C85,TaxableValuation[Tif_NonTIF],$A$4)</f>
        <v>76211495</v>
      </c>
      <c r="R85" s="8">
        <f>SUMIFS(TaxableValuation[Taxable Military Exempt],TaxableValuation[Dist],$C85,TaxableValuation[Tif_NonTIF],$A$4)</f>
        <v>32000</v>
      </c>
      <c r="S85" s="8">
        <f>SUMIFS(TaxableValuation[Taxable Homestead Exempt],TaxableValuation[Dist],$C85,TaxableValuation[Tif_NonTIF],$A$4)</f>
        <v>58500</v>
      </c>
      <c r="T85" s="8">
        <f>SUMIFS(TaxableValuation[Taxable Net],TaxableValuation[Dist],$C85,TaxableValuation[Tif_NonTIF],$A$4)</f>
        <v>76120995</v>
      </c>
      <c r="U85" s="8">
        <f>SUMIFS(TaxableValuation[Taxable Gas &amp; Elec Utilities],TaxableValuation[Dist],$C85,TaxableValuation[Tif_NonTIF],$A$4)</f>
        <v>0</v>
      </c>
      <c r="V85" s="8">
        <f t="shared" si="1"/>
        <v>76120995</v>
      </c>
    </row>
    <row r="86" spans="1:22" x14ac:dyDescent="0.25">
      <c r="A86">
        <f>'Assessed Non-TIF'!A86</f>
        <v>2026</v>
      </c>
      <c r="B86" t="str">
        <f>'Assessed Non-TIF'!B86</f>
        <v>13</v>
      </c>
      <c r="C86" t="str">
        <f>'Assessed Non-TIF'!C86</f>
        <v>1503</v>
      </c>
      <c r="D86" t="str">
        <f>'Assessed Non-TIF'!D86</f>
        <v>1503</v>
      </c>
      <c r="E86" t="str">
        <f>'Assessed Non-TIF'!E86</f>
        <v>CRESTON</v>
      </c>
      <c r="F86" t="str">
        <f>'Assessed Non-TIF'!F86</f>
        <v>Creston</v>
      </c>
      <c r="G86" s="8">
        <f>SUMIFS(TaxableValuation[Taxable Residential],TaxableValuation[Dist],$C86,TaxableValuation[Tif_NonTIF],$A$4)</f>
        <v>2471848</v>
      </c>
      <c r="H86" s="8">
        <f>SUMIFS(TaxableValuation[Taxable Ag Land],TaxableValuation[Dist],$C86,TaxableValuation[Tif_NonTIF],$A$4)</f>
        <v>0</v>
      </c>
      <c r="I86" s="8">
        <f>SUMIFS(TaxableValuation[Taxable Ag Building],TaxableValuation[Dist],$C86,TaxableValuation[Tif_NonTIF],$A$4)</f>
        <v>0</v>
      </c>
      <c r="J86" s="8">
        <f>SUMIFS(TaxableValuation[Taxable Commercial],TaxableValuation[Dist],$C86,TaxableValuation[Tif_NonTIF],$A$4)</f>
        <v>714318</v>
      </c>
      <c r="K86" s="8">
        <f>SUMIFS(TaxableValuation[Taxable Industrial],TaxableValuation[Dist],$C86,TaxableValuation[Tif_NonTIF],$A$4)</f>
        <v>22551558</v>
      </c>
      <c r="L86" s="8">
        <f>SUMIFS(TaxableValuation[Taxable Reserved],TaxableValuation[Dist],$C86,TaxableValuation[Tif_NonTIF],$A$4)</f>
        <v>0</v>
      </c>
      <c r="M86" s="8">
        <f>SUMIFS(TaxableValuation[Taxable Reserved2],TaxableValuation[Dist],$C86,TaxableValuation[Tif_NonTIF],$A$4)</f>
        <v>0</v>
      </c>
      <c r="N86" s="8">
        <f>SUMIFS(TaxableValuation[Taxable Railroads],TaxableValuation[Dist],$C86,TaxableValuation[Tif_NonTIF],$A$4)</f>
        <v>0</v>
      </c>
      <c r="O86" s="8">
        <f>SUMIFS(TaxableValuation[Taxable Utilities],TaxableValuation[Dist],$C86,TaxableValuation[Tif_NonTIF],$A$4)</f>
        <v>0</v>
      </c>
      <c r="P86" s="8">
        <f>SUMIFS(TaxableValuation[Taxable Other],TaxableValuation[Dist],$C86,TaxableValuation[Tif_NonTIF],$A$4)</f>
        <v>0</v>
      </c>
      <c r="Q86" s="8">
        <f>SUMIFS(TaxableValuation[Taxable Gross],TaxableValuation[Dist],$C86,TaxableValuation[Tif_NonTIF],$A$4)</f>
        <v>25737724</v>
      </c>
      <c r="R86" s="8">
        <f>SUMIFS(TaxableValuation[Taxable Military Exempt],TaxableValuation[Dist],$C86,TaxableValuation[Tif_NonTIF],$A$4)</f>
        <v>16000</v>
      </c>
      <c r="S86" s="8">
        <f>SUMIFS(TaxableValuation[Taxable Homestead Exempt],TaxableValuation[Dist],$C86,TaxableValuation[Tif_NonTIF],$A$4)</f>
        <v>71500</v>
      </c>
      <c r="T86" s="8">
        <f>SUMIFS(TaxableValuation[Taxable Net],TaxableValuation[Dist],$C86,TaxableValuation[Tif_NonTIF],$A$4)</f>
        <v>25650224</v>
      </c>
      <c r="U86" s="8">
        <f>SUMIFS(TaxableValuation[Taxable Gas &amp; Elec Utilities],TaxableValuation[Dist],$C86,TaxableValuation[Tif_NonTIF],$A$4)</f>
        <v>0</v>
      </c>
      <c r="V86" s="8">
        <f t="shared" si="1"/>
        <v>25650224</v>
      </c>
    </row>
    <row r="87" spans="1:22" x14ac:dyDescent="0.25">
      <c r="A87">
        <f>'Assessed Non-TIF'!A87</f>
        <v>2026</v>
      </c>
      <c r="B87" t="str">
        <f>'Assessed Non-TIF'!B87</f>
        <v>11</v>
      </c>
      <c r="C87" t="str">
        <f>'Assessed Non-TIF'!C87</f>
        <v>1576</v>
      </c>
      <c r="D87" t="str">
        <f>'Assessed Non-TIF'!D87</f>
        <v>1576</v>
      </c>
      <c r="E87" t="str">
        <f>'Assessed Non-TIF'!E87</f>
        <v>DALLAS CENTER-GRIMES</v>
      </c>
      <c r="F87" t="str">
        <f>'Assessed Non-TIF'!F87</f>
        <v>Dallas Center-Grimes</v>
      </c>
      <c r="G87" s="8">
        <f>SUMIFS(TaxableValuation[Taxable Residential],TaxableValuation[Dist],$C87,TaxableValuation[Tif_NonTIF],$A$4)</f>
        <v>206205187</v>
      </c>
      <c r="H87" s="8">
        <f>SUMIFS(TaxableValuation[Taxable Ag Land],TaxableValuation[Dist],$C87,TaxableValuation[Tif_NonTIF],$A$4)</f>
        <v>0</v>
      </c>
      <c r="I87" s="8">
        <f>SUMIFS(TaxableValuation[Taxable Ag Building],TaxableValuation[Dist],$C87,TaxableValuation[Tif_NonTIF],$A$4)</f>
        <v>0</v>
      </c>
      <c r="J87" s="8">
        <f>SUMIFS(TaxableValuation[Taxable Commercial],TaxableValuation[Dist],$C87,TaxableValuation[Tif_NonTIF],$A$4)</f>
        <v>176574852</v>
      </c>
      <c r="K87" s="8">
        <f>SUMIFS(TaxableValuation[Taxable Industrial],TaxableValuation[Dist],$C87,TaxableValuation[Tif_NonTIF],$A$4)</f>
        <v>15888552</v>
      </c>
      <c r="L87" s="8">
        <f>SUMIFS(TaxableValuation[Taxable Reserved],TaxableValuation[Dist],$C87,TaxableValuation[Tif_NonTIF],$A$4)</f>
        <v>0</v>
      </c>
      <c r="M87" s="8">
        <f>SUMIFS(TaxableValuation[Taxable Reserved2],TaxableValuation[Dist],$C87,TaxableValuation[Tif_NonTIF],$A$4)</f>
        <v>0</v>
      </c>
      <c r="N87" s="8">
        <f>SUMIFS(TaxableValuation[Taxable Railroads],TaxableValuation[Dist],$C87,TaxableValuation[Tif_NonTIF],$A$4)</f>
        <v>0</v>
      </c>
      <c r="O87" s="8">
        <f>SUMIFS(TaxableValuation[Taxable Utilities],TaxableValuation[Dist],$C87,TaxableValuation[Tif_NonTIF],$A$4)</f>
        <v>0</v>
      </c>
      <c r="P87" s="8">
        <f>SUMIFS(TaxableValuation[Taxable Other],TaxableValuation[Dist],$C87,TaxableValuation[Tif_NonTIF],$A$4)</f>
        <v>0</v>
      </c>
      <c r="Q87" s="8">
        <f>SUMIFS(TaxableValuation[Taxable Gross],TaxableValuation[Dist],$C87,TaxableValuation[Tif_NonTIF],$A$4)</f>
        <v>398668591</v>
      </c>
      <c r="R87" s="8">
        <f>SUMIFS(TaxableValuation[Taxable Military Exempt],TaxableValuation[Dist],$C87,TaxableValuation[Tif_NonTIF],$A$4)</f>
        <v>0</v>
      </c>
      <c r="S87" s="8">
        <f>SUMIFS(TaxableValuation[Taxable Homestead Exempt],TaxableValuation[Dist],$C87,TaxableValuation[Tif_NonTIF],$A$4)</f>
        <v>0</v>
      </c>
      <c r="T87" s="8">
        <f>SUMIFS(TaxableValuation[Taxable Net],TaxableValuation[Dist],$C87,TaxableValuation[Tif_NonTIF],$A$4)</f>
        <v>398668591</v>
      </c>
      <c r="U87" s="8">
        <f>SUMIFS(TaxableValuation[Taxable Gas &amp; Elec Utilities],TaxableValuation[Dist],$C87,TaxableValuation[Tif_NonTIF],$A$4)</f>
        <v>0</v>
      </c>
      <c r="V87" s="8">
        <f t="shared" si="1"/>
        <v>398668591</v>
      </c>
    </row>
    <row r="88" spans="1:22" x14ac:dyDescent="0.25">
      <c r="A88">
        <f>'Assessed Non-TIF'!A88</f>
        <v>2026</v>
      </c>
      <c r="B88" t="str">
        <f>'Assessed Non-TIF'!B88</f>
        <v>15</v>
      </c>
      <c r="C88" t="str">
        <f>'Assessed Non-TIF'!C88</f>
        <v>1602</v>
      </c>
      <c r="D88" t="str">
        <f>'Assessed Non-TIF'!D88</f>
        <v>1602</v>
      </c>
      <c r="E88" t="str">
        <f>'Assessed Non-TIF'!E88</f>
        <v>DANVILLE</v>
      </c>
      <c r="F88" t="str">
        <f>'Assessed Non-TIF'!F88</f>
        <v>Danville</v>
      </c>
      <c r="G88" s="8">
        <f>SUMIFS(TaxableValuation[Taxable Residential],TaxableValuation[Dist],$C88,TaxableValuation[Tif_NonTIF],$A$4)</f>
        <v>0</v>
      </c>
      <c r="H88" s="8">
        <f>SUMIFS(TaxableValuation[Taxable Ag Land],TaxableValuation[Dist],$C88,TaxableValuation[Tif_NonTIF],$A$4)</f>
        <v>0</v>
      </c>
      <c r="I88" s="8">
        <f>SUMIFS(TaxableValuation[Taxable Ag Building],TaxableValuation[Dist],$C88,TaxableValuation[Tif_NonTIF],$A$4)</f>
        <v>0</v>
      </c>
      <c r="J88" s="8">
        <f>SUMIFS(TaxableValuation[Taxable Commercial],TaxableValuation[Dist],$C88,TaxableValuation[Tif_NonTIF],$A$4)</f>
        <v>0</v>
      </c>
      <c r="K88" s="8">
        <f>SUMIFS(TaxableValuation[Taxable Industrial],TaxableValuation[Dist],$C88,TaxableValuation[Tif_NonTIF],$A$4)</f>
        <v>0</v>
      </c>
      <c r="L88" s="8">
        <f>SUMIFS(TaxableValuation[Taxable Reserved],TaxableValuation[Dist],$C88,TaxableValuation[Tif_NonTIF],$A$4)</f>
        <v>0</v>
      </c>
      <c r="M88" s="8">
        <f>SUMIFS(TaxableValuation[Taxable Reserved2],TaxableValuation[Dist],$C88,TaxableValuation[Tif_NonTIF],$A$4)</f>
        <v>0</v>
      </c>
      <c r="N88" s="8">
        <f>SUMIFS(TaxableValuation[Taxable Railroads],TaxableValuation[Dist],$C88,TaxableValuation[Tif_NonTIF],$A$4)</f>
        <v>0</v>
      </c>
      <c r="O88" s="8">
        <f>SUMIFS(TaxableValuation[Taxable Utilities],TaxableValuation[Dist],$C88,TaxableValuation[Tif_NonTIF],$A$4)</f>
        <v>0</v>
      </c>
      <c r="P88" s="8">
        <f>SUMIFS(TaxableValuation[Taxable Other],TaxableValuation[Dist],$C88,TaxableValuation[Tif_NonTIF],$A$4)</f>
        <v>0</v>
      </c>
      <c r="Q88" s="8">
        <f>SUMIFS(TaxableValuation[Taxable Gross],TaxableValuation[Dist],$C88,TaxableValuation[Tif_NonTIF],$A$4)</f>
        <v>0</v>
      </c>
      <c r="R88" s="8">
        <f>SUMIFS(TaxableValuation[Taxable Military Exempt],TaxableValuation[Dist],$C88,TaxableValuation[Tif_NonTIF],$A$4)</f>
        <v>0</v>
      </c>
      <c r="S88" s="8">
        <f>SUMIFS(TaxableValuation[Taxable Homestead Exempt],TaxableValuation[Dist],$C88,TaxableValuation[Tif_NonTIF],$A$4)</f>
        <v>0</v>
      </c>
      <c r="T88" s="8">
        <f>SUMIFS(TaxableValuation[Taxable Net],TaxableValuation[Dist],$C88,TaxableValuation[Tif_NonTIF],$A$4)</f>
        <v>0</v>
      </c>
      <c r="U88" s="8">
        <f>SUMIFS(TaxableValuation[Taxable Gas &amp; Elec Utilities],TaxableValuation[Dist],$C88,TaxableValuation[Tif_NonTIF],$A$4)</f>
        <v>0</v>
      </c>
      <c r="V88" s="8">
        <f t="shared" si="1"/>
        <v>0</v>
      </c>
    </row>
    <row r="89" spans="1:22" x14ac:dyDescent="0.25">
      <c r="A89">
        <f>'Assessed Non-TIF'!A89</f>
        <v>2026</v>
      </c>
      <c r="B89" t="str">
        <f>'Assessed Non-TIF'!B89</f>
        <v>09</v>
      </c>
      <c r="C89" t="str">
        <f>'Assessed Non-TIF'!C89</f>
        <v>1611</v>
      </c>
      <c r="D89" t="str">
        <f>'Assessed Non-TIF'!D89</f>
        <v>1611</v>
      </c>
      <c r="E89" t="str">
        <f>'Assessed Non-TIF'!E89</f>
        <v>DAVENPORT</v>
      </c>
      <c r="F89" t="str">
        <f>'Assessed Non-TIF'!F89</f>
        <v>Davenport</v>
      </c>
      <c r="G89" s="8">
        <f>SUMIFS(TaxableValuation[Taxable Residential],TaxableValuation[Dist],$C89,TaxableValuation[Tif_NonTIF],$A$4)</f>
        <v>29585958</v>
      </c>
      <c r="H89" s="8">
        <f>SUMIFS(TaxableValuation[Taxable Ag Land],TaxableValuation[Dist],$C89,TaxableValuation[Tif_NonTIF],$A$4)</f>
        <v>0</v>
      </c>
      <c r="I89" s="8">
        <f>SUMIFS(TaxableValuation[Taxable Ag Building],TaxableValuation[Dist],$C89,TaxableValuation[Tif_NonTIF],$A$4)</f>
        <v>0</v>
      </c>
      <c r="J89" s="8">
        <f>SUMIFS(TaxableValuation[Taxable Commercial],TaxableValuation[Dist],$C89,TaxableValuation[Tif_NonTIF],$A$4)</f>
        <v>122157704</v>
      </c>
      <c r="K89" s="8">
        <f>SUMIFS(TaxableValuation[Taxable Industrial],TaxableValuation[Dist],$C89,TaxableValuation[Tif_NonTIF],$A$4)</f>
        <v>35662</v>
      </c>
      <c r="L89" s="8">
        <f>SUMIFS(TaxableValuation[Taxable Reserved],TaxableValuation[Dist],$C89,TaxableValuation[Tif_NonTIF],$A$4)</f>
        <v>0</v>
      </c>
      <c r="M89" s="8">
        <f>SUMIFS(TaxableValuation[Taxable Reserved2],TaxableValuation[Dist],$C89,TaxableValuation[Tif_NonTIF],$A$4)</f>
        <v>0</v>
      </c>
      <c r="N89" s="8">
        <f>SUMIFS(TaxableValuation[Taxable Railroads],TaxableValuation[Dist],$C89,TaxableValuation[Tif_NonTIF],$A$4)</f>
        <v>0</v>
      </c>
      <c r="O89" s="8">
        <f>SUMIFS(TaxableValuation[Taxable Utilities],TaxableValuation[Dist],$C89,TaxableValuation[Tif_NonTIF],$A$4)</f>
        <v>0</v>
      </c>
      <c r="P89" s="8">
        <f>SUMIFS(TaxableValuation[Taxable Other],TaxableValuation[Dist],$C89,TaxableValuation[Tif_NonTIF],$A$4)</f>
        <v>0</v>
      </c>
      <c r="Q89" s="8">
        <f>SUMIFS(TaxableValuation[Taxable Gross],TaxableValuation[Dist],$C89,TaxableValuation[Tif_NonTIF],$A$4)</f>
        <v>151779324</v>
      </c>
      <c r="R89" s="8">
        <f>SUMIFS(TaxableValuation[Taxable Military Exempt],TaxableValuation[Dist],$C89,TaxableValuation[Tif_NonTIF],$A$4)</f>
        <v>8000</v>
      </c>
      <c r="S89" s="8">
        <f>SUMIFS(TaxableValuation[Taxable Homestead Exempt],TaxableValuation[Dist],$C89,TaxableValuation[Tif_NonTIF],$A$4)</f>
        <v>32500</v>
      </c>
      <c r="T89" s="8">
        <f>SUMIFS(TaxableValuation[Taxable Net],TaxableValuation[Dist],$C89,TaxableValuation[Tif_NonTIF],$A$4)</f>
        <v>151738824</v>
      </c>
      <c r="U89" s="8">
        <f>SUMIFS(TaxableValuation[Taxable Gas &amp; Elec Utilities],TaxableValuation[Dist],$C89,TaxableValuation[Tif_NonTIF],$A$4)</f>
        <v>0</v>
      </c>
      <c r="V89" s="8">
        <f t="shared" si="1"/>
        <v>151738824</v>
      </c>
    </row>
    <row r="90" spans="1:22" x14ac:dyDescent="0.25">
      <c r="A90">
        <f>'Assessed Non-TIF'!A90</f>
        <v>2026</v>
      </c>
      <c r="B90" t="str">
        <f>'Assessed Non-TIF'!B90</f>
        <v>15</v>
      </c>
      <c r="C90" t="str">
        <f>'Assessed Non-TIF'!C90</f>
        <v>1619</v>
      </c>
      <c r="D90" t="str">
        <f>'Assessed Non-TIF'!D90</f>
        <v>1619</v>
      </c>
      <c r="E90" t="str">
        <f>'Assessed Non-TIF'!E90</f>
        <v>DAVIS COUNTY</v>
      </c>
      <c r="F90" t="str">
        <f>'Assessed Non-TIF'!F90</f>
        <v>Davis County</v>
      </c>
      <c r="G90" s="8">
        <f>SUMIFS(TaxableValuation[Taxable Residential],TaxableValuation[Dist],$C90,TaxableValuation[Tif_NonTIF],$A$4)</f>
        <v>1812239</v>
      </c>
      <c r="H90" s="8">
        <f>SUMIFS(TaxableValuation[Taxable Ag Land],TaxableValuation[Dist],$C90,TaxableValuation[Tif_NonTIF],$A$4)</f>
        <v>0</v>
      </c>
      <c r="I90" s="8">
        <f>SUMIFS(TaxableValuation[Taxable Ag Building],TaxableValuation[Dist],$C90,TaxableValuation[Tif_NonTIF],$A$4)</f>
        <v>0</v>
      </c>
      <c r="J90" s="8">
        <f>SUMIFS(TaxableValuation[Taxable Commercial],TaxableValuation[Dist],$C90,TaxableValuation[Tif_NonTIF],$A$4)</f>
        <v>2027529</v>
      </c>
      <c r="K90" s="8">
        <f>SUMIFS(TaxableValuation[Taxable Industrial],TaxableValuation[Dist],$C90,TaxableValuation[Tif_NonTIF],$A$4)</f>
        <v>614526</v>
      </c>
      <c r="L90" s="8">
        <f>SUMIFS(TaxableValuation[Taxable Reserved],TaxableValuation[Dist],$C90,TaxableValuation[Tif_NonTIF],$A$4)</f>
        <v>0</v>
      </c>
      <c r="M90" s="8">
        <f>SUMIFS(TaxableValuation[Taxable Reserved2],TaxableValuation[Dist],$C90,TaxableValuation[Tif_NonTIF],$A$4)</f>
        <v>0</v>
      </c>
      <c r="N90" s="8">
        <f>SUMIFS(TaxableValuation[Taxable Railroads],TaxableValuation[Dist],$C90,TaxableValuation[Tif_NonTIF],$A$4)</f>
        <v>0</v>
      </c>
      <c r="O90" s="8">
        <f>SUMIFS(TaxableValuation[Taxable Utilities],TaxableValuation[Dist],$C90,TaxableValuation[Tif_NonTIF],$A$4)</f>
        <v>0</v>
      </c>
      <c r="P90" s="8">
        <f>SUMIFS(TaxableValuation[Taxable Other],TaxableValuation[Dist],$C90,TaxableValuation[Tif_NonTIF],$A$4)</f>
        <v>0</v>
      </c>
      <c r="Q90" s="8">
        <f>SUMIFS(TaxableValuation[Taxable Gross],TaxableValuation[Dist],$C90,TaxableValuation[Tif_NonTIF],$A$4)</f>
        <v>4454294</v>
      </c>
      <c r="R90" s="8">
        <f>SUMIFS(TaxableValuation[Taxable Military Exempt],TaxableValuation[Dist],$C90,TaxableValuation[Tif_NonTIF],$A$4)</f>
        <v>0</v>
      </c>
      <c r="S90" s="8">
        <f>SUMIFS(TaxableValuation[Taxable Homestead Exempt],TaxableValuation[Dist],$C90,TaxableValuation[Tif_NonTIF],$A$4)</f>
        <v>0</v>
      </c>
      <c r="T90" s="8">
        <f>SUMIFS(TaxableValuation[Taxable Net],TaxableValuation[Dist],$C90,TaxableValuation[Tif_NonTIF],$A$4)</f>
        <v>4454294</v>
      </c>
      <c r="U90" s="8">
        <f>SUMIFS(TaxableValuation[Taxable Gas &amp; Elec Utilities],TaxableValuation[Dist],$C90,TaxableValuation[Tif_NonTIF],$A$4)</f>
        <v>0</v>
      </c>
      <c r="V90" s="8">
        <f t="shared" si="1"/>
        <v>4454294</v>
      </c>
    </row>
    <row r="91" spans="1:22" x14ac:dyDescent="0.25">
      <c r="A91">
        <f>'Assessed Non-TIF'!A91</f>
        <v>2026</v>
      </c>
      <c r="B91" t="str">
        <f>'Assessed Non-TIF'!B91</f>
        <v>01</v>
      </c>
      <c r="C91" t="str">
        <f>'Assessed Non-TIF'!C91</f>
        <v>1638</v>
      </c>
      <c r="D91" t="str">
        <f>'Assessed Non-TIF'!D91</f>
        <v>1638</v>
      </c>
      <c r="E91" t="str">
        <f>'Assessed Non-TIF'!E91</f>
        <v>DECORAH</v>
      </c>
      <c r="F91" t="str">
        <f>'Assessed Non-TIF'!F91</f>
        <v>Decorah</v>
      </c>
      <c r="G91" s="8">
        <f>SUMIFS(TaxableValuation[Taxable Residential],TaxableValuation[Dist],$C91,TaxableValuation[Tif_NonTIF],$A$4)</f>
        <v>0</v>
      </c>
      <c r="H91" s="8">
        <f>SUMIFS(TaxableValuation[Taxable Ag Land],TaxableValuation[Dist],$C91,TaxableValuation[Tif_NonTIF],$A$4)</f>
        <v>0</v>
      </c>
      <c r="I91" s="8">
        <f>SUMIFS(TaxableValuation[Taxable Ag Building],TaxableValuation[Dist],$C91,TaxableValuation[Tif_NonTIF],$A$4)</f>
        <v>0</v>
      </c>
      <c r="J91" s="8">
        <f>SUMIFS(TaxableValuation[Taxable Commercial],TaxableValuation[Dist],$C91,TaxableValuation[Tif_NonTIF],$A$4)</f>
        <v>7615406</v>
      </c>
      <c r="K91" s="8">
        <f>SUMIFS(TaxableValuation[Taxable Industrial],TaxableValuation[Dist],$C91,TaxableValuation[Tif_NonTIF],$A$4)</f>
        <v>0</v>
      </c>
      <c r="L91" s="8">
        <f>SUMIFS(TaxableValuation[Taxable Reserved],TaxableValuation[Dist],$C91,TaxableValuation[Tif_NonTIF],$A$4)</f>
        <v>0</v>
      </c>
      <c r="M91" s="8">
        <f>SUMIFS(TaxableValuation[Taxable Reserved2],TaxableValuation[Dist],$C91,TaxableValuation[Tif_NonTIF],$A$4)</f>
        <v>0</v>
      </c>
      <c r="N91" s="8">
        <f>SUMIFS(TaxableValuation[Taxable Railroads],TaxableValuation[Dist],$C91,TaxableValuation[Tif_NonTIF],$A$4)</f>
        <v>0</v>
      </c>
      <c r="O91" s="8">
        <f>SUMIFS(TaxableValuation[Taxable Utilities],TaxableValuation[Dist],$C91,TaxableValuation[Tif_NonTIF],$A$4)</f>
        <v>0</v>
      </c>
      <c r="P91" s="8">
        <f>SUMIFS(TaxableValuation[Taxable Other],TaxableValuation[Dist],$C91,TaxableValuation[Tif_NonTIF],$A$4)</f>
        <v>0</v>
      </c>
      <c r="Q91" s="8">
        <f>SUMIFS(TaxableValuation[Taxable Gross],TaxableValuation[Dist],$C91,TaxableValuation[Tif_NonTIF],$A$4)</f>
        <v>7615406</v>
      </c>
      <c r="R91" s="8">
        <f>SUMIFS(TaxableValuation[Taxable Military Exempt],TaxableValuation[Dist],$C91,TaxableValuation[Tif_NonTIF],$A$4)</f>
        <v>0</v>
      </c>
      <c r="S91" s="8">
        <f>SUMIFS(TaxableValuation[Taxable Homestead Exempt],TaxableValuation[Dist],$C91,TaxableValuation[Tif_NonTIF],$A$4)</f>
        <v>0</v>
      </c>
      <c r="T91" s="8">
        <f>SUMIFS(TaxableValuation[Taxable Net],TaxableValuation[Dist],$C91,TaxableValuation[Tif_NonTIF],$A$4)</f>
        <v>7615406</v>
      </c>
      <c r="U91" s="8">
        <f>SUMIFS(TaxableValuation[Taxable Gas &amp; Elec Utilities],TaxableValuation[Dist],$C91,TaxableValuation[Tif_NonTIF],$A$4)</f>
        <v>0</v>
      </c>
      <c r="V91" s="8">
        <f t="shared" si="1"/>
        <v>7615406</v>
      </c>
    </row>
    <row r="92" spans="1:22" x14ac:dyDescent="0.25">
      <c r="A92">
        <f>'Assessed Non-TIF'!A92</f>
        <v>2026</v>
      </c>
      <c r="B92" t="str">
        <f>'Assessed Non-TIF'!B92</f>
        <v>09</v>
      </c>
      <c r="C92" t="str">
        <f>'Assessed Non-TIF'!C92</f>
        <v>1675</v>
      </c>
      <c r="D92" t="str">
        <f>'Assessed Non-TIF'!D92</f>
        <v>1675</v>
      </c>
      <c r="E92" t="str">
        <f>'Assessed Non-TIF'!E92</f>
        <v>DELWOOD</v>
      </c>
      <c r="F92" t="str">
        <f>'Assessed Non-TIF'!F92</f>
        <v>Delwood</v>
      </c>
      <c r="G92" s="8">
        <f>SUMIFS(TaxableValuation[Taxable Residential],TaxableValuation[Dist],$C92,TaxableValuation[Tif_NonTIF],$A$4)</f>
        <v>0</v>
      </c>
      <c r="H92" s="8">
        <f>SUMIFS(TaxableValuation[Taxable Ag Land],TaxableValuation[Dist],$C92,TaxableValuation[Tif_NonTIF],$A$4)</f>
        <v>0</v>
      </c>
      <c r="I92" s="8">
        <f>SUMIFS(TaxableValuation[Taxable Ag Building],TaxableValuation[Dist],$C92,TaxableValuation[Tif_NonTIF],$A$4)</f>
        <v>0</v>
      </c>
      <c r="J92" s="8">
        <f>SUMIFS(TaxableValuation[Taxable Commercial],TaxableValuation[Dist],$C92,TaxableValuation[Tif_NonTIF],$A$4)</f>
        <v>0</v>
      </c>
      <c r="K92" s="8">
        <f>SUMIFS(TaxableValuation[Taxable Industrial],TaxableValuation[Dist],$C92,TaxableValuation[Tif_NonTIF],$A$4)</f>
        <v>0</v>
      </c>
      <c r="L92" s="8">
        <f>SUMIFS(TaxableValuation[Taxable Reserved],TaxableValuation[Dist],$C92,TaxableValuation[Tif_NonTIF],$A$4)</f>
        <v>0</v>
      </c>
      <c r="M92" s="8">
        <f>SUMIFS(TaxableValuation[Taxable Reserved2],TaxableValuation[Dist],$C92,TaxableValuation[Tif_NonTIF],$A$4)</f>
        <v>0</v>
      </c>
      <c r="N92" s="8">
        <f>SUMIFS(TaxableValuation[Taxable Railroads],TaxableValuation[Dist],$C92,TaxableValuation[Tif_NonTIF],$A$4)</f>
        <v>0</v>
      </c>
      <c r="O92" s="8">
        <f>SUMIFS(TaxableValuation[Taxable Utilities],TaxableValuation[Dist],$C92,TaxableValuation[Tif_NonTIF],$A$4)</f>
        <v>0</v>
      </c>
      <c r="P92" s="8">
        <f>SUMIFS(TaxableValuation[Taxable Other],TaxableValuation[Dist],$C92,TaxableValuation[Tif_NonTIF],$A$4)</f>
        <v>0</v>
      </c>
      <c r="Q92" s="8">
        <f>SUMIFS(TaxableValuation[Taxable Gross],TaxableValuation[Dist],$C92,TaxableValuation[Tif_NonTIF],$A$4)</f>
        <v>0</v>
      </c>
      <c r="R92" s="8">
        <f>SUMIFS(TaxableValuation[Taxable Military Exempt],TaxableValuation[Dist],$C92,TaxableValuation[Tif_NonTIF],$A$4)</f>
        <v>0</v>
      </c>
      <c r="S92" s="8">
        <f>SUMIFS(TaxableValuation[Taxable Homestead Exempt],TaxableValuation[Dist],$C92,TaxableValuation[Tif_NonTIF],$A$4)</f>
        <v>0</v>
      </c>
      <c r="T92" s="8">
        <f>SUMIFS(TaxableValuation[Taxable Net],TaxableValuation[Dist],$C92,TaxableValuation[Tif_NonTIF],$A$4)</f>
        <v>0</v>
      </c>
      <c r="U92" s="8">
        <f>SUMIFS(TaxableValuation[Taxable Gas &amp; Elec Utilities],TaxableValuation[Dist],$C92,TaxableValuation[Tif_NonTIF],$A$4)</f>
        <v>0</v>
      </c>
      <c r="V92" s="8">
        <f t="shared" si="1"/>
        <v>0</v>
      </c>
    </row>
    <row r="93" spans="1:22" x14ac:dyDescent="0.25">
      <c r="A93">
        <f>'Assessed Non-TIF'!A93</f>
        <v>2026</v>
      </c>
      <c r="B93" t="str">
        <f>'Assessed Non-TIF'!B93</f>
        <v>12</v>
      </c>
      <c r="C93" t="str">
        <f>'Assessed Non-TIF'!C93</f>
        <v>1701</v>
      </c>
      <c r="D93" t="str">
        <f>'Assessed Non-TIF'!D93</f>
        <v>1701</v>
      </c>
      <c r="E93" t="str">
        <f>'Assessed Non-TIF'!E93</f>
        <v>DENISON</v>
      </c>
      <c r="F93" t="str">
        <f>'Assessed Non-TIF'!F93</f>
        <v>Denison</v>
      </c>
      <c r="G93" s="8">
        <f>SUMIFS(TaxableValuation[Taxable Residential],TaxableValuation[Dist],$C93,TaxableValuation[Tif_NonTIF],$A$4)</f>
        <v>337882</v>
      </c>
      <c r="H93" s="8">
        <f>SUMIFS(TaxableValuation[Taxable Ag Land],TaxableValuation[Dist],$C93,TaxableValuation[Tif_NonTIF],$A$4)</f>
        <v>0</v>
      </c>
      <c r="I93" s="8">
        <f>SUMIFS(TaxableValuation[Taxable Ag Building],TaxableValuation[Dist],$C93,TaxableValuation[Tif_NonTIF],$A$4)</f>
        <v>0</v>
      </c>
      <c r="J93" s="8">
        <f>SUMIFS(TaxableValuation[Taxable Commercial],TaxableValuation[Dist],$C93,TaxableValuation[Tif_NonTIF],$A$4)</f>
        <v>332773</v>
      </c>
      <c r="K93" s="8">
        <f>SUMIFS(TaxableValuation[Taxable Industrial],TaxableValuation[Dist],$C93,TaxableValuation[Tif_NonTIF],$A$4)</f>
        <v>20834</v>
      </c>
      <c r="L93" s="8">
        <f>SUMIFS(TaxableValuation[Taxable Reserved],TaxableValuation[Dist],$C93,TaxableValuation[Tif_NonTIF],$A$4)</f>
        <v>0</v>
      </c>
      <c r="M93" s="8">
        <f>SUMIFS(TaxableValuation[Taxable Reserved2],TaxableValuation[Dist],$C93,TaxableValuation[Tif_NonTIF],$A$4)</f>
        <v>0</v>
      </c>
      <c r="N93" s="8">
        <f>SUMIFS(TaxableValuation[Taxable Railroads],TaxableValuation[Dist],$C93,TaxableValuation[Tif_NonTIF],$A$4)</f>
        <v>0</v>
      </c>
      <c r="O93" s="8">
        <f>SUMIFS(TaxableValuation[Taxable Utilities],TaxableValuation[Dist],$C93,TaxableValuation[Tif_NonTIF],$A$4)</f>
        <v>0</v>
      </c>
      <c r="P93" s="8">
        <f>SUMIFS(TaxableValuation[Taxable Other],TaxableValuation[Dist],$C93,TaxableValuation[Tif_NonTIF],$A$4)</f>
        <v>0</v>
      </c>
      <c r="Q93" s="8">
        <f>SUMIFS(TaxableValuation[Taxable Gross],TaxableValuation[Dist],$C93,TaxableValuation[Tif_NonTIF],$A$4)</f>
        <v>691489</v>
      </c>
      <c r="R93" s="8">
        <f>SUMIFS(TaxableValuation[Taxable Military Exempt],TaxableValuation[Dist],$C93,TaxableValuation[Tif_NonTIF],$A$4)</f>
        <v>0</v>
      </c>
      <c r="S93" s="8">
        <f>SUMIFS(TaxableValuation[Taxable Homestead Exempt],TaxableValuation[Dist],$C93,TaxableValuation[Tif_NonTIF],$A$4)</f>
        <v>0</v>
      </c>
      <c r="T93" s="8">
        <f>SUMIFS(TaxableValuation[Taxable Net],TaxableValuation[Dist],$C93,TaxableValuation[Tif_NonTIF],$A$4)</f>
        <v>691489</v>
      </c>
      <c r="U93" s="8">
        <f>SUMIFS(TaxableValuation[Taxable Gas &amp; Elec Utilities],TaxableValuation[Dist],$C93,TaxableValuation[Tif_NonTIF],$A$4)</f>
        <v>0</v>
      </c>
      <c r="V93" s="8">
        <f t="shared" si="1"/>
        <v>691489</v>
      </c>
    </row>
    <row r="94" spans="1:22" x14ac:dyDescent="0.25">
      <c r="A94">
        <f>'Assessed Non-TIF'!A94</f>
        <v>2026</v>
      </c>
      <c r="B94" t="str">
        <f>'Assessed Non-TIF'!B94</f>
        <v>07</v>
      </c>
      <c r="C94" t="str">
        <f>'Assessed Non-TIF'!C94</f>
        <v>1719</v>
      </c>
      <c r="D94" t="str">
        <f>'Assessed Non-TIF'!D94</f>
        <v>1719</v>
      </c>
      <c r="E94" t="str">
        <f>'Assessed Non-TIF'!E94</f>
        <v>DENVER</v>
      </c>
      <c r="F94" t="str">
        <f>'Assessed Non-TIF'!F94</f>
        <v>Denver</v>
      </c>
      <c r="G94" s="8">
        <f>SUMIFS(TaxableValuation[Taxable Residential],TaxableValuation[Dist],$C94,TaxableValuation[Tif_NonTIF],$A$4)</f>
        <v>5401025</v>
      </c>
      <c r="H94" s="8">
        <f>SUMIFS(TaxableValuation[Taxable Ag Land],TaxableValuation[Dist],$C94,TaxableValuation[Tif_NonTIF],$A$4)</f>
        <v>0</v>
      </c>
      <c r="I94" s="8">
        <f>SUMIFS(TaxableValuation[Taxable Ag Building],TaxableValuation[Dist],$C94,TaxableValuation[Tif_NonTIF],$A$4)</f>
        <v>0</v>
      </c>
      <c r="J94" s="8">
        <f>SUMIFS(TaxableValuation[Taxable Commercial],TaxableValuation[Dist],$C94,TaxableValuation[Tif_NonTIF],$A$4)</f>
        <v>1046746</v>
      </c>
      <c r="K94" s="8">
        <f>SUMIFS(TaxableValuation[Taxable Industrial],TaxableValuation[Dist],$C94,TaxableValuation[Tif_NonTIF],$A$4)</f>
        <v>129620</v>
      </c>
      <c r="L94" s="8">
        <f>SUMIFS(TaxableValuation[Taxable Reserved],TaxableValuation[Dist],$C94,TaxableValuation[Tif_NonTIF],$A$4)</f>
        <v>0</v>
      </c>
      <c r="M94" s="8">
        <f>SUMIFS(TaxableValuation[Taxable Reserved2],TaxableValuation[Dist],$C94,TaxableValuation[Tif_NonTIF],$A$4)</f>
        <v>0</v>
      </c>
      <c r="N94" s="8">
        <f>SUMIFS(TaxableValuation[Taxable Railroads],TaxableValuation[Dist],$C94,TaxableValuation[Tif_NonTIF],$A$4)</f>
        <v>0</v>
      </c>
      <c r="O94" s="8">
        <f>SUMIFS(TaxableValuation[Taxable Utilities],TaxableValuation[Dist],$C94,TaxableValuation[Tif_NonTIF],$A$4)</f>
        <v>0</v>
      </c>
      <c r="P94" s="8">
        <f>SUMIFS(TaxableValuation[Taxable Other],TaxableValuation[Dist],$C94,TaxableValuation[Tif_NonTIF],$A$4)</f>
        <v>0</v>
      </c>
      <c r="Q94" s="8">
        <f>SUMIFS(TaxableValuation[Taxable Gross],TaxableValuation[Dist],$C94,TaxableValuation[Tif_NonTIF],$A$4)</f>
        <v>6577391</v>
      </c>
      <c r="R94" s="8">
        <f>SUMIFS(TaxableValuation[Taxable Military Exempt],TaxableValuation[Dist],$C94,TaxableValuation[Tif_NonTIF],$A$4)</f>
        <v>0</v>
      </c>
      <c r="S94" s="8">
        <f>SUMIFS(TaxableValuation[Taxable Homestead Exempt],TaxableValuation[Dist],$C94,TaxableValuation[Tif_NonTIF],$A$4)</f>
        <v>0</v>
      </c>
      <c r="T94" s="8">
        <f>SUMIFS(TaxableValuation[Taxable Net],TaxableValuation[Dist],$C94,TaxableValuation[Tif_NonTIF],$A$4)</f>
        <v>6577391</v>
      </c>
      <c r="U94" s="8">
        <f>SUMIFS(TaxableValuation[Taxable Gas &amp; Elec Utilities],TaxableValuation[Dist],$C94,TaxableValuation[Tif_NonTIF],$A$4)</f>
        <v>0</v>
      </c>
      <c r="V94" s="8">
        <f t="shared" si="1"/>
        <v>6577391</v>
      </c>
    </row>
    <row r="95" spans="1:22" x14ac:dyDescent="0.25">
      <c r="A95">
        <f>'Assessed Non-TIF'!A95</f>
        <v>2026</v>
      </c>
      <c r="B95" t="str">
        <f>'Assessed Non-TIF'!B95</f>
        <v>11</v>
      </c>
      <c r="C95" t="str">
        <f>'Assessed Non-TIF'!C95</f>
        <v>1737</v>
      </c>
      <c r="D95" t="str">
        <f>'Assessed Non-TIF'!D95</f>
        <v>1737</v>
      </c>
      <c r="E95" t="str">
        <f>'Assessed Non-TIF'!E95</f>
        <v>DES MOINES</v>
      </c>
      <c r="F95" t="str">
        <f>'Assessed Non-TIF'!F95</f>
        <v>Des Moines</v>
      </c>
      <c r="G95" s="8">
        <f>SUMIFS(TaxableValuation[Taxable Residential],TaxableValuation[Dist],$C95,TaxableValuation[Tif_NonTIF],$A$4)</f>
        <v>296942660</v>
      </c>
      <c r="H95" s="8">
        <f>SUMIFS(TaxableValuation[Taxable Ag Land],TaxableValuation[Dist],$C95,TaxableValuation[Tif_NonTIF],$A$4)</f>
        <v>0</v>
      </c>
      <c r="I95" s="8">
        <f>SUMIFS(TaxableValuation[Taxable Ag Building],TaxableValuation[Dist],$C95,TaxableValuation[Tif_NonTIF],$A$4)</f>
        <v>0</v>
      </c>
      <c r="J95" s="8">
        <f>SUMIFS(TaxableValuation[Taxable Commercial],TaxableValuation[Dist],$C95,TaxableValuation[Tif_NonTIF],$A$4)</f>
        <v>1004666002</v>
      </c>
      <c r="K95" s="8">
        <f>SUMIFS(TaxableValuation[Taxable Industrial],TaxableValuation[Dist],$C95,TaxableValuation[Tif_NonTIF],$A$4)</f>
        <v>81323848</v>
      </c>
      <c r="L95" s="8">
        <f>SUMIFS(TaxableValuation[Taxable Reserved],TaxableValuation[Dist],$C95,TaxableValuation[Tif_NonTIF],$A$4)</f>
        <v>0</v>
      </c>
      <c r="M95" s="8">
        <f>SUMIFS(TaxableValuation[Taxable Reserved2],TaxableValuation[Dist],$C95,TaxableValuation[Tif_NonTIF],$A$4)</f>
        <v>0</v>
      </c>
      <c r="N95" s="8">
        <f>SUMIFS(TaxableValuation[Taxable Railroads],TaxableValuation[Dist],$C95,TaxableValuation[Tif_NonTIF],$A$4)</f>
        <v>0</v>
      </c>
      <c r="O95" s="8">
        <f>SUMIFS(TaxableValuation[Taxable Utilities],TaxableValuation[Dist],$C95,TaxableValuation[Tif_NonTIF],$A$4)</f>
        <v>0</v>
      </c>
      <c r="P95" s="8">
        <f>SUMIFS(TaxableValuation[Taxable Other],TaxableValuation[Dist],$C95,TaxableValuation[Tif_NonTIF],$A$4)</f>
        <v>0</v>
      </c>
      <c r="Q95" s="8">
        <f>SUMIFS(TaxableValuation[Taxable Gross],TaxableValuation[Dist],$C95,TaxableValuation[Tif_NonTIF],$A$4)</f>
        <v>1382932510</v>
      </c>
      <c r="R95" s="8">
        <f>SUMIFS(TaxableValuation[Taxable Military Exempt],TaxableValuation[Dist],$C95,TaxableValuation[Tif_NonTIF],$A$4)</f>
        <v>8000</v>
      </c>
      <c r="S95" s="8">
        <f>SUMIFS(TaxableValuation[Taxable Homestead Exempt],TaxableValuation[Dist],$C95,TaxableValuation[Tif_NonTIF],$A$4)</f>
        <v>32500</v>
      </c>
      <c r="T95" s="8">
        <f>SUMIFS(TaxableValuation[Taxable Net],TaxableValuation[Dist],$C95,TaxableValuation[Tif_NonTIF],$A$4)</f>
        <v>1382892010</v>
      </c>
      <c r="U95" s="8">
        <f>SUMIFS(TaxableValuation[Taxable Gas &amp; Elec Utilities],TaxableValuation[Dist],$C95,TaxableValuation[Tif_NonTIF],$A$4)</f>
        <v>0</v>
      </c>
      <c r="V95" s="8">
        <f t="shared" si="1"/>
        <v>1382892010</v>
      </c>
    </row>
    <row r="96" spans="1:22" x14ac:dyDescent="0.25">
      <c r="A96">
        <f>'Assessed Non-TIF'!A96</f>
        <v>2026</v>
      </c>
      <c r="B96" t="str">
        <f>'Assessed Non-TIF'!B96</f>
        <v>13</v>
      </c>
      <c r="C96" t="str">
        <f>'Assessed Non-TIF'!C96</f>
        <v>1782</v>
      </c>
      <c r="D96" t="str">
        <f>'Assessed Non-TIF'!D96</f>
        <v>1782</v>
      </c>
      <c r="E96" t="str">
        <f>'Assessed Non-TIF'!E96</f>
        <v>DIAGONAL</v>
      </c>
      <c r="F96" t="str">
        <f>'Assessed Non-TIF'!F96</f>
        <v>Diagonal</v>
      </c>
      <c r="G96" s="8">
        <f>SUMIFS(TaxableValuation[Taxable Residential],TaxableValuation[Dist],$C96,TaxableValuation[Tif_NonTIF],$A$4)</f>
        <v>0</v>
      </c>
      <c r="H96" s="8">
        <f>SUMIFS(TaxableValuation[Taxable Ag Land],TaxableValuation[Dist],$C96,TaxableValuation[Tif_NonTIF],$A$4)</f>
        <v>0</v>
      </c>
      <c r="I96" s="8">
        <f>SUMIFS(TaxableValuation[Taxable Ag Building],TaxableValuation[Dist],$C96,TaxableValuation[Tif_NonTIF],$A$4)</f>
        <v>0</v>
      </c>
      <c r="J96" s="8">
        <f>SUMIFS(TaxableValuation[Taxable Commercial],TaxableValuation[Dist],$C96,TaxableValuation[Tif_NonTIF],$A$4)</f>
        <v>0</v>
      </c>
      <c r="K96" s="8">
        <f>SUMIFS(TaxableValuation[Taxable Industrial],TaxableValuation[Dist],$C96,TaxableValuation[Tif_NonTIF],$A$4)</f>
        <v>0</v>
      </c>
      <c r="L96" s="8">
        <f>SUMIFS(TaxableValuation[Taxable Reserved],TaxableValuation[Dist],$C96,TaxableValuation[Tif_NonTIF],$A$4)</f>
        <v>0</v>
      </c>
      <c r="M96" s="8">
        <f>SUMIFS(TaxableValuation[Taxable Reserved2],TaxableValuation[Dist],$C96,TaxableValuation[Tif_NonTIF],$A$4)</f>
        <v>0</v>
      </c>
      <c r="N96" s="8">
        <f>SUMIFS(TaxableValuation[Taxable Railroads],TaxableValuation[Dist],$C96,TaxableValuation[Tif_NonTIF],$A$4)</f>
        <v>0</v>
      </c>
      <c r="O96" s="8">
        <f>SUMIFS(TaxableValuation[Taxable Utilities],TaxableValuation[Dist],$C96,TaxableValuation[Tif_NonTIF],$A$4)</f>
        <v>0</v>
      </c>
      <c r="P96" s="8">
        <f>SUMIFS(TaxableValuation[Taxable Other],TaxableValuation[Dist],$C96,TaxableValuation[Tif_NonTIF],$A$4)</f>
        <v>0</v>
      </c>
      <c r="Q96" s="8">
        <f>SUMIFS(TaxableValuation[Taxable Gross],TaxableValuation[Dist],$C96,TaxableValuation[Tif_NonTIF],$A$4)</f>
        <v>0</v>
      </c>
      <c r="R96" s="8">
        <f>SUMIFS(TaxableValuation[Taxable Military Exempt],TaxableValuation[Dist],$C96,TaxableValuation[Tif_NonTIF],$A$4)</f>
        <v>0</v>
      </c>
      <c r="S96" s="8">
        <f>SUMIFS(TaxableValuation[Taxable Homestead Exempt],TaxableValuation[Dist],$C96,TaxableValuation[Tif_NonTIF],$A$4)</f>
        <v>0</v>
      </c>
      <c r="T96" s="8">
        <f>SUMIFS(TaxableValuation[Taxable Net],TaxableValuation[Dist],$C96,TaxableValuation[Tif_NonTIF],$A$4)</f>
        <v>0</v>
      </c>
      <c r="U96" s="8">
        <f>SUMIFS(TaxableValuation[Taxable Gas &amp; Elec Utilities],TaxableValuation[Dist],$C96,TaxableValuation[Tif_NonTIF],$A$4)</f>
        <v>0</v>
      </c>
      <c r="V96" s="8">
        <f t="shared" si="1"/>
        <v>0</v>
      </c>
    </row>
    <row r="97" spans="1:22" x14ac:dyDescent="0.25">
      <c r="A97">
        <f>'Assessed Non-TIF'!A97</f>
        <v>2026</v>
      </c>
      <c r="B97" t="str">
        <f>'Assessed Non-TIF'!B97</f>
        <v>07</v>
      </c>
      <c r="C97" t="str">
        <f>'Assessed Non-TIF'!C97</f>
        <v>1791</v>
      </c>
      <c r="D97" t="str">
        <f>'Assessed Non-TIF'!D97</f>
        <v>1791</v>
      </c>
      <c r="E97" t="str">
        <f>'Assessed Non-TIF'!E97</f>
        <v>DIKE-NEW HARTFORD</v>
      </c>
      <c r="F97" t="str">
        <f>'Assessed Non-TIF'!F97</f>
        <v>Dike-New Hartford</v>
      </c>
      <c r="G97" s="8">
        <f>SUMIFS(TaxableValuation[Taxable Residential],TaxableValuation[Dist],$C97,TaxableValuation[Tif_NonTIF],$A$4)</f>
        <v>163222</v>
      </c>
      <c r="H97" s="8">
        <f>SUMIFS(TaxableValuation[Taxable Ag Land],TaxableValuation[Dist],$C97,TaxableValuation[Tif_NonTIF],$A$4)</f>
        <v>22432</v>
      </c>
      <c r="I97" s="8">
        <f>SUMIFS(TaxableValuation[Taxable Ag Building],TaxableValuation[Dist],$C97,TaxableValuation[Tif_NonTIF],$A$4)</f>
        <v>0</v>
      </c>
      <c r="J97" s="8">
        <f>SUMIFS(TaxableValuation[Taxable Commercial],TaxableValuation[Dist],$C97,TaxableValuation[Tif_NonTIF],$A$4)</f>
        <v>0</v>
      </c>
      <c r="K97" s="8">
        <f>SUMIFS(TaxableValuation[Taxable Industrial],TaxableValuation[Dist],$C97,TaxableValuation[Tif_NonTIF],$A$4)</f>
        <v>6817077</v>
      </c>
      <c r="L97" s="8">
        <f>SUMIFS(TaxableValuation[Taxable Reserved],TaxableValuation[Dist],$C97,TaxableValuation[Tif_NonTIF],$A$4)</f>
        <v>0</v>
      </c>
      <c r="M97" s="8">
        <f>SUMIFS(TaxableValuation[Taxable Reserved2],TaxableValuation[Dist],$C97,TaxableValuation[Tif_NonTIF],$A$4)</f>
        <v>0</v>
      </c>
      <c r="N97" s="8">
        <f>SUMIFS(TaxableValuation[Taxable Railroads],TaxableValuation[Dist],$C97,TaxableValuation[Tif_NonTIF],$A$4)</f>
        <v>0</v>
      </c>
      <c r="O97" s="8">
        <f>SUMIFS(TaxableValuation[Taxable Utilities],TaxableValuation[Dist],$C97,TaxableValuation[Tif_NonTIF],$A$4)</f>
        <v>0</v>
      </c>
      <c r="P97" s="8">
        <f>SUMIFS(TaxableValuation[Taxable Other],TaxableValuation[Dist],$C97,TaxableValuation[Tif_NonTIF],$A$4)</f>
        <v>0</v>
      </c>
      <c r="Q97" s="8">
        <f>SUMIFS(TaxableValuation[Taxable Gross],TaxableValuation[Dist],$C97,TaxableValuation[Tif_NonTIF],$A$4)</f>
        <v>7002731</v>
      </c>
      <c r="R97" s="8">
        <f>SUMIFS(TaxableValuation[Taxable Military Exempt],TaxableValuation[Dist],$C97,TaxableValuation[Tif_NonTIF],$A$4)</f>
        <v>0</v>
      </c>
      <c r="S97" s="8">
        <f>SUMIFS(TaxableValuation[Taxable Homestead Exempt],TaxableValuation[Dist],$C97,TaxableValuation[Tif_NonTIF],$A$4)</f>
        <v>0</v>
      </c>
      <c r="T97" s="8">
        <f>SUMIFS(TaxableValuation[Taxable Net],TaxableValuation[Dist],$C97,TaxableValuation[Tif_NonTIF],$A$4)</f>
        <v>7002731</v>
      </c>
      <c r="U97" s="8">
        <f>SUMIFS(TaxableValuation[Taxable Gas &amp; Elec Utilities],TaxableValuation[Dist],$C97,TaxableValuation[Tif_NonTIF],$A$4)</f>
        <v>0</v>
      </c>
      <c r="V97" s="8">
        <f t="shared" si="1"/>
        <v>7002731</v>
      </c>
    </row>
    <row r="98" spans="1:22" x14ac:dyDescent="0.25">
      <c r="A98">
        <f>'Assessed Non-TIF'!A98</f>
        <v>2026</v>
      </c>
      <c r="B98" t="str">
        <f>'Assessed Non-TIF'!B98</f>
        <v>01</v>
      </c>
      <c r="C98" t="str">
        <f>'Assessed Non-TIF'!C98</f>
        <v>1863</v>
      </c>
      <c r="D98" t="str">
        <f>'Assessed Non-TIF'!D98</f>
        <v>1863</v>
      </c>
      <c r="E98" t="str">
        <f>'Assessed Non-TIF'!E98</f>
        <v>DUBUQUE</v>
      </c>
      <c r="F98" t="str">
        <f>'Assessed Non-TIF'!F98</f>
        <v>Dubuque</v>
      </c>
      <c r="G98" s="8">
        <f>SUMIFS(TaxableValuation[Taxable Residential],TaxableValuation[Dist],$C98,TaxableValuation[Tif_NonTIF],$A$4)</f>
        <v>199327766</v>
      </c>
      <c r="H98" s="8">
        <f>SUMIFS(TaxableValuation[Taxable Ag Land],TaxableValuation[Dist],$C98,TaxableValuation[Tif_NonTIF],$A$4)</f>
        <v>0</v>
      </c>
      <c r="I98" s="8">
        <f>SUMIFS(TaxableValuation[Taxable Ag Building],TaxableValuation[Dist],$C98,TaxableValuation[Tif_NonTIF],$A$4)</f>
        <v>0</v>
      </c>
      <c r="J98" s="8">
        <f>SUMIFS(TaxableValuation[Taxable Commercial],TaxableValuation[Dist],$C98,TaxableValuation[Tif_NonTIF],$A$4)</f>
        <v>377955183</v>
      </c>
      <c r="K98" s="8">
        <f>SUMIFS(TaxableValuation[Taxable Industrial],TaxableValuation[Dist],$C98,TaxableValuation[Tif_NonTIF],$A$4)</f>
        <v>85912864</v>
      </c>
      <c r="L98" s="8">
        <f>SUMIFS(TaxableValuation[Taxable Reserved],TaxableValuation[Dist],$C98,TaxableValuation[Tif_NonTIF],$A$4)</f>
        <v>0</v>
      </c>
      <c r="M98" s="8">
        <f>SUMIFS(TaxableValuation[Taxable Reserved2],TaxableValuation[Dist],$C98,TaxableValuation[Tif_NonTIF],$A$4)</f>
        <v>0</v>
      </c>
      <c r="N98" s="8">
        <f>SUMIFS(TaxableValuation[Taxable Railroads],TaxableValuation[Dist],$C98,TaxableValuation[Tif_NonTIF],$A$4)</f>
        <v>0</v>
      </c>
      <c r="O98" s="8">
        <f>SUMIFS(TaxableValuation[Taxable Utilities],TaxableValuation[Dist],$C98,TaxableValuation[Tif_NonTIF],$A$4)</f>
        <v>0</v>
      </c>
      <c r="P98" s="8">
        <f>SUMIFS(TaxableValuation[Taxable Other],TaxableValuation[Dist],$C98,TaxableValuation[Tif_NonTIF],$A$4)</f>
        <v>249506</v>
      </c>
      <c r="Q98" s="8">
        <f>SUMIFS(TaxableValuation[Taxable Gross],TaxableValuation[Dist],$C98,TaxableValuation[Tif_NonTIF],$A$4)</f>
        <v>663445319</v>
      </c>
      <c r="R98" s="8">
        <f>SUMIFS(TaxableValuation[Taxable Military Exempt],TaxableValuation[Dist],$C98,TaxableValuation[Tif_NonTIF],$A$4)</f>
        <v>136000</v>
      </c>
      <c r="S98" s="8">
        <f>SUMIFS(TaxableValuation[Taxable Homestead Exempt],TaxableValuation[Dist],$C98,TaxableValuation[Tif_NonTIF],$A$4)</f>
        <v>383500</v>
      </c>
      <c r="T98" s="8">
        <f>SUMIFS(TaxableValuation[Taxable Net],TaxableValuation[Dist],$C98,TaxableValuation[Tif_NonTIF],$A$4)</f>
        <v>662925819</v>
      </c>
      <c r="U98" s="8">
        <f>SUMIFS(TaxableValuation[Taxable Gas &amp; Elec Utilities],TaxableValuation[Dist],$C98,TaxableValuation[Tif_NonTIF],$A$4)</f>
        <v>0</v>
      </c>
      <c r="V98" s="8">
        <f t="shared" si="1"/>
        <v>662925819</v>
      </c>
    </row>
    <row r="99" spans="1:22" x14ac:dyDescent="0.25">
      <c r="A99">
        <f>'Assessed Non-TIF'!A99</f>
        <v>2026</v>
      </c>
      <c r="B99" t="str">
        <f>'Assessed Non-TIF'!B99</f>
        <v>07</v>
      </c>
      <c r="C99" t="str">
        <f>'Assessed Non-TIF'!C99</f>
        <v>1908</v>
      </c>
      <c r="D99" t="str">
        <f>'Assessed Non-TIF'!D99</f>
        <v>1908</v>
      </c>
      <c r="E99" t="str">
        <f>'Assessed Non-TIF'!E99</f>
        <v>DUNKERTON</v>
      </c>
      <c r="F99" t="str">
        <f>'Assessed Non-TIF'!F99</f>
        <v>Dunkerton</v>
      </c>
      <c r="G99" s="8">
        <f>SUMIFS(TaxableValuation[Taxable Residential],TaxableValuation[Dist],$C99,TaxableValuation[Tif_NonTIF],$A$4)</f>
        <v>0</v>
      </c>
      <c r="H99" s="8">
        <f>SUMIFS(TaxableValuation[Taxable Ag Land],TaxableValuation[Dist],$C99,TaxableValuation[Tif_NonTIF],$A$4)</f>
        <v>0</v>
      </c>
      <c r="I99" s="8">
        <f>SUMIFS(TaxableValuation[Taxable Ag Building],TaxableValuation[Dist],$C99,TaxableValuation[Tif_NonTIF],$A$4)</f>
        <v>0</v>
      </c>
      <c r="J99" s="8">
        <f>SUMIFS(TaxableValuation[Taxable Commercial],TaxableValuation[Dist],$C99,TaxableValuation[Tif_NonTIF],$A$4)</f>
        <v>0</v>
      </c>
      <c r="K99" s="8">
        <f>SUMIFS(TaxableValuation[Taxable Industrial],TaxableValuation[Dist],$C99,TaxableValuation[Tif_NonTIF],$A$4)</f>
        <v>0</v>
      </c>
      <c r="L99" s="8">
        <f>SUMIFS(TaxableValuation[Taxable Reserved],TaxableValuation[Dist],$C99,TaxableValuation[Tif_NonTIF],$A$4)</f>
        <v>0</v>
      </c>
      <c r="M99" s="8">
        <f>SUMIFS(TaxableValuation[Taxable Reserved2],TaxableValuation[Dist],$C99,TaxableValuation[Tif_NonTIF],$A$4)</f>
        <v>0</v>
      </c>
      <c r="N99" s="8">
        <f>SUMIFS(TaxableValuation[Taxable Railroads],TaxableValuation[Dist],$C99,TaxableValuation[Tif_NonTIF],$A$4)</f>
        <v>0</v>
      </c>
      <c r="O99" s="8">
        <f>SUMIFS(TaxableValuation[Taxable Utilities],TaxableValuation[Dist],$C99,TaxableValuation[Tif_NonTIF],$A$4)</f>
        <v>0</v>
      </c>
      <c r="P99" s="8">
        <f>SUMIFS(TaxableValuation[Taxable Other],TaxableValuation[Dist],$C99,TaxableValuation[Tif_NonTIF],$A$4)</f>
        <v>0</v>
      </c>
      <c r="Q99" s="8">
        <f>SUMIFS(TaxableValuation[Taxable Gross],TaxableValuation[Dist],$C99,TaxableValuation[Tif_NonTIF],$A$4)</f>
        <v>0</v>
      </c>
      <c r="R99" s="8">
        <f>SUMIFS(TaxableValuation[Taxable Military Exempt],TaxableValuation[Dist],$C99,TaxableValuation[Tif_NonTIF],$A$4)</f>
        <v>0</v>
      </c>
      <c r="S99" s="8">
        <f>SUMIFS(TaxableValuation[Taxable Homestead Exempt],TaxableValuation[Dist],$C99,TaxableValuation[Tif_NonTIF],$A$4)</f>
        <v>0</v>
      </c>
      <c r="T99" s="8">
        <f>SUMIFS(TaxableValuation[Taxable Net],TaxableValuation[Dist],$C99,TaxableValuation[Tif_NonTIF],$A$4)</f>
        <v>0</v>
      </c>
      <c r="U99" s="8">
        <f>SUMIFS(TaxableValuation[Taxable Gas &amp; Elec Utilities],TaxableValuation[Dist],$C99,TaxableValuation[Tif_NonTIF],$A$4)</f>
        <v>0</v>
      </c>
      <c r="V99" s="8">
        <f t="shared" si="1"/>
        <v>0</v>
      </c>
    </row>
    <row r="100" spans="1:22" x14ac:dyDescent="0.25">
      <c r="A100">
        <f>'Assessed Non-TIF'!A100</f>
        <v>2026</v>
      </c>
      <c r="B100" t="str">
        <f>'Assessed Non-TIF'!B100</f>
        <v>09</v>
      </c>
      <c r="C100" t="str">
        <f>'Assessed Non-TIF'!C100</f>
        <v>1926</v>
      </c>
      <c r="D100" t="str">
        <f>'Assessed Non-TIF'!D100</f>
        <v>1926</v>
      </c>
      <c r="E100" t="str">
        <f>'Assessed Non-TIF'!E100</f>
        <v>DURANT</v>
      </c>
      <c r="F100" t="str">
        <f>'Assessed Non-TIF'!F100</f>
        <v>Durant</v>
      </c>
      <c r="G100" s="8">
        <f>SUMIFS(TaxableValuation[Taxable Residential],TaxableValuation[Dist],$C100,TaxableValuation[Tif_NonTIF],$A$4)</f>
        <v>0</v>
      </c>
      <c r="H100" s="8">
        <f>SUMIFS(TaxableValuation[Taxable Ag Land],TaxableValuation[Dist],$C100,TaxableValuation[Tif_NonTIF],$A$4)</f>
        <v>0</v>
      </c>
      <c r="I100" s="8">
        <f>SUMIFS(TaxableValuation[Taxable Ag Building],TaxableValuation[Dist],$C100,TaxableValuation[Tif_NonTIF],$A$4)</f>
        <v>0</v>
      </c>
      <c r="J100" s="8">
        <f>SUMIFS(TaxableValuation[Taxable Commercial],TaxableValuation[Dist],$C100,TaxableValuation[Tif_NonTIF],$A$4)</f>
        <v>0</v>
      </c>
      <c r="K100" s="8">
        <f>SUMIFS(TaxableValuation[Taxable Industrial],TaxableValuation[Dist],$C100,TaxableValuation[Tif_NonTIF],$A$4)</f>
        <v>909769</v>
      </c>
      <c r="L100" s="8">
        <f>SUMIFS(TaxableValuation[Taxable Reserved],TaxableValuation[Dist],$C100,TaxableValuation[Tif_NonTIF],$A$4)</f>
        <v>0</v>
      </c>
      <c r="M100" s="8">
        <f>SUMIFS(TaxableValuation[Taxable Reserved2],TaxableValuation[Dist],$C100,TaxableValuation[Tif_NonTIF],$A$4)</f>
        <v>0</v>
      </c>
      <c r="N100" s="8">
        <f>SUMIFS(TaxableValuation[Taxable Railroads],TaxableValuation[Dist],$C100,TaxableValuation[Tif_NonTIF],$A$4)</f>
        <v>0</v>
      </c>
      <c r="O100" s="8">
        <f>SUMIFS(TaxableValuation[Taxable Utilities],TaxableValuation[Dist],$C100,TaxableValuation[Tif_NonTIF],$A$4)</f>
        <v>0</v>
      </c>
      <c r="P100" s="8">
        <f>SUMIFS(TaxableValuation[Taxable Other],TaxableValuation[Dist],$C100,TaxableValuation[Tif_NonTIF],$A$4)</f>
        <v>0</v>
      </c>
      <c r="Q100" s="8">
        <f>SUMIFS(TaxableValuation[Taxable Gross],TaxableValuation[Dist],$C100,TaxableValuation[Tif_NonTIF],$A$4)</f>
        <v>909769</v>
      </c>
      <c r="R100" s="8">
        <f>SUMIFS(TaxableValuation[Taxable Military Exempt],TaxableValuation[Dist],$C100,TaxableValuation[Tif_NonTIF],$A$4)</f>
        <v>0</v>
      </c>
      <c r="S100" s="8">
        <f>SUMIFS(TaxableValuation[Taxable Homestead Exempt],TaxableValuation[Dist],$C100,TaxableValuation[Tif_NonTIF],$A$4)</f>
        <v>0</v>
      </c>
      <c r="T100" s="8">
        <f>SUMIFS(TaxableValuation[Taxable Net],TaxableValuation[Dist],$C100,TaxableValuation[Tif_NonTIF],$A$4)</f>
        <v>909769</v>
      </c>
      <c r="U100" s="8">
        <f>SUMIFS(TaxableValuation[Taxable Gas &amp; Elec Utilities],TaxableValuation[Dist],$C100,TaxableValuation[Tif_NonTIF],$A$4)</f>
        <v>0</v>
      </c>
      <c r="V100" s="8">
        <f t="shared" si="1"/>
        <v>909769</v>
      </c>
    </row>
    <row r="101" spans="1:22" x14ac:dyDescent="0.25">
      <c r="A101">
        <f>'Assessed Non-TIF'!A101</f>
        <v>2026</v>
      </c>
      <c r="B101" t="str">
        <f>'Assessed Non-TIF'!B101</f>
        <v>05</v>
      </c>
      <c r="C101" t="str">
        <f>'Assessed Non-TIF'!C101</f>
        <v>1944</v>
      </c>
      <c r="D101" t="str">
        <f>'Assessed Non-TIF'!D101</f>
        <v>1944</v>
      </c>
      <c r="E101" t="str">
        <f>'Assessed Non-TIF'!E101</f>
        <v>EAGLE GROVE</v>
      </c>
      <c r="F101" t="str">
        <f>'Assessed Non-TIF'!F101</f>
        <v>Eagle Grove</v>
      </c>
      <c r="G101" s="8">
        <f>SUMIFS(TaxableValuation[Taxable Residential],TaxableValuation[Dist],$C101,TaxableValuation[Tif_NonTIF],$A$4)</f>
        <v>4909929</v>
      </c>
      <c r="H101" s="8">
        <f>SUMIFS(TaxableValuation[Taxable Ag Land],TaxableValuation[Dist],$C101,TaxableValuation[Tif_NonTIF],$A$4)</f>
        <v>74400</v>
      </c>
      <c r="I101" s="8">
        <f>SUMIFS(TaxableValuation[Taxable Ag Building],TaxableValuation[Dist],$C101,TaxableValuation[Tif_NonTIF],$A$4)</f>
        <v>2880</v>
      </c>
      <c r="J101" s="8">
        <f>SUMIFS(TaxableValuation[Taxable Commercial],TaxableValuation[Dist],$C101,TaxableValuation[Tif_NonTIF],$A$4)</f>
        <v>8095157</v>
      </c>
      <c r="K101" s="8">
        <f>SUMIFS(TaxableValuation[Taxable Industrial],TaxableValuation[Dist],$C101,TaxableValuation[Tif_NonTIF],$A$4)</f>
        <v>61336974</v>
      </c>
      <c r="L101" s="8">
        <f>SUMIFS(TaxableValuation[Taxable Reserved],TaxableValuation[Dist],$C101,TaxableValuation[Tif_NonTIF],$A$4)</f>
        <v>0</v>
      </c>
      <c r="M101" s="8">
        <f>SUMIFS(TaxableValuation[Taxable Reserved2],TaxableValuation[Dist],$C101,TaxableValuation[Tif_NonTIF],$A$4)</f>
        <v>0</v>
      </c>
      <c r="N101" s="8">
        <f>SUMIFS(TaxableValuation[Taxable Railroads],TaxableValuation[Dist],$C101,TaxableValuation[Tif_NonTIF],$A$4)</f>
        <v>0</v>
      </c>
      <c r="O101" s="8">
        <f>SUMIFS(TaxableValuation[Taxable Utilities],TaxableValuation[Dist],$C101,TaxableValuation[Tif_NonTIF],$A$4)</f>
        <v>0</v>
      </c>
      <c r="P101" s="8">
        <f>SUMIFS(TaxableValuation[Taxable Other],TaxableValuation[Dist],$C101,TaxableValuation[Tif_NonTIF],$A$4)</f>
        <v>0</v>
      </c>
      <c r="Q101" s="8">
        <f>SUMIFS(TaxableValuation[Taxable Gross],TaxableValuation[Dist],$C101,TaxableValuation[Tif_NonTIF],$A$4)</f>
        <v>74419340</v>
      </c>
      <c r="R101" s="8">
        <f>SUMIFS(TaxableValuation[Taxable Military Exempt],TaxableValuation[Dist],$C101,TaxableValuation[Tif_NonTIF],$A$4)</f>
        <v>4000</v>
      </c>
      <c r="S101" s="8">
        <f>SUMIFS(TaxableValuation[Taxable Homestead Exempt],TaxableValuation[Dist],$C101,TaxableValuation[Tif_NonTIF],$A$4)</f>
        <v>13000</v>
      </c>
      <c r="T101" s="8">
        <f>SUMIFS(TaxableValuation[Taxable Net],TaxableValuation[Dist],$C101,TaxableValuation[Tif_NonTIF],$A$4)</f>
        <v>74402340</v>
      </c>
      <c r="U101" s="8">
        <f>SUMIFS(TaxableValuation[Taxable Gas &amp; Elec Utilities],TaxableValuation[Dist],$C101,TaxableValuation[Tif_NonTIF],$A$4)</f>
        <v>0</v>
      </c>
      <c r="V101" s="8">
        <f t="shared" si="1"/>
        <v>74402340</v>
      </c>
    </row>
    <row r="102" spans="1:22" x14ac:dyDescent="0.25">
      <c r="A102">
        <f>'Assessed Non-TIF'!A102</f>
        <v>2026</v>
      </c>
      <c r="B102" t="str">
        <f>'Assessed Non-TIF'!B102</f>
        <v>11</v>
      </c>
      <c r="C102" t="str">
        <f>'Assessed Non-TIF'!C102</f>
        <v>1953</v>
      </c>
      <c r="D102" t="str">
        <f>'Assessed Non-TIF'!D102</f>
        <v>1953</v>
      </c>
      <c r="E102" t="str">
        <f>'Assessed Non-TIF'!E102</f>
        <v>EARLHAM</v>
      </c>
      <c r="F102" t="str">
        <f>'Assessed Non-TIF'!F102</f>
        <v>Earlham</v>
      </c>
      <c r="G102" s="8">
        <f>SUMIFS(TaxableValuation[Taxable Residential],TaxableValuation[Dist],$C102,TaxableValuation[Tif_NonTIF],$A$4)</f>
        <v>1345075</v>
      </c>
      <c r="H102" s="8">
        <f>SUMIFS(TaxableValuation[Taxable Ag Land],TaxableValuation[Dist],$C102,TaxableValuation[Tif_NonTIF],$A$4)</f>
        <v>0</v>
      </c>
      <c r="I102" s="8">
        <f>SUMIFS(TaxableValuation[Taxable Ag Building],TaxableValuation[Dist],$C102,TaxableValuation[Tif_NonTIF],$A$4)</f>
        <v>0</v>
      </c>
      <c r="J102" s="8">
        <f>SUMIFS(TaxableValuation[Taxable Commercial],TaxableValuation[Dist],$C102,TaxableValuation[Tif_NonTIF],$A$4)</f>
        <v>0</v>
      </c>
      <c r="K102" s="8">
        <f>SUMIFS(TaxableValuation[Taxable Industrial],TaxableValuation[Dist],$C102,TaxableValuation[Tif_NonTIF],$A$4)</f>
        <v>0</v>
      </c>
      <c r="L102" s="8">
        <f>SUMIFS(TaxableValuation[Taxable Reserved],TaxableValuation[Dist],$C102,TaxableValuation[Tif_NonTIF],$A$4)</f>
        <v>0</v>
      </c>
      <c r="M102" s="8">
        <f>SUMIFS(TaxableValuation[Taxable Reserved2],TaxableValuation[Dist],$C102,TaxableValuation[Tif_NonTIF],$A$4)</f>
        <v>0</v>
      </c>
      <c r="N102" s="8">
        <f>SUMIFS(TaxableValuation[Taxable Railroads],TaxableValuation[Dist],$C102,TaxableValuation[Tif_NonTIF],$A$4)</f>
        <v>0</v>
      </c>
      <c r="O102" s="8">
        <f>SUMIFS(TaxableValuation[Taxable Utilities],TaxableValuation[Dist],$C102,TaxableValuation[Tif_NonTIF],$A$4)</f>
        <v>0</v>
      </c>
      <c r="P102" s="8">
        <f>SUMIFS(TaxableValuation[Taxable Other],TaxableValuation[Dist],$C102,TaxableValuation[Tif_NonTIF],$A$4)</f>
        <v>0</v>
      </c>
      <c r="Q102" s="8">
        <f>SUMIFS(TaxableValuation[Taxable Gross],TaxableValuation[Dist],$C102,TaxableValuation[Tif_NonTIF],$A$4)</f>
        <v>1345075</v>
      </c>
      <c r="R102" s="8">
        <f>SUMIFS(TaxableValuation[Taxable Military Exempt],TaxableValuation[Dist],$C102,TaxableValuation[Tif_NonTIF],$A$4)</f>
        <v>0</v>
      </c>
      <c r="S102" s="8">
        <f>SUMIFS(TaxableValuation[Taxable Homestead Exempt],TaxableValuation[Dist],$C102,TaxableValuation[Tif_NonTIF],$A$4)</f>
        <v>0</v>
      </c>
      <c r="T102" s="8">
        <f>SUMIFS(TaxableValuation[Taxable Net],TaxableValuation[Dist],$C102,TaxableValuation[Tif_NonTIF],$A$4)</f>
        <v>1345075</v>
      </c>
      <c r="U102" s="8">
        <f>SUMIFS(TaxableValuation[Taxable Gas &amp; Elec Utilities],TaxableValuation[Dist],$C102,TaxableValuation[Tif_NonTIF],$A$4)</f>
        <v>0</v>
      </c>
      <c r="V102" s="8">
        <f t="shared" si="1"/>
        <v>1345075</v>
      </c>
    </row>
    <row r="103" spans="1:22" x14ac:dyDescent="0.25">
      <c r="A103">
        <f>'Assessed Non-TIF'!A103</f>
        <v>2026</v>
      </c>
      <c r="B103" t="str">
        <f>'Assessed Non-TIF'!B103</f>
        <v>07</v>
      </c>
      <c r="C103" t="str">
        <f>'Assessed Non-TIF'!C103</f>
        <v>1963</v>
      </c>
      <c r="D103" t="str">
        <f>'Assessed Non-TIF'!D103</f>
        <v>1963</v>
      </c>
      <c r="E103" t="str">
        <f>'Assessed Non-TIF'!E103</f>
        <v>EAST BUCHANAN</v>
      </c>
      <c r="F103" t="str">
        <f>'Assessed Non-TIF'!F103</f>
        <v>East Buchanan</v>
      </c>
      <c r="G103" s="8">
        <f>SUMIFS(TaxableValuation[Taxable Residential],TaxableValuation[Dist],$C103,TaxableValuation[Tif_NonTIF],$A$4)</f>
        <v>5230</v>
      </c>
      <c r="H103" s="8">
        <f>SUMIFS(TaxableValuation[Taxable Ag Land],TaxableValuation[Dist],$C103,TaxableValuation[Tif_NonTIF],$A$4)</f>
        <v>0</v>
      </c>
      <c r="I103" s="8">
        <f>SUMIFS(TaxableValuation[Taxable Ag Building],TaxableValuation[Dist],$C103,TaxableValuation[Tif_NonTIF],$A$4)</f>
        <v>0</v>
      </c>
      <c r="J103" s="8">
        <f>SUMIFS(TaxableValuation[Taxable Commercial],TaxableValuation[Dist],$C103,TaxableValuation[Tif_NonTIF],$A$4)</f>
        <v>0</v>
      </c>
      <c r="K103" s="8">
        <f>SUMIFS(TaxableValuation[Taxable Industrial],TaxableValuation[Dist],$C103,TaxableValuation[Tif_NonTIF],$A$4)</f>
        <v>0</v>
      </c>
      <c r="L103" s="8">
        <f>SUMIFS(TaxableValuation[Taxable Reserved],TaxableValuation[Dist],$C103,TaxableValuation[Tif_NonTIF],$A$4)</f>
        <v>0</v>
      </c>
      <c r="M103" s="8">
        <f>SUMIFS(TaxableValuation[Taxable Reserved2],TaxableValuation[Dist],$C103,TaxableValuation[Tif_NonTIF],$A$4)</f>
        <v>0</v>
      </c>
      <c r="N103" s="8">
        <f>SUMIFS(TaxableValuation[Taxable Railroads],TaxableValuation[Dist],$C103,TaxableValuation[Tif_NonTIF],$A$4)</f>
        <v>0</v>
      </c>
      <c r="O103" s="8">
        <f>SUMIFS(TaxableValuation[Taxable Utilities],TaxableValuation[Dist],$C103,TaxableValuation[Tif_NonTIF],$A$4)</f>
        <v>0</v>
      </c>
      <c r="P103" s="8">
        <f>SUMIFS(TaxableValuation[Taxable Other],TaxableValuation[Dist],$C103,TaxableValuation[Tif_NonTIF],$A$4)</f>
        <v>0</v>
      </c>
      <c r="Q103" s="8">
        <f>SUMIFS(TaxableValuation[Taxable Gross],TaxableValuation[Dist],$C103,TaxableValuation[Tif_NonTIF],$A$4)</f>
        <v>5230</v>
      </c>
      <c r="R103" s="8">
        <f>SUMIFS(TaxableValuation[Taxable Military Exempt],TaxableValuation[Dist],$C103,TaxableValuation[Tif_NonTIF],$A$4)</f>
        <v>0</v>
      </c>
      <c r="S103" s="8">
        <f>SUMIFS(TaxableValuation[Taxable Homestead Exempt],TaxableValuation[Dist],$C103,TaxableValuation[Tif_NonTIF],$A$4)</f>
        <v>0</v>
      </c>
      <c r="T103" s="8">
        <f>SUMIFS(TaxableValuation[Taxable Net],TaxableValuation[Dist],$C103,TaxableValuation[Tif_NonTIF],$A$4)</f>
        <v>5230</v>
      </c>
      <c r="U103" s="8">
        <f>SUMIFS(TaxableValuation[Taxable Gas &amp; Elec Utilities],TaxableValuation[Dist],$C103,TaxableValuation[Tif_NonTIF],$A$4)</f>
        <v>0</v>
      </c>
      <c r="V103" s="8">
        <f t="shared" si="1"/>
        <v>5230</v>
      </c>
    </row>
    <row r="104" spans="1:22" x14ac:dyDescent="0.25">
      <c r="A104">
        <f>'Assessed Non-TIF'!A104</f>
        <v>2026</v>
      </c>
      <c r="B104" t="str">
        <f>'Assessed Non-TIF'!B104</f>
        <v>07</v>
      </c>
      <c r="C104" t="str">
        <f>'Assessed Non-TIF'!C104</f>
        <v>3582</v>
      </c>
      <c r="D104" t="str">
        <f>'Assessed Non-TIF'!D104</f>
        <v>1968</v>
      </c>
      <c r="E104" t="str">
        <f>'Assessed Non-TIF'!E104</f>
        <v>EAST MARSHALL</v>
      </c>
      <c r="F104" t="str">
        <f>'Assessed Non-TIF'!F104</f>
        <v>East Marshall</v>
      </c>
      <c r="G104" s="8">
        <f>SUMIFS(TaxableValuation[Taxable Residential],TaxableValuation[Dist],$C104,TaxableValuation[Tif_NonTIF],$A$4)</f>
        <v>0</v>
      </c>
      <c r="H104" s="8">
        <f>SUMIFS(TaxableValuation[Taxable Ag Land],TaxableValuation[Dist],$C104,TaxableValuation[Tif_NonTIF],$A$4)</f>
        <v>0</v>
      </c>
      <c r="I104" s="8">
        <f>SUMIFS(TaxableValuation[Taxable Ag Building],TaxableValuation[Dist],$C104,TaxableValuation[Tif_NonTIF],$A$4)</f>
        <v>0</v>
      </c>
      <c r="J104" s="8">
        <f>SUMIFS(TaxableValuation[Taxable Commercial],TaxableValuation[Dist],$C104,TaxableValuation[Tif_NonTIF],$A$4)</f>
        <v>0</v>
      </c>
      <c r="K104" s="8">
        <f>SUMIFS(TaxableValuation[Taxable Industrial],TaxableValuation[Dist],$C104,TaxableValuation[Tif_NonTIF],$A$4)</f>
        <v>0</v>
      </c>
      <c r="L104" s="8">
        <f>SUMIFS(TaxableValuation[Taxable Reserved],TaxableValuation[Dist],$C104,TaxableValuation[Tif_NonTIF],$A$4)</f>
        <v>0</v>
      </c>
      <c r="M104" s="8">
        <f>SUMIFS(TaxableValuation[Taxable Reserved2],TaxableValuation[Dist],$C104,TaxableValuation[Tif_NonTIF],$A$4)</f>
        <v>0</v>
      </c>
      <c r="N104" s="8">
        <f>SUMIFS(TaxableValuation[Taxable Railroads],TaxableValuation[Dist],$C104,TaxableValuation[Tif_NonTIF],$A$4)</f>
        <v>0</v>
      </c>
      <c r="O104" s="8">
        <f>SUMIFS(TaxableValuation[Taxable Utilities],TaxableValuation[Dist],$C104,TaxableValuation[Tif_NonTIF],$A$4)</f>
        <v>0</v>
      </c>
      <c r="P104" s="8">
        <f>SUMIFS(TaxableValuation[Taxable Other],TaxableValuation[Dist],$C104,TaxableValuation[Tif_NonTIF],$A$4)</f>
        <v>0</v>
      </c>
      <c r="Q104" s="8">
        <f>SUMIFS(TaxableValuation[Taxable Gross],TaxableValuation[Dist],$C104,TaxableValuation[Tif_NonTIF],$A$4)</f>
        <v>0</v>
      </c>
      <c r="R104" s="8">
        <f>SUMIFS(TaxableValuation[Taxable Military Exempt],TaxableValuation[Dist],$C104,TaxableValuation[Tif_NonTIF],$A$4)</f>
        <v>0</v>
      </c>
      <c r="S104" s="8">
        <f>SUMIFS(TaxableValuation[Taxable Homestead Exempt],TaxableValuation[Dist],$C104,TaxableValuation[Tif_NonTIF],$A$4)</f>
        <v>0</v>
      </c>
      <c r="T104" s="8">
        <f>SUMIFS(TaxableValuation[Taxable Net],TaxableValuation[Dist],$C104,TaxableValuation[Tif_NonTIF],$A$4)</f>
        <v>0</v>
      </c>
      <c r="U104" s="8">
        <f>SUMIFS(TaxableValuation[Taxable Gas &amp; Elec Utilities],TaxableValuation[Dist],$C104,TaxableValuation[Tif_NonTIF],$A$4)</f>
        <v>0</v>
      </c>
      <c r="V104" s="8">
        <f t="shared" si="1"/>
        <v>0</v>
      </c>
    </row>
    <row r="105" spans="1:22" x14ac:dyDescent="0.25">
      <c r="A105">
        <f>'Assessed Non-TIF'!A105</f>
        <v>2026</v>
      </c>
      <c r="B105" t="str">
        <f>'Assessed Non-TIF'!B105</f>
        <v>13</v>
      </c>
      <c r="C105" t="str">
        <f>'Assessed Non-TIF'!C105</f>
        <v>3978</v>
      </c>
      <c r="D105" t="str">
        <f>'Assessed Non-TIF'!D105</f>
        <v>3978</v>
      </c>
      <c r="E105" t="str">
        <f>'Assessed Non-TIF'!E105</f>
        <v>EAST MILLS</v>
      </c>
      <c r="F105" t="str">
        <f>'Assessed Non-TIF'!F105</f>
        <v>East Mills</v>
      </c>
      <c r="G105" s="8">
        <f>SUMIFS(TaxableValuation[Taxable Residential],TaxableValuation[Dist],$C105,TaxableValuation[Tif_NonTIF],$A$4)</f>
        <v>4540826</v>
      </c>
      <c r="H105" s="8">
        <f>SUMIFS(TaxableValuation[Taxable Ag Land],TaxableValuation[Dist],$C105,TaxableValuation[Tif_NonTIF],$A$4)</f>
        <v>0</v>
      </c>
      <c r="I105" s="8">
        <f>SUMIFS(TaxableValuation[Taxable Ag Building],TaxableValuation[Dist],$C105,TaxableValuation[Tif_NonTIF],$A$4)</f>
        <v>0</v>
      </c>
      <c r="J105" s="8">
        <f>SUMIFS(TaxableValuation[Taxable Commercial],TaxableValuation[Dist],$C105,TaxableValuation[Tif_NonTIF],$A$4)</f>
        <v>0</v>
      </c>
      <c r="K105" s="8">
        <f>SUMIFS(TaxableValuation[Taxable Industrial],TaxableValuation[Dist],$C105,TaxableValuation[Tif_NonTIF],$A$4)</f>
        <v>0</v>
      </c>
      <c r="L105" s="8">
        <f>SUMIFS(TaxableValuation[Taxable Reserved],TaxableValuation[Dist],$C105,TaxableValuation[Tif_NonTIF],$A$4)</f>
        <v>0</v>
      </c>
      <c r="M105" s="8">
        <f>SUMIFS(TaxableValuation[Taxable Reserved2],TaxableValuation[Dist],$C105,TaxableValuation[Tif_NonTIF],$A$4)</f>
        <v>0</v>
      </c>
      <c r="N105" s="8">
        <f>SUMIFS(TaxableValuation[Taxable Railroads],TaxableValuation[Dist],$C105,TaxableValuation[Tif_NonTIF],$A$4)</f>
        <v>0</v>
      </c>
      <c r="O105" s="8">
        <f>SUMIFS(TaxableValuation[Taxable Utilities],TaxableValuation[Dist],$C105,TaxableValuation[Tif_NonTIF],$A$4)</f>
        <v>0</v>
      </c>
      <c r="P105" s="8">
        <f>SUMIFS(TaxableValuation[Taxable Other],TaxableValuation[Dist],$C105,TaxableValuation[Tif_NonTIF],$A$4)</f>
        <v>0</v>
      </c>
      <c r="Q105" s="8">
        <f>SUMIFS(TaxableValuation[Taxable Gross],TaxableValuation[Dist],$C105,TaxableValuation[Tif_NonTIF],$A$4)</f>
        <v>4540826</v>
      </c>
      <c r="R105" s="8">
        <f>SUMIFS(TaxableValuation[Taxable Military Exempt],TaxableValuation[Dist],$C105,TaxableValuation[Tif_NonTIF],$A$4)</f>
        <v>4000</v>
      </c>
      <c r="S105" s="8">
        <f>SUMIFS(TaxableValuation[Taxable Homestead Exempt],TaxableValuation[Dist],$C105,TaxableValuation[Tif_NonTIF],$A$4)</f>
        <v>13000</v>
      </c>
      <c r="T105" s="8">
        <f>SUMIFS(TaxableValuation[Taxable Net],TaxableValuation[Dist],$C105,TaxableValuation[Tif_NonTIF],$A$4)</f>
        <v>4523826</v>
      </c>
      <c r="U105" s="8">
        <f>SUMIFS(TaxableValuation[Taxable Gas &amp; Elec Utilities],TaxableValuation[Dist],$C105,TaxableValuation[Tif_NonTIF],$A$4)</f>
        <v>0</v>
      </c>
      <c r="V105" s="8">
        <f t="shared" si="1"/>
        <v>4523826</v>
      </c>
    </row>
    <row r="106" spans="1:22" x14ac:dyDescent="0.25">
      <c r="A106">
        <f>'Assessed Non-TIF'!A106</f>
        <v>2026</v>
      </c>
      <c r="B106" t="str">
        <f>'Assessed Non-TIF'!B106</f>
        <v>05</v>
      </c>
      <c r="C106" t="str">
        <f>'Assessed Non-TIF'!C106</f>
        <v>6741</v>
      </c>
      <c r="D106" t="str">
        <f>'Assessed Non-TIF'!D106</f>
        <v>6741</v>
      </c>
      <c r="E106" t="str">
        <f>'Assessed Non-TIF'!E106</f>
        <v>EAST SAC COUNTY</v>
      </c>
      <c r="F106" t="str">
        <f>'Assessed Non-TIF'!F106</f>
        <v>East Sac County</v>
      </c>
      <c r="G106" s="8">
        <f>SUMIFS(TaxableValuation[Taxable Residential],TaxableValuation[Dist],$C106,TaxableValuation[Tif_NonTIF],$A$4)</f>
        <v>2302393</v>
      </c>
      <c r="H106" s="8">
        <f>SUMIFS(TaxableValuation[Taxable Ag Land],TaxableValuation[Dist],$C106,TaxableValuation[Tif_NonTIF],$A$4)</f>
        <v>59750</v>
      </c>
      <c r="I106" s="8">
        <f>SUMIFS(TaxableValuation[Taxable Ag Building],TaxableValuation[Dist],$C106,TaxableValuation[Tif_NonTIF],$A$4)</f>
        <v>0</v>
      </c>
      <c r="J106" s="8">
        <f>SUMIFS(TaxableValuation[Taxable Commercial],TaxableValuation[Dist],$C106,TaxableValuation[Tif_NonTIF],$A$4)</f>
        <v>8832196</v>
      </c>
      <c r="K106" s="8">
        <f>SUMIFS(TaxableValuation[Taxable Industrial],TaxableValuation[Dist],$C106,TaxableValuation[Tif_NonTIF],$A$4)</f>
        <v>2576476</v>
      </c>
      <c r="L106" s="8">
        <f>SUMIFS(TaxableValuation[Taxable Reserved],TaxableValuation[Dist],$C106,TaxableValuation[Tif_NonTIF],$A$4)</f>
        <v>0</v>
      </c>
      <c r="M106" s="8">
        <f>SUMIFS(TaxableValuation[Taxable Reserved2],TaxableValuation[Dist],$C106,TaxableValuation[Tif_NonTIF],$A$4)</f>
        <v>0</v>
      </c>
      <c r="N106" s="8">
        <f>SUMIFS(TaxableValuation[Taxable Railroads],TaxableValuation[Dist],$C106,TaxableValuation[Tif_NonTIF],$A$4)</f>
        <v>0</v>
      </c>
      <c r="O106" s="8">
        <f>SUMIFS(TaxableValuation[Taxable Utilities],TaxableValuation[Dist],$C106,TaxableValuation[Tif_NonTIF],$A$4)</f>
        <v>0</v>
      </c>
      <c r="P106" s="8">
        <f>SUMIFS(TaxableValuation[Taxable Other],TaxableValuation[Dist],$C106,TaxableValuation[Tif_NonTIF],$A$4)</f>
        <v>0</v>
      </c>
      <c r="Q106" s="8">
        <f>SUMIFS(TaxableValuation[Taxable Gross],TaxableValuation[Dist],$C106,TaxableValuation[Tif_NonTIF],$A$4)</f>
        <v>13770815</v>
      </c>
      <c r="R106" s="8">
        <f>SUMIFS(TaxableValuation[Taxable Military Exempt],TaxableValuation[Dist],$C106,TaxableValuation[Tif_NonTIF],$A$4)</f>
        <v>0</v>
      </c>
      <c r="S106" s="8">
        <f>SUMIFS(TaxableValuation[Taxable Homestead Exempt],TaxableValuation[Dist],$C106,TaxableValuation[Tif_NonTIF],$A$4)</f>
        <v>6500</v>
      </c>
      <c r="T106" s="8">
        <f>SUMIFS(TaxableValuation[Taxable Net],TaxableValuation[Dist],$C106,TaxableValuation[Tif_NonTIF],$A$4)</f>
        <v>13764315</v>
      </c>
      <c r="U106" s="8">
        <f>SUMIFS(TaxableValuation[Taxable Gas &amp; Elec Utilities],TaxableValuation[Dist],$C106,TaxableValuation[Tif_NonTIF],$A$4)</f>
        <v>0</v>
      </c>
      <c r="V106" s="8">
        <f t="shared" si="1"/>
        <v>13764315</v>
      </c>
    </row>
    <row r="107" spans="1:22" x14ac:dyDescent="0.25">
      <c r="A107">
        <f>'Assessed Non-TIF'!A107</f>
        <v>2026</v>
      </c>
      <c r="B107" t="str">
        <f>'Assessed Non-TIF'!B107</f>
        <v>13</v>
      </c>
      <c r="C107" t="str">
        <f>'Assessed Non-TIF'!C107</f>
        <v>1970</v>
      </c>
      <c r="D107" t="str">
        <f>'Assessed Non-TIF'!D107</f>
        <v>1970</v>
      </c>
      <c r="E107" t="str">
        <f>'Assessed Non-TIF'!E107</f>
        <v>EAST UNION</v>
      </c>
      <c r="F107" t="str">
        <f>'Assessed Non-TIF'!F107</f>
        <v>East Union</v>
      </c>
      <c r="G107" s="8">
        <f>SUMIFS(TaxableValuation[Taxable Residential],TaxableValuation[Dist],$C107,TaxableValuation[Tif_NonTIF],$A$4)</f>
        <v>0</v>
      </c>
      <c r="H107" s="8">
        <f>SUMIFS(TaxableValuation[Taxable Ag Land],TaxableValuation[Dist],$C107,TaxableValuation[Tif_NonTIF],$A$4)</f>
        <v>0</v>
      </c>
      <c r="I107" s="8">
        <f>SUMIFS(TaxableValuation[Taxable Ag Building],TaxableValuation[Dist],$C107,TaxableValuation[Tif_NonTIF],$A$4)</f>
        <v>0</v>
      </c>
      <c r="J107" s="8">
        <f>SUMIFS(TaxableValuation[Taxable Commercial],TaxableValuation[Dist],$C107,TaxableValuation[Tif_NonTIF],$A$4)</f>
        <v>0</v>
      </c>
      <c r="K107" s="8">
        <f>SUMIFS(TaxableValuation[Taxable Industrial],TaxableValuation[Dist],$C107,TaxableValuation[Tif_NonTIF],$A$4)</f>
        <v>0</v>
      </c>
      <c r="L107" s="8">
        <f>SUMIFS(TaxableValuation[Taxable Reserved],TaxableValuation[Dist],$C107,TaxableValuation[Tif_NonTIF],$A$4)</f>
        <v>0</v>
      </c>
      <c r="M107" s="8">
        <f>SUMIFS(TaxableValuation[Taxable Reserved2],TaxableValuation[Dist],$C107,TaxableValuation[Tif_NonTIF],$A$4)</f>
        <v>0</v>
      </c>
      <c r="N107" s="8">
        <f>SUMIFS(TaxableValuation[Taxable Railroads],TaxableValuation[Dist],$C107,TaxableValuation[Tif_NonTIF],$A$4)</f>
        <v>0</v>
      </c>
      <c r="O107" s="8">
        <f>SUMIFS(TaxableValuation[Taxable Utilities],TaxableValuation[Dist],$C107,TaxableValuation[Tif_NonTIF],$A$4)</f>
        <v>0</v>
      </c>
      <c r="P107" s="8">
        <f>SUMIFS(TaxableValuation[Taxable Other],TaxableValuation[Dist],$C107,TaxableValuation[Tif_NonTIF],$A$4)</f>
        <v>0</v>
      </c>
      <c r="Q107" s="8">
        <f>SUMIFS(TaxableValuation[Taxable Gross],TaxableValuation[Dist],$C107,TaxableValuation[Tif_NonTIF],$A$4)</f>
        <v>0</v>
      </c>
      <c r="R107" s="8">
        <f>SUMIFS(TaxableValuation[Taxable Military Exempt],TaxableValuation[Dist],$C107,TaxableValuation[Tif_NonTIF],$A$4)</f>
        <v>0</v>
      </c>
      <c r="S107" s="8">
        <f>SUMIFS(TaxableValuation[Taxable Homestead Exempt],TaxableValuation[Dist],$C107,TaxableValuation[Tif_NonTIF],$A$4)</f>
        <v>0</v>
      </c>
      <c r="T107" s="8">
        <f>SUMIFS(TaxableValuation[Taxable Net],TaxableValuation[Dist],$C107,TaxableValuation[Tif_NonTIF],$A$4)</f>
        <v>0</v>
      </c>
      <c r="U107" s="8">
        <f>SUMIFS(TaxableValuation[Taxable Gas &amp; Elec Utilities],TaxableValuation[Dist],$C107,TaxableValuation[Tif_NonTIF],$A$4)</f>
        <v>0</v>
      </c>
      <c r="V107" s="8">
        <f t="shared" si="1"/>
        <v>0</v>
      </c>
    </row>
    <row r="108" spans="1:22" x14ac:dyDescent="0.25">
      <c r="A108">
        <f>'Assessed Non-TIF'!A108</f>
        <v>2026</v>
      </c>
      <c r="B108" t="str">
        <f>'Assessed Non-TIF'!B108</f>
        <v>01</v>
      </c>
      <c r="C108" t="str">
        <f>'Assessed Non-TIF'!C108</f>
        <v>1972</v>
      </c>
      <c r="D108" t="str">
        <f>'Assessed Non-TIF'!D108</f>
        <v>1972</v>
      </c>
      <c r="E108" t="str">
        <f>'Assessed Non-TIF'!E108</f>
        <v>EASTERN ALLAMAKEE</v>
      </c>
      <c r="F108" t="str">
        <f>'Assessed Non-TIF'!F108</f>
        <v>Eastern Allamakee</v>
      </c>
      <c r="G108" s="8">
        <f>SUMIFS(TaxableValuation[Taxable Residential],TaxableValuation[Dist],$C108,TaxableValuation[Tif_NonTIF],$A$4)</f>
        <v>0</v>
      </c>
      <c r="H108" s="8">
        <f>SUMIFS(TaxableValuation[Taxable Ag Land],TaxableValuation[Dist],$C108,TaxableValuation[Tif_NonTIF],$A$4)</f>
        <v>0</v>
      </c>
      <c r="I108" s="8">
        <f>SUMIFS(TaxableValuation[Taxable Ag Building],TaxableValuation[Dist],$C108,TaxableValuation[Tif_NonTIF],$A$4)</f>
        <v>0</v>
      </c>
      <c r="J108" s="8">
        <f>SUMIFS(TaxableValuation[Taxable Commercial],TaxableValuation[Dist],$C108,TaxableValuation[Tif_NonTIF],$A$4)</f>
        <v>0</v>
      </c>
      <c r="K108" s="8">
        <f>SUMIFS(TaxableValuation[Taxable Industrial],TaxableValuation[Dist],$C108,TaxableValuation[Tif_NonTIF],$A$4)</f>
        <v>0</v>
      </c>
      <c r="L108" s="8">
        <f>SUMIFS(TaxableValuation[Taxable Reserved],TaxableValuation[Dist],$C108,TaxableValuation[Tif_NonTIF],$A$4)</f>
        <v>0</v>
      </c>
      <c r="M108" s="8">
        <f>SUMIFS(TaxableValuation[Taxable Reserved2],TaxableValuation[Dist],$C108,TaxableValuation[Tif_NonTIF],$A$4)</f>
        <v>0</v>
      </c>
      <c r="N108" s="8">
        <f>SUMIFS(TaxableValuation[Taxable Railroads],TaxableValuation[Dist],$C108,TaxableValuation[Tif_NonTIF],$A$4)</f>
        <v>0</v>
      </c>
      <c r="O108" s="8">
        <f>SUMIFS(TaxableValuation[Taxable Utilities],TaxableValuation[Dist],$C108,TaxableValuation[Tif_NonTIF],$A$4)</f>
        <v>0</v>
      </c>
      <c r="P108" s="8">
        <f>SUMIFS(TaxableValuation[Taxable Other],TaxableValuation[Dist],$C108,TaxableValuation[Tif_NonTIF],$A$4)</f>
        <v>0</v>
      </c>
      <c r="Q108" s="8">
        <f>SUMIFS(TaxableValuation[Taxable Gross],TaxableValuation[Dist],$C108,TaxableValuation[Tif_NonTIF],$A$4)</f>
        <v>0</v>
      </c>
      <c r="R108" s="8">
        <f>SUMIFS(TaxableValuation[Taxable Military Exempt],TaxableValuation[Dist],$C108,TaxableValuation[Tif_NonTIF],$A$4)</f>
        <v>0</v>
      </c>
      <c r="S108" s="8">
        <f>SUMIFS(TaxableValuation[Taxable Homestead Exempt],TaxableValuation[Dist],$C108,TaxableValuation[Tif_NonTIF],$A$4)</f>
        <v>0</v>
      </c>
      <c r="T108" s="8">
        <f>SUMIFS(TaxableValuation[Taxable Net],TaxableValuation[Dist],$C108,TaxableValuation[Tif_NonTIF],$A$4)</f>
        <v>0</v>
      </c>
      <c r="U108" s="8">
        <f>SUMIFS(TaxableValuation[Taxable Gas &amp; Elec Utilities],TaxableValuation[Dist],$C108,TaxableValuation[Tif_NonTIF],$A$4)</f>
        <v>0</v>
      </c>
      <c r="V108" s="8">
        <f t="shared" si="1"/>
        <v>0</v>
      </c>
    </row>
    <row r="109" spans="1:22" x14ac:dyDescent="0.25">
      <c r="A109">
        <f>'Assessed Non-TIF'!A109</f>
        <v>2026</v>
      </c>
      <c r="B109" t="str">
        <f>'Assessed Non-TIF'!B109</f>
        <v>09</v>
      </c>
      <c r="C109" t="str">
        <f>'Assessed Non-TIF'!C109</f>
        <v>1965</v>
      </c>
      <c r="D109" t="str">
        <f>'Assessed Non-TIF'!D109</f>
        <v>1965</v>
      </c>
      <c r="E109" t="str">
        <f>'Assessed Non-TIF'!E109</f>
        <v>EASTON VALLEY</v>
      </c>
      <c r="F109" t="str">
        <f>'Assessed Non-TIF'!F109</f>
        <v>Easton Valley</v>
      </c>
      <c r="G109" s="8">
        <f>SUMIFS(TaxableValuation[Taxable Residential],TaxableValuation[Dist],$C109,TaxableValuation[Tif_NonTIF],$A$4)</f>
        <v>2569972</v>
      </c>
      <c r="H109" s="8">
        <f>SUMIFS(TaxableValuation[Taxable Ag Land],TaxableValuation[Dist],$C109,TaxableValuation[Tif_NonTIF],$A$4)</f>
        <v>0</v>
      </c>
      <c r="I109" s="8">
        <f>SUMIFS(TaxableValuation[Taxable Ag Building],TaxableValuation[Dist],$C109,TaxableValuation[Tif_NonTIF],$A$4)</f>
        <v>0</v>
      </c>
      <c r="J109" s="8">
        <f>SUMIFS(TaxableValuation[Taxable Commercial],TaxableValuation[Dist],$C109,TaxableValuation[Tif_NonTIF],$A$4)</f>
        <v>1791756</v>
      </c>
      <c r="K109" s="8">
        <f>SUMIFS(TaxableValuation[Taxable Industrial],TaxableValuation[Dist],$C109,TaxableValuation[Tif_NonTIF],$A$4)</f>
        <v>1000000</v>
      </c>
      <c r="L109" s="8">
        <f>SUMIFS(TaxableValuation[Taxable Reserved],TaxableValuation[Dist],$C109,TaxableValuation[Tif_NonTIF],$A$4)</f>
        <v>0</v>
      </c>
      <c r="M109" s="8">
        <f>SUMIFS(TaxableValuation[Taxable Reserved2],TaxableValuation[Dist],$C109,TaxableValuation[Tif_NonTIF],$A$4)</f>
        <v>0</v>
      </c>
      <c r="N109" s="8">
        <f>SUMIFS(TaxableValuation[Taxable Railroads],TaxableValuation[Dist],$C109,TaxableValuation[Tif_NonTIF],$A$4)</f>
        <v>0</v>
      </c>
      <c r="O109" s="8">
        <f>SUMIFS(TaxableValuation[Taxable Utilities],TaxableValuation[Dist],$C109,TaxableValuation[Tif_NonTIF],$A$4)</f>
        <v>0</v>
      </c>
      <c r="P109" s="8">
        <f>SUMIFS(TaxableValuation[Taxable Other],TaxableValuation[Dist],$C109,TaxableValuation[Tif_NonTIF],$A$4)</f>
        <v>0</v>
      </c>
      <c r="Q109" s="8">
        <f>SUMIFS(TaxableValuation[Taxable Gross],TaxableValuation[Dist],$C109,TaxableValuation[Tif_NonTIF],$A$4)</f>
        <v>5361728</v>
      </c>
      <c r="R109" s="8">
        <f>SUMIFS(TaxableValuation[Taxable Military Exempt],TaxableValuation[Dist],$C109,TaxableValuation[Tif_NonTIF],$A$4)</f>
        <v>0</v>
      </c>
      <c r="S109" s="8">
        <f>SUMIFS(TaxableValuation[Taxable Homestead Exempt],TaxableValuation[Dist],$C109,TaxableValuation[Tif_NonTIF],$A$4)</f>
        <v>0</v>
      </c>
      <c r="T109" s="8">
        <f>SUMIFS(TaxableValuation[Taxable Net],TaxableValuation[Dist],$C109,TaxableValuation[Tif_NonTIF],$A$4)</f>
        <v>5361728</v>
      </c>
      <c r="U109" s="8">
        <f>SUMIFS(TaxableValuation[Taxable Gas &amp; Elec Utilities],TaxableValuation[Dist],$C109,TaxableValuation[Tif_NonTIF],$A$4)</f>
        <v>0</v>
      </c>
      <c r="V109" s="8">
        <f t="shared" si="1"/>
        <v>5361728</v>
      </c>
    </row>
    <row r="110" spans="1:22" x14ac:dyDescent="0.25">
      <c r="A110">
        <f>'Assessed Non-TIF'!A110</f>
        <v>2026</v>
      </c>
      <c r="B110" t="str">
        <f>'Assessed Non-TIF'!B110</f>
        <v>15</v>
      </c>
      <c r="C110" t="str">
        <f>'Assessed Non-TIF'!C110</f>
        <v>0657</v>
      </c>
      <c r="D110" t="str">
        <f>'Assessed Non-TIF'!D110</f>
        <v>0657</v>
      </c>
      <c r="E110" t="str">
        <f>'Assessed Non-TIF'!E110</f>
        <v>EDDYVILLE-BLAKESBURG-FREMONT</v>
      </c>
      <c r="F110" t="str">
        <f>'Assessed Non-TIF'!F110</f>
        <v>Eddyville-Blakesburg-Fremont</v>
      </c>
      <c r="G110" s="8">
        <f>SUMIFS(TaxableValuation[Taxable Residential],TaxableValuation[Dist],$C110,TaxableValuation[Tif_NonTIF],$A$4)</f>
        <v>0</v>
      </c>
      <c r="H110" s="8">
        <f>SUMIFS(TaxableValuation[Taxable Ag Land],TaxableValuation[Dist],$C110,TaxableValuation[Tif_NonTIF],$A$4)</f>
        <v>0</v>
      </c>
      <c r="I110" s="8">
        <f>SUMIFS(TaxableValuation[Taxable Ag Building],TaxableValuation[Dist],$C110,TaxableValuation[Tif_NonTIF],$A$4)</f>
        <v>0</v>
      </c>
      <c r="J110" s="8">
        <f>SUMIFS(TaxableValuation[Taxable Commercial],TaxableValuation[Dist],$C110,TaxableValuation[Tif_NonTIF],$A$4)</f>
        <v>0</v>
      </c>
      <c r="K110" s="8">
        <f>SUMIFS(TaxableValuation[Taxable Industrial],TaxableValuation[Dist],$C110,TaxableValuation[Tif_NonTIF],$A$4)</f>
        <v>0</v>
      </c>
      <c r="L110" s="8">
        <f>SUMIFS(TaxableValuation[Taxable Reserved],TaxableValuation[Dist],$C110,TaxableValuation[Tif_NonTIF],$A$4)</f>
        <v>0</v>
      </c>
      <c r="M110" s="8">
        <f>SUMIFS(TaxableValuation[Taxable Reserved2],TaxableValuation[Dist],$C110,TaxableValuation[Tif_NonTIF],$A$4)</f>
        <v>0</v>
      </c>
      <c r="N110" s="8">
        <f>SUMIFS(TaxableValuation[Taxable Railroads],TaxableValuation[Dist],$C110,TaxableValuation[Tif_NonTIF],$A$4)</f>
        <v>0</v>
      </c>
      <c r="O110" s="8">
        <f>SUMIFS(TaxableValuation[Taxable Utilities],TaxableValuation[Dist],$C110,TaxableValuation[Tif_NonTIF],$A$4)</f>
        <v>0</v>
      </c>
      <c r="P110" s="8">
        <f>SUMIFS(TaxableValuation[Taxable Other],TaxableValuation[Dist],$C110,TaxableValuation[Tif_NonTIF],$A$4)</f>
        <v>0</v>
      </c>
      <c r="Q110" s="8">
        <f>SUMIFS(TaxableValuation[Taxable Gross],TaxableValuation[Dist],$C110,TaxableValuation[Tif_NonTIF],$A$4)</f>
        <v>0</v>
      </c>
      <c r="R110" s="8">
        <f>SUMIFS(TaxableValuation[Taxable Military Exempt],TaxableValuation[Dist],$C110,TaxableValuation[Tif_NonTIF],$A$4)</f>
        <v>0</v>
      </c>
      <c r="S110" s="8">
        <f>SUMIFS(TaxableValuation[Taxable Homestead Exempt],TaxableValuation[Dist],$C110,TaxableValuation[Tif_NonTIF],$A$4)</f>
        <v>0</v>
      </c>
      <c r="T110" s="8">
        <f>SUMIFS(TaxableValuation[Taxable Net],TaxableValuation[Dist],$C110,TaxableValuation[Tif_NonTIF],$A$4)</f>
        <v>0</v>
      </c>
      <c r="U110" s="8">
        <f>SUMIFS(TaxableValuation[Taxable Gas &amp; Elec Utilities],TaxableValuation[Dist],$C110,TaxableValuation[Tif_NonTIF],$A$4)</f>
        <v>0</v>
      </c>
      <c r="V110" s="8">
        <f t="shared" si="1"/>
        <v>0</v>
      </c>
    </row>
    <row r="111" spans="1:22" x14ac:dyDescent="0.25">
      <c r="A111">
        <f>'Assessed Non-TIF'!A111</f>
        <v>2026</v>
      </c>
      <c r="B111" t="str">
        <f>'Assessed Non-TIF'!B111</f>
        <v>01</v>
      </c>
      <c r="C111" t="str">
        <f>'Assessed Non-TIF'!C111</f>
        <v>1989</v>
      </c>
      <c r="D111" t="str">
        <f>'Assessed Non-TIF'!D111</f>
        <v>1989</v>
      </c>
      <c r="E111" t="str">
        <f>'Assessed Non-TIF'!E111</f>
        <v>EDGEWOOD-COLESBURG</v>
      </c>
      <c r="F111" t="str">
        <f>'Assessed Non-TIF'!F111</f>
        <v>Edgewood-Colesburg</v>
      </c>
      <c r="G111" s="8">
        <f>SUMIFS(TaxableValuation[Taxable Residential],TaxableValuation[Dist],$C111,TaxableValuation[Tif_NonTIF],$A$4)</f>
        <v>4158020</v>
      </c>
      <c r="H111" s="8">
        <f>SUMIFS(TaxableValuation[Taxable Ag Land],TaxableValuation[Dist],$C111,TaxableValuation[Tif_NonTIF],$A$4)</f>
        <v>46445</v>
      </c>
      <c r="I111" s="8">
        <f>SUMIFS(TaxableValuation[Taxable Ag Building],TaxableValuation[Dist],$C111,TaxableValuation[Tif_NonTIF],$A$4)</f>
        <v>0</v>
      </c>
      <c r="J111" s="8">
        <f>SUMIFS(TaxableValuation[Taxable Commercial],TaxableValuation[Dist],$C111,TaxableValuation[Tif_NonTIF],$A$4)</f>
        <v>6130167</v>
      </c>
      <c r="K111" s="8">
        <f>SUMIFS(TaxableValuation[Taxable Industrial],TaxableValuation[Dist],$C111,TaxableValuation[Tif_NonTIF],$A$4)</f>
        <v>728671</v>
      </c>
      <c r="L111" s="8">
        <f>SUMIFS(TaxableValuation[Taxable Reserved],TaxableValuation[Dist],$C111,TaxableValuation[Tif_NonTIF],$A$4)</f>
        <v>0</v>
      </c>
      <c r="M111" s="8">
        <f>SUMIFS(TaxableValuation[Taxable Reserved2],TaxableValuation[Dist],$C111,TaxableValuation[Tif_NonTIF],$A$4)</f>
        <v>0</v>
      </c>
      <c r="N111" s="8">
        <f>SUMIFS(TaxableValuation[Taxable Railroads],TaxableValuation[Dist],$C111,TaxableValuation[Tif_NonTIF],$A$4)</f>
        <v>0</v>
      </c>
      <c r="O111" s="8">
        <f>SUMIFS(TaxableValuation[Taxable Utilities],TaxableValuation[Dist],$C111,TaxableValuation[Tif_NonTIF],$A$4)</f>
        <v>0</v>
      </c>
      <c r="P111" s="8">
        <f>SUMIFS(TaxableValuation[Taxable Other],TaxableValuation[Dist],$C111,TaxableValuation[Tif_NonTIF],$A$4)</f>
        <v>0</v>
      </c>
      <c r="Q111" s="8">
        <f>SUMIFS(TaxableValuation[Taxable Gross],TaxableValuation[Dist],$C111,TaxableValuation[Tif_NonTIF],$A$4)</f>
        <v>11063303</v>
      </c>
      <c r="R111" s="8">
        <f>SUMIFS(TaxableValuation[Taxable Military Exempt],TaxableValuation[Dist],$C111,TaxableValuation[Tif_NonTIF],$A$4)</f>
        <v>32000</v>
      </c>
      <c r="S111" s="8">
        <f>SUMIFS(TaxableValuation[Taxable Homestead Exempt],TaxableValuation[Dist],$C111,TaxableValuation[Tif_NonTIF],$A$4)</f>
        <v>84500</v>
      </c>
      <c r="T111" s="8">
        <f>SUMIFS(TaxableValuation[Taxable Net],TaxableValuation[Dist],$C111,TaxableValuation[Tif_NonTIF],$A$4)</f>
        <v>10946803</v>
      </c>
      <c r="U111" s="8">
        <f>SUMIFS(TaxableValuation[Taxable Gas &amp; Elec Utilities],TaxableValuation[Dist],$C111,TaxableValuation[Tif_NonTIF],$A$4)</f>
        <v>0</v>
      </c>
      <c r="V111" s="8">
        <f t="shared" si="1"/>
        <v>10946803</v>
      </c>
    </row>
    <row r="112" spans="1:22" x14ac:dyDescent="0.25">
      <c r="A112">
        <f>'Assessed Non-TIF'!A112</f>
        <v>2026</v>
      </c>
      <c r="B112" t="str">
        <f>'Assessed Non-TIF'!B112</f>
        <v>07</v>
      </c>
      <c r="C112" t="str">
        <f>'Assessed Non-TIF'!C112</f>
        <v>2007</v>
      </c>
      <c r="D112" t="str">
        <f>'Assessed Non-TIF'!D112</f>
        <v>2007</v>
      </c>
      <c r="E112" t="str">
        <f>'Assessed Non-TIF'!E112</f>
        <v>ELDORA-NEW PROVIDENCE</v>
      </c>
      <c r="F112" t="str">
        <f>'Assessed Non-TIF'!F112</f>
        <v>Eldora-New Providence</v>
      </c>
      <c r="G112" s="8">
        <f>SUMIFS(TaxableValuation[Taxable Residential],TaxableValuation[Dist],$C112,TaxableValuation[Tif_NonTIF],$A$4)</f>
        <v>0</v>
      </c>
      <c r="H112" s="8">
        <f>SUMIFS(TaxableValuation[Taxable Ag Land],TaxableValuation[Dist],$C112,TaxableValuation[Tif_NonTIF],$A$4)</f>
        <v>0</v>
      </c>
      <c r="I112" s="8">
        <f>SUMIFS(TaxableValuation[Taxable Ag Building],TaxableValuation[Dist],$C112,TaxableValuation[Tif_NonTIF],$A$4)</f>
        <v>0</v>
      </c>
      <c r="J112" s="8">
        <f>SUMIFS(TaxableValuation[Taxable Commercial],TaxableValuation[Dist],$C112,TaxableValuation[Tif_NonTIF],$A$4)</f>
        <v>249591</v>
      </c>
      <c r="K112" s="8">
        <f>SUMIFS(TaxableValuation[Taxable Industrial],TaxableValuation[Dist],$C112,TaxableValuation[Tif_NonTIF],$A$4)</f>
        <v>0</v>
      </c>
      <c r="L112" s="8">
        <f>SUMIFS(TaxableValuation[Taxable Reserved],TaxableValuation[Dist],$C112,TaxableValuation[Tif_NonTIF],$A$4)</f>
        <v>0</v>
      </c>
      <c r="M112" s="8">
        <f>SUMIFS(TaxableValuation[Taxable Reserved2],TaxableValuation[Dist],$C112,TaxableValuation[Tif_NonTIF],$A$4)</f>
        <v>0</v>
      </c>
      <c r="N112" s="8">
        <f>SUMIFS(TaxableValuation[Taxable Railroads],TaxableValuation[Dist],$C112,TaxableValuation[Tif_NonTIF],$A$4)</f>
        <v>0</v>
      </c>
      <c r="O112" s="8">
        <f>SUMIFS(TaxableValuation[Taxable Utilities],TaxableValuation[Dist],$C112,TaxableValuation[Tif_NonTIF],$A$4)</f>
        <v>0</v>
      </c>
      <c r="P112" s="8">
        <f>SUMIFS(TaxableValuation[Taxable Other],TaxableValuation[Dist],$C112,TaxableValuation[Tif_NonTIF],$A$4)</f>
        <v>0</v>
      </c>
      <c r="Q112" s="8">
        <f>SUMIFS(TaxableValuation[Taxable Gross],TaxableValuation[Dist],$C112,TaxableValuation[Tif_NonTIF],$A$4)</f>
        <v>249591</v>
      </c>
      <c r="R112" s="8">
        <f>SUMIFS(TaxableValuation[Taxable Military Exempt],TaxableValuation[Dist],$C112,TaxableValuation[Tif_NonTIF],$A$4)</f>
        <v>0</v>
      </c>
      <c r="S112" s="8">
        <f>SUMIFS(TaxableValuation[Taxable Homestead Exempt],TaxableValuation[Dist],$C112,TaxableValuation[Tif_NonTIF],$A$4)</f>
        <v>0</v>
      </c>
      <c r="T112" s="8">
        <f>SUMIFS(TaxableValuation[Taxable Net],TaxableValuation[Dist],$C112,TaxableValuation[Tif_NonTIF],$A$4)</f>
        <v>249591</v>
      </c>
      <c r="U112" s="8">
        <f>SUMIFS(TaxableValuation[Taxable Gas &amp; Elec Utilities],TaxableValuation[Dist],$C112,TaxableValuation[Tif_NonTIF],$A$4)</f>
        <v>0</v>
      </c>
      <c r="V112" s="8">
        <f t="shared" si="1"/>
        <v>249591</v>
      </c>
    </row>
    <row r="113" spans="1:22" x14ac:dyDescent="0.25">
      <c r="A113">
        <f>'Assessed Non-TIF'!A113</f>
        <v>2026</v>
      </c>
      <c r="B113" t="str">
        <f>'Assessed Non-TIF'!B113</f>
        <v>05</v>
      </c>
      <c r="C113" t="str">
        <f>'Assessed Non-TIF'!C113</f>
        <v>2088</v>
      </c>
      <c r="D113" t="str">
        <f>'Assessed Non-TIF'!D113</f>
        <v>2088</v>
      </c>
      <c r="E113" t="str">
        <f>'Assessed Non-TIF'!E113</f>
        <v>EMMETSBURG</v>
      </c>
      <c r="F113" t="str">
        <f>'Assessed Non-TIF'!F113</f>
        <v>Emmetsburg</v>
      </c>
      <c r="G113" s="8">
        <f>SUMIFS(TaxableValuation[Taxable Residential],TaxableValuation[Dist],$C113,TaxableValuation[Tif_NonTIF],$A$4)</f>
        <v>839729</v>
      </c>
      <c r="H113" s="8">
        <f>SUMIFS(TaxableValuation[Taxable Ag Land],TaxableValuation[Dist],$C113,TaxableValuation[Tif_NonTIF],$A$4)</f>
        <v>1</v>
      </c>
      <c r="I113" s="8">
        <f>SUMIFS(TaxableValuation[Taxable Ag Building],TaxableValuation[Dist],$C113,TaxableValuation[Tif_NonTIF],$A$4)</f>
        <v>0</v>
      </c>
      <c r="J113" s="8">
        <f>SUMIFS(TaxableValuation[Taxable Commercial],TaxableValuation[Dist],$C113,TaxableValuation[Tif_NonTIF],$A$4)</f>
        <v>2749313</v>
      </c>
      <c r="K113" s="8">
        <f>SUMIFS(TaxableValuation[Taxable Industrial],TaxableValuation[Dist],$C113,TaxableValuation[Tif_NonTIF],$A$4)</f>
        <v>51786562</v>
      </c>
      <c r="L113" s="8">
        <f>SUMIFS(TaxableValuation[Taxable Reserved],TaxableValuation[Dist],$C113,TaxableValuation[Tif_NonTIF],$A$4)</f>
        <v>0</v>
      </c>
      <c r="M113" s="8">
        <f>SUMIFS(TaxableValuation[Taxable Reserved2],TaxableValuation[Dist],$C113,TaxableValuation[Tif_NonTIF],$A$4)</f>
        <v>0</v>
      </c>
      <c r="N113" s="8">
        <f>SUMIFS(TaxableValuation[Taxable Railroads],TaxableValuation[Dist],$C113,TaxableValuation[Tif_NonTIF],$A$4)</f>
        <v>0</v>
      </c>
      <c r="O113" s="8">
        <f>SUMIFS(TaxableValuation[Taxable Utilities],TaxableValuation[Dist],$C113,TaxableValuation[Tif_NonTIF],$A$4)</f>
        <v>0</v>
      </c>
      <c r="P113" s="8">
        <f>SUMIFS(TaxableValuation[Taxable Other],TaxableValuation[Dist],$C113,TaxableValuation[Tif_NonTIF],$A$4)</f>
        <v>0</v>
      </c>
      <c r="Q113" s="8">
        <f>SUMIFS(TaxableValuation[Taxable Gross],TaxableValuation[Dist],$C113,TaxableValuation[Tif_NonTIF],$A$4)</f>
        <v>55375605</v>
      </c>
      <c r="R113" s="8">
        <f>SUMIFS(TaxableValuation[Taxable Military Exempt],TaxableValuation[Dist],$C113,TaxableValuation[Tif_NonTIF],$A$4)</f>
        <v>4000</v>
      </c>
      <c r="S113" s="8">
        <f>SUMIFS(TaxableValuation[Taxable Homestead Exempt],TaxableValuation[Dist],$C113,TaxableValuation[Tif_NonTIF],$A$4)</f>
        <v>0</v>
      </c>
      <c r="T113" s="8">
        <f>SUMIFS(TaxableValuation[Taxable Net],TaxableValuation[Dist],$C113,TaxableValuation[Tif_NonTIF],$A$4)</f>
        <v>55371605</v>
      </c>
      <c r="U113" s="8">
        <f>SUMIFS(TaxableValuation[Taxable Gas &amp; Elec Utilities],TaxableValuation[Dist],$C113,TaxableValuation[Tif_NonTIF],$A$4)</f>
        <v>0</v>
      </c>
      <c r="V113" s="8">
        <f t="shared" si="1"/>
        <v>55371605</v>
      </c>
    </row>
    <row r="114" spans="1:22" x14ac:dyDescent="0.25">
      <c r="A114">
        <f>'Assessed Non-TIF'!A114</f>
        <v>2026</v>
      </c>
      <c r="B114" t="str">
        <f>'Assessed Non-TIF'!B114</f>
        <v>10</v>
      </c>
      <c r="C114" t="str">
        <f>'Assessed Non-TIF'!C114</f>
        <v>2097</v>
      </c>
      <c r="D114" t="str">
        <f>'Assessed Non-TIF'!D114</f>
        <v>2097</v>
      </c>
      <c r="E114" t="str">
        <f>'Assessed Non-TIF'!E114</f>
        <v>ENGLISH VALLEYS</v>
      </c>
      <c r="F114" t="str">
        <f>'Assessed Non-TIF'!F114</f>
        <v>English Valleys</v>
      </c>
      <c r="G114" s="8">
        <f>SUMIFS(TaxableValuation[Taxable Residential],TaxableValuation[Dist],$C114,TaxableValuation[Tif_NonTIF],$A$4)</f>
        <v>0</v>
      </c>
      <c r="H114" s="8">
        <f>SUMIFS(TaxableValuation[Taxable Ag Land],TaxableValuation[Dist],$C114,TaxableValuation[Tif_NonTIF],$A$4)</f>
        <v>0</v>
      </c>
      <c r="I114" s="8">
        <f>SUMIFS(TaxableValuation[Taxable Ag Building],TaxableValuation[Dist],$C114,TaxableValuation[Tif_NonTIF],$A$4)</f>
        <v>0</v>
      </c>
      <c r="J114" s="8">
        <f>SUMIFS(TaxableValuation[Taxable Commercial],TaxableValuation[Dist],$C114,TaxableValuation[Tif_NonTIF],$A$4)</f>
        <v>0</v>
      </c>
      <c r="K114" s="8">
        <f>SUMIFS(TaxableValuation[Taxable Industrial],TaxableValuation[Dist],$C114,TaxableValuation[Tif_NonTIF],$A$4)</f>
        <v>3914353</v>
      </c>
      <c r="L114" s="8">
        <f>SUMIFS(TaxableValuation[Taxable Reserved],TaxableValuation[Dist],$C114,TaxableValuation[Tif_NonTIF],$A$4)</f>
        <v>0</v>
      </c>
      <c r="M114" s="8">
        <f>SUMIFS(TaxableValuation[Taxable Reserved2],TaxableValuation[Dist],$C114,TaxableValuation[Tif_NonTIF],$A$4)</f>
        <v>0</v>
      </c>
      <c r="N114" s="8">
        <f>SUMIFS(TaxableValuation[Taxable Railroads],TaxableValuation[Dist],$C114,TaxableValuation[Tif_NonTIF],$A$4)</f>
        <v>0</v>
      </c>
      <c r="O114" s="8">
        <f>SUMIFS(TaxableValuation[Taxable Utilities],TaxableValuation[Dist],$C114,TaxableValuation[Tif_NonTIF],$A$4)</f>
        <v>0</v>
      </c>
      <c r="P114" s="8">
        <f>SUMIFS(TaxableValuation[Taxable Other],TaxableValuation[Dist],$C114,TaxableValuation[Tif_NonTIF],$A$4)</f>
        <v>0</v>
      </c>
      <c r="Q114" s="8">
        <f>SUMIFS(TaxableValuation[Taxable Gross],TaxableValuation[Dist],$C114,TaxableValuation[Tif_NonTIF],$A$4)</f>
        <v>3914353</v>
      </c>
      <c r="R114" s="8">
        <f>SUMIFS(TaxableValuation[Taxable Military Exempt],TaxableValuation[Dist],$C114,TaxableValuation[Tif_NonTIF],$A$4)</f>
        <v>0</v>
      </c>
      <c r="S114" s="8">
        <f>SUMIFS(TaxableValuation[Taxable Homestead Exempt],TaxableValuation[Dist],$C114,TaxableValuation[Tif_NonTIF],$A$4)</f>
        <v>0</v>
      </c>
      <c r="T114" s="8">
        <f>SUMIFS(TaxableValuation[Taxable Net],TaxableValuation[Dist],$C114,TaxableValuation[Tif_NonTIF],$A$4)</f>
        <v>3914353</v>
      </c>
      <c r="U114" s="8">
        <f>SUMIFS(TaxableValuation[Taxable Gas &amp; Elec Utilities],TaxableValuation[Dist],$C114,TaxableValuation[Tif_NonTIF],$A$4)</f>
        <v>0</v>
      </c>
      <c r="V114" s="8">
        <f t="shared" si="1"/>
        <v>3914353</v>
      </c>
    </row>
    <row r="115" spans="1:22" x14ac:dyDescent="0.25">
      <c r="A115">
        <f>'Assessed Non-TIF'!A115</f>
        <v>2026</v>
      </c>
      <c r="B115" t="str">
        <f>'Assessed Non-TIF'!B115</f>
        <v>13</v>
      </c>
      <c r="C115" t="str">
        <f>'Assessed Non-TIF'!C115</f>
        <v>2113</v>
      </c>
      <c r="D115" t="str">
        <f>'Assessed Non-TIF'!D115</f>
        <v>2113</v>
      </c>
      <c r="E115" t="str">
        <f>'Assessed Non-TIF'!E115</f>
        <v>ESSEX</v>
      </c>
      <c r="F115" t="str">
        <f>'Assessed Non-TIF'!F115</f>
        <v>Essex</v>
      </c>
      <c r="G115" s="8">
        <f>SUMIFS(TaxableValuation[Taxable Residential],TaxableValuation[Dist],$C115,TaxableValuation[Tif_NonTIF],$A$4)</f>
        <v>0</v>
      </c>
      <c r="H115" s="8">
        <f>SUMIFS(TaxableValuation[Taxable Ag Land],TaxableValuation[Dist],$C115,TaxableValuation[Tif_NonTIF],$A$4)</f>
        <v>0</v>
      </c>
      <c r="I115" s="8">
        <f>SUMIFS(TaxableValuation[Taxable Ag Building],TaxableValuation[Dist],$C115,TaxableValuation[Tif_NonTIF],$A$4)</f>
        <v>0</v>
      </c>
      <c r="J115" s="8">
        <f>SUMIFS(TaxableValuation[Taxable Commercial],TaxableValuation[Dist],$C115,TaxableValuation[Tif_NonTIF],$A$4)</f>
        <v>0</v>
      </c>
      <c r="K115" s="8">
        <f>SUMIFS(TaxableValuation[Taxable Industrial],TaxableValuation[Dist],$C115,TaxableValuation[Tif_NonTIF],$A$4)</f>
        <v>0</v>
      </c>
      <c r="L115" s="8">
        <f>SUMIFS(TaxableValuation[Taxable Reserved],TaxableValuation[Dist],$C115,TaxableValuation[Tif_NonTIF],$A$4)</f>
        <v>0</v>
      </c>
      <c r="M115" s="8">
        <f>SUMIFS(TaxableValuation[Taxable Reserved2],TaxableValuation[Dist],$C115,TaxableValuation[Tif_NonTIF],$A$4)</f>
        <v>0</v>
      </c>
      <c r="N115" s="8">
        <f>SUMIFS(TaxableValuation[Taxable Railroads],TaxableValuation[Dist],$C115,TaxableValuation[Tif_NonTIF],$A$4)</f>
        <v>0</v>
      </c>
      <c r="O115" s="8">
        <f>SUMIFS(TaxableValuation[Taxable Utilities],TaxableValuation[Dist],$C115,TaxableValuation[Tif_NonTIF],$A$4)</f>
        <v>0</v>
      </c>
      <c r="P115" s="8">
        <f>SUMIFS(TaxableValuation[Taxable Other],TaxableValuation[Dist],$C115,TaxableValuation[Tif_NonTIF],$A$4)</f>
        <v>0</v>
      </c>
      <c r="Q115" s="8">
        <f>SUMIFS(TaxableValuation[Taxable Gross],TaxableValuation[Dist],$C115,TaxableValuation[Tif_NonTIF],$A$4)</f>
        <v>0</v>
      </c>
      <c r="R115" s="8">
        <f>SUMIFS(TaxableValuation[Taxable Military Exempt],TaxableValuation[Dist],$C115,TaxableValuation[Tif_NonTIF],$A$4)</f>
        <v>0</v>
      </c>
      <c r="S115" s="8">
        <f>SUMIFS(TaxableValuation[Taxable Homestead Exempt],TaxableValuation[Dist],$C115,TaxableValuation[Tif_NonTIF],$A$4)</f>
        <v>0</v>
      </c>
      <c r="T115" s="8">
        <f>SUMIFS(TaxableValuation[Taxable Net],TaxableValuation[Dist],$C115,TaxableValuation[Tif_NonTIF],$A$4)</f>
        <v>0</v>
      </c>
      <c r="U115" s="8">
        <f>SUMIFS(TaxableValuation[Taxable Gas &amp; Elec Utilities],TaxableValuation[Dist],$C115,TaxableValuation[Tif_NonTIF],$A$4)</f>
        <v>0</v>
      </c>
      <c r="V115" s="8">
        <f t="shared" si="1"/>
        <v>0</v>
      </c>
    </row>
    <row r="116" spans="1:22" x14ac:dyDescent="0.25">
      <c r="A116">
        <f>'Assessed Non-TIF'!A116</f>
        <v>2026</v>
      </c>
      <c r="B116" t="str">
        <f>'Assessed Non-TIF'!B116</f>
        <v>05</v>
      </c>
      <c r="C116" t="str">
        <f>'Assessed Non-TIF'!C116</f>
        <v>2124</v>
      </c>
      <c r="D116" t="str">
        <f>'Assessed Non-TIF'!D116</f>
        <v>2124</v>
      </c>
      <c r="E116" t="str">
        <f>'Assessed Non-TIF'!E116</f>
        <v>ESTHERVILLE-LINCOLN CENTRAL</v>
      </c>
      <c r="F116" t="str">
        <f>'Assessed Non-TIF'!F116</f>
        <v>Estherville-Lincoln Central</v>
      </c>
      <c r="G116" s="8">
        <f>SUMIFS(TaxableValuation[Taxable Residential],TaxableValuation[Dist],$C116,TaxableValuation[Tif_NonTIF],$A$4)</f>
        <v>66074</v>
      </c>
      <c r="H116" s="8">
        <f>SUMIFS(TaxableValuation[Taxable Ag Land],TaxableValuation[Dist],$C116,TaxableValuation[Tif_NonTIF],$A$4)</f>
        <v>0</v>
      </c>
      <c r="I116" s="8">
        <f>SUMIFS(TaxableValuation[Taxable Ag Building],TaxableValuation[Dist],$C116,TaxableValuation[Tif_NonTIF],$A$4)</f>
        <v>0</v>
      </c>
      <c r="J116" s="8">
        <f>SUMIFS(TaxableValuation[Taxable Commercial],TaxableValuation[Dist],$C116,TaxableValuation[Tif_NonTIF],$A$4)</f>
        <v>4120067</v>
      </c>
      <c r="K116" s="8">
        <f>SUMIFS(TaxableValuation[Taxable Industrial],TaxableValuation[Dist],$C116,TaxableValuation[Tif_NonTIF],$A$4)</f>
        <v>2970608</v>
      </c>
      <c r="L116" s="8">
        <f>SUMIFS(TaxableValuation[Taxable Reserved],TaxableValuation[Dist],$C116,TaxableValuation[Tif_NonTIF],$A$4)</f>
        <v>0</v>
      </c>
      <c r="M116" s="8">
        <f>SUMIFS(TaxableValuation[Taxable Reserved2],TaxableValuation[Dist],$C116,TaxableValuation[Tif_NonTIF],$A$4)</f>
        <v>0</v>
      </c>
      <c r="N116" s="8">
        <f>SUMIFS(TaxableValuation[Taxable Railroads],TaxableValuation[Dist],$C116,TaxableValuation[Tif_NonTIF],$A$4)</f>
        <v>0</v>
      </c>
      <c r="O116" s="8">
        <f>SUMIFS(TaxableValuation[Taxable Utilities],TaxableValuation[Dist],$C116,TaxableValuation[Tif_NonTIF],$A$4)</f>
        <v>0</v>
      </c>
      <c r="P116" s="8">
        <f>SUMIFS(TaxableValuation[Taxable Other],TaxableValuation[Dist],$C116,TaxableValuation[Tif_NonTIF],$A$4)</f>
        <v>0</v>
      </c>
      <c r="Q116" s="8">
        <f>SUMIFS(TaxableValuation[Taxable Gross],TaxableValuation[Dist],$C116,TaxableValuation[Tif_NonTIF],$A$4)</f>
        <v>7156749</v>
      </c>
      <c r="R116" s="8">
        <f>SUMIFS(TaxableValuation[Taxable Military Exempt],TaxableValuation[Dist],$C116,TaxableValuation[Tif_NonTIF],$A$4)</f>
        <v>0</v>
      </c>
      <c r="S116" s="8">
        <f>SUMIFS(TaxableValuation[Taxable Homestead Exempt],TaxableValuation[Dist],$C116,TaxableValuation[Tif_NonTIF],$A$4)</f>
        <v>0</v>
      </c>
      <c r="T116" s="8">
        <f>SUMIFS(TaxableValuation[Taxable Net],TaxableValuation[Dist],$C116,TaxableValuation[Tif_NonTIF],$A$4)</f>
        <v>7156749</v>
      </c>
      <c r="U116" s="8">
        <f>SUMIFS(TaxableValuation[Taxable Gas &amp; Elec Utilities],TaxableValuation[Dist],$C116,TaxableValuation[Tif_NonTIF],$A$4)</f>
        <v>0</v>
      </c>
      <c r="V116" s="8">
        <f t="shared" si="1"/>
        <v>7156749</v>
      </c>
    </row>
    <row r="117" spans="1:22" x14ac:dyDescent="0.25">
      <c r="A117">
        <f>'Assessed Non-TIF'!A117</f>
        <v>2026</v>
      </c>
      <c r="B117" t="str">
        <f>'Assessed Non-TIF'!B117</f>
        <v>11</v>
      </c>
      <c r="C117" t="str">
        <f>'Assessed Non-TIF'!C117</f>
        <v>2151</v>
      </c>
      <c r="D117" t="str">
        <f>'Assessed Non-TIF'!D117</f>
        <v>2151</v>
      </c>
      <c r="E117" t="str">
        <f>'Assessed Non-TIF'!E117</f>
        <v>EXIRA-ELK HORN-KIMBALLTON</v>
      </c>
      <c r="F117" t="str">
        <f>'Assessed Non-TIF'!F117</f>
        <v>Exira-Elk Horn-Kimballton</v>
      </c>
      <c r="G117" s="8">
        <f>SUMIFS(TaxableValuation[Taxable Residential],TaxableValuation[Dist],$C117,TaxableValuation[Tif_NonTIF],$A$4)</f>
        <v>14559304</v>
      </c>
      <c r="H117" s="8">
        <f>SUMIFS(TaxableValuation[Taxable Ag Land],TaxableValuation[Dist],$C117,TaxableValuation[Tif_NonTIF],$A$4)</f>
        <v>774835</v>
      </c>
      <c r="I117" s="8">
        <f>SUMIFS(TaxableValuation[Taxable Ag Building],TaxableValuation[Dist],$C117,TaxableValuation[Tif_NonTIF],$A$4)</f>
        <v>7200</v>
      </c>
      <c r="J117" s="8">
        <f>SUMIFS(TaxableValuation[Taxable Commercial],TaxableValuation[Dist],$C117,TaxableValuation[Tif_NonTIF],$A$4)</f>
        <v>2354532</v>
      </c>
      <c r="K117" s="8">
        <f>SUMIFS(TaxableValuation[Taxable Industrial],TaxableValuation[Dist],$C117,TaxableValuation[Tif_NonTIF],$A$4)</f>
        <v>10102936</v>
      </c>
      <c r="L117" s="8">
        <f>SUMIFS(TaxableValuation[Taxable Reserved],TaxableValuation[Dist],$C117,TaxableValuation[Tif_NonTIF],$A$4)</f>
        <v>0</v>
      </c>
      <c r="M117" s="8">
        <f>SUMIFS(TaxableValuation[Taxable Reserved2],TaxableValuation[Dist],$C117,TaxableValuation[Tif_NonTIF],$A$4)</f>
        <v>0</v>
      </c>
      <c r="N117" s="8">
        <f>SUMIFS(TaxableValuation[Taxable Railroads],TaxableValuation[Dist],$C117,TaxableValuation[Tif_NonTIF],$A$4)</f>
        <v>0</v>
      </c>
      <c r="O117" s="8">
        <f>SUMIFS(TaxableValuation[Taxable Utilities],TaxableValuation[Dist],$C117,TaxableValuation[Tif_NonTIF],$A$4)</f>
        <v>0</v>
      </c>
      <c r="P117" s="8">
        <f>SUMIFS(TaxableValuation[Taxable Other],TaxableValuation[Dist],$C117,TaxableValuation[Tif_NonTIF],$A$4)</f>
        <v>0</v>
      </c>
      <c r="Q117" s="8">
        <f>SUMIFS(TaxableValuation[Taxable Gross],TaxableValuation[Dist],$C117,TaxableValuation[Tif_NonTIF],$A$4)</f>
        <v>27798807</v>
      </c>
      <c r="R117" s="8">
        <f>SUMIFS(TaxableValuation[Taxable Military Exempt],TaxableValuation[Dist],$C117,TaxableValuation[Tif_NonTIF],$A$4)</f>
        <v>0</v>
      </c>
      <c r="S117" s="8">
        <f>SUMIFS(TaxableValuation[Taxable Homestead Exempt],TaxableValuation[Dist],$C117,TaxableValuation[Tif_NonTIF],$A$4)</f>
        <v>0</v>
      </c>
      <c r="T117" s="8">
        <f>SUMIFS(TaxableValuation[Taxable Net],TaxableValuation[Dist],$C117,TaxableValuation[Tif_NonTIF],$A$4)</f>
        <v>27798807</v>
      </c>
      <c r="U117" s="8">
        <f>SUMIFS(TaxableValuation[Taxable Gas &amp; Elec Utilities],TaxableValuation[Dist],$C117,TaxableValuation[Tif_NonTIF],$A$4)</f>
        <v>0</v>
      </c>
      <c r="V117" s="8">
        <f t="shared" si="1"/>
        <v>27798807</v>
      </c>
    </row>
    <row r="118" spans="1:22" x14ac:dyDescent="0.25">
      <c r="A118">
        <f>'Assessed Non-TIF'!A118</f>
        <v>2026</v>
      </c>
      <c r="B118" t="str">
        <f>'Assessed Non-TIF'!B118</f>
        <v>15</v>
      </c>
      <c r="C118" t="str">
        <f>'Assessed Non-TIF'!C118</f>
        <v>2169</v>
      </c>
      <c r="D118" t="str">
        <f>'Assessed Non-TIF'!D118</f>
        <v>2169</v>
      </c>
      <c r="E118" t="str">
        <f>'Assessed Non-TIF'!E118</f>
        <v>FAIRFIELD</v>
      </c>
      <c r="F118" t="str">
        <f>'Assessed Non-TIF'!F118</f>
        <v>Fairfield</v>
      </c>
      <c r="G118" s="8">
        <f>SUMIFS(TaxableValuation[Taxable Residential],TaxableValuation[Dist],$C118,TaxableValuation[Tif_NonTIF],$A$4)</f>
        <v>12768670</v>
      </c>
      <c r="H118" s="8">
        <f>SUMIFS(TaxableValuation[Taxable Ag Land],TaxableValuation[Dist],$C118,TaxableValuation[Tif_NonTIF],$A$4)</f>
        <v>15351</v>
      </c>
      <c r="I118" s="8">
        <f>SUMIFS(TaxableValuation[Taxable Ag Building],TaxableValuation[Dist],$C118,TaxableValuation[Tif_NonTIF],$A$4)</f>
        <v>0</v>
      </c>
      <c r="J118" s="8">
        <f>SUMIFS(TaxableValuation[Taxable Commercial],TaxableValuation[Dist],$C118,TaxableValuation[Tif_NonTIF],$A$4)</f>
        <v>10863896</v>
      </c>
      <c r="K118" s="8">
        <f>SUMIFS(TaxableValuation[Taxable Industrial],TaxableValuation[Dist],$C118,TaxableValuation[Tif_NonTIF],$A$4)</f>
        <v>3195220</v>
      </c>
      <c r="L118" s="8">
        <f>SUMIFS(TaxableValuation[Taxable Reserved],TaxableValuation[Dist],$C118,TaxableValuation[Tif_NonTIF],$A$4)</f>
        <v>0</v>
      </c>
      <c r="M118" s="8">
        <f>SUMIFS(TaxableValuation[Taxable Reserved2],TaxableValuation[Dist],$C118,TaxableValuation[Tif_NonTIF],$A$4)</f>
        <v>0</v>
      </c>
      <c r="N118" s="8">
        <f>SUMIFS(TaxableValuation[Taxable Railroads],TaxableValuation[Dist],$C118,TaxableValuation[Tif_NonTIF],$A$4)</f>
        <v>0</v>
      </c>
      <c r="O118" s="8">
        <f>SUMIFS(TaxableValuation[Taxable Utilities],TaxableValuation[Dist],$C118,TaxableValuation[Tif_NonTIF],$A$4)</f>
        <v>0</v>
      </c>
      <c r="P118" s="8">
        <f>SUMIFS(TaxableValuation[Taxable Other],TaxableValuation[Dist],$C118,TaxableValuation[Tif_NonTIF],$A$4)</f>
        <v>0</v>
      </c>
      <c r="Q118" s="8">
        <f>SUMIFS(TaxableValuation[Taxable Gross],TaxableValuation[Dist],$C118,TaxableValuation[Tif_NonTIF],$A$4)</f>
        <v>26843137</v>
      </c>
      <c r="R118" s="8">
        <f>SUMIFS(TaxableValuation[Taxable Military Exempt],TaxableValuation[Dist],$C118,TaxableValuation[Tif_NonTIF],$A$4)</f>
        <v>24000</v>
      </c>
      <c r="S118" s="8">
        <f>SUMIFS(TaxableValuation[Taxable Homestead Exempt],TaxableValuation[Dist],$C118,TaxableValuation[Tif_NonTIF],$A$4)</f>
        <v>448500</v>
      </c>
      <c r="T118" s="8">
        <f>SUMIFS(TaxableValuation[Taxable Net],TaxableValuation[Dist],$C118,TaxableValuation[Tif_NonTIF],$A$4)</f>
        <v>26370637</v>
      </c>
      <c r="U118" s="8">
        <f>SUMIFS(TaxableValuation[Taxable Gas &amp; Elec Utilities],TaxableValuation[Dist],$C118,TaxableValuation[Tif_NonTIF],$A$4)</f>
        <v>0</v>
      </c>
      <c r="V118" s="8">
        <f t="shared" si="1"/>
        <v>26370637</v>
      </c>
    </row>
    <row r="119" spans="1:22" x14ac:dyDescent="0.25">
      <c r="A119">
        <f>'Assessed Non-TIF'!A119</f>
        <v>2026</v>
      </c>
      <c r="B119" t="str">
        <f>'Assessed Non-TIF'!B119</f>
        <v>07</v>
      </c>
      <c r="C119" t="str">
        <f>'Assessed Non-TIF'!C119</f>
        <v>2295</v>
      </c>
      <c r="D119" t="str">
        <f>'Assessed Non-TIF'!D119</f>
        <v>2295</v>
      </c>
      <c r="E119" t="str">
        <f>'Assessed Non-TIF'!E119</f>
        <v>FOREST CITY</v>
      </c>
      <c r="F119" t="str">
        <f>'Assessed Non-TIF'!F119</f>
        <v>Forest City</v>
      </c>
      <c r="G119" s="8">
        <f>SUMIFS(TaxableValuation[Taxable Residential],TaxableValuation[Dist],$C119,TaxableValuation[Tif_NonTIF],$A$4)</f>
        <v>8761581</v>
      </c>
      <c r="H119" s="8">
        <f>SUMIFS(TaxableValuation[Taxable Ag Land],TaxableValuation[Dist],$C119,TaxableValuation[Tif_NonTIF],$A$4)</f>
        <v>6655</v>
      </c>
      <c r="I119" s="8">
        <f>SUMIFS(TaxableValuation[Taxable Ag Building],TaxableValuation[Dist],$C119,TaxableValuation[Tif_NonTIF],$A$4)</f>
        <v>676</v>
      </c>
      <c r="J119" s="8">
        <f>SUMIFS(TaxableValuation[Taxable Commercial],TaxableValuation[Dist],$C119,TaxableValuation[Tif_NonTIF],$A$4)</f>
        <v>6104368</v>
      </c>
      <c r="K119" s="8">
        <f>SUMIFS(TaxableValuation[Taxable Industrial],TaxableValuation[Dist],$C119,TaxableValuation[Tif_NonTIF],$A$4)</f>
        <v>46399030</v>
      </c>
      <c r="L119" s="8">
        <f>SUMIFS(TaxableValuation[Taxable Reserved],TaxableValuation[Dist],$C119,TaxableValuation[Tif_NonTIF],$A$4)</f>
        <v>0</v>
      </c>
      <c r="M119" s="8">
        <f>SUMIFS(TaxableValuation[Taxable Reserved2],TaxableValuation[Dist],$C119,TaxableValuation[Tif_NonTIF],$A$4)</f>
        <v>0</v>
      </c>
      <c r="N119" s="8">
        <f>SUMIFS(TaxableValuation[Taxable Railroads],TaxableValuation[Dist],$C119,TaxableValuation[Tif_NonTIF],$A$4)</f>
        <v>0</v>
      </c>
      <c r="O119" s="8">
        <f>SUMIFS(TaxableValuation[Taxable Utilities],TaxableValuation[Dist],$C119,TaxableValuation[Tif_NonTIF],$A$4)</f>
        <v>0</v>
      </c>
      <c r="P119" s="8">
        <f>SUMIFS(TaxableValuation[Taxable Other],TaxableValuation[Dist],$C119,TaxableValuation[Tif_NonTIF],$A$4)</f>
        <v>0</v>
      </c>
      <c r="Q119" s="8">
        <f>SUMIFS(TaxableValuation[Taxable Gross],TaxableValuation[Dist],$C119,TaxableValuation[Tif_NonTIF],$A$4)</f>
        <v>61272310</v>
      </c>
      <c r="R119" s="8">
        <f>SUMIFS(TaxableValuation[Taxable Military Exempt],TaxableValuation[Dist],$C119,TaxableValuation[Tif_NonTIF],$A$4)</f>
        <v>0</v>
      </c>
      <c r="S119" s="8">
        <f>SUMIFS(TaxableValuation[Taxable Homestead Exempt],TaxableValuation[Dist],$C119,TaxableValuation[Tif_NonTIF],$A$4)</f>
        <v>0</v>
      </c>
      <c r="T119" s="8">
        <f>SUMIFS(TaxableValuation[Taxable Net],TaxableValuation[Dist],$C119,TaxableValuation[Tif_NonTIF],$A$4)</f>
        <v>61272310</v>
      </c>
      <c r="U119" s="8">
        <f>SUMIFS(TaxableValuation[Taxable Gas &amp; Elec Utilities],TaxableValuation[Dist],$C119,TaxableValuation[Tif_NonTIF],$A$4)</f>
        <v>0</v>
      </c>
      <c r="V119" s="8">
        <f t="shared" si="1"/>
        <v>61272310</v>
      </c>
    </row>
    <row r="120" spans="1:22" x14ac:dyDescent="0.25">
      <c r="A120">
        <f>'Assessed Non-TIF'!A120</f>
        <v>2026</v>
      </c>
      <c r="B120" t="str">
        <f>'Assessed Non-TIF'!B120</f>
        <v>05</v>
      </c>
      <c r="C120" t="str">
        <f>'Assessed Non-TIF'!C120</f>
        <v>2313</v>
      </c>
      <c r="D120" t="str">
        <f>'Assessed Non-TIF'!D120</f>
        <v>2313</v>
      </c>
      <c r="E120" t="str">
        <f>'Assessed Non-TIF'!E120</f>
        <v>FORT DODGE</v>
      </c>
      <c r="F120" t="str">
        <f>'Assessed Non-TIF'!F120</f>
        <v>Fort Dodge</v>
      </c>
      <c r="G120" s="8">
        <f>SUMIFS(TaxableValuation[Taxable Residential],TaxableValuation[Dist],$C120,TaxableValuation[Tif_NonTIF],$A$4)</f>
        <v>9370812</v>
      </c>
      <c r="H120" s="8">
        <f>SUMIFS(TaxableValuation[Taxable Ag Land],TaxableValuation[Dist],$C120,TaxableValuation[Tif_NonTIF],$A$4)</f>
        <v>293660</v>
      </c>
      <c r="I120" s="8">
        <f>SUMIFS(TaxableValuation[Taxable Ag Building],TaxableValuation[Dist],$C120,TaxableValuation[Tif_NonTIF],$A$4)</f>
        <v>0</v>
      </c>
      <c r="J120" s="8">
        <f>SUMIFS(TaxableValuation[Taxable Commercial],TaxableValuation[Dist],$C120,TaxableValuation[Tif_NonTIF],$A$4)</f>
        <v>74920966</v>
      </c>
      <c r="K120" s="8">
        <f>SUMIFS(TaxableValuation[Taxable Industrial],TaxableValuation[Dist],$C120,TaxableValuation[Tif_NonTIF],$A$4)</f>
        <v>38517853</v>
      </c>
      <c r="L120" s="8">
        <f>SUMIFS(TaxableValuation[Taxable Reserved],TaxableValuation[Dist],$C120,TaxableValuation[Tif_NonTIF],$A$4)</f>
        <v>0</v>
      </c>
      <c r="M120" s="8">
        <f>SUMIFS(TaxableValuation[Taxable Reserved2],TaxableValuation[Dist],$C120,TaxableValuation[Tif_NonTIF],$A$4)</f>
        <v>0</v>
      </c>
      <c r="N120" s="8">
        <f>SUMIFS(TaxableValuation[Taxable Railroads],TaxableValuation[Dist],$C120,TaxableValuation[Tif_NonTIF],$A$4)</f>
        <v>0</v>
      </c>
      <c r="O120" s="8">
        <f>SUMIFS(TaxableValuation[Taxable Utilities],TaxableValuation[Dist],$C120,TaxableValuation[Tif_NonTIF],$A$4)</f>
        <v>0</v>
      </c>
      <c r="P120" s="8">
        <f>SUMIFS(TaxableValuation[Taxable Other],TaxableValuation[Dist],$C120,TaxableValuation[Tif_NonTIF],$A$4)</f>
        <v>0</v>
      </c>
      <c r="Q120" s="8">
        <f>SUMIFS(TaxableValuation[Taxable Gross],TaxableValuation[Dist],$C120,TaxableValuation[Tif_NonTIF],$A$4)</f>
        <v>123103291</v>
      </c>
      <c r="R120" s="8">
        <f>SUMIFS(TaxableValuation[Taxable Military Exempt],TaxableValuation[Dist],$C120,TaxableValuation[Tif_NonTIF],$A$4)</f>
        <v>4000</v>
      </c>
      <c r="S120" s="8">
        <f>SUMIFS(TaxableValuation[Taxable Homestead Exempt],TaxableValuation[Dist],$C120,TaxableValuation[Tif_NonTIF],$A$4)</f>
        <v>65000</v>
      </c>
      <c r="T120" s="8">
        <f>SUMIFS(TaxableValuation[Taxable Net],TaxableValuation[Dist],$C120,TaxableValuation[Tif_NonTIF],$A$4)</f>
        <v>123034291</v>
      </c>
      <c r="U120" s="8">
        <f>SUMIFS(TaxableValuation[Taxable Gas &amp; Elec Utilities],TaxableValuation[Dist],$C120,TaxableValuation[Tif_NonTIF],$A$4)</f>
        <v>0</v>
      </c>
      <c r="V120" s="8">
        <f t="shared" si="1"/>
        <v>123034291</v>
      </c>
    </row>
    <row r="121" spans="1:22" x14ac:dyDescent="0.25">
      <c r="A121">
        <f>'Assessed Non-TIF'!A121</f>
        <v>2026</v>
      </c>
      <c r="B121" t="str">
        <f>'Assessed Non-TIF'!B121</f>
        <v>15</v>
      </c>
      <c r="C121" t="str">
        <f>'Assessed Non-TIF'!C121</f>
        <v>2322</v>
      </c>
      <c r="D121" t="str">
        <f>'Assessed Non-TIF'!D121</f>
        <v>2322</v>
      </c>
      <c r="E121" t="str">
        <f>'Assessed Non-TIF'!E121</f>
        <v>FORT MADISON</v>
      </c>
      <c r="F121" t="str">
        <f>'Assessed Non-TIF'!F121</f>
        <v>Fort Madison</v>
      </c>
      <c r="G121" s="8">
        <f>SUMIFS(TaxableValuation[Taxable Residential],TaxableValuation[Dist],$C121,TaxableValuation[Tif_NonTIF],$A$4)</f>
        <v>1070013</v>
      </c>
      <c r="H121" s="8">
        <f>SUMIFS(TaxableValuation[Taxable Ag Land],TaxableValuation[Dist],$C121,TaxableValuation[Tif_NonTIF],$A$4)</f>
        <v>760</v>
      </c>
      <c r="I121" s="8">
        <f>SUMIFS(TaxableValuation[Taxable Ag Building],TaxableValuation[Dist],$C121,TaxableValuation[Tif_NonTIF],$A$4)</f>
        <v>0</v>
      </c>
      <c r="J121" s="8">
        <f>SUMIFS(TaxableValuation[Taxable Commercial],TaxableValuation[Dist],$C121,TaxableValuation[Tif_NonTIF],$A$4)</f>
        <v>1241730</v>
      </c>
      <c r="K121" s="8">
        <f>SUMIFS(TaxableValuation[Taxable Industrial],TaxableValuation[Dist],$C121,TaxableValuation[Tif_NonTIF],$A$4)</f>
        <v>0</v>
      </c>
      <c r="L121" s="8">
        <f>SUMIFS(TaxableValuation[Taxable Reserved],TaxableValuation[Dist],$C121,TaxableValuation[Tif_NonTIF],$A$4)</f>
        <v>0</v>
      </c>
      <c r="M121" s="8">
        <f>SUMIFS(TaxableValuation[Taxable Reserved2],TaxableValuation[Dist],$C121,TaxableValuation[Tif_NonTIF],$A$4)</f>
        <v>0</v>
      </c>
      <c r="N121" s="8">
        <f>SUMIFS(TaxableValuation[Taxable Railroads],TaxableValuation[Dist],$C121,TaxableValuation[Tif_NonTIF],$A$4)</f>
        <v>0</v>
      </c>
      <c r="O121" s="8">
        <f>SUMIFS(TaxableValuation[Taxable Utilities],TaxableValuation[Dist],$C121,TaxableValuation[Tif_NonTIF],$A$4)</f>
        <v>0</v>
      </c>
      <c r="P121" s="8">
        <f>SUMIFS(TaxableValuation[Taxable Other],TaxableValuation[Dist],$C121,TaxableValuation[Tif_NonTIF],$A$4)</f>
        <v>0</v>
      </c>
      <c r="Q121" s="8">
        <f>SUMIFS(TaxableValuation[Taxable Gross],TaxableValuation[Dist],$C121,TaxableValuation[Tif_NonTIF],$A$4)</f>
        <v>2312503</v>
      </c>
      <c r="R121" s="8">
        <f>SUMIFS(TaxableValuation[Taxable Military Exempt],TaxableValuation[Dist],$C121,TaxableValuation[Tif_NonTIF],$A$4)</f>
        <v>0</v>
      </c>
      <c r="S121" s="8">
        <f>SUMIFS(TaxableValuation[Taxable Homestead Exempt],TaxableValuation[Dist],$C121,TaxableValuation[Tif_NonTIF],$A$4)</f>
        <v>0</v>
      </c>
      <c r="T121" s="8">
        <f>SUMIFS(TaxableValuation[Taxable Net],TaxableValuation[Dist],$C121,TaxableValuation[Tif_NonTIF],$A$4)</f>
        <v>2312503</v>
      </c>
      <c r="U121" s="8">
        <f>SUMIFS(TaxableValuation[Taxable Gas &amp; Elec Utilities],TaxableValuation[Dist],$C121,TaxableValuation[Tif_NonTIF],$A$4)</f>
        <v>0</v>
      </c>
      <c r="V121" s="8">
        <f t="shared" si="1"/>
        <v>2312503</v>
      </c>
    </row>
    <row r="122" spans="1:22" x14ac:dyDescent="0.25">
      <c r="A122">
        <f>'Assessed Non-TIF'!A122</f>
        <v>2026</v>
      </c>
      <c r="B122" t="str">
        <f>'Assessed Non-TIF'!B122</f>
        <v>13</v>
      </c>
      <c r="C122" t="str">
        <f>'Assessed Non-TIF'!C122</f>
        <v>2369</v>
      </c>
      <c r="D122" t="str">
        <f>'Assessed Non-TIF'!D122</f>
        <v>2369</v>
      </c>
      <c r="E122" t="str">
        <f>'Assessed Non-TIF'!E122</f>
        <v>FREMONT-MILLS</v>
      </c>
      <c r="F122" t="str">
        <f>'Assessed Non-TIF'!F122</f>
        <v>Fremont-Mills</v>
      </c>
      <c r="G122" s="8">
        <f>SUMIFS(TaxableValuation[Taxable Residential],TaxableValuation[Dist],$C122,TaxableValuation[Tif_NonTIF],$A$4)</f>
        <v>0</v>
      </c>
      <c r="H122" s="8">
        <f>SUMIFS(TaxableValuation[Taxable Ag Land],TaxableValuation[Dist],$C122,TaxableValuation[Tif_NonTIF],$A$4)</f>
        <v>0</v>
      </c>
      <c r="I122" s="8">
        <f>SUMIFS(TaxableValuation[Taxable Ag Building],TaxableValuation[Dist],$C122,TaxableValuation[Tif_NonTIF],$A$4)</f>
        <v>0</v>
      </c>
      <c r="J122" s="8">
        <f>SUMIFS(TaxableValuation[Taxable Commercial],TaxableValuation[Dist],$C122,TaxableValuation[Tif_NonTIF],$A$4)</f>
        <v>0</v>
      </c>
      <c r="K122" s="8">
        <f>SUMIFS(TaxableValuation[Taxable Industrial],TaxableValuation[Dist],$C122,TaxableValuation[Tif_NonTIF],$A$4)</f>
        <v>0</v>
      </c>
      <c r="L122" s="8">
        <f>SUMIFS(TaxableValuation[Taxable Reserved],TaxableValuation[Dist],$C122,TaxableValuation[Tif_NonTIF],$A$4)</f>
        <v>0</v>
      </c>
      <c r="M122" s="8">
        <f>SUMIFS(TaxableValuation[Taxable Reserved2],TaxableValuation[Dist],$C122,TaxableValuation[Tif_NonTIF],$A$4)</f>
        <v>0</v>
      </c>
      <c r="N122" s="8">
        <f>SUMIFS(TaxableValuation[Taxable Railroads],TaxableValuation[Dist],$C122,TaxableValuation[Tif_NonTIF],$A$4)</f>
        <v>0</v>
      </c>
      <c r="O122" s="8">
        <f>SUMIFS(TaxableValuation[Taxable Utilities],TaxableValuation[Dist],$C122,TaxableValuation[Tif_NonTIF],$A$4)</f>
        <v>0</v>
      </c>
      <c r="P122" s="8">
        <f>SUMIFS(TaxableValuation[Taxable Other],TaxableValuation[Dist],$C122,TaxableValuation[Tif_NonTIF],$A$4)</f>
        <v>0</v>
      </c>
      <c r="Q122" s="8">
        <f>SUMIFS(TaxableValuation[Taxable Gross],TaxableValuation[Dist],$C122,TaxableValuation[Tif_NonTIF],$A$4)</f>
        <v>0</v>
      </c>
      <c r="R122" s="8">
        <f>SUMIFS(TaxableValuation[Taxable Military Exempt],TaxableValuation[Dist],$C122,TaxableValuation[Tif_NonTIF],$A$4)</f>
        <v>0</v>
      </c>
      <c r="S122" s="8">
        <f>SUMIFS(TaxableValuation[Taxable Homestead Exempt],TaxableValuation[Dist],$C122,TaxableValuation[Tif_NonTIF],$A$4)</f>
        <v>0</v>
      </c>
      <c r="T122" s="8">
        <f>SUMIFS(TaxableValuation[Taxable Net],TaxableValuation[Dist],$C122,TaxableValuation[Tif_NonTIF],$A$4)</f>
        <v>0</v>
      </c>
      <c r="U122" s="8">
        <f>SUMIFS(TaxableValuation[Taxable Gas &amp; Elec Utilities],TaxableValuation[Dist],$C122,TaxableValuation[Tif_NonTIF],$A$4)</f>
        <v>0</v>
      </c>
      <c r="V122" s="8">
        <f t="shared" si="1"/>
        <v>0</v>
      </c>
    </row>
    <row r="123" spans="1:22" x14ac:dyDescent="0.25">
      <c r="A123">
        <f>'Assessed Non-TIF'!A123</f>
        <v>2026</v>
      </c>
      <c r="B123" t="str">
        <f>'Assessed Non-TIF'!B123</f>
        <v>12</v>
      </c>
      <c r="C123" t="str">
        <f>'Assessed Non-TIF'!C123</f>
        <v>2376</v>
      </c>
      <c r="D123" t="str">
        <f>'Assessed Non-TIF'!D123</f>
        <v>2376</v>
      </c>
      <c r="E123" t="str">
        <f>'Assessed Non-TIF'!E123</f>
        <v>GALVA-HOLSTEIN</v>
      </c>
      <c r="F123" t="str">
        <f>'Assessed Non-TIF'!F123</f>
        <v>Galva-Holstein</v>
      </c>
      <c r="G123" s="8">
        <f>SUMIFS(TaxableValuation[Taxable Residential],TaxableValuation[Dist],$C123,TaxableValuation[Tif_NonTIF],$A$4)</f>
        <v>0</v>
      </c>
      <c r="H123" s="8">
        <f>SUMIFS(TaxableValuation[Taxable Ag Land],TaxableValuation[Dist],$C123,TaxableValuation[Tif_NonTIF],$A$4)</f>
        <v>0</v>
      </c>
      <c r="I123" s="8">
        <f>SUMIFS(TaxableValuation[Taxable Ag Building],TaxableValuation[Dist],$C123,TaxableValuation[Tif_NonTIF],$A$4)</f>
        <v>0</v>
      </c>
      <c r="J123" s="8">
        <f>SUMIFS(TaxableValuation[Taxable Commercial],TaxableValuation[Dist],$C123,TaxableValuation[Tif_NonTIF],$A$4)</f>
        <v>6436811</v>
      </c>
      <c r="K123" s="8">
        <f>SUMIFS(TaxableValuation[Taxable Industrial],TaxableValuation[Dist],$C123,TaxableValuation[Tif_NonTIF],$A$4)</f>
        <v>36990097</v>
      </c>
      <c r="L123" s="8">
        <f>SUMIFS(TaxableValuation[Taxable Reserved],TaxableValuation[Dist],$C123,TaxableValuation[Tif_NonTIF],$A$4)</f>
        <v>0</v>
      </c>
      <c r="M123" s="8">
        <f>SUMIFS(TaxableValuation[Taxable Reserved2],TaxableValuation[Dist],$C123,TaxableValuation[Tif_NonTIF],$A$4)</f>
        <v>0</v>
      </c>
      <c r="N123" s="8">
        <f>SUMIFS(TaxableValuation[Taxable Railroads],TaxableValuation[Dist],$C123,TaxableValuation[Tif_NonTIF],$A$4)</f>
        <v>0</v>
      </c>
      <c r="O123" s="8">
        <f>SUMIFS(TaxableValuation[Taxable Utilities],TaxableValuation[Dist],$C123,TaxableValuation[Tif_NonTIF],$A$4)</f>
        <v>0</v>
      </c>
      <c r="P123" s="8">
        <f>SUMIFS(TaxableValuation[Taxable Other],TaxableValuation[Dist],$C123,TaxableValuation[Tif_NonTIF],$A$4)</f>
        <v>0</v>
      </c>
      <c r="Q123" s="8">
        <f>SUMIFS(TaxableValuation[Taxable Gross],TaxableValuation[Dist],$C123,TaxableValuation[Tif_NonTIF],$A$4)</f>
        <v>43426908</v>
      </c>
      <c r="R123" s="8">
        <f>SUMIFS(TaxableValuation[Taxable Military Exempt],TaxableValuation[Dist],$C123,TaxableValuation[Tif_NonTIF],$A$4)</f>
        <v>0</v>
      </c>
      <c r="S123" s="8">
        <f>SUMIFS(TaxableValuation[Taxable Homestead Exempt],TaxableValuation[Dist],$C123,TaxableValuation[Tif_NonTIF],$A$4)</f>
        <v>0</v>
      </c>
      <c r="T123" s="8">
        <f>SUMIFS(TaxableValuation[Taxable Net],TaxableValuation[Dist],$C123,TaxableValuation[Tif_NonTIF],$A$4)</f>
        <v>43426908</v>
      </c>
      <c r="U123" s="8">
        <f>SUMIFS(TaxableValuation[Taxable Gas &amp; Elec Utilities],TaxableValuation[Dist],$C123,TaxableValuation[Tif_NonTIF],$A$4)</f>
        <v>0</v>
      </c>
      <c r="V123" s="8">
        <f t="shared" si="1"/>
        <v>43426908</v>
      </c>
    </row>
    <row r="124" spans="1:22" x14ac:dyDescent="0.25">
      <c r="A124">
        <f>'Assessed Non-TIF'!A124</f>
        <v>2026</v>
      </c>
      <c r="B124" t="str">
        <f>'Assessed Non-TIF'!B124</f>
        <v>07</v>
      </c>
      <c r="C124" t="str">
        <f>'Assessed Non-TIF'!C124</f>
        <v>2403</v>
      </c>
      <c r="D124" t="str">
        <f>'Assessed Non-TIF'!D124</f>
        <v>2403</v>
      </c>
      <c r="E124" t="str">
        <f>'Assessed Non-TIF'!E124</f>
        <v>GARNER-HAYFIELD-VENTURA</v>
      </c>
      <c r="F124" t="str">
        <f>'Assessed Non-TIF'!F124</f>
        <v>Garner-Hayfield-Ventura</v>
      </c>
      <c r="G124" s="8">
        <f>SUMIFS(TaxableValuation[Taxable Residential],TaxableValuation[Dist],$C124,TaxableValuation[Tif_NonTIF],$A$4)</f>
        <v>3708861</v>
      </c>
      <c r="H124" s="8">
        <f>SUMIFS(TaxableValuation[Taxable Ag Land],TaxableValuation[Dist],$C124,TaxableValuation[Tif_NonTIF],$A$4)</f>
        <v>0</v>
      </c>
      <c r="I124" s="8">
        <f>SUMIFS(TaxableValuation[Taxable Ag Building],TaxableValuation[Dist],$C124,TaxableValuation[Tif_NonTIF],$A$4)</f>
        <v>0</v>
      </c>
      <c r="J124" s="8">
        <f>SUMIFS(TaxableValuation[Taxable Commercial],TaxableValuation[Dist],$C124,TaxableValuation[Tif_NonTIF],$A$4)</f>
        <v>19176010</v>
      </c>
      <c r="K124" s="8">
        <f>SUMIFS(TaxableValuation[Taxable Industrial],TaxableValuation[Dist],$C124,TaxableValuation[Tif_NonTIF],$A$4)</f>
        <v>9698172</v>
      </c>
      <c r="L124" s="8">
        <f>SUMIFS(TaxableValuation[Taxable Reserved],TaxableValuation[Dist],$C124,TaxableValuation[Tif_NonTIF],$A$4)</f>
        <v>0</v>
      </c>
      <c r="M124" s="8">
        <f>SUMIFS(TaxableValuation[Taxable Reserved2],TaxableValuation[Dist],$C124,TaxableValuation[Tif_NonTIF],$A$4)</f>
        <v>0</v>
      </c>
      <c r="N124" s="8">
        <f>SUMIFS(TaxableValuation[Taxable Railroads],TaxableValuation[Dist],$C124,TaxableValuation[Tif_NonTIF],$A$4)</f>
        <v>0</v>
      </c>
      <c r="O124" s="8">
        <f>SUMIFS(TaxableValuation[Taxable Utilities],TaxableValuation[Dist],$C124,TaxableValuation[Tif_NonTIF],$A$4)</f>
        <v>0</v>
      </c>
      <c r="P124" s="8">
        <f>SUMIFS(TaxableValuation[Taxable Other],TaxableValuation[Dist],$C124,TaxableValuation[Tif_NonTIF],$A$4)</f>
        <v>0</v>
      </c>
      <c r="Q124" s="8">
        <f>SUMIFS(TaxableValuation[Taxable Gross],TaxableValuation[Dist],$C124,TaxableValuation[Tif_NonTIF],$A$4)</f>
        <v>32583043</v>
      </c>
      <c r="R124" s="8">
        <f>SUMIFS(TaxableValuation[Taxable Military Exempt],TaxableValuation[Dist],$C124,TaxableValuation[Tif_NonTIF],$A$4)</f>
        <v>0</v>
      </c>
      <c r="S124" s="8">
        <f>SUMIFS(TaxableValuation[Taxable Homestead Exempt],TaxableValuation[Dist],$C124,TaxableValuation[Tif_NonTIF],$A$4)</f>
        <v>0</v>
      </c>
      <c r="T124" s="8">
        <f>SUMIFS(TaxableValuation[Taxable Net],TaxableValuation[Dist],$C124,TaxableValuation[Tif_NonTIF],$A$4)</f>
        <v>32583043</v>
      </c>
      <c r="U124" s="8">
        <f>SUMIFS(TaxableValuation[Taxable Gas &amp; Elec Utilities],TaxableValuation[Dist],$C124,TaxableValuation[Tif_NonTIF],$A$4)</f>
        <v>0</v>
      </c>
      <c r="V124" s="8">
        <f t="shared" si="1"/>
        <v>32583043</v>
      </c>
    </row>
    <row r="125" spans="1:22" x14ac:dyDescent="0.25">
      <c r="A125">
        <f>'Assessed Non-TIF'!A125</f>
        <v>2026</v>
      </c>
      <c r="B125" t="str">
        <f>'Assessed Non-TIF'!B125</f>
        <v>12</v>
      </c>
      <c r="C125" t="str">
        <f>'Assessed Non-TIF'!C125</f>
        <v>2457</v>
      </c>
      <c r="D125" t="str">
        <f>'Assessed Non-TIF'!D125</f>
        <v>2457</v>
      </c>
      <c r="E125" t="str">
        <f>'Assessed Non-TIF'!E125</f>
        <v>GEORGE-LITTLE ROCK</v>
      </c>
      <c r="F125" t="str">
        <f>'Assessed Non-TIF'!F125</f>
        <v>George-Little Rock</v>
      </c>
      <c r="G125" s="8">
        <f>SUMIFS(TaxableValuation[Taxable Residential],TaxableValuation[Dist],$C125,TaxableValuation[Tif_NonTIF],$A$4)</f>
        <v>0</v>
      </c>
      <c r="H125" s="8">
        <f>SUMIFS(TaxableValuation[Taxable Ag Land],TaxableValuation[Dist],$C125,TaxableValuation[Tif_NonTIF],$A$4)</f>
        <v>0</v>
      </c>
      <c r="I125" s="8">
        <f>SUMIFS(TaxableValuation[Taxable Ag Building],TaxableValuation[Dist],$C125,TaxableValuation[Tif_NonTIF],$A$4)</f>
        <v>0</v>
      </c>
      <c r="J125" s="8">
        <f>SUMIFS(TaxableValuation[Taxable Commercial],TaxableValuation[Dist],$C125,TaxableValuation[Tif_NonTIF],$A$4)</f>
        <v>2051555</v>
      </c>
      <c r="K125" s="8">
        <f>SUMIFS(TaxableValuation[Taxable Industrial],TaxableValuation[Dist],$C125,TaxableValuation[Tif_NonTIF],$A$4)</f>
        <v>5396881</v>
      </c>
      <c r="L125" s="8">
        <f>SUMIFS(TaxableValuation[Taxable Reserved],TaxableValuation[Dist],$C125,TaxableValuation[Tif_NonTIF],$A$4)</f>
        <v>0</v>
      </c>
      <c r="M125" s="8">
        <f>SUMIFS(TaxableValuation[Taxable Reserved2],TaxableValuation[Dist],$C125,TaxableValuation[Tif_NonTIF],$A$4)</f>
        <v>0</v>
      </c>
      <c r="N125" s="8">
        <f>SUMIFS(TaxableValuation[Taxable Railroads],TaxableValuation[Dist],$C125,TaxableValuation[Tif_NonTIF],$A$4)</f>
        <v>0</v>
      </c>
      <c r="O125" s="8">
        <f>SUMIFS(TaxableValuation[Taxable Utilities],TaxableValuation[Dist],$C125,TaxableValuation[Tif_NonTIF],$A$4)</f>
        <v>0</v>
      </c>
      <c r="P125" s="8">
        <f>SUMIFS(TaxableValuation[Taxable Other],TaxableValuation[Dist],$C125,TaxableValuation[Tif_NonTIF],$A$4)</f>
        <v>0</v>
      </c>
      <c r="Q125" s="8">
        <f>SUMIFS(TaxableValuation[Taxable Gross],TaxableValuation[Dist],$C125,TaxableValuation[Tif_NonTIF],$A$4)</f>
        <v>7448436</v>
      </c>
      <c r="R125" s="8">
        <f>SUMIFS(TaxableValuation[Taxable Military Exempt],TaxableValuation[Dist],$C125,TaxableValuation[Tif_NonTIF],$A$4)</f>
        <v>0</v>
      </c>
      <c r="S125" s="8">
        <f>SUMIFS(TaxableValuation[Taxable Homestead Exempt],TaxableValuation[Dist],$C125,TaxableValuation[Tif_NonTIF],$A$4)</f>
        <v>0</v>
      </c>
      <c r="T125" s="8">
        <f>SUMIFS(TaxableValuation[Taxable Net],TaxableValuation[Dist],$C125,TaxableValuation[Tif_NonTIF],$A$4)</f>
        <v>7448436</v>
      </c>
      <c r="U125" s="8">
        <f>SUMIFS(TaxableValuation[Taxable Gas &amp; Elec Utilities],TaxableValuation[Dist],$C125,TaxableValuation[Tif_NonTIF],$A$4)</f>
        <v>0</v>
      </c>
      <c r="V125" s="8">
        <f t="shared" si="1"/>
        <v>7448436</v>
      </c>
    </row>
    <row r="126" spans="1:22" x14ac:dyDescent="0.25">
      <c r="A126">
        <f>'Assessed Non-TIF'!A126</f>
        <v>2026</v>
      </c>
      <c r="B126" t="str">
        <f>'Assessed Non-TIF'!B126</f>
        <v>11</v>
      </c>
      <c r="C126" t="str">
        <f>'Assessed Non-TIF'!C126</f>
        <v>2466</v>
      </c>
      <c r="D126" t="str">
        <f>'Assessed Non-TIF'!D126</f>
        <v>2466</v>
      </c>
      <c r="E126" t="str">
        <f>'Assessed Non-TIF'!E126</f>
        <v>GILBERT</v>
      </c>
      <c r="F126" t="str">
        <f>'Assessed Non-TIF'!F126</f>
        <v>Gilbert</v>
      </c>
      <c r="G126" s="8">
        <f>SUMIFS(TaxableValuation[Taxable Residential],TaxableValuation[Dist],$C126,TaxableValuation[Tif_NonTIF],$A$4)</f>
        <v>0</v>
      </c>
      <c r="H126" s="8">
        <f>SUMIFS(TaxableValuation[Taxable Ag Land],TaxableValuation[Dist],$C126,TaxableValuation[Tif_NonTIF],$A$4)</f>
        <v>0</v>
      </c>
      <c r="I126" s="8">
        <f>SUMIFS(TaxableValuation[Taxable Ag Building],TaxableValuation[Dist],$C126,TaxableValuation[Tif_NonTIF],$A$4)</f>
        <v>0</v>
      </c>
      <c r="J126" s="8">
        <f>SUMIFS(TaxableValuation[Taxable Commercial],TaxableValuation[Dist],$C126,TaxableValuation[Tif_NonTIF],$A$4)</f>
        <v>6546502</v>
      </c>
      <c r="K126" s="8">
        <f>SUMIFS(TaxableValuation[Taxable Industrial],TaxableValuation[Dist],$C126,TaxableValuation[Tif_NonTIF],$A$4)</f>
        <v>0</v>
      </c>
      <c r="L126" s="8">
        <f>SUMIFS(TaxableValuation[Taxable Reserved],TaxableValuation[Dist],$C126,TaxableValuation[Tif_NonTIF],$A$4)</f>
        <v>0</v>
      </c>
      <c r="M126" s="8">
        <f>SUMIFS(TaxableValuation[Taxable Reserved2],TaxableValuation[Dist],$C126,TaxableValuation[Tif_NonTIF],$A$4)</f>
        <v>0</v>
      </c>
      <c r="N126" s="8">
        <f>SUMIFS(TaxableValuation[Taxable Railroads],TaxableValuation[Dist],$C126,TaxableValuation[Tif_NonTIF],$A$4)</f>
        <v>0</v>
      </c>
      <c r="O126" s="8">
        <f>SUMIFS(TaxableValuation[Taxable Utilities],TaxableValuation[Dist],$C126,TaxableValuation[Tif_NonTIF],$A$4)</f>
        <v>0</v>
      </c>
      <c r="P126" s="8">
        <f>SUMIFS(TaxableValuation[Taxable Other],TaxableValuation[Dist],$C126,TaxableValuation[Tif_NonTIF],$A$4)</f>
        <v>0</v>
      </c>
      <c r="Q126" s="8">
        <f>SUMIFS(TaxableValuation[Taxable Gross],TaxableValuation[Dist],$C126,TaxableValuation[Tif_NonTIF],$A$4)</f>
        <v>6546502</v>
      </c>
      <c r="R126" s="8">
        <f>SUMIFS(TaxableValuation[Taxable Military Exempt],TaxableValuation[Dist],$C126,TaxableValuation[Tif_NonTIF],$A$4)</f>
        <v>0</v>
      </c>
      <c r="S126" s="8">
        <f>SUMIFS(TaxableValuation[Taxable Homestead Exempt],TaxableValuation[Dist],$C126,TaxableValuation[Tif_NonTIF],$A$4)</f>
        <v>0</v>
      </c>
      <c r="T126" s="8">
        <f>SUMIFS(TaxableValuation[Taxable Net],TaxableValuation[Dist],$C126,TaxableValuation[Tif_NonTIF],$A$4)</f>
        <v>6546502</v>
      </c>
      <c r="U126" s="8">
        <f>SUMIFS(TaxableValuation[Taxable Gas &amp; Elec Utilities],TaxableValuation[Dist],$C126,TaxableValuation[Tif_NonTIF],$A$4)</f>
        <v>0</v>
      </c>
      <c r="V126" s="8">
        <f t="shared" si="1"/>
        <v>6546502</v>
      </c>
    </row>
    <row r="127" spans="1:22" x14ac:dyDescent="0.25">
      <c r="A127">
        <f>'Assessed Non-TIF'!A127</f>
        <v>2026</v>
      </c>
      <c r="B127" t="str">
        <f>'Assessed Non-TIF'!B127</f>
        <v>05</v>
      </c>
      <c r="C127" t="str">
        <f>'Assessed Non-TIF'!C127</f>
        <v>2493</v>
      </c>
      <c r="D127" t="str">
        <f>'Assessed Non-TIF'!D127</f>
        <v>2493</v>
      </c>
      <c r="E127" t="str">
        <f>'Assessed Non-TIF'!E127</f>
        <v>GILMORE CITY-BRADGATE</v>
      </c>
      <c r="F127" t="str">
        <f>'Assessed Non-TIF'!F127</f>
        <v>Gilmore City-Bradgate</v>
      </c>
      <c r="G127" s="8">
        <f>SUMIFS(TaxableValuation[Taxable Residential],TaxableValuation[Dist],$C127,TaxableValuation[Tif_NonTIF],$A$4)</f>
        <v>0</v>
      </c>
      <c r="H127" s="8">
        <f>SUMIFS(TaxableValuation[Taxable Ag Land],TaxableValuation[Dist],$C127,TaxableValuation[Tif_NonTIF],$A$4)</f>
        <v>0</v>
      </c>
      <c r="I127" s="8">
        <f>SUMIFS(TaxableValuation[Taxable Ag Building],TaxableValuation[Dist],$C127,TaxableValuation[Tif_NonTIF],$A$4)</f>
        <v>0</v>
      </c>
      <c r="J127" s="8">
        <f>SUMIFS(TaxableValuation[Taxable Commercial],TaxableValuation[Dist],$C127,TaxableValuation[Tif_NonTIF],$A$4)</f>
        <v>182980</v>
      </c>
      <c r="K127" s="8">
        <f>SUMIFS(TaxableValuation[Taxable Industrial],TaxableValuation[Dist],$C127,TaxableValuation[Tif_NonTIF],$A$4)</f>
        <v>0</v>
      </c>
      <c r="L127" s="8">
        <f>SUMIFS(TaxableValuation[Taxable Reserved],TaxableValuation[Dist],$C127,TaxableValuation[Tif_NonTIF],$A$4)</f>
        <v>0</v>
      </c>
      <c r="M127" s="8">
        <f>SUMIFS(TaxableValuation[Taxable Reserved2],TaxableValuation[Dist],$C127,TaxableValuation[Tif_NonTIF],$A$4)</f>
        <v>0</v>
      </c>
      <c r="N127" s="8">
        <f>SUMIFS(TaxableValuation[Taxable Railroads],TaxableValuation[Dist],$C127,TaxableValuation[Tif_NonTIF],$A$4)</f>
        <v>0</v>
      </c>
      <c r="O127" s="8">
        <f>SUMIFS(TaxableValuation[Taxable Utilities],TaxableValuation[Dist],$C127,TaxableValuation[Tif_NonTIF],$A$4)</f>
        <v>0</v>
      </c>
      <c r="P127" s="8">
        <f>SUMIFS(TaxableValuation[Taxable Other],TaxableValuation[Dist],$C127,TaxableValuation[Tif_NonTIF],$A$4)</f>
        <v>0</v>
      </c>
      <c r="Q127" s="8">
        <f>SUMIFS(TaxableValuation[Taxable Gross],TaxableValuation[Dist],$C127,TaxableValuation[Tif_NonTIF],$A$4)</f>
        <v>182980</v>
      </c>
      <c r="R127" s="8">
        <f>SUMIFS(TaxableValuation[Taxable Military Exempt],TaxableValuation[Dist],$C127,TaxableValuation[Tif_NonTIF],$A$4)</f>
        <v>0</v>
      </c>
      <c r="S127" s="8">
        <f>SUMIFS(TaxableValuation[Taxable Homestead Exempt],TaxableValuation[Dist],$C127,TaxableValuation[Tif_NonTIF],$A$4)</f>
        <v>0</v>
      </c>
      <c r="T127" s="8">
        <f>SUMIFS(TaxableValuation[Taxable Net],TaxableValuation[Dist],$C127,TaxableValuation[Tif_NonTIF],$A$4)</f>
        <v>182980</v>
      </c>
      <c r="U127" s="8">
        <f>SUMIFS(TaxableValuation[Taxable Gas &amp; Elec Utilities],TaxableValuation[Dist],$C127,TaxableValuation[Tif_NonTIF],$A$4)</f>
        <v>0</v>
      </c>
      <c r="V127" s="8">
        <f t="shared" si="1"/>
        <v>182980</v>
      </c>
    </row>
    <row r="128" spans="1:22" x14ac:dyDescent="0.25">
      <c r="A128">
        <f>'Assessed Non-TIF'!A128</f>
        <v>2026</v>
      </c>
      <c r="B128" t="str">
        <f>'Assessed Non-TIF'!B128</f>
        <v>07</v>
      </c>
      <c r="C128" t="str">
        <f>'Assessed Non-TIF'!C128</f>
        <v>2502</v>
      </c>
      <c r="D128" t="str">
        <f>'Assessed Non-TIF'!D128</f>
        <v>2502</v>
      </c>
      <c r="E128" t="str">
        <f>'Assessed Non-TIF'!E128</f>
        <v>GLADBROOK-REINBECK</v>
      </c>
      <c r="F128" t="str">
        <f>'Assessed Non-TIF'!F128</f>
        <v>Gladbrook-Reinbeck</v>
      </c>
      <c r="G128" s="8">
        <f>SUMIFS(TaxableValuation[Taxable Residential],TaxableValuation[Dist],$C128,TaxableValuation[Tif_NonTIF],$A$4)</f>
        <v>0</v>
      </c>
      <c r="H128" s="8">
        <f>SUMIFS(TaxableValuation[Taxable Ag Land],TaxableValuation[Dist],$C128,TaxableValuation[Tif_NonTIF],$A$4)</f>
        <v>0</v>
      </c>
      <c r="I128" s="8">
        <f>SUMIFS(TaxableValuation[Taxable Ag Building],TaxableValuation[Dist],$C128,TaxableValuation[Tif_NonTIF],$A$4)</f>
        <v>0</v>
      </c>
      <c r="J128" s="8">
        <f>SUMIFS(TaxableValuation[Taxable Commercial],TaxableValuation[Dist],$C128,TaxableValuation[Tif_NonTIF],$A$4)</f>
        <v>0</v>
      </c>
      <c r="K128" s="8">
        <f>SUMIFS(TaxableValuation[Taxable Industrial],TaxableValuation[Dist],$C128,TaxableValuation[Tif_NonTIF],$A$4)</f>
        <v>17729020</v>
      </c>
      <c r="L128" s="8">
        <f>SUMIFS(TaxableValuation[Taxable Reserved],TaxableValuation[Dist],$C128,TaxableValuation[Tif_NonTIF],$A$4)</f>
        <v>0</v>
      </c>
      <c r="M128" s="8">
        <f>SUMIFS(TaxableValuation[Taxable Reserved2],TaxableValuation[Dist],$C128,TaxableValuation[Tif_NonTIF],$A$4)</f>
        <v>0</v>
      </c>
      <c r="N128" s="8">
        <f>SUMIFS(TaxableValuation[Taxable Railroads],TaxableValuation[Dist],$C128,TaxableValuation[Tif_NonTIF],$A$4)</f>
        <v>0</v>
      </c>
      <c r="O128" s="8">
        <f>SUMIFS(TaxableValuation[Taxable Utilities],TaxableValuation[Dist],$C128,TaxableValuation[Tif_NonTIF],$A$4)</f>
        <v>0</v>
      </c>
      <c r="P128" s="8">
        <f>SUMIFS(TaxableValuation[Taxable Other],TaxableValuation[Dist],$C128,TaxableValuation[Tif_NonTIF],$A$4)</f>
        <v>0</v>
      </c>
      <c r="Q128" s="8">
        <f>SUMIFS(TaxableValuation[Taxable Gross],TaxableValuation[Dist],$C128,TaxableValuation[Tif_NonTIF],$A$4)</f>
        <v>17729020</v>
      </c>
      <c r="R128" s="8">
        <f>SUMIFS(TaxableValuation[Taxable Military Exempt],TaxableValuation[Dist],$C128,TaxableValuation[Tif_NonTIF],$A$4)</f>
        <v>0</v>
      </c>
      <c r="S128" s="8">
        <f>SUMIFS(TaxableValuation[Taxable Homestead Exempt],TaxableValuation[Dist],$C128,TaxableValuation[Tif_NonTIF],$A$4)</f>
        <v>0</v>
      </c>
      <c r="T128" s="8">
        <f>SUMIFS(TaxableValuation[Taxable Net],TaxableValuation[Dist],$C128,TaxableValuation[Tif_NonTIF],$A$4)</f>
        <v>17729020</v>
      </c>
      <c r="U128" s="8">
        <f>SUMIFS(TaxableValuation[Taxable Gas &amp; Elec Utilities],TaxableValuation[Dist],$C128,TaxableValuation[Tif_NonTIF],$A$4)</f>
        <v>0</v>
      </c>
      <c r="V128" s="8">
        <f t="shared" si="1"/>
        <v>17729020</v>
      </c>
    </row>
    <row r="129" spans="1:22" x14ac:dyDescent="0.25">
      <c r="A129">
        <f>'Assessed Non-TIF'!A129</f>
        <v>2026</v>
      </c>
      <c r="B129" t="str">
        <f>'Assessed Non-TIF'!B129</f>
        <v>13</v>
      </c>
      <c r="C129" t="str">
        <f>'Assessed Non-TIF'!C129</f>
        <v>2511</v>
      </c>
      <c r="D129" t="str">
        <f>'Assessed Non-TIF'!D129</f>
        <v>2511</v>
      </c>
      <c r="E129" t="str">
        <f>'Assessed Non-TIF'!E129</f>
        <v>GLENWOOD</v>
      </c>
      <c r="F129" t="str">
        <f>'Assessed Non-TIF'!F129</f>
        <v>Glenwood</v>
      </c>
      <c r="G129" s="8">
        <f>SUMIFS(TaxableValuation[Taxable Residential],TaxableValuation[Dist],$C129,TaxableValuation[Tif_NonTIF],$A$4)</f>
        <v>31871942</v>
      </c>
      <c r="H129" s="8">
        <f>SUMIFS(TaxableValuation[Taxable Ag Land],TaxableValuation[Dist],$C129,TaxableValuation[Tif_NonTIF],$A$4)</f>
        <v>2740759</v>
      </c>
      <c r="I129" s="8">
        <f>SUMIFS(TaxableValuation[Taxable Ag Building],TaxableValuation[Dist],$C129,TaxableValuation[Tif_NonTIF],$A$4)</f>
        <v>21075</v>
      </c>
      <c r="J129" s="8">
        <f>SUMIFS(TaxableValuation[Taxable Commercial],TaxableValuation[Dist],$C129,TaxableValuation[Tif_NonTIF],$A$4)</f>
        <v>7757347</v>
      </c>
      <c r="K129" s="8">
        <f>SUMIFS(TaxableValuation[Taxable Industrial],TaxableValuation[Dist],$C129,TaxableValuation[Tif_NonTIF],$A$4)</f>
        <v>0</v>
      </c>
      <c r="L129" s="8">
        <f>SUMIFS(TaxableValuation[Taxable Reserved],TaxableValuation[Dist],$C129,TaxableValuation[Tif_NonTIF],$A$4)</f>
        <v>0</v>
      </c>
      <c r="M129" s="8">
        <f>SUMIFS(TaxableValuation[Taxable Reserved2],TaxableValuation[Dist],$C129,TaxableValuation[Tif_NonTIF],$A$4)</f>
        <v>0</v>
      </c>
      <c r="N129" s="8">
        <f>SUMIFS(TaxableValuation[Taxable Railroads],TaxableValuation[Dist],$C129,TaxableValuation[Tif_NonTIF],$A$4)</f>
        <v>0</v>
      </c>
      <c r="O129" s="8">
        <f>SUMIFS(TaxableValuation[Taxable Utilities],TaxableValuation[Dist],$C129,TaxableValuation[Tif_NonTIF],$A$4)</f>
        <v>0</v>
      </c>
      <c r="P129" s="8">
        <f>SUMIFS(TaxableValuation[Taxable Other],TaxableValuation[Dist],$C129,TaxableValuation[Tif_NonTIF],$A$4)</f>
        <v>0</v>
      </c>
      <c r="Q129" s="8">
        <f>SUMIFS(TaxableValuation[Taxable Gross],TaxableValuation[Dist],$C129,TaxableValuation[Tif_NonTIF],$A$4)</f>
        <v>42391123</v>
      </c>
      <c r="R129" s="8">
        <f>SUMIFS(TaxableValuation[Taxable Military Exempt],TaxableValuation[Dist],$C129,TaxableValuation[Tif_NonTIF],$A$4)</f>
        <v>0</v>
      </c>
      <c r="S129" s="8">
        <f>SUMIFS(TaxableValuation[Taxable Homestead Exempt],TaxableValuation[Dist],$C129,TaxableValuation[Tif_NonTIF],$A$4)</f>
        <v>0</v>
      </c>
      <c r="T129" s="8">
        <f>SUMIFS(TaxableValuation[Taxable Net],TaxableValuation[Dist],$C129,TaxableValuation[Tif_NonTIF],$A$4)</f>
        <v>42391123</v>
      </c>
      <c r="U129" s="8">
        <f>SUMIFS(TaxableValuation[Taxable Gas &amp; Elec Utilities],TaxableValuation[Dist],$C129,TaxableValuation[Tif_NonTIF],$A$4)</f>
        <v>0</v>
      </c>
      <c r="V129" s="8">
        <f t="shared" si="1"/>
        <v>42391123</v>
      </c>
    </row>
    <row r="130" spans="1:22" x14ac:dyDescent="0.25">
      <c r="A130">
        <f>'Assessed Non-TIF'!A130</f>
        <v>2026</v>
      </c>
      <c r="B130" t="str">
        <f>'Assessed Non-TIF'!B130</f>
        <v>11</v>
      </c>
      <c r="C130" t="str">
        <f>'Assessed Non-TIF'!C130</f>
        <v>2520</v>
      </c>
      <c r="D130" t="str">
        <f>'Assessed Non-TIF'!D130</f>
        <v>2520</v>
      </c>
      <c r="E130" t="str">
        <f>'Assessed Non-TIF'!E130</f>
        <v>GLIDDEN-RALSTON</v>
      </c>
      <c r="F130" t="str">
        <f>'Assessed Non-TIF'!F130</f>
        <v>Glidden-Ralston</v>
      </c>
      <c r="G130" s="8">
        <f>SUMIFS(TaxableValuation[Taxable Residential],TaxableValuation[Dist],$C130,TaxableValuation[Tif_NonTIF],$A$4)</f>
        <v>4558072</v>
      </c>
      <c r="H130" s="8">
        <f>SUMIFS(TaxableValuation[Taxable Ag Land],TaxableValuation[Dist],$C130,TaxableValuation[Tif_NonTIF],$A$4)</f>
        <v>0</v>
      </c>
      <c r="I130" s="8">
        <f>SUMIFS(TaxableValuation[Taxable Ag Building],TaxableValuation[Dist],$C130,TaxableValuation[Tif_NonTIF],$A$4)</f>
        <v>0</v>
      </c>
      <c r="J130" s="8">
        <f>SUMIFS(TaxableValuation[Taxable Commercial],TaxableValuation[Dist],$C130,TaxableValuation[Tif_NonTIF],$A$4)</f>
        <v>2025895</v>
      </c>
      <c r="K130" s="8">
        <f>SUMIFS(TaxableValuation[Taxable Industrial],TaxableValuation[Dist],$C130,TaxableValuation[Tif_NonTIF],$A$4)</f>
        <v>0</v>
      </c>
      <c r="L130" s="8">
        <f>SUMIFS(TaxableValuation[Taxable Reserved],TaxableValuation[Dist],$C130,TaxableValuation[Tif_NonTIF],$A$4)</f>
        <v>0</v>
      </c>
      <c r="M130" s="8">
        <f>SUMIFS(TaxableValuation[Taxable Reserved2],TaxableValuation[Dist],$C130,TaxableValuation[Tif_NonTIF],$A$4)</f>
        <v>0</v>
      </c>
      <c r="N130" s="8">
        <f>SUMIFS(TaxableValuation[Taxable Railroads],TaxableValuation[Dist],$C130,TaxableValuation[Tif_NonTIF],$A$4)</f>
        <v>0</v>
      </c>
      <c r="O130" s="8">
        <f>SUMIFS(TaxableValuation[Taxable Utilities],TaxableValuation[Dist],$C130,TaxableValuation[Tif_NonTIF],$A$4)</f>
        <v>0</v>
      </c>
      <c r="P130" s="8">
        <f>SUMIFS(TaxableValuation[Taxable Other],TaxableValuation[Dist],$C130,TaxableValuation[Tif_NonTIF],$A$4)</f>
        <v>0</v>
      </c>
      <c r="Q130" s="8">
        <f>SUMIFS(TaxableValuation[Taxable Gross],TaxableValuation[Dist],$C130,TaxableValuation[Tif_NonTIF],$A$4)</f>
        <v>6583967</v>
      </c>
      <c r="R130" s="8">
        <f>SUMIFS(TaxableValuation[Taxable Military Exempt],TaxableValuation[Dist],$C130,TaxableValuation[Tif_NonTIF],$A$4)</f>
        <v>4000</v>
      </c>
      <c r="S130" s="8">
        <f>SUMIFS(TaxableValuation[Taxable Homestead Exempt],TaxableValuation[Dist],$C130,TaxableValuation[Tif_NonTIF],$A$4)</f>
        <v>26000</v>
      </c>
      <c r="T130" s="8">
        <f>SUMIFS(TaxableValuation[Taxable Net],TaxableValuation[Dist],$C130,TaxableValuation[Tif_NonTIF],$A$4)</f>
        <v>6553967</v>
      </c>
      <c r="U130" s="8">
        <f>SUMIFS(TaxableValuation[Taxable Gas &amp; Elec Utilities],TaxableValuation[Dist],$C130,TaxableValuation[Tif_NonTIF],$A$4)</f>
        <v>0</v>
      </c>
      <c r="V130" s="8">
        <f t="shared" si="1"/>
        <v>6553967</v>
      </c>
    </row>
    <row r="131" spans="1:22" x14ac:dyDescent="0.25">
      <c r="A131">
        <f>'Assessed Non-TIF'!A131</f>
        <v>2026</v>
      </c>
      <c r="B131" t="str">
        <f>'Assessed Non-TIF'!B131</f>
        <v>07</v>
      </c>
      <c r="C131" t="str">
        <f>'Assessed Non-TIF'!C131</f>
        <v>2682</v>
      </c>
      <c r="D131" t="str">
        <f>'Assessed Non-TIF'!D131</f>
        <v>2682</v>
      </c>
      <c r="E131" t="str">
        <f>'Assessed Non-TIF'!E131</f>
        <v>GMG</v>
      </c>
      <c r="F131" t="str">
        <f>'Assessed Non-TIF'!F131</f>
        <v>GMG</v>
      </c>
      <c r="G131" s="8">
        <f>SUMIFS(TaxableValuation[Taxable Residential],TaxableValuation[Dist],$C131,TaxableValuation[Tif_NonTIF],$A$4)</f>
        <v>0</v>
      </c>
      <c r="H131" s="8">
        <f>SUMIFS(TaxableValuation[Taxable Ag Land],TaxableValuation[Dist],$C131,TaxableValuation[Tif_NonTIF],$A$4)</f>
        <v>0</v>
      </c>
      <c r="I131" s="8">
        <f>SUMIFS(TaxableValuation[Taxable Ag Building],TaxableValuation[Dist],$C131,TaxableValuation[Tif_NonTIF],$A$4)</f>
        <v>0</v>
      </c>
      <c r="J131" s="8">
        <f>SUMIFS(TaxableValuation[Taxable Commercial],TaxableValuation[Dist],$C131,TaxableValuation[Tif_NonTIF],$A$4)</f>
        <v>0</v>
      </c>
      <c r="K131" s="8">
        <f>SUMIFS(TaxableValuation[Taxable Industrial],TaxableValuation[Dist],$C131,TaxableValuation[Tif_NonTIF],$A$4)</f>
        <v>2876161</v>
      </c>
      <c r="L131" s="8">
        <f>SUMIFS(TaxableValuation[Taxable Reserved],TaxableValuation[Dist],$C131,TaxableValuation[Tif_NonTIF],$A$4)</f>
        <v>0</v>
      </c>
      <c r="M131" s="8">
        <f>SUMIFS(TaxableValuation[Taxable Reserved2],TaxableValuation[Dist],$C131,TaxableValuation[Tif_NonTIF],$A$4)</f>
        <v>0</v>
      </c>
      <c r="N131" s="8">
        <f>SUMIFS(TaxableValuation[Taxable Railroads],TaxableValuation[Dist],$C131,TaxableValuation[Tif_NonTIF],$A$4)</f>
        <v>0</v>
      </c>
      <c r="O131" s="8">
        <f>SUMIFS(TaxableValuation[Taxable Utilities],TaxableValuation[Dist],$C131,TaxableValuation[Tif_NonTIF],$A$4)</f>
        <v>0</v>
      </c>
      <c r="P131" s="8">
        <f>SUMIFS(TaxableValuation[Taxable Other],TaxableValuation[Dist],$C131,TaxableValuation[Tif_NonTIF],$A$4)</f>
        <v>0</v>
      </c>
      <c r="Q131" s="8">
        <f>SUMIFS(TaxableValuation[Taxable Gross],TaxableValuation[Dist],$C131,TaxableValuation[Tif_NonTIF],$A$4)</f>
        <v>2876161</v>
      </c>
      <c r="R131" s="8">
        <f>SUMIFS(TaxableValuation[Taxable Military Exempt],TaxableValuation[Dist],$C131,TaxableValuation[Tif_NonTIF],$A$4)</f>
        <v>0</v>
      </c>
      <c r="S131" s="8">
        <f>SUMIFS(TaxableValuation[Taxable Homestead Exempt],TaxableValuation[Dist],$C131,TaxableValuation[Tif_NonTIF],$A$4)</f>
        <v>0</v>
      </c>
      <c r="T131" s="8">
        <f>SUMIFS(TaxableValuation[Taxable Net],TaxableValuation[Dist],$C131,TaxableValuation[Tif_NonTIF],$A$4)</f>
        <v>2876161</v>
      </c>
      <c r="U131" s="8">
        <f>SUMIFS(TaxableValuation[Taxable Gas &amp; Elec Utilities],TaxableValuation[Dist],$C131,TaxableValuation[Tif_NonTIF],$A$4)</f>
        <v>0</v>
      </c>
      <c r="V131" s="8">
        <f t="shared" si="1"/>
        <v>2876161</v>
      </c>
    </row>
    <row r="132" spans="1:22" x14ac:dyDescent="0.25">
      <c r="A132">
        <f>'Assessed Non-TIF'!A132</f>
        <v>2026</v>
      </c>
      <c r="B132" t="str">
        <f>'Assessed Non-TIF'!B132</f>
        <v>05</v>
      </c>
      <c r="C132" t="str">
        <f>'Assessed Non-TIF'!C132</f>
        <v>2556</v>
      </c>
      <c r="D132" t="str">
        <f>'Assessed Non-TIF'!D132</f>
        <v>2556</v>
      </c>
      <c r="E132" t="str">
        <f>'Assessed Non-TIF'!E132</f>
        <v>GRAETTINGER-TERRIL</v>
      </c>
      <c r="F132" t="str">
        <f>'Assessed Non-TIF'!F132</f>
        <v>Graettinger-Terril</v>
      </c>
      <c r="G132" s="8">
        <f>SUMIFS(TaxableValuation[Taxable Residential],TaxableValuation[Dist],$C132,TaxableValuation[Tif_NonTIF],$A$4)</f>
        <v>2563231</v>
      </c>
      <c r="H132" s="8">
        <f>SUMIFS(TaxableValuation[Taxable Ag Land],TaxableValuation[Dist],$C132,TaxableValuation[Tif_NonTIF],$A$4)</f>
        <v>0</v>
      </c>
      <c r="I132" s="8">
        <f>SUMIFS(TaxableValuation[Taxable Ag Building],TaxableValuation[Dist],$C132,TaxableValuation[Tif_NonTIF],$A$4)</f>
        <v>0</v>
      </c>
      <c r="J132" s="8">
        <f>SUMIFS(TaxableValuation[Taxable Commercial],TaxableValuation[Dist],$C132,TaxableValuation[Tif_NonTIF],$A$4)</f>
        <v>1872966</v>
      </c>
      <c r="K132" s="8">
        <f>SUMIFS(TaxableValuation[Taxable Industrial],TaxableValuation[Dist],$C132,TaxableValuation[Tif_NonTIF],$A$4)</f>
        <v>3561667</v>
      </c>
      <c r="L132" s="8">
        <f>SUMIFS(TaxableValuation[Taxable Reserved],TaxableValuation[Dist],$C132,TaxableValuation[Tif_NonTIF],$A$4)</f>
        <v>0</v>
      </c>
      <c r="M132" s="8">
        <f>SUMIFS(TaxableValuation[Taxable Reserved2],TaxableValuation[Dist],$C132,TaxableValuation[Tif_NonTIF],$A$4)</f>
        <v>0</v>
      </c>
      <c r="N132" s="8">
        <f>SUMIFS(TaxableValuation[Taxable Railroads],TaxableValuation[Dist],$C132,TaxableValuation[Tif_NonTIF],$A$4)</f>
        <v>0</v>
      </c>
      <c r="O132" s="8">
        <f>SUMIFS(TaxableValuation[Taxable Utilities],TaxableValuation[Dist],$C132,TaxableValuation[Tif_NonTIF],$A$4)</f>
        <v>0</v>
      </c>
      <c r="P132" s="8">
        <f>SUMIFS(TaxableValuation[Taxable Other],TaxableValuation[Dist],$C132,TaxableValuation[Tif_NonTIF],$A$4)</f>
        <v>0</v>
      </c>
      <c r="Q132" s="8">
        <f>SUMIFS(TaxableValuation[Taxable Gross],TaxableValuation[Dist],$C132,TaxableValuation[Tif_NonTIF],$A$4)</f>
        <v>7997864</v>
      </c>
      <c r="R132" s="8">
        <f>SUMIFS(TaxableValuation[Taxable Military Exempt],TaxableValuation[Dist],$C132,TaxableValuation[Tif_NonTIF],$A$4)</f>
        <v>0</v>
      </c>
      <c r="S132" s="8">
        <f>SUMIFS(TaxableValuation[Taxable Homestead Exempt],TaxableValuation[Dist],$C132,TaxableValuation[Tif_NonTIF],$A$4)</f>
        <v>0</v>
      </c>
      <c r="T132" s="8">
        <f>SUMIFS(TaxableValuation[Taxable Net],TaxableValuation[Dist],$C132,TaxableValuation[Tif_NonTIF],$A$4)</f>
        <v>7997864</v>
      </c>
      <c r="U132" s="8">
        <f>SUMIFS(TaxableValuation[Taxable Gas &amp; Elec Utilities],TaxableValuation[Dist],$C132,TaxableValuation[Tif_NonTIF],$A$4)</f>
        <v>0</v>
      </c>
      <c r="V132" s="8">
        <f t="shared" si="1"/>
        <v>7997864</v>
      </c>
    </row>
    <row r="133" spans="1:22" x14ac:dyDescent="0.25">
      <c r="A133">
        <f>'Assessed Non-TIF'!A133</f>
        <v>2026</v>
      </c>
      <c r="B133" t="str">
        <f>'Assessed Non-TIF'!B133</f>
        <v>05</v>
      </c>
      <c r="C133" t="str">
        <f>'Assessed Non-TIF'!C133</f>
        <v>3195</v>
      </c>
      <c r="D133" t="str">
        <f>'Assessed Non-TIF'!D133</f>
        <v>3195</v>
      </c>
      <c r="E133" t="str">
        <f>'Assessed Non-TIF'!E133</f>
        <v>GREENE COUNTY</v>
      </c>
      <c r="F133" t="str">
        <f>'Assessed Non-TIF'!F133</f>
        <v>Greene County</v>
      </c>
      <c r="G133" s="8">
        <f>SUMIFS(TaxableValuation[Taxable Residential],TaxableValuation[Dist],$C133,TaxableValuation[Tif_NonTIF],$A$4)</f>
        <v>7477646</v>
      </c>
      <c r="H133" s="8">
        <f>SUMIFS(TaxableValuation[Taxable Ag Land],TaxableValuation[Dist],$C133,TaxableValuation[Tif_NonTIF],$A$4)</f>
        <v>0</v>
      </c>
      <c r="I133" s="8">
        <f>SUMIFS(TaxableValuation[Taxable Ag Building],TaxableValuation[Dist],$C133,TaxableValuation[Tif_NonTIF],$A$4)</f>
        <v>0</v>
      </c>
      <c r="J133" s="8">
        <f>SUMIFS(TaxableValuation[Taxable Commercial],TaxableValuation[Dist],$C133,TaxableValuation[Tif_NonTIF],$A$4)</f>
        <v>22045593</v>
      </c>
      <c r="K133" s="8">
        <f>SUMIFS(TaxableValuation[Taxable Industrial],TaxableValuation[Dist],$C133,TaxableValuation[Tif_NonTIF],$A$4)</f>
        <v>79702486</v>
      </c>
      <c r="L133" s="8">
        <f>SUMIFS(TaxableValuation[Taxable Reserved],TaxableValuation[Dist],$C133,TaxableValuation[Tif_NonTIF],$A$4)</f>
        <v>0</v>
      </c>
      <c r="M133" s="8">
        <f>SUMIFS(TaxableValuation[Taxable Reserved2],TaxableValuation[Dist],$C133,TaxableValuation[Tif_NonTIF],$A$4)</f>
        <v>0</v>
      </c>
      <c r="N133" s="8">
        <f>SUMIFS(TaxableValuation[Taxable Railroads],TaxableValuation[Dist],$C133,TaxableValuation[Tif_NonTIF],$A$4)</f>
        <v>0</v>
      </c>
      <c r="O133" s="8">
        <f>SUMIFS(TaxableValuation[Taxable Utilities],TaxableValuation[Dist],$C133,TaxableValuation[Tif_NonTIF],$A$4)</f>
        <v>0</v>
      </c>
      <c r="P133" s="8">
        <f>SUMIFS(TaxableValuation[Taxable Other],TaxableValuation[Dist],$C133,TaxableValuation[Tif_NonTIF],$A$4)</f>
        <v>0</v>
      </c>
      <c r="Q133" s="8">
        <f>SUMIFS(TaxableValuation[Taxable Gross],TaxableValuation[Dist],$C133,TaxableValuation[Tif_NonTIF],$A$4)</f>
        <v>109225725</v>
      </c>
      <c r="R133" s="8">
        <f>SUMIFS(TaxableValuation[Taxable Military Exempt],TaxableValuation[Dist],$C133,TaxableValuation[Tif_NonTIF],$A$4)</f>
        <v>12000</v>
      </c>
      <c r="S133" s="8">
        <f>SUMIFS(TaxableValuation[Taxable Homestead Exempt],TaxableValuation[Dist],$C133,TaxableValuation[Tif_NonTIF],$A$4)</f>
        <v>44417</v>
      </c>
      <c r="T133" s="8">
        <f>SUMIFS(TaxableValuation[Taxable Net],TaxableValuation[Dist],$C133,TaxableValuation[Tif_NonTIF],$A$4)</f>
        <v>109169308</v>
      </c>
      <c r="U133" s="8">
        <f>SUMIFS(TaxableValuation[Taxable Gas &amp; Elec Utilities],TaxableValuation[Dist],$C133,TaxableValuation[Tif_NonTIF],$A$4)</f>
        <v>0</v>
      </c>
      <c r="V133" s="8">
        <f t="shared" si="1"/>
        <v>109169308</v>
      </c>
    </row>
    <row r="134" spans="1:22" x14ac:dyDescent="0.25">
      <c r="A134">
        <f>'Assessed Non-TIF'!A134</f>
        <v>2026</v>
      </c>
      <c r="B134" t="str">
        <f>'Assessed Non-TIF'!B134</f>
        <v>07</v>
      </c>
      <c r="C134" t="str">
        <f>'Assessed Non-TIF'!C134</f>
        <v>2709</v>
      </c>
      <c r="D134" t="str">
        <f>'Assessed Non-TIF'!D134</f>
        <v>2709</v>
      </c>
      <c r="E134" t="str">
        <f>'Assessed Non-TIF'!E134</f>
        <v>GRINNELL-NEWBURG</v>
      </c>
      <c r="F134" t="str">
        <f>'Assessed Non-TIF'!F134</f>
        <v>Grinnell-Newburg</v>
      </c>
      <c r="G134" s="8">
        <f>SUMIFS(TaxableValuation[Taxable Residential],TaxableValuation[Dist],$C134,TaxableValuation[Tif_NonTIF],$A$4)</f>
        <v>85565487</v>
      </c>
      <c r="H134" s="8">
        <f>SUMIFS(TaxableValuation[Taxable Ag Land],TaxableValuation[Dist],$C134,TaxableValuation[Tif_NonTIF],$A$4)</f>
        <v>0</v>
      </c>
      <c r="I134" s="8">
        <f>SUMIFS(TaxableValuation[Taxable Ag Building],TaxableValuation[Dist],$C134,TaxableValuation[Tif_NonTIF],$A$4)</f>
        <v>0</v>
      </c>
      <c r="J134" s="8">
        <f>SUMIFS(TaxableValuation[Taxable Commercial],TaxableValuation[Dist],$C134,TaxableValuation[Tif_NonTIF],$A$4)</f>
        <v>57697380</v>
      </c>
      <c r="K134" s="8">
        <f>SUMIFS(TaxableValuation[Taxable Industrial],TaxableValuation[Dist],$C134,TaxableValuation[Tif_NonTIF],$A$4)</f>
        <v>16424247</v>
      </c>
      <c r="L134" s="8">
        <f>SUMIFS(TaxableValuation[Taxable Reserved],TaxableValuation[Dist],$C134,TaxableValuation[Tif_NonTIF],$A$4)</f>
        <v>0</v>
      </c>
      <c r="M134" s="8">
        <f>SUMIFS(TaxableValuation[Taxable Reserved2],TaxableValuation[Dist],$C134,TaxableValuation[Tif_NonTIF],$A$4)</f>
        <v>0</v>
      </c>
      <c r="N134" s="8">
        <f>SUMIFS(TaxableValuation[Taxable Railroads],TaxableValuation[Dist],$C134,TaxableValuation[Tif_NonTIF],$A$4)</f>
        <v>0</v>
      </c>
      <c r="O134" s="8">
        <f>SUMIFS(TaxableValuation[Taxable Utilities],TaxableValuation[Dist],$C134,TaxableValuation[Tif_NonTIF],$A$4)</f>
        <v>0</v>
      </c>
      <c r="P134" s="8">
        <f>SUMIFS(TaxableValuation[Taxable Other],TaxableValuation[Dist],$C134,TaxableValuation[Tif_NonTIF],$A$4)</f>
        <v>0</v>
      </c>
      <c r="Q134" s="8">
        <f>SUMIFS(TaxableValuation[Taxable Gross],TaxableValuation[Dist],$C134,TaxableValuation[Tif_NonTIF],$A$4)</f>
        <v>159687114</v>
      </c>
      <c r="R134" s="8">
        <f>SUMIFS(TaxableValuation[Taxable Military Exempt],TaxableValuation[Dist],$C134,TaxableValuation[Tif_NonTIF],$A$4)</f>
        <v>0</v>
      </c>
      <c r="S134" s="8">
        <f>SUMIFS(TaxableValuation[Taxable Homestead Exempt],TaxableValuation[Dist],$C134,TaxableValuation[Tif_NonTIF],$A$4)</f>
        <v>0</v>
      </c>
      <c r="T134" s="8">
        <f>SUMIFS(TaxableValuation[Taxable Net],TaxableValuation[Dist],$C134,TaxableValuation[Tif_NonTIF],$A$4)</f>
        <v>159687114</v>
      </c>
      <c r="U134" s="8">
        <f>SUMIFS(TaxableValuation[Taxable Gas &amp; Elec Utilities],TaxableValuation[Dist],$C134,TaxableValuation[Tif_NonTIF],$A$4)</f>
        <v>0</v>
      </c>
      <c r="V134" s="8">
        <f t="shared" si="1"/>
        <v>159687114</v>
      </c>
    </row>
    <row r="135" spans="1:22" x14ac:dyDescent="0.25">
      <c r="A135">
        <f>'Assessed Non-TIF'!A135</f>
        <v>2026</v>
      </c>
      <c r="B135" t="str">
        <f>'Assessed Non-TIF'!B135</f>
        <v>13</v>
      </c>
      <c r="C135" t="str">
        <f>'Assessed Non-TIF'!C135</f>
        <v>2718</v>
      </c>
      <c r="D135" t="str">
        <f>'Assessed Non-TIF'!D135</f>
        <v>2718</v>
      </c>
      <c r="E135" t="str">
        <f>'Assessed Non-TIF'!E135</f>
        <v>GRISWOLD</v>
      </c>
      <c r="F135" t="str">
        <f>'Assessed Non-TIF'!F135</f>
        <v>Griswold</v>
      </c>
      <c r="G135" s="8">
        <f>SUMIFS(TaxableValuation[Taxable Residential],TaxableValuation[Dist],$C135,TaxableValuation[Tif_NonTIF],$A$4)</f>
        <v>0</v>
      </c>
      <c r="H135" s="8">
        <f>SUMIFS(TaxableValuation[Taxable Ag Land],TaxableValuation[Dist],$C135,TaxableValuation[Tif_NonTIF],$A$4)</f>
        <v>0</v>
      </c>
      <c r="I135" s="8">
        <f>SUMIFS(TaxableValuation[Taxable Ag Building],TaxableValuation[Dist],$C135,TaxableValuation[Tif_NonTIF],$A$4)</f>
        <v>0</v>
      </c>
      <c r="J135" s="8">
        <f>SUMIFS(TaxableValuation[Taxable Commercial],TaxableValuation[Dist],$C135,TaxableValuation[Tif_NonTIF],$A$4)</f>
        <v>1221031</v>
      </c>
      <c r="K135" s="8">
        <f>SUMIFS(TaxableValuation[Taxable Industrial],TaxableValuation[Dist],$C135,TaxableValuation[Tif_NonTIF],$A$4)</f>
        <v>0</v>
      </c>
      <c r="L135" s="8">
        <f>SUMIFS(TaxableValuation[Taxable Reserved],TaxableValuation[Dist],$C135,TaxableValuation[Tif_NonTIF],$A$4)</f>
        <v>0</v>
      </c>
      <c r="M135" s="8">
        <f>SUMIFS(TaxableValuation[Taxable Reserved2],TaxableValuation[Dist],$C135,TaxableValuation[Tif_NonTIF],$A$4)</f>
        <v>0</v>
      </c>
      <c r="N135" s="8">
        <f>SUMIFS(TaxableValuation[Taxable Railroads],TaxableValuation[Dist],$C135,TaxableValuation[Tif_NonTIF],$A$4)</f>
        <v>0</v>
      </c>
      <c r="O135" s="8">
        <f>SUMIFS(TaxableValuation[Taxable Utilities],TaxableValuation[Dist],$C135,TaxableValuation[Tif_NonTIF],$A$4)</f>
        <v>0</v>
      </c>
      <c r="P135" s="8">
        <f>SUMIFS(TaxableValuation[Taxable Other],TaxableValuation[Dist],$C135,TaxableValuation[Tif_NonTIF],$A$4)</f>
        <v>0</v>
      </c>
      <c r="Q135" s="8">
        <f>SUMIFS(TaxableValuation[Taxable Gross],TaxableValuation[Dist],$C135,TaxableValuation[Tif_NonTIF],$A$4)</f>
        <v>1221031</v>
      </c>
      <c r="R135" s="8">
        <f>SUMIFS(TaxableValuation[Taxable Military Exempt],TaxableValuation[Dist],$C135,TaxableValuation[Tif_NonTIF],$A$4)</f>
        <v>0</v>
      </c>
      <c r="S135" s="8">
        <f>SUMIFS(TaxableValuation[Taxable Homestead Exempt],TaxableValuation[Dist],$C135,TaxableValuation[Tif_NonTIF],$A$4)</f>
        <v>0</v>
      </c>
      <c r="T135" s="8">
        <f>SUMIFS(TaxableValuation[Taxable Net],TaxableValuation[Dist],$C135,TaxableValuation[Tif_NonTIF],$A$4)</f>
        <v>1221031</v>
      </c>
      <c r="U135" s="8">
        <f>SUMIFS(TaxableValuation[Taxable Gas &amp; Elec Utilities],TaxableValuation[Dist],$C135,TaxableValuation[Tif_NonTIF],$A$4)</f>
        <v>0</v>
      </c>
      <c r="V135" s="8">
        <f t="shared" si="1"/>
        <v>1221031</v>
      </c>
    </row>
    <row r="136" spans="1:22" x14ac:dyDescent="0.25">
      <c r="A136">
        <f>'Assessed Non-TIF'!A136</f>
        <v>2026</v>
      </c>
      <c r="B136" t="str">
        <f>'Assessed Non-TIF'!B136</f>
        <v>07</v>
      </c>
      <c r="C136" t="str">
        <f>'Assessed Non-TIF'!C136</f>
        <v>2727</v>
      </c>
      <c r="D136" t="str">
        <f>'Assessed Non-TIF'!D136</f>
        <v>2727</v>
      </c>
      <c r="E136" t="str">
        <f>'Assessed Non-TIF'!E136</f>
        <v>GRUNDY CENTER</v>
      </c>
      <c r="F136" t="str">
        <f>'Assessed Non-TIF'!F136</f>
        <v>Grundy Center</v>
      </c>
      <c r="G136" s="8">
        <f>SUMIFS(TaxableValuation[Taxable Residential],TaxableValuation[Dist],$C136,TaxableValuation[Tif_NonTIF],$A$4)</f>
        <v>4620975</v>
      </c>
      <c r="H136" s="8">
        <f>SUMIFS(TaxableValuation[Taxable Ag Land],TaxableValuation[Dist],$C136,TaxableValuation[Tif_NonTIF],$A$4)</f>
        <v>0</v>
      </c>
      <c r="I136" s="8">
        <f>SUMIFS(TaxableValuation[Taxable Ag Building],TaxableValuation[Dist],$C136,TaxableValuation[Tif_NonTIF],$A$4)</f>
        <v>0</v>
      </c>
      <c r="J136" s="8">
        <f>SUMIFS(TaxableValuation[Taxable Commercial],TaxableValuation[Dist],$C136,TaxableValuation[Tif_NonTIF],$A$4)</f>
        <v>14907779</v>
      </c>
      <c r="K136" s="8">
        <f>SUMIFS(TaxableValuation[Taxable Industrial],TaxableValuation[Dist],$C136,TaxableValuation[Tif_NonTIF],$A$4)</f>
        <v>72317</v>
      </c>
      <c r="L136" s="8">
        <f>SUMIFS(TaxableValuation[Taxable Reserved],TaxableValuation[Dist],$C136,TaxableValuation[Tif_NonTIF],$A$4)</f>
        <v>0</v>
      </c>
      <c r="M136" s="8">
        <f>SUMIFS(TaxableValuation[Taxable Reserved2],TaxableValuation[Dist],$C136,TaxableValuation[Tif_NonTIF],$A$4)</f>
        <v>0</v>
      </c>
      <c r="N136" s="8">
        <f>SUMIFS(TaxableValuation[Taxable Railroads],TaxableValuation[Dist],$C136,TaxableValuation[Tif_NonTIF],$A$4)</f>
        <v>0</v>
      </c>
      <c r="O136" s="8">
        <f>SUMIFS(TaxableValuation[Taxable Utilities],TaxableValuation[Dist],$C136,TaxableValuation[Tif_NonTIF],$A$4)</f>
        <v>0</v>
      </c>
      <c r="P136" s="8">
        <f>SUMIFS(TaxableValuation[Taxable Other],TaxableValuation[Dist],$C136,TaxableValuation[Tif_NonTIF],$A$4)</f>
        <v>0</v>
      </c>
      <c r="Q136" s="8">
        <f>SUMIFS(TaxableValuation[Taxable Gross],TaxableValuation[Dist],$C136,TaxableValuation[Tif_NonTIF],$A$4)</f>
        <v>19601071</v>
      </c>
      <c r="R136" s="8">
        <f>SUMIFS(TaxableValuation[Taxable Military Exempt],TaxableValuation[Dist],$C136,TaxableValuation[Tif_NonTIF],$A$4)</f>
        <v>0</v>
      </c>
      <c r="S136" s="8">
        <f>SUMIFS(TaxableValuation[Taxable Homestead Exempt],TaxableValuation[Dist],$C136,TaxableValuation[Tif_NonTIF],$A$4)</f>
        <v>0</v>
      </c>
      <c r="T136" s="8">
        <f>SUMIFS(TaxableValuation[Taxable Net],TaxableValuation[Dist],$C136,TaxableValuation[Tif_NonTIF],$A$4)</f>
        <v>19601071</v>
      </c>
      <c r="U136" s="8">
        <f>SUMIFS(TaxableValuation[Taxable Gas &amp; Elec Utilities],TaxableValuation[Dist],$C136,TaxableValuation[Tif_NonTIF],$A$4)</f>
        <v>0</v>
      </c>
      <c r="V136" s="8">
        <f t="shared" ref="V136:V199" si="2">SUM(T136:U136)</f>
        <v>19601071</v>
      </c>
    </row>
    <row r="137" spans="1:22" x14ac:dyDescent="0.25">
      <c r="A137">
        <f>'Assessed Non-TIF'!A137</f>
        <v>2026</v>
      </c>
      <c r="B137" t="str">
        <f>'Assessed Non-TIF'!B137</f>
        <v>11</v>
      </c>
      <c r="C137" t="str">
        <f>'Assessed Non-TIF'!C137</f>
        <v>2754</v>
      </c>
      <c r="D137" t="str">
        <f>'Assessed Non-TIF'!D137</f>
        <v>2754</v>
      </c>
      <c r="E137" t="str">
        <f>'Assessed Non-TIF'!E137</f>
        <v>GUTHRIE CENTER</v>
      </c>
      <c r="F137" t="str">
        <f>'Assessed Non-TIF'!F137</f>
        <v>Guthrie Center</v>
      </c>
      <c r="G137" s="8">
        <f>SUMIFS(TaxableValuation[Taxable Residential],TaxableValuation[Dist],$C137,TaxableValuation[Tif_NonTIF],$A$4)</f>
        <v>835994</v>
      </c>
      <c r="H137" s="8">
        <f>SUMIFS(TaxableValuation[Taxable Ag Land],TaxableValuation[Dist],$C137,TaxableValuation[Tif_NonTIF],$A$4)</f>
        <v>117559</v>
      </c>
      <c r="I137" s="8">
        <f>SUMIFS(TaxableValuation[Taxable Ag Building],TaxableValuation[Dist],$C137,TaxableValuation[Tif_NonTIF],$A$4)</f>
        <v>0</v>
      </c>
      <c r="J137" s="8">
        <f>SUMIFS(TaxableValuation[Taxable Commercial],TaxableValuation[Dist],$C137,TaxableValuation[Tif_NonTIF],$A$4)</f>
        <v>260810</v>
      </c>
      <c r="K137" s="8">
        <f>SUMIFS(TaxableValuation[Taxable Industrial],TaxableValuation[Dist],$C137,TaxableValuation[Tif_NonTIF],$A$4)</f>
        <v>0</v>
      </c>
      <c r="L137" s="8">
        <f>SUMIFS(TaxableValuation[Taxable Reserved],TaxableValuation[Dist],$C137,TaxableValuation[Tif_NonTIF],$A$4)</f>
        <v>0</v>
      </c>
      <c r="M137" s="8">
        <f>SUMIFS(TaxableValuation[Taxable Reserved2],TaxableValuation[Dist],$C137,TaxableValuation[Tif_NonTIF],$A$4)</f>
        <v>0</v>
      </c>
      <c r="N137" s="8">
        <f>SUMIFS(TaxableValuation[Taxable Railroads],TaxableValuation[Dist],$C137,TaxableValuation[Tif_NonTIF],$A$4)</f>
        <v>0</v>
      </c>
      <c r="O137" s="8">
        <f>SUMIFS(TaxableValuation[Taxable Utilities],TaxableValuation[Dist],$C137,TaxableValuation[Tif_NonTIF],$A$4)</f>
        <v>0</v>
      </c>
      <c r="P137" s="8">
        <f>SUMIFS(TaxableValuation[Taxable Other],TaxableValuation[Dist],$C137,TaxableValuation[Tif_NonTIF],$A$4)</f>
        <v>0</v>
      </c>
      <c r="Q137" s="8">
        <f>SUMIFS(TaxableValuation[Taxable Gross],TaxableValuation[Dist],$C137,TaxableValuation[Tif_NonTIF],$A$4)</f>
        <v>1214363</v>
      </c>
      <c r="R137" s="8">
        <f>SUMIFS(TaxableValuation[Taxable Military Exempt],TaxableValuation[Dist],$C137,TaxableValuation[Tif_NonTIF],$A$4)</f>
        <v>0</v>
      </c>
      <c r="S137" s="8">
        <f>SUMIFS(TaxableValuation[Taxable Homestead Exempt],TaxableValuation[Dist],$C137,TaxableValuation[Tif_NonTIF],$A$4)</f>
        <v>0</v>
      </c>
      <c r="T137" s="8">
        <f>SUMIFS(TaxableValuation[Taxable Net],TaxableValuation[Dist],$C137,TaxableValuation[Tif_NonTIF],$A$4)</f>
        <v>1214363</v>
      </c>
      <c r="U137" s="8">
        <f>SUMIFS(TaxableValuation[Taxable Gas &amp; Elec Utilities],TaxableValuation[Dist],$C137,TaxableValuation[Tif_NonTIF],$A$4)</f>
        <v>0</v>
      </c>
      <c r="V137" s="8">
        <f t="shared" si="2"/>
        <v>1214363</v>
      </c>
    </row>
    <row r="138" spans="1:22" x14ac:dyDescent="0.25">
      <c r="A138">
        <f>'Assessed Non-TIF'!A138</f>
        <v>2026</v>
      </c>
      <c r="B138" t="str">
        <f>'Assessed Non-TIF'!B138</f>
        <v>13</v>
      </c>
      <c r="C138" t="str">
        <f>'Assessed Non-TIF'!C138</f>
        <v>2772</v>
      </c>
      <c r="D138" t="str">
        <f>'Assessed Non-TIF'!D138</f>
        <v>2772</v>
      </c>
      <c r="E138" t="str">
        <f>'Assessed Non-TIF'!E138</f>
        <v>HAMBURG</v>
      </c>
      <c r="F138" t="str">
        <f>'Assessed Non-TIF'!F138</f>
        <v>Hamburg</v>
      </c>
      <c r="G138" s="8">
        <f>SUMIFS(TaxableValuation[Taxable Residential],TaxableValuation[Dist],$C138,TaxableValuation[Tif_NonTIF],$A$4)</f>
        <v>0</v>
      </c>
      <c r="H138" s="8">
        <f>SUMIFS(TaxableValuation[Taxable Ag Land],TaxableValuation[Dist],$C138,TaxableValuation[Tif_NonTIF],$A$4)</f>
        <v>0</v>
      </c>
      <c r="I138" s="8">
        <f>SUMIFS(TaxableValuation[Taxable Ag Building],TaxableValuation[Dist],$C138,TaxableValuation[Tif_NonTIF],$A$4)</f>
        <v>0</v>
      </c>
      <c r="J138" s="8">
        <f>SUMIFS(TaxableValuation[Taxable Commercial],TaxableValuation[Dist],$C138,TaxableValuation[Tif_NonTIF],$A$4)</f>
        <v>640083</v>
      </c>
      <c r="K138" s="8">
        <f>SUMIFS(TaxableValuation[Taxable Industrial],TaxableValuation[Dist],$C138,TaxableValuation[Tif_NonTIF],$A$4)</f>
        <v>0</v>
      </c>
      <c r="L138" s="8">
        <f>SUMIFS(TaxableValuation[Taxable Reserved],TaxableValuation[Dist],$C138,TaxableValuation[Tif_NonTIF],$A$4)</f>
        <v>0</v>
      </c>
      <c r="M138" s="8">
        <f>SUMIFS(TaxableValuation[Taxable Reserved2],TaxableValuation[Dist],$C138,TaxableValuation[Tif_NonTIF],$A$4)</f>
        <v>0</v>
      </c>
      <c r="N138" s="8">
        <f>SUMIFS(TaxableValuation[Taxable Railroads],TaxableValuation[Dist],$C138,TaxableValuation[Tif_NonTIF],$A$4)</f>
        <v>0</v>
      </c>
      <c r="O138" s="8">
        <f>SUMIFS(TaxableValuation[Taxable Utilities],TaxableValuation[Dist],$C138,TaxableValuation[Tif_NonTIF],$A$4)</f>
        <v>0</v>
      </c>
      <c r="P138" s="8">
        <f>SUMIFS(TaxableValuation[Taxable Other],TaxableValuation[Dist],$C138,TaxableValuation[Tif_NonTIF],$A$4)</f>
        <v>0</v>
      </c>
      <c r="Q138" s="8">
        <f>SUMIFS(TaxableValuation[Taxable Gross],TaxableValuation[Dist],$C138,TaxableValuation[Tif_NonTIF],$A$4)</f>
        <v>640083</v>
      </c>
      <c r="R138" s="8">
        <f>SUMIFS(TaxableValuation[Taxable Military Exempt],TaxableValuation[Dist],$C138,TaxableValuation[Tif_NonTIF],$A$4)</f>
        <v>0</v>
      </c>
      <c r="S138" s="8">
        <f>SUMIFS(TaxableValuation[Taxable Homestead Exempt],TaxableValuation[Dist],$C138,TaxableValuation[Tif_NonTIF],$A$4)</f>
        <v>0</v>
      </c>
      <c r="T138" s="8">
        <f>SUMIFS(TaxableValuation[Taxable Net],TaxableValuation[Dist],$C138,TaxableValuation[Tif_NonTIF],$A$4)</f>
        <v>640083</v>
      </c>
      <c r="U138" s="8">
        <f>SUMIFS(TaxableValuation[Taxable Gas &amp; Elec Utilities],TaxableValuation[Dist],$C138,TaxableValuation[Tif_NonTIF],$A$4)</f>
        <v>0</v>
      </c>
      <c r="V138" s="8">
        <f t="shared" si="2"/>
        <v>640083</v>
      </c>
    </row>
    <row r="139" spans="1:22" x14ac:dyDescent="0.25">
      <c r="A139">
        <f>'Assessed Non-TIF'!A139</f>
        <v>2026</v>
      </c>
      <c r="B139" t="str">
        <f>'Assessed Non-TIF'!B139</f>
        <v>07</v>
      </c>
      <c r="C139" t="str">
        <f>'Assessed Non-TIF'!C139</f>
        <v>2781</v>
      </c>
      <c r="D139" t="str">
        <f>'Assessed Non-TIF'!D139</f>
        <v>2781</v>
      </c>
      <c r="E139" t="str">
        <f>'Assessed Non-TIF'!E139</f>
        <v>HAMPTON-DUMONT</v>
      </c>
      <c r="F139" t="str">
        <f>'Assessed Non-TIF'!F139</f>
        <v>Hampton-Dumont</v>
      </c>
      <c r="G139" s="8">
        <f>SUMIFS(TaxableValuation[Taxable Residential],TaxableValuation[Dist],$C139,TaxableValuation[Tif_NonTIF],$A$4)</f>
        <v>884052</v>
      </c>
      <c r="H139" s="8">
        <f>SUMIFS(TaxableValuation[Taxable Ag Land],TaxableValuation[Dist],$C139,TaxableValuation[Tif_NonTIF],$A$4)</f>
        <v>0</v>
      </c>
      <c r="I139" s="8">
        <f>SUMIFS(TaxableValuation[Taxable Ag Building],TaxableValuation[Dist],$C139,TaxableValuation[Tif_NonTIF],$A$4)</f>
        <v>0</v>
      </c>
      <c r="J139" s="8">
        <f>SUMIFS(TaxableValuation[Taxable Commercial],TaxableValuation[Dist],$C139,TaxableValuation[Tif_NonTIF],$A$4)</f>
        <v>989005</v>
      </c>
      <c r="K139" s="8">
        <f>SUMIFS(TaxableValuation[Taxable Industrial],TaxableValuation[Dist],$C139,TaxableValuation[Tif_NonTIF],$A$4)</f>
        <v>108341</v>
      </c>
      <c r="L139" s="8">
        <f>SUMIFS(TaxableValuation[Taxable Reserved],TaxableValuation[Dist],$C139,TaxableValuation[Tif_NonTIF],$A$4)</f>
        <v>0</v>
      </c>
      <c r="M139" s="8">
        <f>SUMIFS(TaxableValuation[Taxable Reserved2],TaxableValuation[Dist],$C139,TaxableValuation[Tif_NonTIF],$A$4)</f>
        <v>0</v>
      </c>
      <c r="N139" s="8">
        <f>SUMIFS(TaxableValuation[Taxable Railroads],TaxableValuation[Dist],$C139,TaxableValuation[Tif_NonTIF],$A$4)</f>
        <v>0</v>
      </c>
      <c r="O139" s="8">
        <f>SUMIFS(TaxableValuation[Taxable Utilities],TaxableValuation[Dist],$C139,TaxableValuation[Tif_NonTIF],$A$4)</f>
        <v>0</v>
      </c>
      <c r="P139" s="8">
        <f>SUMIFS(TaxableValuation[Taxable Other],TaxableValuation[Dist],$C139,TaxableValuation[Tif_NonTIF],$A$4)</f>
        <v>0</v>
      </c>
      <c r="Q139" s="8">
        <f>SUMIFS(TaxableValuation[Taxable Gross],TaxableValuation[Dist],$C139,TaxableValuation[Tif_NonTIF],$A$4)</f>
        <v>1981398</v>
      </c>
      <c r="R139" s="8">
        <f>SUMIFS(TaxableValuation[Taxable Military Exempt],TaxableValuation[Dist],$C139,TaxableValuation[Tif_NonTIF],$A$4)</f>
        <v>0</v>
      </c>
      <c r="S139" s="8">
        <f>SUMIFS(TaxableValuation[Taxable Homestead Exempt],TaxableValuation[Dist],$C139,TaxableValuation[Tif_NonTIF],$A$4)</f>
        <v>0</v>
      </c>
      <c r="T139" s="8">
        <f>SUMIFS(TaxableValuation[Taxable Net],TaxableValuation[Dist],$C139,TaxableValuation[Tif_NonTIF],$A$4)</f>
        <v>1981398</v>
      </c>
      <c r="U139" s="8">
        <f>SUMIFS(TaxableValuation[Taxable Gas &amp; Elec Utilities],TaxableValuation[Dist],$C139,TaxableValuation[Tif_NonTIF],$A$4)</f>
        <v>0</v>
      </c>
      <c r="V139" s="8">
        <f t="shared" si="2"/>
        <v>1981398</v>
      </c>
    </row>
    <row r="140" spans="1:22" x14ac:dyDescent="0.25">
      <c r="A140">
        <f>'Assessed Non-TIF'!A140</f>
        <v>2026</v>
      </c>
      <c r="B140" t="str">
        <f>'Assessed Non-TIF'!B140</f>
        <v>13</v>
      </c>
      <c r="C140" t="str">
        <f>'Assessed Non-TIF'!C140</f>
        <v>2826</v>
      </c>
      <c r="D140" t="str">
        <f>'Assessed Non-TIF'!D140</f>
        <v>2826</v>
      </c>
      <c r="E140" t="str">
        <f>'Assessed Non-TIF'!E140</f>
        <v>HARLAN</v>
      </c>
      <c r="F140" t="str">
        <f>'Assessed Non-TIF'!F140</f>
        <v>Harlan</v>
      </c>
      <c r="G140" s="8">
        <f>SUMIFS(TaxableValuation[Taxable Residential],TaxableValuation[Dist],$C140,TaxableValuation[Tif_NonTIF],$A$4)</f>
        <v>10960542</v>
      </c>
      <c r="H140" s="8">
        <f>SUMIFS(TaxableValuation[Taxable Ag Land],TaxableValuation[Dist],$C140,TaxableValuation[Tif_NonTIF],$A$4)</f>
        <v>358868</v>
      </c>
      <c r="I140" s="8">
        <f>SUMIFS(TaxableValuation[Taxable Ag Building],TaxableValuation[Dist],$C140,TaxableValuation[Tif_NonTIF],$A$4)</f>
        <v>900430</v>
      </c>
      <c r="J140" s="8">
        <f>SUMIFS(TaxableValuation[Taxable Commercial],TaxableValuation[Dist],$C140,TaxableValuation[Tif_NonTIF],$A$4)</f>
        <v>5395096</v>
      </c>
      <c r="K140" s="8">
        <f>SUMIFS(TaxableValuation[Taxable Industrial],TaxableValuation[Dist],$C140,TaxableValuation[Tif_NonTIF],$A$4)</f>
        <v>2941731</v>
      </c>
      <c r="L140" s="8">
        <f>SUMIFS(TaxableValuation[Taxable Reserved],TaxableValuation[Dist],$C140,TaxableValuation[Tif_NonTIF],$A$4)</f>
        <v>0</v>
      </c>
      <c r="M140" s="8">
        <f>SUMIFS(TaxableValuation[Taxable Reserved2],TaxableValuation[Dist],$C140,TaxableValuation[Tif_NonTIF],$A$4)</f>
        <v>0</v>
      </c>
      <c r="N140" s="8">
        <f>SUMIFS(TaxableValuation[Taxable Railroads],TaxableValuation[Dist],$C140,TaxableValuation[Tif_NonTIF],$A$4)</f>
        <v>0</v>
      </c>
      <c r="O140" s="8">
        <f>SUMIFS(TaxableValuation[Taxable Utilities],TaxableValuation[Dist],$C140,TaxableValuation[Tif_NonTIF],$A$4)</f>
        <v>0</v>
      </c>
      <c r="P140" s="8">
        <f>SUMIFS(TaxableValuation[Taxable Other],TaxableValuation[Dist],$C140,TaxableValuation[Tif_NonTIF],$A$4)</f>
        <v>0</v>
      </c>
      <c r="Q140" s="8">
        <f>SUMIFS(TaxableValuation[Taxable Gross],TaxableValuation[Dist],$C140,TaxableValuation[Tif_NonTIF],$A$4)</f>
        <v>20556667</v>
      </c>
      <c r="R140" s="8">
        <f>SUMIFS(TaxableValuation[Taxable Military Exempt],TaxableValuation[Dist],$C140,TaxableValuation[Tif_NonTIF],$A$4)</f>
        <v>0</v>
      </c>
      <c r="S140" s="8">
        <f>SUMIFS(TaxableValuation[Taxable Homestead Exempt],TaxableValuation[Dist],$C140,TaxableValuation[Tif_NonTIF],$A$4)</f>
        <v>0</v>
      </c>
      <c r="T140" s="8">
        <f>SUMIFS(TaxableValuation[Taxable Net],TaxableValuation[Dist],$C140,TaxableValuation[Tif_NonTIF],$A$4)</f>
        <v>20556667</v>
      </c>
      <c r="U140" s="8">
        <f>SUMIFS(TaxableValuation[Taxable Gas &amp; Elec Utilities],TaxableValuation[Dist],$C140,TaxableValuation[Tif_NonTIF],$A$4)</f>
        <v>0</v>
      </c>
      <c r="V140" s="8">
        <f t="shared" si="2"/>
        <v>20556667</v>
      </c>
    </row>
    <row r="141" spans="1:22" x14ac:dyDescent="0.25">
      <c r="A141">
        <f>'Assessed Non-TIF'!A141</f>
        <v>2026</v>
      </c>
      <c r="B141" t="str">
        <f>'Assessed Non-TIF'!B141</f>
        <v>05</v>
      </c>
      <c r="C141" t="str">
        <f>'Assessed Non-TIF'!C141</f>
        <v>2846</v>
      </c>
      <c r="D141" t="str">
        <f>'Assessed Non-TIF'!D141</f>
        <v>2846</v>
      </c>
      <c r="E141" t="str">
        <f>'Assessed Non-TIF'!E141</f>
        <v>HARRIS-LAKE PARK</v>
      </c>
      <c r="F141" t="str">
        <f>'Assessed Non-TIF'!F141</f>
        <v>Harris-Lake Park</v>
      </c>
      <c r="G141" s="8">
        <f>SUMIFS(TaxableValuation[Taxable Residential],TaxableValuation[Dist],$C141,TaxableValuation[Tif_NonTIF],$A$4)</f>
        <v>1731586</v>
      </c>
      <c r="H141" s="8">
        <f>SUMIFS(TaxableValuation[Taxable Ag Land],TaxableValuation[Dist],$C141,TaxableValuation[Tif_NonTIF],$A$4)</f>
        <v>0</v>
      </c>
      <c r="I141" s="8">
        <f>SUMIFS(TaxableValuation[Taxable Ag Building],TaxableValuation[Dist],$C141,TaxableValuation[Tif_NonTIF],$A$4)</f>
        <v>0</v>
      </c>
      <c r="J141" s="8">
        <f>SUMIFS(TaxableValuation[Taxable Commercial],TaxableValuation[Dist],$C141,TaxableValuation[Tif_NonTIF],$A$4)</f>
        <v>0</v>
      </c>
      <c r="K141" s="8">
        <f>SUMIFS(TaxableValuation[Taxable Industrial],TaxableValuation[Dist],$C141,TaxableValuation[Tif_NonTIF],$A$4)</f>
        <v>0</v>
      </c>
      <c r="L141" s="8">
        <f>SUMIFS(TaxableValuation[Taxable Reserved],TaxableValuation[Dist],$C141,TaxableValuation[Tif_NonTIF],$A$4)</f>
        <v>0</v>
      </c>
      <c r="M141" s="8">
        <f>SUMIFS(TaxableValuation[Taxable Reserved2],TaxableValuation[Dist],$C141,TaxableValuation[Tif_NonTIF],$A$4)</f>
        <v>0</v>
      </c>
      <c r="N141" s="8">
        <f>SUMIFS(TaxableValuation[Taxable Railroads],TaxableValuation[Dist],$C141,TaxableValuation[Tif_NonTIF],$A$4)</f>
        <v>0</v>
      </c>
      <c r="O141" s="8">
        <f>SUMIFS(TaxableValuation[Taxable Utilities],TaxableValuation[Dist],$C141,TaxableValuation[Tif_NonTIF],$A$4)</f>
        <v>0</v>
      </c>
      <c r="P141" s="8">
        <f>SUMIFS(TaxableValuation[Taxable Other],TaxableValuation[Dist],$C141,TaxableValuation[Tif_NonTIF],$A$4)</f>
        <v>0</v>
      </c>
      <c r="Q141" s="8">
        <f>SUMIFS(TaxableValuation[Taxable Gross],TaxableValuation[Dist],$C141,TaxableValuation[Tif_NonTIF],$A$4)</f>
        <v>1731586</v>
      </c>
      <c r="R141" s="8">
        <f>SUMIFS(TaxableValuation[Taxable Military Exempt],TaxableValuation[Dist],$C141,TaxableValuation[Tif_NonTIF],$A$4)</f>
        <v>4000</v>
      </c>
      <c r="S141" s="8">
        <f>SUMIFS(TaxableValuation[Taxable Homestead Exempt],TaxableValuation[Dist],$C141,TaxableValuation[Tif_NonTIF],$A$4)</f>
        <v>13000</v>
      </c>
      <c r="T141" s="8">
        <f>SUMIFS(TaxableValuation[Taxable Net],TaxableValuation[Dist],$C141,TaxableValuation[Tif_NonTIF],$A$4)</f>
        <v>1714586</v>
      </c>
      <c r="U141" s="8">
        <f>SUMIFS(TaxableValuation[Taxable Gas &amp; Elec Utilities],TaxableValuation[Dist],$C141,TaxableValuation[Tif_NonTIF],$A$4)</f>
        <v>0</v>
      </c>
      <c r="V141" s="8">
        <f t="shared" si="2"/>
        <v>1714586</v>
      </c>
    </row>
    <row r="142" spans="1:22" x14ac:dyDescent="0.25">
      <c r="A142">
        <f>'Assessed Non-TIF'!A142</f>
        <v>2026</v>
      </c>
      <c r="B142" t="str">
        <f>'Assessed Non-TIF'!B142</f>
        <v>12</v>
      </c>
      <c r="C142" t="str">
        <f>'Assessed Non-TIF'!C142</f>
        <v>2862</v>
      </c>
      <c r="D142" t="str">
        <f>'Assessed Non-TIF'!D142</f>
        <v>2862</v>
      </c>
      <c r="E142" t="str">
        <f>'Assessed Non-TIF'!E142</f>
        <v>HARTLEY-MELVIN-SANBORN</v>
      </c>
      <c r="F142" t="str">
        <f>'Assessed Non-TIF'!F142</f>
        <v>Hartley-Melvin-Sanborn</v>
      </c>
      <c r="G142" s="8">
        <f>SUMIFS(TaxableValuation[Taxable Residential],TaxableValuation[Dist],$C142,TaxableValuation[Tif_NonTIF],$A$4)</f>
        <v>13379226</v>
      </c>
      <c r="H142" s="8">
        <f>SUMIFS(TaxableValuation[Taxable Ag Land],TaxableValuation[Dist],$C142,TaxableValuation[Tif_NonTIF],$A$4)</f>
        <v>0</v>
      </c>
      <c r="I142" s="8">
        <f>SUMIFS(TaxableValuation[Taxable Ag Building],TaxableValuation[Dist],$C142,TaxableValuation[Tif_NonTIF],$A$4)</f>
        <v>0</v>
      </c>
      <c r="J142" s="8">
        <f>SUMIFS(TaxableValuation[Taxable Commercial],TaxableValuation[Dist],$C142,TaxableValuation[Tif_NonTIF],$A$4)</f>
        <v>5446400</v>
      </c>
      <c r="K142" s="8">
        <f>SUMIFS(TaxableValuation[Taxable Industrial],TaxableValuation[Dist],$C142,TaxableValuation[Tif_NonTIF],$A$4)</f>
        <v>666487</v>
      </c>
      <c r="L142" s="8">
        <f>SUMIFS(TaxableValuation[Taxable Reserved],TaxableValuation[Dist],$C142,TaxableValuation[Tif_NonTIF],$A$4)</f>
        <v>0</v>
      </c>
      <c r="M142" s="8">
        <f>SUMIFS(TaxableValuation[Taxable Reserved2],TaxableValuation[Dist],$C142,TaxableValuation[Tif_NonTIF],$A$4)</f>
        <v>0</v>
      </c>
      <c r="N142" s="8">
        <f>SUMIFS(TaxableValuation[Taxable Railroads],TaxableValuation[Dist],$C142,TaxableValuation[Tif_NonTIF],$A$4)</f>
        <v>0</v>
      </c>
      <c r="O142" s="8">
        <f>SUMIFS(TaxableValuation[Taxable Utilities],TaxableValuation[Dist],$C142,TaxableValuation[Tif_NonTIF],$A$4)</f>
        <v>0</v>
      </c>
      <c r="P142" s="8">
        <f>SUMIFS(TaxableValuation[Taxable Other],TaxableValuation[Dist],$C142,TaxableValuation[Tif_NonTIF],$A$4)</f>
        <v>0</v>
      </c>
      <c r="Q142" s="8">
        <f>SUMIFS(TaxableValuation[Taxable Gross],TaxableValuation[Dist],$C142,TaxableValuation[Tif_NonTIF],$A$4)</f>
        <v>19492113</v>
      </c>
      <c r="R142" s="8">
        <f>SUMIFS(TaxableValuation[Taxable Military Exempt],TaxableValuation[Dist],$C142,TaxableValuation[Tif_NonTIF],$A$4)</f>
        <v>0</v>
      </c>
      <c r="S142" s="8">
        <f>SUMIFS(TaxableValuation[Taxable Homestead Exempt],TaxableValuation[Dist],$C142,TaxableValuation[Tif_NonTIF],$A$4)</f>
        <v>0</v>
      </c>
      <c r="T142" s="8">
        <f>SUMIFS(TaxableValuation[Taxable Net],TaxableValuation[Dist],$C142,TaxableValuation[Tif_NonTIF],$A$4)</f>
        <v>19492113</v>
      </c>
      <c r="U142" s="8">
        <f>SUMIFS(TaxableValuation[Taxable Gas &amp; Elec Utilities],TaxableValuation[Dist],$C142,TaxableValuation[Tif_NonTIF],$A$4)</f>
        <v>0</v>
      </c>
      <c r="V142" s="8">
        <f t="shared" si="2"/>
        <v>19492113</v>
      </c>
    </row>
    <row r="143" spans="1:22" x14ac:dyDescent="0.25">
      <c r="A143">
        <f>'Assessed Non-TIF'!A143</f>
        <v>2026</v>
      </c>
      <c r="B143" t="str">
        <f>'Assessed Non-TIF'!B143</f>
        <v>10</v>
      </c>
      <c r="C143" t="str">
        <f>'Assessed Non-TIF'!C143</f>
        <v>2977</v>
      </c>
      <c r="D143" t="str">
        <f>'Assessed Non-TIF'!D143</f>
        <v>2977</v>
      </c>
      <c r="E143" t="str">
        <f>'Assessed Non-TIF'!E143</f>
        <v>HIGHLAND</v>
      </c>
      <c r="F143" t="str">
        <f>'Assessed Non-TIF'!F143</f>
        <v>Highland</v>
      </c>
      <c r="G143" s="8">
        <f>SUMIFS(TaxableValuation[Taxable Residential],TaxableValuation[Dist],$C143,TaxableValuation[Tif_NonTIF],$A$4)</f>
        <v>1717781</v>
      </c>
      <c r="H143" s="8">
        <f>SUMIFS(TaxableValuation[Taxable Ag Land],TaxableValuation[Dist],$C143,TaxableValuation[Tif_NonTIF],$A$4)</f>
        <v>0</v>
      </c>
      <c r="I143" s="8">
        <f>SUMIFS(TaxableValuation[Taxable Ag Building],TaxableValuation[Dist],$C143,TaxableValuation[Tif_NonTIF],$A$4)</f>
        <v>0</v>
      </c>
      <c r="J143" s="8">
        <f>SUMIFS(TaxableValuation[Taxable Commercial],TaxableValuation[Dist],$C143,TaxableValuation[Tif_NonTIF],$A$4)</f>
        <v>0</v>
      </c>
      <c r="K143" s="8">
        <f>SUMIFS(TaxableValuation[Taxable Industrial],TaxableValuation[Dist],$C143,TaxableValuation[Tif_NonTIF],$A$4)</f>
        <v>0</v>
      </c>
      <c r="L143" s="8">
        <f>SUMIFS(TaxableValuation[Taxable Reserved],TaxableValuation[Dist],$C143,TaxableValuation[Tif_NonTIF],$A$4)</f>
        <v>0</v>
      </c>
      <c r="M143" s="8">
        <f>SUMIFS(TaxableValuation[Taxable Reserved2],TaxableValuation[Dist],$C143,TaxableValuation[Tif_NonTIF],$A$4)</f>
        <v>0</v>
      </c>
      <c r="N143" s="8">
        <f>SUMIFS(TaxableValuation[Taxable Railroads],TaxableValuation[Dist],$C143,TaxableValuation[Tif_NonTIF],$A$4)</f>
        <v>0</v>
      </c>
      <c r="O143" s="8">
        <f>SUMIFS(TaxableValuation[Taxable Utilities],TaxableValuation[Dist],$C143,TaxableValuation[Tif_NonTIF],$A$4)</f>
        <v>0</v>
      </c>
      <c r="P143" s="8">
        <f>SUMIFS(TaxableValuation[Taxable Other],TaxableValuation[Dist],$C143,TaxableValuation[Tif_NonTIF],$A$4)</f>
        <v>0</v>
      </c>
      <c r="Q143" s="8">
        <f>SUMIFS(TaxableValuation[Taxable Gross],TaxableValuation[Dist],$C143,TaxableValuation[Tif_NonTIF],$A$4)</f>
        <v>1717781</v>
      </c>
      <c r="R143" s="8">
        <f>SUMIFS(TaxableValuation[Taxable Military Exempt],TaxableValuation[Dist],$C143,TaxableValuation[Tif_NonTIF],$A$4)</f>
        <v>8000</v>
      </c>
      <c r="S143" s="8">
        <f>SUMIFS(TaxableValuation[Taxable Homestead Exempt],TaxableValuation[Dist],$C143,TaxableValuation[Tif_NonTIF],$A$4)</f>
        <v>0</v>
      </c>
      <c r="T143" s="8">
        <f>SUMIFS(TaxableValuation[Taxable Net],TaxableValuation[Dist],$C143,TaxableValuation[Tif_NonTIF],$A$4)</f>
        <v>1709781</v>
      </c>
      <c r="U143" s="8">
        <f>SUMIFS(TaxableValuation[Taxable Gas &amp; Elec Utilities],TaxableValuation[Dist],$C143,TaxableValuation[Tif_NonTIF],$A$4)</f>
        <v>0</v>
      </c>
      <c r="V143" s="8">
        <f t="shared" si="2"/>
        <v>1709781</v>
      </c>
    </row>
    <row r="144" spans="1:22" x14ac:dyDescent="0.25">
      <c r="A144">
        <f>'Assessed Non-TIF'!A144</f>
        <v>2026</v>
      </c>
      <c r="B144" t="str">
        <f>'Assessed Non-TIF'!B144</f>
        <v>12</v>
      </c>
      <c r="C144" t="str">
        <f>'Assessed Non-TIF'!C144</f>
        <v>2988</v>
      </c>
      <c r="D144" t="str">
        <f>'Assessed Non-TIF'!D144</f>
        <v>2988</v>
      </c>
      <c r="E144" t="str">
        <f>'Assessed Non-TIF'!E144</f>
        <v>HINTON</v>
      </c>
      <c r="F144" t="str">
        <f>'Assessed Non-TIF'!F144</f>
        <v>Hinton</v>
      </c>
      <c r="G144" s="8">
        <f>SUMIFS(TaxableValuation[Taxable Residential],TaxableValuation[Dist],$C144,TaxableValuation[Tif_NonTIF],$A$4)</f>
        <v>20176195</v>
      </c>
      <c r="H144" s="8">
        <f>SUMIFS(TaxableValuation[Taxable Ag Land],TaxableValuation[Dist],$C144,TaxableValuation[Tif_NonTIF],$A$4)</f>
        <v>8048</v>
      </c>
      <c r="I144" s="8">
        <f>SUMIFS(TaxableValuation[Taxable Ag Building],TaxableValuation[Dist],$C144,TaxableValuation[Tif_NonTIF],$A$4)</f>
        <v>0</v>
      </c>
      <c r="J144" s="8">
        <f>SUMIFS(TaxableValuation[Taxable Commercial],TaxableValuation[Dist],$C144,TaxableValuation[Tif_NonTIF],$A$4)</f>
        <v>0</v>
      </c>
      <c r="K144" s="8">
        <f>SUMIFS(TaxableValuation[Taxable Industrial],TaxableValuation[Dist],$C144,TaxableValuation[Tif_NonTIF],$A$4)</f>
        <v>0</v>
      </c>
      <c r="L144" s="8">
        <f>SUMIFS(TaxableValuation[Taxable Reserved],TaxableValuation[Dist],$C144,TaxableValuation[Tif_NonTIF],$A$4)</f>
        <v>0</v>
      </c>
      <c r="M144" s="8">
        <f>SUMIFS(TaxableValuation[Taxable Reserved2],TaxableValuation[Dist],$C144,TaxableValuation[Tif_NonTIF],$A$4)</f>
        <v>0</v>
      </c>
      <c r="N144" s="8">
        <f>SUMIFS(TaxableValuation[Taxable Railroads],TaxableValuation[Dist],$C144,TaxableValuation[Tif_NonTIF],$A$4)</f>
        <v>0</v>
      </c>
      <c r="O144" s="8">
        <f>SUMIFS(TaxableValuation[Taxable Utilities],TaxableValuation[Dist],$C144,TaxableValuation[Tif_NonTIF],$A$4)</f>
        <v>0</v>
      </c>
      <c r="P144" s="8">
        <f>SUMIFS(TaxableValuation[Taxable Other],TaxableValuation[Dist],$C144,TaxableValuation[Tif_NonTIF],$A$4)</f>
        <v>0</v>
      </c>
      <c r="Q144" s="8">
        <f>SUMIFS(TaxableValuation[Taxable Gross],TaxableValuation[Dist],$C144,TaxableValuation[Tif_NonTIF],$A$4)</f>
        <v>20184243</v>
      </c>
      <c r="R144" s="8">
        <f>SUMIFS(TaxableValuation[Taxable Military Exempt],TaxableValuation[Dist],$C144,TaxableValuation[Tif_NonTIF],$A$4)</f>
        <v>0</v>
      </c>
      <c r="S144" s="8">
        <f>SUMIFS(TaxableValuation[Taxable Homestead Exempt],TaxableValuation[Dist],$C144,TaxableValuation[Tif_NonTIF],$A$4)</f>
        <v>0</v>
      </c>
      <c r="T144" s="8">
        <f>SUMIFS(TaxableValuation[Taxable Net],TaxableValuation[Dist],$C144,TaxableValuation[Tif_NonTIF],$A$4)</f>
        <v>20184243</v>
      </c>
      <c r="U144" s="8">
        <f>SUMIFS(TaxableValuation[Taxable Gas &amp; Elec Utilities],TaxableValuation[Dist],$C144,TaxableValuation[Tif_NonTIF],$A$4)</f>
        <v>0</v>
      </c>
      <c r="V144" s="8">
        <f t="shared" si="2"/>
        <v>20184243</v>
      </c>
    </row>
    <row r="145" spans="1:22" x14ac:dyDescent="0.25">
      <c r="A145">
        <f>'Assessed Non-TIF'!A145</f>
        <v>2026</v>
      </c>
      <c r="B145" t="str">
        <f>'Assessed Non-TIF'!B145</f>
        <v>10</v>
      </c>
      <c r="C145" t="str">
        <f>'Assessed Non-TIF'!C145</f>
        <v>2766</v>
      </c>
      <c r="D145" t="str">
        <f>'Assessed Non-TIF'!D145</f>
        <v>2766</v>
      </c>
      <c r="E145" t="str">
        <f>'Assessed Non-TIF'!E145</f>
        <v>HLV</v>
      </c>
      <c r="F145" t="str">
        <f>'Assessed Non-TIF'!F145</f>
        <v>HLV</v>
      </c>
      <c r="G145" s="8">
        <f>SUMIFS(TaxableValuation[Taxable Residential],TaxableValuation[Dist],$C145,TaxableValuation[Tif_NonTIF],$A$4)</f>
        <v>0</v>
      </c>
      <c r="H145" s="8">
        <f>SUMIFS(TaxableValuation[Taxable Ag Land],TaxableValuation[Dist],$C145,TaxableValuation[Tif_NonTIF],$A$4)</f>
        <v>0</v>
      </c>
      <c r="I145" s="8">
        <f>SUMIFS(TaxableValuation[Taxable Ag Building],TaxableValuation[Dist],$C145,TaxableValuation[Tif_NonTIF],$A$4)</f>
        <v>0</v>
      </c>
      <c r="J145" s="8">
        <f>SUMIFS(TaxableValuation[Taxable Commercial],TaxableValuation[Dist],$C145,TaxableValuation[Tif_NonTIF],$A$4)</f>
        <v>0</v>
      </c>
      <c r="K145" s="8">
        <f>SUMIFS(TaxableValuation[Taxable Industrial],TaxableValuation[Dist],$C145,TaxableValuation[Tif_NonTIF],$A$4)</f>
        <v>26113800</v>
      </c>
      <c r="L145" s="8">
        <f>SUMIFS(TaxableValuation[Taxable Reserved],TaxableValuation[Dist],$C145,TaxableValuation[Tif_NonTIF],$A$4)</f>
        <v>0</v>
      </c>
      <c r="M145" s="8">
        <f>SUMIFS(TaxableValuation[Taxable Reserved2],TaxableValuation[Dist],$C145,TaxableValuation[Tif_NonTIF],$A$4)</f>
        <v>0</v>
      </c>
      <c r="N145" s="8">
        <f>SUMIFS(TaxableValuation[Taxable Railroads],TaxableValuation[Dist],$C145,TaxableValuation[Tif_NonTIF],$A$4)</f>
        <v>0</v>
      </c>
      <c r="O145" s="8">
        <f>SUMIFS(TaxableValuation[Taxable Utilities],TaxableValuation[Dist],$C145,TaxableValuation[Tif_NonTIF],$A$4)</f>
        <v>0</v>
      </c>
      <c r="P145" s="8">
        <f>SUMIFS(TaxableValuation[Taxable Other],TaxableValuation[Dist],$C145,TaxableValuation[Tif_NonTIF],$A$4)</f>
        <v>0</v>
      </c>
      <c r="Q145" s="8">
        <f>SUMIFS(TaxableValuation[Taxable Gross],TaxableValuation[Dist],$C145,TaxableValuation[Tif_NonTIF],$A$4)</f>
        <v>26113800</v>
      </c>
      <c r="R145" s="8">
        <f>SUMIFS(TaxableValuation[Taxable Military Exempt],TaxableValuation[Dist],$C145,TaxableValuation[Tif_NonTIF],$A$4)</f>
        <v>0</v>
      </c>
      <c r="S145" s="8">
        <f>SUMIFS(TaxableValuation[Taxable Homestead Exempt],TaxableValuation[Dist],$C145,TaxableValuation[Tif_NonTIF],$A$4)</f>
        <v>0</v>
      </c>
      <c r="T145" s="8">
        <f>SUMIFS(TaxableValuation[Taxable Net],TaxableValuation[Dist],$C145,TaxableValuation[Tif_NonTIF],$A$4)</f>
        <v>26113800</v>
      </c>
      <c r="U145" s="8">
        <f>SUMIFS(TaxableValuation[Taxable Gas &amp; Elec Utilities],TaxableValuation[Dist],$C145,TaxableValuation[Tif_NonTIF],$A$4)</f>
        <v>0</v>
      </c>
      <c r="V145" s="8">
        <f t="shared" si="2"/>
        <v>26113800</v>
      </c>
    </row>
    <row r="146" spans="1:22" x14ac:dyDescent="0.25">
      <c r="A146">
        <f>'Assessed Non-TIF'!A146</f>
        <v>2026</v>
      </c>
      <c r="B146" t="str">
        <f>'Assessed Non-TIF'!B146</f>
        <v>01</v>
      </c>
      <c r="C146" t="str">
        <f>'Assessed Non-TIF'!C146</f>
        <v>3029</v>
      </c>
      <c r="D146" t="str">
        <f>'Assessed Non-TIF'!D146</f>
        <v>3029</v>
      </c>
      <c r="E146" t="str">
        <f>'Assessed Non-TIF'!E146</f>
        <v>HOWARD-WINNESHIEK</v>
      </c>
      <c r="F146" t="str">
        <f>'Assessed Non-TIF'!F146</f>
        <v>Howard-Winneshiek</v>
      </c>
      <c r="G146" s="8">
        <f>SUMIFS(TaxableValuation[Taxable Residential],TaxableValuation[Dist],$C146,TaxableValuation[Tif_NonTIF],$A$4)</f>
        <v>2740417</v>
      </c>
      <c r="H146" s="8">
        <f>SUMIFS(TaxableValuation[Taxable Ag Land],TaxableValuation[Dist],$C146,TaxableValuation[Tif_NonTIF],$A$4)</f>
        <v>0</v>
      </c>
      <c r="I146" s="8">
        <f>SUMIFS(TaxableValuation[Taxable Ag Building],TaxableValuation[Dist],$C146,TaxableValuation[Tif_NonTIF],$A$4)</f>
        <v>0</v>
      </c>
      <c r="J146" s="8">
        <f>SUMIFS(TaxableValuation[Taxable Commercial],TaxableValuation[Dist],$C146,TaxableValuation[Tif_NonTIF],$A$4)</f>
        <v>2408175</v>
      </c>
      <c r="K146" s="8">
        <f>SUMIFS(TaxableValuation[Taxable Industrial],TaxableValuation[Dist],$C146,TaxableValuation[Tif_NonTIF],$A$4)</f>
        <v>0</v>
      </c>
      <c r="L146" s="8">
        <f>SUMIFS(TaxableValuation[Taxable Reserved],TaxableValuation[Dist],$C146,TaxableValuation[Tif_NonTIF],$A$4)</f>
        <v>0</v>
      </c>
      <c r="M146" s="8">
        <f>SUMIFS(TaxableValuation[Taxable Reserved2],TaxableValuation[Dist],$C146,TaxableValuation[Tif_NonTIF],$A$4)</f>
        <v>0</v>
      </c>
      <c r="N146" s="8">
        <f>SUMIFS(TaxableValuation[Taxable Railroads],TaxableValuation[Dist],$C146,TaxableValuation[Tif_NonTIF],$A$4)</f>
        <v>0</v>
      </c>
      <c r="O146" s="8">
        <f>SUMIFS(TaxableValuation[Taxable Utilities],TaxableValuation[Dist],$C146,TaxableValuation[Tif_NonTIF],$A$4)</f>
        <v>0</v>
      </c>
      <c r="P146" s="8">
        <f>SUMIFS(TaxableValuation[Taxable Other],TaxableValuation[Dist],$C146,TaxableValuation[Tif_NonTIF],$A$4)</f>
        <v>0</v>
      </c>
      <c r="Q146" s="8">
        <f>SUMIFS(TaxableValuation[Taxable Gross],TaxableValuation[Dist],$C146,TaxableValuation[Tif_NonTIF],$A$4)</f>
        <v>5148592</v>
      </c>
      <c r="R146" s="8">
        <f>SUMIFS(TaxableValuation[Taxable Military Exempt],TaxableValuation[Dist],$C146,TaxableValuation[Tif_NonTIF],$A$4)</f>
        <v>0</v>
      </c>
      <c r="S146" s="8">
        <f>SUMIFS(TaxableValuation[Taxable Homestead Exempt],TaxableValuation[Dist],$C146,TaxableValuation[Tif_NonTIF],$A$4)</f>
        <v>0</v>
      </c>
      <c r="T146" s="8">
        <f>SUMIFS(TaxableValuation[Taxable Net],TaxableValuation[Dist],$C146,TaxableValuation[Tif_NonTIF],$A$4)</f>
        <v>5148592</v>
      </c>
      <c r="U146" s="8">
        <f>SUMIFS(TaxableValuation[Taxable Gas &amp; Elec Utilities],TaxableValuation[Dist],$C146,TaxableValuation[Tif_NonTIF],$A$4)</f>
        <v>0</v>
      </c>
      <c r="V146" s="8">
        <f t="shared" si="2"/>
        <v>5148592</v>
      </c>
    </row>
    <row r="147" spans="1:22" x14ac:dyDescent="0.25">
      <c r="A147">
        <f>'Assessed Non-TIF'!A147</f>
        <v>2026</v>
      </c>
      <c r="B147" t="str">
        <f>'Assessed Non-TIF'!B147</f>
        <v>07</v>
      </c>
      <c r="C147" t="str">
        <f>'Assessed Non-TIF'!C147</f>
        <v>3033</v>
      </c>
      <c r="D147" t="str">
        <f>'Assessed Non-TIF'!D147</f>
        <v>3033</v>
      </c>
      <c r="E147" t="str">
        <f>'Assessed Non-TIF'!E147</f>
        <v>HUBBARD-RADCLIFFE</v>
      </c>
      <c r="F147" t="str">
        <f>'Assessed Non-TIF'!F147</f>
        <v>Hubbard-Radcliffe</v>
      </c>
      <c r="G147" s="8">
        <f>SUMIFS(TaxableValuation[Taxable Residential],TaxableValuation[Dist],$C147,TaxableValuation[Tif_NonTIF],$A$4)</f>
        <v>3056220</v>
      </c>
      <c r="H147" s="8">
        <f>SUMIFS(TaxableValuation[Taxable Ag Land],TaxableValuation[Dist],$C147,TaxableValuation[Tif_NonTIF],$A$4)</f>
        <v>0</v>
      </c>
      <c r="I147" s="8">
        <f>SUMIFS(TaxableValuation[Taxable Ag Building],TaxableValuation[Dist],$C147,TaxableValuation[Tif_NonTIF],$A$4)</f>
        <v>0</v>
      </c>
      <c r="J147" s="8">
        <f>SUMIFS(TaxableValuation[Taxable Commercial],TaxableValuation[Dist],$C147,TaxableValuation[Tif_NonTIF],$A$4)</f>
        <v>1053647</v>
      </c>
      <c r="K147" s="8">
        <f>SUMIFS(TaxableValuation[Taxable Industrial],TaxableValuation[Dist],$C147,TaxableValuation[Tif_NonTIF],$A$4)</f>
        <v>1903970</v>
      </c>
      <c r="L147" s="8">
        <f>SUMIFS(TaxableValuation[Taxable Reserved],TaxableValuation[Dist],$C147,TaxableValuation[Tif_NonTIF],$A$4)</f>
        <v>0</v>
      </c>
      <c r="M147" s="8">
        <f>SUMIFS(TaxableValuation[Taxable Reserved2],TaxableValuation[Dist],$C147,TaxableValuation[Tif_NonTIF],$A$4)</f>
        <v>0</v>
      </c>
      <c r="N147" s="8">
        <f>SUMIFS(TaxableValuation[Taxable Railroads],TaxableValuation[Dist],$C147,TaxableValuation[Tif_NonTIF],$A$4)</f>
        <v>0</v>
      </c>
      <c r="O147" s="8">
        <f>SUMIFS(TaxableValuation[Taxable Utilities],TaxableValuation[Dist],$C147,TaxableValuation[Tif_NonTIF],$A$4)</f>
        <v>0</v>
      </c>
      <c r="P147" s="8">
        <f>SUMIFS(TaxableValuation[Taxable Other],TaxableValuation[Dist],$C147,TaxableValuation[Tif_NonTIF],$A$4)</f>
        <v>0</v>
      </c>
      <c r="Q147" s="8">
        <f>SUMIFS(TaxableValuation[Taxable Gross],TaxableValuation[Dist],$C147,TaxableValuation[Tif_NonTIF],$A$4)</f>
        <v>6013837</v>
      </c>
      <c r="R147" s="8">
        <f>SUMIFS(TaxableValuation[Taxable Military Exempt],TaxableValuation[Dist],$C147,TaxableValuation[Tif_NonTIF],$A$4)</f>
        <v>0</v>
      </c>
      <c r="S147" s="8">
        <f>SUMIFS(TaxableValuation[Taxable Homestead Exempt],TaxableValuation[Dist],$C147,TaxableValuation[Tif_NonTIF],$A$4)</f>
        <v>0</v>
      </c>
      <c r="T147" s="8">
        <f>SUMIFS(TaxableValuation[Taxable Net],TaxableValuation[Dist],$C147,TaxableValuation[Tif_NonTIF],$A$4)</f>
        <v>6013837</v>
      </c>
      <c r="U147" s="8">
        <f>SUMIFS(TaxableValuation[Taxable Gas &amp; Elec Utilities],TaxableValuation[Dist],$C147,TaxableValuation[Tif_NonTIF],$A$4)</f>
        <v>0</v>
      </c>
      <c r="V147" s="8">
        <f t="shared" si="2"/>
        <v>6013837</v>
      </c>
    </row>
    <row r="148" spans="1:22" x14ac:dyDescent="0.25">
      <c r="A148">
        <f>'Assessed Non-TIF'!A148</f>
        <v>2026</v>
      </c>
      <c r="B148" t="str">
        <f>'Assessed Non-TIF'!B148</f>
        <v>07</v>
      </c>
      <c r="C148" t="str">
        <f>'Assessed Non-TIF'!C148</f>
        <v>3042</v>
      </c>
      <c r="D148" t="str">
        <f>'Assessed Non-TIF'!D148</f>
        <v>3042</v>
      </c>
      <c r="E148" t="str">
        <f>'Assessed Non-TIF'!E148</f>
        <v>HUDSON</v>
      </c>
      <c r="F148" t="str">
        <f>'Assessed Non-TIF'!F148</f>
        <v>Hudson</v>
      </c>
      <c r="G148" s="8">
        <f>SUMIFS(TaxableValuation[Taxable Residential],TaxableValuation[Dist],$C148,TaxableValuation[Tif_NonTIF],$A$4)</f>
        <v>32653819</v>
      </c>
      <c r="H148" s="8">
        <f>SUMIFS(TaxableValuation[Taxable Ag Land],TaxableValuation[Dist],$C148,TaxableValuation[Tif_NonTIF],$A$4)</f>
        <v>0</v>
      </c>
      <c r="I148" s="8">
        <f>SUMIFS(TaxableValuation[Taxable Ag Building],TaxableValuation[Dist],$C148,TaxableValuation[Tif_NonTIF],$A$4)</f>
        <v>0</v>
      </c>
      <c r="J148" s="8">
        <f>SUMIFS(TaxableValuation[Taxable Commercial],TaxableValuation[Dist],$C148,TaxableValuation[Tif_NonTIF],$A$4)</f>
        <v>30663275</v>
      </c>
      <c r="K148" s="8">
        <f>SUMIFS(TaxableValuation[Taxable Industrial],TaxableValuation[Dist],$C148,TaxableValuation[Tif_NonTIF],$A$4)</f>
        <v>813056</v>
      </c>
      <c r="L148" s="8">
        <f>SUMIFS(TaxableValuation[Taxable Reserved],TaxableValuation[Dist],$C148,TaxableValuation[Tif_NonTIF],$A$4)</f>
        <v>0</v>
      </c>
      <c r="M148" s="8">
        <f>SUMIFS(TaxableValuation[Taxable Reserved2],TaxableValuation[Dist],$C148,TaxableValuation[Tif_NonTIF],$A$4)</f>
        <v>0</v>
      </c>
      <c r="N148" s="8">
        <f>SUMIFS(TaxableValuation[Taxable Railroads],TaxableValuation[Dist],$C148,TaxableValuation[Tif_NonTIF],$A$4)</f>
        <v>0</v>
      </c>
      <c r="O148" s="8">
        <f>SUMIFS(TaxableValuation[Taxable Utilities],TaxableValuation[Dist],$C148,TaxableValuation[Tif_NonTIF],$A$4)</f>
        <v>0</v>
      </c>
      <c r="P148" s="8">
        <f>SUMIFS(TaxableValuation[Taxable Other],TaxableValuation[Dist],$C148,TaxableValuation[Tif_NonTIF],$A$4)</f>
        <v>0</v>
      </c>
      <c r="Q148" s="8">
        <f>SUMIFS(TaxableValuation[Taxable Gross],TaxableValuation[Dist],$C148,TaxableValuation[Tif_NonTIF],$A$4)</f>
        <v>64130150</v>
      </c>
      <c r="R148" s="8">
        <f>SUMIFS(TaxableValuation[Taxable Military Exempt],TaxableValuation[Dist],$C148,TaxableValuation[Tif_NonTIF],$A$4)</f>
        <v>4000</v>
      </c>
      <c r="S148" s="8">
        <f>SUMIFS(TaxableValuation[Taxable Homestead Exempt],TaxableValuation[Dist],$C148,TaxableValuation[Tif_NonTIF],$A$4)</f>
        <v>6500</v>
      </c>
      <c r="T148" s="8">
        <f>SUMIFS(TaxableValuation[Taxable Net],TaxableValuation[Dist],$C148,TaxableValuation[Tif_NonTIF],$A$4)</f>
        <v>64119650</v>
      </c>
      <c r="U148" s="8">
        <f>SUMIFS(TaxableValuation[Taxable Gas &amp; Elec Utilities],TaxableValuation[Dist],$C148,TaxableValuation[Tif_NonTIF],$A$4)</f>
        <v>0</v>
      </c>
      <c r="V148" s="8">
        <f t="shared" si="2"/>
        <v>64119650</v>
      </c>
    </row>
    <row r="149" spans="1:22" x14ac:dyDescent="0.25">
      <c r="A149">
        <f>'Assessed Non-TIF'!A149</f>
        <v>2026</v>
      </c>
      <c r="B149" t="str">
        <f>'Assessed Non-TIF'!B149</f>
        <v>05</v>
      </c>
      <c r="C149" t="str">
        <f>'Assessed Non-TIF'!C149</f>
        <v>3060</v>
      </c>
      <c r="D149" t="str">
        <f>'Assessed Non-TIF'!D149</f>
        <v>3060</v>
      </c>
      <c r="E149" t="str">
        <f>'Assessed Non-TIF'!E149</f>
        <v>HUMBOLDT</v>
      </c>
      <c r="F149" t="str">
        <f>'Assessed Non-TIF'!F149</f>
        <v>Humboldt</v>
      </c>
      <c r="G149" s="8">
        <f>SUMIFS(TaxableValuation[Taxable Residential],TaxableValuation[Dist],$C149,TaxableValuation[Tif_NonTIF],$A$4)</f>
        <v>13189630</v>
      </c>
      <c r="H149" s="8">
        <f>SUMIFS(TaxableValuation[Taxable Ag Land],TaxableValuation[Dist],$C149,TaxableValuation[Tif_NonTIF],$A$4)</f>
        <v>46566</v>
      </c>
      <c r="I149" s="8">
        <f>SUMIFS(TaxableValuation[Taxable Ag Building],TaxableValuation[Dist],$C149,TaxableValuation[Tif_NonTIF],$A$4)</f>
        <v>0</v>
      </c>
      <c r="J149" s="8">
        <f>SUMIFS(TaxableValuation[Taxable Commercial],TaxableValuation[Dist],$C149,TaxableValuation[Tif_NonTIF],$A$4)</f>
        <v>17203845</v>
      </c>
      <c r="K149" s="8">
        <f>SUMIFS(TaxableValuation[Taxable Industrial],TaxableValuation[Dist],$C149,TaxableValuation[Tif_NonTIF],$A$4)</f>
        <v>1537170</v>
      </c>
      <c r="L149" s="8">
        <f>SUMIFS(TaxableValuation[Taxable Reserved],TaxableValuation[Dist],$C149,TaxableValuation[Tif_NonTIF],$A$4)</f>
        <v>0</v>
      </c>
      <c r="M149" s="8">
        <f>SUMIFS(TaxableValuation[Taxable Reserved2],TaxableValuation[Dist],$C149,TaxableValuation[Tif_NonTIF],$A$4)</f>
        <v>0</v>
      </c>
      <c r="N149" s="8">
        <f>SUMIFS(TaxableValuation[Taxable Railroads],TaxableValuation[Dist],$C149,TaxableValuation[Tif_NonTIF],$A$4)</f>
        <v>0</v>
      </c>
      <c r="O149" s="8">
        <f>SUMIFS(TaxableValuation[Taxable Utilities],TaxableValuation[Dist],$C149,TaxableValuation[Tif_NonTIF],$A$4)</f>
        <v>0</v>
      </c>
      <c r="P149" s="8">
        <f>SUMIFS(TaxableValuation[Taxable Other],TaxableValuation[Dist],$C149,TaxableValuation[Tif_NonTIF],$A$4)</f>
        <v>0</v>
      </c>
      <c r="Q149" s="8">
        <f>SUMIFS(TaxableValuation[Taxable Gross],TaxableValuation[Dist],$C149,TaxableValuation[Tif_NonTIF],$A$4)</f>
        <v>31977211</v>
      </c>
      <c r="R149" s="8">
        <f>SUMIFS(TaxableValuation[Taxable Military Exempt],TaxableValuation[Dist],$C149,TaxableValuation[Tif_NonTIF],$A$4)</f>
        <v>0</v>
      </c>
      <c r="S149" s="8">
        <f>SUMIFS(TaxableValuation[Taxable Homestead Exempt],TaxableValuation[Dist],$C149,TaxableValuation[Tif_NonTIF],$A$4)</f>
        <v>0</v>
      </c>
      <c r="T149" s="8">
        <f>SUMIFS(TaxableValuation[Taxable Net],TaxableValuation[Dist],$C149,TaxableValuation[Tif_NonTIF],$A$4)</f>
        <v>31977211</v>
      </c>
      <c r="U149" s="8">
        <f>SUMIFS(TaxableValuation[Taxable Gas &amp; Elec Utilities],TaxableValuation[Dist],$C149,TaxableValuation[Tif_NonTIF],$A$4)</f>
        <v>0</v>
      </c>
      <c r="V149" s="8">
        <f t="shared" si="2"/>
        <v>31977211</v>
      </c>
    </row>
    <row r="150" spans="1:22" x14ac:dyDescent="0.25">
      <c r="A150">
        <f>'Assessed Non-TIF'!A150</f>
        <v>2026</v>
      </c>
      <c r="B150" t="str">
        <f>'Assessed Non-TIF'!B150</f>
        <v>13</v>
      </c>
      <c r="C150" t="str">
        <f>'Assessed Non-TIF'!C150</f>
        <v>3168</v>
      </c>
      <c r="D150" t="str">
        <f>'Assessed Non-TIF'!D150</f>
        <v>3168</v>
      </c>
      <c r="E150" t="str">
        <f>'Assessed Non-TIF'!E150</f>
        <v>IKM-MANNING</v>
      </c>
      <c r="F150" t="str">
        <f>'Assessed Non-TIF'!F150</f>
        <v>IKM-Manning</v>
      </c>
      <c r="G150" s="8">
        <f>SUMIFS(TaxableValuation[Taxable Residential],TaxableValuation[Dist],$C150,TaxableValuation[Tif_NonTIF],$A$4)</f>
        <v>1645746</v>
      </c>
      <c r="H150" s="8">
        <f>SUMIFS(TaxableValuation[Taxable Ag Land],TaxableValuation[Dist],$C150,TaxableValuation[Tif_NonTIF],$A$4)</f>
        <v>1217898</v>
      </c>
      <c r="I150" s="8">
        <f>SUMIFS(TaxableValuation[Taxable Ag Building],TaxableValuation[Dist],$C150,TaxableValuation[Tif_NonTIF],$A$4)</f>
        <v>5154444</v>
      </c>
      <c r="J150" s="8">
        <f>SUMIFS(TaxableValuation[Taxable Commercial],TaxableValuation[Dist],$C150,TaxableValuation[Tif_NonTIF],$A$4)</f>
        <v>1171630</v>
      </c>
      <c r="K150" s="8">
        <f>SUMIFS(TaxableValuation[Taxable Industrial],TaxableValuation[Dist],$C150,TaxableValuation[Tif_NonTIF],$A$4)</f>
        <v>6119196</v>
      </c>
      <c r="L150" s="8">
        <f>SUMIFS(TaxableValuation[Taxable Reserved],TaxableValuation[Dist],$C150,TaxableValuation[Tif_NonTIF],$A$4)</f>
        <v>0</v>
      </c>
      <c r="M150" s="8">
        <f>SUMIFS(TaxableValuation[Taxable Reserved2],TaxableValuation[Dist],$C150,TaxableValuation[Tif_NonTIF],$A$4)</f>
        <v>0</v>
      </c>
      <c r="N150" s="8">
        <f>SUMIFS(TaxableValuation[Taxable Railroads],TaxableValuation[Dist],$C150,TaxableValuation[Tif_NonTIF],$A$4)</f>
        <v>0</v>
      </c>
      <c r="O150" s="8">
        <f>SUMIFS(TaxableValuation[Taxable Utilities],TaxableValuation[Dist],$C150,TaxableValuation[Tif_NonTIF],$A$4)</f>
        <v>0</v>
      </c>
      <c r="P150" s="8">
        <f>SUMIFS(TaxableValuation[Taxable Other],TaxableValuation[Dist],$C150,TaxableValuation[Tif_NonTIF],$A$4)</f>
        <v>0</v>
      </c>
      <c r="Q150" s="8">
        <f>SUMIFS(TaxableValuation[Taxable Gross],TaxableValuation[Dist],$C150,TaxableValuation[Tif_NonTIF],$A$4)</f>
        <v>15308914</v>
      </c>
      <c r="R150" s="8">
        <f>SUMIFS(TaxableValuation[Taxable Military Exempt],TaxableValuation[Dist],$C150,TaxableValuation[Tif_NonTIF],$A$4)</f>
        <v>0</v>
      </c>
      <c r="S150" s="8">
        <f>SUMIFS(TaxableValuation[Taxable Homestead Exempt],TaxableValuation[Dist],$C150,TaxableValuation[Tif_NonTIF],$A$4)</f>
        <v>0</v>
      </c>
      <c r="T150" s="8">
        <f>SUMIFS(TaxableValuation[Taxable Net],TaxableValuation[Dist],$C150,TaxableValuation[Tif_NonTIF],$A$4)</f>
        <v>15308914</v>
      </c>
      <c r="U150" s="8">
        <f>SUMIFS(TaxableValuation[Taxable Gas &amp; Elec Utilities],TaxableValuation[Dist],$C150,TaxableValuation[Tif_NonTIF],$A$4)</f>
        <v>0</v>
      </c>
      <c r="V150" s="8">
        <f t="shared" si="2"/>
        <v>15308914</v>
      </c>
    </row>
    <row r="151" spans="1:22" x14ac:dyDescent="0.25">
      <c r="A151">
        <f>'Assessed Non-TIF'!A151</f>
        <v>2026</v>
      </c>
      <c r="B151" t="str">
        <f>'Assessed Non-TIF'!B151</f>
        <v>07</v>
      </c>
      <c r="C151" t="str">
        <f>'Assessed Non-TIF'!C151</f>
        <v>3105</v>
      </c>
      <c r="D151" t="str">
        <f>'Assessed Non-TIF'!D151</f>
        <v>3105</v>
      </c>
      <c r="E151" t="str">
        <f>'Assessed Non-TIF'!E151</f>
        <v>INDEPENDENCE</v>
      </c>
      <c r="F151" t="str">
        <f>'Assessed Non-TIF'!F151</f>
        <v>Independence</v>
      </c>
      <c r="G151" s="8">
        <f>SUMIFS(TaxableValuation[Taxable Residential],TaxableValuation[Dist],$C151,TaxableValuation[Tif_NonTIF],$A$4)</f>
        <v>16443076</v>
      </c>
      <c r="H151" s="8">
        <f>SUMIFS(TaxableValuation[Taxable Ag Land],TaxableValuation[Dist],$C151,TaxableValuation[Tif_NonTIF],$A$4)</f>
        <v>0</v>
      </c>
      <c r="I151" s="8">
        <f>SUMIFS(TaxableValuation[Taxable Ag Building],TaxableValuation[Dist],$C151,TaxableValuation[Tif_NonTIF],$A$4)</f>
        <v>0</v>
      </c>
      <c r="J151" s="8">
        <f>SUMIFS(TaxableValuation[Taxable Commercial],TaxableValuation[Dist],$C151,TaxableValuation[Tif_NonTIF],$A$4)</f>
        <v>11634798</v>
      </c>
      <c r="K151" s="8">
        <f>SUMIFS(TaxableValuation[Taxable Industrial],TaxableValuation[Dist],$C151,TaxableValuation[Tif_NonTIF],$A$4)</f>
        <v>3060338</v>
      </c>
      <c r="L151" s="8">
        <f>SUMIFS(TaxableValuation[Taxable Reserved],TaxableValuation[Dist],$C151,TaxableValuation[Tif_NonTIF],$A$4)</f>
        <v>0</v>
      </c>
      <c r="M151" s="8">
        <f>SUMIFS(TaxableValuation[Taxable Reserved2],TaxableValuation[Dist],$C151,TaxableValuation[Tif_NonTIF],$A$4)</f>
        <v>0</v>
      </c>
      <c r="N151" s="8">
        <f>SUMIFS(TaxableValuation[Taxable Railroads],TaxableValuation[Dist],$C151,TaxableValuation[Tif_NonTIF],$A$4)</f>
        <v>0</v>
      </c>
      <c r="O151" s="8">
        <f>SUMIFS(TaxableValuation[Taxable Utilities],TaxableValuation[Dist],$C151,TaxableValuation[Tif_NonTIF],$A$4)</f>
        <v>0</v>
      </c>
      <c r="P151" s="8">
        <f>SUMIFS(TaxableValuation[Taxable Other],TaxableValuation[Dist],$C151,TaxableValuation[Tif_NonTIF],$A$4)</f>
        <v>0</v>
      </c>
      <c r="Q151" s="8">
        <f>SUMIFS(TaxableValuation[Taxable Gross],TaxableValuation[Dist],$C151,TaxableValuation[Tif_NonTIF],$A$4)</f>
        <v>31138212</v>
      </c>
      <c r="R151" s="8">
        <f>SUMIFS(TaxableValuation[Taxable Military Exempt],TaxableValuation[Dist],$C151,TaxableValuation[Tif_NonTIF],$A$4)</f>
        <v>0</v>
      </c>
      <c r="S151" s="8">
        <f>SUMIFS(TaxableValuation[Taxable Homestead Exempt],TaxableValuation[Dist],$C151,TaxableValuation[Tif_NonTIF],$A$4)</f>
        <v>0</v>
      </c>
      <c r="T151" s="8">
        <f>SUMIFS(TaxableValuation[Taxable Net],TaxableValuation[Dist],$C151,TaxableValuation[Tif_NonTIF],$A$4)</f>
        <v>31138212</v>
      </c>
      <c r="U151" s="8">
        <f>SUMIFS(TaxableValuation[Taxable Gas &amp; Elec Utilities],TaxableValuation[Dist],$C151,TaxableValuation[Tif_NonTIF],$A$4)</f>
        <v>0</v>
      </c>
      <c r="V151" s="8">
        <f t="shared" si="2"/>
        <v>31138212</v>
      </c>
    </row>
    <row r="152" spans="1:22" x14ac:dyDescent="0.25">
      <c r="A152">
        <f>'Assessed Non-TIF'!A152</f>
        <v>2026</v>
      </c>
      <c r="B152" t="str">
        <f>'Assessed Non-TIF'!B152</f>
        <v>11</v>
      </c>
      <c r="C152" t="str">
        <f>'Assessed Non-TIF'!C152</f>
        <v>3114</v>
      </c>
      <c r="D152" t="str">
        <f>'Assessed Non-TIF'!D152</f>
        <v>3114</v>
      </c>
      <c r="E152" t="str">
        <f>'Assessed Non-TIF'!E152</f>
        <v>INDIANOLA</v>
      </c>
      <c r="F152" t="str">
        <f>'Assessed Non-TIF'!F152</f>
        <v>Indianola</v>
      </c>
      <c r="G152" s="8">
        <f>SUMIFS(TaxableValuation[Taxable Residential],TaxableValuation[Dist],$C152,TaxableValuation[Tif_NonTIF],$A$4)</f>
        <v>31249262</v>
      </c>
      <c r="H152" s="8">
        <f>SUMIFS(TaxableValuation[Taxable Ag Land],TaxableValuation[Dist],$C152,TaxableValuation[Tif_NonTIF],$A$4)</f>
        <v>62923</v>
      </c>
      <c r="I152" s="8">
        <f>SUMIFS(TaxableValuation[Taxable Ag Building],TaxableValuation[Dist],$C152,TaxableValuation[Tif_NonTIF],$A$4)</f>
        <v>1273</v>
      </c>
      <c r="J152" s="8">
        <f>SUMIFS(TaxableValuation[Taxable Commercial],TaxableValuation[Dist],$C152,TaxableValuation[Tif_NonTIF],$A$4)</f>
        <v>17970418</v>
      </c>
      <c r="K152" s="8">
        <f>SUMIFS(TaxableValuation[Taxable Industrial],TaxableValuation[Dist],$C152,TaxableValuation[Tif_NonTIF],$A$4)</f>
        <v>0</v>
      </c>
      <c r="L152" s="8">
        <f>SUMIFS(TaxableValuation[Taxable Reserved],TaxableValuation[Dist],$C152,TaxableValuation[Tif_NonTIF],$A$4)</f>
        <v>0</v>
      </c>
      <c r="M152" s="8">
        <f>SUMIFS(TaxableValuation[Taxable Reserved2],TaxableValuation[Dist],$C152,TaxableValuation[Tif_NonTIF],$A$4)</f>
        <v>0</v>
      </c>
      <c r="N152" s="8">
        <f>SUMIFS(TaxableValuation[Taxable Railroads],TaxableValuation[Dist],$C152,TaxableValuation[Tif_NonTIF],$A$4)</f>
        <v>0</v>
      </c>
      <c r="O152" s="8">
        <f>SUMIFS(TaxableValuation[Taxable Utilities],TaxableValuation[Dist],$C152,TaxableValuation[Tif_NonTIF],$A$4)</f>
        <v>0</v>
      </c>
      <c r="P152" s="8">
        <f>SUMIFS(TaxableValuation[Taxable Other],TaxableValuation[Dist],$C152,TaxableValuation[Tif_NonTIF],$A$4)</f>
        <v>0</v>
      </c>
      <c r="Q152" s="8">
        <f>SUMIFS(TaxableValuation[Taxable Gross],TaxableValuation[Dist],$C152,TaxableValuation[Tif_NonTIF],$A$4)</f>
        <v>49283876</v>
      </c>
      <c r="R152" s="8">
        <f>SUMIFS(TaxableValuation[Taxable Military Exempt],TaxableValuation[Dist],$C152,TaxableValuation[Tif_NonTIF],$A$4)</f>
        <v>0</v>
      </c>
      <c r="S152" s="8">
        <f>SUMIFS(TaxableValuation[Taxable Homestead Exempt],TaxableValuation[Dist],$C152,TaxableValuation[Tif_NonTIF],$A$4)</f>
        <v>0</v>
      </c>
      <c r="T152" s="8">
        <f>SUMIFS(TaxableValuation[Taxable Net],TaxableValuation[Dist],$C152,TaxableValuation[Tif_NonTIF],$A$4)</f>
        <v>49283876</v>
      </c>
      <c r="U152" s="8">
        <f>SUMIFS(TaxableValuation[Taxable Gas &amp; Elec Utilities],TaxableValuation[Dist],$C152,TaxableValuation[Tif_NonTIF],$A$4)</f>
        <v>0</v>
      </c>
      <c r="V152" s="8">
        <f t="shared" si="2"/>
        <v>49283876</v>
      </c>
    </row>
    <row r="153" spans="1:22" x14ac:dyDescent="0.25">
      <c r="A153">
        <f>'Assessed Non-TIF'!A153</f>
        <v>2026</v>
      </c>
      <c r="B153" t="str">
        <f>'Assessed Non-TIF'!B153</f>
        <v>11</v>
      </c>
      <c r="C153" t="str">
        <f>'Assessed Non-TIF'!C153</f>
        <v>3119</v>
      </c>
      <c r="D153" t="str">
        <f>'Assessed Non-TIF'!D153</f>
        <v>3119</v>
      </c>
      <c r="E153" t="str">
        <f>'Assessed Non-TIF'!E153</f>
        <v>INTERSTATE 35</v>
      </c>
      <c r="F153" t="str">
        <f>'Assessed Non-TIF'!F153</f>
        <v>Interstate 35</v>
      </c>
      <c r="G153" s="8">
        <f>SUMIFS(TaxableValuation[Taxable Residential],TaxableValuation[Dist],$C153,TaxableValuation[Tif_NonTIF],$A$4)</f>
        <v>0</v>
      </c>
      <c r="H153" s="8">
        <f>SUMIFS(TaxableValuation[Taxable Ag Land],TaxableValuation[Dist],$C153,TaxableValuation[Tif_NonTIF],$A$4)</f>
        <v>0</v>
      </c>
      <c r="I153" s="8">
        <f>SUMIFS(TaxableValuation[Taxable Ag Building],TaxableValuation[Dist],$C153,TaxableValuation[Tif_NonTIF],$A$4)</f>
        <v>0</v>
      </c>
      <c r="J153" s="8">
        <f>SUMIFS(TaxableValuation[Taxable Commercial],TaxableValuation[Dist],$C153,TaxableValuation[Tif_NonTIF],$A$4)</f>
        <v>0</v>
      </c>
      <c r="K153" s="8">
        <f>SUMIFS(TaxableValuation[Taxable Industrial],TaxableValuation[Dist],$C153,TaxableValuation[Tif_NonTIF],$A$4)</f>
        <v>0</v>
      </c>
      <c r="L153" s="8">
        <f>SUMIFS(TaxableValuation[Taxable Reserved],TaxableValuation[Dist],$C153,TaxableValuation[Tif_NonTIF],$A$4)</f>
        <v>0</v>
      </c>
      <c r="M153" s="8">
        <f>SUMIFS(TaxableValuation[Taxable Reserved2],TaxableValuation[Dist],$C153,TaxableValuation[Tif_NonTIF],$A$4)</f>
        <v>0</v>
      </c>
      <c r="N153" s="8">
        <f>SUMIFS(TaxableValuation[Taxable Railroads],TaxableValuation[Dist],$C153,TaxableValuation[Tif_NonTIF],$A$4)</f>
        <v>0</v>
      </c>
      <c r="O153" s="8">
        <f>SUMIFS(TaxableValuation[Taxable Utilities],TaxableValuation[Dist],$C153,TaxableValuation[Tif_NonTIF],$A$4)</f>
        <v>0</v>
      </c>
      <c r="P153" s="8">
        <f>SUMIFS(TaxableValuation[Taxable Other],TaxableValuation[Dist],$C153,TaxableValuation[Tif_NonTIF],$A$4)</f>
        <v>0</v>
      </c>
      <c r="Q153" s="8">
        <f>SUMIFS(TaxableValuation[Taxable Gross],TaxableValuation[Dist],$C153,TaxableValuation[Tif_NonTIF],$A$4)</f>
        <v>0</v>
      </c>
      <c r="R153" s="8">
        <f>SUMIFS(TaxableValuation[Taxable Military Exempt],TaxableValuation[Dist],$C153,TaxableValuation[Tif_NonTIF],$A$4)</f>
        <v>0</v>
      </c>
      <c r="S153" s="8">
        <f>SUMIFS(TaxableValuation[Taxable Homestead Exempt],TaxableValuation[Dist],$C153,TaxableValuation[Tif_NonTIF],$A$4)</f>
        <v>0</v>
      </c>
      <c r="T153" s="8">
        <f>SUMIFS(TaxableValuation[Taxable Net],TaxableValuation[Dist],$C153,TaxableValuation[Tif_NonTIF],$A$4)</f>
        <v>0</v>
      </c>
      <c r="U153" s="8">
        <f>SUMIFS(TaxableValuation[Taxable Gas &amp; Elec Utilities],TaxableValuation[Dist],$C153,TaxableValuation[Tif_NonTIF],$A$4)</f>
        <v>0</v>
      </c>
      <c r="V153" s="8">
        <f t="shared" si="2"/>
        <v>0</v>
      </c>
    </row>
    <row r="154" spans="1:22" x14ac:dyDescent="0.25">
      <c r="A154">
        <f>'Assessed Non-TIF'!A154</f>
        <v>2026</v>
      </c>
      <c r="B154" t="str">
        <f>'Assessed Non-TIF'!B154</f>
        <v>10</v>
      </c>
      <c r="C154" t="str">
        <f>'Assessed Non-TIF'!C154</f>
        <v>3141</v>
      </c>
      <c r="D154" t="str">
        <f>'Assessed Non-TIF'!D154</f>
        <v>3141</v>
      </c>
      <c r="E154" t="str">
        <f>'Assessed Non-TIF'!E154</f>
        <v>IOWA CITY</v>
      </c>
      <c r="F154" t="str">
        <f>'Assessed Non-TIF'!F154</f>
        <v>Iowa City</v>
      </c>
      <c r="G154" s="8">
        <f>SUMIFS(TaxableValuation[Taxable Residential],TaxableValuation[Dist],$C154,TaxableValuation[Tif_NonTIF],$A$4)</f>
        <v>248460454</v>
      </c>
      <c r="H154" s="8">
        <f>SUMIFS(TaxableValuation[Taxable Ag Land],TaxableValuation[Dist],$C154,TaxableValuation[Tif_NonTIF],$A$4)</f>
        <v>60879</v>
      </c>
      <c r="I154" s="8">
        <f>SUMIFS(TaxableValuation[Taxable Ag Building],TaxableValuation[Dist],$C154,TaxableValuation[Tif_NonTIF],$A$4)</f>
        <v>0</v>
      </c>
      <c r="J154" s="8">
        <f>SUMIFS(TaxableValuation[Taxable Commercial],TaxableValuation[Dist],$C154,TaxableValuation[Tif_NonTIF],$A$4)</f>
        <v>370951539</v>
      </c>
      <c r="K154" s="8">
        <f>SUMIFS(TaxableValuation[Taxable Industrial],TaxableValuation[Dist],$C154,TaxableValuation[Tif_NonTIF],$A$4)</f>
        <v>5522121</v>
      </c>
      <c r="L154" s="8">
        <f>SUMIFS(TaxableValuation[Taxable Reserved],TaxableValuation[Dist],$C154,TaxableValuation[Tif_NonTIF],$A$4)</f>
        <v>0</v>
      </c>
      <c r="M154" s="8">
        <f>SUMIFS(TaxableValuation[Taxable Reserved2],TaxableValuation[Dist],$C154,TaxableValuation[Tif_NonTIF],$A$4)</f>
        <v>0</v>
      </c>
      <c r="N154" s="8">
        <f>SUMIFS(TaxableValuation[Taxable Railroads],TaxableValuation[Dist],$C154,TaxableValuation[Tif_NonTIF],$A$4)</f>
        <v>0</v>
      </c>
      <c r="O154" s="8">
        <f>SUMIFS(TaxableValuation[Taxable Utilities],TaxableValuation[Dist],$C154,TaxableValuation[Tif_NonTIF],$A$4)</f>
        <v>0</v>
      </c>
      <c r="P154" s="8">
        <f>SUMIFS(TaxableValuation[Taxable Other],TaxableValuation[Dist],$C154,TaxableValuation[Tif_NonTIF],$A$4)</f>
        <v>0</v>
      </c>
      <c r="Q154" s="8">
        <f>SUMIFS(TaxableValuation[Taxable Gross],TaxableValuation[Dist],$C154,TaxableValuation[Tif_NonTIF],$A$4)</f>
        <v>624994993</v>
      </c>
      <c r="R154" s="8">
        <f>SUMIFS(TaxableValuation[Taxable Military Exempt],TaxableValuation[Dist],$C154,TaxableValuation[Tif_NonTIF],$A$4)</f>
        <v>84000</v>
      </c>
      <c r="S154" s="8">
        <f>SUMIFS(TaxableValuation[Taxable Homestead Exempt],TaxableValuation[Dist],$C154,TaxableValuation[Tif_NonTIF],$A$4)</f>
        <v>533000</v>
      </c>
      <c r="T154" s="8">
        <f>SUMIFS(TaxableValuation[Taxable Net],TaxableValuation[Dist],$C154,TaxableValuation[Tif_NonTIF],$A$4)</f>
        <v>624377993</v>
      </c>
      <c r="U154" s="8">
        <f>SUMIFS(TaxableValuation[Taxable Gas &amp; Elec Utilities],TaxableValuation[Dist],$C154,TaxableValuation[Tif_NonTIF],$A$4)</f>
        <v>0</v>
      </c>
      <c r="V154" s="8">
        <f t="shared" si="2"/>
        <v>624377993</v>
      </c>
    </row>
    <row r="155" spans="1:22" x14ac:dyDescent="0.25">
      <c r="A155">
        <f>'Assessed Non-TIF'!A155</f>
        <v>2026</v>
      </c>
      <c r="B155" t="str">
        <f>'Assessed Non-TIF'!B155</f>
        <v>07</v>
      </c>
      <c r="C155" t="str">
        <f>'Assessed Non-TIF'!C155</f>
        <v>3150</v>
      </c>
      <c r="D155" t="str">
        <f>'Assessed Non-TIF'!D155</f>
        <v>3150</v>
      </c>
      <c r="E155" t="str">
        <f>'Assessed Non-TIF'!E155</f>
        <v>IOWA FALLS</v>
      </c>
      <c r="F155" t="str">
        <f>'Assessed Non-TIF'!F155</f>
        <v>Iowa Falls</v>
      </c>
      <c r="G155" s="8">
        <f>SUMIFS(TaxableValuation[Taxable Residential],TaxableValuation[Dist],$C155,TaxableValuation[Tif_NonTIF],$A$4)</f>
        <v>13302764</v>
      </c>
      <c r="H155" s="8">
        <f>SUMIFS(TaxableValuation[Taxable Ag Land],TaxableValuation[Dist],$C155,TaxableValuation[Tif_NonTIF],$A$4)</f>
        <v>0</v>
      </c>
      <c r="I155" s="8">
        <f>SUMIFS(TaxableValuation[Taxable Ag Building],TaxableValuation[Dist],$C155,TaxableValuation[Tif_NonTIF],$A$4)</f>
        <v>0</v>
      </c>
      <c r="J155" s="8">
        <f>SUMIFS(TaxableValuation[Taxable Commercial],TaxableValuation[Dist],$C155,TaxableValuation[Tif_NonTIF],$A$4)</f>
        <v>19886869</v>
      </c>
      <c r="K155" s="8">
        <f>SUMIFS(TaxableValuation[Taxable Industrial],TaxableValuation[Dist],$C155,TaxableValuation[Tif_NonTIF],$A$4)</f>
        <v>8279206</v>
      </c>
      <c r="L155" s="8">
        <f>SUMIFS(TaxableValuation[Taxable Reserved],TaxableValuation[Dist],$C155,TaxableValuation[Tif_NonTIF],$A$4)</f>
        <v>0</v>
      </c>
      <c r="M155" s="8">
        <f>SUMIFS(TaxableValuation[Taxable Reserved2],TaxableValuation[Dist],$C155,TaxableValuation[Tif_NonTIF],$A$4)</f>
        <v>0</v>
      </c>
      <c r="N155" s="8">
        <f>SUMIFS(TaxableValuation[Taxable Railroads],TaxableValuation[Dist],$C155,TaxableValuation[Tif_NonTIF],$A$4)</f>
        <v>0</v>
      </c>
      <c r="O155" s="8">
        <f>SUMIFS(TaxableValuation[Taxable Utilities],TaxableValuation[Dist],$C155,TaxableValuation[Tif_NonTIF],$A$4)</f>
        <v>0</v>
      </c>
      <c r="P155" s="8">
        <f>SUMIFS(TaxableValuation[Taxable Other],TaxableValuation[Dist],$C155,TaxableValuation[Tif_NonTIF],$A$4)</f>
        <v>0</v>
      </c>
      <c r="Q155" s="8">
        <f>SUMIFS(TaxableValuation[Taxable Gross],TaxableValuation[Dist],$C155,TaxableValuation[Tif_NonTIF],$A$4)</f>
        <v>41468839</v>
      </c>
      <c r="R155" s="8">
        <f>SUMIFS(TaxableValuation[Taxable Military Exempt],TaxableValuation[Dist],$C155,TaxableValuation[Tif_NonTIF],$A$4)</f>
        <v>0</v>
      </c>
      <c r="S155" s="8">
        <f>SUMIFS(TaxableValuation[Taxable Homestead Exempt],TaxableValuation[Dist],$C155,TaxableValuation[Tif_NonTIF],$A$4)</f>
        <v>0</v>
      </c>
      <c r="T155" s="8">
        <f>SUMIFS(TaxableValuation[Taxable Net],TaxableValuation[Dist],$C155,TaxableValuation[Tif_NonTIF],$A$4)</f>
        <v>41468839</v>
      </c>
      <c r="U155" s="8">
        <f>SUMIFS(TaxableValuation[Taxable Gas &amp; Elec Utilities],TaxableValuation[Dist],$C155,TaxableValuation[Tif_NonTIF],$A$4)</f>
        <v>0</v>
      </c>
      <c r="V155" s="8">
        <f t="shared" si="2"/>
        <v>41468839</v>
      </c>
    </row>
    <row r="156" spans="1:22" x14ac:dyDescent="0.25">
      <c r="A156">
        <f>'Assessed Non-TIF'!A156</f>
        <v>2026</v>
      </c>
      <c r="B156" t="str">
        <f>'Assessed Non-TIF'!B156</f>
        <v>10</v>
      </c>
      <c r="C156" t="str">
        <f>'Assessed Non-TIF'!C156</f>
        <v>3154</v>
      </c>
      <c r="D156" t="str">
        <f>'Assessed Non-TIF'!D156</f>
        <v>3154</v>
      </c>
      <c r="E156" t="str">
        <f>'Assessed Non-TIF'!E156</f>
        <v>IOWA VALLEY</v>
      </c>
      <c r="F156" t="str">
        <f>'Assessed Non-TIF'!F156</f>
        <v>Iowa Valley</v>
      </c>
      <c r="G156" s="8">
        <f>SUMIFS(TaxableValuation[Taxable Residential],TaxableValuation[Dist],$C156,TaxableValuation[Tif_NonTIF],$A$4)</f>
        <v>1581250</v>
      </c>
      <c r="H156" s="8">
        <f>SUMIFS(TaxableValuation[Taxable Ag Land],TaxableValuation[Dist],$C156,TaxableValuation[Tif_NonTIF],$A$4)</f>
        <v>73332</v>
      </c>
      <c r="I156" s="8">
        <f>SUMIFS(TaxableValuation[Taxable Ag Building],TaxableValuation[Dist],$C156,TaxableValuation[Tif_NonTIF],$A$4)</f>
        <v>0</v>
      </c>
      <c r="J156" s="8">
        <f>SUMIFS(TaxableValuation[Taxable Commercial],TaxableValuation[Dist],$C156,TaxableValuation[Tif_NonTIF],$A$4)</f>
        <v>5320598</v>
      </c>
      <c r="K156" s="8">
        <f>SUMIFS(TaxableValuation[Taxable Industrial],TaxableValuation[Dist],$C156,TaxableValuation[Tif_NonTIF],$A$4)</f>
        <v>14783010</v>
      </c>
      <c r="L156" s="8">
        <f>SUMIFS(TaxableValuation[Taxable Reserved],TaxableValuation[Dist],$C156,TaxableValuation[Tif_NonTIF],$A$4)</f>
        <v>0</v>
      </c>
      <c r="M156" s="8">
        <f>SUMIFS(TaxableValuation[Taxable Reserved2],TaxableValuation[Dist],$C156,TaxableValuation[Tif_NonTIF],$A$4)</f>
        <v>0</v>
      </c>
      <c r="N156" s="8">
        <f>SUMIFS(TaxableValuation[Taxable Railroads],TaxableValuation[Dist],$C156,TaxableValuation[Tif_NonTIF],$A$4)</f>
        <v>0</v>
      </c>
      <c r="O156" s="8">
        <f>SUMIFS(TaxableValuation[Taxable Utilities],TaxableValuation[Dist],$C156,TaxableValuation[Tif_NonTIF],$A$4)</f>
        <v>0</v>
      </c>
      <c r="P156" s="8">
        <f>SUMIFS(TaxableValuation[Taxable Other],TaxableValuation[Dist],$C156,TaxableValuation[Tif_NonTIF],$A$4)</f>
        <v>0</v>
      </c>
      <c r="Q156" s="8">
        <f>SUMIFS(TaxableValuation[Taxable Gross],TaxableValuation[Dist],$C156,TaxableValuation[Tif_NonTIF],$A$4)</f>
        <v>21758190</v>
      </c>
      <c r="R156" s="8">
        <f>SUMIFS(TaxableValuation[Taxable Military Exempt],TaxableValuation[Dist],$C156,TaxableValuation[Tif_NonTIF],$A$4)</f>
        <v>0</v>
      </c>
      <c r="S156" s="8">
        <f>SUMIFS(TaxableValuation[Taxable Homestead Exempt],TaxableValuation[Dist],$C156,TaxableValuation[Tif_NonTIF],$A$4)</f>
        <v>0</v>
      </c>
      <c r="T156" s="8">
        <f>SUMIFS(TaxableValuation[Taxable Net],TaxableValuation[Dist],$C156,TaxableValuation[Tif_NonTIF],$A$4)</f>
        <v>21758190</v>
      </c>
      <c r="U156" s="8">
        <f>SUMIFS(TaxableValuation[Taxable Gas &amp; Elec Utilities],TaxableValuation[Dist],$C156,TaxableValuation[Tif_NonTIF],$A$4)</f>
        <v>0</v>
      </c>
      <c r="V156" s="8">
        <f t="shared" si="2"/>
        <v>21758190</v>
      </c>
    </row>
    <row r="157" spans="1:22" x14ac:dyDescent="0.25">
      <c r="A157">
        <f>'Assessed Non-TIF'!A157</f>
        <v>2026</v>
      </c>
      <c r="B157" t="str">
        <f>'Assessed Non-TIF'!B157</f>
        <v>07</v>
      </c>
      <c r="C157" t="str">
        <f>'Assessed Non-TIF'!C157</f>
        <v>3186</v>
      </c>
      <c r="D157" t="str">
        <f>'Assessed Non-TIF'!D157</f>
        <v>3186</v>
      </c>
      <c r="E157" t="str">
        <f>'Assessed Non-TIF'!E157</f>
        <v>JANESVILLE</v>
      </c>
      <c r="F157" t="str">
        <f>'Assessed Non-TIF'!F157</f>
        <v>Janesville</v>
      </c>
      <c r="G157" s="8">
        <f>SUMIFS(TaxableValuation[Taxable Residential],TaxableValuation[Dist],$C157,TaxableValuation[Tif_NonTIF],$A$4)</f>
        <v>1089412</v>
      </c>
      <c r="H157" s="8">
        <f>SUMIFS(TaxableValuation[Taxable Ag Land],TaxableValuation[Dist],$C157,TaxableValuation[Tif_NonTIF],$A$4)</f>
        <v>0</v>
      </c>
      <c r="I157" s="8">
        <f>SUMIFS(TaxableValuation[Taxable Ag Building],TaxableValuation[Dist],$C157,TaxableValuation[Tif_NonTIF],$A$4)</f>
        <v>0</v>
      </c>
      <c r="J157" s="8">
        <f>SUMIFS(TaxableValuation[Taxable Commercial],TaxableValuation[Dist],$C157,TaxableValuation[Tif_NonTIF],$A$4)</f>
        <v>0</v>
      </c>
      <c r="K157" s="8">
        <f>SUMIFS(TaxableValuation[Taxable Industrial],TaxableValuation[Dist],$C157,TaxableValuation[Tif_NonTIF],$A$4)</f>
        <v>0</v>
      </c>
      <c r="L157" s="8">
        <f>SUMIFS(TaxableValuation[Taxable Reserved],TaxableValuation[Dist],$C157,TaxableValuation[Tif_NonTIF],$A$4)</f>
        <v>0</v>
      </c>
      <c r="M157" s="8">
        <f>SUMIFS(TaxableValuation[Taxable Reserved2],TaxableValuation[Dist],$C157,TaxableValuation[Tif_NonTIF],$A$4)</f>
        <v>0</v>
      </c>
      <c r="N157" s="8">
        <f>SUMIFS(TaxableValuation[Taxable Railroads],TaxableValuation[Dist],$C157,TaxableValuation[Tif_NonTIF],$A$4)</f>
        <v>0</v>
      </c>
      <c r="O157" s="8">
        <f>SUMIFS(TaxableValuation[Taxable Utilities],TaxableValuation[Dist],$C157,TaxableValuation[Tif_NonTIF],$A$4)</f>
        <v>0</v>
      </c>
      <c r="P157" s="8">
        <f>SUMIFS(TaxableValuation[Taxable Other],TaxableValuation[Dist],$C157,TaxableValuation[Tif_NonTIF],$A$4)</f>
        <v>0</v>
      </c>
      <c r="Q157" s="8">
        <f>SUMIFS(TaxableValuation[Taxable Gross],TaxableValuation[Dist],$C157,TaxableValuation[Tif_NonTIF],$A$4)</f>
        <v>1089412</v>
      </c>
      <c r="R157" s="8">
        <f>SUMIFS(TaxableValuation[Taxable Military Exempt],TaxableValuation[Dist],$C157,TaxableValuation[Tif_NonTIF],$A$4)</f>
        <v>0</v>
      </c>
      <c r="S157" s="8">
        <f>SUMIFS(TaxableValuation[Taxable Homestead Exempt],TaxableValuation[Dist],$C157,TaxableValuation[Tif_NonTIF],$A$4)</f>
        <v>0</v>
      </c>
      <c r="T157" s="8">
        <f>SUMIFS(TaxableValuation[Taxable Net],TaxableValuation[Dist],$C157,TaxableValuation[Tif_NonTIF],$A$4)</f>
        <v>1089412</v>
      </c>
      <c r="U157" s="8">
        <f>SUMIFS(TaxableValuation[Taxable Gas &amp; Elec Utilities],TaxableValuation[Dist],$C157,TaxableValuation[Tif_NonTIF],$A$4)</f>
        <v>0</v>
      </c>
      <c r="V157" s="8">
        <f t="shared" si="2"/>
        <v>1089412</v>
      </c>
    </row>
    <row r="158" spans="1:22" x14ac:dyDescent="0.25">
      <c r="A158">
        <f>'Assessed Non-TIF'!A158</f>
        <v>2026</v>
      </c>
      <c r="B158" t="str">
        <f>'Assessed Non-TIF'!B158</f>
        <v>07</v>
      </c>
      <c r="C158" t="str">
        <f>'Assessed Non-TIF'!C158</f>
        <v>3204</v>
      </c>
      <c r="D158" t="str">
        <f>'Assessed Non-TIF'!D158</f>
        <v>3204</v>
      </c>
      <c r="E158" t="str">
        <f>'Assessed Non-TIF'!E158</f>
        <v>JESUP</v>
      </c>
      <c r="F158" t="str">
        <f>'Assessed Non-TIF'!F158</f>
        <v>Jesup</v>
      </c>
      <c r="G158" s="8">
        <f>SUMIFS(TaxableValuation[Taxable Residential],TaxableValuation[Dist],$C158,TaxableValuation[Tif_NonTIF],$A$4)</f>
        <v>3307742</v>
      </c>
      <c r="H158" s="8">
        <f>SUMIFS(TaxableValuation[Taxable Ag Land],TaxableValuation[Dist],$C158,TaxableValuation[Tif_NonTIF],$A$4)</f>
        <v>0</v>
      </c>
      <c r="I158" s="8">
        <f>SUMIFS(TaxableValuation[Taxable Ag Building],TaxableValuation[Dist],$C158,TaxableValuation[Tif_NonTIF],$A$4)</f>
        <v>0</v>
      </c>
      <c r="J158" s="8">
        <f>SUMIFS(TaxableValuation[Taxable Commercial],TaxableValuation[Dist],$C158,TaxableValuation[Tif_NonTIF],$A$4)</f>
        <v>0</v>
      </c>
      <c r="K158" s="8">
        <f>SUMIFS(TaxableValuation[Taxable Industrial],TaxableValuation[Dist],$C158,TaxableValuation[Tif_NonTIF],$A$4)</f>
        <v>0</v>
      </c>
      <c r="L158" s="8">
        <f>SUMIFS(TaxableValuation[Taxable Reserved],TaxableValuation[Dist],$C158,TaxableValuation[Tif_NonTIF],$A$4)</f>
        <v>0</v>
      </c>
      <c r="M158" s="8">
        <f>SUMIFS(TaxableValuation[Taxable Reserved2],TaxableValuation[Dist],$C158,TaxableValuation[Tif_NonTIF],$A$4)</f>
        <v>0</v>
      </c>
      <c r="N158" s="8">
        <f>SUMIFS(TaxableValuation[Taxable Railroads],TaxableValuation[Dist],$C158,TaxableValuation[Tif_NonTIF],$A$4)</f>
        <v>0</v>
      </c>
      <c r="O158" s="8">
        <f>SUMIFS(TaxableValuation[Taxable Utilities],TaxableValuation[Dist],$C158,TaxableValuation[Tif_NonTIF],$A$4)</f>
        <v>0</v>
      </c>
      <c r="P158" s="8">
        <f>SUMIFS(TaxableValuation[Taxable Other],TaxableValuation[Dist],$C158,TaxableValuation[Tif_NonTIF],$A$4)</f>
        <v>0</v>
      </c>
      <c r="Q158" s="8">
        <f>SUMIFS(TaxableValuation[Taxable Gross],TaxableValuation[Dist],$C158,TaxableValuation[Tif_NonTIF],$A$4)</f>
        <v>3307742</v>
      </c>
      <c r="R158" s="8">
        <f>SUMIFS(TaxableValuation[Taxable Military Exempt],TaxableValuation[Dist],$C158,TaxableValuation[Tif_NonTIF],$A$4)</f>
        <v>4000</v>
      </c>
      <c r="S158" s="8">
        <f>SUMIFS(TaxableValuation[Taxable Homestead Exempt],TaxableValuation[Dist],$C158,TaxableValuation[Tif_NonTIF],$A$4)</f>
        <v>26000</v>
      </c>
      <c r="T158" s="8">
        <f>SUMIFS(TaxableValuation[Taxable Net],TaxableValuation[Dist],$C158,TaxableValuation[Tif_NonTIF],$A$4)</f>
        <v>3277742</v>
      </c>
      <c r="U158" s="8">
        <f>SUMIFS(TaxableValuation[Taxable Gas &amp; Elec Utilities],TaxableValuation[Dist],$C158,TaxableValuation[Tif_NonTIF],$A$4)</f>
        <v>0</v>
      </c>
      <c r="V158" s="8">
        <f t="shared" si="2"/>
        <v>3277742</v>
      </c>
    </row>
    <row r="159" spans="1:22" x14ac:dyDescent="0.25">
      <c r="A159">
        <f>'Assessed Non-TIF'!A159</f>
        <v>2026</v>
      </c>
      <c r="B159" t="str">
        <f>'Assessed Non-TIF'!B159</f>
        <v>11</v>
      </c>
      <c r="C159" t="str">
        <f>'Assessed Non-TIF'!C159</f>
        <v>3231</v>
      </c>
      <c r="D159" t="str">
        <f>'Assessed Non-TIF'!D159</f>
        <v>3231</v>
      </c>
      <c r="E159" t="str">
        <f>'Assessed Non-TIF'!E159</f>
        <v>JOHNSTON</v>
      </c>
      <c r="F159" t="str">
        <f>'Assessed Non-TIF'!F159</f>
        <v>Johnston</v>
      </c>
      <c r="G159" s="8">
        <f>SUMIFS(TaxableValuation[Taxable Residential],TaxableValuation[Dist],$C159,TaxableValuation[Tif_NonTIF],$A$4)</f>
        <v>138727586</v>
      </c>
      <c r="H159" s="8">
        <f>SUMIFS(TaxableValuation[Taxable Ag Land],TaxableValuation[Dist],$C159,TaxableValuation[Tif_NonTIF],$A$4)</f>
        <v>0</v>
      </c>
      <c r="I159" s="8">
        <f>SUMIFS(TaxableValuation[Taxable Ag Building],TaxableValuation[Dist],$C159,TaxableValuation[Tif_NonTIF],$A$4)</f>
        <v>0</v>
      </c>
      <c r="J159" s="8">
        <f>SUMIFS(TaxableValuation[Taxable Commercial],TaxableValuation[Dist],$C159,TaxableValuation[Tif_NonTIF],$A$4)</f>
        <v>393308834</v>
      </c>
      <c r="K159" s="8">
        <f>SUMIFS(TaxableValuation[Taxable Industrial],TaxableValuation[Dist],$C159,TaxableValuation[Tif_NonTIF],$A$4)</f>
        <v>4736472</v>
      </c>
      <c r="L159" s="8">
        <f>SUMIFS(TaxableValuation[Taxable Reserved],TaxableValuation[Dist],$C159,TaxableValuation[Tif_NonTIF],$A$4)</f>
        <v>0</v>
      </c>
      <c r="M159" s="8">
        <f>SUMIFS(TaxableValuation[Taxable Reserved2],TaxableValuation[Dist],$C159,TaxableValuation[Tif_NonTIF],$A$4)</f>
        <v>0</v>
      </c>
      <c r="N159" s="8">
        <f>SUMIFS(TaxableValuation[Taxable Railroads],TaxableValuation[Dist],$C159,TaxableValuation[Tif_NonTIF],$A$4)</f>
        <v>0</v>
      </c>
      <c r="O159" s="8">
        <f>SUMIFS(TaxableValuation[Taxable Utilities],TaxableValuation[Dist],$C159,TaxableValuation[Tif_NonTIF],$A$4)</f>
        <v>0</v>
      </c>
      <c r="P159" s="8">
        <f>SUMIFS(TaxableValuation[Taxable Other],TaxableValuation[Dist],$C159,TaxableValuation[Tif_NonTIF],$A$4)</f>
        <v>0</v>
      </c>
      <c r="Q159" s="8">
        <f>SUMIFS(TaxableValuation[Taxable Gross],TaxableValuation[Dist],$C159,TaxableValuation[Tif_NonTIF],$A$4)</f>
        <v>536772892</v>
      </c>
      <c r="R159" s="8">
        <f>SUMIFS(TaxableValuation[Taxable Military Exempt],TaxableValuation[Dist],$C159,TaxableValuation[Tif_NonTIF],$A$4)</f>
        <v>40000</v>
      </c>
      <c r="S159" s="8">
        <f>SUMIFS(TaxableValuation[Taxable Homestead Exempt],TaxableValuation[Dist],$C159,TaxableValuation[Tif_NonTIF],$A$4)</f>
        <v>143000</v>
      </c>
      <c r="T159" s="8">
        <f>SUMIFS(TaxableValuation[Taxable Net],TaxableValuation[Dist],$C159,TaxableValuation[Tif_NonTIF],$A$4)</f>
        <v>536589892</v>
      </c>
      <c r="U159" s="8">
        <f>SUMIFS(TaxableValuation[Taxable Gas &amp; Elec Utilities],TaxableValuation[Dist],$C159,TaxableValuation[Tif_NonTIF],$A$4)</f>
        <v>0</v>
      </c>
      <c r="V159" s="8">
        <f t="shared" si="2"/>
        <v>536589892</v>
      </c>
    </row>
    <row r="160" spans="1:22" x14ac:dyDescent="0.25">
      <c r="A160">
        <f>'Assessed Non-TIF'!A160</f>
        <v>2026</v>
      </c>
      <c r="B160" t="str">
        <f>'Assessed Non-TIF'!B160</f>
        <v>15</v>
      </c>
      <c r="C160" t="str">
        <f>'Assessed Non-TIF'!C160</f>
        <v>3312</v>
      </c>
      <c r="D160" t="str">
        <f>'Assessed Non-TIF'!D160</f>
        <v>3312</v>
      </c>
      <c r="E160" t="str">
        <f>'Assessed Non-TIF'!E160</f>
        <v>KEOKUK</v>
      </c>
      <c r="F160" t="str">
        <f>'Assessed Non-TIF'!F160</f>
        <v>Keokuk</v>
      </c>
      <c r="G160" s="8">
        <f>SUMIFS(TaxableValuation[Taxable Residential],TaxableValuation[Dist],$C160,TaxableValuation[Tif_NonTIF],$A$4)</f>
        <v>1276986</v>
      </c>
      <c r="H160" s="8">
        <f>SUMIFS(TaxableValuation[Taxable Ag Land],TaxableValuation[Dist],$C160,TaxableValuation[Tif_NonTIF],$A$4)</f>
        <v>0</v>
      </c>
      <c r="I160" s="8">
        <f>SUMIFS(TaxableValuation[Taxable Ag Building],TaxableValuation[Dist],$C160,TaxableValuation[Tif_NonTIF],$A$4)</f>
        <v>0</v>
      </c>
      <c r="J160" s="8">
        <f>SUMIFS(TaxableValuation[Taxable Commercial],TaxableValuation[Dist],$C160,TaxableValuation[Tif_NonTIF],$A$4)</f>
        <v>7649367</v>
      </c>
      <c r="K160" s="8">
        <f>SUMIFS(TaxableValuation[Taxable Industrial],TaxableValuation[Dist],$C160,TaxableValuation[Tif_NonTIF],$A$4)</f>
        <v>30059767</v>
      </c>
      <c r="L160" s="8">
        <f>SUMIFS(TaxableValuation[Taxable Reserved],TaxableValuation[Dist],$C160,TaxableValuation[Tif_NonTIF],$A$4)</f>
        <v>0</v>
      </c>
      <c r="M160" s="8">
        <f>SUMIFS(TaxableValuation[Taxable Reserved2],TaxableValuation[Dist],$C160,TaxableValuation[Tif_NonTIF],$A$4)</f>
        <v>0</v>
      </c>
      <c r="N160" s="8">
        <f>SUMIFS(TaxableValuation[Taxable Railroads],TaxableValuation[Dist],$C160,TaxableValuation[Tif_NonTIF],$A$4)</f>
        <v>0</v>
      </c>
      <c r="O160" s="8">
        <f>SUMIFS(TaxableValuation[Taxable Utilities],TaxableValuation[Dist],$C160,TaxableValuation[Tif_NonTIF],$A$4)</f>
        <v>0</v>
      </c>
      <c r="P160" s="8">
        <f>SUMIFS(TaxableValuation[Taxable Other],TaxableValuation[Dist],$C160,TaxableValuation[Tif_NonTIF],$A$4)</f>
        <v>0</v>
      </c>
      <c r="Q160" s="8">
        <f>SUMIFS(TaxableValuation[Taxable Gross],TaxableValuation[Dist],$C160,TaxableValuation[Tif_NonTIF],$A$4)</f>
        <v>38986120</v>
      </c>
      <c r="R160" s="8">
        <f>SUMIFS(TaxableValuation[Taxable Military Exempt],TaxableValuation[Dist],$C160,TaxableValuation[Tif_NonTIF],$A$4)</f>
        <v>0</v>
      </c>
      <c r="S160" s="8">
        <f>SUMIFS(TaxableValuation[Taxable Homestead Exempt],TaxableValuation[Dist],$C160,TaxableValuation[Tif_NonTIF],$A$4)</f>
        <v>0</v>
      </c>
      <c r="T160" s="8">
        <f>SUMIFS(TaxableValuation[Taxable Net],TaxableValuation[Dist],$C160,TaxableValuation[Tif_NonTIF],$A$4)</f>
        <v>38986120</v>
      </c>
      <c r="U160" s="8">
        <f>SUMIFS(TaxableValuation[Taxable Gas &amp; Elec Utilities],TaxableValuation[Dist],$C160,TaxableValuation[Tif_NonTIF],$A$4)</f>
        <v>0</v>
      </c>
      <c r="V160" s="8">
        <f t="shared" si="2"/>
        <v>38986120</v>
      </c>
    </row>
    <row r="161" spans="1:22" x14ac:dyDescent="0.25">
      <c r="A161">
        <f>'Assessed Non-TIF'!A161</f>
        <v>2026</v>
      </c>
      <c r="B161" t="str">
        <f>'Assessed Non-TIF'!B161</f>
        <v>15</v>
      </c>
      <c r="C161" t="str">
        <f>'Assessed Non-TIF'!C161</f>
        <v>3330</v>
      </c>
      <c r="D161" t="str">
        <f>'Assessed Non-TIF'!D161</f>
        <v>3330</v>
      </c>
      <c r="E161" t="str">
        <f>'Assessed Non-TIF'!E161</f>
        <v>KEOTA</v>
      </c>
      <c r="F161" t="str">
        <f>'Assessed Non-TIF'!F161</f>
        <v>Keota</v>
      </c>
      <c r="G161" s="8">
        <f>SUMIFS(TaxableValuation[Taxable Residential],TaxableValuation[Dist],$C161,TaxableValuation[Tif_NonTIF],$A$4)</f>
        <v>0</v>
      </c>
      <c r="H161" s="8">
        <f>SUMIFS(TaxableValuation[Taxable Ag Land],TaxableValuation[Dist],$C161,TaxableValuation[Tif_NonTIF],$A$4)</f>
        <v>0</v>
      </c>
      <c r="I161" s="8">
        <f>SUMIFS(TaxableValuation[Taxable Ag Building],TaxableValuation[Dist],$C161,TaxableValuation[Tif_NonTIF],$A$4)</f>
        <v>0</v>
      </c>
      <c r="J161" s="8">
        <f>SUMIFS(TaxableValuation[Taxable Commercial],TaxableValuation[Dist],$C161,TaxableValuation[Tif_NonTIF],$A$4)</f>
        <v>0</v>
      </c>
      <c r="K161" s="8">
        <f>SUMIFS(TaxableValuation[Taxable Industrial],TaxableValuation[Dist],$C161,TaxableValuation[Tif_NonTIF],$A$4)</f>
        <v>0</v>
      </c>
      <c r="L161" s="8">
        <f>SUMIFS(TaxableValuation[Taxable Reserved],TaxableValuation[Dist],$C161,TaxableValuation[Tif_NonTIF],$A$4)</f>
        <v>0</v>
      </c>
      <c r="M161" s="8">
        <f>SUMIFS(TaxableValuation[Taxable Reserved2],TaxableValuation[Dist],$C161,TaxableValuation[Tif_NonTIF],$A$4)</f>
        <v>0</v>
      </c>
      <c r="N161" s="8">
        <f>SUMIFS(TaxableValuation[Taxable Railroads],TaxableValuation[Dist],$C161,TaxableValuation[Tif_NonTIF],$A$4)</f>
        <v>0</v>
      </c>
      <c r="O161" s="8">
        <f>SUMIFS(TaxableValuation[Taxable Utilities],TaxableValuation[Dist],$C161,TaxableValuation[Tif_NonTIF],$A$4)</f>
        <v>0</v>
      </c>
      <c r="P161" s="8">
        <f>SUMIFS(TaxableValuation[Taxable Other],TaxableValuation[Dist],$C161,TaxableValuation[Tif_NonTIF],$A$4)</f>
        <v>0</v>
      </c>
      <c r="Q161" s="8">
        <f>SUMIFS(TaxableValuation[Taxable Gross],TaxableValuation[Dist],$C161,TaxableValuation[Tif_NonTIF],$A$4)</f>
        <v>0</v>
      </c>
      <c r="R161" s="8">
        <f>SUMIFS(TaxableValuation[Taxable Military Exempt],TaxableValuation[Dist],$C161,TaxableValuation[Tif_NonTIF],$A$4)</f>
        <v>0</v>
      </c>
      <c r="S161" s="8">
        <f>SUMIFS(TaxableValuation[Taxable Homestead Exempt],TaxableValuation[Dist],$C161,TaxableValuation[Tif_NonTIF],$A$4)</f>
        <v>0</v>
      </c>
      <c r="T161" s="8">
        <f>SUMIFS(TaxableValuation[Taxable Net],TaxableValuation[Dist],$C161,TaxableValuation[Tif_NonTIF],$A$4)</f>
        <v>0</v>
      </c>
      <c r="U161" s="8">
        <f>SUMIFS(TaxableValuation[Taxable Gas &amp; Elec Utilities],TaxableValuation[Dist],$C161,TaxableValuation[Tif_NonTIF],$A$4)</f>
        <v>0</v>
      </c>
      <c r="V161" s="8">
        <f t="shared" si="2"/>
        <v>0</v>
      </c>
    </row>
    <row r="162" spans="1:22" x14ac:dyDescent="0.25">
      <c r="A162">
        <f>'Assessed Non-TIF'!A162</f>
        <v>2026</v>
      </c>
      <c r="B162" t="str">
        <f>'Assessed Non-TIF'!B162</f>
        <v>12</v>
      </c>
      <c r="C162" t="str">
        <f>'Assessed Non-TIF'!C162</f>
        <v>3348</v>
      </c>
      <c r="D162" t="str">
        <f>'Assessed Non-TIF'!D162</f>
        <v>3348</v>
      </c>
      <c r="E162" t="str">
        <f>'Assessed Non-TIF'!E162</f>
        <v>KINGSLEY-PIERSON</v>
      </c>
      <c r="F162" t="str">
        <f>'Assessed Non-TIF'!F162</f>
        <v>Kingsley-Pierson</v>
      </c>
      <c r="G162" s="8">
        <f>SUMIFS(TaxableValuation[Taxable Residential],TaxableValuation[Dist],$C162,TaxableValuation[Tif_NonTIF],$A$4)</f>
        <v>1632377</v>
      </c>
      <c r="H162" s="8">
        <f>SUMIFS(TaxableValuation[Taxable Ag Land],TaxableValuation[Dist],$C162,TaxableValuation[Tif_NonTIF],$A$4)</f>
        <v>0</v>
      </c>
      <c r="I162" s="8">
        <f>SUMIFS(TaxableValuation[Taxable Ag Building],TaxableValuation[Dist],$C162,TaxableValuation[Tif_NonTIF],$A$4)</f>
        <v>0</v>
      </c>
      <c r="J162" s="8">
        <f>SUMIFS(TaxableValuation[Taxable Commercial],TaxableValuation[Dist],$C162,TaxableValuation[Tif_NonTIF],$A$4)</f>
        <v>0</v>
      </c>
      <c r="K162" s="8">
        <f>SUMIFS(TaxableValuation[Taxable Industrial],TaxableValuation[Dist],$C162,TaxableValuation[Tif_NonTIF],$A$4)</f>
        <v>0</v>
      </c>
      <c r="L162" s="8">
        <f>SUMIFS(TaxableValuation[Taxable Reserved],TaxableValuation[Dist],$C162,TaxableValuation[Tif_NonTIF],$A$4)</f>
        <v>0</v>
      </c>
      <c r="M162" s="8">
        <f>SUMIFS(TaxableValuation[Taxable Reserved2],TaxableValuation[Dist],$C162,TaxableValuation[Tif_NonTIF],$A$4)</f>
        <v>0</v>
      </c>
      <c r="N162" s="8">
        <f>SUMIFS(TaxableValuation[Taxable Railroads],TaxableValuation[Dist],$C162,TaxableValuation[Tif_NonTIF],$A$4)</f>
        <v>0</v>
      </c>
      <c r="O162" s="8">
        <f>SUMIFS(TaxableValuation[Taxable Utilities],TaxableValuation[Dist],$C162,TaxableValuation[Tif_NonTIF],$A$4)</f>
        <v>0</v>
      </c>
      <c r="P162" s="8">
        <f>SUMIFS(TaxableValuation[Taxable Other],TaxableValuation[Dist],$C162,TaxableValuation[Tif_NonTIF],$A$4)</f>
        <v>0</v>
      </c>
      <c r="Q162" s="8">
        <f>SUMIFS(TaxableValuation[Taxable Gross],TaxableValuation[Dist],$C162,TaxableValuation[Tif_NonTIF],$A$4)</f>
        <v>1632377</v>
      </c>
      <c r="R162" s="8">
        <f>SUMIFS(TaxableValuation[Taxable Military Exempt],TaxableValuation[Dist],$C162,TaxableValuation[Tif_NonTIF],$A$4)</f>
        <v>0</v>
      </c>
      <c r="S162" s="8">
        <f>SUMIFS(TaxableValuation[Taxable Homestead Exempt],TaxableValuation[Dist],$C162,TaxableValuation[Tif_NonTIF],$A$4)</f>
        <v>19500</v>
      </c>
      <c r="T162" s="8">
        <f>SUMIFS(TaxableValuation[Taxable Net],TaxableValuation[Dist],$C162,TaxableValuation[Tif_NonTIF],$A$4)</f>
        <v>1612877</v>
      </c>
      <c r="U162" s="8">
        <f>SUMIFS(TaxableValuation[Taxable Gas &amp; Elec Utilities],TaxableValuation[Dist],$C162,TaxableValuation[Tif_NonTIF],$A$4)</f>
        <v>0</v>
      </c>
      <c r="V162" s="8">
        <f t="shared" si="2"/>
        <v>1612877</v>
      </c>
    </row>
    <row r="163" spans="1:22" x14ac:dyDescent="0.25">
      <c r="A163">
        <f>'Assessed Non-TIF'!A163</f>
        <v>2026</v>
      </c>
      <c r="B163" t="str">
        <f>'Assessed Non-TIF'!B163</f>
        <v>11</v>
      </c>
      <c r="C163" t="str">
        <f>'Assessed Non-TIF'!C163</f>
        <v>3375</v>
      </c>
      <c r="D163" t="str">
        <f>'Assessed Non-TIF'!D163</f>
        <v>3375</v>
      </c>
      <c r="E163" t="str">
        <f>'Assessed Non-TIF'!E163</f>
        <v>KNOXVILLE</v>
      </c>
      <c r="F163" t="str">
        <f>'Assessed Non-TIF'!F163</f>
        <v>Knoxville</v>
      </c>
      <c r="G163" s="8">
        <f>SUMIFS(TaxableValuation[Taxable Residential],TaxableValuation[Dist],$C163,TaxableValuation[Tif_NonTIF],$A$4)</f>
        <v>0</v>
      </c>
      <c r="H163" s="8">
        <f>SUMIFS(TaxableValuation[Taxable Ag Land],TaxableValuation[Dist],$C163,TaxableValuation[Tif_NonTIF],$A$4)</f>
        <v>0</v>
      </c>
      <c r="I163" s="8">
        <f>SUMIFS(TaxableValuation[Taxable Ag Building],TaxableValuation[Dist],$C163,TaxableValuation[Tif_NonTIF],$A$4)</f>
        <v>0</v>
      </c>
      <c r="J163" s="8">
        <f>SUMIFS(TaxableValuation[Taxable Commercial],TaxableValuation[Dist],$C163,TaxableValuation[Tif_NonTIF],$A$4)</f>
        <v>2311425</v>
      </c>
      <c r="K163" s="8">
        <f>SUMIFS(TaxableValuation[Taxable Industrial],TaxableValuation[Dist],$C163,TaxableValuation[Tif_NonTIF],$A$4)</f>
        <v>0</v>
      </c>
      <c r="L163" s="8">
        <f>SUMIFS(TaxableValuation[Taxable Reserved],TaxableValuation[Dist],$C163,TaxableValuation[Tif_NonTIF],$A$4)</f>
        <v>0</v>
      </c>
      <c r="M163" s="8">
        <f>SUMIFS(TaxableValuation[Taxable Reserved2],TaxableValuation[Dist],$C163,TaxableValuation[Tif_NonTIF],$A$4)</f>
        <v>0</v>
      </c>
      <c r="N163" s="8">
        <f>SUMIFS(TaxableValuation[Taxable Railroads],TaxableValuation[Dist],$C163,TaxableValuation[Tif_NonTIF],$A$4)</f>
        <v>0</v>
      </c>
      <c r="O163" s="8">
        <f>SUMIFS(TaxableValuation[Taxable Utilities],TaxableValuation[Dist],$C163,TaxableValuation[Tif_NonTIF],$A$4)</f>
        <v>0</v>
      </c>
      <c r="P163" s="8">
        <f>SUMIFS(TaxableValuation[Taxable Other],TaxableValuation[Dist],$C163,TaxableValuation[Tif_NonTIF],$A$4)</f>
        <v>0</v>
      </c>
      <c r="Q163" s="8">
        <f>SUMIFS(TaxableValuation[Taxable Gross],TaxableValuation[Dist],$C163,TaxableValuation[Tif_NonTIF],$A$4)</f>
        <v>2311425</v>
      </c>
      <c r="R163" s="8">
        <f>SUMIFS(TaxableValuation[Taxable Military Exempt],TaxableValuation[Dist],$C163,TaxableValuation[Tif_NonTIF],$A$4)</f>
        <v>0</v>
      </c>
      <c r="S163" s="8">
        <f>SUMIFS(TaxableValuation[Taxable Homestead Exempt],TaxableValuation[Dist],$C163,TaxableValuation[Tif_NonTIF],$A$4)</f>
        <v>0</v>
      </c>
      <c r="T163" s="8">
        <f>SUMIFS(TaxableValuation[Taxable Net],TaxableValuation[Dist],$C163,TaxableValuation[Tif_NonTIF],$A$4)</f>
        <v>2311425</v>
      </c>
      <c r="U163" s="8">
        <f>SUMIFS(TaxableValuation[Taxable Gas &amp; Elec Utilities],TaxableValuation[Dist],$C163,TaxableValuation[Tif_NonTIF],$A$4)</f>
        <v>0</v>
      </c>
      <c r="V163" s="8">
        <f t="shared" si="2"/>
        <v>2311425</v>
      </c>
    </row>
    <row r="164" spans="1:22" x14ac:dyDescent="0.25">
      <c r="A164">
        <f>'Assessed Non-TIF'!A164</f>
        <v>2026</v>
      </c>
      <c r="B164" t="str">
        <f>'Assessed Non-TIF'!B164</f>
        <v>07</v>
      </c>
      <c r="C164" t="str">
        <f>'Assessed Non-TIF'!C164</f>
        <v>3420</v>
      </c>
      <c r="D164" t="str">
        <f>'Assessed Non-TIF'!D164</f>
        <v>3420</v>
      </c>
      <c r="E164" t="str">
        <f>'Assessed Non-TIF'!E164</f>
        <v>LAKE MILLS</v>
      </c>
      <c r="F164" t="str">
        <f>'Assessed Non-TIF'!F164</f>
        <v>Lake Mills</v>
      </c>
      <c r="G164" s="8">
        <f>SUMIFS(TaxableValuation[Taxable Residential],TaxableValuation[Dist],$C164,TaxableValuation[Tif_NonTIF],$A$4)</f>
        <v>14006648</v>
      </c>
      <c r="H164" s="8">
        <f>SUMIFS(TaxableValuation[Taxable Ag Land],TaxableValuation[Dist],$C164,TaxableValuation[Tif_NonTIF],$A$4)</f>
        <v>469874</v>
      </c>
      <c r="I164" s="8">
        <f>SUMIFS(TaxableValuation[Taxable Ag Building],TaxableValuation[Dist],$C164,TaxableValuation[Tif_NonTIF],$A$4)</f>
        <v>52942</v>
      </c>
      <c r="J164" s="8">
        <f>SUMIFS(TaxableValuation[Taxable Commercial],TaxableValuation[Dist],$C164,TaxableValuation[Tif_NonTIF],$A$4)</f>
        <v>16528905</v>
      </c>
      <c r="K164" s="8">
        <f>SUMIFS(TaxableValuation[Taxable Industrial],TaxableValuation[Dist],$C164,TaxableValuation[Tif_NonTIF],$A$4)</f>
        <v>9769701</v>
      </c>
      <c r="L164" s="8">
        <f>SUMIFS(TaxableValuation[Taxable Reserved],TaxableValuation[Dist],$C164,TaxableValuation[Tif_NonTIF],$A$4)</f>
        <v>0</v>
      </c>
      <c r="M164" s="8">
        <f>SUMIFS(TaxableValuation[Taxable Reserved2],TaxableValuation[Dist],$C164,TaxableValuation[Tif_NonTIF],$A$4)</f>
        <v>0</v>
      </c>
      <c r="N164" s="8">
        <f>SUMIFS(TaxableValuation[Taxable Railroads],TaxableValuation[Dist],$C164,TaxableValuation[Tif_NonTIF],$A$4)</f>
        <v>0</v>
      </c>
      <c r="O164" s="8">
        <f>SUMIFS(TaxableValuation[Taxable Utilities],TaxableValuation[Dist],$C164,TaxableValuation[Tif_NonTIF],$A$4)</f>
        <v>0</v>
      </c>
      <c r="P164" s="8">
        <f>SUMIFS(TaxableValuation[Taxable Other],TaxableValuation[Dist],$C164,TaxableValuation[Tif_NonTIF],$A$4)</f>
        <v>0</v>
      </c>
      <c r="Q164" s="8">
        <f>SUMIFS(TaxableValuation[Taxable Gross],TaxableValuation[Dist],$C164,TaxableValuation[Tif_NonTIF],$A$4)</f>
        <v>40828070</v>
      </c>
      <c r="R164" s="8">
        <f>SUMIFS(TaxableValuation[Taxable Military Exempt],TaxableValuation[Dist],$C164,TaxableValuation[Tif_NonTIF],$A$4)</f>
        <v>80000</v>
      </c>
      <c r="S164" s="8">
        <f>SUMIFS(TaxableValuation[Taxable Homestead Exempt],TaxableValuation[Dist],$C164,TaxableValuation[Tif_NonTIF],$A$4)</f>
        <v>214500</v>
      </c>
      <c r="T164" s="8">
        <f>SUMIFS(TaxableValuation[Taxable Net],TaxableValuation[Dist],$C164,TaxableValuation[Tif_NonTIF],$A$4)</f>
        <v>40533570</v>
      </c>
      <c r="U164" s="8">
        <f>SUMIFS(TaxableValuation[Taxable Gas &amp; Elec Utilities],TaxableValuation[Dist],$C164,TaxableValuation[Tif_NonTIF],$A$4)</f>
        <v>0</v>
      </c>
      <c r="V164" s="8">
        <f t="shared" si="2"/>
        <v>40533570</v>
      </c>
    </row>
    <row r="165" spans="1:22" x14ac:dyDescent="0.25">
      <c r="A165">
        <f>'Assessed Non-TIF'!A165</f>
        <v>2026</v>
      </c>
      <c r="B165" t="str">
        <f>'Assessed Non-TIF'!B165</f>
        <v>13</v>
      </c>
      <c r="C165" t="str">
        <f>'Assessed Non-TIF'!C165</f>
        <v>3465</v>
      </c>
      <c r="D165" t="str">
        <f>'Assessed Non-TIF'!D165</f>
        <v>3465</v>
      </c>
      <c r="E165" t="str">
        <f>'Assessed Non-TIF'!E165</f>
        <v>LAMONI</v>
      </c>
      <c r="F165" t="str">
        <f>'Assessed Non-TIF'!F165</f>
        <v>Lamoni</v>
      </c>
      <c r="G165" s="8">
        <f>SUMIFS(TaxableValuation[Taxable Residential],TaxableValuation[Dist],$C165,TaxableValuation[Tif_NonTIF],$A$4)</f>
        <v>0</v>
      </c>
      <c r="H165" s="8">
        <f>SUMIFS(TaxableValuation[Taxable Ag Land],TaxableValuation[Dist],$C165,TaxableValuation[Tif_NonTIF],$A$4)</f>
        <v>0</v>
      </c>
      <c r="I165" s="8">
        <f>SUMIFS(TaxableValuation[Taxable Ag Building],TaxableValuation[Dist],$C165,TaxableValuation[Tif_NonTIF],$A$4)</f>
        <v>0</v>
      </c>
      <c r="J165" s="8">
        <f>SUMIFS(TaxableValuation[Taxable Commercial],TaxableValuation[Dist],$C165,TaxableValuation[Tif_NonTIF],$A$4)</f>
        <v>924280</v>
      </c>
      <c r="K165" s="8">
        <f>SUMIFS(TaxableValuation[Taxable Industrial],TaxableValuation[Dist],$C165,TaxableValuation[Tif_NonTIF],$A$4)</f>
        <v>0</v>
      </c>
      <c r="L165" s="8">
        <f>SUMIFS(TaxableValuation[Taxable Reserved],TaxableValuation[Dist],$C165,TaxableValuation[Tif_NonTIF],$A$4)</f>
        <v>0</v>
      </c>
      <c r="M165" s="8">
        <f>SUMIFS(TaxableValuation[Taxable Reserved2],TaxableValuation[Dist],$C165,TaxableValuation[Tif_NonTIF],$A$4)</f>
        <v>0</v>
      </c>
      <c r="N165" s="8">
        <f>SUMIFS(TaxableValuation[Taxable Railroads],TaxableValuation[Dist],$C165,TaxableValuation[Tif_NonTIF],$A$4)</f>
        <v>0</v>
      </c>
      <c r="O165" s="8">
        <f>SUMIFS(TaxableValuation[Taxable Utilities],TaxableValuation[Dist],$C165,TaxableValuation[Tif_NonTIF],$A$4)</f>
        <v>0</v>
      </c>
      <c r="P165" s="8">
        <f>SUMIFS(TaxableValuation[Taxable Other],TaxableValuation[Dist],$C165,TaxableValuation[Tif_NonTIF],$A$4)</f>
        <v>0</v>
      </c>
      <c r="Q165" s="8">
        <f>SUMIFS(TaxableValuation[Taxable Gross],TaxableValuation[Dist],$C165,TaxableValuation[Tif_NonTIF],$A$4)</f>
        <v>924280</v>
      </c>
      <c r="R165" s="8">
        <f>SUMIFS(TaxableValuation[Taxable Military Exempt],TaxableValuation[Dist],$C165,TaxableValuation[Tif_NonTIF],$A$4)</f>
        <v>0</v>
      </c>
      <c r="S165" s="8">
        <f>SUMIFS(TaxableValuation[Taxable Homestead Exempt],TaxableValuation[Dist],$C165,TaxableValuation[Tif_NonTIF],$A$4)</f>
        <v>0</v>
      </c>
      <c r="T165" s="8">
        <f>SUMIFS(TaxableValuation[Taxable Net],TaxableValuation[Dist],$C165,TaxableValuation[Tif_NonTIF],$A$4)</f>
        <v>924280</v>
      </c>
      <c r="U165" s="8">
        <f>SUMIFS(TaxableValuation[Taxable Gas &amp; Elec Utilities],TaxableValuation[Dist],$C165,TaxableValuation[Tif_NonTIF],$A$4)</f>
        <v>0</v>
      </c>
      <c r="V165" s="8">
        <f t="shared" si="2"/>
        <v>924280</v>
      </c>
    </row>
    <row r="166" spans="1:22" x14ac:dyDescent="0.25">
      <c r="A166">
        <f>'Assessed Non-TIF'!A166</f>
        <v>2026</v>
      </c>
      <c r="B166" t="str">
        <f>'Assessed Non-TIF'!B166</f>
        <v>05</v>
      </c>
      <c r="C166" t="str">
        <f>'Assessed Non-TIF'!C166</f>
        <v>3537</v>
      </c>
      <c r="D166" t="str">
        <f>'Assessed Non-TIF'!D166</f>
        <v>3537</v>
      </c>
      <c r="E166" t="str">
        <f>'Assessed Non-TIF'!E166</f>
        <v>LAURENS-MARATHON</v>
      </c>
      <c r="F166" t="str">
        <f>'Assessed Non-TIF'!F166</f>
        <v>Laurens-Marathon</v>
      </c>
      <c r="G166" s="8">
        <f>SUMIFS(TaxableValuation[Taxable Residential],TaxableValuation[Dist],$C166,TaxableValuation[Tif_NonTIF],$A$4)</f>
        <v>0</v>
      </c>
      <c r="H166" s="8">
        <f>SUMIFS(TaxableValuation[Taxable Ag Land],TaxableValuation[Dist],$C166,TaxableValuation[Tif_NonTIF],$A$4)</f>
        <v>0</v>
      </c>
      <c r="I166" s="8">
        <f>SUMIFS(TaxableValuation[Taxable Ag Building],TaxableValuation[Dist],$C166,TaxableValuation[Tif_NonTIF],$A$4)</f>
        <v>0</v>
      </c>
      <c r="J166" s="8">
        <f>SUMIFS(TaxableValuation[Taxable Commercial],TaxableValuation[Dist],$C166,TaxableValuation[Tif_NonTIF],$A$4)</f>
        <v>3342664</v>
      </c>
      <c r="K166" s="8">
        <f>SUMIFS(TaxableValuation[Taxable Industrial],TaxableValuation[Dist],$C166,TaxableValuation[Tif_NonTIF],$A$4)</f>
        <v>0</v>
      </c>
      <c r="L166" s="8">
        <f>SUMIFS(TaxableValuation[Taxable Reserved],TaxableValuation[Dist],$C166,TaxableValuation[Tif_NonTIF],$A$4)</f>
        <v>0</v>
      </c>
      <c r="M166" s="8">
        <f>SUMIFS(TaxableValuation[Taxable Reserved2],TaxableValuation[Dist],$C166,TaxableValuation[Tif_NonTIF],$A$4)</f>
        <v>0</v>
      </c>
      <c r="N166" s="8">
        <f>SUMIFS(TaxableValuation[Taxable Railroads],TaxableValuation[Dist],$C166,TaxableValuation[Tif_NonTIF],$A$4)</f>
        <v>0</v>
      </c>
      <c r="O166" s="8">
        <f>SUMIFS(TaxableValuation[Taxable Utilities],TaxableValuation[Dist],$C166,TaxableValuation[Tif_NonTIF],$A$4)</f>
        <v>0</v>
      </c>
      <c r="P166" s="8">
        <f>SUMIFS(TaxableValuation[Taxable Other],TaxableValuation[Dist],$C166,TaxableValuation[Tif_NonTIF],$A$4)</f>
        <v>0</v>
      </c>
      <c r="Q166" s="8">
        <f>SUMIFS(TaxableValuation[Taxable Gross],TaxableValuation[Dist],$C166,TaxableValuation[Tif_NonTIF],$A$4)</f>
        <v>3342664</v>
      </c>
      <c r="R166" s="8">
        <f>SUMIFS(TaxableValuation[Taxable Military Exempt],TaxableValuation[Dist],$C166,TaxableValuation[Tif_NonTIF],$A$4)</f>
        <v>0</v>
      </c>
      <c r="S166" s="8">
        <f>SUMIFS(TaxableValuation[Taxable Homestead Exempt],TaxableValuation[Dist],$C166,TaxableValuation[Tif_NonTIF],$A$4)</f>
        <v>0</v>
      </c>
      <c r="T166" s="8">
        <f>SUMIFS(TaxableValuation[Taxable Net],TaxableValuation[Dist],$C166,TaxableValuation[Tif_NonTIF],$A$4)</f>
        <v>3342664</v>
      </c>
      <c r="U166" s="8">
        <f>SUMIFS(TaxableValuation[Taxable Gas &amp; Elec Utilities],TaxableValuation[Dist],$C166,TaxableValuation[Tif_NonTIF],$A$4)</f>
        <v>0</v>
      </c>
      <c r="V166" s="8">
        <f t="shared" si="2"/>
        <v>3342664</v>
      </c>
    </row>
    <row r="167" spans="1:22" x14ac:dyDescent="0.25">
      <c r="A167">
        <f>'Assessed Non-TIF'!A167</f>
        <v>2026</v>
      </c>
      <c r="B167" t="str">
        <f>'Assessed Non-TIF'!B167</f>
        <v>12</v>
      </c>
      <c r="C167" t="str">
        <f>'Assessed Non-TIF'!C167</f>
        <v>3555</v>
      </c>
      <c r="D167" t="str">
        <f>'Assessed Non-TIF'!D167</f>
        <v>3555</v>
      </c>
      <c r="E167" t="str">
        <f>'Assessed Non-TIF'!E167</f>
        <v>LAWTON-BRONSON</v>
      </c>
      <c r="F167" t="str">
        <f>'Assessed Non-TIF'!F167</f>
        <v>Lawton-Bronson</v>
      </c>
      <c r="G167" s="8">
        <f>SUMIFS(TaxableValuation[Taxable Residential],TaxableValuation[Dist],$C167,TaxableValuation[Tif_NonTIF],$A$4)</f>
        <v>0</v>
      </c>
      <c r="H167" s="8">
        <f>SUMIFS(TaxableValuation[Taxable Ag Land],TaxableValuation[Dist],$C167,TaxableValuation[Tif_NonTIF],$A$4)</f>
        <v>0</v>
      </c>
      <c r="I167" s="8">
        <f>SUMIFS(TaxableValuation[Taxable Ag Building],TaxableValuation[Dist],$C167,TaxableValuation[Tif_NonTIF],$A$4)</f>
        <v>0</v>
      </c>
      <c r="J167" s="8">
        <f>SUMIFS(TaxableValuation[Taxable Commercial],TaxableValuation[Dist],$C167,TaxableValuation[Tif_NonTIF],$A$4)</f>
        <v>0</v>
      </c>
      <c r="K167" s="8">
        <f>SUMIFS(TaxableValuation[Taxable Industrial],TaxableValuation[Dist],$C167,TaxableValuation[Tif_NonTIF],$A$4)</f>
        <v>0</v>
      </c>
      <c r="L167" s="8">
        <f>SUMIFS(TaxableValuation[Taxable Reserved],TaxableValuation[Dist],$C167,TaxableValuation[Tif_NonTIF],$A$4)</f>
        <v>0</v>
      </c>
      <c r="M167" s="8">
        <f>SUMIFS(TaxableValuation[Taxable Reserved2],TaxableValuation[Dist],$C167,TaxableValuation[Tif_NonTIF],$A$4)</f>
        <v>0</v>
      </c>
      <c r="N167" s="8">
        <f>SUMIFS(TaxableValuation[Taxable Railroads],TaxableValuation[Dist],$C167,TaxableValuation[Tif_NonTIF],$A$4)</f>
        <v>0</v>
      </c>
      <c r="O167" s="8">
        <f>SUMIFS(TaxableValuation[Taxable Utilities],TaxableValuation[Dist],$C167,TaxableValuation[Tif_NonTIF],$A$4)</f>
        <v>0</v>
      </c>
      <c r="P167" s="8">
        <f>SUMIFS(TaxableValuation[Taxable Other],TaxableValuation[Dist],$C167,TaxableValuation[Tif_NonTIF],$A$4)</f>
        <v>0</v>
      </c>
      <c r="Q167" s="8">
        <f>SUMIFS(TaxableValuation[Taxable Gross],TaxableValuation[Dist],$C167,TaxableValuation[Tif_NonTIF],$A$4)</f>
        <v>0</v>
      </c>
      <c r="R167" s="8">
        <f>SUMIFS(TaxableValuation[Taxable Military Exempt],TaxableValuation[Dist],$C167,TaxableValuation[Tif_NonTIF],$A$4)</f>
        <v>0</v>
      </c>
      <c r="S167" s="8">
        <f>SUMIFS(TaxableValuation[Taxable Homestead Exempt],TaxableValuation[Dist],$C167,TaxableValuation[Tif_NonTIF],$A$4)</f>
        <v>0</v>
      </c>
      <c r="T167" s="8">
        <f>SUMIFS(TaxableValuation[Taxable Net],TaxableValuation[Dist],$C167,TaxableValuation[Tif_NonTIF],$A$4)</f>
        <v>0</v>
      </c>
      <c r="U167" s="8">
        <f>SUMIFS(TaxableValuation[Taxable Gas &amp; Elec Utilities],TaxableValuation[Dist],$C167,TaxableValuation[Tif_NonTIF],$A$4)</f>
        <v>0</v>
      </c>
      <c r="V167" s="8">
        <f t="shared" si="2"/>
        <v>0</v>
      </c>
    </row>
    <row r="168" spans="1:22" x14ac:dyDescent="0.25">
      <c r="A168">
        <f>'Assessed Non-TIF'!A168</f>
        <v>2026</v>
      </c>
      <c r="B168" t="str">
        <f>'Assessed Non-TIF'!B168</f>
        <v>12</v>
      </c>
      <c r="C168" t="str">
        <f>'Assessed Non-TIF'!C168</f>
        <v>3600</v>
      </c>
      <c r="D168" t="str">
        <f>'Assessed Non-TIF'!D168</f>
        <v>3600</v>
      </c>
      <c r="E168" t="str">
        <f>'Assessed Non-TIF'!E168</f>
        <v>LE MARS</v>
      </c>
      <c r="F168" t="str">
        <f>'Assessed Non-TIF'!F168</f>
        <v>Le Mars</v>
      </c>
      <c r="G168" s="8">
        <f>SUMIFS(TaxableValuation[Taxable Residential],TaxableValuation[Dist],$C168,TaxableValuation[Tif_NonTIF],$A$4)</f>
        <v>34991048</v>
      </c>
      <c r="H168" s="8">
        <f>SUMIFS(TaxableValuation[Taxable Ag Land],TaxableValuation[Dist],$C168,TaxableValuation[Tif_NonTIF],$A$4)</f>
        <v>482292</v>
      </c>
      <c r="I168" s="8">
        <f>SUMIFS(TaxableValuation[Taxable Ag Building],TaxableValuation[Dist],$C168,TaxableValuation[Tif_NonTIF],$A$4)</f>
        <v>0</v>
      </c>
      <c r="J168" s="8">
        <f>SUMIFS(TaxableValuation[Taxable Commercial],TaxableValuation[Dist],$C168,TaxableValuation[Tif_NonTIF],$A$4)</f>
        <v>42550955</v>
      </c>
      <c r="K168" s="8">
        <f>SUMIFS(TaxableValuation[Taxable Industrial],TaxableValuation[Dist],$C168,TaxableValuation[Tif_NonTIF],$A$4)</f>
        <v>17554566</v>
      </c>
      <c r="L168" s="8">
        <f>SUMIFS(TaxableValuation[Taxable Reserved],TaxableValuation[Dist],$C168,TaxableValuation[Tif_NonTIF],$A$4)</f>
        <v>0</v>
      </c>
      <c r="M168" s="8">
        <f>SUMIFS(TaxableValuation[Taxable Reserved2],TaxableValuation[Dist],$C168,TaxableValuation[Tif_NonTIF],$A$4)</f>
        <v>0</v>
      </c>
      <c r="N168" s="8">
        <f>SUMIFS(TaxableValuation[Taxable Railroads],TaxableValuation[Dist],$C168,TaxableValuation[Tif_NonTIF],$A$4)</f>
        <v>0</v>
      </c>
      <c r="O168" s="8">
        <f>SUMIFS(TaxableValuation[Taxable Utilities],TaxableValuation[Dist],$C168,TaxableValuation[Tif_NonTIF],$A$4)</f>
        <v>0</v>
      </c>
      <c r="P168" s="8">
        <f>SUMIFS(TaxableValuation[Taxable Other],TaxableValuation[Dist],$C168,TaxableValuation[Tif_NonTIF],$A$4)</f>
        <v>0</v>
      </c>
      <c r="Q168" s="8">
        <f>SUMIFS(TaxableValuation[Taxable Gross],TaxableValuation[Dist],$C168,TaxableValuation[Tif_NonTIF],$A$4)</f>
        <v>95578861</v>
      </c>
      <c r="R168" s="8">
        <f>SUMIFS(TaxableValuation[Taxable Military Exempt],TaxableValuation[Dist],$C168,TaxableValuation[Tif_NonTIF],$A$4)</f>
        <v>0</v>
      </c>
      <c r="S168" s="8">
        <f>SUMIFS(TaxableValuation[Taxable Homestead Exempt],TaxableValuation[Dist],$C168,TaxableValuation[Tif_NonTIF],$A$4)</f>
        <v>0</v>
      </c>
      <c r="T168" s="8">
        <f>SUMIFS(TaxableValuation[Taxable Net],TaxableValuation[Dist],$C168,TaxableValuation[Tif_NonTIF],$A$4)</f>
        <v>95578861</v>
      </c>
      <c r="U168" s="8">
        <f>SUMIFS(TaxableValuation[Taxable Gas &amp; Elec Utilities],TaxableValuation[Dist],$C168,TaxableValuation[Tif_NonTIF],$A$4)</f>
        <v>0</v>
      </c>
      <c r="V168" s="8">
        <f t="shared" si="2"/>
        <v>95578861</v>
      </c>
    </row>
    <row r="169" spans="1:22" x14ac:dyDescent="0.25">
      <c r="A169">
        <f>'Assessed Non-TIF'!A169</f>
        <v>2026</v>
      </c>
      <c r="B169" t="str">
        <f>'Assessed Non-TIF'!B169</f>
        <v>13</v>
      </c>
      <c r="C169" t="str">
        <f>'Assessed Non-TIF'!C169</f>
        <v>3609</v>
      </c>
      <c r="D169" t="str">
        <f>'Assessed Non-TIF'!D169</f>
        <v>3609</v>
      </c>
      <c r="E169" t="str">
        <f>'Assessed Non-TIF'!E169</f>
        <v>LENOX</v>
      </c>
      <c r="F169" t="str">
        <f>'Assessed Non-TIF'!F169</f>
        <v>Lenox</v>
      </c>
      <c r="G169" s="8">
        <f>SUMIFS(TaxableValuation[Taxable Residential],TaxableValuation[Dist],$C169,TaxableValuation[Tif_NonTIF],$A$4)</f>
        <v>278348</v>
      </c>
      <c r="H169" s="8">
        <f>SUMIFS(TaxableValuation[Taxable Ag Land],TaxableValuation[Dist],$C169,TaxableValuation[Tif_NonTIF],$A$4)</f>
        <v>0</v>
      </c>
      <c r="I169" s="8">
        <f>SUMIFS(TaxableValuation[Taxable Ag Building],TaxableValuation[Dist],$C169,TaxableValuation[Tif_NonTIF],$A$4)</f>
        <v>0</v>
      </c>
      <c r="J169" s="8">
        <f>SUMIFS(TaxableValuation[Taxable Commercial],TaxableValuation[Dist],$C169,TaxableValuation[Tif_NonTIF],$A$4)</f>
        <v>0</v>
      </c>
      <c r="K169" s="8">
        <f>SUMIFS(TaxableValuation[Taxable Industrial],TaxableValuation[Dist],$C169,TaxableValuation[Tif_NonTIF],$A$4)</f>
        <v>641045</v>
      </c>
      <c r="L169" s="8">
        <f>SUMIFS(TaxableValuation[Taxable Reserved],TaxableValuation[Dist],$C169,TaxableValuation[Tif_NonTIF],$A$4)</f>
        <v>0</v>
      </c>
      <c r="M169" s="8">
        <f>SUMIFS(TaxableValuation[Taxable Reserved2],TaxableValuation[Dist],$C169,TaxableValuation[Tif_NonTIF],$A$4)</f>
        <v>0</v>
      </c>
      <c r="N169" s="8">
        <f>SUMIFS(TaxableValuation[Taxable Railroads],TaxableValuation[Dist],$C169,TaxableValuation[Tif_NonTIF],$A$4)</f>
        <v>0</v>
      </c>
      <c r="O169" s="8">
        <f>SUMIFS(TaxableValuation[Taxable Utilities],TaxableValuation[Dist],$C169,TaxableValuation[Tif_NonTIF],$A$4)</f>
        <v>0</v>
      </c>
      <c r="P169" s="8">
        <f>SUMIFS(TaxableValuation[Taxable Other],TaxableValuation[Dist],$C169,TaxableValuation[Tif_NonTIF],$A$4)</f>
        <v>0</v>
      </c>
      <c r="Q169" s="8">
        <f>SUMIFS(TaxableValuation[Taxable Gross],TaxableValuation[Dist],$C169,TaxableValuation[Tif_NonTIF],$A$4)</f>
        <v>919393</v>
      </c>
      <c r="R169" s="8">
        <f>SUMIFS(TaxableValuation[Taxable Military Exempt],TaxableValuation[Dist],$C169,TaxableValuation[Tif_NonTIF],$A$4)</f>
        <v>0</v>
      </c>
      <c r="S169" s="8">
        <f>SUMIFS(TaxableValuation[Taxable Homestead Exempt],TaxableValuation[Dist],$C169,TaxableValuation[Tif_NonTIF],$A$4)</f>
        <v>0</v>
      </c>
      <c r="T169" s="8">
        <f>SUMIFS(TaxableValuation[Taxable Net],TaxableValuation[Dist],$C169,TaxableValuation[Tif_NonTIF],$A$4)</f>
        <v>919393</v>
      </c>
      <c r="U169" s="8">
        <f>SUMIFS(TaxableValuation[Taxable Gas &amp; Elec Utilities],TaxableValuation[Dist],$C169,TaxableValuation[Tif_NonTIF],$A$4)</f>
        <v>0</v>
      </c>
      <c r="V169" s="8">
        <f t="shared" si="2"/>
        <v>919393</v>
      </c>
    </row>
    <row r="170" spans="1:22" x14ac:dyDescent="0.25">
      <c r="A170">
        <f>'Assessed Non-TIF'!A170</f>
        <v>2026</v>
      </c>
      <c r="B170" t="str">
        <f>'Assessed Non-TIF'!B170</f>
        <v>13</v>
      </c>
      <c r="C170" t="str">
        <f>'Assessed Non-TIF'!C170</f>
        <v>3645</v>
      </c>
      <c r="D170" t="str">
        <f>'Assessed Non-TIF'!D170</f>
        <v>3645</v>
      </c>
      <c r="E170" t="str">
        <f>'Assessed Non-TIF'!E170</f>
        <v>LEWIS CENTRAL</v>
      </c>
      <c r="F170" t="str">
        <f>'Assessed Non-TIF'!F170</f>
        <v>Lewis Central</v>
      </c>
      <c r="G170" s="8">
        <f>SUMIFS(TaxableValuation[Taxable Residential],TaxableValuation[Dist],$C170,TaxableValuation[Tif_NonTIF],$A$4)</f>
        <v>4894369</v>
      </c>
      <c r="H170" s="8">
        <f>SUMIFS(TaxableValuation[Taxable Ag Land],TaxableValuation[Dist],$C170,TaxableValuation[Tif_NonTIF],$A$4)</f>
        <v>0</v>
      </c>
      <c r="I170" s="8">
        <f>SUMIFS(TaxableValuation[Taxable Ag Building],TaxableValuation[Dist],$C170,TaxableValuation[Tif_NonTIF],$A$4)</f>
        <v>0</v>
      </c>
      <c r="J170" s="8">
        <f>SUMIFS(TaxableValuation[Taxable Commercial],TaxableValuation[Dist],$C170,TaxableValuation[Tif_NonTIF],$A$4)</f>
        <v>7000085</v>
      </c>
      <c r="K170" s="8">
        <f>SUMIFS(TaxableValuation[Taxable Industrial],TaxableValuation[Dist],$C170,TaxableValuation[Tif_NonTIF],$A$4)</f>
        <v>0</v>
      </c>
      <c r="L170" s="8">
        <f>SUMIFS(TaxableValuation[Taxable Reserved],TaxableValuation[Dist],$C170,TaxableValuation[Tif_NonTIF],$A$4)</f>
        <v>0</v>
      </c>
      <c r="M170" s="8">
        <f>SUMIFS(TaxableValuation[Taxable Reserved2],TaxableValuation[Dist],$C170,TaxableValuation[Tif_NonTIF],$A$4)</f>
        <v>0</v>
      </c>
      <c r="N170" s="8">
        <f>SUMIFS(TaxableValuation[Taxable Railroads],TaxableValuation[Dist],$C170,TaxableValuation[Tif_NonTIF],$A$4)</f>
        <v>0</v>
      </c>
      <c r="O170" s="8">
        <f>SUMIFS(TaxableValuation[Taxable Utilities],TaxableValuation[Dist],$C170,TaxableValuation[Tif_NonTIF],$A$4)</f>
        <v>0</v>
      </c>
      <c r="P170" s="8">
        <f>SUMIFS(TaxableValuation[Taxable Other],TaxableValuation[Dist],$C170,TaxableValuation[Tif_NonTIF],$A$4)</f>
        <v>0</v>
      </c>
      <c r="Q170" s="8">
        <f>SUMIFS(TaxableValuation[Taxable Gross],TaxableValuation[Dist],$C170,TaxableValuation[Tif_NonTIF],$A$4)</f>
        <v>11894454</v>
      </c>
      <c r="R170" s="8">
        <f>SUMIFS(TaxableValuation[Taxable Military Exempt],TaxableValuation[Dist],$C170,TaxableValuation[Tif_NonTIF],$A$4)</f>
        <v>28000</v>
      </c>
      <c r="S170" s="8">
        <f>SUMIFS(TaxableValuation[Taxable Homestead Exempt],TaxableValuation[Dist],$C170,TaxableValuation[Tif_NonTIF],$A$4)</f>
        <v>78000</v>
      </c>
      <c r="T170" s="8">
        <f>SUMIFS(TaxableValuation[Taxable Net],TaxableValuation[Dist],$C170,TaxableValuation[Tif_NonTIF],$A$4)</f>
        <v>11788454</v>
      </c>
      <c r="U170" s="8">
        <f>SUMIFS(TaxableValuation[Taxable Gas &amp; Elec Utilities],TaxableValuation[Dist],$C170,TaxableValuation[Tif_NonTIF],$A$4)</f>
        <v>0</v>
      </c>
      <c r="V170" s="8">
        <f t="shared" si="2"/>
        <v>11788454</v>
      </c>
    </row>
    <row r="171" spans="1:22" x14ac:dyDescent="0.25">
      <c r="A171">
        <f>'Assessed Non-TIF'!A171</f>
        <v>2026</v>
      </c>
      <c r="B171" t="str">
        <f>'Assessed Non-TIF'!B171</f>
        <v>10</v>
      </c>
      <c r="C171" t="str">
        <f>'Assessed Non-TIF'!C171</f>
        <v>3715</v>
      </c>
      <c r="D171" t="str">
        <f>'Assessed Non-TIF'!D171</f>
        <v>3715</v>
      </c>
      <c r="E171" t="str">
        <f>'Assessed Non-TIF'!E171</f>
        <v>LINN-MAR</v>
      </c>
      <c r="F171" t="str">
        <f>'Assessed Non-TIF'!F171</f>
        <v>Linn-Mar</v>
      </c>
      <c r="G171" s="8">
        <f>SUMIFS(TaxableValuation[Taxable Residential],TaxableValuation[Dist],$C171,TaxableValuation[Tif_NonTIF],$A$4)</f>
        <v>46995534</v>
      </c>
      <c r="H171" s="8">
        <f>SUMIFS(TaxableValuation[Taxable Ag Land],TaxableValuation[Dist],$C171,TaxableValuation[Tif_NonTIF],$A$4)</f>
        <v>186799</v>
      </c>
      <c r="I171" s="8">
        <f>SUMIFS(TaxableValuation[Taxable Ag Building],TaxableValuation[Dist],$C171,TaxableValuation[Tif_NonTIF],$A$4)</f>
        <v>3592</v>
      </c>
      <c r="J171" s="8">
        <f>SUMIFS(TaxableValuation[Taxable Commercial],TaxableValuation[Dist],$C171,TaxableValuation[Tif_NonTIF],$A$4)</f>
        <v>57065199</v>
      </c>
      <c r="K171" s="8">
        <f>SUMIFS(TaxableValuation[Taxable Industrial],TaxableValuation[Dist],$C171,TaxableValuation[Tif_NonTIF],$A$4)</f>
        <v>20557506</v>
      </c>
      <c r="L171" s="8">
        <f>SUMIFS(TaxableValuation[Taxable Reserved],TaxableValuation[Dist],$C171,TaxableValuation[Tif_NonTIF],$A$4)</f>
        <v>0</v>
      </c>
      <c r="M171" s="8">
        <f>SUMIFS(TaxableValuation[Taxable Reserved2],TaxableValuation[Dist],$C171,TaxableValuation[Tif_NonTIF],$A$4)</f>
        <v>0</v>
      </c>
      <c r="N171" s="8">
        <f>SUMIFS(TaxableValuation[Taxable Railroads],TaxableValuation[Dist],$C171,TaxableValuation[Tif_NonTIF],$A$4)</f>
        <v>0</v>
      </c>
      <c r="O171" s="8">
        <f>SUMIFS(TaxableValuation[Taxable Utilities],TaxableValuation[Dist],$C171,TaxableValuation[Tif_NonTIF],$A$4)</f>
        <v>0</v>
      </c>
      <c r="P171" s="8">
        <f>SUMIFS(TaxableValuation[Taxable Other],TaxableValuation[Dist],$C171,TaxableValuation[Tif_NonTIF],$A$4)</f>
        <v>0</v>
      </c>
      <c r="Q171" s="8">
        <f>SUMIFS(TaxableValuation[Taxable Gross],TaxableValuation[Dist],$C171,TaxableValuation[Tif_NonTIF],$A$4)</f>
        <v>124808630</v>
      </c>
      <c r="R171" s="8">
        <f>SUMIFS(TaxableValuation[Taxable Military Exempt],TaxableValuation[Dist],$C171,TaxableValuation[Tif_NonTIF],$A$4)</f>
        <v>0</v>
      </c>
      <c r="S171" s="8">
        <f>SUMIFS(TaxableValuation[Taxable Homestead Exempt],TaxableValuation[Dist],$C171,TaxableValuation[Tif_NonTIF],$A$4)</f>
        <v>0</v>
      </c>
      <c r="T171" s="8">
        <f>SUMIFS(TaxableValuation[Taxable Net],TaxableValuation[Dist],$C171,TaxableValuation[Tif_NonTIF],$A$4)</f>
        <v>124808630</v>
      </c>
      <c r="U171" s="8">
        <f>SUMIFS(TaxableValuation[Taxable Gas &amp; Elec Utilities],TaxableValuation[Dist],$C171,TaxableValuation[Tif_NonTIF],$A$4)</f>
        <v>0</v>
      </c>
      <c r="V171" s="8">
        <f t="shared" si="2"/>
        <v>124808630</v>
      </c>
    </row>
    <row r="172" spans="1:22" x14ac:dyDescent="0.25">
      <c r="A172">
        <f>'Assessed Non-TIF'!A172</f>
        <v>2026</v>
      </c>
      <c r="B172" t="str">
        <f>'Assessed Non-TIF'!B172</f>
        <v>10</v>
      </c>
      <c r="C172" t="str">
        <f>'Assessed Non-TIF'!C172</f>
        <v>3744</v>
      </c>
      <c r="D172" t="str">
        <f>'Assessed Non-TIF'!D172</f>
        <v>3744</v>
      </c>
      <c r="E172" t="str">
        <f>'Assessed Non-TIF'!E172</f>
        <v>LISBON</v>
      </c>
      <c r="F172" t="str">
        <f>'Assessed Non-TIF'!F172</f>
        <v>Lisbon</v>
      </c>
      <c r="G172" s="8">
        <f>SUMIFS(TaxableValuation[Taxable Residential],TaxableValuation[Dist],$C172,TaxableValuation[Tif_NonTIF],$A$4)</f>
        <v>4017541</v>
      </c>
      <c r="H172" s="8">
        <f>SUMIFS(TaxableValuation[Taxable Ag Land],TaxableValuation[Dist],$C172,TaxableValuation[Tif_NonTIF],$A$4)</f>
        <v>47985</v>
      </c>
      <c r="I172" s="8">
        <f>SUMIFS(TaxableValuation[Taxable Ag Building],TaxableValuation[Dist],$C172,TaxableValuation[Tif_NonTIF],$A$4)</f>
        <v>0</v>
      </c>
      <c r="J172" s="8">
        <f>SUMIFS(TaxableValuation[Taxable Commercial],TaxableValuation[Dist],$C172,TaxableValuation[Tif_NonTIF],$A$4)</f>
        <v>1550638</v>
      </c>
      <c r="K172" s="8">
        <f>SUMIFS(TaxableValuation[Taxable Industrial],TaxableValuation[Dist],$C172,TaxableValuation[Tif_NonTIF],$A$4)</f>
        <v>610644</v>
      </c>
      <c r="L172" s="8">
        <f>SUMIFS(TaxableValuation[Taxable Reserved],TaxableValuation[Dist],$C172,TaxableValuation[Tif_NonTIF],$A$4)</f>
        <v>0</v>
      </c>
      <c r="M172" s="8">
        <f>SUMIFS(TaxableValuation[Taxable Reserved2],TaxableValuation[Dist],$C172,TaxableValuation[Tif_NonTIF],$A$4)</f>
        <v>0</v>
      </c>
      <c r="N172" s="8">
        <f>SUMIFS(TaxableValuation[Taxable Railroads],TaxableValuation[Dist],$C172,TaxableValuation[Tif_NonTIF],$A$4)</f>
        <v>0</v>
      </c>
      <c r="O172" s="8">
        <f>SUMIFS(TaxableValuation[Taxable Utilities],TaxableValuation[Dist],$C172,TaxableValuation[Tif_NonTIF],$A$4)</f>
        <v>0</v>
      </c>
      <c r="P172" s="8">
        <f>SUMIFS(TaxableValuation[Taxable Other],TaxableValuation[Dist],$C172,TaxableValuation[Tif_NonTIF],$A$4)</f>
        <v>0</v>
      </c>
      <c r="Q172" s="8">
        <f>SUMIFS(TaxableValuation[Taxable Gross],TaxableValuation[Dist],$C172,TaxableValuation[Tif_NonTIF],$A$4)</f>
        <v>6226808</v>
      </c>
      <c r="R172" s="8">
        <f>SUMIFS(TaxableValuation[Taxable Military Exempt],TaxableValuation[Dist],$C172,TaxableValuation[Tif_NonTIF],$A$4)</f>
        <v>0</v>
      </c>
      <c r="S172" s="8">
        <f>SUMIFS(TaxableValuation[Taxable Homestead Exempt],TaxableValuation[Dist],$C172,TaxableValuation[Tif_NonTIF],$A$4)</f>
        <v>0</v>
      </c>
      <c r="T172" s="8">
        <f>SUMIFS(TaxableValuation[Taxable Net],TaxableValuation[Dist],$C172,TaxableValuation[Tif_NonTIF],$A$4)</f>
        <v>6226808</v>
      </c>
      <c r="U172" s="8">
        <f>SUMIFS(TaxableValuation[Taxable Gas &amp; Elec Utilities],TaxableValuation[Dist],$C172,TaxableValuation[Tif_NonTIF],$A$4)</f>
        <v>0</v>
      </c>
      <c r="V172" s="8">
        <f t="shared" si="2"/>
        <v>6226808</v>
      </c>
    </row>
    <row r="173" spans="1:22" x14ac:dyDescent="0.25">
      <c r="A173">
        <f>'Assessed Non-TIF'!A173</f>
        <v>2026</v>
      </c>
      <c r="B173" t="str">
        <f>'Assessed Non-TIF'!B173</f>
        <v>13</v>
      </c>
      <c r="C173" t="str">
        <f>'Assessed Non-TIF'!C173</f>
        <v>3798</v>
      </c>
      <c r="D173" t="str">
        <f>'Assessed Non-TIF'!D173</f>
        <v>3798</v>
      </c>
      <c r="E173" t="str">
        <f>'Assessed Non-TIF'!E173</f>
        <v>LOGAN-MAGNOLIA</v>
      </c>
      <c r="F173" t="str">
        <f>'Assessed Non-TIF'!F173</f>
        <v>Logan-Magnolia</v>
      </c>
      <c r="G173" s="8">
        <f>SUMIFS(TaxableValuation[Taxable Residential],TaxableValuation[Dist],$C173,TaxableValuation[Tif_NonTIF],$A$4)</f>
        <v>0</v>
      </c>
      <c r="H173" s="8">
        <f>SUMIFS(TaxableValuation[Taxable Ag Land],TaxableValuation[Dist],$C173,TaxableValuation[Tif_NonTIF],$A$4)</f>
        <v>0</v>
      </c>
      <c r="I173" s="8">
        <f>SUMIFS(TaxableValuation[Taxable Ag Building],TaxableValuation[Dist],$C173,TaxableValuation[Tif_NonTIF],$A$4)</f>
        <v>0</v>
      </c>
      <c r="J173" s="8">
        <f>SUMIFS(TaxableValuation[Taxable Commercial],TaxableValuation[Dist],$C173,TaxableValuation[Tif_NonTIF],$A$4)</f>
        <v>0</v>
      </c>
      <c r="K173" s="8">
        <f>SUMIFS(TaxableValuation[Taxable Industrial],TaxableValuation[Dist],$C173,TaxableValuation[Tif_NonTIF],$A$4)</f>
        <v>0</v>
      </c>
      <c r="L173" s="8">
        <f>SUMIFS(TaxableValuation[Taxable Reserved],TaxableValuation[Dist],$C173,TaxableValuation[Tif_NonTIF],$A$4)</f>
        <v>0</v>
      </c>
      <c r="M173" s="8">
        <f>SUMIFS(TaxableValuation[Taxable Reserved2],TaxableValuation[Dist],$C173,TaxableValuation[Tif_NonTIF],$A$4)</f>
        <v>0</v>
      </c>
      <c r="N173" s="8">
        <f>SUMIFS(TaxableValuation[Taxable Railroads],TaxableValuation[Dist],$C173,TaxableValuation[Tif_NonTIF],$A$4)</f>
        <v>0</v>
      </c>
      <c r="O173" s="8">
        <f>SUMIFS(TaxableValuation[Taxable Utilities],TaxableValuation[Dist],$C173,TaxableValuation[Tif_NonTIF],$A$4)</f>
        <v>0</v>
      </c>
      <c r="P173" s="8">
        <f>SUMIFS(TaxableValuation[Taxable Other],TaxableValuation[Dist],$C173,TaxableValuation[Tif_NonTIF],$A$4)</f>
        <v>0</v>
      </c>
      <c r="Q173" s="8">
        <f>SUMIFS(TaxableValuation[Taxable Gross],TaxableValuation[Dist],$C173,TaxableValuation[Tif_NonTIF],$A$4)</f>
        <v>0</v>
      </c>
      <c r="R173" s="8">
        <f>SUMIFS(TaxableValuation[Taxable Military Exempt],TaxableValuation[Dist],$C173,TaxableValuation[Tif_NonTIF],$A$4)</f>
        <v>0</v>
      </c>
      <c r="S173" s="8">
        <f>SUMIFS(TaxableValuation[Taxable Homestead Exempt],TaxableValuation[Dist],$C173,TaxableValuation[Tif_NonTIF],$A$4)</f>
        <v>0</v>
      </c>
      <c r="T173" s="8">
        <f>SUMIFS(TaxableValuation[Taxable Net],TaxableValuation[Dist],$C173,TaxableValuation[Tif_NonTIF],$A$4)</f>
        <v>0</v>
      </c>
      <c r="U173" s="8">
        <f>SUMIFS(TaxableValuation[Taxable Gas &amp; Elec Utilities],TaxableValuation[Dist],$C173,TaxableValuation[Tif_NonTIF],$A$4)</f>
        <v>0</v>
      </c>
      <c r="V173" s="8">
        <f t="shared" si="2"/>
        <v>0</v>
      </c>
    </row>
    <row r="174" spans="1:22" x14ac:dyDescent="0.25">
      <c r="A174">
        <f>'Assessed Non-TIF'!A174</f>
        <v>2026</v>
      </c>
      <c r="B174" t="str">
        <f>'Assessed Non-TIF'!B174</f>
        <v>10</v>
      </c>
      <c r="C174" t="str">
        <f>'Assessed Non-TIF'!C174</f>
        <v>3816</v>
      </c>
      <c r="D174" t="str">
        <f>'Assessed Non-TIF'!D174</f>
        <v>3816</v>
      </c>
      <c r="E174" t="str">
        <f>'Assessed Non-TIF'!E174</f>
        <v>LONE TREE</v>
      </c>
      <c r="F174" t="str">
        <f>'Assessed Non-TIF'!F174</f>
        <v>Lone Tree</v>
      </c>
      <c r="G174" s="8">
        <f>SUMIFS(TaxableValuation[Taxable Residential],TaxableValuation[Dist],$C174,TaxableValuation[Tif_NonTIF],$A$4)</f>
        <v>0</v>
      </c>
      <c r="H174" s="8">
        <f>SUMIFS(TaxableValuation[Taxable Ag Land],TaxableValuation[Dist],$C174,TaxableValuation[Tif_NonTIF],$A$4)</f>
        <v>0</v>
      </c>
      <c r="I174" s="8">
        <f>SUMIFS(TaxableValuation[Taxable Ag Building],TaxableValuation[Dist],$C174,TaxableValuation[Tif_NonTIF],$A$4)</f>
        <v>0</v>
      </c>
      <c r="J174" s="8">
        <f>SUMIFS(TaxableValuation[Taxable Commercial],TaxableValuation[Dist],$C174,TaxableValuation[Tif_NonTIF],$A$4)</f>
        <v>0</v>
      </c>
      <c r="K174" s="8">
        <f>SUMIFS(TaxableValuation[Taxable Industrial],TaxableValuation[Dist],$C174,TaxableValuation[Tif_NonTIF],$A$4)</f>
        <v>0</v>
      </c>
      <c r="L174" s="8">
        <f>SUMIFS(TaxableValuation[Taxable Reserved],TaxableValuation[Dist],$C174,TaxableValuation[Tif_NonTIF],$A$4)</f>
        <v>0</v>
      </c>
      <c r="M174" s="8">
        <f>SUMIFS(TaxableValuation[Taxable Reserved2],TaxableValuation[Dist],$C174,TaxableValuation[Tif_NonTIF],$A$4)</f>
        <v>0</v>
      </c>
      <c r="N174" s="8">
        <f>SUMIFS(TaxableValuation[Taxable Railroads],TaxableValuation[Dist],$C174,TaxableValuation[Tif_NonTIF],$A$4)</f>
        <v>0</v>
      </c>
      <c r="O174" s="8">
        <f>SUMIFS(TaxableValuation[Taxable Utilities],TaxableValuation[Dist],$C174,TaxableValuation[Tif_NonTIF],$A$4)</f>
        <v>0</v>
      </c>
      <c r="P174" s="8">
        <f>SUMIFS(TaxableValuation[Taxable Other],TaxableValuation[Dist],$C174,TaxableValuation[Tif_NonTIF],$A$4)</f>
        <v>0</v>
      </c>
      <c r="Q174" s="8">
        <f>SUMIFS(TaxableValuation[Taxable Gross],TaxableValuation[Dist],$C174,TaxableValuation[Tif_NonTIF],$A$4)</f>
        <v>0</v>
      </c>
      <c r="R174" s="8">
        <f>SUMIFS(TaxableValuation[Taxable Military Exempt],TaxableValuation[Dist],$C174,TaxableValuation[Tif_NonTIF],$A$4)</f>
        <v>0</v>
      </c>
      <c r="S174" s="8">
        <f>SUMIFS(TaxableValuation[Taxable Homestead Exempt],TaxableValuation[Dist],$C174,TaxableValuation[Tif_NonTIF],$A$4)</f>
        <v>0</v>
      </c>
      <c r="T174" s="8">
        <f>SUMIFS(TaxableValuation[Taxable Net],TaxableValuation[Dist],$C174,TaxableValuation[Tif_NonTIF],$A$4)</f>
        <v>0</v>
      </c>
      <c r="U174" s="8">
        <f>SUMIFS(TaxableValuation[Taxable Gas &amp; Elec Utilities],TaxableValuation[Dist],$C174,TaxableValuation[Tif_NonTIF],$A$4)</f>
        <v>0</v>
      </c>
      <c r="V174" s="8">
        <f t="shared" si="2"/>
        <v>0</v>
      </c>
    </row>
    <row r="175" spans="1:22" x14ac:dyDescent="0.25">
      <c r="A175">
        <f>'Assessed Non-TIF'!A175</f>
        <v>2026</v>
      </c>
      <c r="B175" t="str">
        <f>'Assessed Non-TIF'!B175</f>
        <v>09</v>
      </c>
      <c r="C175" t="str">
        <f>'Assessed Non-TIF'!C175</f>
        <v>3841</v>
      </c>
      <c r="D175" t="str">
        <f>'Assessed Non-TIF'!D175</f>
        <v>3841</v>
      </c>
      <c r="E175" t="str">
        <f>'Assessed Non-TIF'!E175</f>
        <v>LOUISA-MUSCATINE</v>
      </c>
      <c r="F175" t="str">
        <f>'Assessed Non-TIF'!F175</f>
        <v>Louisa-Muscatine</v>
      </c>
      <c r="G175" s="8">
        <f>SUMIFS(TaxableValuation[Taxable Residential],TaxableValuation[Dist],$C175,TaxableValuation[Tif_NonTIF],$A$4)</f>
        <v>8256187</v>
      </c>
      <c r="H175" s="8">
        <f>SUMIFS(TaxableValuation[Taxable Ag Land],TaxableValuation[Dist],$C175,TaxableValuation[Tif_NonTIF],$A$4)</f>
        <v>160894</v>
      </c>
      <c r="I175" s="8">
        <f>SUMIFS(TaxableValuation[Taxable Ag Building],TaxableValuation[Dist],$C175,TaxableValuation[Tif_NonTIF],$A$4)</f>
        <v>6919</v>
      </c>
      <c r="J175" s="8">
        <f>SUMIFS(TaxableValuation[Taxable Commercial],TaxableValuation[Dist],$C175,TaxableValuation[Tif_NonTIF],$A$4)</f>
        <v>2253820</v>
      </c>
      <c r="K175" s="8">
        <f>SUMIFS(TaxableValuation[Taxable Industrial],TaxableValuation[Dist],$C175,TaxableValuation[Tif_NonTIF],$A$4)</f>
        <v>1998216</v>
      </c>
      <c r="L175" s="8">
        <f>SUMIFS(TaxableValuation[Taxable Reserved],TaxableValuation[Dist],$C175,TaxableValuation[Tif_NonTIF],$A$4)</f>
        <v>0</v>
      </c>
      <c r="M175" s="8">
        <f>SUMIFS(TaxableValuation[Taxable Reserved2],TaxableValuation[Dist],$C175,TaxableValuation[Tif_NonTIF],$A$4)</f>
        <v>0</v>
      </c>
      <c r="N175" s="8">
        <f>SUMIFS(TaxableValuation[Taxable Railroads],TaxableValuation[Dist],$C175,TaxableValuation[Tif_NonTIF],$A$4)</f>
        <v>0</v>
      </c>
      <c r="O175" s="8">
        <f>SUMIFS(TaxableValuation[Taxable Utilities],TaxableValuation[Dist],$C175,TaxableValuation[Tif_NonTIF],$A$4)</f>
        <v>0</v>
      </c>
      <c r="P175" s="8">
        <f>SUMIFS(TaxableValuation[Taxable Other],TaxableValuation[Dist],$C175,TaxableValuation[Tif_NonTIF],$A$4)</f>
        <v>0</v>
      </c>
      <c r="Q175" s="8">
        <f>SUMIFS(TaxableValuation[Taxable Gross],TaxableValuation[Dist],$C175,TaxableValuation[Tif_NonTIF],$A$4)</f>
        <v>12676036</v>
      </c>
      <c r="R175" s="8">
        <f>SUMIFS(TaxableValuation[Taxable Military Exempt],TaxableValuation[Dist],$C175,TaxableValuation[Tif_NonTIF],$A$4)</f>
        <v>0</v>
      </c>
      <c r="S175" s="8">
        <f>SUMIFS(TaxableValuation[Taxable Homestead Exempt],TaxableValuation[Dist],$C175,TaxableValuation[Tif_NonTIF],$A$4)</f>
        <v>0</v>
      </c>
      <c r="T175" s="8">
        <f>SUMIFS(TaxableValuation[Taxable Net],TaxableValuation[Dist],$C175,TaxableValuation[Tif_NonTIF],$A$4)</f>
        <v>12676036</v>
      </c>
      <c r="U175" s="8">
        <f>SUMIFS(TaxableValuation[Taxable Gas &amp; Elec Utilities],TaxableValuation[Dist],$C175,TaxableValuation[Tif_NonTIF],$A$4)</f>
        <v>0</v>
      </c>
      <c r="V175" s="8">
        <f t="shared" si="2"/>
        <v>12676036</v>
      </c>
    </row>
    <row r="176" spans="1:22" x14ac:dyDescent="0.25">
      <c r="A176">
        <f>'Assessed Non-TIF'!A176</f>
        <v>2026</v>
      </c>
      <c r="B176" t="str">
        <f>'Assessed Non-TIF'!B176</f>
        <v>11</v>
      </c>
      <c r="C176" t="str">
        <f>'Assessed Non-TIF'!C176</f>
        <v>3906</v>
      </c>
      <c r="D176" t="str">
        <f>'Assessed Non-TIF'!D176</f>
        <v>3906</v>
      </c>
      <c r="E176" t="str">
        <f>'Assessed Non-TIF'!E176</f>
        <v>LYNNVILLE-SULLY</v>
      </c>
      <c r="F176" t="str">
        <f>'Assessed Non-TIF'!F176</f>
        <v>Lynnville-Sully</v>
      </c>
      <c r="G176" s="8">
        <f>SUMIFS(TaxableValuation[Taxable Residential],TaxableValuation[Dist],$C176,TaxableValuation[Tif_NonTIF],$A$4)</f>
        <v>3563497</v>
      </c>
      <c r="H176" s="8">
        <f>SUMIFS(TaxableValuation[Taxable Ag Land],TaxableValuation[Dist],$C176,TaxableValuation[Tif_NonTIF],$A$4)</f>
        <v>0</v>
      </c>
      <c r="I176" s="8">
        <f>SUMIFS(TaxableValuation[Taxable Ag Building],TaxableValuation[Dist],$C176,TaxableValuation[Tif_NonTIF],$A$4)</f>
        <v>304492</v>
      </c>
      <c r="J176" s="8">
        <f>SUMIFS(TaxableValuation[Taxable Commercial],TaxableValuation[Dist],$C176,TaxableValuation[Tif_NonTIF],$A$4)</f>
        <v>1127517</v>
      </c>
      <c r="K176" s="8">
        <f>SUMIFS(TaxableValuation[Taxable Industrial],TaxableValuation[Dist],$C176,TaxableValuation[Tif_NonTIF],$A$4)</f>
        <v>5297572</v>
      </c>
      <c r="L176" s="8">
        <f>SUMIFS(TaxableValuation[Taxable Reserved],TaxableValuation[Dist],$C176,TaxableValuation[Tif_NonTIF],$A$4)</f>
        <v>0</v>
      </c>
      <c r="M176" s="8">
        <f>SUMIFS(TaxableValuation[Taxable Reserved2],TaxableValuation[Dist],$C176,TaxableValuation[Tif_NonTIF],$A$4)</f>
        <v>0</v>
      </c>
      <c r="N176" s="8">
        <f>SUMIFS(TaxableValuation[Taxable Railroads],TaxableValuation[Dist],$C176,TaxableValuation[Tif_NonTIF],$A$4)</f>
        <v>0</v>
      </c>
      <c r="O176" s="8">
        <f>SUMIFS(TaxableValuation[Taxable Utilities],TaxableValuation[Dist],$C176,TaxableValuation[Tif_NonTIF],$A$4)</f>
        <v>0</v>
      </c>
      <c r="P176" s="8">
        <f>SUMIFS(TaxableValuation[Taxable Other],TaxableValuation[Dist],$C176,TaxableValuation[Tif_NonTIF],$A$4)</f>
        <v>0</v>
      </c>
      <c r="Q176" s="8">
        <f>SUMIFS(TaxableValuation[Taxable Gross],TaxableValuation[Dist],$C176,TaxableValuation[Tif_NonTIF],$A$4)</f>
        <v>10293078</v>
      </c>
      <c r="R176" s="8">
        <f>SUMIFS(TaxableValuation[Taxable Military Exempt],TaxableValuation[Dist],$C176,TaxableValuation[Tif_NonTIF],$A$4)</f>
        <v>0</v>
      </c>
      <c r="S176" s="8">
        <f>SUMIFS(TaxableValuation[Taxable Homestead Exempt],TaxableValuation[Dist],$C176,TaxableValuation[Tif_NonTIF],$A$4)</f>
        <v>0</v>
      </c>
      <c r="T176" s="8">
        <f>SUMIFS(TaxableValuation[Taxable Net],TaxableValuation[Dist],$C176,TaxableValuation[Tif_NonTIF],$A$4)</f>
        <v>10293078</v>
      </c>
      <c r="U176" s="8">
        <f>SUMIFS(TaxableValuation[Taxable Gas &amp; Elec Utilities],TaxableValuation[Dist],$C176,TaxableValuation[Tif_NonTIF],$A$4)</f>
        <v>0</v>
      </c>
      <c r="V176" s="8">
        <f t="shared" si="2"/>
        <v>10293078</v>
      </c>
    </row>
    <row r="177" spans="1:22" x14ac:dyDescent="0.25">
      <c r="A177">
        <f>'Assessed Non-TIF'!A177</f>
        <v>2026</v>
      </c>
      <c r="B177" t="str">
        <f>'Assessed Non-TIF'!B177</f>
        <v>11</v>
      </c>
      <c r="C177" t="str">
        <f>'Assessed Non-TIF'!C177</f>
        <v>3942</v>
      </c>
      <c r="D177" t="str">
        <f>'Assessed Non-TIF'!D177</f>
        <v>3942</v>
      </c>
      <c r="E177" t="str">
        <f>'Assessed Non-TIF'!E177</f>
        <v>MADRID</v>
      </c>
      <c r="F177" t="str">
        <f>'Assessed Non-TIF'!F177</f>
        <v>Madrid</v>
      </c>
      <c r="G177" s="8">
        <f>SUMIFS(TaxableValuation[Taxable Residential],TaxableValuation[Dist],$C177,TaxableValuation[Tif_NonTIF],$A$4)</f>
        <v>4969548</v>
      </c>
      <c r="H177" s="8">
        <f>SUMIFS(TaxableValuation[Taxable Ag Land],TaxableValuation[Dist],$C177,TaxableValuation[Tif_NonTIF],$A$4)</f>
        <v>359</v>
      </c>
      <c r="I177" s="8">
        <f>SUMIFS(TaxableValuation[Taxable Ag Building],TaxableValuation[Dist],$C177,TaxableValuation[Tif_NonTIF],$A$4)</f>
        <v>0</v>
      </c>
      <c r="J177" s="8">
        <f>SUMIFS(TaxableValuation[Taxable Commercial],TaxableValuation[Dist],$C177,TaxableValuation[Tif_NonTIF],$A$4)</f>
        <v>0</v>
      </c>
      <c r="K177" s="8">
        <f>SUMIFS(TaxableValuation[Taxable Industrial],TaxableValuation[Dist],$C177,TaxableValuation[Tif_NonTIF],$A$4)</f>
        <v>0</v>
      </c>
      <c r="L177" s="8">
        <f>SUMIFS(TaxableValuation[Taxable Reserved],TaxableValuation[Dist],$C177,TaxableValuation[Tif_NonTIF],$A$4)</f>
        <v>0</v>
      </c>
      <c r="M177" s="8">
        <f>SUMIFS(TaxableValuation[Taxable Reserved2],TaxableValuation[Dist],$C177,TaxableValuation[Tif_NonTIF],$A$4)</f>
        <v>0</v>
      </c>
      <c r="N177" s="8">
        <f>SUMIFS(TaxableValuation[Taxable Railroads],TaxableValuation[Dist],$C177,TaxableValuation[Tif_NonTIF],$A$4)</f>
        <v>0</v>
      </c>
      <c r="O177" s="8">
        <f>SUMIFS(TaxableValuation[Taxable Utilities],TaxableValuation[Dist],$C177,TaxableValuation[Tif_NonTIF],$A$4)</f>
        <v>0</v>
      </c>
      <c r="P177" s="8">
        <f>SUMIFS(TaxableValuation[Taxable Other],TaxableValuation[Dist],$C177,TaxableValuation[Tif_NonTIF],$A$4)</f>
        <v>0</v>
      </c>
      <c r="Q177" s="8">
        <f>SUMIFS(TaxableValuation[Taxable Gross],TaxableValuation[Dist],$C177,TaxableValuation[Tif_NonTIF],$A$4)</f>
        <v>4969907</v>
      </c>
      <c r="R177" s="8">
        <f>SUMIFS(TaxableValuation[Taxable Military Exempt],TaxableValuation[Dist],$C177,TaxableValuation[Tif_NonTIF],$A$4)</f>
        <v>168000</v>
      </c>
      <c r="S177" s="8">
        <f>SUMIFS(TaxableValuation[Taxable Homestead Exempt],TaxableValuation[Dist],$C177,TaxableValuation[Tif_NonTIF],$A$4)</f>
        <v>442000</v>
      </c>
      <c r="T177" s="8">
        <f>SUMIFS(TaxableValuation[Taxable Net],TaxableValuation[Dist],$C177,TaxableValuation[Tif_NonTIF],$A$4)</f>
        <v>4359907</v>
      </c>
      <c r="U177" s="8">
        <f>SUMIFS(TaxableValuation[Taxable Gas &amp; Elec Utilities],TaxableValuation[Dist],$C177,TaxableValuation[Tif_NonTIF],$A$4)</f>
        <v>0</v>
      </c>
      <c r="V177" s="8">
        <f t="shared" si="2"/>
        <v>4359907</v>
      </c>
    </row>
    <row r="178" spans="1:22" x14ac:dyDescent="0.25">
      <c r="A178">
        <f>'Assessed Non-TIF'!A178</f>
        <v>2026</v>
      </c>
      <c r="B178" t="str">
        <f>'Assessed Non-TIF'!B178</f>
        <v>05</v>
      </c>
      <c r="C178" t="str">
        <f>'Assessed Non-TIF'!C178</f>
        <v>4023</v>
      </c>
      <c r="D178" t="str">
        <f>'Assessed Non-TIF'!D178</f>
        <v>4023</v>
      </c>
      <c r="E178" t="str">
        <f>'Assessed Non-TIF'!E178</f>
        <v>MANSON-NORTHWEST WEBSTER</v>
      </c>
      <c r="F178" t="str">
        <f>'Assessed Non-TIF'!F178</f>
        <v>Manson-Northwest Webster</v>
      </c>
      <c r="G178" s="8">
        <f>SUMIFS(TaxableValuation[Taxable Residential],TaxableValuation[Dist],$C178,TaxableValuation[Tif_NonTIF],$A$4)</f>
        <v>0</v>
      </c>
      <c r="H178" s="8">
        <f>SUMIFS(TaxableValuation[Taxable Ag Land],TaxableValuation[Dist],$C178,TaxableValuation[Tif_NonTIF],$A$4)</f>
        <v>0</v>
      </c>
      <c r="I178" s="8">
        <f>SUMIFS(TaxableValuation[Taxable Ag Building],TaxableValuation[Dist],$C178,TaxableValuation[Tif_NonTIF],$A$4)</f>
        <v>0</v>
      </c>
      <c r="J178" s="8">
        <f>SUMIFS(TaxableValuation[Taxable Commercial],TaxableValuation[Dist],$C178,TaxableValuation[Tif_NonTIF],$A$4)</f>
        <v>1598770</v>
      </c>
      <c r="K178" s="8">
        <f>SUMIFS(TaxableValuation[Taxable Industrial],TaxableValuation[Dist],$C178,TaxableValuation[Tif_NonTIF],$A$4)</f>
        <v>47689219</v>
      </c>
      <c r="L178" s="8">
        <f>SUMIFS(TaxableValuation[Taxable Reserved],TaxableValuation[Dist],$C178,TaxableValuation[Tif_NonTIF],$A$4)</f>
        <v>0</v>
      </c>
      <c r="M178" s="8">
        <f>SUMIFS(TaxableValuation[Taxable Reserved2],TaxableValuation[Dist],$C178,TaxableValuation[Tif_NonTIF],$A$4)</f>
        <v>0</v>
      </c>
      <c r="N178" s="8">
        <f>SUMIFS(TaxableValuation[Taxable Railroads],TaxableValuation[Dist],$C178,TaxableValuation[Tif_NonTIF],$A$4)</f>
        <v>0</v>
      </c>
      <c r="O178" s="8">
        <f>SUMIFS(TaxableValuation[Taxable Utilities],TaxableValuation[Dist],$C178,TaxableValuation[Tif_NonTIF],$A$4)</f>
        <v>0</v>
      </c>
      <c r="P178" s="8">
        <f>SUMIFS(TaxableValuation[Taxable Other],TaxableValuation[Dist],$C178,TaxableValuation[Tif_NonTIF],$A$4)</f>
        <v>0</v>
      </c>
      <c r="Q178" s="8">
        <f>SUMIFS(TaxableValuation[Taxable Gross],TaxableValuation[Dist],$C178,TaxableValuation[Tif_NonTIF],$A$4)</f>
        <v>49287989</v>
      </c>
      <c r="R178" s="8">
        <f>SUMIFS(TaxableValuation[Taxable Military Exempt],TaxableValuation[Dist],$C178,TaxableValuation[Tif_NonTIF],$A$4)</f>
        <v>0</v>
      </c>
      <c r="S178" s="8">
        <f>SUMIFS(TaxableValuation[Taxable Homestead Exempt],TaxableValuation[Dist],$C178,TaxableValuation[Tif_NonTIF],$A$4)</f>
        <v>0</v>
      </c>
      <c r="T178" s="8">
        <f>SUMIFS(TaxableValuation[Taxable Net],TaxableValuation[Dist],$C178,TaxableValuation[Tif_NonTIF],$A$4)</f>
        <v>49287989</v>
      </c>
      <c r="U178" s="8">
        <f>SUMIFS(TaxableValuation[Taxable Gas &amp; Elec Utilities],TaxableValuation[Dist],$C178,TaxableValuation[Tif_NonTIF],$A$4)</f>
        <v>0</v>
      </c>
      <c r="V178" s="8">
        <f t="shared" si="2"/>
        <v>49287989</v>
      </c>
    </row>
    <row r="179" spans="1:22" x14ac:dyDescent="0.25">
      <c r="A179">
        <f>'Assessed Non-TIF'!A179</f>
        <v>2026</v>
      </c>
      <c r="B179" t="str">
        <f>'Assessed Non-TIF'!B179</f>
        <v>12</v>
      </c>
      <c r="C179" t="str">
        <f>'Assessed Non-TIF'!C179</f>
        <v>4033</v>
      </c>
      <c r="D179" t="str">
        <f>'Assessed Non-TIF'!D179</f>
        <v>4033</v>
      </c>
      <c r="E179" t="str">
        <f>'Assessed Non-TIF'!E179</f>
        <v>MAPLE VALLEY-ANTHON OTO</v>
      </c>
      <c r="F179" t="str">
        <f>'Assessed Non-TIF'!F179</f>
        <v>Maple Valley-Anthon Oto</v>
      </c>
      <c r="G179" s="8">
        <f>SUMIFS(TaxableValuation[Taxable Residential],TaxableValuation[Dist],$C179,TaxableValuation[Tif_NonTIF],$A$4)</f>
        <v>0</v>
      </c>
      <c r="H179" s="8">
        <f>SUMIFS(TaxableValuation[Taxable Ag Land],TaxableValuation[Dist],$C179,TaxableValuation[Tif_NonTIF],$A$4)</f>
        <v>0</v>
      </c>
      <c r="I179" s="8">
        <f>SUMIFS(TaxableValuation[Taxable Ag Building],TaxableValuation[Dist],$C179,TaxableValuation[Tif_NonTIF],$A$4)</f>
        <v>0</v>
      </c>
      <c r="J179" s="8">
        <f>SUMIFS(TaxableValuation[Taxable Commercial],TaxableValuation[Dist],$C179,TaxableValuation[Tif_NonTIF],$A$4)</f>
        <v>0</v>
      </c>
      <c r="K179" s="8">
        <f>SUMIFS(TaxableValuation[Taxable Industrial],TaxableValuation[Dist],$C179,TaxableValuation[Tif_NonTIF],$A$4)</f>
        <v>0</v>
      </c>
      <c r="L179" s="8">
        <f>SUMIFS(TaxableValuation[Taxable Reserved],TaxableValuation[Dist],$C179,TaxableValuation[Tif_NonTIF],$A$4)</f>
        <v>0</v>
      </c>
      <c r="M179" s="8">
        <f>SUMIFS(TaxableValuation[Taxable Reserved2],TaxableValuation[Dist],$C179,TaxableValuation[Tif_NonTIF],$A$4)</f>
        <v>0</v>
      </c>
      <c r="N179" s="8">
        <f>SUMIFS(TaxableValuation[Taxable Railroads],TaxableValuation[Dist],$C179,TaxableValuation[Tif_NonTIF],$A$4)</f>
        <v>0</v>
      </c>
      <c r="O179" s="8">
        <f>SUMIFS(TaxableValuation[Taxable Utilities],TaxableValuation[Dist],$C179,TaxableValuation[Tif_NonTIF],$A$4)</f>
        <v>0</v>
      </c>
      <c r="P179" s="8">
        <f>SUMIFS(TaxableValuation[Taxable Other],TaxableValuation[Dist],$C179,TaxableValuation[Tif_NonTIF],$A$4)</f>
        <v>0</v>
      </c>
      <c r="Q179" s="8">
        <f>SUMIFS(TaxableValuation[Taxable Gross],TaxableValuation[Dist],$C179,TaxableValuation[Tif_NonTIF],$A$4)</f>
        <v>0</v>
      </c>
      <c r="R179" s="8">
        <f>SUMIFS(TaxableValuation[Taxable Military Exempt],TaxableValuation[Dist],$C179,TaxableValuation[Tif_NonTIF],$A$4)</f>
        <v>0</v>
      </c>
      <c r="S179" s="8">
        <f>SUMIFS(TaxableValuation[Taxable Homestead Exempt],TaxableValuation[Dist],$C179,TaxableValuation[Tif_NonTIF],$A$4)</f>
        <v>0</v>
      </c>
      <c r="T179" s="8">
        <f>SUMIFS(TaxableValuation[Taxable Net],TaxableValuation[Dist],$C179,TaxableValuation[Tif_NonTIF],$A$4)</f>
        <v>0</v>
      </c>
      <c r="U179" s="8">
        <f>SUMIFS(TaxableValuation[Taxable Gas &amp; Elec Utilities],TaxableValuation[Dist],$C179,TaxableValuation[Tif_NonTIF],$A$4)</f>
        <v>0</v>
      </c>
      <c r="V179" s="8">
        <f t="shared" si="2"/>
        <v>0</v>
      </c>
    </row>
    <row r="180" spans="1:22" x14ac:dyDescent="0.25">
      <c r="A180">
        <f>'Assessed Non-TIF'!A180</f>
        <v>2026</v>
      </c>
      <c r="B180" t="str">
        <f>'Assessed Non-TIF'!B180</f>
        <v>09</v>
      </c>
      <c r="C180" t="str">
        <f>'Assessed Non-TIF'!C180</f>
        <v>4041</v>
      </c>
      <c r="D180" t="str">
        <f>'Assessed Non-TIF'!D180</f>
        <v>4041</v>
      </c>
      <c r="E180" t="str">
        <f>'Assessed Non-TIF'!E180</f>
        <v>MAQUOKETA</v>
      </c>
      <c r="F180" t="str">
        <f>'Assessed Non-TIF'!F180</f>
        <v>Maquoketa</v>
      </c>
      <c r="G180" s="8">
        <f>SUMIFS(TaxableValuation[Taxable Residential],TaxableValuation[Dist],$C180,TaxableValuation[Tif_NonTIF],$A$4)</f>
        <v>4851200</v>
      </c>
      <c r="H180" s="8">
        <f>SUMIFS(TaxableValuation[Taxable Ag Land],TaxableValuation[Dist],$C180,TaxableValuation[Tif_NonTIF],$A$4)</f>
        <v>0</v>
      </c>
      <c r="I180" s="8">
        <f>SUMIFS(TaxableValuation[Taxable Ag Building],TaxableValuation[Dist],$C180,TaxableValuation[Tif_NonTIF],$A$4)</f>
        <v>0</v>
      </c>
      <c r="J180" s="8">
        <f>SUMIFS(TaxableValuation[Taxable Commercial],TaxableValuation[Dist],$C180,TaxableValuation[Tif_NonTIF],$A$4)</f>
        <v>18055100</v>
      </c>
      <c r="K180" s="8">
        <f>SUMIFS(TaxableValuation[Taxable Industrial],TaxableValuation[Dist],$C180,TaxableValuation[Tif_NonTIF],$A$4)</f>
        <v>0</v>
      </c>
      <c r="L180" s="8">
        <f>SUMIFS(TaxableValuation[Taxable Reserved],TaxableValuation[Dist],$C180,TaxableValuation[Tif_NonTIF],$A$4)</f>
        <v>0</v>
      </c>
      <c r="M180" s="8">
        <f>SUMIFS(TaxableValuation[Taxable Reserved2],TaxableValuation[Dist],$C180,TaxableValuation[Tif_NonTIF],$A$4)</f>
        <v>0</v>
      </c>
      <c r="N180" s="8">
        <f>SUMIFS(TaxableValuation[Taxable Railroads],TaxableValuation[Dist],$C180,TaxableValuation[Tif_NonTIF],$A$4)</f>
        <v>0</v>
      </c>
      <c r="O180" s="8">
        <f>SUMIFS(TaxableValuation[Taxable Utilities],TaxableValuation[Dist],$C180,TaxableValuation[Tif_NonTIF],$A$4)</f>
        <v>0</v>
      </c>
      <c r="P180" s="8">
        <f>SUMIFS(TaxableValuation[Taxable Other],TaxableValuation[Dist],$C180,TaxableValuation[Tif_NonTIF],$A$4)</f>
        <v>0</v>
      </c>
      <c r="Q180" s="8">
        <f>SUMIFS(TaxableValuation[Taxable Gross],TaxableValuation[Dist],$C180,TaxableValuation[Tif_NonTIF],$A$4)</f>
        <v>22906300</v>
      </c>
      <c r="R180" s="8">
        <f>SUMIFS(TaxableValuation[Taxable Military Exempt],TaxableValuation[Dist],$C180,TaxableValuation[Tif_NonTIF],$A$4)</f>
        <v>0</v>
      </c>
      <c r="S180" s="8">
        <f>SUMIFS(TaxableValuation[Taxable Homestead Exempt],TaxableValuation[Dist],$C180,TaxableValuation[Tif_NonTIF],$A$4)</f>
        <v>0</v>
      </c>
      <c r="T180" s="8">
        <f>SUMIFS(TaxableValuation[Taxable Net],TaxableValuation[Dist],$C180,TaxableValuation[Tif_NonTIF],$A$4)</f>
        <v>22906300</v>
      </c>
      <c r="U180" s="8">
        <f>SUMIFS(TaxableValuation[Taxable Gas &amp; Elec Utilities],TaxableValuation[Dist],$C180,TaxableValuation[Tif_NonTIF],$A$4)</f>
        <v>0</v>
      </c>
      <c r="V180" s="8">
        <f t="shared" si="2"/>
        <v>22906300</v>
      </c>
    </row>
    <row r="181" spans="1:22" x14ac:dyDescent="0.25">
      <c r="A181">
        <f>'Assessed Non-TIF'!A181</f>
        <v>2026</v>
      </c>
      <c r="B181" t="str">
        <f>'Assessed Non-TIF'!B181</f>
        <v>01</v>
      </c>
      <c r="C181" t="str">
        <f>'Assessed Non-TIF'!C181</f>
        <v>4043</v>
      </c>
      <c r="D181" t="str">
        <f>'Assessed Non-TIF'!D181</f>
        <v>4043</v>
      </c>
      <c r="E181" t="str">
        <f>'Assessed Non-TIF'!E181</f>
        <v>MAQUOKETA VALLEY</v>
      </c>
      <c r="F181" t="str">
        <f>'Assessed Non-TIF'!F181</f>
        <v>Maquoketa Valley</v>
      </c>
      <c r="G181" s="8">
        <f>SUMIFS(TaxableValuation[Taxable Residential],TaxableValuation[Dist],$C181,TaxableValuation[Tif_NonTIF],$A$4)</f>
        <v>2811175</v>
      </c>
      <c r="H181" s="8">
        <f>SUMIFS(TaxableValuation[Taxable Ag Land],TaxableValuation[Dist],$C181,TaxableValuation[Tif_NonTIF],$A$4)</f>
        <v>0</v>
      </c>
      <c r="I181" s="8">
        <f>SUMIFS(TaxableValuation[Taxable Ag Building],TaxableValuation[Dist],$C181,TaxableValuation[Tif_NonTIF],$A$4)</f>
        <v>0</v>
      </c>
      <c r="J181" s="8">
        <f>SUMIFS(TaxableValuation[Taxable Commercial],TaxableValuation[Dist],$C181,TaxableValuation[Tif_NonTIF],$A$4)</f>
        <v>1030275</v>
      </c>
      <c r="K181" s="8">
        <f>SUMIFS(TaxableValuation[Taxable Industrial],TaxableValuation[Dist],$C181,TaxableValuation[Tif_NonTIF],$A$4)</f>
        <v>427930</v>
      </c>
      <c r="L181" s="8">
        <f>SUMIFS(TaxableValuation[Taxable Reserved],TaxableValuation[Dist],$C181,TaxableValuation[Tif_NonTIF],$A$4)</f>
        <v>0</v>
      </c>
      <c r="M181" s="8">
        <f>SUMIFS(TaxableValuation[Taxable Reserved2],TaxableValuation[Dist],$C181,TaxableValuation[Tif_NonTIF],$A$4)</f>
        <v>0</v>
      </c>
      <c r="N181" s="8">
        <f>SUMIFS(TaxableValuation[Taxable Railroads],TaxableValuation[Dist],$C181,TaxableValuation[Tif_NonTIF],$A$4)</f>
        <v>0</v>
      </c>
      <c r="O181" s="8">
        <f>SUMIFS(TaxableValuation[Taxable Utilities],TaxableValuation[Dist],$C181,TaxableValuation[Tif_NonTIF],$A$4)</f>
        <v>0</v>
      </c>
      <c r="P181" s="8">
        <f>SUMIFS(TaxableValuation[Taxable Other],TaxableValuation[Dist],$C181,TaxableValuation[Tif_NonTIF],$A$4)</f>
        <v>0</v>
      </c>
      <c r="Q181" s="8">
        <f>SUMIFS(TaxableValuation[Taxable Gross],TaxableValuation[Dist],$C181,TaxableValuation[Tif_NonTIF],$A$4)</f>
        <v>4269380</v>
      </c>
      <c r="R181" s="8">
        <f>SUMIFS(TaxableValuation[Taxable Military Exempt],TaxableValuation[Dist],$C181,TaxableValuation[Tif_NonTIF],$A$4)</f>
        <v>0</v>
      </c>
      <c r="S181" s="8">
        <f>SUMIFS(TaxableValuation[Taxable Homestead Exempt],TaxableValuation[Dist],$C181,TaxableValuation[Tif_NonTIF],$A$4)</f>
        <v>0</v>
      </c>
      <c r="T181" s="8">
        <f>SUMIFS(TaxableValuation[Taxable Net],TaxableValuation[Dist],$C181,TaxableValuation[Tif_NonTIF],$A$4)</f>
        <v>4269380</v>
      </c>
      <c r="U181" s="8">
        <f>SUMIFS(TaxableValuation[Taxable Gas &amp; Elec Utilities],TaxableValuation[Dist],$C181,TaxableValuation[Tif_NonTIF],$A$4)</f>
        <v>0</v>
      </c>
      <c r="V181" s="8">
        <f t="shared" si="2"/>
        <v>4269380</v>
      </c>
    </row>
    <row r="182" spans="1:22" x14ac:dyDescent="0.25">
      <c r="A182">
        <f>'Assessed Non-TIF'!A182</f>
        <v>2026</v>
      </c>
      <c r="B182" t="str">
        <f>'Assessed Non-TIF'!B182</f>
        <v>12</v>
      </c>
      <c r="C182" t="str">
        <f>'Assessed Non-TIF'!C182</f>
        <v>4068</v>
      </c>
      <c r="D182" t="str">
        <f>'Assessed Non-TIF'!D182</f>
        <v>4068</v>
      </c>
      <c r="E182" t="str">
        <f>'Assessed Non-TIF'!E182</f>
        <v>MARCUS-MERIDEN CLEGHORN</v>
      </c>
      <c r="F182" t="str">
        <f>'Assessed Non-TIF'!F182</f>
        <v>Marcus-Meriden Cleghorn</v>
      </c>
      <c r="G182" s="8">
        <f>SUMIFS(TaxableValuation[Taxable Residential],TaxableValuation[Dist],$C182,TaxableValuation[Tif_NonTIF],$A$4)</f>
        <v>361288</v>
      </c>
      <c r="H182" s="8">
        <f>SUMIFS(TaxableValuation[Taxable Ag Land],TaxableValuation[Dist],$C182,TaxableValuation[Tif_NonTIF],$A$4)</f>
        <v>0</v>
      </c>
      <c r="I182" s="8">
        <f>SUMIFS(TaxableValuation[Taxable Ag Building],TaxableValuation[Dist],$C182,TaxableValuation[Tif_NonTIF],$A$4)</f>
        <v>0</v>
      </c>
      <c r="J182" s="8">
        <f>SUMIFS(TaxableValuation[Taxable Commercial],TaxableValuation[Dist],$C182,TaxableValuation[Tif_NonTIF],$A$4)</f>
        <v>2679238</v>
      </c>
      <c r="K182" s="8">
        <f>SUMIFS(TaxableValuation[Taxable Industrial],TaxableValuation[Dist],$C182,TaxableValuation[Tif_NonTIF],$A$4)</f>
        <v>2671378</v>
      </c>
      <c r="L182" s="8">
        <f>SUMIFS(TaxableValuation[Taxable Reserved],TaxableValuation[Dist],$C182,TaxableValuation[Tif_NonTIF],$A$4)</f>
        <v>0</v>
      </c>
      <c r="M182" s="8">
        <f>SUMIFS(TaxableValuation[Taxable Reserved2],TaxableValuation[Dist],$C182,TaxableValuation[Tif_NonTIF],$A$4)</f>
        <v>0</v>
      </c>
      <c r="N182" s="8">
        <f>SUMIFS(TaxableValuation[Taxable Railroads],TaxableValuation[Dist],$C182,TaxableValuation[Tif_NonTIF],$A$4)</f>
        <v>0</v>
      </c>
      <c r="O182" s="8">
        <f>SUMIFS(TaxableValuation[Taxable Utilities],TaxableValuation[Dist],$C182,TaxableValuation[Tif_NonTIF],$A$4)</f>
        <v>0</v>
      </c>
      <c r="P182" s="8">
        <f>SUMIFS(TaxableValuation[Taxable Other],TaxableValuation[Dist],$C182,TaxableValuation[Tif_NonTIF],$A$4)</f>
        <v>0</v>
      </c>
      <c r="Q182" s="8">
        <f>SUMIFS(TaxableValuation[Taxable Gross],TaxableValuation[Dist],$C182,TaxableValuation[Tif_NonTIF],$A$4)</f>
        <v>5711904</v>
      </c>
      <c r="R182" s="8">
        <f>SUMIFS(TaxableValuation[Taxable Military Exempt],TaxableValuation[Dist],$C182,TaxableValuation[Tif_NonTIF],$A$4)</f>
        <v>0</v>
      </c>
      <c r="S182" s="8">
        <f>SUMIFS(TaxableValuation[Taxable Homestead Exempt],TaxableValuation[Dist],$C182,TaxableValuation[Tif_NonTIF],$A$4)</f>
        <v>0</v>
      </c>
      <c r="T182" s="8">
        <f>SUMIFS(TaxableValuation[Taxable Net],TaxableValuation[Dist],$C182,TaxableValuation[Tif_NonTIF],$A$4)</f>
        <v>5711904</v>
      </c>
      <c r="U182" s="8">
        <f>SUMIFS(TaxableValuation[Taxable Gas &amp; Elec Utilities],TaxableValuation[Dist],$C182,TaxableValuation[Tif_NonTIF],$A$4)</f>
        <v>0</v>
      </c>
      <c r="V182" s="8">
        <f t="shared" si="2"/>
        <v>5711904</v>
      </c>
    </row>
    <row r="183" spans="1:22" x14ac:dyDescent="0.25">
      <c r="A183">
        <f>'Assessed Non-TIF'!A183</f>
        <v>2026</v>
      </c>
      <c r="B183" t="str">
        <f>'Assessed Non-TIF'!B183</f>
        <v>10</v>
      </c>
      <c r="C183" t="str">
        <f>'Assessed Non-TIF'!C183</f>
        <v>4086</v>
      </c>
      <c r="D183" t="str">
        <f>'Assessed Non-TIF'!D183</f>
        <v>4086</v>
      </c>
      <c r="E183" t="str">
        <f>'Assessed Non-TIF'!E183</f>
        <v>MARION</v>
      </c>
      <c r="F183" t="str">
        <f>'Assessed Non-TIF'!F183</f>
        <v>Marion</v>
      </c>
      <c r="G183" s="8">
        <f>SUMIFS(TaxableValuation[Taxable Residential],TaxableValuation[Dist],$C183,TaxableValuation[Tif_NonTIF],$A$4)</f>
        <v>63003409</v>
      </c>
      <c r="H183" s="8">
        <f>SUMIFS(TaxableValuation[Taxable Ag Land],TaxableValuation[Dist],$C183,TaxableValuation[Tif_NonTIF],$A$4)</f>
        <v>10343</v>
      </c>
      <c r="I183" s="8">
        <f>SUMIFS(TaxableValuation[Taxable Ag Building],TaxableValuation[Dist],$C183,TaxableValuation[Tif_NonTIF],$A$4)</f>
        <v>0</v>
      </c>
      <c r="J183" s="8">
        <f>SUMIFS(TaxableValuation[Taxable Commercial],TaxableValuation[Dist],$C183,TaxableValuation[Tif_NonTIF],$A$4)</f>
        <v>17399487</v>
      </c>
      <c r="K183" s="8">
        <f>SUMIFS(TaxableValuation[Taxable Industrial],TaxableValuation[Dist],$C183,TaxableValuation[Tif_NonTIF],$A$4)</f>
        <v>1000236</v>
      </c>
      <c r="L183" s="8">
        <f>SUMIFS(TaxableValuation[Taxable Reserved],TaxableValuation[Dist],$C183,TaxableValuation[Tif_NonTIF],$A$4)</f>
        <v>0</v>
      </c>
      <c r="M183" s="8">
        <f>SUMIFS(TaxableValuation[Taxable Reserved2],TaxableValuation[Dist],$C183,TaxableValuation[Tif_NonTIF],$A$4)</f>
        <v>0</v>
      </c>
      <c r="N183" s="8">
        <f>SUMIFS(TaxableValuation[Taxable Railroads],TaxableValuation[Dist],$C183,TaxableValuation[Tif_NonTIF],$A$4)</f>
        <v>0</v>
      </c>
      <c r="O183" s="8">
        <f>SUMIFS(TaxableValuation[Taxable Utilities],TaxableValuation[Dist],$C183,TaxableValuation[Tif_NonTIF],$A$4)</f>
        <v>0</v>
      </c>
      <c r="P183" s="8">
        <f>SUMIFS(TaxableValuation[Taxable Other],TaxableValuation[Dist],$C183,TaxableValuation[Tif_NonTIF],$A$4)</f>
        <v>0</v>
      </c>
      <c r="Q183" s="8">
        <f>SUMIFS(TaxableValuation[Taxable Gross],TaxableValuation[Dist],$C183,TaxableValuation[Tif_NonTIF],$A$4)</f>
        <v>81413475</v>
      </c>
      <c r="R183" s="8">
        <f>SUMIFS(TaxableValuation[Taxable Military Exempt],TaxableValuation[Dist],$C183,TaxableValuation[Tif_NonTIF],$A$4)</f>
        <v>0</v>
      </c>
      <c r="S183" s="8">
        <f>SUMIFS(TaxableValuation[Taxable Homestead Exempt],TaxableValuation[Dist],$C183,TaxableValuation[Tif_NonTIF],$A$4)</f>
        <v>0</v>
      </c>
      <c r="T183" s="8">
        <f>SUMIFS(TaxableValuation[Taxable Net],TaxableValuation[Dist],$C183,TaxableValuation[Tif_NonTIF],$A$4)</f>
        <v>81413475</v>
      </c>
      <c r="U183" s="8">
        <f>SUMIFS(TaxableValuation[Taxable Gas &amp; Elec Utilities],TaxableValuation[Dist],$C183,TaxableValuation[Tif_NonTIF],$A$4)</f>
        <v>0</v>
      </c>
      <c r="V183" s="8">
        <f t="shared" si="2"/>
        <v>81413475</v>
      </c>
    </row>
    <row r="184" spans="1:22" x14ac:dyDescent="0.25">
      <c r="A184">
        <f>'Assessed Non-TIF'!A184</f>
        <v>2026</v>
      </c>
      <c r="B184" t="str">
        <f>'Assessed Non-TIF'!B184</f>
        <v>07</v>
      </c>
      <c r="C184" t="str">
        <f>'Assessed Non-TIF'!C184</f>
        <v>4104</v>
      </c>
      <c r="D184" t="str">
        <f>'Assessed Non-TIF'!D184</f>
        <v>4104</v>
      </c>
      <c r="E184" t="str">
        <f>'Assessed Non-TIF'!E184</f>
        <v>MARSHALLTOWN</v>
      </c>
      <c r="F184" t="str">
        <f>'Assessed Non-TIF'!F184</f>
        <v>Marshalltown</v>
      </c>
      <c r="G184" s="8">
        <f>SUMIFS(TaxableValuation[Taxable Residential],TaxableValuation[Dist],$C184,TaxableValuation[Tif_NonTIF],$A$4)</f>
        <v>6957378</v>
      </c>
      <c r="H184" s="8">
        <f>SUMIFS(TaxableValuation[Taxable Ag Land],TaxableValuation[Dist],$C184,TaxableValuation[Tif_NonTIF],$A$4)</f>
        <v>57264</v>
      </c>
      <c r="I184" s="8">
        <f>SUMIFS(TaxableValuation[Taxable Ag Building],TaxableValuation[Dist],$C184,TaxableValuation[Tif_NonTIF],$A$4)</f>
        <v>0</v>
      </c>
      <c r="J184" s="8">
        <f>SUMIFS(TaxableValuation[Taxable Commercial],TaxableValuation[Dist],$C184,TaxableValuation[Tif_NonTIF],$A$4)</f>
        <v>31251921</v>
      </c>
      <c r="K184" s="8">
        <f>SUMIFS(TaxableValuation[Taxable Industrial],TaxableValuation[Dist],$C184,TaxableValuation[Tif_NonTIF],$A$4)</f>
        <v>7008336</v>
      </c>
      <c r="L184" s="8">
        <f>SUMIFS(TaxableValuation[Taxable Reserved],TaxableValuation[Dist],$C184,TaxableValuation[Tif_NonTIF],$A$4)</f>
        <v>0</v>
      </c>
      <c r="M184" s="8">
        <f>SUMIFS(TaxableValuation[Taxable Reserved2],TaxableValuation[Dist],$C184,TaxableValuation[Tif_NonTIF],$A$4)</f>
        <v>0</v>
      </c>
      <c r="N184" s="8">
        <f>SUMIFS(TaxableValuation[Taxable Railroads],TaxableValuation[Dist],$C184,TaxableValuation[Tif_NonTIF],$A$4)</f>
        <v>0</v>
      </c>
      <c r="O184" s="8">
        <f>SUMIFS(TaxableValuation[Taxable Utilities],TaxableValuation[Dist],$C184,TaxableValuation[Tif_NonTIF],$A$4)</f>
        <v>0</v>
      </c>
      <c r="P184" s="8">
        <f>SUMIFS(TaxableValuation[Taxable Other],TaxableValuation[Dist],$C184,TaxableValuation[Tif_NonTIF],$A$4)</f>
        <v>0</v>
      </c>
      <c r="Q184" s="8">
        <f>SUMIFS(TaxableValuation[Taxable Gross],TaxableValuation[Dist],$C184,TaxableValuation[Tif_NonTIF],$A$4)</f>
        <v>45274899</v>
      </c>
      <c r="R184" s="8">
        <f>SUMIFS(TaxableValuation[Taxable Military Exempt],TaxableValuation[Dist],$C184,TaxableValuation[Tif_NonTIF],$A$4)</f>
        <v>0</v>
      </c>
      <c r="S184" s="8">
        <f>SUMIFS(TaxableValuation[Taxable Homestead Exempt],TaxableValuation[Dist],$C184,TaxableValuation[Tif_NonTIF],$A$4)</f>
        <v>74082</v>
      </c>
      <c r="T184" s="8">
        <f>SUMIFS(TaxableValuation[Taxable Net],TaxableValuation[Dist],$C184,TaxableValuation[Tif_NonTIF],$A$4)</f>
        <v>45200817</v>
      </c>
      <c r="U184" s="8">
        <f>SUMIFS(TaxableValuation[Taxable Gas &amp; Elec Utilities],TaxableValuation[Dist],$C184,TaxableValuation[Tif_NonTIF],$A$4)</f>
        <v>0</v>
      </c>
      <c r="V184" s="8">
        <f t="shared" si="2"/>
        <v>45200817</v>
      </c>
    </row>
    <row r="185" spans="1:22" x14ac:dyDescent="0.25">
      <c r="A185">
        <f>'Assessed Non-TIF'!A185</f>
        <v>2026</v>
      </c>
      <c r="B185" t="str">
        <f>'Assessed Non-TIF'!B185</f>
        <v>11</v>
      </c>
      <c r="C185" t="str">
        <f>'Assessed Non-TIF'!C185</f>
        <v>4122</v>
      </c>
      <c r="D185" t="str">
        <f>'Assessed Non-TIF'!D185</f>
        <v>4122</v>
      </c>
      <c r="E185" t="str">
        <f>'Assessed Non-TIF'!E185</f>
        <v>MARTENSDALE-ST MARYS</v>
      </c>
      <c r="F185" t="str">
        <f>'Assessed Non-TIF'!F185</f>
        <v>Martensdale-St Marys</v>
      </c>
      <c r="G185" s="8">
        <f>SUMIFS(TaxableValuation[Taxable Residential],TaxableValuation[Dist],$C185,TaxableValuation[Tif_NonTIF],$A$4)</f>
        <v>0</v>
      </c>
      <c r="H185" s="8">
        <f>SUMIFS(TaxableValuation[Taxable Ag Land],TaxableValuation[Dist],$C185,TaxableValuation[Tif_NonTIF],$A$4)</f>
        <v>0</v>
      </c>
      <c r="I185" s="8">
        <f>SUMIFS(TaxableValuation[Taxable Ag Building],TaxableValuation[Dist],$C185,TaxableValuation[Tif_NonTIF],$A$4)</f>
        <v>0</v>
      </c>
      <c r="J185" s="8">
        <f>SUMIFS(TaxableValuation[Taxable Commercial],TaxableValuation[Dist],$C185,TaxableValuation[Tif_NonTIF],$A$4)</f>
        <v>0</v>
      </c>
      <c r="K185" s="8">
        <f>SUMIFS(TaxableValuation[Taxable Industrial],TaxableValuation[Dist],$C185,TaxableValuation[Tif_NonTIF],$A$4)</f>
        <v>0</v>
      </c>
      <c r="L185" s="8">
        <f>SUMIFS(TaxableValuation[Taxable Reserved],TaxableValuation[Dist],$C185,TaxableValuation[Tif_NonTIF],$A$4)</f>
        <v>0</v>
      </c>
      <c r="M185" s="8">
        <f>SUMIFS(TaxableValuation[Taxable Reserved2],TaxableValuation[Dist],$C185,TaxableValuation[Tif_NonTIF],$A$4)</f>
        <v>0</v>
      </c>
      <c r="N185" s="8">
        <f>SUMIFS(TaxableValuation[Taxable Railroads],TaxableValuation[Dist],$C185,TaxableValuation[Tif_NonTIF],$A$4)</f>
        <v>0</v>
      </c>
      <c r="O185" s="8">
        <f>SUMIFS(TaxableValuation[Taxable Utilities],TaxableValuation[Dist],$C185,TaxableValuation[Tif_NonTIF],$A$4)</f>
        <v>0</v>
      </c>
      <c r="P185" s="8">
        <f>SUMIFS(TaxableValuation[Taxable Other],TaxableValuation[Dist],$C185,TaxableValuation[Tif_NonTIF],$A$4)</f>
        <v>0</v>
      </c>
      <c r="Q185" s="8">
        <f>SUMIFS(TaxableValuation[Taxable Gross],TaxableValuation[Dist],$C185,TaxableValuation[Tif_NonTIF],$A$4)</f>
        <v>0</v>
      </c>
      <c r="R185" s="8">
        <f>SUMIFS(TaxableValuation[Taxable Military Exempt],TaxableValuation[Dist],$C185,TaxableValuation[Tif_NonTIF],$A$4)</f>
        <v>0</v>
      </c>
      <c r="S185" s="8">
        <f>SUMIFS(TaxableValuation[Taxable Homestead Exempt],TaxableValuation[Dist],$C185,TaxableValuation[Tif_NonTIF],$A$4)</f>
        <v>0</v>
      </c>
      <c r="T185" s="8">
        <f>SUMIFS(TaxableValuation[Taxable Net],TaxableValuation[Dist],$C185,TaxableValuation[Tif_NonTIF],$A$4)</f>
        <v>0</v>
      </c>
      <c r="U185" s="8">
        <f>SUMIFS(TaxableValuation[Taxable Gas &amp; Elec Utilities],TaxableValuation[Dist],$C185,TaxableValuation[Tif_NonTIF],$A$4)</f>
        <v>0</v>
      </c>
      <c r="V185" s="8">
        <f t="shared" si="2"/>
        <v>0</v>
      </c>
    </row>
    <row r="186" spans="1:22" x14ac:dyDescent="0.25">
      <c r="A186">
        <f>'Assessed Non-TIF'!A186</f>
        <v>2026</v>
      </c>
      <c r="B186" t="str">
        <f>'Assessed Non-TIF'!B186</f>
        <v>07</v>
      </c>
      <c r="C186" t="str">
        <f>'Assessed Non-TIF'!C186</f>
        <v>4131</v>
      </c>
      <c r="D186" t="str">
        <f>'Assessed Non-TIF'!D186</f>
        <v>4131</v>
      </c>
      <c r="E186" t="str">
        <f>'Assessed Non-TIF'!E186</f>
        <v>MASON CITY</v>
      </c>
      <c r="F186" t="str">
        <f>'Assessed Non-TIF'!F186</f>
        <v>Mason City</v>
      </c>
      <c r="G186" s="8">
        <f>SUMIFS(TaxableValuation[Taxable Residential],TaxableValuation[Dist],$C186,TaxableValuation[Tif_NonTIF],$A$4)</f>
        <v>14442960</v>
      </c>
      <c r="H186" s="8">
        <f>SUMIFS(TaxableValuation[Taxable Ag Land],TaxableValuation[Dist],$C186,TaxableValuation[Tif_NonTIF],$A$4)</f>
        <v>0</v>
      </c>
      <c r="I186" s="8">
        <f>SUMIFS(TaxableValuation[Taxable Ag Building],TaxableValuation[Dist],$C186,TaxableValuation[Tif_NonTIF],$A$4)</f>
        <v>0</v>
      </c>
      <c r="J186" s="8">
        <f>SUMIFS(TaxableValuation[Taxable Commercial],TaxableValuation[Dist],$C186,TaxableValuation[Tif_NonTIF],$A$4)</f>
        <v>59172001</v>
      </c>
      <c r="K186" s="8">
        <f>SUMIFS(TaxableValuation[Taxable Industrial],TaxableValuation[Dist],$C186,TaxableValuation[Tif_NonTIF],$A$4)</f>
        <v>18844979</v>
      </c>
      <c r="L186" s="8">
        <f>SUMIFS(TaxableValuation[Taxable Reserved],TaxableValuation[Dist],$C186,TaxableValuation[Tif_NonTIF],$A$4)</f>
        <v>0</v>
      </c>
      <c r="M186" s="8">
        <f>SUMIFS(TaxableValuation[Taxable Reserved2],TaxableValuation[Dist],$C186,TaxableValuation[Tif_NonTIF],$A$4)</f>
        <v>0</v>
      </c>
      <c r="N186" s="8">
        <f>SUMIFS(TaxableValuation[Taxable Railroads],TaxableValuation[Dist],$C186,TaxableValuation[Tif_NonTIF],$A$4)</f>
        <v>0</v>
      </c>
      <c r="O186" s="8">
        <f>SUMIFS(TaxableValuation[Taxable Utilities],TaxableValuation[Dist],$C186,TaxableValuation[Tif_NonTIF],$A$4)</f>
        <v>0</v>
      </c>
      <c r="P186" s="8">
        <f>SUMIFS(TaxableValuation[Taxable Other],TaxableValuation[Dist],$C186,TaxableValuation[Tif_NonTIF],$A$4)</f>
        <v>0</v>
      </c>
      <c r="Q186" s="8">
        <f>SUMIFS(TaxableValuation[Taxable Gross],TaxableValuation[Dist],$C186,TaxableValuation[Tif_NonTIF],$A$4)</f>
        <v>92459940</v>
      </c>
      <c r="R186" s="8">
        <f>SUMIFS(TaxableValuation[Taxable Military Exempt],TaxableValuation[Dist],$C186,TaxableValuation[Tif_NonTIF],$A$4)</f>
        <v>0</v>
      </c>
      <c r="S186" s="8">
        <f>SUMIFS(TaxableValuation[Taxable Homestead Exempt],TaxableValuation[Dist],$C186,TaxableValuation[Tif_NonTIF],$A$4)</f>
        <v>0</v>
      </c>
      <c r="T186" s="8">
        <f>SUMIFS(TaxableValuation[Taxable Net],TaxableValuation[Dist],$C186,TaxableValuation[Tif_NonTIF],$A$4)</f>
        <v>92459940</v>
      </c>
      <c r="U186" s="8">
        <f>SUMIFS(TaxableValuation[Taxable Gas &amp; Elec Utilities],TaxableValuation[Dist],$C186,TaxableValuation[Tif_NonTIF],$A$4)</f>
        <v>0</v>
      </c>
      <c r="V186" s="8">
        <f t="shared" si="2"/>
        <v>92459940</v>
      </c>
    </row>
    <row r="187" spans="1:22" x14ac:dyDescent="0.25">
      <c r="A187">
        <f>'Assessed Non-TIF'!A187</f>
        <v>2026</v>
      </c>
      <c r="B187" t="str">
        <f>'Assessed Non-TIF'!B187</f>
        <v>15</v>
      </c>
      <c r="C187" t="str">
        <f>'Assessed Non-TIF'!C187</f>
        <v>4203</v>
      </c>
      <c r="D187" t="str">
        <f>'Assessed Non-TIF'!D187</f>
        <v>4203</v>
      </c>
      <c r="E187" t="str">
        <f>'Assessed Non-TIF'!E187</f>
        <v>MEDIAPOLIS</v>
      </c>
      <c r="F187" t="str">
        <f>'Assessed Non-TIF'!F187</f>
        <v>Mediapolis</v>
      </c>
      <c r="G187" s="8">
        <f>SUMIFS(TaxableValuation[Taxable Residential],TaxableValuation[Dist],$C187,TaxableValuation[Tif_NonTIF],$A$4)</f>
        <v>3972963</v>
      </c>
      <c r="H187" s="8">
        <f>SUMIFS(TaxableValuation[Taxable Ag Land],TaxableValuation[Dist],$C187,TaxableValuation[Tif_NonTIF],$A$4)</f>
        <v>7903</v>
      </c>
      <c r="I187" s="8">
        <f>SUMIFS(TaxableValuation[Taxable Ag Building],TaxableValuation[Dist],$C187,TaxableValuation[Tif_NonTIF],$A$4)</f>
        <v>0</v>
      </c>
      <c r="J187" s="8">
        <f>SUMIFS(TaxableValuation[Taxable Commercial],TaxableValuation[Dist],$C187,TaxableValuation[Tif_NonTIF],$A$4)</f>
        <v>1164501</v>
      </c>
      <c r="K187" s="8">
        <f>SUMIFS(TaxableValuation[Taxable Industrial],TaxableValuation[Dist],$C187,TaxableValuation[Tif_NonTIF],$A$4)</f>
        <v>0</v>
      </c>
      <c r="L187" s="8">
        <f>SUMIFS(TaxableValuation[Taxable Reserved],TaxableValuation[Dist],$C187,TaxableValuation[Tif_NonTIF],$A$4)</f>
        <v>0</v>
      </c>
      <c r="M187" s="8">
        <f>SUMIFS(TaxableValuation[Taxable Reserved2],TaxableValuation[Dist],$C187,TaxableValuation[Tif_NonTIF],$A$4)</f>
        <v>0</v>
      </c>
      <c r="N187" s="8">
        <f>SUMIFS(TaxableValuation[Taxable Railroads],TaxableValuation[Dist],$C187,TaxableValuation[Tif_NonTIF],$A$4)</f>
        <v>0</v>
      </c>
      <c r="O187" s="8">
        <f>SUMIFS(TaxableValuation[Taxable Utilities],TaxableValuation[Dist],$C187,TaxableValuation[Tif_NonTIF],$A$4)</f>
        <v>0</v>
      </c>
      <c r="P187" s="8">
        <f>SUMIFS(TaxableValuation[Taxable Other],TaxableValuation[Dist],$C187,TaxableValuation[Tif_NonTIF],$A$4)</f>
        <v>0</v>
      </c>
      <c r="Q187" s="8">
        <f>SUMIFS(TaxableValuation[Taxable Gross],TaxableValuation[Dist],$C187,TaxableValuation[Tif_NonTIF],$A$4)</f>
        <v>5145367</v>
      </c>
      <c r="R187" s="8">
        <f>SUMIFS(TaxableValuation[Taxable Military Exempt],TaxableValuation[Dist],$C187,TaxableValuation[Tif_NonTIF],$A$4)</f>
        <v>8000</v>
      </c>
      <c r="S187" s="8">
        <f>SUMIFS(TaxableValuation[Taxable Homestead Exempt],TaxableValuation[Dist],$C187,TaxableValuation[Tif_NonTIF],$A$4)</f>
        <v>32500</v>
      </c>
      <c r="T187" s="8">
        <f>SUMIFS(TaxableValuation[Taxable Net],TaxableValuation[Dist],$C187,TaxableValuation[Tif_NonTIF],$A$4)</f>
        <v>5104867</v>
      </c>
      <c r="U187" s="8">
        <f>SUMIFS(TaxableValuation[Taxable Gas &amp; Elec Utilities],TaxableValuation[Dist],$C187,TaxableValuation[Tif_NonTIF],$A$4)</f>
        <v>0</v>
      </c>
      <c r="V187" s="8">
        <f t="shared" si="2"/>
        <v>5104867</v>
      </c>
    </row>
    <row r="188" spans="1:22" x14ac:dyDescent="0.25">
      <c r="A188">
        <f>'Assessed Non-TIF'!A188</f>
        <v>2026</v>
      </c>
      <c r="B188" t="str">
        <f>'Assessed Non-TIF'!B188</f>
        <v>11</v>
      </c>
      <c r="C188" t="str">
        <f>'Assessed Non-TIF'!C188</f>
        <v>4212</v>
      </c>
      <c r="D188" t="str">
        <f>'Assessed Non-TIF'!D188</f>
        <v>4212</v>
      </c>
      <c r="E188" t="str">
        <f>'Assessed Non-TIF'!E188</f>
        <v>MELCHER-DALLAS</v>
      </c>
      <c r="F188" t="str">
        <f>'Assessed Non-TIF'!F188</f>
        <v>Melcher-Dallas</v>
      </c>
      <c r="G188" s="8">
        <f>SUMIFS(TaxableValuation[Taxable Residential],TaxableValuation[Dist],$C188,TaxableValuation[Tif_NonTIF],$A$4)</f>
        <v>0</v>
      </c>
      <c r="H188" s="8">
        <f>SUMIFS(TaxableValuation[Taxable Ag Land],TaxableValuation[Dist],$C188,TaxableValuation[Tif_NonTIF],$A$4)</f>
        <v>0</v>
      </c>
      <c r="I188" s="8">
        <f>SUMIFS(TaxableValuation[Taxable Ag Building],TaxableValuation[Dist],$C188,TaxableValuation[Tif_NonTIF],$A$4)</f>
        <v>0</v>
      </c>
      <c r="J188" s="8">
        <f>SUMIFS(TaxableValuation[Taxable Commercial],TaxableValuation[Dist],$C188,TaxableValuation[Tif_NonTIF],$A$4)</f>
        <v>0</v>
      </c>
      <c r="K188" s="8">
        <f>SUMIFS(TaxableValuation[Taxable Industrial],TaxableValuation[Dist],$C188,TaxableValuation[Tif_NonTIF],$A$4)</f>
        <v>0</v>
      </c>
      <c r="L188" s="8">
        <f>SUMIFS(TaxableValuation[Taxable Reserved],TaxableValuation[Dist],$C188,TaxableValuation[Tif_NonTIF],$A$4)</f>
        <v>0</v>
      </c>
      <c r="M188" s="8">
        <f>SUMIFS(TaxableValuation[Taxable Reserved2],TaxableValuation[Dist],$C188,TaxableValuation[Tif_NonTIF],$A$4)</f>
        <v>0</v>
      </c>
      <c r="N188" s="8">
        <f>SUMIFS(TaxableValuation[Taxable Railroads],TaxableValuation[Dist],$C188,TaxableValuation[Tif_NonTIF],$A$4)</f>
        <v>0</v>
      </c>
      <c r="O188" s="8">
        <f>SUMIFS(TaxableValuation[Taxable Utilities],TaxableValuation[Dist],$C188,TaxableValuation[Tif_NonTIF],$A$4)</f>
        <v>0</v>
      </c>
      <c r="P188" s="8">
        <f>SUMIFS(TaxableValuation[Taxable Other],TaxableValuation[Dist],$C188,TaxableValuation[Tif_NonTIF],$A$4)</f>
        <v>0</v>
      </c>
      <c r="Q188" s="8">
        <f>SUMIFS(TaxableValuation[Taxable Gross],TaxableValuation[Dist],$C188,TaxableValuation[Tif_NonTIF],$A$4)</f>
        <v>0</v>
      </c>
      <c r="R188" s="8">
        <f>SUMIFS(TaxableValuation[Taxable Military Exempt],TaxableValuation[Dist],$C188,TaxableValuation[Tif_NonTIF],$A$4)</f>
        <v>0</v>
      </c>
      <c r="S188" s="8">
        <f>SUMIFS(TaxableValuation[Taxable Homestead Exempt],TaxableValuation[Dist],$C188,TaxableValuation[Tif_NonTIF],$A$4)</f>
        <v>0</v>
      </c>
      <c r="T188" s="8">
        <f>SUMIFS(TaxableValuation[Taxable Net],TaxableValuation[Dist],$C188,TaxableValuation[Tif_NonTIF],$A$4)</f>
        <v>0</v>
      </c>
      <c r="U188" s="8">
        <f>SUMIFS(TaxableValuation[Taxable Gas &amp; Elec Utilities],TaxableValuation[Dist],$C188,TaxableValuation[Tif_NonTIF],$A$4)</f>
        <v>0</v>
      </c>
      <c r="V188" s="8">
        <f t="shared" si="2"/>
        <v>0</v>
      </c>
    </row>
    <row r="189" spans="1:22" x14ac:dyDescent="0.25">
      <c r="A189">
        <f>'Assessed Non-TIF'!A189</f>
        <v>2026</v>
      </c>
      <c r="B189" t="str">
        <f>'Assessed Non-TIF'!B189</f>
        <v>01</v>
      </c>
      <c r="C189" t="str">
        <f>'Assessed Non-TIF'!C189</f>
        <v>4419</v>
      </c>
      <c r="D189" t="str">
        <f>'Assessed Non-TIF'!D189</f>
        <v>4419</v>
      </c>
      <c r="E189" t="str">
        <f>'Assessed Non-TIF'!E189</f>
        <v>MFL MAR MAC</v>
      </c>
      <c r="F189" t="str">
        <f>'Assessed Non-TIF'!F189</f>
        <v>MFL Mar Mac</v>
      </c>
      <c r="G189" s="8">
        <f>SUMIFS(TaxableValuation[Taxable Residential],TaxableValuation[Dist],$C189,TaxableValuation[Tif_NonTIF],$A$4)</f>
        <v>11640591</v>
      </c>
      <c r="H189" s="8">
        <f>SUMIFS(TaxableValuation[Taxable Ag Land],TaxableValuation[Dist],$C189,TaxableValuation[Tif_NonTIF],$A$4)</f>
        <v>60969</v>
      </c>
      <c r="I189" s="8">
        <f>SUMIFS(TaxableValuation[Taxable Ag Building],TaxableValuation[Dist],$C189,TaxableValuation[Tif_NonTIF],$A$4)</f>
        <v>799</v>
      </c>
      <c r="J189" s="8">
        <f>SUMIFS(TaxableValuation[Taxable Commercial],TaxableValuation[Dist],$C189,TaxableValuation[Tif_NonTIF],$A$4)</f>
        <v>8104765</v>
      </c>
      <c r="K189" s="8">
        <f>SUMIFS(TaxableValuation[Taxable Industrial],TaxableValuation[Dist],$C189,TaxableValuation[Tif_NonTIF],$A$4)</f>
        <v>1080827</v>
      </c>
      <c r="L189" s="8">
        <f>SUMIFS(TaxableValuation[Taxable Reserved],TaxableValuation[Dist],$C189,TaxableValuation[Tif_NonTIF],$A$4)</f>
        <v>0</v>
      </c>
      <c r="M189" s="8">
        <f>SUMIFS(TaxableValuation[Taxable Reserved2],TaxableValuation[Dist],$C189,TaxableValuation[Tif_NonTIF],$A$4)</f>
        <v>0</v>
      </c>
      <c r="N189" s="8">
        <f>SUMIFS(TaxableValuation[Taxable Railroads],TaxableValuation[Dist],$C189,TaxableValuation[Tif_NonTIF],$A$4)</f>
        <v>0</v>
      </c>
      <c r="O189" s="8">
        <f>SUMIFS(TaxableValuation[Taxable Utilities],TaxableValuation[Dist],$C189,TaxableValuation[Tif_NonTIF],$A$4)</f>
        <v>0</v>
      </c>
      <c r="P189" s="8">
        <f>SUMIFS(TaxableValuation[Taxable Other],TaxableValuation[Dist],$C189,TaxableValuation[Tif_NonTIF],$A$4)</f>
        <v>0</v>
      </c>
      <c r="Q189" s="8">
        <f>SUMIFS(TaxableValuation[Taxable Gross],TaxableValuation[Dist],$C189,TaxableValuation[Tif_NonTIF],$A$4)</f>
        <v>20887951</v>
      </c>
      <c r="R189" s="8">
        <f>SUMIFS(TaxableValuation[Taxable Military Exempt],TaxableValuation[Dist],$C189,TaxableValuation[Tif_NonTIF],$A$4)</f>
        <v>8000</v>
      </c>
      <c r="S189" s="8">
        <f>SUMIFS(TaxableValuation[Taxable Homestead Exempt],TaxableValuation[Dist],$C189,TaxableValuation[Tif_NonTIF],$A$4)</f>
        <v>13000</v>
      </c>
      <c r="T189" s="8">
        <f>SUMIFS(TaxableValuation[Taxable Net],TaxableValuation[Dist],$C189,TaxableValuation[Tif_NonTIF],$A$4)</f>
        <v>20866951</v>
      </c>
      <c r="U189" s="8">
        <f>SUMIFS(TaxableValuation[Taxable Gas &amp; Elec Utilities],TaxableValuation[Dist],$C189,TaxableValuation[Tif_NonTIF],$A$4)</f>
        <v>0</v>
      </c>
      <c r="V189" s="8">
        <f t="shared" si="2"/>
        <v>20866951</v>
      </c>
    </row>
    <row r="190" spans="1:22" x14ac:dyDescent="0.25">
      <c r="A190">
        <f>'Assessed Non-TIF'!A190</f>
        <v>2026</v>
      </c>
      <c r="B190" t="str">
        <f>'Assessed Non-TIF'!B190</f>
        <v>10</v>
      </c>
      <c r="C190" t="str">
        <f>'Assessed Non-TIF'!C190</f>
        <v>4269</v>
      </c>
      <c r="D190" t="str">
        <f>'Assessed Non-TIF'!D190</f>
        <v>4269</v>
      </c>
      <c r="E190" t="str">
        <f>'Assessed Non-TIF'!E190</f>
        <v>MIDLAND</v>
      </c>
      <c r="F190" t="str">
        <f>'Assessed Non-TIF'!F190</f>
        <v>Midland</v>
      </c>
      <c r="G190" s="8">
        <f>SUMIFS(TaxableValuation[Taxable Residential],TaxableValuation[Dist],$C190,TaxableValuation[Tif_NonTIF],$A$4)</f>
        <v>0</v>
      </c>
      <c r="H190" s="8">
        <f>SUMIFS(TaxableValuation[Taxable Ag Land],TaxableValuation[Dist],$C190,TaxableValuation[Tif_NonTIF],$A$4)</f>
        <v>0</v>
      </c>
      <c r="I190" s="8">
        <f>SUMIFS(TaxableValuation[Taxable Ag Building],TaxableValuation[Dist],$C190,TaxableValuation[Tif_NonTIF],$A$4)</f>
        <v>0</v>
      </c>
      <c r="J190" s="8">
        <f>SUMIFS(TaxableValuation[Taxable Commercial],TaxableValuation[Dist],$C190,TaxableValuation[Tif_NonTIF],$A$4)</f>
        <v>481297</v>
      </c>
      <c r="K190" s="8">
        <f>SUMIFS(TaxableValuation[Taxable Industrial],TaxableValuation[Dist],$C190,TaxableValuation[Tif_NonTIF],$A$4)</f>
        <v>0</v>
      </c>
      <c r="L190" s="8">
        <f>SUMIFS(TaxableValuation[Taxable Reserved],TaxableValuation[Dist],$C190,TaxableValuation[Tif_NonTIF],$A$4)</f>
        <v>0</v>
      </c>
      <c r="M190" s="8">
        <f>SUMIFS(TaxableValuation[Taxable Reserved2],TaxableValuation[Dist],$C190,TaxableValuation[Tif_NonTIF],$A$4)</f>
        <v>0</v>
      </c>
      <c r="N190" s="8">
        <f>SUMIFS(TaxableValuation[Taxable Railroads],TaxableValuation[Dist],$C190,TaxableValuation[Tif_NonTIF],$A$4)</f>
        <v>0</v>
      </c>
      <c r="O190" s="8">
        <f>SUMIFS(TaxableValuation[Taxable Utilities],TaxableValuation[Dist],$C190,TaxableValuation[Tif_NonTIF],$A$4)</f>
        <v>0</v>
      </c>
      <c r="P190" s="8">
        <f>SUMIFS(TaxableValuation[Taxable Other],TaxableValuation[Dist],$C190,TaxableValuation[Tif_NonTIF],$A$4)</f>
        <v>0</v>
      </c>
      <c r="Q190" s="8">
        <f>SUMIFS(TaxableValuation[Taxable Gross],TaxableValuation[Dist],$C190,TaxableValuation[Tif_NonTIF],$A$4)</f>
        <v>481297</v>
      </c>
      <c r="R190" s="8">
        <f>SUMIFS(TaxableValuation[Taxable Military Exempt],TaxableValuation[Dist],$C190,TaxableValuation[Tif_NonTIF],$A$4)</f>
        <v>0</v>
      </c>
      <c r="S190" s="8">
        <f>SUMIFS(TaxableValuation[Taxable Homestead Exempt],TaxableValuation[Dist],$C190,TaxableValuation[Tif_NonTIF],$A$4)</f>
        <v>0</v>
      </c>
      <c r="T190" s="8">
        <f>SUMIFS(TaxableValuation[Taxable Net],TaxableValuation[Dist],$C190,TaxableValuation[Tif_NonTIF],$A$4)</f>
        <v>481297</v>
      </c>
      <c r="U190" s="8">
        <f>SUMIFS(TaxableValuation[Taxable Gas &amp; Elec Utilities],TaxableValuation[Dist],$C190,TaxableValuation[Tif_NonTIF],$A$4)</f>
        <v>0</v>
      </c>
      <c r="V190" s="8">
        <f t="shared" si="2"/>
        <v>481297</v>
      </c>
    </row>
    <row r="191" spans="1:22" x14ac:dyDescent="0.25">
      <c r="A191">
        <f>'Assessed Non-TIF'!A191</f>
        <v>2026</v>
      </c>
      <c r="B191" t="str">
        <f>'Assessed Non-TIF'!B191</f>
        <v>10</v>
      </c>
      <c r="C191" t="str">
        <f>'Assessed Non-TIF'!C191</f>
        <v>4271</v>
      </c>
      <c r="D191" t="str">
        <f>'Assessed Non-TIF'!D191</f>
        <v>4271</v>
      </c>
      <c r="E191" t="str">
        <f>'Assessed Non-TIF'!E191</f>
        <v>MID-PRAIRIE</v>
      </c>
      <c r="F191" t="str">
        <f>'Assessed Non-TIF'!F191</f>
        <v>Mid-Prairie</v>
      </c>
      <c r="G191" s="8">
        <f>SUMIFS(TaxableValuation[Taxable Residential],TaxableValuation[Dist],$C191,TaxableValuation[Tif_NonTIF],$A$4)</f>
        <v>11500314</v>
      </c>
      <c r="H191" s="8">
        <f>SUMIFS(TaxableValuation[Taxable Ag Land],TaxableValuation[Dist],$C191,TaxableValuation[Tif_NonTIF],$A$4)</f>
        <v>0</v>
      </c>
      <c r="I191" s="8">
        <f>SUMIFS(TaxableValuation[Taxable Ag Building],TaxableValuation[Dist],$C191,TaxableValuation[Tif_NonTIF],$A$4)</f>
        <v>0</v>
      </c>
      <c r="J191" s="8">
        <f>SUMIFS(TaxableValuation[Taxable Commercial],TaxableValuation[Dist],$C191,TaxableValuation[Tif_NonTIF],$A$4)</f>
        <v>859261</v>
      </c>
      <c r="K191" s="8">
        <f>SUMIFS(TaxableValuation[Taxable Industrial],TaxableValuation[Dist],$C191,TaxableValuation[Tif_NonTIF],$A$4)</f>
        <v>254542</v>
      </c>
      <c r="L191" s="8">
        <f>SUMIFS(TaxableValuation[Taxable Reserved],TaxableValuation[Dist],$C191,TaxableValuation[Tif_NonTIF],$A$4)</f>
        <v>0</v>
      </c>
      <c r="M191" s="8">
        <f>SUMIFS(TaxableValuation[Taxable Reserved2],TaxableValuation[Dist],$C191,TaxableValuation[Tif_NonTIF],$A$4)</f>
        <v>0</v>
      </c>
      <c r="N191" s="8">
        <f>SUMIFS(TaxableValuation[Taxable Railroads],TaxableValuation[Dist],$C191,TaxableValuation[Tif_NonTIF],$A$4)</f>
        <v>0</v>
      </c>
      <c r="O191" s="8">
        <f>SUMIFS(TaxableValuation[Taxable Utilities],TaxableValuation[Dist],$C191,TaxableValuation[Tif_NonTIF],$A$4)</f>
        <v>0</v>
      </c>
      <c r="P191" s="8">
        <f>SUMIFS(TaxableValuation[Taxable Other],TaxableValuation[Dist],$C191,TaxableValuation[Tif_NonTIF],$A$4)</f>
        <v>0</v>
      </c>
      <c r="Q191" s="8">
        <f>SUMIFS(TaxableValuation[Taxable Gross],TaxableValuation[Dist],$C191,TaxableValuation[Tif_NonTIF],$A$4)</f>
        <v>12614117</v>
      </c>
      <c r="R191" s="8">
        <f>SUMIFS(TaxableValuation[Taxable Military Exempt],TaxableValuation[Dist],$C191,TaxableValuation[Tif_NonTIF],$A$4)</f>
        <v>0</v>
      </c>
      <c r="S191" s="8">
        <f>SUMIFS(TaxableValuation[Taxable Homestead Exempt],TaxableValuation[Dist],$C191,TaxableValuation[Tif_NonTIF],$A$4)</f>
        <v>0</v>
      </c>
      <c r="T191" s="8">
        <f>SUMIFS(TaxableValuation[Taxable Net],TaxableValuation[Dist],$C191,TaxableValuation[Tif_NonTIF],$A$4)</f>
        <v>12614117</v>
      </c>
      <c r="U191" s="8">
        <f>SUMIFS(TaxableValuation[Taxable Gas &amp; Elec Utilities],TaxableValuation[Dist],$C191,TaxableValuation[Tif_NonTIF],$A$4)</f>
        <v>0</v>
      </c>
      <c r="V191" s="8">
        <f t="shared" si="2"/>
        <v>12614117</v>
      </c>
    </row>
    <row r="192" spans="1:22" x14ac:dyDescent="0.25">
      <c r="A192">
        <f>'Assessed Non-TIF'!A192</f>
        <v>2026</v>
      </c>
      <c r="B192" t="str">
        <f>'Assessed Non-TIF'!B192</f>
        <v>13</v>
      </c>
      <c r="C192" t="str">
        <f>'Assessed Non-TIF'!C192</f>
        <v>4356</v>
      </c>
      <c r="D192" t="str">
        <f>'Assessed Non-TIF'!D192</f>
        <v>4356</v>
      </c>
      <c r="E192" t="str">
        <f>'Assessed Non-TIF'!E192</f>
        <v>MISSOURI VALLEY</v>
      </c>
      <c r="F192" t="str">
        <f>'Assessed Non-TIF'!F192</f>
        <v>Missouri Valley</v>
      </c>
      <c r="G192" s="8">
        <f>SUMIFS(TaxableValuation[Taxable Residential],TaxableValuation[Dist],$C192,TaxableValuation[Tif_NonTIF],$A$4)</f>
        <v>0</v>
      </c>
      <c r="H192" s="8">
        <f>SUMIFS(TaxableValuation[Taxable Ag Land],TaxableValuation[Dist],$C192,TaxableValuation[Tif_NonTIF],$A$4)</f>
        <v>0</v>
      </c>
      <c r="I192" s="8">
        <f>SUMIFS(TaxableValuation[Taxable Ag Building],TaxableValuation[Dist],$C192,TaxableValuation[Tif_NonTIF],$A$4)</f>
        <v>0</v>
      </c>
      <c r="J192" s="8">
        <f>SUMIFS(TaxableValuation[Taxable Commercial],TaxableValuation[Dist],$C192,TaxableValuation[Tif_NonTIF],$A$4)</f>
        <v>0</v>
      </c>
      <c r="K192" s="8">
        <f>SUMIFS(TaxableValuation[Taxable Industrial],TaxableValuation[Dist],$C192,TaxableValuation[Tif_NonTIF],$A$4)</f>
        <v>0</v>
      </c>
      <c r="L192" s="8">
        <f>SUMIFS(TaxableValuation[Taxable Reserved],TaxableValuation[Dist],$C192,TaxableValuation[Tif_NonTIF],$A$4)</f>
        <v>0</v>
      </c>
      <c r="M192" s="8">
        <f>SUMIFS(TaxableValuation[Taxable Reserved2],TaxableValuation[Dist],$C192,TaxableValuation[Tif_NonTIF],$A$4)</f>
        <v>0</v>
      </c>
      <c r="N192" s="8">
        <f>SUMIFS(TaxableValuation[Taxable Railroads],TaxableValuation[Dist],$C192,TaxableValuation[Tif_NonTIF],$A$4)</f>
        <v>0</v>
      </c>
      <c r="O192" s="8">
        <f>SUMIFS(TaxableValuation[Taxable Utilities],TaxableValuation[Dist],$C192,TaxableValuation[Tif_NonTIF],$A$4)</f>
        <v>0</v>
      </c>
      <c r="P192" s="8">
        <f>SUMIFS(TaxableValuation[Taxable Other],TaxableValuation[Dist],$C192,TaxableValuation[Tif_NonTIF],$A$4)</f>
        <v>0</v>
      </c>
      <c r="Q192" s="8">
        <f>SUMIFS(TaxableValuation[Taxable Gross],TaxableValuation[Dist],$C192,TaxableValuation[Tif_NonTIF],$A$4)</f>
        <v>0</v>
      </c>
      <c r="R192" s="8">
        <f>SUMIFS(TaxableValuation[Taxable Military Exempt],TaxableValuation[Dist],$C192,TaxableValuation[Tif_NonTIF],$A$4)</f>
        <v>0</v>
      </c>
      <c r="S192" s="8">
        <f>SUMIFS(TaxableValuation[Taxable Homestead Exempt],TaxableValuation[Dist],$C192,TaxableValuation[Tif_NonTIF],$A$4)</f>
        <v>0</v>
      </c>
      <c r="T192" s="8">
        <f>SUMIFS(TaxableValuation[Taxable Net],TaxableValuation[Dist],$C192,TaxableValuation[Tif_NonTIF],$A$4)</f>
        <v>0</v>
      </c>
      <c r="U192" s="8">
        <f>SUMIFS(TaxableValuation[Taxable Gas &amp; Elec Utilities],TaxableValuation[Dist],$C192,TaxableValuation[Tif_NonTIF],$A$4)</f>
        <v>0</v>
      </c>
      <c r="V192" s="8">
        <f t="shared" si="2"/>
        <v>0</v>
      </c>
    </row>
    <row r="193" spans="1:22" x14ac:dyDescent="0.25">
      <c r="A193">
        <f>'Assessed Non-TIF'!A193</f>
        <v>2026</v>
      </c>
      <c r="B193" t="str">
        <f>'Assessed Non-TIF'!B193</f>
        <v>12</v>
      </c>
      <c r="C193" t="str">
        <f>'Assessed Non-TIF'!C193</f>
        <v>4149</v>
      </c>
      <c r="D193" t="str">
        <f>'Assessed Non-TIF'!D193</f>
        <v>4149</v>
      </c>
      <c r="E193" t="str">
        <f>'Assessed Non-TIF'!E193</f>
        <v>MOC-FLOYD VALLEY</v>
      </c>
      <c r="F193" t="str">
        <f>'Assessed Non-TIF'!F193</f>
        <v>Moc-Floyd Valley</v>
      </c>
      <c r="G193" s="8">
        <f>SUMIFS(TaxableValuation[Taxable Residential],TaxableValuation[Dist],$C193,TaxableValuation[Tif_NonTIF],$A$4)</f>
        <v>5706961</v>
      </c>
      <c r="H193" s="8">
        <f>SUMIFS(TaxableValuation[Taxable Ag Land],TaxableValuation[Dist],$C193,TaxableValuation[Tif_NonTIF],$A$4)</f>
        <v>0</v>
      </c>
      <c r="I193" s="8">
        <f>SUMIFS(TaxableValuation[Taxable Ag Building],TaxableValuation[Dist],$C193,TaxableValuation[Tif_NonTIF],$A$4)</f>
        <v>0</v>
      </c>
      <c r="J193" s="8">
        <f>SUMIFS(TaxableValuation[Taxable Commercial],TaxableValuation[Dist],$C193,TaxableValuation[Tif_NonTIF],$A$4)</f>
        <v>4525392</v>
      </c>
      <c r="K193" s="8">
        <f>SUMIFS(TaxableValuation[Taxable Industrial],TaxableValuation[Dist],$C193,TaxableValuation[Tif_NonTIF],$A$4)</f>
        <v>0</v>
      </c>
      <c r="L193" s="8">
        <f>SUMIFS(TaxableValuation[Taxable Reserved],TaxableValuation[Dist],$C193,TaxableValuation[Tif_NonTIF],$A$4)</f>
        <v>0</v>
      </c>
      <c r="M193" s="8">
        <f>SUMIFS(TaxableValuation[Taxable Reserved2],TaxableValuation[Dist],$C193,TaxableValuation[Tif_NonTIF],$A$4)</f>
        <v>0</v>
      </c>
      <c r="N193" s="8">
        <f>SUMIFS(TaxableValuation[Taxable Railroads],TaxableValuation[Dist],$C193,TaxableValuation[Tif_NonTIF],$A$4)</f>
        <v>0</v>
      </c>
      <c r="O193" s="8">
        <f>SUMIFS(TaxableValuation[Taxable Utilities],TaxableValuation[Dist],$C193,TaxableValuation[Tif_NonTIF],$A$4)</f>
        <v>0</v>
      </c>
      <c r="P193" s="8">
        <f>SUMIFS(TaxableValuation[Taxable Other],TaxableValuation[Dist],$C193,TaxableValuation[Tif_NonTIF],$A$4)</f>
        <v>0</v>
      </c>
      <c r="Q193" s="8">
        <f>SUMIFS(TaxableValuation[Taxable Gross],TaxableValuation[Dist],$C193,TaxableValuation[Tif_NonTIF],$A$4)</f>
        <v>10232353</v>
      </c>
      <c r="R193" s="8">
        <f>SUMIFS(TaxableValuation[Taxable Military Exempt],TaxableValuation[Dist],$C193,TaxableValuation[Tif_NonTIF],$A$4)</f>
        <v>4000</v>
      </c>
      <c r="S193" s="8">
        <f>SUMIFS(TaxableValuation[Taxable Homestead Exempt],TaxableValuation[Dist],$C193,TaxableValuation[Tif_NonTIF],$A$4)</f>
        <v>32500</v>
      </c>
      <c r="T193" s="8">
        <f>SUMIFS(TaxableValuation[Taxable Net],TaxableValuation[Dist],$C193,TaxableValuation[Tif_NonTIF],$A$4)</f>
        <v>10195853</v>
      </c>
      <c r="U193" s="8">
        <f>SUMIFS(TaxableValuation[Taxable Gas &amp; Elec Utilities],TaxableValuation[Dist],$C193,TaxableValuation[Tif_NonTIF],$A$4)</f>
        <v>0</v>
      </c>
      <c r="V193" s="8">
        <f t="shared" si="2"/>
        <v>10195853</v>
      </c>
    </row>
    <row r="194" spans="1:22" x14ac:dyDescent="0.25">
      <c r="A194">
        <f>'Assessed Non-TIF'!A194</f>
        <v>2026</v>
      </c>
      <c r="B194" t="str">
        <f>'Assessed Non-TIF'!B194</f>
        <v>07</v>
      </c>
      <c r="C194" t="str">
        <f>'Assessed Non-TIF'!C194</f>
        <v>4437</v>
      </c>
      <c r="D194" t="str">
        <f>'Assessed Non-TIF'!D194</f>
        <v>4437</v>
      </c>
      <c r="E194" t="str">
        <f>'Assessed Non-TIF'!E194</f>
        <v>MONTEZUMA</v>
      </c>
      <c r="F194" t="str">
        <f>'Assessed Non-TIF'!F194</f>
        <v>Montezuma</v>
      </c>
      <c r="G194" s="8">
        <f>SUMIFS(TaxableValuation[Taxable Residential],TaxableValuation[Dist],$C194,TaxableValuation[Tif_NonTIF],$A$4)</f>
        <v>0</v>
      </c>
      <c r="H194" s="8">
        <f>SUMIFS(TaxableValuation[Taxable Ag Land],TaxableValuation[Dist],$C194,TaxableValuation[Tif_NonTIF],$A$4)</f>
        <v>0</v>
      </c>
      <c r="I194" s="8">
        <f>SUMIFS(TaxableValuation[Taxable Ag Building],TaxableValuation[Dist],$C194,TaxableValuation[Tif_NonTIF],$A$4)</f>
        <v>0</v>
      </c>
      <c r="J194" s="8">
        <f>SUMIFS(TaxableValuation[Taxable Commercial],TaxableValuation[Dist],$C194,TaxableValuation[Tif_NonTIF],$A$4)</f>
        <v>0</v>
      </c>
      <c r="K194" s="8">
        <f>SUMIFS(TaxableValuation[Taxable Industrial],TaxableValuation[Dist],$C194,TaxableValuation[Tif_NonTIF],$A$4)</f>
        <v>34255307</v>
      </c>
      <c r="L194" s="8">
        <f>SUMIFS(TaxableValuation[Taxable Reserved],TaxableValuation[Dist],$C194,TaxableValuation[Tif_NonTIF],$A$4)</f>
        <v>0</v>
      </c>
      <c r="M194" s="8">
        <f>SUMIFS(TaxableValuation[Taxable Reserved2],TaxableValuation[Dist],$C194,TaxableValuation[Tif_NonTIF],$A$4)</f>
        <v>0</v>
      </c>
      <c r="N194" s="8">
        <f>SUMIFS(TaxableValuation[Taxable Railroads],TaxableValuation[Dist],$C194,TaxableValuation[Tif_NonTIF],$A$4)</f>
        <v>0</v>
      </c>
      <c r="O194" s="8">
        <f>SUMIFS(TaxableValuation[Taxable Utilities],TaxableValuation[Dist],$C194,TaxableValuation[Tif_NonTIF],$A$4)</f>
        <v>0</v>
      </c>
      <c r="P194" s="8">
        <f>SUMIFS(TaxableValuation[Taxable Other],TaxableValuation[Dist],$C194,TaxableValuation[Tif_NonTIF],$A$4)</f>
        <v>0</v>
      </c>
      <c r="Q194" s="8">
        <f>SUMIFS(TaxableValuation[Taxable Gross],TaxableValuation[Dist],$C194,TaxableValuation[Tif_NonTIF],$A$4)</f>
        <v>34255307</v>
      </c>
      <c r="R194" s="8">
        <f>SUMIFS(TaxableValuation[Taxable Military Exempt],TaxableValuation[Dist],$C194,TaxableValuation[Tif_NonTIF],$A$4)</f>
        <v>0</v>
      </c>
      <c r="S194" s="8">
        <f>SUMIFS(TaxableValuation[Taxable Homestead Exempt],TaxableValuation[Dist],$C194,TaxableValuation[Tif_NonTIF],$A$4)</f>
        <v>0</v>
      </c>
      <c r="T194" s="8">
        <f>SUMIFS(TaxableValuation[Taxable Net],TaxableValuation[Dist],$C194,TaxableValuation[Tif_NonTIF],$A$4)</f>
        <v>34255307</v>
      </c>
      <c r="U194" s="8">
        <f>SUMIFS(TaxableValuation[Taxable Gas &amp; Elec Utilities],TaxableValuation[Dist],$C194,TaxableValuation[Tif_NonTIF],$A$4)</f>
        <v>0</v>
      </c>
      <c r="V194" s="8">
        <f t="shared" si="2"/>
        <v>34255307</v>
      </c>
    </row>
    <row r="195" spans="1:22" x14ac:dyDescent="0.25">
      <c r="A195">
        <f>'Assessed Non-TIF'!A195</f>
        <v>2026</v>
      </c>
      <c r="B195" t="str">
        <f>'Assessed Non-TIF'!B195</f>
        <v>10</v>
      </c>
      <c r="C195" t="str">
        <f>'Assessed Non-TIF'!C195</f>
        <v>4446</v>
      </c>
      <c r="D195" t="str">
        <f>'Assessed Non-TIF'!D195</f>
        <v>4446</v>
      </c>
      <c r="E195" t="str">
        <f>'Assessed Non-TIF'!E195</f>
        <v>MONTICELLO</v>
      </c>
      <c r="F195" t="str">
        <f>'Assessed Non-TIF'!F195</f>
        <v>Monticello</v>
      </c>
      <c r="G195" s="8">
        <f>SUMIFS(TaxableValuation[Taxable Residential],TaxableValuation[Dist],$C195,TaxableValuation[Tif_NonTIF],$A$4)</f>
        <v>19292460</v>
      </c>
      <c r="H195" s="8">
        <f>SUMIFS(TaxableValuation[Taxable Ag Land],TaxableValuation[Dist],$C195,TaxableValuation[Tif_NonTIF],$A$4)</f>
        <v>0</v>
      </c>
      <c r="I195" s="8">
        <f>SUMIFS(TaxableValuation[Taxable Ag Building],TaxableValuation[Dist],$C195,TaxableValuation[Tif_NonTIF],$A$4)</f>
        <v>0</v>
      </c>
      <c r="J195" s="8">
        <f>SUMIFS(TaxableValuation[Taxable Commercial],TaxableValuation[Dist],$C195,TaxableValuation[Tif_NonTIF],$A$4)</f>
        <v>4416453</v>
      </c>
      <c r="K195" s="8">
        <f>SUMIFS(TaxableValuation[Taxable Industrial],TaxableValuation[Dist],$C195,TaxableValuation[Tif_NonTIF],$A$4)</f>
        <v>550353</v>
      </c>
      <c r="L195" s="8">
        <f>SUMIFS(TaxableValuation[Taxable Reserved],TaxableValuation[Dist],$C195,TaxableValuation[Tif_NonTIF],$A$4)</f>
        <v>0</v>
      </c>
      <c r="M195" s="8">
        <f>SUMIFS(TaxableValuation[Taxable Reserved2],TaxableValuation[Dist],$C195,TaxableValuation[Tif_NonTIF],$A$4)</f>
        <v>0</v>
      </c>
      <c r="N195" s="8">
        <f>SUMIFS(TaxableValuation[Taxable Railroads],TaxableValuation[Dist],$C195,TaxableValuation[Tif_NonTIF],$A$4)</f>
        <v>0</v>
      </c>
      <c r="O195" s="8">
        <f>SUMIFS(TaxableValuation[Taxable Utilities],TaxableValuation[Dist],$C195,TaxableValuation[Tif_NonTIF],$A$4)</f>
        <v>0</v>
      </c>
      <c r="P195" s="8">
        <f>SUMIFS(TaxableValuation[Taxable Other],TaxableValuation[Dist],$C195,TaxableValuation[Tif_NonTIF],$A$4)</f>
        <v>0</v>
      </c>
      <c r="Q195" s="8">
        <f>SUMIFS(TaxableValuation[Taxable Gross],TaxableValuation[Dist],$C195,TaxableValuation[Tif_NonTIF],$A$4)</f>
        <v>24259266</v>
      </c>
      <c r="R195" s="8">
        <f>SUMIFS(TaxableValuation[Taxable Military Exempt],TaxableValuation[Dist],$C195,TaxableValuation[Tif_NonTIF],$A$4)</f>
        <v>0</v>
      </c>
      <c r="S195" s="8">
        <f>SUMIFS(TaxableValuation[Taxable Homestead Exempt],TaxableValuation[Dist],$C195,TaxableValuation[Tif_NonTIF],$A$4)</f>
        <v>0</v>
      </c>
      <c r="T195" s="8">
        <f>SUMIFS(TaxableValuation[Taxable Net],TaxableValuation[Dist],$C195,TaxableValuation[Tif_NonTIF],$A$4)</f>
        <v>24259266</v>
      </c>
      <c r="U195" s="8">
        <f>SUMIFS(TaxableValuation[Taxable Gas &amp; Elec Utilities],TaxableValuation[Dist],$C195,TaxableValuation[Tif_NonTIF],$A$4)</f>
        <v>0</v>
      </c>
      <c r="V195" s="8">
        <f t="shared" si="2"/>
        <v>24259266</v>
      </c>
    </row>
    <row r="196" spans="1:22" x14ac:dyDescent="0.25">
      <c r="A196">
        <f>'Assessed Non-TIF'!A196</f>
        <v>2026</v>
      </c>
      <c r="B196" t="str">
        <f>'Assessed Non-TIF'!B196</f>
        <v>15</v>
      </c>
      <c r="C196" t="str">
        <f>'Assessed Non-TIF'!C196</f>
        <v>4491</v>
      </c>
      <c r="D196" t="str">
        <f>'Assessed Non-TIF'!D196</f>
        <v>4491</v>
      </c>
      <c r="E196" t="str">
        <f>'Assessed Non-TIF'!E196</f>
        <v>MORAVIA</v>
      </c>
      <c r="F196" t="str">
        <f>'Assessed Non-TIF'!F196</f>
        <v>Moravia</v>
      </c>
      <c r="G196" s="8">
        <f>SUMIFS(TaxableValuation[Taxable Residential],TaxableValuation[Dist],$C196,TaxableValuation[Tif_NonTIF],$A$4)</f>
        <v>12261910</v>
      </c>
      <c r="H196" s="8">
        <f>SUMIFS(TaxableValuation[Taxable Ag Land],TaxableValuation[Dist],$C196,TaxableValuation[Tif_NonTIF],$A$4)</f>
        <v>45013</v>
      </c>
      <c r="I196" s="8">
        <f>SUMIFS(TaxableValuation[Taxable Ag Building],TaxableValuation[Dist],$C196,TaxableValuation[Tif_NonTIF],$A$4)</f>
        <v>9688</v>
      </c>
      <c r="J196" s="8">
        <f>SUMIFS(TaxableValuation[Taxable Commercial],TaxableValuation[Dist],$C196,TaxableValuation[Tif_NonTIF],$A$4)</f>
        <v>174675</v>
      </c>
      <c r="K196" s="8">
        <f>SUMIFS(TaxableValuation[Taxable Industrial],TaxableValuation[Dist],$C196,TaxableValuation[Tif_NonTIF],$A$4)</f>
        <v>0</v>
      </c>
      <c r="L196" s="8">
        <f>SUMIFS(TaxableValuation[Taxable Reserved],TaxableValuation[Dist],$C196,TaxableValuation[Tif_NonTIF],$A$4)</f>
        <v>0</v>
      </c>
      <c r="M196" s="8">
        <f>SUMIFS(TaxableValuation[Taxable Reserved2],TaxableValuation[Dist],$C196,TaxableValuation[Tif_NonTIF],$A$4)</f>
        <v>0</v>
      </c>
      <c r="N196" s="8">
        <f>SUMIFS(TaxableValuation[Taxable Railroads],TaxableValuation[Dist],$C196,TaxableValuation[Tif_NonTIF],$A$4)</f>
        <v>0</v>
      </c>
      <c r="O196" s="8">
        <f>SUMIFS(TaxableValuation[Taxable Utilities],TaxableValuation[Dist],$C196,TaxableValuation[Tif_NonTIF],$A$4)</f>
        <v>0</v>
      </c>
      <c r="P196" s="8">
        <f>SUMIFS(TaxableValuation[Taxable Other],TaxableValuation[Dist],$C196,TaxableValuation[Tif_NonTIF],$A$4)</f>
        <v>0</v>
      </c>
      <c r="Q196" s="8">
        <f>SUMIFS(TaxableValuation[Taxable Gross],TaxableValuation[Dist],$C196,TaxableValuation[Tif_NonTIF],$A$4)</f>
        <v>12491286</v>
      </c>
      <c r="R196" s="8">
        <f>SUMIFS(TaxableValuation[Taxable Military Exempt],TaxableValuation[Dist],$C196,TaxableValuation[Tif_NonTIF],$A$4)</f>
        <v>0</v>
      </c>
      <c r="S196" s="8">
        <f>SUMIFS(TaxableValuation[Taxable Homestead Exempt],TaxableValuation[Dist],$C196,TaxableValuation[Tif_NonTIF],$A$4)</f>
        <v>0</v>
      </c>
      <c r="T196" s="8">
        <f>SUMIFS(TaxableValuation[Taxable Net],TaxableValuation[Dist],$C196,TaxableValuation[Tif_NonTIF],$A$4)</f>
        <v>12491286</v>
      </c>
      <c r="U196" s="8">
        <f>SUMIFS(TaxableValuation[Taxable Gas &amp; Elec Utilities],TaxableValuation[Dist],$C196,TaxableValuation[Tif_NonTIF],$A$4)</f>
        <v>0</v>
      </c>
      <c r="V196" s="8">
        <f t="shared" si="2"/>
        <v>12491286</v>
      </c>
    </row>
    <row r="197" spans="1:22" x14ac:dyDescent="0.25">
      <c r="A197">
        <f>'Assessed Non-TIF'!A197</f>
        <v>2026</v>
      </c>
      <c r="B197" t="str">
        <f>'Assessed Non-TIF'!B197</f>
        <v>13</v>
      </c>
      <c r="C197" t="str">
        <f>'Assessed Non-TIF'!C197</f>
        <v>4505</v>
      </c>
      <c r="D197" t="str">
        <f>'Assessed Non-TIF'!D197</f>
        <v>4505</v>
      </c>
      <c r="E197" t="str">
        <f>'Assessed Non-TIF'!E197</f>
        <v>MORMON TRAIL</v>
      </c>
      <c r="F197" t="str">
        <f>'Assessed Non-TIF'!F197</f>
        <v>Mormon Trail</v>
      </c>
      <c r="G197" s="8">
        <f>SUMIFS(TaxableValuation[Taxable Residential],TaxableValuation[Dist],$C197,TaxableValuation[Tif_NonTIF],$A$4)</f>
        <v>0</v>
      </c>
      <c r="H197" s="8">
        <f>SUMIFS(TaxableValuation[Taxable Ag Land],TaxableValuation[Dist],$C197,TaxableValuation[Tif_NonTIF],$A$4)</f>
        <v>0</v>
      </c>
      <c r="I197" s="8">
        <f>SUMIFS(TaxableValuation[Taxable Ag Building],TaxableValuation[Dist],$C197,TaxableValuation[Tif_NonTIF],$A$4)</f>
        <v>0</v>
      </c>
      <c r="J197" s="8">
        <f>SUMIFS(TaxableValuation[Taxable Commercial],TaxableValuation[Dist],$C197,TaxableValuation[Tif_NonTIF],$A$4)</f>
        <v>0</v>
      </c>
      <c r="K197" s="8">
        <f>SUMIFS(TaxableValuation[Taxable Industrial],TaxableValuation[Dist],$C197,TaxableValuation[Tif_NonTIF],$A$4)</f>
        <v>0</v>
      </c>
      <c r="L197" s="8">
        <f>SUMIFS(TaxableValuation[Taxable Reserved],TaxableValuation[Dist],$C197,TaxableValuation[Tif_NonTIF],$A$4)</f>
        <v>0</v>
      </c>
      <c r="M197" s="8">
        <f>SUMIFS(TaxableValuation[Taxable Reserved2],TaxableValuation[Dist],$C197,TaxableValuation[Tif_NonTIF],$A$4)</f>
        <v>0</v>
      </c>
      <c r="N197" s="8">
        <f>SUMIFS(TaxableValuation[Taxable Railroads],TaxableValuation[Dist],$C197,TaxableValuation[Tif_NonTIF],$A$4)</f>
        <v>0</v>
      </c>
      <c r="O197" s="8">
        <f>SUMIFS(TaxableValuation[Taxable Utilities],TaxableValuation[Dist],$C197,TaxableValuation[Tif_NonTIF],$A$4)</f>
        <v>0</v>
      </c>
      <c r="P197" s="8">
        <f>SUMIFS(TaxableValuation[Taxable Other],TaxableValuation[Dist],$C197,TaxableValuation[Tif_NonTIF],$A$4)</f>
        <v>0</v>
      </c>
      <c r="Q197" s="8">
        <f>SUMIFS(TaxableValuation[Taxable Gross],TaxableValuation[Dist],$C197,TaxableValuation[Tif_NonTIF],$A$4)</f>
        <v>0</v>
      </c>
      <c r="R197" s="8">
        <f>SUMIFS(TaxableValuation[Taxable Military Exempt],TaxableValuation[Dist],$C197,TaxableValuation[Tif_NonTIF],$A$4)</f>
        <v>0</v>
      </c>
      <c r="S197" s="8">
        <f>SUMIFS(TaxableValuation[Taxable Homestead Exempt],TaxableValuation[Dist],$C197,TaxableValuation[Tif_NonTIF],$A$4)</f>
        <v>0</v>
      </c>
      <c r="T197" s="8">
        <f>SUMIFS(TaxableValuation[Taxable Net],TaxableValuation[Dist],$C197,TaxableValuation[Tif_NonTIF],$A$4)</f>
        <v>0</v>
      </c>
      <c r="U197" s="8">
        <f>SUMIFS(TaxableValuation[Taxable Gas &amp; Elec Utilities],TaxableValuation[Dist],$C197,TaxableValuation[Tif_NonTIF],$A$4)</f>
        <v>0</v>
      </c>
      <c r="V197" s="8">
        <f t="shared" si="2"/>
        <v>0</v>
      </c>
    </row>
    <row r="198" spans="1:22" x14ac:dyDescent="0.25">
      <c r="A198">
        <f>'Assessed Non-TIF'!A198</f>
        <v>2026</v>
      </c>
      <c r="B198" t="str">
        <f>'Assessed Non-TIF'!B198</f>
        <v>15</v>
      </c>
      <c r="C198" t="str">
        <f>'Assessed Non-TIF'!C198</f>
        <v>4509</v>
      </c>
      <c r="D198" t="str">
        <f>'Assessed Non-TIF'!D198</f>
        <v>4509</v>
      </c>
      <c r="E198" t="str">
        <f>'Assessed Non-TIF'!E198</f>
        <v>MORNING SUN</v>
      </c>
      <c r="F198" t="str">
        <f>'Assessed Non-TIF'!F198</f>
        <v>Morning Sun</v>
      </c>
      <c r="G198" s="8">
        <f>SUMIFS(TaxableValuation[Taxable Residential],TaxableValuation[Dist],$C198,TaxableValuation[Tif_NonTIF],$A$4)</f>
        <v>0</v>
      </c>
      <c r="H198" s="8">
        <f>SUMIFS(TaxableValuation[Taxable Ag Land],TaxableValuation[Dist],$C198,TaxableValuation[Tif_NonTIF],$A$4)</f>
        <v>0</v>
      </c>
      <c r="I198" s="8">
        <f>SUMIFS(TaxableValuation[Taxable Ag Building],TaxableValuation[Dist],$C198,TaxableValuation[Tif_NonTIF],$A$4)</f>
        <v>0</v>
      </c>
      <c r="J198" s="8">
        <f>SUMIFS(TaxableValuation[Taxable Commercial],TaxableValuation[Dist],$C198,TaxableValuation[Tif_NonTIF],$A$4)</f>
        <v>0</v>
      </c>
      <c r="K198" s="8">
        <f>SUMIFS(TaxableValuation[Taxable Industrial],TaxableValuation[Dist],$C198,TaxableValuation[Tif_NonTIF],$A$4)</f>
        <v>0</v>
      </c>
      <c r="L198" s="8">
        <f>SUMIFS(TaxableValuation[Taxable Reserved],TaxableValuation[Dist],$C198,TaxableValuation[Tif_NonTIF],$A$4)</f>
        <v>0</v>
      </c>
      <c r="M198" s="8">
        <f>SUMIFS(TaxableValuation[Taxable Reserved2],TaxableValuation[Dist],$C198,TaxableValuation[Tif_NonTIF],$A$4)</f>
        <v>0</v>
      </c>
      <c r="N198" s="8">
        <f>SUMIFS(TaxableValuation[Taxable Railroads],TaxableValuation[Dist],$C198,TaxableValuation[Tif_NonTIF],$A$4)</f>
        <v>0</v>
      </c>
      <c r="O198" s="8">
        <f>SUMIFS(TaxableValuation[Taxable Utilities],TaxableValuation[Dist],$C198,TaxableValuation[Tif_NonTIF],$A$4)</f>
        <v>0</v>
      </c>
      <c r="P198" s="8">
        <f>SUMIFS(TaxableValuation[Taxable Other],TaxableValuation[Dist],$C198,TaxableValuation[Tif_NonTIF],$A$4)</f>
        <v>0</v>
      </c>
      <c r="Q198" s="8">
        <f>SUMIFS(TaxableValuation[Taxable Gross],TaxableValuation[Dist],$C198,TaxableValuation[Tif_NonTIF],$A$4)</f>
        <v>0</v>
      </c>
      <c r="R198" s="8">
        <f>SUMIFS(TaxableValuation[Taxable Military Exempt],TaxableValuation[Dist],$C198,TaxableValuation[Tif_NonTIF],$A$4)</f>
        <v>0</v>
      </c>
      <c r="S198" s="8">
        <f>SUMIFS(TaxableValuation[Taxable Homestead Exempt],TaxableValuation[Dist],$C198,TaxableValuation[Tif_NonTIF],$A$4)</f>
        <v>0</v>
      </c>
      <c r="T198" s="8">
        <f>SUMIFS(TaxableValuation[Taxable Net],TaxableValuation[Dist],$C198,TaxableValuation[Tif_NonTIF],$A$4)</f>
        <v>0</v>
      </c>
      <c r="U198" s="8">
        <f>SUMIFS(TaxableValuation[Taxable Gas &amp; Elec Utilities],TaxableValuation[Dist],$C198,TaxableValuation[Tif_NonTIF],$A$4)</f>
        <v>0</v>
      </c>
      <c r="V198" s="8">
        <f t="shared" si="2"/>
        <v>0</v>
      </c>
    </row>
    <row r="199" spans="1:22" x14ac:dyDescent="0.25">
      <c r="A199">
        <f>'Assessed Non-TIF'!A199</f>
        <v>2026</v>
      </c>
      <c r="B199" t="str">
        <f>'Assessed Non-TIF'!B199</f>
        <v>15</v>
      </c>
      <c r="C199" t="str">
        <f>'Assessed Non-TIF'!C199</f>
        <v>4518</v>
      </c>
      <c r="D199" t="str">
        <f>'Assessed Non-TIF'!D199</f>
        <v>4518</v>
      </c>
      <c r="E199" t="str">
        <f>'Assessed Non-TIF'!E199</f>
        <v>MOULTON-UDELL</v>
      </c>
      <c r="F199" t="str">
        <f>'Assessed Non-TIF'!F199</f>
        <v>Moulton-Udell</v>
      </c>
      <c r="G199" s="8">
        <f>SUMIFS(TaxableValuation[Taxable Residential],TaxableValuation[Dist],$C199,TaxableValuation[Tif_NonTIF],$A$4)</f>
        <v>11048893</v>
      </c>
      <c r="H199" s="8">
        <f>SUMIFS(TaxableValuation[Taxable Ag Land],TaxableValuation[Dist],$C199,TaxableValuation[Tif_NonTIF],$A$4)</f>
        <v>4394</v>
      </c>
      <c r="I199" s="8">
        <f>SUMIFS(TaxableValuation[Taxable Ag Building],TaxableValuation[Dist],$C199,TaxableValuation[Tif_NonTIF],$A$4)</f>
        <v>0</v>
      </c>
      <c r="J199" s="8">
        <f>SUMIFS(TaxableValuation[Taxable Commercial],TaxableValuation[Dist],$C199,TaxableValuation[Tif_NonTIF],$A$4)</f>
        <v>7522</v>
      </c>
      <c r="K199" s="8">
        <f>SUMIFS(TaxableValuation[Taxable Industrial],TaxableValuation[Dist],$C199,TaxableValuation[Tif_NonTIF],$A$4)</f>
        <v>0</v>
      </c>
      <c r="L199" s="8">
        <f>SUMIFS(TaxableValuation[Taxable Reserved],TaxableValuation[Dist],$C199,TaxableValuation[Tif_NonTIF],$A$4)</f>
        <v>0</v>
      </c>
      <c r="M199" s="8">
        <f>SUMIFS(TaxableValuation[Taxable Reserved2],TaxableValuation[Dist],$C199,TaxableValuation[Tif_NonTIF],$A$4)</f>
        <v>0</v>
      </c>
      <c r="N199" s="8">
        <f>SUMIFS(TaxableValuation[Taxable Railroads],TaxableValuation[Dist],$C199,TaxableValuation[Tif_NonTIF],$A$4)</f>
        <v>0</v>
      </c>
      <c r="O199" s="8">
        <f>SUMIFS(TaxableValuation[Taxable Utilities],TaxableValuation[Dist],$C199,TaxableValuation[Tif_NonTIF],$A$4)</f>
        <v>0</v>
      </c>
      <c r="P199" s="8">
        <f>SUMIFS(TaxableValuation[Taxable Other],TaxableValuation[Dist],$C199,TaxableValuation[Tif_NonTIF],$A$4)</f>
        <v>0</v>
      </c>
      <c r="Q199" s="8">
        <f>SUMIFS(TaxableValuation[Taxable Gross],TaxableValuation[Dist],$C199,TaxableValuation[Tif_NonTIF],$A$4)</f>
        <v>11060809</v>
      </c>
      <c r="R199" s="8">
        <f>SUMIFS(TaxableValuation[Taxable Military Exempt],TaxableValuation[Dist],$C199,TaxableValuation[Tif_NonTIF],$A$4)</f>
        <v>0</v>
      </c>
      <c r="S199" s="8">
        <f>SUMIFS(TaxableValuation[Taxable Homestead Exempt],TaxableValuation[Dist],$C199,TaxableValuation[Tif_NonTIF],$A$4)</f>
        <v>0</v>
      </c>
      <c r="T199" s="8">
        <f>SUMIFS(TaxableValuation[Taxable Net],TaxableValuation[Dist],$C199,TaxableValuation[Tif_NonTIF],$A$4)</f>
        <v>11060809</v>
      </c>
      <c r="U199" s="8">
        <f>SUMIFS(TaxableValuation[Taxable Gas &amp; Elec Utilities],TaxableValuation[Dist],$C199,TaxableValuation[Tif_NonTIF],$A$4)</f>
        <v>0</v>
      </c>
      <c r="V199" s="8">
        <f t="shared" si="2"/>
        <v>11060809</v>
      </c>
    </row>
    <row r="200" spans="1:22" x14ac:dyDescent="0.25">
      <c r="A200">
        <f>'Assessed Non-TIF'!A200</f>
        <v>2026</v>
      </c>
      <c r="B200" t="str">
        <f>'Assessed Non-TIF'!B200</f>
        <v>13</v>
      </c>
      <c r="C200" t="str">
        <f>'Assessed Non-TIF'!C200</f>
        <v>4527</v>
      </c>
      <c r="D200" t="str">
        <f>'Assessed Non-TIF'!D200</f>
        <v>4527</v>
      </c>
      <c r="E200" t="str">
        <f>'Assessed Non-TIF'!E200</f>
        <v>MOUNT AYR</v>
      </c>
      <c r="F200" t="str">
        <f>'Assessed Non-TIF'!F200</f>
        <v>Mount Ayr</v>
      </c>
      <c r="G200" s="8">
        <f>SUMIFS(TaxableValuation[Taxable Residential],TaxableValuation[Dist],$C200,TaxableValuation[Tif_NonTIF],$A$4)</f>
        <v>40111337</v>
      </c>
      <c r="H200" s="8">
        <f>SUMIFS(TaxableValuation[Taxable Ag Land],TaxableValuation[Dist],$C200,TaxableValuation[Tif_NonTIF],$A$4)</f>
        <v>23974</v>
      </c>
      <c r="I200" s="8">
        <f>SUMIFS(TaxableValuation[Taxable Ag Building],TaxableValuation[Dist],$C200,TaxableValuation[Tif_NonTIF],$A$4)</f>
        <v>3766</v>
      </c>
      <c r="J200" s="8">
        <f>SUMIFS(TaxableValuation[Taxable Commercial],TaxableValuation[Dist],$C200,TaxableValuation[Tif_NonTIF],$A$4)</f>
        <v>3937362</v>
      </c>
      <c r="K200" s="8">
        <f>SUMIFS(TaxableValuation[Taxable Industrial],TaxableValuation[Dist],$C200,TaxableValuation[Tif_NonTIF],$A$4)</f>
        <v>534668</v>
      </c>
      <c r="L200" s="8">
        <f>SUMIFS(TaxableValuation[Taxable Reserved],TaxableValuation[Dist],$C200,TaxableValuation[Tif_NonTIF],$A$4)</f>
        <v>0</v>
      </c>
      <c r="M200" s="8">
        <f>SUMIFS(TaxableValuation[Taxable Reserved2],TaxableValuation[Dist],$C200,TaxableValuation[Tif_NonTIF],$A$4)</f>
        <v>0</v>
      </c>
      <c r="N200" s="8">
        <f>SUMIFS(TaxableValuation[Taxable Railroads],TaxableValuation[Dist],$C200,TaxableValuation[Tif_NonTIF],$A$4)</f>
        <v>0</v>
      </c>
      <c r="O200" s="8">
        <f>SUMIFS(TaxableValuation[Taxable Utilities],TaxableValuation[Dist],$C200,TaxableValuation[Tif_NonTIF],$A$4)</f>
        <v>0</v>
      </c>
      <c r="P200" s="8">
        <f>SUMIFS(TaxableValuation[Taxable Other],TaxableValuation[Dist],$C200,TaxableValuation[Tif_NonTIF],$A$4)</f>
        <v>0</v>
      </c>
      <c r="Q200" s="8">
        <f>SUMIFS(TaxableValuation[Taxable Gross],TaxableValuation[Dist],$C200,TaxableValuation[Tif_NonTIF],$A$4)</f>
        <v>44611107</v>
      </c>
      <c r="R200" s="8">
        <f>SUMIFS(TaxableValuation[Taxable Military Exempt],TaxableValuation[Dist],$C200,TaxableValuation[Tif_NonTIF],$A$4)</f>
        <v>0</v>
      </c>
      <c r="S200" s="8">
        <f>SUMIFS(TaxableValuation[Taxable Homestead Exempt],TaxableValuation[Dist],$C200,TaxableValuation[Tif_NonTIF],$A$4)</f>
        <v>0</v>
      </c>
      <c r="T200" s="8">
        <f>SUMIFS(TaxableValuation[Taxable Net],TaxableValuation[Dist],$C200,TaxableValuation[Tif_NonTIF],$A$4)</f>
        <v>44611107</v>
      </c>
      <c r="U200" s="8">
        <f>SUMIFS(TaxableValuation[Taxable Gas &amp; Elec Utilities],TaxableValuation[Dist],$C200,TaxableValuation[Tif_NonTIF],$A$4)</f>
        <v>0</v>
      </c>
      <c r="V200" s="8">
        <f t="shared" ref="V200:V263" si="3">SUM(T200:U200)</f>
        <v>44611107</v>
      </c>
    </row>
    <row r="201" spans="1:22" x14ac:dyDescent="0.25">
      <c r="A201">
        <f>'Assessed Non-TIF'!A201</f>
        <v>2026</v>
      </c>
      <c r="B201" t="str">
        <f>'Assessed Non-TIF'!B201</f>
        <v>15</v>
      </c>
      <c r="C201" t="str">
        <f>'Assessed Non-TIF'!C201</f>
        <v>4536</v>
      </c>
      <c r="D201" t="str">
        <f>'Assessed Non-TIF'!D201</f>
        <v>4536</v>
      </c>
      <c r="E201" t="str">
        <f>'Assessed Non-TIF'!E201</f>
        <v>MOUNT PLEASANT</v>
      </c>
      <c r="F201" t="str">
        <f>'Assessed Non-TIF'!F201</f>
        <v>Mount Pleasant</v>
      </c>
      <c r="G201" s="8">
        <f>SUMIFS(TaxableValuation[Taxable Residential],TaxableValuation[Dist],$C201,TaxableValuation[Tif_NonTIF],$A$4)</f>
        <v>19485006</v>
      </c>
      <c r="H201" s="8">
        <f>SUMIFS(TaxableValuation[Taxable Ag Land],TaxableValuation[Dist],$C201,TaxableValuation[Tif_NonTIF],$A$4)</f>
        <v>0</v>
      </c>
      <c r="I201" s="8">
        <f>SUMIFS(TaxableValuation[Taxable Ag Building],TaxableValuation[Dist],$C201,TaxableValuation[Tif_NonTIF],$A$4)</f>
        <v>0</v>
      </c>
      <c r="J201" s="8">
        <f>SUMIFS(TaxableValuation[Taxable Commercial],TaxableValuation[Dist],$C201,TaxableValuation[Tif_NonTIF],$A$4)</f>
        <v>0</v>
      </c>
      <c r="K201" s="8">
        <f>SUMIFS(TaxableValuation[Taxable Industrial],TaxableValuation[Dist],$C201,TaxableValuation[Tif_NonTIF],$A$4)</f>
        <v>0</v>
      </c>
      <c r="L201" s="8">
        <f>SUMIFS(TaxableValuation[Taxable Reserved],TaxableValuation[Dist],$C201,TaxableValuation[Tif_NonTIF],$A$4)</f>
        <v>0</v>
      </c>
      <c r="M201" s="8">
        <f>SUMIFS(TaxableValuation[Taxable Reserved2],TaxableValuation[Dist],$C201,TaxableValuation[Tif_NonTIF],$A$4)</f>
        <v>0</v>
      </c>
      <c r="N201" s="8">
        <f>SUMIFS(TaxableValuation[Taxable Railroads],TaxableValuation[Dist],$C201,TaxableValuation[Tif_NonTIF],$A$4)</f>
        <v>0</v>
      </c>
      <c r="O201" s="8">
        <f>SUMIFS(TaxableValuation[Taxable Utilities],TaxableValuation[Dist],$C201,TaxableValuation[Tif_NonTIF],$A$4)</f>
        <v>0</v>
      </c>
      <c r="P201" s="8">
        <f>SUMIFS(TaxableValuation[Taxable Other],TaxableValuation[Dist],$C201,TaxableValuation[Tif_NonTIF],$A$4)</f>
        <v>0</v>
      </c>
      <c r="Q201" s="8">
        <f>SUMIFS(TaxableValuation[Taxable Gross],TaxableValuation[Dist],$C201,TaxableValuation[Tif_NonTIF],$A$4)</f>
        <v>19485006</v>
      </c>
      <c r="R201" s="8">
        <f>SUMIFS(TaxableValuation[Taxable Military Exempt],TaxableValuation[Dist],$C201,TaxableValuation[Tif_NonTIF],$A$4)</f>
        <v>0</v>
      </c>
      <c r="S201" s="8">
        <f>SUMIFS(TaxableValuation[Taxable Homestead Exempt],TaxableValuation[Dist],$C201,TaxableValuation[Tif_NonTIF],$A$4)</f>
        <v>0</v>
      </c>
      <c r="T201" s="8">
        <f>SUMIFS(TaxableValuation[Taxable Net],TaxableValuation[Dist],$C201,TaxableValuation[Tif_NonTIF],$A$4)</f>
        <v>19485006</v>
      </c>
      <c r="U201" s="8">
        <f>SUMIFS(TaxableValuation[Taxable Gas &amp; Elec Utilities],TaxableValuation[Dist],$C201,TaxableValuation[Tif_NonTIF],$A$4)</f>
        <v>0</v>
      </c>
      <c r="V201" s="8">
        <f t="shared" si="3"/>
        <v>19485006</v>
      </c>
    </row>
    <row r="202" spans="1:22" x14ac:dyDescent="0.25">
      <c r="A202">
        <f>'Assessed Non-TIF'!A202</f>
        <v>2026</v>
      </c>
      <c r="B202" t="str">
        <f>'Assessed Non-TIF'!B202</f>
        <v>10</v>
      </c>
      <c r="C202" t="str">
        <f>'Assessed Non-TIF'!C202</f>
        <v>4554</v>
      </c>
      <c r="D202" t="str">
        <f>'Assessed Non-TIF'!D202</f>
        <v>4554</v>
      </c>
      <c r="E202" t="str">
        <f>'Assessed Non-TIF'!E202</f>
        <v>MOUNT VERNON</v>
      </c>
      <c r="F202" t="str">
        <f>'Assessed Non-TIF'!F202</f>
        <v>Mount Vernon</v>
      </c>
      <c r="G202" s="8">
        <f>SUMIFS(TaxableValuation[Taxable Residential],TaxableValuation[Dist],$C202,TaxableValuation[Tif_NonTIF],$A$4)</f>
        <v>47808520</v>
      </c>
      <c r="H202" s="8">
        <f>SUMIFS(TaxableValuation[Taxable Ag Land],TaxableValuation[Dist],$C202,TaxableValuation[Tif_NonTIF],$A$4)</f>
        <v>257228</v>
      </c>
      <c r="I202" s="8">
        <f>SUMIFS(TaxableValuation[Taxable Ag Building],TaxableValuation[Dist],$C202,TaxableValuation[Tif_NonTIF],$A$4)</f>
        <v>12032</v>
      </c>
      <c r="J202" s="8">
        <f>SUMIFS(TaxableValuation[Taxable Commercial],TaxableValuation[Dist],$C202,TaxableValuation[Tif_NonTIF],$A$4)</f>
        <v>3540951</v>
      </c>
      <c r="K202" s="8">
        <f>SUMIFS(TaxableValuation[Taxable Industrial],TaxableValuation[Dist],$C202,TaxableValuation[Tif_NonTIF],$A$4)</f>
        <v>111756</v>
      </c>
      <c r="L202" s="8">
        <f>SUMIFS(TaxableValuation[Taxable Reserved],TaxableValuation[Dist],$C202,TaxableValuation[Tif_NonTIF],$A$4)</f>
        <v>0</v>
      </c>
      <c r="M202" s="8">
        <f>SUMIFS(TaxableValuation[Taxable Reserved2],TaxableValuation[Dist],$C202,TaxableValuation[Tif_NonTIF],$A$4)</f>
        <v>0</v>
      </c>
      <c r="N202" s="8">
        <f>SUMIFS(TaxableValuation[Taxable Railroads],TaxableValuation[Dist],$C202,TaxableValuation[Tif_NonTIF],$A$4)</f>
        <v>0</v>
      </c>
      <c r="O202" s="8">
        <f>SUMIFS(TaxableValuation[Taxable Utilities],TaxableValuation[Dist],$C202,TaxableValuation[Tif_NonTIF],$A$4)</f>
        <v>0</v>
      </c>
      <c r="P202" s="8">
        <f>SUMIFS(TaxableValuation[Taxable Other],TaxableValuation[Dist],$C202,TaxableValuation[Tif_NonTIF],$A$4)</f>
        <v>0</v>
      </c>
      <c r="Q202" s="8">
        <f>SUMIFS(TaxableValuation[Taxable Gross],TaxableValuation[Dist],$C202,TaxableValuation[Tif_NonTIF],$A$4)</f>
        <v>51730487</v>
      </c>
      <c r="R202" s="8">
        <f>SUMIFS(TaxableValuation[Taxable Military Exempt],TaxableValuation[Dist],$C202,TaxableValuation[Tif_NonTIF],$A$4)</f>
        <v>36000</v>
      </c>
      <c r="S202" s="8">
        <f>SUMIFS(TaxableValuation[Taxable Homestead Exempt],TaxableValuation[Dist],$C202,TaxableValuation[Tif_NonTIF],$A$4)</f>
        <v>97500</v>
      </c>
      <c r="T202" s="8">
        <f>SUMIFS(TaxableValuation[Taxable Net],TaxableValuation[Dist],$C202,TaxableValuation[Tif_NonTIF],$A$4)</f>
        <v>51596987</v>
      </c>
      <c r="U202" s="8">
        <f>SUMIFS(TaxableValuation[Taxable Gas &amp; Elec Utilities],TaxableValuation[Dist],$C202,TaxableValuation[Tif_NonTIF],$A$4)</f>
        <v>0</v>
      </c>
      <c r="V202" s="8">
        <f t="shared" si="3"/>
        <v>51596987</v>
      </c>
    </row>
    <row r="203" spans="1:22" x14ac:dyDescent="0.25">
      <c r="A203">
        <f>'Assessed Non-TIF'!A203</f>
        <v>2026</v>
      </c>
      <c r="B203" t="str">
        <f>'Assessed Non-TIF'!B203</f>
        <v>13</v>
      </c>
      <c r="C203" t="str">
        <f>'Assessed Non-TIF'!C203</f>
        <v>4572</v>
      </c>
      <c r="D203" t="str">
        <f>'Assessed Non-TIF'!D203</f>
        <v>4572</v>
      </c>
      <c r="E203" t="str">
        <f>'Assessed Non-TIF'!E203</f>
        <v>MURRAY</v>
      </c>
      <c r="F203" t="str">
        <f>'Assessed Non-TIF'!F203</f>
        <v>Murray</v>
      </c>
      <c r="G203" s="8">
        <f>SUMIFS(TaxableValuation[Taxable Residential],TaxableValuation[Dist],$C203,TaxableValuation[Tif_NonTIF],$A$4)</f>
        <v>0</v>
      </c>
      <c r="H203" s="8">
        <f>SUMIFS(TaxableValuation[Taxable Ag Land],TaxableValuation[Dist],$C203,TaxableValuation[Tif_NonTIF],$A$4)</f>
        <v>0</v>
      </c>
      <c r="I203" s="8">
        <f>SUMIFS(TaxableValuation[Taxable Ag Building],TaxableValuation[Dist],$C203,TaxableValuation[Tif_NonTIF],$A$4)</f>
        <v>0</v>
      </c>
      <c r="J203" s="8">
        <f>SUMIFS(TaxableValuation[Taxable Commercial],TaxableValuation[Dist],$C203,TaxableValuation[Tif_NonTIF],$A$4)</f>
        <v>0</v>
      </c>
      <c r="K203" s="8">
        <f>SUMIFS(TaxableValuation[Taxable Industrial],TaxableValuation[Dist],$C203,TaxableValuation[Tif_NonTIF],$A$4)</f>
        <v>0</v>
      </c>
      <c r="L203" s="8">
        <f>SUMIFS(TaxableValuation[Taxable Reserved],TaxableValuation[Dist],$C203,TaxableValuation[Tif_NonTIF],$A$4)</f>
        <v>0</v>
      </c>
      <c r="M203" s="8">
        <f>SUMIFS(TaxableValuation[Taxable Reserved2],TaxableValuation[Dist],$C203,TaxableValuation[Tif_NonTIF],$A$4)</f>
        <v>0</v>
      </c>
      <c r="N203" s="8">
        <f>SUMIFS(TaxableValuation[Taxable Railroads],TaxableValuation[Dist],$C203,TaxableValuation[Tif_NonTIF],$A$4)</f>
        <v>0</v>
      </c>
      <c r="O203" s="8">
        <f>SUMIFS(TaxableValuation[Taxable Utilities],TaxableValuation[Dist],$C203,TaxableValuation[Tif_NonTIF],$A$4)</f>
        <v>0</v>
      </c>
      <c r="P203" s="8">
        <f>SUMIFS(TaxableValuation[Taxable Other],TaxableValuation[Dist],$C203,TaxableValuation[Tif_NonTIF],$A$4)</f>
        <v>0</v>
      </c>
      <c r="Q203" s="8">
        <f>SUMIFS(TaxableValuation[Taxable Gross],TaxableValuation[Dist],$C203,TaxableValuation[Tif_NonTIF],$A$4)</f>
        <v>0</v>
      </c>
      <c r="R203" s="8">
        <f>SUMIFS(TaxableValuation[Taxable Military Exempt],TaxableValuation[Dist],$C203,TaxableValuation[Tif_NonTIF],$A$4)</f>
        <v>0</v>
      </c>
      <c r="S203" s="8">
        <f>SUMIFS(TaxableValuation[Taxable Homestead Exempt],TaxableValuation[Dist],$C203,TaxableValuation[Tif_NonTIF],$A$4)</f>
        <v>0</v>
      </c>
      <c r="T203" s="8">
        <f>SUMIFS(TaxableValuation[Taxable Net],TaxableValuation[Dist],$C203,TaxableValuation[Tif_NonTIF],$A$4)</f>
        <v>0</v>
      </c>
      <c r="U203" s="8">
        <f>SUMIFS(TaxableValuation[Taxable Gas &amp; Elec Utilities],TaxableValuation[Dist],$C203,TaxableValuation[Tif_NonTIF],$A$4)</f>
        <v>0</v>
      </c>
      <c r="V203" s="8">
        <f t="shared" si="3"/>
        <v>0</v>
      </c>
    </row>
    <row r="204" spans="1:22" x14ac:dyDescent="0.25">
      <c r="A204">
        <f>'Assessed Non-TIF'!A204</f>
        <v>2026</v>
      </c>
      <c r="B204" t="str">
        <f>'Assessed Non-TIF'!B204</f>
        <v>09</v>
      </c>
      <c r="C204" t="str">
        <f>'Assessed Non-TIF'!C204</f>
        <v>4581</v>
      </c>
      <c r="D204" t="str">
        <f>'Assessed Non-TIF'!D204</f>
        <v>4581</v>
      </c>
      <c r="E204" t="str">
        <f>'Assessed Non-TIF'!E204</f>
        <v>MUSCATINE</v>
      </c>
      <c r="F204" t="str">
        <f>'Assessed Non-TIF'!F204</f>
        <v>Muscatine</v>
      </c>
      <c r="G204" s="8">
        <f>SUMIFS(TaxableValuation[Taxable Residential],TaxableValuation[Dist],$C204,TaxableValuation[Tif_NonTIF],$A$4)</f>
        <v>11567522</v>
      </c>
      <c r="H204" s="8">
        <f>SUMIFS(TaxableValuation[Taxable Ag Land],TaxableValuation[Dist],$C204,TaxableValuation[Tif_NonTIF],$A$4)</f>
        <v>662119</v>
      </c>
      <c r="I204" s="8">
        <f>SUMIFS(TaxableValuation[Taxable Ag Building],TaxableValuation[Dist],$C204,TaxableValuation[Tif_NonTIF],$A$4)</f>
        <v>35923</v>
      </c>
      <c r="J204" s="8">
        <f>SUMIFS(TaxableValuation[Taxable Commercial],TaxableValuation[Dist],$C204,TaxableValuation[Tif_NonTIF],$A$4)</f>
        <v>39937503</v>
      </c>
      <c r="K204" s="8">
        <f>SUMIFS(TaxableValuation[Taxable Industrial],TaxableValuation[Dist],$C204,TaxableValuation[Tif_NonTIF],$A$4)</f>
        <v>17349061</v>
      </c>
      <c r="L204" s="8">
        <f>SUMIFS(TaxableValuation[Taxable Reserved],TaxableValuation[Dist],$C204,TaxableValuation[Tif_NonTIF],$A$4)</f>
        <v>0</v>
      </c>
      <c r="M204" s="8">
        <f>SUMIFS(TaxableValuation[Taxable Reserved2],TaxableValuation[Dist],$C204,TaxableValuation[Tif_NonTIF],$A$4)</f>
        <v>0</v>
      </c>
      <c r="N204" s="8">
        <f>SUMIFS(TaxableValuation[Taxable Railroads],TaxableValuation[Dist],$C204,TaxableValuation[Tif_NonTIF],$A$4)</f>
        <v>0</v>
      </c>
      <c r="O204" s="8">
        <f>SUMIFS(TaxableValuation[Taxable Utilities],TaxableValuation[Dist],$C204,TaxableValuation[Tif_NonTIF],$A$4)</f>
        <v>0</v>
      </c>
      <c r="P204" s="8">
        <f>SUMIFS(TaxableValuation[Taxable Other],TaxableValuation[Dist],$C204,TaxableValuation[Tif_NonTIF],$A$4)</f>
        <v>0</v>
      </c>
      <c r="Q204" s="8">
        <f>SUMIFS(TaxableValuation[Taxable Gross],TaxableValuation[Dist],$C204,TaxableValuation[Tif_NonTIF],$A$4)</f>
        <v>69552128</v>
      </c>
      <c r="R204" s="8">
        <f>SUMIFS(TaxableValuation[Taxable Military Exempt],TaxableValuation[Dist],$C204,TaxableValuation[Tif_NonTIF],$A$4)</f>
        <v>0</v>
      </c>
      <c r="S204" s="8">
        <f>SUMIFS(TaxableValuation[Taxable Homestead Exempt],TaxableValuation[Dist],$C204,TaxableValuation[Tif_NonTIF],$A$4)</f>
        <v>0</v>
      </c>
      <c r="T204" s="8">
        <f>SUMIFS(TaxableValuation[Taxable Net],TaxableValuation[Dist],$C204,TaxableValuation[Tif_NonTIF],$A$4)</f>
        <v>69552128</v>
      </c>
      <c r="U204" s="8">
        <f>SUMIFS(TaxableValuation[Taxable Gas &amp; Elec Utilities],TaxableValuation[Dist],$C204,TaxableValuation[Tif_NonTIF],$A$4)</f>
        <v>0</v>
      </c>
      <c r="V204" s="8">
        <f t="shared" si="3"/>
        <v>69552128</v>
      </c>
    </row>
    <row r="205" spans="1:22" x14ac:dyDescent="0.25">
      <c r="A205">
        <f>'Assessed Non-TIF'!A205</f>
        <v>2026</v>
      </c>
      <c r="B205" t="str">
        <f>'Assessed Non-TIF'!B205</f>
        <v>07</v>
      </c>
      <c r="C205" t="str">
        <f>'Assessed Non-TIF'!C205</f>
        <v>4599</v>
      </c>
      <c r="D205" t="str">
        <f>'Assessed Non-TIF'!D205</f>
        <v>4599</v>
      </c>
      <c r="E205" t="str">
        <f>'Assessed Non-TIF'!E205</f>
        <v>NASHUA-PLAINFIELD</v>
      </c>
      <c r="F205" t="str">
        <f>'Assessed Non-TIF'!F205</f>
        <v>Nashua-Plainfield</v>
      </c>
      <c r="G205" s="8">
        <f>SUMIFS(TaxableValuation[Taxable Residential],TaxableValuation[Dist],$C205,TaxableValuation[Tif_NonTIF],$A$4)</f>
        <v>0</v>
      </c>
      <c r="H205" s="8">
        <f>SUMIFS(TaxableValuation[Taxable Ag Land],TaxableValuation[Dist],$C205,TaxableValuation[Tif_NonTIF],$A$4)</f>
        <v>0</v>
      </c>
      <c r="I205" s="8">
        <f>SUMIFS(TaxableValuation[Taxable Ag Building],TaxableValuation[Dist],$C205,TaxableValuation[Tif_NonTIF],$A$4)</f>
        <v>0</v>
      </c>
      <c r="J205" s="8">
        <f>SUMIFS(TaxableValuation[Taxable Commercial],TaxableValuation[Dist],$C205,TaxableValuation[Tif_NonTIF],$A$4)</f>
        <v>0</v>
      </c>
      <c r="K205" s="8">
        <f>SUMIFS(TaxableValuation[Taxable Industrial],TaxableValuation[Dist],$C205,TaxableValuation[Tif_NonTIF],$A$4)</f>
        <v>0</v>
      </c>
      <c r="L205" s="8">
        <f>SUMIFS(TaxableValuation[Taxable Reserved],TaxableValuation[Dist],$C205,TaxableValuation[Tif_NonTIF],$A$4)</f>
        <v>0</v>
      </c>
      <c r="M205" s="8">
        <f>SUMIFS(TaxableValuation[Taxable Reserved2],TaxableValuation[Dist],$C205,TaxableValuation[Tif_NonTIF],$A$4)</f>
        <v>0</v>
      </c>
      <c r="N205" s="8">
        <f>SUMIFS(TaxableValuation[Taxable Railroads],TaxableValuation[Dist],$C205,TaxableValuation[Tif_NonTIF],$A$4)</f>
        <v>0</v>
      </c>
      <c r="O205" s="8">
        <f>SUMIFS(TaxableValuation[Taxable Utilities],TaxableValuation[Dist],$C205,TaxableValuation[Tif_NonTIF],$A$4)</f>
        <v>0</v>
      </c>
      <c r="P205" s="8">
        <f>SUMIFS(TaxableValuation[Taxable Other],TaxableValuation[Dist],$C205,TaxableValuation[Tif_NonTIF],$A$4)</f>
        <v>0</v>
      </c>
      <c r="Q205" s="8">
        <f>SUMIFS(TaxableValuation[Taxable Gross],TaxableValuation[Dist],$C205,TaxableValuation[Tif_NonTIF],$A$4)</f>
        <v>0</v>
      </c>
      <c r="R205" s="8">
        <f>SUMIFS(TaxableValuation[Taxable Military Exempt],TaxableValuation[Dist],$C205,TaxableValuation[Tif_NonTIF],$A$4)</f>
        <v>0</v>
      </c>
      <c r="S205" s="8">
        <f>SUMIFS(TaxableValuation[Taxable Homestead Exempt],TaxableValuation[Dist],$C205,TaxableValuation[Tif_NonTIF],$A$4)</f>
        <v>0</v>
      </c>
      <c r="T205" s="8">
        <f>SUMIFS(TaxableValuation[Taxable Net],TaxableValuation[Dist],$C205,TaxableValuation[Tif_NonTIF],$A$4)</f>
        <v>0</v>
      </c>
      <c r="U205" s="8">
        <f>SUMIFS(TaxableValuation[Taxable Gas &amp; Elec Utilities],TaxableValuation[Dist],$C205,TaxableValuation[Tif_NonTIF],$A$4)</f>
        <v>0</v>
      </c>
      <c r="V205" s="8">
        <f t="shared" si="3"/>
        <v>0</v>
      </c>
    </row>
    <row r="206" spans="1:22" x14ac:dyDescent="0.25">
      <c r="A206">
        <f>'Assessed Non-TIF'!A206</f>
        <v>2026</v>
      </c>
      <c r="B206" t="str">
        <f>'Assessed Non-TIF'!B206</f>
        <v>11</v>
      </c>
      <c r="C206" t="str">
        <f>'Assessed Non-TIF'!C206</f>
        <v>4617</v>
      </c>
      <c r="D206" t="str">
        <f>'Assessed Non-TIF'!D206</f>
        <v>4617</v>
      </c>
      <c r="E206" t="str">
        <f>'Assessed Non-TIF'!E206</f>
        <v>NEVADA</v>
      </c>
      <c r="F206" t="str">
        <f>'Assessed Non-TIF'!F206</f>
        <v>Nevada</v>
      </c>
      <c r="G206" s="8">
        <f>SUMIFS(TaxableValuation[Taxable Residential],TaxableValuation[Dist],$C206,TaxableValuation[Tif_NonTIF],$A$4)</f>
        <v>18551932</v>
      </c>
      <c r="H206" s="8">
        <f>SUMIFS(TaxableValuation[Taxable Ag Land],TaxableValuation[Dist],$C206,TaxableValuation[Tif_NonTIF],$A$4)</f>
        <v>0</v>
      </c>
      <c r="I206" s="8">
        <f>SUMIFS(TaxableValuation[Taxable Ag Building],TaxableValuation[Dist],$C206,TaxableValuation[Tif_NonTIF],$A$4)</f>
        <v>0</v>
      </c>
      <c r="J206" s="8">
        <f>SUMIFS(TaxableValuation[Taxable Commercial],TaxableValuation[Dist],$C206,TaxableValuation[Tif_NonTIF],$A$4)</f>
        <v>17332327</v>
      </c>
      <c r="K206" s="8">
        <f>SUMIFS(TaxableValuation[Taxable Industrial],TaxableValuation[Dist],$C206,TaxableValuation[Tif_NonTIF],$A$4)</f>
        <v>10420464</v>
      </c>
      <c r="L206" s="8">
        <f>SUMIFS(TaxableValuation[Taxable Reserved],TaxableValuation[Dist],$C206,TaxableValuation[Tif_NonTIF],$A$4)</f>
        <v>0</v>
      </c>
      <c r="M206" s="8">
        <f>SUMIFS(TaxableValuation[Taxable Reserved2],TaxableValuation[Dist],$C206,TaxableValuation[Tif_NonTIF],$A$4)</f>
        <v>0</v>
      </c>
      <c r="N206" s="8">
        <f>SUMIFS(TaxableValuation[Taxable Railroads],TaxableValuation[Dist],$C206,TaxableValuation[Tif_NonTIF],$A$4)</f>
        <v>0</v>
      </c>
      <c r="O206" s="8">
        <f>SUMIFS(TaxableValuation[Taxable Utilities],TaxableValuation[Dist],$C206,TaxableValuation[Tif_NonTIF],$A$4)</f>
        <v>0</v>
      </c>
      <c r="P206" s="8">
        <f>SUMIFS(TaxableValuation[Taxable Other],TaxableValuation[Dist],$C206,TaxableValuation[Tif_NonTIF],$A$4)</f>
        <v>0</v>
      </c>
      <c r="Q206" s="8">
        <f>SUMIFS(TaxableValuation[Taxable Gross],TaxableValuation[Dist],$C206,TaxableValuation[Tif_NonTIF],$A$4)</f>
        <v>46304723</v>
      </c>
      <c r="R206" s="8">
        <f>SUMIFS(TaxableValuation[Taxable Military Exempt],TaxableValuation[Dist],$C206,TaxableValuation[Tif_NonTIF],$A$4)</f>
        <v>0</v>
      </c>
      <c r="S206" s="8">
        <f>SUMIFS(TaxableValuation[Taxable Homestead Exempt],TaxableValuation[Dist],$C206,TaxableValuation[Tif_NonTIF],$A$4)</f>
        <v>0</v>
      </c>
      <c r="T206" s="8">
        <f>SUMIFS(TaxableValuation[Taxable Net],TaxableValuation[Dist],$C206,TaxableValuation[Tif_NonTIF],$A$4)</f>
        <v>46304723</v>
      </c>
      <c r="U206" s="8">
        <f>SUMIFS(TaxableValuation[Taxable Gas &amp; Elec Utilities],TaxableValuation[Dist],$C206,TaxableValuation[Tif_NonTIF],$A$4)</f>
        <v>0</v>
      </c>
      <c r="V206" s="8">
        <f t="shared" si="3"/>
        <v>46304723</v>
      </c>
    </row>
    <row r="207" spans="1:22" x14ac:dyDescent="0.25">
      <c r="A207">
        <f>'Assessed Non-TIF'!A207</f>
        <v>2026</v>
      </c>
      <c r="B207" t="str">
        <f>'Assessed Non-TIF'!B207</f>
        <v>01</v>
      </c>
      <c r="C207" t="str">
        <f>'Assessed Non-TIF'!C207</f>
        <v>4662</v>
      </c>
      <c r="D207" t="str">
        <f>'Assessed Non-TIF'!D207</f>
        <v>4662</v>
      </c>
      <c r="E207" t="str">
        <f>'Assessed Non-TIF'!E207</f>
        <v>NEW HAMPTON</v>
      </c>
      <c r="F207" t="str">
        <f>'Assessed Non-TIF'!F207</f>
        <v>New Hampton</v>
      </c>
      <c r="G207" s="8">
        <f>SUMIFS(TaxableValuation[Taxable Residential],TaxableValuation[Dist],$C207,TaxableValuation[Tif_NonTIF],$A$4)</f>
        <v>10394378</v>
      </c>
      <c r="H207" s="8">
        <f>SUMIFS(TaxableValuation[Taxable Ag Land],TaxableValuation[Dist],$C207,TaxableValuation[Tif_NonTIF],$A$4)</f>
        <v>0</v>
      </c>
      <c r="I207" s="8">
        <f>SUMIFS(TaxableValuation[Taxable Ag Building],TaxableValuation[Dist],$C207,TaxableValuation[Tif_NonTIF],$A$4)</f>
        <v>0</v>
      </c>
      <c r="J207" s="8">
        <f>SUMIFS(TaxableValuation[Taxable Commercial],TaxableValuation[Dist],$C207,TaxableValuation[Tif_NonTIF],$A$4)</f>
        <v>5909760</v>
      </c>
      <c r="K207" s="8">
        <f>SUMIFS(TaxableValuation[Taxable Industrial],TaxableValuation[Dist],$C207,TaxableValuation[Tif_NonTIF],$A$4)</f>
        <v>0</v>
      </c>
      <c r="L207" s="8">
        <f>SUMIFS(TaxableValuation[Taxable Reserved],TaxableValuation[Dist],$C207,TaxableValuation[Tif_NonTIF],$A$4)</f>
        <v>0</v>
      </c>
      <c r="M207" s="8">
        <f>SUMIFS(TaxableValuation[Taxable Reserved2],TaxableValuation[Dist],$C207,TaxableValuation[Tif_NonTIF],$A$4)</f>
        <v>0</v>
      </c>
      <c r="N207" s="8">
        <f>SUMIFS(TaxableValuation[Taxable Railroads],TaxableValuation[Dist],$C207,TaxableValuation[Tif_NonTIF],$A$4)</f>
        <v>0</v>
      </c>
      <c r="O207" s="8">
        <f>SUMIFS(TaxableValuation[Taxable Utilities],TaxableValuation[Dist],$C207,TaxableValuation[Tif_NonTIF],$A$4)</f>
        <v>0</v>
      </c>
      <c r="P207" s="8">
        <f>SUMIFS(TaxableValuation[Taxable Other],TaxableValuation[Dist],$C207,TaxableValuation[Tif_NonTIF],$A$4)</f>
        <v>0</v>
      </c>
      <c r="Q207" s="8">
        <f>SUMIFS(TaxableValuation[Taxable Gross],TaxableValuation[Dist],$C207,TaxableValuation[Tif_NonTIF],$A$4)</f>
        <v>16304138</v>
      </c>
      <c r="R207" s="8">
        <f>SUMIFS(TaxableValuation[Taxable Military Exempt],TaxableValuation[Dist],$C207,TaxableValuation[Tif_NonTIF],$A$4)</f>
        <v>0</v>
      </c>
      <c r="S207" s="8">
        <f>SUMIFS(TaxableValuation[Taxable Homestead Exempt],TaxableValuation[Dist],$C207,TaxableValuation[Tif_NonTIF],$A$4)</f>
        <v>0</v>
      </c>
      <c r="T207" s="8">
        <f>SUMIFS(TaxableValuation[Taxable Net],TaxableValuation[Dist],$C207,TaxableValuation[Tif_NonTIF],$A$4)</f>
        <v>16304138</v>
      </c>
      <c r="U207" s="8">
        <f>SUMIFS(TaxableValuation[Taxable Gas &amp; Elec Utilities],TaxableValuation[Dist],$C207,TaxableValuation[Tif_NonTIF],$A$4)</f>
        <v>0</v>
      </c>
      <c r="V207" s="8">
        <f t="shared" si="3"/>
        <v>16304138</v>
      </c>
    </row>
    <row r="208" spans="1:22" x14ac:dyDescent="0.25">
      <c r="A208">
        <f>'Assessed Non-TIF'!A208</f>
        <v>2026</v>
      </c>
      <c r="B208" t="str">
        <f>'Assessed Non-TIF'!B208</f>
        <v>15</v>
      </c>
      <c r="C208" t="str">
        <f>'Assessed Non-TIF'!C208</f>
        <v>4689</v>
      </c>
      <c r="D208" t="str">
        <f>'Assessed Non-TIF'!D208</f>
        <v>4689</v>
      </c>
      <c r="E208" t="str">
        <f>'Assessed Non-TIF'!E208</f>
        <v>NEW LONDON</v>
      </c>
      <c r="F208" t="str">
        <f>'Assessed Non-TIF'!F208</f>
        <v>New London</v>
      </c>
      <c r="G208" s="8">
        <f>SUMIFS(TaxableValuation[Taxable Residential],TaxableValuation[Dist],$C208,TaxableValuation[Tif_NonTIF],$A$4)</f>
        <v>1507593</v>
      </c>
      <c r="H208" s="8">
        <f>SUMIFS(TaxableValuation[Taxable Ag Land],TaxableValuation[Dist],$C208,TaxableValuation[Tif_NonTIF],$A$4)</f>
        <v>0</v>
      </c>
      <c r="I208" s="8">
        <f>SUMIFS(TaxableValuation[Taxable Ag Building],TaxableValuation[Dist],$C208,TaxableValuation[Tif_NonTIF],$A$4)</f>
        <v>0</v>
      </c>
      <c r="J208" s="8">
        <f>SUMIFS(TaxableValuation[Taxable Commercial],TaxableValuation[Dist],$C208,TaxableValuation[Tif_NonTIF],$A$4)</f>
        <v>0</v>
      </c>
      <c r="K208" s="8">
        <f>SUMIFS(TaxableValuation[Taxable Industrial],TaxableValuation[Dist],$C208,TaxableValuation[Tif_NonTIF],$A$4)</f>
        <v>0</v>
      </c>
      <c r="L208" s="8">
        <f>SUMIFS(TaxableValuation[Taxable Reserved],TaxableValuation[Dist],$C208,TaxableValuation[Tif_NonTIF],$A$4)</f>
        <v>0</v>
      </c>
      <c r="M208" s="8">
        <f>SUMIFS(TaxableValuation[Taxable Reserved2],TaxableValuation[Dist],$C208,TaxableValuation[Tif_NonTIF],$A$4)</f>
        <v>0</v>
      </c>
      <c r="N208" s="8">
        <f>SUMIFS(TaxableValuation[Taxable Railroads],TaxableValuation[Dist],$C208,TaxableValuation[Tif_NonTIF],$A$4)</f>
        <v>0</v>
      </c>
      <c r="O208" s="8">
        <f>SUMIFS(TaxableValuation[Taxable Utilities],TaxableValuation[Dist],$C208,TaxableValuation[Tif_NonTIF],$A$4)</f>
        <v>0</v>
      </c>
      <c r="P208" s="8">
        <f>SUMIFS(TaxableValuation[Taxable Other],TaxableValuation[Dist],$C208,TaxableValuation[Tif_NonTIF],$A$4)</f>
        <v>0</v>
      </c>
      <c r="Q208" s="8">
        <f>SUMIFS(TaxableValuation[Taxable Gross],TaxableValuation[Dist],$C208,TaxableValuation[Tif_NonTIF],$A$4)</f>
        <v>1507593</v>
      </c>
      <c r="R208" s="8">
        <f>SUMIFS(TaxableValuation[Taxable Military Exempt],TaxableValuation[Dist],$C208,TaxableValuation[Tif_NonTIF],$A$4)</f>
        <v>0</v>
      </c>
      <c r="S208" s="8">
        <f>SUMIFS(TaxableValuation[Taxable Homestead Exempt],TaxableValuation[Dist],$C208,TaxableValuation[Tif_NonTIF],$A$4)</f>
        <v>0</v>
      </c>
      <c r="T208" s="8">
        <f>SUMIFS(TaxableValuation[Taxable Net],TaxableValuation[Dist],$C208,TaxableValuation[Tif_NonTIF],$A$4)</f>
        <v>1507593</v>
      </c>
      <c r="U208" s="8">
        <f>SUMIFS(TaxableValuation[Taxable Gas &amp; Elec Utilities],TaxableValuation[Dist],$C208,TaxableValuation[Tif_NonTIF],$A$4)</f>
        <v>0</v>
      </c>
      <c r="V208" s="8">
        <f t="shared" si="3"/>
        <v>1507593</v>
      </c>
    </row>
    <row r="209" spans="1:22" x14ac:dyDescent="0.25">
      <c r="A209">
        <f>'Assessed Non-TIF'!A209</f>
        <v>2026</v>
      </c>
      <c r="B209" t="str">
        <f>'Assessed Non-TIF'!B209</f>
        <v>05</v>
      </c>
      <c r="C209" t="str">
        <f>'Assessed Non-TIF'!C209</f>
        <v>4644</v>
      </c>
      <c r="D209" t="str">
        <f>'Assessed Non-TIF'!D209</f>
        <v>4644</v>
      </c>
      <c r="E209" t="str">
        <f>'Assessed Non-TIF'!E209</f>
        <v>NEWELL-FONDA</v>
      </c>
      <c r="F209" t="str">
        <f>'Assessed Non-TIF'!F209</f>
        <v>Newell-Fonda</v>
      </c>
      <c r="G209" s="8">
        <f>SUMIFS(TaxableValuation[Taxable Residential],TaxableValuation[Dist],$C209,TaxableValuation[Tif_NonTIF],$A$4)</f>
        <v>0</v>
      </c>
      <c r="H209" s="8">
        <f>SUMIFS(TaxableValuation[Taxable Ag Land],TaxableValuation[Dist],$C209,TaxableValuation[Tif_NonTIF],$A$4)</f>
        <v>0</v>
      </c>
      <c r="I209" s="8">
        <f>SUMIFS(TaxableValuation[Taxable Ag Building],TaxableValuation[Dist],$C209,TaxableValuation[Tif_NonTIF],$A$4)</f>
        <v>0</v>
      </c>
      <c r="J209" s="8">
        <f>SUMIFS(TaxableValuation[Taxable Commercial],TaxableValuation[Dist],$C209,TaxableValuation[Tif_NonTIF],$A$4)</f>
        <v>956584</v>
      </c>
      <c r="K209" s="8">
        <f>SUMIFS(TaxableValuation[Taxable Industrial],TaxableValuation[Dist],$C209,TaxableValuation[Tif_NonTIF],$A$4)</f>
        <v>0</v>
      </c>
      <c r="L209" s="8">
        <f>SUMIFS(TaxableValuation[Taxable Reserved],TaxableValuation[Dist],$C209,TaxableValuation[Tif_NonTIF],$A$4)</f>
        <v>0</v>
      </c>
      <c r="M209" s="8">
        <f>SUMIFS(TaxableValuation[Taxable Reserved2],TaxableValuation[Dist],$C209,TaxableValuation[Tif_NonTIF],$A$4)</f>
        <v>0</v>
      </c>
      <c r="N209" s="8">
        <f>SUMIFS(TaxableValuation[Taxable Railroads],TaxableValuation[Dist],$C209,TaxableValuation[Tif_NonTIF],$A$4)</f>
        <v>0</v>
      </c>
      <c r="O209" s="8">
        <f>SUMIFS(TaxableValuation[Taxable Utilities],TaxableValuation[Dist],$C209,TaxableValuation[Tif_NonTIF],$A$4)</f>
        <v>0</v>
      </c>
      <c r="P209" s="8">
        <f>SUMIFS(TaxableValuation[Taxable Other],TaxableValuation[Dist],$C209,TaxableValuation[Tif_NonTIF],$A$4)</f>
        <v>0</v>
      </c>
      <c r="Q209" s="8">
        <f>SUMIFS(TaxableValuation[Taxable Gross],TaxableValuation[Dist],$C209,TaxableValuation[Tif_NonTIF],$A$4)</f>
        <v>956584</v>
      </c>
      <c r="R209" s="8">
        <f>SUMIFS(TaxableValuation[Taxable Military Exempt],TaxableValuation[Dist],$C209,TaxableValuation[Tif_NonTIF],$A$4)</f>
        <v>0</v>
      </c>
      <c r="S209" s="8">
        <f>SUMIFS(TaxableValuation[Taxable Homestead Exempt],TaxableValuation[Dist],$C209,TaxableValuation[Tif_NonTIF],$A$4)</f>
        <v>0</v>
      </c>
      <c r="T209" s="8">
        <f>SUMIFS(TaxableValuation[Taxable Net],TaxableValuation[Dist],$C209,TaxableValuation[Tif_NonTIF],$A$4)</f>
        <v>956584</v>
      </c>
      <c r="U209" s="8">
        <f>SUMIFS(TaxableValuation[Taxable Gas &amp; Elec Utilities],TaxableValuation[Dist],$C209,TaxableValuation[Tif_NonTIF],$A$4)</f>
        <v>0</v>
      </c>
      <c r="V209" s="8">
        <f t="shared" si="3"/>
        <v>956584</v>
      </c>
    </row>
    <row r="210" spans="1:22" x14ac:dyDescent="0.25">
      <c r="A210">
        <f>'Assessed Non-TIF'!A210</f>
        <v>2026</v>
      </c>
      <c r="B210" t="str">
        <f>'Assessed Non-TIF'!B210</f>
        <v>11</v>
      </c>
      <c r="C210" t="str">
        <f>'Assessed Non-TIF'!C210</f>
        <v>4725</v>
      </c>
      <c r="D210" t="str">
        <f>'Assessed Non-TIF'!D210</f>
        <v>4725</v>
      </c>
      <c r="E210" t="str">
        <f>'Assessed Non-TIF'!E210</f>
        <v>NEWTON</v>
      </c>
      <c r="F210" t="str">
        <f>'Assessed Non-TIF'!F210</f>
        <v>Newton</v>
      </c>
      <c r="G210" s="8">
        <f>SUMIFS(TaxableValuation[Taxable Residential],TaxableValuation[Dist],$C210,TaxableValuation[Tif_NonTIF],$A$4)</f>
        <v>42939920</v>
      </c>
      <c r="H210" s="8">
        <f>SUMIFS(TaxableValuation[Taxable Ag Land],TaxableValuation[Dist],$C210,TaxableValuation[Tif_NonTIF],$A$4)</f>
        <v>0</v>
      </c>
      <c r="I210" s="8">
        <f>SUMIFS(TaxableValuation[Taxable Ag Building],TaxableValuation[Dist],$C210,TaxableValuation[Tif_NonTIF],$A$4)</f>
        <v>0</v>
      </c>
      <c r="J210" s="8">
        <f>SUMIFS(TaxableValuation[Taxable Commercial],TaxableValuation[Dist],$C210,TaxableValuation[Tif_NonTIF],$A$4)</f>
        <v>69902777</v>
      </c>
      <c r="K210" s="8">
        <f>SUMIFS(TaxableValuation[Taxable Industrial],TaxableValuation[Dist],$C210,TaxableValuation[Tif_NonTIF],$A$4)</f>
        <v>13871519</v>
      </c>
      <c r="L210" s="8">
        <f>SUMIFS(TaxableValuation[Taxable Reserved],TaxableValuation[Dist],$C210,TaxableValuation[Tif_NonTIF],$A$4)</f>
        <v>0</v>
      </c>
      <c r="M210" s="8">
        <f>SUMIFS(TaxableValuation[Taxable Reserved2],TaxableValuation[Dist],$C210,TaxableValuation[Tif_NonTIF],$A$4)</f>
        <v>0</v>
      </c>
      <c r="N210" s="8">
        <f>SUMIFS(TaxableValuation[Taxable Railroads],TaxableValuation[Dist],$C210,TaxableValuation[Tif_NonTIF],$A$4)</f>
        <v>0</v>
      </c>
      <c r="O210" s="8">
        <f>SUMIFS(TaxableValuation[Taxable Utilities],TaxableValuation[Dist],$C210,TaxableValuation[Tif_NonTIF],$A$4)</f>
        <v>0</v>
      </c>
      <c r="P210" s="8">
        <f>SUMIFS(TaxableValuation[Taxable Other],TaxableValuation[Dist],$C210,TaxableValuation[Tif_NonTIF],$A$4)</f>
        <v>0</v>
      </c>
      <c r="Q210" s="8">
        <f>SUMIFS(TaxableValuation[Taxable Gross],TaxableValuation[Dist],$C210,TaxableValuation[Tif_NonTIF],$A$4)</f>
        <v>126714216</v>
      </c>
      <c r="R210" s="8">
        <f>SUMIFS(TaxableValuation[Taxable Military Exempt],TaxableValuation[Dist],$C210,TaxableValuation[Tif_NonTIF],$A$4)</f>
        <v>68000</v>
      </c>
      <c r="S210" s="8">
        <f>SUMIFS(TaxableValuation[Taxable Homestead Exempt],TaxableValuation[Dist],$C210,TaxableValuation[Tif_NonTIF],$A$4)</f>
        <v>188500</v>
      </c>
      <c r="T210" s="8">
        <f>SUMIFS(TaxableValuation[Taxable Net],TaxableValuation[Dist],$C210,TaxableValuation[Tif_NonTIF],$A$4)</f>
        <v>126457716</v>
      </c>
      <c r="U210" s="8">
        <f>SUMIFS(TaxableValuation[Taxable Gas &amp; Elec Utilities],TaxableValuation[Dist],$C210,TaxableValuation[Tif_NonTIF],$A$4)</f>
        <v>0</v>
      </c>
      <c r="V210" s="8">
        <f t="shared" si="3"/>
        <v>126457716</v>
      </c>
    </row>
    <row r="211" spans="1:22" x14ac:dyDescent="0.25">
      <c r="A211">
        <f>'Assessed Non-TIF'!A211</f>
        <v>2026</v>
      </c>
      <c r="B211" t="str">
        <f>'Assessed Non-TIF'!B211</f>
        <v>13</v>
      </c>
      <c r="C211" t="str">
        <f>'Assessed Non-TIF'!C211</f>
        <v>2673</v>
      </c>
      <c r="D211" t="str">
        <f>'Assessed Non-TIF'!D211</f>
        <v>2673</v>
      </c>
      <c r="E211" t="str">
        <f>'Assessed Non-TIF'!E211</f>
        <v>NODAWAY VALLEY</v>
      </c>
      <c r="F211" t="str">
        <f>'Assessed Non-TIF'!F211</f>
        <v>Nodaway Valley</v>
      </c>
      <c r="G211" s="8">
        <f>SUMIFS(TaxableValuation[Taxable Residential],TaxableValuation[Dist],$C211,TaxableValuation[Tif_NonTIF],$A$4)</f>
        <v>143499</v>
      </c>
      <c r="H211" s="8">
        <f>SUMIFS(TaxableValuation[Taxable Ag Land],TaxableValuation[Dist],$C211,TaxableValuation[Tif_NonTIF],$A$4)</f>
        <v>0</v>
      </c>
      <c r="I211" s="8">
        <f>SUMIFS(TaxableValuation[Taxable Ag Building],TaxableValuation[Dist],$C211,TaxableValuation[Tif_NonTIF],$A$4)</f>
        <v>0</v>
      </c>
      <c r="J211" s="8">
        <f>SUMIFS(TaxableValuation[Taxable Commercial],TaxableValuation[Dist],$C211,TaxableValuation[Tif_NonTIF],$A$4)</f>
        <v>604160</v>
      </c>
      <c r="K211" s="8">
        <f>SUMIFS(TaxableValuation[Taxable Industrial],TaxableValuation[Dist],$C211,TaxableValuation[Tif_NonTIF],$A$4)</f>
        <v>42507535</v>
      </c>
      <c r="L211" s="8">
        <f>SUMIFS(TaxableValuation[Taxable Reserved],TaxableValuation[Dist],$C211,TaxableValuation[Tif_NonTIF],$A$4)</f>
        <v>0</v>
      </c>
      <c r="M211" s="8">
        <f>SUMIFS(TaxableValuation[Taxable Reserved2],TaxableValuation[Dist],$C211,TaxableValuation[Tif_NonTIF],$A$4)</f>
        <v>0</v>
      </c>
      <c r="N211" s="8">
        <f>SUMIFS(TaxableValuation[Taxable Railroads],TaxableValuation[Dist],$C211,TaxableValuation[Tif_NonTIF],$A$4)</f>
        <v>0</v>
      </c>
      <c r="O211" s="8">
        <f>SUMIFS(TaxableValuation[Taxable Utilities],TaxableValuation[Dist],$C211,TaxableValuation[Tif_NonTIF],$A$4)</f>
        <v>0</v>
      </c>
      <c r="P211" s="8">
        <f>SUMIFS(TaxableValuation[Taxable Other],TaxableValuation[Dist],$C211,TaxableValuation[Tif_NonTIF],$A$4)</f>
        <v>0</v>
      </c>
      <c r="Q211" s="8">
        <f>SUMIFS(TaxableValuation[Taxable Gross],TaxableValuation[Dist],$C211,TaxableValuation[Tif_NonTIF],$A$4)</f>
        <v>43255194</v>
      </c>
      <c r="R211" s="8">
        <f>SUMIFS(TaxableValuation[Taxable Military Exempt],TaxableValuation[Dist],$C211,TaxableValuation[Tif_NonTIF],$A$4)</f>
        <v>0</v>
      </c>
      <c r="S211" s="8">
        <f>SUMIFS(TaxableValuation[Taxable Homestead Exempt],TaxableValuation[Dist],$C211,TaxableValuation[Tif_NonTIF],$A$4)</f>
        <v>0</v>
      </c>
      <c r="T211" s="8">
        <f>SUMIFS(TaxableValuation[Taxable Net],TaxableValuation[Dist],$C211,TaxableValuation[Tif_NonTIF],$A$4)</f>
        <v>43255194</v>
      </c>
      <c r="U211" s="8">
        <f>SUMIFS(TaxableValuation[Taxable Gas &amp; Elec Utilities],TaxableValuation[Dist],$C211,TaxableValuation[Tif_NonTIF],$A$4)</f>
        <v>0</v>
      </c>
      <c r="V211" s="8">
        <f t="shared" si="3"/>
        <v>43255194</v>
      </c>
    </row>
    <row r="212" spans="1:22" x14ac:dyDescent="0.25">
      <c r="A212">
        <f>'Assessed Non-TIF'!A212</f>
        <v>2026</v>
      </c>
      <c r="B212" t="str">
        <f>'Assessed Non-TIF'!B212</f>
        <v>07</v>
      </c>
      <c r="C212" t="str">
        <f>'Assessed Non-TIF'!C212</f>
        <v>0153</v>
      </c>
      <c r="D212" t="str">
        <f>'Assessed Non-TIF'!D212</f>
        <v>0153</v>
      </c>
      <c r="E212" t="str">
        <f>'Assessed Non-TIF'!E212</f>
        <v>NORTH BUTLER</v>
      </c>
      <c r="F212" t="str">
        <f>'Assessed Non-TIF'!F212</f>
        <v>North Butler</v>
      </c>
      <c r="G212" s="8">
        <f>SUMIFS(TaxableValuation[Taxable Residential],TaxableValuation[Dist],$C212,TaxableValuation[Tif_NonTIF],$A$4)</f>
        <v>0</v>
      </c>
      <c r="H212" s="8">
        <f>SUMIFS(TaxableValuation[Taxable Ag Land],TaxableValuation[Dist],$C212,TaxableValuation[Tif_NonTIF],$A$4)</f>
        <v>0</v>
      </c>
      <c r="I212" s="8">
        <f>SUMIFS(TaxableValuation[Taxable Ag Building],TaxableValuation[Dist],$C212,TaxableValuation[Tif_NonTIF],$A$4)</f>
        <v>0</v>
      </c>
      <c r="J212" s="8">
        <f>SUMIFS(TaxableValuation[Taxable Commercial],TaxableValuation[Dist],$C212,TaxableValuation[Tif_NonTIF],$A$4)</f>
        <v>0</v>
      </c>
      <c r="K212" s="8">
        <f>SUMIFS(TaxableValuation[Taxable Industrial],TaxableValuation[Dist],$C212,TaxableValuation[Tif_NonTIF],$A$4)</f>
        <v>0</v>
      </c>
      <c r="L212" s="8">
        <f>SUMIFS(TaxableValuation[Taxable Reserved],TaxableValuation[Dist],$C212,TaxableValuation[Tif_NonTIF],$A$4)</f>
        <v>0</v>
      </c>
      <c r="M212" s="8">
        <f>SUMIFS(TaxableValuation[Taxable Reserved2],TaxableValuation[Dist],$C212,TaxableValuation[Tif_NonTIF],$A$4)</f>
        <v>0</v>
      </c>
      <c r="N212" s="8">
        <f>SUMIFS(TaxableValuation[Taxable Railroads],TaxableValuation[Dist],$C212,TaxableValuation[Tif_NonTIF],$A$4)</f>
        <v>0</v>
      </c>
      <c r="O212" s="8">
        <f>SUMIFS(TaxableValuation[Taxable Utilities],TaxableValuation[Dist],$C212,TaxableValuation[Tif_NonTIF],$A$4)</f>
        <v>0</v>
      </c>
      <c r="P212" s="8">
        <f>SUMIFS(TaxableValuation[Taxable Other],TaxableValuation[Dist],$C212,TaxableValuation[Tif_NonTIF],$A$4)</f>
        <v>0</v>
      </c>
      <c r="Q212" s="8">
        <f>SUMIFS(TaxableValuation[Taxable Gross],TaxableValuation[Dist],$C212,TaxableValuation[Tif_NonTIF],$A$4)</f>
        <v>0</v>
      </c>
      <c r="R212" s="8">
        <f>SUMIFS(TaxableValuation[Taxable Military Exempt],TaxableValuation[Dist],$C212,TaxableValuation[Tif_NonTIF],$A$4)</f>
        <v>0</v>
      </c>
      <c r="S212" s="8">
        <f>SUMIFS(TaxableValuation[Taxable Homestead Exempt],TaxableValuation[Dist],$C212,TaxableValuation[Tif_NonTIF],$A$4)</f>
        <v>0</v>
      </c>
      <c r="T212" s="8">
        <f>SUMIFS(TaxableValuation[Taxable Net],TaxableValuation[Dist],$C212,TaxableValuation[Tif_NonTIF],$A$4)</f>
        <v>0</v>
      </c>
      <c r="U212" s="8">
        <f>SUMIFS(TaxableValuation[Taxable Gas &amp; Elec Utilities],TaxableValuation[Dist],$C212,TaxableValuation[Tif_NonTIF],$A$4)</f>
        <v>0</v>
      </c>
      <c r="V212" s="8">
        <f t="shared" si="3"/>
        <v>0</v>
      </c>
    </row>
    <row r="213" spans="1:22" x14ac:dyDescent="0.25">
      <c r="A213">
        <f>'Assessed Non-TIF'!A213</f>
        <v>2026</v>
      </c>
      <c r="B213" t="str">
        <f>'Assessed Non-TIF'!B213</f>
        <v>10</v>
      </c>
      <c r="C213" t="str">
        <f>'Assessed Non-TIF'!C213</f>
        <v>3691</v>
      </c>
      <c r="D213" t="str">
        <f>'Assessed Non-TIF'!D213</f>
        <v>3691</v>
      </c>
      <c r="E213" t="str">
        <f>'Assessed Non-TIF'!E213</f>
        <v>NORTH CEDAR</v>
      </c>
      <c r="F213" t="str">
        <f>'Assessed Non-TIF'!F213</f>
        <v>North Cedar</v>
      </c>
      <c r="G213" s="8">
        <f>SUMIFS(TaxableValuation[Taxable Residential],TaxableValuation[Dist],$C213,TaxableValuation[Tif_NonTIF],$A$4)</f>
        <v>0</v>
      </c>
      <c r="H213" s="8">
        <f>SUMIFS(TaxableValuation[Taxable Ag Land],TaxableValuation[Dist],$C213,TaxableValuation[Tif_NonTIF],$A$4)</f>
        <v>0</v>
      </c>
      <c r="I213" s="8">
        <f>SUMIFS(TaxableValuation[Taxable Ag Building],TaxableValuation[Dist],$C213,TaxableValuation[Tif_NonTIF],$A$4)</f>
        <v>0</v>
      </c>
      <c r="J213" s="8">
        <f>SUMIFS(TaxableValuation[Taxable Commercial],TaxableValuation[Dist],$C213,TaxableValuation[Tif_NonTIF],$A$4)</f>
        <v>0</v>
      </c>
      <c r="K213" s="8">
        <f>SUMIFS(TaxableValuation[Taxable Industrial],TaxableValuation[Dist],$C213,TaxableValuation[Tif_NonTIF],$A$4)</f>
        <v>0</v>
      </c>
      <c r="L213" s="8">
        <f>SUMIFS(TaxableValuation[Taxable Reserved],TaxableValuation[Dist],$C213,TaxableValuation[Tif_NonTIF],$A$4)</f>
        <v>0</v>
      </c>
      <c r="M213" s="8">
        <f>SUMIFS(TaxableValuation[Taxable Reserved2],TaxableValuation[Dist],$C213,TaxableValuation[Tif_NonTIF],$A$4)</f>
        <v>0</v>
      </c>
      <c r="N213" s="8">
        <f>SUMIFS(TaxableValuation[Taxable Railroads],TaxableValuation[Dist],$C213,TaxableValuation[Tif_NonTIF],$A$4)</f>
        <v>0</v>
      </c>
      <c r="O213" s="8">
        <f>SUMIFS(TaxableValuation[Taxable Utilities],TaxableValuation[Dist],$C213,TaxableValuation[Tif_NonTIF],$A$4)</f>
        <v>0</v>
      </c>
      <c r="P213" s="8">
        <f>SUMIFS(TaxableValuation[Taxable Other],TaxableValuation[Dist],$C213,TaxableValuation[Tif_NonTIF],$A$4)</f>
        <v>0</v>
      </c>
      <c r="Q213" s="8">
        <f>SUMIFS(TaxableValuation[Taxable Gross],TaxableValuation[Dist],$C213,TaxableValuation[Tif_NonTIF],$A$4)</f>
        <v>0</v>
      </c>
      <c r="R213" s="8">
        <f>SUMIFS(TaxableValuation[Taxable Military Exempt],TaxableValuation[Dist],$C213,TaxableValuation[Tif_NonTIF],$A$4)</f>
        <v>0</v>
      </c>
      <c r="S213" s="8">
        <f>SUMIFS(TaxableValuation[Taxable Homestead Exempt],TaxableValuation[Dist],$C213,TaxableValuation[Tif_NonTIF],$A$4)</f>
        <v>0</v>
      </c>
      <c r="T213" s="8">
        <f>SUMIFS(TaxableValuation[Taxable Net],TaxableValuation[Dist],$C213,TaxableValuation[Tif_NonTIF],$A$4)</f>
        <v>0</v>
      </c>
      <c r="U213" s="8">
        <f>SUMIFS(TaxableValuation[Taxable Gas &amp; Elec Utilities],TaxableValuation[Dist],$C213,TaxableValuation[Tif_NonTIF],$A$4)</f>
        <v>0</v>
      </c>
      <c r="V213" s="8">
        <f t="shared" si="3"/>
        <v>0</v>
      </c>
    </row>
    <row r="214" spans="1:22" x14ac:dyDescent="0.25">
      <c r="A214">
        <f>'Assessed Non-TIF'!A214</f>
        <v>2026</v>
      </c>
      <c r="B214" t="str">
        <f>'Assessed Non-TIF'!B214</f>
        <v>01</v>
      </c>
      <c r="C214" t="str">
        <f>'Assessed Non-TIF'!C214</f>
        <v>4774</v>
      </c>
      <c r="D214" t="str">
        <f>'Assessed Non-TIF'!D214</f>
        <v>4774</v>
      </c>
      <c r="E214" t="str">
        <f>'Assessed Non-TIF'!E214</f>
        <v>NORTH FAYETTE VALLEY</v>
      </c>
      <c r="F214" t="str">
        <f>'Assessed Non-TIF'!F214</f>
        <v>North Fayette Valley</v>
      </c>
      <c r="G214" s="8">
        <f>SUMIFS(TaxableValuation[Taxable Residential],TaxableValuation[Dist],$C214,TaxableValuation[Tif_NonTIF],$A$4)</f>
        <v>0</v>
      </c>
      <c r="H214" s="8">
        <f>SUMIFS(TaxableValuation[Taxable Ag Land],TaxableValuation[Dist],$C214,TaxableValuation[Tif_NonTIF],$A$4)</f>
        <v>0</v>
      </c>
      <c r="I214" s="8">
        <f>SUMIFS(TaxableValuation[Taxable Ag Building],TaxableValuation[Dist],$C214,TaxableValuation[Tif_NonTIF],$A$4)</f>
        <v>0</v>
      </c>
      <c r="J214" s="8">
        <f>SUMIFS(TaxableValuation[Taxable Commercial],TaxableValuation[Dist],$C214,TaxableValuation[Tif_NonTIF],$A$4)</f>
        <v>2107924</v>
      </c>
      <c r="K214" s="8">
        <f>SUMIFS(TaxableValuation[Taxable Industrial],TaxableValuation[Dist],$C214,TaxableValuation[Tif_NonTIF],$A$4)</f>
        <v>0</v>
      </c>
      <c r="L214" s="8">
        <f>SUMIFS(TaxableValuation[Taxable Reserved],TaxableValuation[Dist],$C214,TaxableValuation[Tif_NonTIF],$A$4)</f>
        <v>0</v>
      </c>
      <c r="M214" s="8">
        <f>SUMIFS(TaxableValuation[Taxable Reserved2],TaxableValuation[Dist],$C214,TaxableValuation[Tif_NonTIF],$A$4)</f>
        <v>0</v>
      </c>
      <c r="N214" s="8">
        <f>SUMIFS(TaxableValuation[Taxable Railroads],TaxableValuation[Dist],$C214,TaxableValuation[Tif_NonTIF],$A$4)</f>
        <v>0</v>
      </c>
      <c r="O214" s="8">
        <f>SUMIFS(TaxableValuation[Taxable Utilities],TaxableValuation[Dist],$C214,TaxableValuation[Tif_NonTIF],$A$4)</f>
        <v>0</v>
      </c>
      <c r="P214" s="8">
        <f>SUMIFS(TaxableValuation[Taxable Other],TaxableValuation[Dist],$C214,TaxableValuation[Tif_NonTIF],$A$4)</f>
        <v>0</v>
      </c>
      <c r="Q214" s="8">
        <f>SUMIFS(TaxableValuation[Taxable Gross],TaxableValuation[Dist],$C214,TaxableValuation[Tif_NonTIF],$A$4)</f>
        <v>2107924</v>
      </c>
      <c r="R214" s="8">
        <f>SUMIFS(TaxableValuation[Taxable Military Exempt],TaxableValuation[Dist],$C214,TaxableValuation[Tif_NonTIF],$A$4)</f>
        <v>0</v>
      </c>
      <c r="S214" s="8">
        <f>SUMIFS(TaxableValuation[Taxable Homestead Exempt],TaxableValuation[Dist],$C214,TaxableValuation[Tif_NonTIF],$A$4)</f>
        <v>0</v>
      </c>
      <c r="T214" s="8">
        <f>SUMIFS(TaxableValuation[Taxable Net],TaxableValuation[Dist],$C214,TaxableValuation[Tif_NonTIF],$A$4)</f>
        <v>2107924</v>
      </c>
      <c r="U214" s="8">
        <f>SUMIFS(TaxableValuation[Taxable Gas &amp; Elec Utilities],TaxableValuation[Dist],$C214,TaxableValuation[Tif_NonTIF],$A$4)</f>
        <v>0</v>
      </c>
      <c r="V214" s="8">
        <f t="shared" si="3"/>
        <v>2107924</v>
      </c>
    </row>
    <row r="215" spans="1:22" x14ac:dyDescent="0.25">
      <c r="A215">
        <f>'Assessed Non-TIF'!A215</f>
        <v>2026</v>
      </c>
      <c r="B215" t="str">
        <f>'Assessed Non-TIF'!B215</f>
        <v>07</v>
      </c>
      <c r="C215" t="str">
        <f>'Assessed Non-TIF'!C215</f>
        <v>0873</v>
      </c>
      <c r="D215" t="str">
        <f>'Assessed Non-TIF'!D215</f>
        <v>0873</v>
      </c>
      <c r="E215" t="str">
        <f>'Assessed Non-TIF'!E215</f>
        <v>NORTH IOWA</v>
      </c>
      <c r="F215" t="str">
        <f>'Assessed Non-TIF'!F215</f>
        <v>North Iowa</v>
      </c>
      <c r="G215" s="8">
        <f>SUMIFS(TaxableValuation[Taxable Residential],TaxableValuation[Dist],$C215,TaxableValuation[Tif_NonTIF],$A$4)</f>
        <v>0</v>
      </c>
      <c r="H215" s="8">
        <f>SUMIFS(TaxableValuation[Taxable Ag Land],TaxableValuation[Dist],$C215,TaxableValuation[Tif_NonTIF],$A$4)</f>
        <v>0</v>
      </c>
      <c r="I215" s="8">
        <f>SUMIFS(TaxableValuation[Taxable Ag Building],TaxableValuation[Dist],$C215,TaxableValuation[Tif_NonTIF],$A$4)</f>
        <v>0</v>
      </c>
      <c r="J215" s="8">
        <f>SUMIFS(TaxableValuation[Taxable Commercial],TaxableValuation[Dist],$C215,TaxableValuation[Tif_NonTIF],$A$4)</f>
        <v>2364491</v>
      </c>
      <c r="K215" s="8">
        <f>SUMIFS(TaxableValuation[Taxable Industrial],TaxableValuation[Dist],$C215,TaxableValuation[Tif_NonTIF],$A$4)</f>
        <v>93826938</v>
      </c>
      <c r="L215" s="8">
        <f>SUMIFS(TaxableValuation[Taxable Reserved],TaxableValuation[Dist],$C215,TaxableValuation[Tif_NonTIF],$A$4)</f>
        <v>0</v>
      </c>
      <c r="M215" s="8">
        <f>SUMIFS(TaxableValuation[Taxable Reserved2],TaxableValuation[Dist],$C215,TaxableValuation[Tif_NonTIF],$A$4)</f>
        <v>0</v>
      </c>
      <c r="N215" s="8">
        <f>SUMIFS(TaxableValuation[Taxable Railroads],TaxableValuation[Dist],$C215,TaxableValuation[Tif_NonTIF],$A$4)</f>
        <v>0</v>
      </c>
      <c r="O215" s="8">
        <f>SUMIFS(TaxableValuation[Taxable Utilities],TaxableValuation[Dist],$C215,TaxableValuation[Tif_NonTIF],$A$4)</f>
        <v>0</v>
      </c>
      <c r="P215" s="8">
        <f>SUMIFS(TaxableValuation[Taxable Other],TaxableValuation[Dist],$C215,TaxableValuation[Tif_NonTIF],$A$4)</f>
        <v>0</v>
      </c>
      <c r="Q215" s="8">
        <f>SUMIFS(TaxableValuation[Taxable Gross],TaxableValuation[Dist],$C215,TaxableValuation[Tif_NonTIF],$A$4)</f>
        <v>96191429</v>
      </c>
      <c r="R215" s="8">
        <f>SUMIFS(TaxableValuation[Taxable Military Exempt],TaxableValuation[Dist],$C215,TaxableValuation[Tif_NonTIF],$A$4)</f>
        <v>0</v>
      </c>
      <c r="S215" s="8">
        <f>SUMIFS(TaxableValuation[Taxable Homestead Exempt],TaxableValuation[Dist],$C215,TaxableValuation[Tif_NonTIF],$A$4)</f>
        <v>0</v>
      </c>
      <c r="T215" s="8">
        <f>SUMIFS(TaxableValuation[Taxable Net],TaxableValuation[Dist],$C215,TaxableValuation[Tif_NonTIF],$A$4)</f>
        <v>96191429</v>
      </c>
      <c r="U215" s="8">
        <f>SUMIFS(TaxableValuation[Taxable Gas &amp; Elec Utilities],TaxableValuation[Dist],$C215,TaxableValuation[Tif_NonTIF],$A$4)</f>
        <v>0</v>
      </c>
      <c r="V215" s="8">
        <f t="shared" si="3"/>
        <v>96191429</v>
      </c>
    </row>
    <row r="216" spans="1:22" x14ac:dyDescent="0.25">
      <c r="A216">
        <f>'Assessed Non-TIF'!A216</f>
        <v>2026</v>
      </c>
      <c r="B216" t="str">
        <f>'Assessed Non-TIF'!B216</f>
        <v>05</v>
      </c>
      <c r="C216" t="str">
        <f>'Assessed Non-TIF'!C216</f>
        <v>4778</v>
      </c>
      <c r="D216" t="str">
        <f>'Assessed Non-TIF'!D216</f>
        <v>4778</v>
      </c>
      <c r="E216" t="str">
        <f>'Assessed Non-TIF'!E216</f>
        <v>NORTH KOSSUTH</v>
      </c>
      <c r="F216" t="str">
        <f>'Assessed Non-TIF'!F216</f>
        <v>North Kossuth</v>
      </c>
      <c r="G216" s="8">
        <f>SUMIFS(TaxableValuation[Taxable Residential],TaxableValuation[Dist],$C216,TaxableValuation[Tif_NonTIF],$A$4)</f>
        <v>0</v>
      </c>
      <c r="H216" s="8">
        <f>SUMIFS(TaxableValuation[Taxable Ag Land],TaxableValuation[Dist],$C216,TaxableValuation[Tif_NonTIF],$A$4)</f>
        <v>0</v>
      </c>
      <c r="I216" s="8">
        <f>SUMIFS(TaxableValuation[Taxable Ag Building],TaxableValuation[Dist],$C216,TaxableValuation[Tif_NonTIF],$A$4)</f>
        <v>0</v>
      </c>
      <c r="J216" s="8">
        <f>SUMIFS(TaxableValuation[Taxable Commercial],TaxableValuation[Dist],$C216,TaxableValuation[Tif_NonTIF],$A$4)</f>
        <v>0</v>
      </c>
      <c r="K216" s="8">
        <f>SUMIFS(TaxableValuation[Taxable Industrial],TaxableValuation[Dist],$C216,TaxableValuation[Tif_NonTIF],$A$4)</f>
        <v>0</v>
      </c>
      <c r="L216" s="8">
        <f>SUMIFS(TaxableValuation[Taxable Reserved],TaxableValuation[Dist],$C216,TaxableValuation[Tif_NonTIF],$A$4)</f>
        <v>0</v>
      </c>
      <c r="M216" s="8">
        <f>SUMIFS(TaxableValuation[Taxable Reserved2],TaxableValuation[Dist],$C216,TaxableValuation[Tif_NonTIF],$A$4)</f>
        <v>0</v>
      </c>
      <c r="N216" s="8">
        <f>SUMIFS(TaxableValuation[Taxable Railroads],TaxableValuation[Dist],$C216,TaxableValuation[Tif_NonTIF],$A$4)</f>
        <v>0</v>
      </c>
      <c r="O216" s="8">
        <f>SUMIFS(TaxableValuation[Taxable Utilities],TaxableValuation[Dist],$C216,TaxableValuation[Tif_NonTIF],$A$4)</f>
        <v>0</v>
      </c>
      <c r="P216" s="8">
        <f>SUMIFS(TaxableValuation[Taxable Other],TaxableValuation[Dist],$C216,TaxableValuation[Tif_NonTIF],$A$4)</f>
        <v>0</v>
      </c>
      <c r="Q216" s="8">
        <f>SUMIFS(TaxableValuation[Taxable Gross],TaxableValuation[Dist],$C216,TaxableValuation[Tif_NonTIF],$A$4)</f>
        <v>0</v>
      </c>
      <c r="R216" s="8">
        <f>SUMIFS(TaxableValuation[Taxable Military Exempt],TaxableValuation[Dist],$C216,TaxableValuation[Tif_NonTIF],$A$4)</f>
        <v>0</v>
      </c>
      <c r="S216" s="8">
        <f>SUMIFS(TaxableValuation[Taxable Homestead Exempt],TaxableValuation[Dist],$C216,TaxableValuation[Tif_NonTIF],$A$4)</f>
        <v>0</v>
      </c>
      <c r="T216" s="8">
        <f>SUMIFS(TaxableValuation[Taxable Net],TaxableValuation[Dist],$C216,TaxableValuation[Tif_NonTIF],$A$4)</f>
        <v>0</v>
      </c>
      <c r="U216" s="8">
        <f>SUMIFS(TaxableValuation[Taxable Gas &amp; Elec Utilities],TaxableValuation[Dist],$C216,TaxableValuation[Tif_NonTIF],$A$4)</f>
        <v>0</v>
      </c>
      <c r="V216" s="8">
        <f t="shared" si="3"/>
        <v>0</v>
      </c>
    </row>
    <row r="217" spans="1:22" x14ac:dyDescent="0.25">
      <c r="A217">
        <f>'Assessed Non-TIF'!A217</f>
        <v>2026</v>
      </c>
      <c r="B217" t="str">
        <f>'Assessed Non-TIF'!B217</f>
        <v>10</v>
      </c>
      <c r="C217" t="str">
        <f>'Assessed Non-TIF'!C217</f>
        <v>4777</v>
      </c>
      <c r="D217" t="str">
        <f>'Assessed Non-TIF'!D217</f>
        <v>4777</v>
      </c>
      <c r="E217" t="str">
        <f>'Assessed Non-TIF'!E217</f>
        <v>NORTH LINN</v>
      </c>
      <c r="F217" t="str">
        <f>'Assessed Non-TIF'!F217</f>
        <v>North Linn</v>
      </c>
      <c r="G217" s="8">
        <f>SUMIFS(TaxableValuation[Taxable Residential],TaxableValuation[Dist],$C217,TaxableValuation[Tif_NonTIF],$A$4)</f>
        <v>0</v>
      </c>
      <c r="H217" s="8">
        <f>SUMIFS(TaxableValuation[Taxable Ag Land],TaxableValuation[Dist],$C217,TaxableValuation[Tif_NonTIF],$A$4)</f>
        <v>0</v>
      </c>
      <c r="I217" s="8">
        <f>SUMIFS(TaxableValuation[Taxable Ag Building],TaxableValuation[Dist],$C217,TaxableValuation[Tif_NonTIF],$A$4)</f>
        <v>0</v>
      </c>
      <c r="J217" s="8">
        <f>SUMIFS(TaxableValuation[Taxable Commercial],TaxableValuation[Dist],$C217,TaxableValuation[Tif_NonTIF],$A$4)</f>
        <v>0</v>
      </c>
      <c r="K217" s="8">
        <f>SUMIFS(TaxableValuation[Taxable Industrial],TaxableValuation[Dist],$C217,TaxableValuation[Tif_NonTIF],$A$4)</f>
        <v>0</v>
      </c>
      <c r="L217" s="8">
        <f>SUMIFS(TaxableValuation[Taxable Reserved],TaxableValuation[Dist],$C217,TaxableValuation[Tif_NonTIF],$A$4)</f>
        <v>0</v>
      </c>
      <c r="M217" s="8">
        <f>SUMIFS(TaxableValuation[Taxable Reserved2],TaxableValuation[Dist],$C217,TaxableValuation[Tif_NonTIF],$A$4)</f>
        <v>0</v>
      </c>
      <c r="N217" s="8">
        <f>SUMIFS(TaxableValuation[Taxable Railroads],TaxableValuation[Dist],$C217,TaxableValuation[Tif_NonTIF],$A$4)</f>
        <v>0</v>
      </c>
      <c r="O217" s="8">
        <f>SUMIFS(TaxableValuation[Taxable Utilities],TaxableValuation[Dist],$C217,TaxableValuation[Tif_NonTIF],$A$4)</f>
        <v>0</v>
      </c>
      <c r="P217" s="8">
        <f>SUMIFS(TaxableValuation[Taxable Other],TaxableValuation[Dist],$C217,TaxableValuation[Tif_NonTIF],$A$4)</f>
        <v>0</v>
      </c>
      <c r="Q217" s="8">
        <f>SUMIFS(TaxableValuation[Taxable Gross],TaxableValuation[Dist],$C217,TaxableValuation[Tif_NonTIF],$A$4)</f>
        <v>0</v>
      </c>
      <c r="R217" s="8">
        <f>SUMIFS(TaxableValuation[Taxable Military Exempt],TaxableValuation[Dist],$C217,TaxableValuation[Tif_NonTIF],$A$4)</f>
        <v>0</v>
      </c>
      <c r="S217" s="8">
        <f>SUMIFS(TaxableValuation[Taxable Homestead Exempt],TaxableValuation[Dist],$C217,TaxableValuation[Tif_NonTIF],$A$4)</f>
        <v>0</v>
      </c>
      <c r="T217" s="8">
        <f>SUMIFS(TaxableValuation[Taxable Net],TaxableValuation[Dist],$C217,TaxableValuation[Tif_NonTIF],$A$4)</f>
        <v>0</v>
      </c>
      <c r="U217" s="8">
        <f>SUMIFS(TaxableValuation[Taxable Gas &amp; Elec Utilities],TaxableValuation[Dist],$C217,TaxableValuation[Tif_NonTIF],$A$4)</f>
        <v>0</v>
      </c>
      <c r="V217" s="8">
        <f t="shared" si="3"/>
        <v>0</v>
      </c>
    </row>
    <row r="218" spans="1:22" x14ac:dyDescent="0.25">
      <c r="A218">
        <f>'Assessed Non-TIF'!A218</f>
        <v>2026</v>
      </c>
      <c r="B218" t="str">
        <f>'Assessed Non-TIF'!B218</f>
        <v>15</v>
      </c>
      <c r="C218" t="str">
        <f>'Assessed Non-TIF'!C218</f>
        <v>4776</v>
      </c>
      <c r="D218" t="str">
        <f>'Assessed Non-TIF'!D218</f>
        <v>4776</v>
      </c>
      <c r="E218" t="str">
        <f>'Assessed Non-TIF'!E218</f>
        <v>NORTH MAHASKA</v>
      </c>
      <c r="F218" t="str">
        <f>'Assessed Non-TIF'!F218</f>
        <v>North Mahaska</v>
      </c>
      <c r="G218" s="8">
        <f>SUMIFS(TaxableValuation[Taxable Residential],TaxableValuation[Dist],$C218,TaxableValuation[Tif_NonTIF],$A$4)</f>
        <v>0</v>
      </c>
      <c r="H218" s="8">
        <f>SUMIFS(TaxableValuation[Taxable Ag Land],TaxableValuation[Dist],$C218,TaxableValuation[Tif_NonTIF],$A$4)</f>
        <v>0</v>
      </c>
      <c r="I218" s="8">
        <f>SUMIFS(TaxableValuation[Taxable Ag Building],TaxableValuation[Dist],$C218,TaxableValuation[Tif_NonTIF],$A$4)</f>
        <v>0</v>
      </c>
      <c r="J218" s="8">
        <f>SUMIFS(TaxableValuation[Taxable Commercial],TaxableValuation[Dist],$C218,TaxableValuation[Tif_NonTIF],$A$4)</f>
        <v>0</v>
      </c>
      <c r="K218" s="8">
        <f>SUMIFS(TaxableValuation[Taxable Industrial],TaxableValuation[Dist],$C218,TaxableValuation[Tif_NonTIF],$A$4)</f>
        <v>63489773</v>
      </c>
      <c r="L218" s="8">
        <f>SUMIFS(TaxableValuation[Taxable Reserved],TaxableValuation[Dist],$C218,TaxableValuation[Tif_NonTIF],$A$4)</f>
        <v>0</v>
      </c>
      <c r="M218" s="8">
        <f>SUMIFS(TaxableValuation[Taxable Reserved2],TaxableValuation[Dist],$C218,TaxableValuation[Tif_NonTIF],$A$4)</f>
        <v>0</v>
      </c>
      <c r="N218" s="8">
        <f>SUMIFS(TaxableValuation[Taxable Railroads],TaxableValuation[Dist],$C218,TaxableValuation[Tif_NonTIF],$A$4)</f>
        <v>0</v>
      </c>
      <c r="O218" s="8">
        <f>SUMIFS(TaxableValuation[Taxable Utilities],TaxableValuation[Dist],$C218,TaxableValuation[Tif_NonTIF],$A$4)</f>
        <v>0</v>
      </c>
      <c r="P218" s="8">
        <f>SUMIFS(TaxableValuation[Taxable Other],TaxableValuation[Dist],$C218,TaxableValuation[Tif_NonTIF],$A$4)</f>
        <v>0</v>
      </c>
      <c r="Q218" s="8">
        <f>SUMIFS(TaxableValuation[Taxable Gross],TaxableValuation[Dist],$C218,TaxableValuation[Tif_NonTIF],$A$4)</f>
        <v>63489773</v>
      </c>
      <c r="R218" s="8">
        <f>SUMIFS(TaxableValuation[Taxable Military Exempt],TaxableValuation[Dist],$C218,TaxableValuation[Tif_NonTIF],$A$4)</f>
        <v>0</v>
      </c>
      <c r="S218" s="8">
        <f>SUMIFS(TaxableValuation[Taxable Homestead Exempt],TaxableValuation[Dist],$C218,TaxableValuation[Tif_NonTIF],$A$4)</f>
        <v>0</v>
      </c>
      <c r="T218" s="8">
        <f>SUMIFS(TaxableValuation[Taxable Net],TaxableValuation[Dist],$C218,TaxableValuation[Tif_NonTIF],$A$4)</f>
        <v>63489773</v>
      </c>
      <c r="U218" s="8">
        <f>SUMIFS(TaxableValuation[Taxable Gas &amp; Elec Utilities],TaxableValuation[Dist],$C218,TaxableValuation[Tif_NonTIF],$A$4)</f>
        <v>0</v>
      </c>
      <c r="V218" s="8">
        <f t="shared" si="3"/>
        <v>63489773</v>
      </c>
    </row>
    <row r="219" spans="1:22" x14ac:dyDescent="0.25">
      <c r="A219">
        <f>'Assessed Non-TIF'!A219</f>
        <v>2026</v>
      </c>
      <c r="B219" t="str">
        <f>'Assessed Non-TIF'!B219</f>
        <v>11</v>
      </c>
      <c r="C219" t="str">
        <f>'Assessed Non-TIF'!C219</f>
        <v>4779</v>
      </c>
      <c r="D219" t="str">
        <f>'Assessed Non-TIF'!D219</f>
        <v>4779</v>
      </c>
      <c r="E219" t="str">
        <f>'Assessed Non-TIF'!E219</f>
        <v>NORTH POLK</v>
      </c>
      <c r="F219" t="str">
        <f>'Assessed Non-TIF'!F219</f>
        <v>North Polk</v>
      </c>
      <c r="G219" s="8">
        <f>SUMIFS(TaxableValuation[Taxable Residential],TaxableValuation[Dist],$C219,TaxableValuation[Tif_NonTIF],$A$4)</f>
        <v>83408810</v>
      </c>
      <c r="H219" s="8">
        <f>SUMIFS(TaxableValuation[Taxable Ag Land],TaxableValuation[Dist],$C219,TaxableValuation[Tif_NonTIF],$A$4)</f>
        <v>0</v>
      </c>
      <c r="I219" s="8">
        <f>SUMIFS(TaxableValuation[Taxable Ag Building],TaxableValuation[Dist],$C219,TaxableValuation[Tif_NonTIF],$A$4)</f>
        <v>0</v>
      </c>
      <c r="J219" s="8">
        <f>SUMIFS(TaxableValuation[Taxable Commercial],TaxableValuation[Dist],$C219,TaxableValuation[Tif_NonTIF],$A$4)</f>
        <v>5050878</v>
      </c>
      <c r="K219" s="8">
        <f>SUMIFS(TaxableValuation[Taxable Industrial],TaxableValuation[Dist],$C219,TaxableValuation[Tif_NonTIF],$A$4)</f>
        <v>381478</v>
      </c>
      <c r="L219" s="8">
        <f>SUMIFS(TaxableValuation[Taxable Reserved],TaxableValuation[Dist],$C219,TaxableValuation[Tif_NonTIF],$A$4)</f>
        <v>0</v>
      </c>
      <c r="M219" s="8">
        <f>SUMIFS(TaxableValuation[Taxable Reserved2],TaxableValuation[Dist],$C219,TaxableValuation[Tif_NonTIF],$A$4)</f>
        <v>0</v>
      </c>
      <c r="N219" s="8">
        <f>SUMIFS(TaxableValuation[Taxable Railroads],TaxableValuation[Dist],$C219,TaxableValuation[Tif_NonTIF],$A$4)</f>
        <v>0</v>
      </c>
      <c r="O219" s="8">
        <f>SUMIFS(TaxableValuation[Taxable Utilities],TaxableValuation[Dist],$C219,TaxableValuation[Tif_NonTIF],$A$4)</f>
        <v>0</v>
      </c>
      <c r="P219" s="8">
        <f>SUMIFS(TaxableValuation[Taxable Other],TaxableValuation[Dist],$C219,TaxableValuation[Tif_NonTIF],$A$4)</f>
        <v>0</v>
      </c>
      <c r="Q219" s="8">
        <f>SUMIFS(TaxableValuation[Taxable Gross],TaxableValuation[Dist],$C219,TaxableValuation[Tif_NonTIF],$A$4)</f>
        <v>88841166</v>
      </c>
      <c r="R219" s="8">
        <f>SUMIFS(TaxableValuation[Taxable Military Exempt],TaxableValuation[Dist],$C219,TaxableValuation[Tif_NonTIF],$A$4)</f>
        <v>36000</v>
      </c>
      <c r="S219" s="8">
        <f>SUMIFS(TaxableValuation[Taxable Homestead Exempt],TaxableValuation[Dist],$C219,TaxableValuation[Tif_NonTIF],$A$4)</f>
        <v>84500</v>
      </c>
      <c r="T219" s="8">
        <f>SUMIFS(TaxableValuation[Taxable Net],TaxableValuation[Dist],$C219,TaxableValuation[Tif_NonTIF],$A$4)</f>
        <v>88720666</v>
      </c>
      <c r="U219" s="8">
        <f>SUMIFS(TaxableValuation[Taxable Gas &amp; Elec Utilities],TaxableValuation[Dist],$C219,TaxableValuation[Tif_NonTIF],$A$4)</f>
        <v>0</v>
      </c>
      <c r="V219" s="8">
        <f t="shared" si="3"/>
        <v>88720666</v>
      </c>
    </row>
    <row r="220" spans="1:22" x14ac:dyDescent="0.25">
      <c r="A220">
        <f>'Assessed Non-TIF'!A220</f>
        <v>2026</v>
      </c>
      <c r="B220" t="str">
        <f>'Assessed Non-TIF'!B220</f>
        <v>09</v>
      </c>
      <c r="C220" t="str">
        <f>'Assessed Non-TIF'!C220</f>
        <v>4784</v>
      </c>
      <c r="D220" t="str">
        <f>'Assessed Non-TIF'!D220</f>
        <v>4784</v>
      </c>
      <c r="E220" t="str">
        <f>'Assessed Non-TIF'!E220</f>
        <v>NORTH SCOTT</v>
      </c>
      <c r="F220" t="str">
        <f>'Assessed Non-TIF'!F220</f>
        <v>North Scott</v>
      </c>
      <c r="G220" s="8">
        <f>SUMIFS(TaxableValuation[Taxable Residential],TaxableValuation[Dist],$C220,TaxableValuation[Tif_NonTIF],$A$4)</f>
        <v>27221908</v>
      </c>
      <c r="H220" s="8">
        <f>SUMIFS(TaxableValuation[Taxable Ag Land],TaxableValuation[Dist],$C220,TaxableValuation[Tif_NonTIF],$A$4)</f>
        <v>0</v>
      </c>
      <c r="I220" s="8">
        <f>SUMIFS(TaxableValuation[Taxable Ag Building],TaxableValuation[Dist],$C220,TaxableValuation[Tif_NonTIF],$A$4)</f>
        <v>0</v>
      </c>
      <c r="J220" s="8">
        <f>SUMIFS(TaxableValuation[Taxable Commercial],TaxableValuation[Dist],$C220,TaxableValuation[Tif_NonTIF],$A$4)</f>
        <v>39281523</v>
      </c>
      <c r="K220" s="8">
        <f>SUMIFS(TaxableValuation[Taxable Industrial],TaxableValuation[Dist],$C220,TaxableValuation[Tif_NonTIF],$A$4)</f>
        <v>65097651</v>
      </c>
      <c r="L220" s="8">
        <f>SUMIFS(TaxableValuation[Taxable Reserved],TaxableValuation[Dist],$C220,TaxableValuation[Tif_NonTIF],$A$4)</f>
        <v>0</v>
      </c>
      <c r="M220" s="8">
        <f>SUMIFS(TaxableValuation[Taxable Reserved2],TaxableValuation[Dist],$C220,TaxableValuation[Tif_NonTIF],$A$4)</f>
        <v>0</v>
      </c>
      <c r="N220" s="8">
        <f>SUMIFS(TaxableValuation[Taxable Railroads],TaxableValuation[Dist],$C220,TaxableValuation[Tif_NonTIF],$A$4)</f>
        <v>0</v>
      </c>
      <c r="O220" s="8">
        <f>SUMIFS(TaxableValuation[Taxable Utilities],TaxableValuation[Dist],$C220,TaxableValuation[Tif_NonTIF],$A$4)</f>
        <v>0</v>
      </c>
      <c r="P220" s="8">
        <f>SUMIFS(TaxableValuation[Taxable Other],TaxableValuation[Dist],$C220,TaxableValuation[Tif_NonTIF],$A$4)</f>
        <v>0</v>
      </c>
      <c r="Q220" s="8">
        <f>SUMIFS(TaxableValuation[Taxable Gross],TaxableValuation[Dist],$C220,TaxableValuation[Tif_NonTIF],$A$4)</f>
        <v>131601082</v>
      </c>
      <c r="R220" s="8">
        <f>SUMIFS(TaxableValuation[Taxable Military Exempt],TaxableValuation[Dist],$C220,TaxableValuation[Tif_NonTIF],$A$4)</f>
        <v>0</v>
      </c>
      <c r="S220" s="8">
        <f>SUMIFS(TaxableValuation[Taxable Homestead Exempt],TaxableValuation[Dist],$C220,TaxableValuation[Tif_NonTIF],$A$4)</f>
        <v>0</v>
      </c>
      <c r="T220" s="8">
        <f>SUMIFS(TaxableValuation[Taxable Net],TaxableValuation[Dist],$C220,TaxableValuation[Tif_NonTIF],$A$4)</f>
        <v>131601082</v>
      </c>
      <c r="U220" s="8">
        <f>SUMIFS(TaxableValuation[Taxable Gas &amp; Elec Utilities],TaxableValuation[Dist],$C220,TaxableValuation[Tif_NonTIF],$A$4)</f>
        <v>0</v>
      </c>
      <c r="V220" s="8">
        <f t="shared" si="3"/>
        <v>131601082</v>
      </c>
    </row>
    <row r="221" spans="1:22" x14ac:dyDescent="0.25">
      <c r="A221">
        <f>'Assessed Non-TIF'!A221</f>
        <v>2026</v>
      </c>
      <c r="B221" t="str">
        <f>'Assessed Non-TIF'!B221</f>
        <v>07</v>
      </c>
      <c r="C221" t="str">
        <f>'Assessed Non-TIF'!C221</f>
        <v>4785</v>
      </c>
      <c r="D221" t="str">
        <f>'Assessed Non-TIF'!D221</f>
        <v>4785</v>
      </c>
      <c r="E221" t="str">
        <f>'Assessed Non-TIF'!E221</f>
        <v>NORTH TAMA</v>
      </c>
      <c r="F221" t="str">
        <f>'Assessed Non-TIF'!F221</f>
        <v>North Tama</v>
      </c>
      <c r="G221" s="8">
        <f>SUMIFS(TaxableValuation[Taxable Residential],TaxableValuation[Dist],$C221,TaxableValuation[Tif_NonTIF],$A$4)</f>
        <v>0</v>
      </c>
      <c r="H221" s="8">
        <f>SUMIFS(TaxableValuation[Taxable Ag Land],TaxableValuation[Dist],$C221,TaxableValuation[Tif_NonTIF],$A$4)</f>
        <v>0</v>
      </c>
      <c r="I221" s="8">
        <f>SUMIFS(TaxableValuation[Taxable Ag Building],TaxableValuation[Dist],$C221,TaxableValuation[Tif_NonTIF],$A$4)</f>
        <v>0</v>
      </c>
      <c r="J221" s="8">
        <f>SUMIFS(TaxableValuation[Taxable Commercial],TaxableValuation[Dist],$C221,TaxableValuation[Tif_NonTIF],$A$4)</f>
        <v>0</v>
      </c>
      <c r="K221" s="8">
        <f>SUMIFS(TaxableValuation[Taxable Industrial],TaxableValuation[Dist],$C221,TaxableValuation[Tif_NonTIF],$A$4)</f>
        <v>0</v>
      </c>
      <c r="L221" s="8">
        <f>SUMIFS(TaxableValuation[Taxable Reserved],TaxableValuation[Dist],$C221,TaxableValuation[Tif_NonTIF],$A$4)</f>
        <v>0</v>
      </c>
      <c r="M221" s="8">
        <f>SUMIFS(TaxableValuation[Taxable Reserved2],TaxableValuation[Dist],$C221,TaxableValuation[Tif_NonTIF],$A$4)</f>
        <v>0</v>
      </c>
      <c r="N221" s="8">
        <f>SUMIFS(TaxableValuation[Taxable Railroads],TaxableValuation[Dist],$C221,TaxableValuation[Tif_NonTIF],$A$4)</f>
        <v>0</v>
      </c>
      <c r="O221" s="8">
        <f>SUMIFS(TaxableValuation[Taxable Utilities],TaxableValuation[Dist],$C221,TaxableValuation[Tif_NonTIF],$A$4)</f>
        <v>0</v>
      </c>
      <c r="P221" s="8">
        <f>SUMIFS(TaxableValuation[Taxable Other],TaxableValuation[Dist],$C221,TaxableValuation[Tif_NonTIF],$A$4)</f>
        <v>0</v>
      </c>
      <c r="Q221" s="8">
        <f>SUMIFS(TaxableValuation[Taxable Gross],TaxableValuation[Dist],$C221,TaxableValuation[Tif_NonTIF],$A$4)</f>
        <v>0</v>
      </c>
      <c r="R221" s="8">
        <f>SUMIFS(TaxableValuation[Taxable Military Exempt],TaxableValuation[Dist],$C221,TaxableValuation[Tif_NonTIF],$A$4)</f>
        <v>0</v>
      </c>
      <c r="S221" s="8">
        <f>SUMIFS(TaxableValuation[Taxable Homestead Exempt],TaxableValuation[Dist],$C221,TaxableValuation[Tif_NonTIF],$A$4)</f>
        <v>0</v>
      </c>
      <c r="T221" s="8">
        <f>SUMIFS(TaxableValuation[Taxable Net],TaxableValuation[Dist],$C221,TaxableValuation[Tif_NonTIF],$A$4)</f>
        <v>0</v>
      </c>
      <c r="U221" s="8">
        <f>SUMIFS(TaxableValuation[Taxable Gas &amp; Elec Utilities],TaxableValuation[Dist],$C221,TaxableValuation[Tif_NonTIF],$A$4)</f>
        <v>0</v>
      </c>
      <c r="V221" s="8">
        <f t="shared" si="3"/>
        <v>0</v>
      </c>
    </row>
    <row r="222" spans="1:22" x14ac:dyDescent="0.25">
      <c r="A222">
        <f>'Assessed Non-TIF'!A222</f>
        <v>2026</v>
      </c>
      <c r="B222" t="str">
        <f>'Assessed Non-TIF'!B222</f>
        <v>05</v>
      </c>
      <c r="C222" t="str">
        <f>'Assessed Non-TIF'!C222</f>
        <v>0333</v>
      </c>
      <c r="D222" t="str">
        <f>'Assessed Non-TIF'!D222</f>
        <v>0333</v>
      </c>
      <c r="E222" t="str">
        <f>'Assessed Non-TIF'!E222</f>
        <v>NORTH UNION</v>
      </c>
      <c r="F222" t="str">
        <f>'Assessed Non-TIF'!F222</f>
        <v>North Union</v>
      </c>
      <c r="G222" s="8">
        <f>SUMIFS(TaxableValuation[Taxable Residential],TaxableValuation[Dist],$C222,TaxableValuation[Tif_NonTIF],$A$4)</f>
        <v>0</v>
      </c>
      <c r="H222" s="8">
        <f>SUMIFS(TaxableValuation[Taxable Ag Land],TaxableValuation[Dist],$C222,TaxableValuation[Tif_NonTIF],$A$4)</f>
        <v>0</v>
      </c>
      <c r="I222" s="8">
        <f>SUMIFS(TaxableValuation[Taxable Ag Building],TaxableValuation[Dist],$C222,TaxableValuation[Tif_NonTIF],$A$4)</f>
        <v>0</v>
      </c>
      <c r="J222" s="8">
        <f>SUMIFS(TaxableValuation[Taxable Commercial],TaxableValuation[Dist],$C222,TaxableValuation[Tif_NonTIF],$A$4)</f>
        <v>0</v>
      </c>
      <c r="K222" s="8">
        <f>SUMIFS(TaxableValuation[Taxable Industrial],TaxableValuation[Dist],$C222,TaxableValuation[Tif_NonTIF],$A$4)</f>
        <v>34716588</v>
      </c>
      <c r="L222" s="8">
        <f>SUMIFS(TaxableValuation[Taxable Reserved],TaxableValuation[Dist],$C222,TaxableValuation[Tif_NonTIF],$A$4)</f>
        <v>0</v>
      </c>
      <c r="M222" s="8">
        <f>SUMIFS(TaxableValuation[Taxable Reserved2],TaxableValuation[Dist],$C222,TaxableValuation[Tif_NonTIF],$A$4)</f>
        <v>0</v>
      </c>
      <c r="N222" s="8">
        <f>SUMIFS(TaxableValuation[Taxable Railroads],TaxableValuation[Dist],$C222,TaxableValuation[Tif_NonTIF],$A$4)</f>
        <v>0</v>
      </c>
      <c r="O222" s="8">
        <f>SUMIFS(TaxableValuation[Taxable Utilities],TaxableValuation[Dist],$C222,TaxableValuation[Tif_NonTIF],$A$4)</f>
        <v>0</v>
      </c>
      <c r="P222" s="8">
        <f>SUMIFS(TaxableValuation[Taxable Other],TaxableValuation[Dist],$C222,TaxableValuation[Tif_NonTIF],$A$4)</f>
        <v>0</v>
      </c>
      <c r="Q222" s="8">
        <f>SUMIFS(TaxableValuation[Taxable Gross],TaxableValuation[Dist],$C222,TaxableValuation[Tif_NonTIF],$A$4)</f>
        <v>34716588</v>
      </c>
      <c r="R222" s="8">
        <f>SUMIFS(TaxableValuation[Taxable Military Exempt],TaxableValuation[Dist],$C222,TaxableValuation[Tif_NonTIF],$A$4)</f>
        <v>0</v>
      </c>
      <c r="S222" s="8">
        <f>SUMIFS(TaxableValuation[Taxable Homestead Exempt],TaxableValuation[Dist],$C222,TaxableValuation[Tif_NonTIF],$A$4)</f>
        <v>0</v>
      </c>
      <c r="T222" s="8">
        <f>SUMIFS(TaxableValuation[Taxable Net],TaxableValuation[Dist],$C222,TaxableValuation[Tif_NonTIF],$A$4)</f>
        <v>34716588</v>
      </c>
      <c r="U222" s="8">
        <f>SUMIFS(TaxableValuation[Taxable Gas &amp; Elec Utilities],TaxableValuation[Dist],$C222,TaxableValuation[Tif_NonTIF],$A$4)</f>
        <v>0</v>
      </c>
      <c r="V222" s="8">
        <f t="shared" si="3"/>
        <v>34716588</v>
      </c>
    </row>
    <row r="223" spans="1:22" x14ac:dyDescent="0.25">
      <c r="A223">
        <f>'Assessed Non-TIF'!A223</f>
        <v>2026</v>
      </c>
      <c r="B223" t="str">
        <f>'Assessed Non-TIF'!B223</f>
        <v>09</v>
      </c>
      <c r="C223" t="str">
        <f>'Assessed Non-TIF'!C223</f>
        <v>4773</v>
      </c>
      <c r="D223" t="str">
        <f>'Assessed Non-TIF'!D223</f>
        <v>4773</v>
      </c>
      <c r="E223" t="str">
        <f>'Assessed Non-TIF'!E223</f>
        <v>NORTHEAST</v>
      </c>
      <c r="F223" t="str">
        <f>'Assessed Non-TIF'!F223</f>
        <v>Northeast</v>
      </c>
      <c r="G223" s="8">
        <f>SUMIFS(TaxableValuation[Taxable Residential],TaxableValuation[Dist],$C223,TaxableValuation[Tif_NonTIF],$A$4)</f>
        <v>0</v>
      </c>
      <c r="H223" s="8">
        <f>SUMIFS(TaxableValuation[Taxable Ag Land],TaxableValuation[Dist],$C223,TaxableValuation[Tif_NonTIF],$A$4)</f>
        <v>0</v>
      </c>
      <c r="I223" s="8">
        <f>SUMIFS(TaxableValuation[Taxable Ag Building],TaxableValuation[Dist],$C223,TaxableValuation[Tif_NonTIF],$A$4)</f>
        <v>0</v>
      </c>
      <c r="J223" s="8">
        <f>SUMIFS(TaxableValuation[Taxable Commercial],TaxableValuation[Dist],$C223,TaxableValuation[Tif_NonTIF],$A$4)</f>
        <v>0</v>
      </c>
      <c r="K223" s="8">
        <f>SUMIFS(TaxableValuation[Taxable Industrial],TaxableValuation[Dist],$C223,TaxableValuation[Tif_NonTIF],$A$4)</f>
        <v>0</v>
      </c>
      <c r="L223" s="8">
        <f>SUMIFS(TaxableValuation[Taxable Reserved],TaxableValuation[Dist],$C223,TaxableValuation[Tif_NonTIF],$A$4)</f>
        <v>0</v>
      </c>
      <c r="M223" s="8">
        <f>SUMIFS(TaxableValuation[Taxable Reserved2],TaxableValuation[Dist],$C223,TaxableValuation[Tif_NonTIF],$A$4)</f>
        <v>0</v>
      </c>
      <c r="N223" s="8">
        <f>SUMIFS(TaxableValuation[Taxable Railroads],TaxableValuation[Dist],$C223,TaxableValuation[Tif_NonTIF],$A$4)</f>
        <v>0</v>
      </c>
      <c r="O223" s="8">
        <f>SUMIFS(TaxableValuation[Taxable Utilities],TaxableValuation[Dist],$C223,TaxableValuation[Tif_NonTIF],$A$4)</f>
        <v>0</v>
      </c>
      <c r="P223" s="8">
        <f>SUMIFS(TaxableValuation[Taxable Other],TaxableValuation[Dist],$C223,TaxableValuation[Tif_NonTIF],$A$4)</f>
        <v>0</v>
      </c>
      <c r="Q223" s="8">
        <f>SUMIFS(TaxableValuation[Taxable Gross],TaxableValuation[Dist],$C223,TaxableValuation[Tif_NonTIF],$A$4)</f>
        <v>0</v>
      </c>
      <c r="R223" s="8">
        <f>SUMIFS(TaxableValuation[Taxable Military Exempt],TaxableValuation[Dist],$C223,TaxableValuation[Tif_NonTIF],$A$4)</f>
        <v>0</v>
      </c>
      <c r="S223" s="8">
        <f>SUMIFS(TaxableValuation[Taxable Homestead Exempt],TaxableValuation[Dist],$C223,TaxableValuation[Tif_NonTIF],$A$4)</f>
        <v>0</v>
      </c>
      <c r="T223" s="8">
        <f>SUMIFS(TaxableValuation[Taxable Net],TaxableValuation[Dist],$C223,TaxableValuation[Tif_NonTIF],$A$4)</f>
        <v>0</v>
      </c>
      <c r="U223" s="8">
        <f>SUMIFS(TaxableValuation[Taxable Gas &amp; Elec Utilities],TaxableValuation[Dist],$C223,TaxableValuation[Tif_NonTIF],$A$4)</f>
        <v>0</v>
      </c>
      <c r="V223" s="8">
        <f t="shared" si="3"/>
        <v>0</v>
      </c>
    </row>
    <row r="224" spans="1:22" x14ac:dyDescent="0.25">
      <c r="A224">
        <f>'Assessed Non-TIF'!A224</f>
        <v>2026</v>
      </c>
      <c r="B224" t="str">
        <f>'Assessed Non-TIF'!B224</f>
        <v>07</v>
      </c>
      <c r="C224" t="str">
        <f>'Assessed Non-TIF'!C224</f>
        <v>4788</v>
      </c>
      <c r="D224" t="str">
        <f>'Assessed Non-TIF'!D224</f>
        <v>4788</v>
      </c>
      <c r="E224" t="str">
        <f>'Assessed Non-TIF'!E224</f>
        <v>NORTHWOOD-KENSETT</v>
      </c>
      <c r="F224" t="str">
        <f>'Assessed Non-TIF'!F224</f>
        <v>Northwood-Kensett</v>
      </c>
      <c r="G224" s="8">
        <f>SUMIFS(TaxableValuation[Taxable Residential],TaxableValuation[Dist],$C224,TaxableValuation[Tif_NonTIF],$A$4)</f>
        <v>6441749</v>
      </c>
      <c r="H224" s="8">
        <f>SUMIFS(TaxableValuation[Taxable Ag Land],TaxableValuation[Dist],$C224,TaxableValuation[Tif_NonTIF],$A$4)</f>
        <v>11</v>
      </c>
      <c r="I224" s="8">
        <f>SUMIFS(TaxableValuation[Taxable Ag Building],TaxableValuation[Dist],$C224,TaxableValuation[Tif_NonTIF],$A$4)</f>
        <v>1</v>
      </c>
      <c r="J224" s="8">
        <f>SUMIFS(TaxableValuation[Taxable Commercial],TaxableValuation[Dist],$C224,TaxableValuation[Tif_NonTIF],$A$4)</f>
        <v>1087896</v>
      </c>
      <c r="K224" s="8">
        <f>SUMIFS(TaxableValuation[Taxable Industrial],TaxableValuation[Dist],$C224,TaxableValuation[Tif_NonTIF],$A$4)</f>
        <v>84918426</v>
      </c>
      <c r="L224" s="8">
        <f>SUMIFS(TaxableValuation[Taxable Reserved],TaxableValuation[Dist],$C224,TaxableValuation[Tif_NonTIF],$A$4)</f>
        <v>0</v>
      </c>
      <c r="M224" s="8">
        <f>SUMIFS(TaxableValuation[Taxable Reserved2],TaxableValuation[Dist],$C224,TaxableValuation[Tif_NonTIF],$A$4)</f>
        <v>0</v>
      </c>
      <c r="N224" s="8">
        <f>SUMIFS(TaxableValuation[Taxable Railroads],TaxableValuation[Dist],$C224,TaxableValuation[Tif_NonTIF],$A$4)</f>
        <v>0</v>
      </c>
      <c r="O224" s="8">
        <f>SUMIFS(TaxableValuation[Taxable Utilities],TaxableValuation[Dist],$C224,TaxableValuation[Tif_NonTIF],$A$4)</f>
        <v>0</v>
      </c>
      <c r="P224" s="8">
        <f>SUMIFS(TaxableValuation[Taxable Other],TaxableValuation[Dist],$C224,TaxableValuation[Tif_NonTIF],$A$4)</f>
        <v>0</v>
      </c>
      <c r="Q224" s="8">
        <f>SUMIFS(TaxableValuation[Taxable Gross],TaxableValuation[Dist],$C224,TaxableValuation[Tif_NonTIF],$A$4)</f>
        <v>92448083</v>
      </c>
      <c r="R224" s="8">
        <f>SUMIFS(TaxableValuation[Taxable Military Exempt],TaxableValuation[Dist],$C224,TaxableValuation[Tif_NonTIF],$A$4)</f>
        <v>0</v>
      </c>
      <c r="S224" s="8">
        <f>SUMIFS(TaxableValuation[Taxable Homestead Exempt],TaxableValuation[Dist],$C224,TaxableValuation[Tif_NonTIF],$A$4)</f>
        <v>0</v>
      </c>
      <c r="T224" s="8">
        <f>SUMIFS(TaxableValuation[Taxable Net],TaxableValuation[Dist],$C224,TaxableValuation[Tif_NonTIF],$A$4)</f>
        <v>92448083</v>
      </c>
      <c r="U224" s="8">
        <f>SUMIFS(TaxableValuation[Taxable Gas &amp; Elec Utilities],TaxableValuation[Dist],$C224,TaxableValuation[Tif_NonTIF],$A$4)</f>
        <v>0</v>
      </c>
      <c r="V224" s="8">
        <f t="shared" si="3"/>
        <v>92448083</v>
      </c>
    </row>
    <row r="225" spans="1:22" x14ac:dyDescent="0.25">
      <c r="A225">
        <f>'Assessed Non-TIF'!A225</f>
        <v>2026</v>
      </c>
      <c r="B225" t="str">
        <f>'Assessed Non-TIF'!B225</f>
        <v>11</v>
      </c>
      <c r="C225" t="str">
        <f>'Assessed Non-TIF'!C225</f>
        <v>4797</v>
      </c>
      <c r="D225" t="str">
        <f>'Assessed Non-TIF'!D225</f>
        <v>4797</v>
      </c>
      <c r="E225" t="str">
        <f>'Assessed Non-TIF'!E225</f>
        <v>NORWALK</v>
      </c>
      <c r="F225" t="str">
        <f>'Assessed Non-TIF'!F225</f>
        <v>Norwalk</v>
      </c>
      <c r="G225" s="8">
        <f>SUMIFS(TaxableValuation[Taxable Residential],TaxableValuation[Dist],$C225,TaxableValuation[Tif_NonTIF],$A$4)</f>
        <v>19831841</v>
      </c>
      <c r="H225" s="8">
        <f>SUMIFS(TaxableValuation[Taxable Ag Land],TaxableValuation[Dist],$C225,TaxableValuation[Tif_NonTIF],$A$4)</f>
        <v>214350</v>
      </c>
      <c r="I225" s="8">
        <f>SUMIFS(TaxableValuation[Taxable Ag Building],TaxableValuation[Dist],$C225,TaxableValuation[Tif_NonTIF],$A$4)</f>
        <v>19245</v>
      </c>
      <c r="J225" s="8">
        <f>SUMIFS(TaxableValuation[Taxable Commercial],TaxableValuation[Dist],$C225,TaxableValuation[Tif_NonTIF],$A$4)</f>
        <v>59597302</v>
      </c>
      <c r="K225" s="8">
        <f>SUMIFS(TaxableValuation[Taxable Industrial],TaxableValuation[Dist],$C225,TaxableValuation[Tif_NonTIF],$A$4)</f>
        <v>318493221</v>
      </c>
      <c r="L225" s="8">
        <f>SUMIFS(TaxableValuation[Taxable Reserved],TaxableValuation[Dist],$C225,TaxableValuation[Tif_NonTIF],$A$4)</f>
        <v>0</v>
      </c>
      <c r="M225" s="8">
        <f>SUMIFS(TaxableValuation[Taxable Reserved2],TaxableValuation[Dist],$C225,TaxableValuation[Tif_NonTIF],$A$4)</f>
        <v>0</v>
      </c>
      <c r="N225" s="8">
        <f>SUMIFS(TaxableValuation[Taxable Railroads],TaxableValuation[Dist],$C225,TaxableValuation[Tif_NonTIF],$A$4)</f>
        <v>0</v>
      </c>
      <c r="O225" s="8">
        <f>SUMIFS(TaxableValuation[Taxable Utilities],TaxableValuation[Dist],$C225,TaxableValuation[Tif_NonTIF],$A$4)</f>
        <v>0</v>
      </c>
      <c r="P225" s="8">
        <f>SUMIFS(TaxableValuation[Taxable Other],TaxableValuation[Dist],$C225,TaxableValuation[Tif_NonTIF],$A$4)</f>
        <v>0</v>
      </c>
      <c r="Q225" s="8">
        <f>SUMIFS(TaxableValuation[Taxable Gross],TaxableValuation[Dist],$C225,TaxableValuation[Tif_NonTIF],$A$4)</f>
        <v>398155959</v>
      </c>
      <c r="R225" s="8">
        <f>SUMIFS(TaxableValuation[Taxable Military Exempt],TaxableValuation[Dist],$C225,TaxableValuation[Tif_NonTIF],$A$4)</f>
        <v>8000</v>
      </c>
      <c r="S225" s="8">
        <f>SUMIFS(TaxableValuation[Taxable Homestead Exempt],TaxableValuation[Dist],$C225,TaxableValuation[Tif_NonTIF],$A$4)</f>
        <v>45500</v>
      </c>
      <c r="T225" s="8">
        <f>SUMIFS(TaxableValuation[Taxable Net],TaxableValuation[Dist],$C225,TaxableValuation[Tif_NonTIF],$A$4)</f>
        <v>398102459</v>
      </c>
      <c r="U225" s="8">
        <f>SUMIFS(TaxableValuation[Taxable Gas &amp; Elec Utilities],TaxableValuation[Dist],$C225,TaxableValuation[Tif_NonTIF],$A$4)</f>
        <v>0</v>
      </c>
      <c r="V225" s="8">
        <f t="shared" si="3"/>
        <v>398102459</v>
      </c>
    </row>
    <row r="226" spans="1:22" x14ac:dyDescent="0.25">
      <c r="A226">
        <f>'Assessed Non-TIF'!A226</f>
        <v>2026</v>
      </c>
      <c r="B226" t="str">
        <f>'Assessed Non-TIF'!B226</f>
        <v>12</v>
      </c>
      <c r="C226" t="str">
        <f>'Assessed Non-TIF'!C226</f>
        <v>4860</v>
      </c>
      <c r="D226" t="str">
        <f>'Assessed Non-TIF'!D226</f>
        <v>4860</v>
      </c>
      <c r="E226" t="str">
        <f>'Assessed Non-TIF'!E226</f>
        <v>ODEBOLT ARTHUR BATTLE CREEK IDA GROVE</v>
      </c>
      <c r="F226" t="str">
        <f>'Assessed Non-TIF'!F226</f>
        <v>Odebolt Arthur Battle Creek Ida Grove</v>
      </c>
      <c r="G226" s="8">
        <f>SUMIFS(TaxableValuation[Taxable Residential],TaxableValuation[Dist],$C226,TaxableValuation[Tif_NonTIF],$A$4)</f>
        <v>2294796</v>
      </c>
      <c r="H226" s="8">
        <f>SUMIFS(TaxableValuation[Taxable Ag Land],TaxableValuation[Dist],$C226,TaxableValuation[Tif_NonTIF],$A$4)</f>
        <v>0</v>
      </c>
      <c r="I226" s="8">
        <f>SUMIFS(TaxableValuation[Taxable Ag Building],TaxableValuation[Dist],$C226,TaxableValuation[Tif_NonTIF],$A$4)</f>
        <v>0</v>
      </c>
      <c r="J226" s="8">
        <f>SUMIFS(TaxableValuation[Taxable Commercial],TaxableValuation[Dist],$C226,TaxableValuation[Tif_NonTIF],$A$4)</f>
        <v>6071121</v>
      </c>
      <c r="K226" s="8">
        <f>SUMIFS(TaxableValuation[Taxable Industrial],TaxableValuation[Dist],$C226,TaxableValuation[Tif_NonTIF],$A$4)</f>
        <v>181329341</v>
      </c>
      <c r="L226" s="8">
        <f>SUMIFS(TaxableValuation[Taxable Reserved],TaxableValuation[Dist],$C226,TaxableValuation[Tif_NonTIF],$A$4)</f>
        <v>0</v>
      </c>
      <c r="M226" s="8">
        <f>SUMIFS(TaxableValuation[Taxable Reserved2],TaxableValuation[Dist],$C226,TaxableValuation[Tif_NonTIF],$A$4)</f>
        <v>0</v>
      </c>
      <c r="N226" s="8">
        <f>SUMIFS(TaxableValuation[Taxable Railroads],TaxableValuation[Dist],$C226,TaxableValuation[Tif_NonTIF],$A$4)</f>
        <v>0</v>
      </c>
      <c r="O226" s="8">
        <f>SUMIFS(TaxableValuation[Taxable Utilities],TaxableValuation[Dist],$C226,TaxableValuation[Tif_NonTIF],$A$4)</f>
        <v>0</v>
      </c>
      <c r="P226" s="8">
        <f>SUMIFS(TaxableValuation[Taxable Other],TaxableValuation[Dist],$C226,TaxableValuation[Tif_NonTIF],$A$4)</f>
        <v>0</v>
      </c>
      <c r="Q226" s="8">
        <f>SUMIFS(TaxableValuation[Taxable Gross],TaxableValuation[Dist],$C226,TaxableValuation[Tif_NonTIF],$A$4)</f>
        <v>189695258</v>
      </c>
      <c r="R226" s="8">
        <f>SUMIFS(TaxableValuation[Taxable Military Exempt],TaxableValuation[Dist],$C226,TaxableValuation[Tif_NonTIF],$A$4)</f>
        <v>0</v>
      </c>
      <c r="S226" s="8">
        <f>SUMIFS(TaxableValuation[Taxable Homestead Exempt],TaxableValuation[Dist],$C226,TaxableValuation[Tif_NonTIF],$A$4)</f>
        <v>0</v>
      </c>
      <c r="T226" s="8">
        <f>SUMIFS(TaxableValuation[Taxable Net],TaxableValuation[Dist],$C226,TaxableValuation[Tif_NonTIF],$A$4)</f>
        <v>189695258</v>
      </c>
      <c r="U226" s="8">
        <f>SUMIFS(TaxableValuation[Taxable Gas &amp; Elec Utilities],TaxableValuation[Dist],$C226,TaxableValuation[Tif_NonTIF],$A$4)</f>
        <v>0</v>
      </c>
      <c r="V226" s="8">
        <f t="shared" si="3"/>
        <v>189695258</v>
      </c>
    </row>
    <row r="227" spans="1:22" x14ac:dyDescent="0.25">
      <c r="A227">
        <f>'Assessed Non-TIF'!A227</f>
        <v>2026</v>
      </c>
      <c r="B227" t="str">
        <f>'Assessed Non-TIF'!B227</f>
        <v>01</v>
      </c>
      <c r="C227" t="str">
        <f>'Assessed Non-TIF'!C227</f>
        <v>4869</v>
      </c>
      <c r="D227" t="str">
        <f>'Assessed Non-TIF'!D227</f>
        <v>4869</v>
      </c>
      <c r="E227" t="str">
        <f>'Assessed Non-TIF'!E227</f>
        <v>OELWEIN</v>
      </c>
      <c r="F227" t="str">
        <f>'Assessed Non-TIF'!F227</f>
        <v>Oelwein</v>
      </c>
      <c r="G227" s="8">
        <f>SUMIFS(TaxableValuation[Taxable Residential],TaxableValuation[Dist],$C227,TaxableValuation[Tif_NonTIF],$A$4)</f>
        <v>497296</v>
      </c>
      <c r="H227" s="8">
        <f>SUMIFS(TaxableValuation[Taxable Ag Land],TaxableValuation[Dist],$C227,TaxableValuation[Tif_NonTIF],$A$4)</f>
        <v>0</v>
      </c>
      <c r="I227" s="8">
        <f>SUMIFS(TaxableValuation[Taxable Ag Building],TaxableValuation[Dist],$C227,TaxableValuation[Tif_NonTIF],$A$4)</f>
        <v>0</v>
      </c>
      <c r="J227" s="8">
        <f>SUMIFS(TaxableValuation[Taxable Commercial],TaxableValuation[Dist],$C227,TaxableValuation[Tif_NonTIF],$A$4)</f>
        <v>6678999</v>
      </c>
      <c r="K227" s="8">
        <f>SUMIFS(TaxableValuation[Taxable Industrial],TaxableValuation[Dist],$C227,TaxableValuation[Tif_NonTIF],$A$4)</f>
        <v>22571667</v>
      </c>
      <c r="L227" s="8">
        <f>SUMIFS(TaxableValuation[Taxable Reserved],TaxableValuation[Dist],$C227,TaxableValuation[Tif_NonTIF],$A$4)</f>
        <v>0</v>
      </c>
      <c r="M227" s="8">
        <f>SUMIFS(TaxableValuation[Taxable Reserved2],TaxableValuation[Dist],$C227,TaxableValuation[Tif_NonTIF],$A$4)</f>
        <v>0</v>
      </c>
      <c r="N227" s="8">
        <f>SUMIFS(TaxableValuation[Taxable Railroads],TaxableValuation[Dist],$C227,TaxableValuation[Tif_NonTIF],$A$4)</f>
        <v>0</v>
      </c>
      <c r="O227" s="8">
        <f>SUMIFS(TaxableValuation[Taxable Utilities],TaxableValuation[Dist],$C227,TaxableValuation[Tif_NonTIF],$A$4)</f>
        <v>0</v>
      </c>
      <c r="P227" s="8">
        <f>SUMIFS(TaxableValuation[Taxable Other],TaxableValuation[Dist],$C227,TaxableValuation[Tif_NonTIF],$A$4)</f>
        <v>0</v>
      </c>
      <c r="Q227" s="8">
        <f>SUMIFS(TaxableValuation[Taxable Gross],TaxableValuation[Dist],$C227,TaxableValuation[Tif_NonTIF],$A$4)</f>
        <v>29747962</v>
      </c>
      <c r="R227" s="8">
        <f>SUMIFS(TaxableValuation[Taxable Military Exempt],TaxableValuation[Dist],$C227,TaxableValuation[Tif_NonTIF],$A$4)</f>
        <v>0</v>
      </c>
      <c r="S227" s="8">
        <f>SUMIFS(TaxableValuation[Taxable Homestead Exempt],TaxableValuation[Dist],$C227,TaxableValuation[Tif_NonTIF],$A$4)</f>
        <v>0</v>
      </c>
      <c r="T227" s="8">
        <f>SUMIFS(TaxableValuation[Taxable Net],TaxableValuation[Dist],$C227,TaxableValuation[Tif_NonTIF],$A$4)</f>
        <v>29747962</v>
      </c>
      <c r="U227" s="8">
        <f>SUMIFS(TaxableValuation[Taxable Gas &amp; Elec Utilities],TaxableValuation[Dist],$C227,TaxableValuation[Tif_NonTIF],$A$4)</f>
        <v>0</v>
      </c>
      <c r="V227" s="8">
        <f t="shared" si="3"/>
        <v>29747962</v>
      </c>
    </row>
    <row r="228" spans="1:22" x14ac:dyDescent="0.25">
      <c r="A228">
        <f>'Assessed Non-TIF'!A228</f>
        <v>2026</v>
      </c>
      <c r="B228" t="str">
        <f>'Assessed Non-TIF'!B228</f>
        <v>11</v>
      </c>
      <c r="C228" t="str">
        <f>'Assessed Non-TIF'!C228</f>
        <v>4878</v>
      </c>
      <c r="D228" t="str">
        <f>'Assessed Non-TIF'!D228</f>
        <v>4878</v>
      </c>
      <c r="E228" t="str">
        <f>'Assessed Non-TIF'!E228</f>
        <v>OGDEN</v>
      </c>
      <c r="F228" t="str">
        <f>'Assessed Non-TIF'!F228</f>
        <v>Ogden</v>
      </c>
      <c r="G228" s="8">
        <f>SUMIFS(TaxableValuation[Taxable Residential],TaxableValuation[Dist],$C228,TaxableValuation[Tif_NonTIF],$A$4)</f>
        <v>106655</v>
      </c>
      <c r="H228" s="8">
        <f>SUMIFS(TaxableValuation[Taxable Ag Land],TaxableValuation[Dist],$C228,TaxableValuation[Tif_NonTIF],$A$4)</f>
        <v>0</v>
      </c>
      <c r="I228" s="8">
        <f>SUMIFS(TaxableValuation[Taxable Ag Building],TaxableValuation[Dist],$C228,TaxableValuation[Tif_NonTIF],$A$4)</f>
        <v>0</v>
      </c>
      <c r="J228" s="8">
        <f>SUMIFS(TaxableValuation[Taxable Commercial],TaxableValuation[Dist],$C228,TaxableValuation[Tif_NonTIF],$A$4)</f>
        <v>825021</v>
      </c>
      <c r="K228" s="8">
        <f>SUMIFS(TaxableValuation[Taxable Industrial],TaxableValuation[Dist],$C228,TaxableValuation[Tif_NonTIF],$A$4)</f>
        <v>0</v>
      </c>
      <c r="L228" s="8">
        <f>SUMIFS(TaxableValuation[Taxable Reserved],TaxableValuation[Dist],$C228,TaxableValuation[Tif_NonTIF],$A$4)</f>
        <v>0</v>
      </c>
      <c r="M228" s="8">
        <f>SUMIFS(TaxableValuation[Taxable Reserved2],TaxableValuation[Dist],$C228,TaxableValuation[Tif_NonTIF],$A$4)</f>
        <v>0</v>
      </c>
      <c r="N228" s="8">
        <f>SUMIFS(TaxableValuation[Taxable Railroads],TaxableValuation[Dist],$C228,TaxableValuation[Tif_NonTIF],$A$4)</f>
        <v>0</v>
      </c>
      <c r="O228" s="8">
        <f>SUMIFS(TaxableValuation[Taxable Utilities],TaxableValuation[Dist],$C228,TaxableValuation[Tif_NonTIF],$A$4)</f>
        <v>0</v>
      </c>
      <c r="P228" s="8">
        <f>SUMIFS(TaxableValuation[Taxable Other],TaxableValuation[Dist],$C228,TaxableValuation[Tif_NonTIF],$A$4)</f>
        <v>0</v>
      </c>
      <c r="Q228" s="8">
        <f>SUMIFS(TaxableValuation[Taxable Gross],TaxableValuation[Dist],$C228,TaxableValuation[Tif_NonTIF],$A$4)</f>
        <v>931676</v>
      </c>
      <c r="R228" s="8">
        <f>SUMIFS(TaxableValuation[Taxable Military Exempt],TaxableValuation[Dist],$C228,TaxableValuation[Tif_NonTIF],$A$4)</f>
        <v>0</v>
      </c>
      <c r="S228" s="8">
        <f>SUMIFS(TaxableValuation[Taxable Homestead Exempt],TaxableValuation[Dist],$C228,TaxableValuation[Tif_NonTIF],$A$4)</f>
        <v>0</v>
      </c>
      <c r="T228" s="8">
        <f>SUMIFS(TaxableValuation[Taxable Net],TaxableValuation[Dist],$C228,TaxableValuation[Tif_NonTIF],$A$4)</f>
        <v>931676</v>
      </c>
      <c r="U228" s="8">
        <f>SUMIFS(TaxableValuation[Taxable Gas &amp; Elec Utilities],TaxableValuation[Dist],$C228,TaxableValuation[Tif_NonTIF],$A$4)</f>
        <v>0</v>
      </c>
      <c r="V228" s="8">
        <f t="shared" si="3"/>
        <v>931676</v>
      </c>
    </row>
    <row r="229" spans="1:22" x14ac:dyDescent="0.25">
      <c r="A229">
        <f>'Assessed Non-TIF'!A229</f>
        <v>2026</v>
      </c>
      <c r="B229" t="str">
        <f>'Assessed Non-TIF'!B229</f>
        <v>05</v>
      </c>
      <c r="C229" t="str">
        <f>'Assessed Non-TIF'!C229</f>
        <v>4890</v>
      </c>
      <c r="D229" t="str">
        <f>'Assessed Non-TIF'!D229</f>
        <v>4890</v>
      </c>
      <c r="E229" t="str">
        <f>'Assessed Non-TIF'!E229</f>
        <v>OKOBOJI</v>
      </c>
      <c r="F229" t="str">
        <f>'Assessed Non-TIF'!F229</f>
        <v>Okoboji</v>
      </c>
      <c r="G229" s="8">
        <f>SUMIFS(TaxableValuation[Taxable Residential],TaxableValuation[Dist],$C229,TaxableValuation[Tif_NonTIF],$A$4)</f>
        <v>64602478</v>
      </c>
      <c r="H229" s="8">
        <f>SUMIFS(TaxableValuation[Taxable Ag Land],TaxableValuation[Dist],$C229,TaxableValuation[Tif_NonTIF],$A$4)</f>
        <v>0</v>
      </c>
      <c r="I229" s="8">
        <f>SUMIFS(TaxableValuation[Taxable Ag Building],TaxableValuation[Dist],$C229,TaxableValuation[Tif_NonTIF],$A$4)</f>
        <v>0</v>
      </c>
      <c r="J229" s="8">
        <f>SUMIFS(TaxableValuation[Taxable Commercial],TaxableValuation[Dist],$C229,TaxableValuation[Tif_NonTIF],$A$4)</f>
        <v>39729920</v>
      </c>
      <c r="K229" s="8">
        <f>SUMIFS(TaxableValuation[Taxable Industrial],TaxableValuation[Dist],$C229,TaxableValuation[Tif_NonTIF],$A$4)</f>
        <v>5465017</v>
      </c>
      <c r="L229" s="8">
        <f>SUMIFS(TaxableValuation[Taxable Reserved],TaxableValuation[Dist],$C229,TaxableValuation[Tif_NonTIF],$A$4)</f>
        <v>0</v>
      </c>
      <c r="M229" s="8">
        <f>SUMIFS(TaxableValuation[Taxable Reserved2],TaxableValuation[Dist],$C229,TaxableValuation[Tif_NonTIF],$A$4)</f>
        <v>0</v>
      </c>
      <c r="N229" s="8">
        <f>SUMIFS(TaxableValuation[Taxable Railroads],TaxableValuation[Dist],$C229,TaxableValuation[Tif_NonTIF],$A$4)</f>
        <v>0</v>
      </c>
      <c r="O229" s="8">
        <f>SUMIFS(TaxableValuation[Taxable Utilities],TaxableValuation[Dist],$C229,TaxableValuation[Tif_NonTIF],$A$4)</f>
        <v>0</v>
      </c>
      <c r="P229" s="8">
        <f>SUMIFS(TaxableValuation[Taxable Other],TaxableValuation[Dist],$C229,TaxableValuation[Tif_NonTIF],$A$4)</f>
        <v>0</v>
      </c>
      <c r="Q229" s="8">
        <f>SUMIFS(TaxableValuation[Taxable Gross],TaxableValuation[Dist],$C229,TaxableValuation[Tif_NonTIF],$A$4)</f>
        <v>109797415</v>
      </c>
      <c r="R229" s="8">
        <f>SUMIFS(TaxableValuation[Taxable Military Exempt],TaxableValuation[Dist],$C229,TaxableValuation[Tif_NonTIF],$A$4)</f>
        <v>76000</v>
      </c>
      <c r="S229" s="8">
        <f>SUMIFS(TaxableValuation[Taxable Homestead Exempt],TaxableValuation[Dist],$C229,TaxableValuation[Tif_NonTIF],$A$4)</f>
        <v>266500</v>
      </c>
      <c r="T229" s="8">
        <f>SUMIFS(TaxableValuation[Taxable Net],TaxableValuation[Dist],$C229,TaxableValuation[Tif_NonTIF],$A$4)</f>
        <v>109454915</v>
      </c>
      <c r="U229" s="8">
        <f>SUMIFS(TaxableValuation[Taxable Gas &amp; Elec Utilities],TaxableValuation[Dist],$C229,TaxableValuation[Tif_NonTIF],$A$4)</f>
        <v>0</v>
      </c>
      <c r="V229" s="8">
        <f t="shared" si="3"/>
        <v>109454915</v>
      </c>
    </row>
    <row r="230" spans="1:22" x14ac:dyDescent="0.25">
      <c r="A230">
        <f>'Assessed Non-TIF'!A230</f>
        <v>2026</v>
      </c>
      <c r="B230" t="str">
        <f>'Assessed Non-TIF'!B230</f>
        <v>10</v>
      </c>
      <c r="C230" t="str">
        <f>'Assessed Non-TIF'!C230</f>
        <v>4905</v>
      </c>
      <c r="D230" t="str">
        <f>'Assessed Non-TIF'!D230</f>
        <v>4905</v>
      </c>
      <c r="E230" t="str">
        <f>'Assessed Non-TIF'!E230</f>
        <v>OLIN</v>
      </c>
      <c r="F230" t="str">
        <f>'Assessed Non-TIF'!F230</f>
        <v>Olin</v>
      </c>
      <c r="G230" s="8">
        <f>SUMIFS(TaxableValuation[Taxable Residential],TaxableValuation[Dist],$C230,TaxableValuation[Tif_NonTIF],$A$4)</f>
        <v>0</v>
      </c>
      <c r="H230" s="8">
        <f>SUMIFS(TaxableValuation[Taxable Ag Land],TaxableValuation[Dist],$C230,TaxableValuation[Tif_NonTIF],$A$4)</f>
        <v>0</v>
      </c>
      <c r="I230" s="8">
        <f>SUMIFS(TaxableValuation[Taxable Ag Building],TaxableValuation[Dist],$C230,TaxableValuation[Tif_NonTIF],$A$4)</f>
        <v>0</v>
      </c>
      <c r="J230" s="8">
        <f>SUMIFS(TaxableValuation[Taxable Commercial],TaxableValuation[Dist],$C230,TaxableValuation[Tif_NonTIF],$A$4)</f>
        <v>0</v>
      </c>
      <c r="K230" s="8">
        <f>SUMIFS(TaxableValuation[Taxable Industrial],TaxableValuation[Dist],$C230,TaxableValuation[Tif_NonTIF],$A$4)</f>
        <v>0</v>
      </c>
      <c r="L230" s="8">
        <f>SUMIFS(TaxableValuation[Taxable Reserved],TaxableValuation[Dist],$C230,TaxableValuation[Tif_NonTIF],$A$4)</f>
        <v>0</v>
      </c>
      <c r="M230" s="8">
        <f>SUMIFS(TaxableValuation[Taxable Reserved2],TaxableValuation[Dist],$C230,TaxableValuation[Tif_NonTIF],$A$4)</f>
        <v>0</v>
      </c>
      <c r="N230" s="8">
        <f>SUMIFS(TaxableValuation[Taxable Railroads],TaxableValuation[Dist],$C230,TaxableValuation[Tif_NonTIF],$A$4)</f>
        <v>0</v>
      </c>
      <c r="O230" s="8">
        <f>SUMIFS(TaxableValuation[Taxable Utilities],TaxableValuation[Dist],$C230,TaxableValuation[Tif_NonTIF],$A$4)</f>
        <v>0</v>
      </c>
      <c r="P230" s="8">
        <f>SUMIFS(TaxableValuation[Taxable Other],TaxableValuation[Dist],$C230,TaxableValuation[Tif_NonTIF],$A$4)</f>
        <v>0</v>
      </c>
      <c r="Q230" s="8">
        <f>SUMIFS(TaxableValuation[Taxable Gross],TaxableValuation[Dist],$C230,TaxableValuation[Tif_NonTIF],$A$4)</f>
        <v>0</v>
      </c>
      <c r="R230" s="8">
        <f>SUMIFS(TaxableValuation[Taxable Military Exempt],TaxableValuation[Dist],$C230,TaxableValuation[Tif_NonTIF],$A$4)</f>
        <v>0</v>
      </c>
      <c r="S230" s="8">
        <f>SUMIFS(TaxableValuation[Taxable Homestead Exempt],TaxableValuation[Dist],$C230,TaxableValuation[Tif_NonTIF],$A$4)</f>
        <v>0</v>
      </c>
      <c r="T230" s="8">
        <f>SUMIFS(TaxableValuation[Taxable Net],TaxableValuation[Dist],$C230,TaxableValuation[Tif_NonTIF],$A$4)</f>
        <v>0</v>
      </c>
      <c r="U230" s="8">
        <f>SUMIFS(TaxableValuation[Taxable Gas &amp; Elec Utilities],TaxableValuation[Dist],$C230,TaxableValuation[Tif_NonTIF],$A$4)</f>
        <v>0</v>
      </c>
      <c r="V230" s="8">
        <f t="shared" si="3"/>
        <v>0</v>
      </c>
    </row>
    <row r="231" spans="1:22" x14ac:dyDescent="0.25">
      <c r="A231">
        <f>'Assessed Non-TIF'!A231</f>
        <v>2026</v>
      </c>
      <c r="B231" t="str">
        <f>'Assessed Non-TIF'!B231</f>
        <v>13</v>
      </c>
      <c r="C231" t="str">
        <f>'Assessed Non-TIF'!C231</f>
        <v>4978</v>
      </c>
      <c r="D231" t="str">
        <f>'Assessed Non-TIF'!D231</f>
        <v>4978</v>
      </c>
      <c r="E231" t="str">
        <f>'Assessed Non-TIF'!E231</f>
        <v>ORIENT-MACKSBURG</v>
      </c>
      <c r="F231" t="str">
        <f>'Assessed Non-TIF'!F231</f>
        <v>Orient-Macksburg</v>
      </c>
      <c r="G231" s="8">
        <f>SUMIFS(TaxableValuation[Taxable Residential],TaxableValuation[Dist],$C231,TaxableValuation[Tif_NonTIF],$A$4)</f>
        <v>0</v>
      </c>
      <c r="H231" s="8">
        <f>SUMIFS(TaxableValuation[Taxable Ag Land],TaxableValuation[Dist],$C231,TaxableValuation[Tif_NonTIF],$A$4)</f>
        <v>0</v>
      </c>
      <c r="I231" s="8">
        <f>SUMIFS(TaxableValuation[Taxable Ag Building],TaxableValuation[Dist],$C231,TaxableValuation[Tif_NonTIF],$A$4)</f>
        <v>0</v>
      </c>
      <c r="J231" s="8">
        <f>SUMIFS(TaxableValuation[Taxable Commercial],TaxableValuation[Dist],$C231,TaxableValuation[Tif_NonTIF],$A$4)</f>
        <v>0</v>
      </c>
      <c r="K231" s="8">
        <f>SUMIFS(TaxableValuation[Taxable Industrial],TaxableValuation[Dist],$C231,TaxableValuation[Tif_NonTIF],$A$4)</f>
        <v>129074801</v>
      </c>
      <c r="L231" s="8">
        <f>SUMIFS(TaxableValuation[Taxable Reserved],TaxableValuation[Dist],$C231,TaxableValuation[Tif_NonTIF],$A$4)</f>
        <v>0</v>
      </c>
      <c r="M231" s="8">
        <f>SUMIFS(TaxableValuation[Taxable Reserved2],TaxableValuation[Dist],$C231,TaxableValuation[Tif_NonTIF],$A$4)</f>
        <v>0</v>
      </c>
      <c r="N231" s="8">
        <f>SUMIFS(TaxableValuation[Taxable Railroads],TaxableValuation[Dist],$C231,TaxableValuation[Tif_NonTIF],$A$4)</f>
        <v>0</v>
      </c>
      <c r="O231" s="8">
        <f>SUMIFS(TaxableValuation[Taxable Utilities],TaxableValuation[Dist],$C231,TaxableValuation[Tif_NonTIF],$A$4)</f>
        <v>0</v>
      </c>
      <c r="P231" s="8">
        <f>SUMIFS(TaxableValuation[Taxable Other],TaxableValuation[Dist],$C231,TaxableValuation[Tif_NonTIF],$A$4)</f>
        <v>0</v>
      </c>
      <c r="Q231" s="8">
        <f>SUMIFS(TaxableValuation[Taxable Gross],TaxableValuation[Dist],$C231,TaxableValuation[Tif_NonTIF],$A$4)</f>
        <v>129074801</v>
      </c>
      <c r="R231" s="8">
        <f>SUMIFS(TaxableValuation[Taxable Military Exempt],TaxableValuation[Dist],$C231,TaxableValuation[Tif_NonTIF],$A$4)</f>
        <v>0</v>
      </c>
      <c r="S231" s="8">
        <f>SUMIFS(TaxableValuation[Taxable Homestead Exempt],TaxableValuation[Dist],$C231,TaxableValuation[Tif_NonTIF],$A$4)</f>
        <v>0</v>
      </c>
      <c r="T231" s="8">
        <f>SUMIFS(TaxableValuation[Taxable Net],TaxableValuation[Dist],$C231,TaxableValuation[Tif_NonTIF],$A$4)</f>
        <v>129074801</v>
      </c>
      <c r="U231" s="8">
        <f>SUMIFS(TaxableValuation[Taxable Gas &amp; Elec Utilities],TaxableValuation[Dist],$C231,TaxableValuation[Tif_NonTIF],$A$4)</f>
        <v>0</v>
      </c>
      <c r="V231" s="8">
        <f t="shared" si="3"/>
        <v>129074801</v>
      </c>
    </row>
    <row r="232" spans="1:22" x14ac:dyDescent="0.25">
      <c r="A232">
        <f>'Assessed Non-TIF'!A232</f>
        <v>2026</v>
      </c>
      <c r="B232" t="str">
        <f>'Assessed Non-TIF'!B232</f>
        <v>07</v>
      </c>
      <c r="C232" t="str">
        <f>'Assessed Non-TIF'!C232</f>
        <v>4995</v>
      </c>
      <c r="D232" t="str">
        <f>'Assessed Non-TIF'!D232</f>
        <v>4995</v>
      </c>
      <c r="E232" t="str">
        <f>'Assessed Non-TIF'!E232</f>
        <v>OSAGE</v>
      </c>
      <c r="F232" t="str">
        <f>'Assessed Non-TIF'!F232</f>
        <v>Osage</v>
      </c>
      <c r="G232" s="8">
        <f>SUMIFS(TaxableValuation[Taxable Residential],TaxableValuation[Dist],$C232,TaxableValuation[Tif_NonTIF],$A$4)</f>
        <v>8777608</v>
      </c>
      <c r="H232" s="8">
        <f>SUMIFS(TaxableValuation[Taxable Ag Land],TaxableValuation[Dist],$C232,TaxableValuation[Tif_NonTIF],$A$4)</f>
        <v>67111</v>
      </c>
      <c r="I232" s="8">
        <f>SUMIFS(TaxableValuation[Taxable Ag Building],TaxableValuation[Dist],$C232,TaxableValuation[Tif_NonTIF],$A$4)</f>
        <v>0</v>
      </c>
      <c r="J232" s="8">
        <f>SUMIFS(TaxableValuation[Taxable Commercial],TaxableValuation[Dist],$C232,TaxableValuation[Tif_NonTIF],$A$4)</f>
        <v>27267645</v>
      </c>
      <c r="K232" s="8">
        <f>SUMIFS(TaxableValuation[Taxable Industrial],TaxableValuation[Dist],$C232,TaxableValuation[Tif_NonTIF],$A$4)</f>
        <v>36476456</v>
      </c>
      <c r="L232" s="8">
        <f>SUMIFS(TaxableValuation[Taxable Reserved],TaxableValuation[Dist],$C232,TaxableValuation[Tif_NonTIF],$A$4)</f>
        <v>0</v>
      </c>
      <c r="M232" s="8">
        <f>SUMIFS(TaxableValuation[Taxable Reserved2],TaxableValuation[Dist],$C232,TaxableValuation[Tif_NonTIF],$A$4)</f>
        <v>0</v>
      </c>
      <c r="N232" s="8">
        <f>SUMIFS(TaxableValuation[Taxable Railroads],TaxableValuation[Dist],$C232,TaxableValuation[Tif_NonTIF],$A$4)</f>
        <v>0</v>
      </c>
      <c r="O232" s="8">
        <f>SUMIFS(TaxableValuation[Taxable Utilities],TaxableValuation[Dist],$C232,TaxableValuation[Tif_NonTIF],$A$4)</f>
        <v>0</v>
      </c>
      <c r="P232" s="8">
        <f>SUMIFS(TaxableValuation[Taxable Other],TaxableValuation[Dist],$C232,TaxableValuation[Tif_NonTIF],$A$4)</f>
        <v>0</v>
      </c>
      <c r="Q232" s="8">
        <f>SUMIFS(TaxableValuation[Taxable Gross],TaxableValuation[Dist],$C232,TaxableValuation[Tif_NonTIF],$A$4)</f>
        <v>72588820</v>
      </c>
      <c r="R232" s="8">
        <f>SUMIFS(TaxableValuation[Taxable Military Exempt],TaxableValuation[Dist],$C232,TaxableValuation[Tif_NonTIF],$A$4)</f>
        <v>0</v>
      </c>
      <c r="S232" s="8">
        <f>SUMIFS(TaxableValuation[Taxable Homestead Exempt],TaxableValuation[Dist],$C232,TaxableValuation[Tif_NonTIF],$A$4)</f>
        <v>0</v>
      </c>
      <c r="T232" s="8">
        <f>SUMIFS(TaxableValuation[Taxable Net],TaxableValuation[Dist],$C232,TaxableValuation[Tif_NonTIF],$A$4)</f>
        <v>72588820</v>
      </c>
      <c r="U232" s="8">
        <f>SUMIFS(TaxableValuation[Taxable Gas &amp; Elec Utilities],TaxableValuation[Dist],$C232,TaxableValuation[Tif_NonTIF],$A$4)</f>
        <v>0</v>
      </c>
      <c r="V232" s="8">
        <f t="shared" si="3"/>
        <v>72588820</v>
      </c>
    </row>
    <row r="233" spans="1:22" x14ac:dyDescent="0.25">
      <c r="A233">
        <f>'Assessed Non-TIF'!A233</f>
        <v>2026</v>
      </c>
      <c r="B233" t="str">
        <f>'Assessed Non-TIF'!B233</f>
        <v>15</v>
      </c>
      <c r="C233" t="str">
        <f>'Assessed Non-TIF'!C233</f>
        <v>5013</v>
      </c>
      <c r="D233" t="str">
        <f>'Assessed Non-TIF'!D233</f>
        <v>5013</v>
      </c>
      <c r="E233" t="str">
        <f>'Assessed Non-TIF'!E233</f>
        <v>OSKALOOSA</v>
      </c>
      <c r="F233" t="str">
        <f>'Assessed Non-TIF'!F233</f>
        <v>Oskaloosa</v>
      </c>
      <c r="G233" s="8">
        <f>SUMIFS(TaxableValuation[Taxable Residential],TaxableValuation[Dist],$C233,TaxableValuation[Tif_NonTIF],$A$4)</f>
        <v>19673991</v>
      </c>
      <c r="H233" s="8">
        <f>SUMIFS(TaxableValuation[Taxable Ag Land],TaxableValuation[Dist],$C233,TaxableValuation[Tif_NonTIF],$A$4)</f>
        <v>0</v>
      </c>
      <c r="I233" s="8">
        <f>SUMIFS(TaxableValuation[Taxable Ag Building],TaxableValuation[Dist],$C233,TaxableValuation[Tif_NonTIF],$A$4)</f>
        <v>0</v>
      </c>
      <c r="J233" s="8">
        <f>SUMIFS(TaxableValuation[Taxable Commercial],TaxableValuation[Dist],$C233,TaxableValuation[Tif_NonTIF],$A$4)</f>
        <v>44585</v>
      </c>
      <c r="K233" s="8">
        <f>SUMIFS(TaxableValuation[Taxable Industrial],TaxableValuation[Dist],$C233,TaxableValuation[Tif_NonTIF],$A$4)</f>
        <v>0</v>
      </c>
      <c r="L233" s="8">
        <f>SUMIFS(TaxableValuation[Taxable Reserved],TaxableValuation[Dist],$C233,TaxableValuation[Tif_NonTIF],$A$4)</f>
        <v>0</v>
      </c>
      <c r="M233" s="8">
        <f>SUMIFS(TaxableValuation[Taxable Reserved2],TaxableValuation[Dist],$C233,TaxableValuation[Tif_NonTIF],$A$4)</f>
        <v>0</v>
      </c>
      <c r="N233" s="8">
        <f>SUMIFS(TaxableValuation[Taxable Railroads],TaxableValuation[Dist],$C233,TaxableValuation[Tif_NonTIF],$A$4)</f>
        <v>0</v>
      </c>
      <c r="O233" s="8">
        <f>SUMIFS(TaxableValuation[Taxable Utilities],TaxableValuation[Dist],$C233,TaxableValuation[Tif_NonTIF],$A$4)</f>
        <v>0</v>
      </c>
      <c r="P233" s="8">
        <f>SUMIFS(TaxableValuation[Taxable Other],TaxableValuation[Dist],$C233,TaxableValuation[Tif_NonTIF],$A$4)</f>
        <v>0</v>
      </c>
      <c r="Q233" s="8">
        <f>SUMIFS(TaxableValuation[Taxable Gross],TaxableValuation[Dist],$C233,TaxableValuation[Tif_NonTIF],$A$4)</f>
        <v>19718576</v>
      </c>
      <c r="R233" s="8">
        <f>SUMIFS(TaxableValuation[Taxable Military Exempt],TaxableValuation[Dist],$C233,TaxableValuation[Tif_NonTIF],$A$4)</f>
        <v>0</v>
      </c>
      <c r="S233" s="8">
        <f>SUMIFS(TaxableValuation[Taxable Homestead Exempt],TaxableValuation[Dist],$C233,TaxableValuation[Tif_NonTIF],$A$4)</f>
        <v>0</v>
      </c>
      <c r="T233" s="8">
        <f>SUMIFS(TaxableValuation[Taxable Net],TaxableValuation[Dist],$C233,TaxableValuation[Tif_NonTIF],$A$4)</f>
        <v>19718576</v>
      </c>
      <c r="U233" s="8">
        <f>SUMIFS(TaxableValuation[Taxable Gas &amp; Elec Utilities],TaxableValuation[Dist],$C233,TaxableValuation[Tif_NonTIF],$A$4)</f>
        <v>0</v>
      </c>
      <c r="V233" s="8">
        <f t="shared" si="3"/>
        <v>19718576</v>
      </c>
    </row>
    <row r="234" spans="1:22" x14ac:dyDescent="0.25">
      <c r="A234">
        <f>'Assessed Non-TIF'!A234</f>
        <v>2026</v>
      </c>
      <c r="B234" t="str">
        <f>'Assessed Non-TIF'!B234</f>
        <v>15</v>
      </c>
      <c r="C234" t="str">
        <f>'Assessed Non-TIF'!C234</f>
        <v>5049</v>
      </c>
      <c r="D234" t="str">
        <f>'Assessed Non-TIF'!D234</f>
        <v>5049</v>
      </c>
      <c r="E234" t="str">
        <f>'Assessed Non-TIF'!E234</f>
        <v>OTTUMWA</v>
      </c>
      <c r="F234" t="str">
        <f>'Assessed Non-TIF'!F234</f>
        <v>Ottumwa</v>
      </c>
      <c r="G234" s="8">
        <f>SUMIFS(TaxableValuation[Taxable Residential],TaxableValuation[Dist],$C234,TaxableValuation[Tif_NonTIF],$A$4)</f>
        <v>28657754</v>
      </c>
      <c r="H234" s="8">
        <f>SUMIFS(TaxableValuation[Taxable Ag Land],TaxableValuation[Dist],$C234,TaxableValuation[Tif_NonTIF],$A$4)</f>
        <v>1172558</v>
      </c>
      <c r="I234" s="8">
        <f>SUMIFS(TaxableValuation[Taxable Ag Building],TaxableValuation[Dist],$C234,TaxableValuation[Tif_NonTIF],$A$4)</f>
        <v>148283</v>
      </c>
      <c r="J234" s="8">
        <f>SUMIFS(TaxableValuation[Taxable Commercial],TaxableValuation[Dist],$C234,TaxableValuation[Tif_NonTIF],$A$4)</f>
        <v>5856320</v>
      </c>
      <c r="K234" s="8">
        <f>SUMIFS(TaxableValuation[Taxable Industrial],TaxableValuation[Dist],$C234,TaxableValuation[Tif_NonTIF],$A$4)</f>
        <v>0</v>
      </c>
      <c r="L234" s="8">
        <f>SUMIFS(TaxableValuation[Taxable Reserved],TaxableValuation[Dist],$C234,TaxableValuation[Tif_NonTIF],$A$4)</f>
        <v>0</v>
      </c>
      <c r="M234" s="8">
        <f>SUMIFS(TaxableValuation[Taxable Reserved2],TaxableValuation[Dist],$C234,TaxableValuation[Tif_NonTIF],$A$4)</f>
        <v>0</v>
      </c>
      <c r="N234" s="8">
        <f>SUMIFS(TaxableValuation[Taxable Railroads],TaxableValuation[Dist],$C234,TaxableValuation[Tif_NonTIF],$A$4)</f>
        <v>0</v>
      </c>
      <c r="O234" s="8">
        <f>SUMIFS(TaxableValuation[Taxable Utilities],TaxableValuation[Dist],$C234,TaxableValuation[Tif_NonTIF],$A$4)</f>
        <v>0</v>
      </c>
      <c r="P234" s="8">
        <f>SUMIFS(TaxableValuation[Taxable Other],TaxableValuation[Dist],$C234,TaxableValuation[Tif_NonTIF],$A$4)</f>
        <v>0</v>
      </c>
      <c r="Q234" s="8">
        <f>SUMIFS(TaxableValuation[Taxable Gross],TaxableValuation[Dist],$C234,TaxableValuation[Tif_NonTIF],$A$4)</f>
        <v>35834915</v>
      </c>
      <c r="R234" s="8">
        <f>SUMIFS(TaxableValuation[Taxable Military Exempt],TaxableValuation[Dist],$C234,TaxableValuation[Tif_NonTIF],$A$4)</f>
        <v>0</v>
      </c>
      <c r="S234" s="8">
        <f>SUMIFS(TaxableValuation[Taxable Homestead Exempt],TaxableValuation[Dist],$C234,TaxableValuation[Tif_NonTIF],$A$4)</f>
        <v>0</v>
      </c>
      <c r="T234" s="8">
        <f>SUMIFS(TaxableValuation[Taxable Net],TaxableValuation[Dist],$C234,TaxableValuation[Tif_NonTIF],$A$4)</f>
        <v>35834915</v>
      </c>
      <c r="U234" s="8">
        <f>SUMIFS(TaxableValuation[Taxable Gas &amp; Elec Utilities],TaxableValuation[Dist],$C234,TaxableValuation[Tif_NonTIF],$A$4)</f>
        <v>0</v>
      </c>
      <c r="V234" s="8">
        <f t="shared" si="3"/>
        <v>35834915</v>
      </c>
    </row>
    <row r="235" spans="1:22" x14ac:dyDescent="0.25">
      <c r="A235">
        <f>'Assessed Non-TIF'!A235</f>
        <v>2026</v>
      </c>
      <c r="B235" t="str">
        <f>'Assessed Non-TIF'!B235</f>
        <v>11</v>
      </c>
      <c r="C235" t="str">
        <f>'Assessed Non-TIF'!C235</f>
        <v>5121</v>
      </c>
      <c r="D235" t="str">
        <f>'Assessed Non-TIF'!D235</f>
        <v>5121</v>
      </c>
      <c r="E235" t="str">
        <f>'Assessed Non-TIF'!E235</f>
        <v>PANORAMA</v>
      </c>
      <c r="F235" t="str">
        <f>'Assessed Non-TIF'!F235</f>
        <v>Panorama</v>
      </c>
      <c r="G235" s="8">
        <f>SUMIFS(TaxableValuation[Taxable Residential],TaxableValuation[Dist],$C235,TaxableValuation[Tif_NonTIF],$A$4)</f>
        <v>163213947</v>
      </c>
      <c r="H235" s="8">
        <f>SUMIFS(TaxableValuation[Taxable Ag Land],TaxableValuation[Dist],$C235,TaxableValuation[Tif_NonTIF],$A$4)</f>
        <v>185056</v>
      </c>
      <c r="I235" s="8">
        <f>SUMIFS(TaxableValuation[Taxable Ag Building],TaxableValuation[Dist],$C235,TaxableValuation[Tif_NonTIF],$A$4)</f>
        <v>3180</v>
      </c>
      <c r="J235" s="8">
        <f>SUMIFS(TaxableValuation[Taxable Commercial],TaxableValuation[Dist],$C235,TaxableValuation[Tif_NonTIF],$A$4)</f>
        <v>6411952</v>
      </c>
      <c r="K235" s="8">
        <f>SUMIFS(TaxableValuation[Taxable Industrial],TaxableValuation[Dist],$C235,TaxableValuation[Tif_NonTIF],$A$4)</f>
        <v>0</v>
      </c>
      <c r="L235" s="8">
        <f>SUMIFS(TaxableValuation[Taxable Reserved],TaxableValuation[Dist],$C235,TaxableValuation[Tif_NonTIF],$A$4)</f>
        <v>0</v>
      </c>
      <c r="M235" s="8">
        <f>SUMIFS(TaxableValuation[Taxable Reserved2],TaxableValuation[Dist],$C235,TaxableValuation[Tif_NonTIF],$A$4)</f>
        <v>0</v>
      </c>
      <c r="N235" s="8">
        <f>SUMIFS(TaxableValuation[Taxable Railroads],TaxableValuation[Dist],$C235,TaxableValuation[Tif_NonTIF],$A$4)</f>
        <v>0</v>
      </c>
      <c r="O235" s="8">
        <f>SUMIFS(TaxableValuation[Taxable Utilities],TaxableValuation[Dist],$C235,TaxableValuation[Tif_NonTIF],$A$4)</f>
        <v>0</v>
      </c>
      <c r="P235" s="8">
        <f>SUMIFS(TaxableValuation[Taxable Other],TaxableValuation[Dist],$C235,TaxableValuation[Tif_NonTIF],$A$4)</f>
        <v>0</v>
      </c>
      <c r="Q235" s="8">
        <f>SUMIFS(TaxableValuation[Taxable Gross],TaxableValuation[Dist],$C235,TaxableValuation[Tif_NonTIF],$A$4)</f>
        <v>169814135</v>
      </c>
      <c r="R235" s="8">
        <f>SUMIFS(TaxableValuation[Taxable Military Exempt],TaxableValuation[Dist],$C235,TaxableValuation[Tif_NonTIF],$A$4)</f>
        <v>0</v>
      </c>
      <c r="S235" s="8">
        <f>SUMIFS(TaxableValuation[Taxable Homestead Exempt],TaxableValuation[Dist],$C235,TaxableValuation[Tif_NonTIF],$A$4)</f>
        <v>0</v>
      </c>
      <c r="T235" s="8">
        <f>SUMIFS(TaxableValuation[Taxable Net],TaxableValuation[Dist],$C235,TaxableValuation[Tif_NonTIF],$A$4)</f>
        <v>169814135</v>
      </c>
      <c r="U235" s="8">
        <f>SUMIFS(TaxableValuation[Taxable Gas &amp; Elec Utilities],TaxableValuation[Dist],$C235,TaxableValuation[Tif_NonTIF],$A$4)</f>
        <v>0</v>
      </c>
      <c r="V235" s="8">
        <f t="shared" si="3"/>
        <v>169814135</v>
      </c>
    </row>
    <row r="236" spans="1:22" x14ac:dyDescent="0.25">
      <c r="A236">
        <f>'Assessed Non-TIF'!A236</f>
        <v>2026</v>
      </c>
      <c r="B236" t="str">
        <f>'Assessed Non-TIF'!B236</f>
        <v>05</v>
      </c>
      <c r="C236" t="str">
        <f>'Assessed Non-TIF'!C236</f>
        <v>5139</v>
      </c>
      <c r="D236" t="str">
        <f>'Assessed Non-TIF'!D236</f>
        <v>5139</v>
      </c>
      <c r="E236" t="str">
        <f>'Assessed Non-TIF'!E236</f>
        <v>PATON-CHURDAN</v>
      </c>
      <c r="F236" t="str">
        <f>'Assessed Non-TIF'!F236</f>
        <v>Paton-Churdan</v>
      </c>
      <c r="G236" s="8">
        <f>SUMIFS(TaxableValuation[Taxable Residential],TaxableValuation[Dist],$C236,TaxableValuation[Tif_NonTIF],$A$4)</f>
        <v>0</v>
      </c>
      <c r="H236" s="8">
        <f>SUMIFS(TaxableValuation[Taxable Ag Land],TaxableValuation[Dist],$C236,TaxableValuation[Tif_NonTIF],$A$4)</f>
        <v>0</v>
      </c>
      <c r="I236" s="8">
        <f>SUMIFS(TaxableValuation[Taxable Ag Building],TaxableValuation[Dist],$C236,TaxableValuation[Tif_NonTIF],$A$4)</f>
        <v>0</v>
      </c>
      <c r="J236" s="8">
        <f>SUMIFS(TaxableValuation[Taxable Commercial],TaxableValuation[Dist],$C236,TaxableValuation[Tif_NonTIF],$A$4)</f>
        <v>0</v>
      </c>
      <c r="K236" s="8">
        <f>SUMIFS(TaxableValuation[Taxable Industrial],TaxableValuation[Dist],$C236,TaxableValuation[Tif_NonTIF],$A$4)</f>
        <v>9548329</v>
      </c>
      <c r="L236" s="8">
        <f>SUMIFS(TaxableValuation[Taxable Reserved],TaxableValuation[Dist],$C236,TaxableValuation[Tif_NonTIF],$A$4)</f>
        <v>0</v>
      </c>
      <c r="M236" s="8">
        <f>SUMIFS(TaxableValuation[Taxable Reserved2],TaxableValuation[Dist],$C236,TaxableValuation[Tif_NonTIF],$A$4)</f>
        <v>0</v>
      </c>
      <c r="N236" s="8">
        <f>SUMIFS(TaxableValuation[Taxable Railroads],TaxableValuation[Dist],$C236,TaxableValuation[Tif_NonTIF],$A$4)</f>
        <v>0</v>
      </c>
      <c r="O236" s="8">
        <f>SUMIFS(TaxableValuation[Taxable Utilities],TaxableValuation[Dist],$C236,TaxableValuation[Tif_NonTIF],$A$4)</f>
        <v>0</v>
      </c>
      <c r="P236" s="8">
        <f>SUMIFS(TaxableValuation[Taxable Other],TaxableValuation[Dist],$C236,TaxableValuation[Tif_NonTIF],$A$4)</f>
        <v>0</v>
      </c>
      <c r="Q236" s="8">
        <f>SUMIFS(TaxableValuation[Taxable Gross],TaxableValuation[Dist],$C236,TaxableValuation[Tif_NonTIF],$A$4)</f>
        <v>9548329</v>
      </c>
      <c r="R236" s="8">
        <f>SUMIFS(TaxableValuation[Taxable Military Exempt],TaxableValuation[Dist],$C236,TaxableValuation[Tif_NonTIF],$A$4)</f>
        <v>0</v>
      </c>
      <c r="S236" s="8">
        <f>SUMIFS(TaxableValuation[Taxable Homestead Exempt],TaxableValuation[Dist],$C236,TaxableValuation[Tif_NonTIF],$A$4)</f>
        <v>0</v>
      </c>
      <c r="T236" s="8">
        <f>SUMIFS(TaxableValuation[Taxable Net],TaxableValuation[Dist],$C236,TaxableValuation[Tif_NonTIF],$A$4)</f>
        <v>9548329</v>
      </c>
      <c r="U236" s="8">
        <f>SUMIFS(TaxableValuation[Taxable Gas &amp; Elec Utilities],TaxableValuation[Dist],$C236,TaxableValuation[Tif_NonTIF],$A$4)</f>
        <v>0</v>
      </c>
      <c r="V236" s="8">
        <f t="shared" si="3"/>
        <v>9548329</v>
      </c>
    </row>
    <row r="237" spans="1:22" x14ac:dyDescent="0.25">
      <c r="A237">
        <f>'Assessed Non-TIF'!A237</f>
        <v>2026</v>
      </c>
      <c r="B237" t="str">
        <f>'Assessed Non-TIF'!B237</f>
        <v>11</v>
      </c>
      <c r="C237" t="str">
        <f>'Assessed Non-TIF'!C237</f>
        <v>5319</v>
      </c>
      <c r="D237" t="str">
        <f>'Assessed Non-TIF'!D237</f>
        <v>5160</v>
      </c>
      <c r="E237" t="str">
        <f>'Assessed Non-TIF'!E237</f>
        <v>PCM</v>
      </c>
      <c r="F237" t="str">
        <f>'Assessed Non-TIF'!F237</f>
        <v>PCM</v>
      </c>
      <c r="G237" s="8">
        <f>SUMIFS(TaxableValuation[Taxable Residential],TaxableValuation[Dist],$C237,TaxableValuation[Tif_NonTIF],$A$4)</f>
        <v>7639485</v>
      </c>
      <c r="H237" s="8">
        <f>SUMIFS(TaxableValuation[Taxable Ag Land],TaxableValuation[Dist],$C237,TaxableValuation[Tif_NonTIF],$A$4)</f>
        <v>0</v>
      </c>
      <c r="I237" s="8">
        <f>SUMIFS(TaxableValuation[Taxable Ag Building],TaxableValuation[Dist],$C237,TaxableValuation[Tif_NonTIF],$A$4)</f>
        <v>0</v>
      </c>
      <c r="J237" s="8">
        <f>SUMIFS(TaxableValuation[Taxable Commercial],TaxableValuation[Dist],$C237,TaxableValuation[Tif_NonTIF],$A$4)</f>
        <v>866459</v>
      </c>
      <c r="K237" s="8">
        <f>SUMIFS(TaxableValuation[Taxable Industrial],TaxableValuation[Dist],$C237,TaxableValuation[Tif_NonTIF],$A$4)</f>
        <v>71933</v>
      </c>
      <c r="L237" s="8">
        <f>SUMIFS(TaxableValuation[Taxable Reserved],TaxableValuation[Dist],$C237,TaxableValuation[Tif_NonTIF],$A$4)</f>
        <v>0</v>
      </c>
      <c r="M237" s="8">
        <f>SUMIFS(TaxableValuation[Taxable Reserved2],TaxableValuation[Dist],$C237,TaxableValuation[Tif_NonTIF],$A$4)</f>
        <v>0</v>
      </c>
      <c r="N237" s="8">
        <f>SUMIFS(TaxableValuation[Taxable Railroads],TaxableValuation[Dist],$C237,TaxableValuation[Tif_NonTIF],$A$4)</f>
        <v>0</v>
      </c>
      <c r="O237" s="8">
        <f>SUMIFS(TaxableValuation[Taxable Utilities],TaxableValuation[Dist],$C237,TaxableValuation[Tif_NonTIF],$A$4)</f>
        <v>0</v>
      </c>
      <c r="P237" s="8">
        <f>SUMIFS(TaxableValuation[Taxable Other],TaxableValuation[Dist],$C237,TaxableValuation[Tif_NonTIF],$A$4)</f>
        <v>0</v>
      </c>
      <c r="Q237" s="8">
        <f>SUMIFS(TaxableValuation[Taxable Gross],TaxableValuation[Dist],$C237,TaxableValuation[Tif_NonTIF],$A$4)</f>
        <v>8577877</v>
      </c>
      <c r="R237" s="8">
        <f>SUMIFS(TaxableValuation[Taxable Military Exempt],TaxableValuation[Dist],$C237,TaxableValuation[Tif_NonTIF],$A$4)</f>
        <v>0</v>
      </c>
      <c r="S237" s="8">
        <f>SUMIFS(TaxableValuation[Taxable Homestead Exempt],TaxableValuation[Dist],$C237,TaxableValuation[Tif_NonTIF],$A$4)</f>
        <v>0</v>
      </c>
      <c r="T237" s="8">
        <f>SUMIFS(TaxableValuation[Taxable Net],TaxableValuation[Dist],$C237,TaxableValuation[Tif_NonTIF],$A$4)</f>
        <v>8577877</v>
      </c>
      <c r="U237" s="8">
        <f>SUMIFS(TaxableValuation[Taxable Gas &amp; Elec Utilities],TaxableValuation[Dist],$C237,TaxableValuation[Tif_NonTIF],$A$4)</f>
        <v>0</v>
      </c>
      <c r="V237" s="8">
        <f t="shared" si="3"/>
        <v>8577877</v>
      </c>
    </row>
    <row r="238" spans="1:22" x14ac:dyDescent="0.25">
      <c r="A238">
        <f>'Assessed Non-TIF'!A238</f>
        <v>2026</v>
      </c>
      <c r="B238" t="str">
        <f>'Assessed Non-TIF'!B238</f>
        <v>15</v>
      </c>
      <c r="C238" t="str">
        <f>'Assessed Non-TIF'!C238</f>
        <v>5163</v>
      </c>
      <c r="D238" t="str">
        <f>'Assessed Non-TIF'!D238</f>
        <v>5163</v>
      </c>
      <c r="E238" t="str">
        <f>'Assessed Non-TIF'!E238</f>
        <v>PEKIN</v>
      </c>
      <c r="F238" t="str">
        <f>'Assessed Non-TIF'!F238</f>
        <v>Pekin</v>
      </c>
      <c r="G238" s="8">
        <f>SUMIFS(TaxableValuation[Taxable Residential],TaxableValuation[Dist],$C238,TaxableValuation[Tif_NonTIF],$A$4)</f>
        <v>0</v>
      </c>
      <c r="H238" s="8">
        <f>SUMIFS(TaxableValuation[Taxable Ag Land],TaxableValuation[Dist],$C238,TaxableValuation[Tif_NonTIF],$A$4)</f>
        <v>0</v>
      </c>
      <c r="I238" s="8">
        <f>SUMIFS(TaxableValuation[Taxable Ag Building],TaxableValuation[Dist],$C238,TaxableValuation[Tif_NonTIF],$A$4)</f>
        <v>0</v>
      </c>
      <c r="J238" s="8">
        <f>SUMIFS(TaxableValuation[Taxable Commercial],TaxableValuation[Dist],$C238,TaxableValuation[Tif_NonTIF],$A$4)</f>
        <v>0</v>
      </c>
      <c r="K238" s="8">
        <f>SUMIFS(TaxableValuation[Taxable Industrial],TaxableValuation[Dist],$C238,TaxableValuation[Tif_NonTIF],$A$4)</f>
        <v>0</v>
      </c>
      <c r="L238" s="8">
        <f>SUMIFS(TaxableValuation[Taxable Reserved],TaxableValuation[Dist],$C238,TaxableValuation[Tif_NonTIF],$A$4)</f>
        <v>0</v>
      </c>
      <c r="M238" s="8">
        <f>SUMIFS(TaxableValuation[Taxable Reserved2],TaxableValuation[Dist],$C238,TaxableValuation[Tif_NonTIF],$A$4)</f>
        <v>0</v>
      </c>
      <c r="N238" s="8">
        <f>SUMIFS(TaxableValuation[Taxable Railroads],TaxableValuation[Dist],$C238,TaxableValuation[Tif_NonTIF],$A$4)</f>
        <v>0</v>
      </c>
      <c r="O238" s="8">
        <f>SUMIFS(TaxableValuation[Taxable Utilities],TaxableValuation[Dist],$C238,TaxableValuation[Tif_NonTIF],$A$4)</f>
        <v>0</v>
      </c>
      <c r="P238" s="8">
        <f>SUMIFS(TaxableValuation[Taxable Other],TaxableValuation[Dist],$C238,TaxableValuation[Tif_NonTIF],$A$4)</f>
        <v>0</v>
      </c>
      <c r="Q238" s="8">
        <f>SUMIFS(TaxableValuation[Taxable Gross],TaxableValuation[Dist],$C238,TaxableValuation[Tif_NonTIF],$A$4)</f>
        <v>0</v>
      </c>
      <c r="R238" s="8">
        <f>SUMIFS(TaxableValuation[Taxable Military Exempt],TaxableValuation[Dist],$C238,TaxableValuation[Tif_NonTIF],$A$4)</f>
        <v>0</v>
      </c>
      <c r="S238" s="8">
        <f>SUMIFS(TaxableValuation[Taxable Homestead Exempt],TaxableValuation[Dist],$C238,TaxableValuation[Tif_NonTIF],$A$4)</f>
        <v>0</v>
      </c>
      <c r="T238" s="8">
        <f>SUMIFS(TaxableValuation[Taxable Net],TaxableValuation[Dist],$C238,TaxableValuation[Tif_NonTIF],$A$4)</f>
        <v>0</v>
      </c>
      <c r="U238" s="8">
        <f>SUMIFS(TaxableValuation[Taxable Gas &amp; Elec Utilities],TaxableValuation[Dist],$C238,TaxableValuation[Tif_NonTIF],$A$4)</f>
        <v>0</v>
      </c>
      <c r="V238" s="8">
        <f t="shared" si="3"/>
        <v>0</v>
      </c>
    </row>
    <row r="239" spans="1:22" x14ac:dyDescent="0.25">
      <c r="A239">
        <f>'Assessed Non-TIF'!A239</f>
        <v>2026</v>
      </c>
      <c r="B239" t="str">
        <f>'Assessed Non-TIF'!B239</f>
        <v>11</v>
      </c>
      <c r="C239" t="str">
        <f>'Assessed Non-TIF'!C239</f>
        <v>5166</v>
      </c>
      <c r="D239" t="str">
        <f>'Assessed Non-TIF'!D239</f>
        <v>5166</v>
      </c>
      <c r="E239" t="str">
        <f>'Assessed Non-TIF'!E239</f>
        <v>PELLA</v>
      </c>
      <c r="F239" t="str">
        <f>'Assessed Non-TIF'!F239</f>
        <v>Pella</v>
      </c>
      <c r="G239" s="8">
        <f>SUMIFS(TaxableValuation[Taxable Residential],TaxableValuation[Dist],$C239,TaxableValuation[Tif_NonTIF],$A$4)</f>
        <v>30886467</v>
      </c>
      <c r="H239" s="8">
        <f>SUMIFS(TaxableValuation[Taxable Ag Land],TaxableValuation[Dist],$C239,TaxableValuation[Tif_NonTIF],$A$4)</f>
        <v>112</v>
      </c>
      <c r="I239" s="8">
        <f>SUMIFS(TaxableValuation[Taxable Ag Building],TaxableValuation[Dist],$C239,TaxableValuation[Tif_NonTIF],$A$4)</f>
        <v>0</v>
      </c>
      <c r="J239" s="8">
        <f>SUMIFS(TaxableValuation[Taxable Commercial],TaxableValuation[Dist],$C239,TaxableValuation[Tif_NonTIF],$A$4)</f>
        <v>13568790</v>
      </c>
      <c r="K239" s="8">
        <f>SUMIFS(TaxableValuation[Taxable Industrial],TaxableValuation[Dist],$C239,TaxableValuation[Tif_NonTIF],$A$4)</f>
        <v>8824629</v>
      </c>
      <c r="L239" s="8">
        <f>SUMIFS(TaxableValuation[Taxable Reserved],TaxableValuation[Dist],$C239,TaxableValuation[Tif_NonTIF],$A$4)</f>
        <v>0</v>
      </c>
      <c r="M239" s="8">
        <f>SUMIFS(TaxableValuation[Taxable Reserved2],TaxableValuation[Dist],$C239,TaxableValuation[Tif_NonTIF],$A$4)</f>
        <v>0</v>
      </c>
      <c r="N239" s="8">
        <f>SUMIFS(TaxableValuation[Taxable Railroads],TaxableValuation[Dist],$C239,TaxableValuation[Tif_NonTIF],$A$4)</f>
        <v>0</v>
      </c>
      <c r="O239" s="8">
        <f>SUMIFS(TaxableValuation[Taxable Utilities],TaxableValuation[Dist],$C239,TaxableValuation[Tif_NonTIF],$A$4)</f>
        <v>0</v>
      </c>
      <c r="P239" s="8">
        <f>SUMIFS(TaxableValuation[Taxable Other],TaxableValuation[Dist],$C239,TaxableValuation[Tif_NonTIF],$A$4)</f>
        <v>0</v>
      </c>
      <c r="Q239" s="8">
        <f>SUMIFS(TaxableValuation[Taxable Gross],TaxableValuation[Dist],$C239,TaxableValuation[Tif_NonTIF],$A$4)</f>
        <v>53279998</v>
      </c>
      <c r="R239" s="8">
        <f>SUMIFS(TaxableValuation[Taxable Military Exempt],TaxableValuation[Dist],$C239,TaxableValuation[Tif_NonTIF],$A$4)</f>
        <v>4000</v>
      </c>
      <c r="S239" s="8">
        <f>SUMIFS(TaxableValuation[Taxable Homestead Exempt],TaxableValuation[Dist],$C239,TaxableValuation[Tif_NonTIF],$A$4)</f>
        <v>84500</v>
      </c>
      <c r="T239" s="8">
        <f>SUMIFS(TaxableValuation[Taxable Net],TaxableValuation[Dist],$C239,TaxableValuation[Tif_NonTIF],$A$4)</f>
        <v>53191498</v>
      </c>
      <c r="U239" s="8">
        <f>SUMIFS(TaxableValuation[Taxable Gas &amp; Elec Utilities],TaxableValuation[Dist],$C239,TaxableValuation[Tif_NonTIF],$A$4)</f>
        <v>0</v>
      </c>
      <c r="V239" s="8">
        <f t="shared" si="3"/>
        <v>53191498</v>
      </c>
    </row>
    <row r="240" spans="1:22" x14ac:dyDescent="0.25">
      <c r="A240">
        <f>'Assessed Non-TIF'!A240</f>
        <v>2026</v>
      </c>
      <c r="B240" t="str">
        <f>'Assessed Non-TIF'!B240</f>
        <v>11</v>
      </c>
      <c r="C240" t="str">
        <f>'Assessed Non-TIF'!C240</f>
        <v>5184</v>
      </c>
      <c r="D240" t="str">
        <f>'Assessed Non-TIF'!D240</f>
        <v>5184</v>
      </c>
      <c r="E240" t="str">
        <f>'Assessed Non-TIF'!E240</f>
        <v>PERRY</v>
      </c>
      <c r="F240" t="str">
        <f>'Assessed Non-TIF'!F240</f>
        <v>Perry</v>
      </c>
      <c r="G240" s="8">
        <f>SUMIFS(TaxableValuation[Taxable Residential],TaxableValuation[Dist],$C240,TaxableValuation[Tif_NonTIF],$A$4)</f>
        <v>8283760</v>
      </c>
      <c r="H240" s="8">
        <f>SUMIFS(TaxableValuation[Taxable Ag Land],TaxableValuation[Dist],$C240,TaxableValuation[Tif_NonTIF],$A$4)</f>
        <v>0</v>
      </c>
      <c r="I240" s="8">
        <f>SUMIFS(TaxableValuation[Taxable Ag Building],TaxableValuation[Dist],$C240,TaxableValuation[Tif_NonTIF],$A$4)</f>
        <v>0</v>
      </c>
      <c r="J240" s="8">
        <f>SUMIFS(TaxableValuation[Taxable Commercial],TaxableValuation[Dist],$C240,TaxableValuation[Tif_NonTIF],$A$4)</f>
        <v>3307924</v>
      </c>
      <c r="K240" s="8">
        <f>SUMIFS(TaxableValuation[Taxable Industrial],TaxableValuation[Dist],$C240,TaxableValuation[Tif_NonTIF],$A$4)</f>
        <v>839944</v>
      </c>
      <c r="L240" s="8">
        <f>SUMIFS(TaxableValuation[Taxable Reserved],TaxableValuation[Dist],$C240,TaxableValuation[Tif_NonTIF],$A$4)</f>
        <v>0</v>
      </c>
      <c r="M240" s="8">
        <f>SUMIFS(TaxableValuation[Taxable Reserved2],TaxableValuation[Dist],$C240,TaxableValuation[Tif_NonTIF],$A$4)</f>
        <v>0</v>
      </c>
      <c r="N240" s="8">
        <f>SUMIFS(TaxableValuation[Taxable Railroads],TaxableValuation[Dist],$C240,TaxableValuation[Tif_NonTIF],$A$4)</f>
        <v>0</v>
      </c>
      <c r="O240" s="8">
        <f>SUMIFS(TaxableValuation[Taxable Utilities],TaxableValuation[Dist],$C240,TaxableValuation[Tif_NonTIF],$A$4)</f>
        <v>0</v>
      </c>
      <c r="P240" s="8">
        <f>SUMIFS(TaxableValuation[Taxable Other],TaxableValuation[Dist],$C240,TaxableValuation[Tif_NonTIF],$A$4)</f>
        <v>0</v>
      </c>
      <c r="Q240" s="8">
        <f>SUMIFS(TaxableValuation[Taxable Gross],TaxableValuation[Dist],$C240,TaxableValuation[Tif_NonTIF],$A$4)</f>
        <v>12431628</v>
      </c>
      <c r="R240" s="8">
        <f>SUMIFS(TaxableValuation[Taxable Military Exempt],TaxableValuation[Dist],$C240,TaxableValuation[Tif_NonTIF],$A$4)</f>
        <v>0</v>
      </c>
      <c r="S240" s="8">
        <f>SUMIFS(TaxableValuation[Taxable Homestead Exempt],TaxableValuation[Dist],$C240,TaxableValuation[Tif_NonTIF],$A$4)</f>
        <v>0</v>
      </c>
      <c r="T240" s="8">
        <f>SUMIFS(TaxableValuation[Taxable Net],TaxableValuation[Dist],$C240,TaxableValuation[Tif_NonTIF],$A$4)</f>
        <v>12431628</v>
      </c>
      <c r="U240" s="8">
        <f>SUMIFS(TaxableValuation[Taxable Gas &amp; Elec Utilities],TaxableValuation[Dist],$C240,TaxableValuation[Tif_NonTIF],$A$4)</f>
        <v>0</v>
      </c>
      <c r="V240" s="8">
        <f t="shared" si="3"/>
        <v>12431628</v>
      </c>
    </row>
    <row r="241" spans="1:22" x14ac:dyDescent="0.25">
      <c r="A241">
        <f>'Assessed Non-TIF'!A241</f>
        <v>2026</v>
      </c>
      <c r="B241" t="str">
        <f>'Assessed Non-TIF'!B241</f>
        <v>09</v>
      </c>
      <c r="C241" t="str">
        <f>'Assessed Non-TIF'!C241</f>
        <v>5250</v>
      </c>
      <c r="D241" t="str">
        <f>'Assessed Non-TIF'!D241</f>
        <v>5250</v>
      </c>
      <c r="E241" t="str">
        <f>'Assessed Non-TIF'!E241</f>
        <v>PLEASANT VALLEY</v>
      </c>
      <c r="F241" t="str">
        <f>'Assessed Non-TIF'!F241</f>
        <v>Pleasant Valley</v>
      </c>
      <c r="G241" s="8">
        <f>SUMIFS(TaxableValuation[Taxable Residential],TaxableValuation[Dist],$C241,TaxableValuation[Tif_NonTIF],$A$4)</f>
        <v>82527566</v>
      </c>
      <c r="H241" s="8">
        <f>SUMIFS(TaxableValuation[Taxable Ag Land],TaxableValuation[Dist],$C241,TaxableValuation[Tif_NonTIF],$A$4)</f>
        <v>0</v>
      </c>
      <c r="I241" s="8">
        <f>SUMIFS(TaxableValuation[Taxable Ag Building],TaxableValuation[Dist],$C241,TaxableValuation[Tif_NonTIF],$A$4)</f>
        <v>0</v>
      </c>
      <c r="J241" s="8">
        <f>SUMIFS(TaxableValuation[Taxable Commercial],TaxableValuation[Dist],$C241,TaxableValuation[Tif_NonTIF],$A$4)</f>
        <v>98058138</v>
      </c>
      <c r="K241" s="8">
        <f>SUMIFS(TaxableValuation[Taxable Industrial],TaxableValuation[Dist],$C241,TaxableValuation[Tif_NonTIF],$A$4)</f>
        <v>645365</v>
      </c>
      <c r="L241" s="8">
        <f>SUMIFS(TaxableValuation[Taxable Reserved],TaxableValuation[Dist],$C241,TaxableValuation[Tif_NonTIF],$A$4)</f>
        <v>0</v>
      </c>
      <c r="M241" s="8">
        <f>SUMIFS(TaxableValuation[Taxable Reserved2],TaxableValuation[Dist],$C241,TaxableValuation[Tif_NonTIF],$A$4)</f>
        <v>0</v>
      </c>
      <c r="N241" s="8">
        <f>SUMIFS(TaxableValuation[Taxable Railroads],TaxableValuation[Dist],$C241,TaxableValuation[Tif_NonTIF],$A$4)</f>
        <v>0</v>
      </c>
      <c r="O241" s="8">
        <f>SUMIFS(TaxableValuation[Taxable Utilities],TaxableValuation[Dist],$C241,TaxableValuation[Tif_NonTIF],$A$4)</f>
        <v>0</v>
      </c>
      <c r="P241" s="8">
        <f>SUMIFS(TaxableValuation[Taxable Other],TaxableValuation[Dist],$C241,TaxableValuation[Tif_NonTIF],$A$4)</f>
        <v>0</v>
      </c>
      <c r="Q241" s="8">
        <f>SUMIFS(TaxableValuation[Taxable Gross],TaxableValuation[Dist],$C241,TaxableValuation[Tif_NonTIF],$A$4)</f>
        <v>181231069</v>
      </c>
      <c r="R241" s="8">
        <f>SUMIFS(TaxableValuation[Taxable Military Exempt],TaxableValuation[Dist],$C241,TaxableValuation[Tif_NonTIF],$A$4)</f>
        <v>188000</v>
      </c>
      <c r="S241" s="8">
        <f>SUMIFS(TaxableValuation[Taxable Homestead Exempt],TaxableValuation[Dist],$C241,TaxableValuation[Tif_NonTIF],$A$4)</f>
        <v>572000</v>
      </c>
      <c r="T241" s="8">
        <f>SUMIFS(TaxableValuation[Taxable Net],TaxableValuation[Dist],$C241,TaxableValuation[Tif_NonTIF],$A$4)</f>
        <v>180471069</v>
      </c>
      <c r="U241" s="8">
        <f>SUMIFS(TaxableValuation[Taxable Gas &amp; Elec Utilities],TaxableValuation[Dist],$C241,TaxableValuation[Tif_NonTIF],$A$4)</f>
        <v>0</v>
      </c>
      <c r="V241" s="8">
        <f t="shared" si="3"/>
        <v>180471069</v>
      </c>
    </row>
    <row r="242" spans="1:22" x14ac:dyDescent="0.25">
      <c r="A242">
        <f>'Assessed Non-TIF'!A242</f>
        <v>2026</v>
      </c>
      <c r="B242" t="str">
        <f>'Assessed Non-TIF'!B242</f>
        <v>11</v>
      </c>
      <c r="C242" t="str">
        <f>'Assessed Non-TIF'!C242</f>
        <v>5256</v>
      </c>
      <c r="D242" t="str">
        <f>'Assessed Non-TIF'!D242</f>
        <v>5256</v>
      </c>
      <c r="E242" t="str">
        <f>'Assessed Non-TIF'!E242</f>
        <v>PLEASANTVILLE</v>
      </c>
      <c r="F242" t="str">
        <f>'Assessed Non-TIF'!F242</f>
        <v>Pleasantville</v>
      </c>
      <c r="G242" s="8">
        <f>SUMIFS(TaxableValuation[Taxable Residential],TaxableValuation[Dist],$C242,TaxableValuation[Tif_NonTIF],$A$4)</f>
        <v>3317559</v>
      </c>
      <c r="H242" s="8">
        <f>SUMIFS(TaxableValuation[Taxable Ag Land],TaxableValuation[Dist],$C242,TaxableValuation[Tif_NonTIF],$A$4)</f>
        <v>0</v>
      </c>
      <c r="I242" s="8">
        <f>SUMIFS(TaxableValuation[Taxable Ag Building],TaxableValuation[Dist],$C242,TaxableValuation[Tif_NonTIF],$A$4)</f>
        <v>0</v>
      </c>
      <c r="J242" s="8">
        <f>SUMIFS(TaxableValuation[Taxable Commercial],TaxableValuation[Dist],$C242,TaxableValuation[Tif_NonTIF],$A$4)</f>
        <v>1694781</v>
      </c>
      <c r="K242" s="8">
        <f>SUMIFS(TaxableValuation[Taxable Industrial],TaxableValuation[Dist],$C242,TaxableValuation[Tif_NonTIF],$A$4)</f>
        <v>0</v>
      </c>
      <c r="L242" s="8">
        <f>SUMIFS(TaxableValuation[Taxable Reserved],TaxableValuation[Dist],$C242,TaxableValuation[Tif_NonTIF],$A$4)</f>
        <v>0</v>
      </c>
      <c r="M242" s="8">
        <f>SUMIFS(TaxableValuation[Taxable Reserved2],TaxableValuation[Dist],$C242,TaxableValuation[Tif_NonTIF],$A$4)</f>
        <v>0</v>
      </c>
      <c r="N242" s="8">
        <f>SUMIFS(TaxableValuation[Taxable Railroads],TaxableValuation[Dist],$C242,TaxableValuation[Tif_NonTIF],$A$4)</f>
        <v>0</v>
      </c>
      <c r="O242" s="8">
        <f>SUMIFS(TaxableValuation[Taxable Utilities],TaxableValuation[Dist],$C242,TaxableValuation[Tif_NonTIF],$A$4)</f>
        <v>0</v>
      </c>
      <c r="P242" s="8">
        <f>SUMIFS(TaxableValuation[Taxable Other],TaxableValuation[Dist],$C242,TaxableValuation[Tif_NonTIF],$A$4)</f>
        <v>0</v>
      </c>
      <c r="Q242" s="8">
        <f>SUMIFS(TaxableValuation[Taxable Gross],TaxableValuation[Dist],$C242,TaxableValuation[Tif_NonTIF],$A$4)</f>
        <v>5012340</v>
      </c>
      <c r="R242" s="8">
        <f>SUMIFS(TaxableValuation[Taxable Military Exempt],TaxableValuation[Dist],$C242,TaxableValuation[Tif_NonTIF],$A$4)</f>
        <v>0</v>
      </c>
      <c r="S242" s="8">
        <f>SUMIFS(TaxableValuation[Taxable Homestead Exempt],TaxableValuation[Dist],$C242,TaxableValuation[Tif_NonTIF],$A$4)</f>
        <v>0</v>
      </c>
      <c r="T242" s="8">
        <f>SUMIFS(TaxableValuation[Taxable Net],TaxableValuation[Dist],$C242,TaxableValuation[Tif_NonTIF],$A$4)</f>
        <v>5012340</v>
      </c>
      <c r="U242" s="8">
        <f>SUMIFS(TaxableValuation[Taxable Gas &amp; Elec Utilities],TaxableValuation[Dist],$C242,TaxableValuation[Tif_NonTIF],$A$4)</f>
        <v>0</v>
      </c>
      <c r="V242" s="8">
        <f t="shared" si="3"/>
        <v>5012340</v>
      </c>
    </row>
    <row r="243" spans="1:22" x14ac:dyDescent="0.25">
      <c r="A243">
        <f>'Assessed Non-TIF'!A243</f>
        <v>2026</v>
      </c>
      <c r="B243" t="str">
        <f>'Assessed Non-TIF'!B243</f>
        <v>05</v>
      </c>
      <c r="C243" t="str">
        <f>'Assessed Non-TIF'!C243</f>
        <v>5283</v>
      </c>
      <c r="D243" t="str">
        <f>'Assessed Non-TIF'!D243</f>
        <v>5283</v>
      </c>
      <c r="E243" t="str">
        <f>'Assessed Non-TIF'!E243</f>
        <v>POCAHONTAS AREA</v>
      </c>
      <c r="F243" t="str">
        <f>'Assessed Non-TIF'!F243</f>
        <v>Pocahontas Area</v>
      </c>
      <c r="G243" s="8">
        <f>SUMIFS(TaxableValuation[Taxable Residential],TaxableValuation[Dist],$C243,TaxableValuation[Tif_NonTIF],$A$4)</f>
        <v>0</v>
      </c>
      <c r="H243" s="8">
        <f>SUMIFS(TaxableValuation[Taxable Ag Land],TaxableValuation[Dist],$C243,TaxableValuation[Tif_NonTIF],$A$4)</f>
        <v>0</v>
      </c>
      <c r="I243" s="8">
        <f>SUMIFS(TaxableValuation[Taxable Ag Building],TaxableValuation[Dist],$C243,TaxableValuation[Tif_NonTIF],$A$4)</f>
        <v>0</v>
      </c>
      <c r="J243" s="8">
        <f>SUMIFS(TaxableValuation[Taxable Commercial],TaxableValuation[Dist],$C243,TaxableValuation[Tif_NonTIF],$A$4)</f>
        <v>5722909</v>
      </c>
      <c r="K243" s="8">
        <f>SUMIFS(TaxableValuation[Taxable Industrial],TaxableValuation[Dist],$C243,TaxableValuation[Tif_NonTIF],$A$4)</f>
        <v>0</v>
      </c>
      <c r="L243" s="8">
        <f>SUMIFS(TaxableValuation[Taxable Reserved],TaxableValuation[Dist],$C243,TaxableValuation[Tif_NonTIF],$A$4)</f>
        <v>0</v>
      </c>
      <c r="M243" s="8">
        <f>SUMIFS(TaxableValuation[Taxable Reserved2],TaxableValuation[Dist],$C243,TaxableValuation[Tif_NonTIF],$A$4)</f>
        <v>0</v>
      </c>
      <c r="N243" s="8">
        <f>SUMIFS(TaxableValuation[Taxable Railroads],TaxableValuation[Dist],$C243,TaxableValuation[Tif_NonTIF],$A$4)</f>
        <v>0</v>
      </c>
      <c r="O243" s="8">
        <f>SUMIFS(TaxableValuation[Taxable Utilities],TaxableValuation[Dist],$C243,TaxableValuation[Tif_NonTIF],$A$4)</f>
        <v>0</v>
      </c>
      <c r="P243" s="8">
        <f>SUMIFS(TaxableValuation[Taxable Other],TaxableValuation[Dist],$C243,TaxableValuation[Tif_NonTIF],$A$4)</f>
        <v>0</v>
      </c>
      <c r="Q243" s="8">
        <f>SUMIFS(TaxableValuation[Taxable Gross],TaxableValuation[Dist],$C243,TaxableValuation[Tif_NonTIF],$A$4)</f>
        <v>5722909</v>
      </c>
      <c r="R243" s="8">
        <f>SUMIFS(TaxableValuation[Taxable Military Exempt],TaxableValuation[Dist],$C243,TaxableValuation[Tif_NonTIF],$A$4)</f>
        <v>0</v>
      </c>
      <c r="S243" s="8">
        <f>SUMIFS(TaxableValuation[Taxable Homestead Exempt],TaxableValuation[Dist],$C243,TaxableValuation[Tif_NonTIF],$A$4)</f>
        <v>0</v>
      </c>
      <c r="T243" s="8">
        <f>SUMIFS(TaxableValuation[Taxable Net],TaxableValuation[Dist],$C243,TaxableValuation[Tif_NonTIF],$A$4)</f>
        <v>5722909</v>
      </c>
      <c r="U243" s="8">
        <f>SUMIFS(TaxableValuation[Taxable Gas &amp; Elec Utilities],TaxableValuation[Dist],$C243,TaxableValuation[Tif_NonTIF],$A$4)</f>
        <v>0</v>
      </c>
      <c r="V243" s="8">
        <f t="shared" si="3"/>
        <v>5722909</v>
      </c>
    </row>
    <row r="244" spans="1:22" x14ac:dyDescent="0.25">
      <c r="A244">
        <f>'Assessed Non-TIF'!A244</f>
        <v>2026</v>
      </c>
      <c r="B244" t="str">
        <f>'Assessed Non-TIF'!B244</f>
        <v>01</v>
      </c>
      <c r="C244" t="str">
        <f>'Assessed Non-TIF'!C244</f>
        <v>5310</v>
      </c>
      <c r="D244" t="str">
        <f>'Assessed Non-TIF'!D244</f>
        <v>5310</v>
      </c>
      <c r="E244" t="str">
        <f>'Assessed Non-TIF'!E244</f>
        <v>POSTVILLE</v>
      </c>
      <c r="F244" t="str">
        <f>'Assessed Non-TIF'!F244</f>
        <v>Postville</v>
      </c>
      <c r="G244" s="8">
        <f>SUMIFS(TaxableValuation[Taxable Residential],TaxableValuation[Dist],$C244,TaxableValuation[Tif_NonTIF],$A$4)</f>
        <v>0</v>
      </c>
      <c r="H244" s="8">
        <f>SUMIFS(TaxableValuation[Taxable Ag Land],TaxableValuation[Dist],$C244,TaxableValuation[Tif_NonTIF],$A$4)</f>
        <v>0</v>
      </c>
      <c r="I244" s="8">
        <f>SUMIFS(TaxableValuation[Taxable Ag Building],TaxableValuation[Dist],$C244,TaxableValuation[Tif_NonTIF],$A$4)</f>
        <v>0</v>
      </c>
      <c r="J244" s="8">
        <f>SUMIFS(TaxableValuation[Taxable Commercial],TaxableValuation[Dist],$C244,TaxableValuation[Tif_NonTIF],$A$4)</f>
        <v>0</v>
      </c>
      <c r="K244" s="8">
        <f>SUMIFS(TaxableValuation[Taxable Industrial],TaxableValuation[Dist],$C244,TaxableValuation[Tif_NonTIF],$A$4)</f>
        <v>0</v>
      </c>
      <c r="L244" s="8">
        <f>SUMIFS(TaxableValuation[Taxable Reserved],TaxableValuation[Dist],$C244,TaxableValuation[Tif_NonTIF],$A$4)</f>
        <v>0</v>
      </c>
      <c r="M244" s="8">
        <f>SUMIFS(TaxableValuation[Taxable Reserved2],TaxableValuation[Dist],$C244,TaxableValuation[Tif_NonTIF],$A$4)</f>
        <v>0</v>
      </c>
      <c r="N244" s="8">
        <f>SUMIFS(TaxableValuation[Taxable Railroads],TaxableValuation[Dist],$C244,TaxableValuation[Tif_NonTIF],$A$4)</f>
        <v>0</v>
      </c>
      <c r="O244" s="8">
        <f>SUMIFS(TaxableValuation[Taxable Utilities],TaxableValuation[Dist],$C244,TaxableValuation[Tif_NonTIF],$A$4)</f>
        <v>0</v>
      </c>
      <c r="P244" s="8">
        <f>SUMIFS(TaxableValuation[Taxable Other],TaxableValuation[Dist],$C244,TaxableValuation[Tif_NonTIF],$A$4)</f>
        <v>0</v>
      </c>
      <c r="Q244" s="8">
        <f>SUMIFS(TaxableValuation[Taxable Gross],TaxableValuation[Dist],$C244,TaxableValuation[Tif_NonTIF],$A$4)</f>
        <v>0</v>
      </c>
      <c r="R244" s="8">
        <f>SUMIFS(TaxableValuation[Taxable Military Exempt],TaxableValuation[Dist],$C244,TaxableValuation[Tif_NonTIF],$A$4)</f>
        <v>0</v>
      </c>
      <c r="S244" s="8">
        <f>SUMIFS(TaxableValuation[Taxable Homestead Exempt],TaxableValuation[Dist],$C244,TaxableValuation[Tif_NonTIF],$A$4)</f>
        <v>0</v>
      </c>
      <c r="T244" s="8">
        <f>SUMIFS(TaxableValuation[Taxable Net],TaxableValuation[Dist],$C244,TaxableValuation[Tif_NonTIF],$A$4)</f>
        <v>0</v>
      </c>
      <c r="U244" s="8">
        <f>SUMIFS(TaxableValuation[Taxable Gas &amp; Elec Utilities],TaxableValuation[Dist],$C244,TaxableValuation[Tif_NonTIF],$A$4)</f>
        <v>0</v>
      </c>
      <c r="V244" s="8">
        <f t="shared" si="3"/>
        <v>0</v>
      </c>
    </row>
    <row r="245" spans="1:22" x14ac:dyDescent="0.25">
      <c r="A245">
        <f>'Assessed Non-TIF'!A245</f>
        <v>2026</v>
      </c>
      <c r="B245" t="str">
        <f>'Assessed Non-TIF'!B245</f>
        <v>13</v>
      </c>
      <c r="C245" t="str">
        <f>'Assessed Non-TIF'!C245</f>
        <v>5463</v>
      </c>
      <c r="D245" t="str">
        <f>'Assessed Non-TIF'!D245</f>
        <v>5463</v>
      </c>
      <c r="E245" t="str">
        <f>'Assessed Non-TIF'!E245</f>
        <v>RED OAK</v>
      </c>
      <c r="F245" t="str">
        <f>'Assessed Non-TIF'!F245</f>
        <v>Red Oak</v>
      </c>
      <c r="G245" s="8">
        <f>SUMIFS(TaxableValuation[Taxable Residential],TaxableValuation[Dist],$C245,TaxableValuation[Tif_NonTIF],$A$4)</f>
        <v>1845213</v>
      </c>
      <c r="H245" s="8">
        <f>SUMIFS(TaxableValuation[Taxable Ag Land],TaxableValuation[Dist],$C245,TaxableValuation[Tif_NonTIF],$A$4)</f>
        <v>0</v>
      </c>
      <c r="I245" s="8">
        <f>SUMIFS(TaxableValuation[Taxable Ag Building],TaxableValuation[Dist],$C245,TaxableValuation[Tif_NonTIF],$A$4)</f>
        <v>0</v>
      </c>
      <c r="J245" s="8">
        <f>SUMIFS(TaxableValuation[Taxable Commercial],TaxableValuation[Dist],$C245,TaxableValuation[Tif_NonTIF],$A$4)</f>
        <v>3793508</v>
      </c>
      <c r="K245" s="8">
        <f>SUMIFS(TaxableValuation[Taxable Industrial],TaxableValuation[Dist],$C245,TaxableValuation[Tif_NonTIF],$A$4)</f>
        <v>0</v>
      </c>
      <c r="L245" s="8">
        <f>SUMIFS(TaxableValuation[Taxable Reserved],TaxableValuation[Dist],$C245,TaxableValuation[Tif_NonTIF],$A$4)</f>
        <v>0</v>
      </c>
      <c r="M245" s="8">
        <f>SUMIFS(TaxableValuation[Taxable Reserved2],TaxableValuation[Dist],$C245,TaxableValuation[Tif_NonTIF],$A$4)</f>
        <v>0</v>
      </c>
      <c r="N245" s="8">
        <f>SUMIFS(TaxableValuation[Taxable Railroads],TaxableValuation[Dist],$C245,TaxableValuation[Tif_NonTIF],$A$4)</f>
        <v>0</v>
      </c>
      <c r="O245" s="8">
        <f>SUMIFS(TaxableValuation[Taxable Utilities],TaxableValuation[Dist],$C245,TaxableValuation[Tif_NonTIF],$A$4)</f>
        <v>0</v>
      </c>
      <c r="P245" s="8">
        <f>SUMIFS(TaxableValuation[Taxable Other],TaxableValuation[Dist],$C245,TaxableValuation[Tif_NonTIF],$A$4)</f>
        <v>0</v>
      </c>
      <c r="Q245" s="8">
        <f>SUMIFS(TaxableValuation[Taxable Gross],TaxableValuation[Dist],$C245,TaxableValuation[Tif_NonTIF],$A$4)</f>
        <v>5638721</v>
      </c>
      <c r="R245" s="8">
        <f>SUMIFS(TaxableValuation[Taxable Military Exempt],TaxableValuation[Dist],$C245,TaxableValuation[Tif_NonTIF],$A$4)</f>
        <v>0</v>
      </c>
      <c r="S245" s="8">
        <f>SUMIFS(TaxableValuation[Taxable Homestead Exempt],TaxableValuation[Dist],$C245,TaxableValuation[Tif_NonTIF],$A$4)</f>
        <v>0</v>
      </c>
      <c r="T245" s="8">
        <f>SUMIFS(TaxableValuation[Taxable Net],TaxableValuation[Dist],$C245,TaxableValuation[Tif_NonTIF],$A$4)</f>
        <v>5638721</v>
      </c>
      <c r="U245" s="8">
        <f>SUMIFS(TaxableValuation[Taxable Gas &amp; Elec Utilities],TaxableValuation[Dist],$C245,TaxableValuation[Tif_NonTIF],$A$4)</f>
        <v>0</v>
      </c>
      <c r="V245" s="8">
        <f t="shared" si="3"/>
        <v>5638721</v>
      </c>
    </row>
    <row r="246" spans="1:22" x14ac:dyDescent="0.25">
      <c r="A246">
        <f>'Assessed Non-TIF'!A246</f>
        <v>2026</v>
      </c>
      <c r="B246" t="str">
        <f>'Assessed Non-TIF'!B246</f>
        <v>12</v>
      </c>
      <c r="C246" t="str">
        <f>'Assessed Non-TIF'!C246</f>
        <v>5486</v>
      </c>
      <c r="D246" t="str">
        <f>'Assessed Non-TIF'!D246</f>
        <v>5486</v>
      </c>
      <c r="E246" t="str">
        <f>'Assessed Non-TIF'!E246</f>
        <v>REMSEN-UNION</v>
      </c>
      <c r="F246" t="str">
        <f>'Assessed Non-TIF'!F246</f>
        <v>Remsen-Union</v>
      </c>
      <c r="G246" s="8">
        <f>SUMIFS(TaxableValuation[Taxable Residential],TaxableValuation[Dist],$C246,TaxableValuation[Tif_NonTIF],$A$4)</f>
        <v>4589191</v>
      </c>
      <c r="H246" s="8">
        <f>SUMIFS(TaxableValuation[Taxable Ag Land],TaxableValuation[Dist],$C246,TaxableValuation[Tif_NonTIF],$A$4)</f>
        <v>0</v>
      </c>
      <c r="I246" s="8">
        <f>SUMIFS(TaxableValuation[Taxable Ag Building],TaxableValuation[Dist],$C246,TaxableValuation[Tif_NonTIF],$A$4)</f>
        <v>0</v>
      </c>
      <c r="J246" s="8">
        <f>SUMIFS(TaxableValuation[Taxable Commercial],TaxableValuation[Dist],$C246,TaxableValuation[Tif_NonTIF],$A$4)</f>
        <v>1609690</v>
      </c>
      <c r="K246" s="8">
        <f>SUMIFS(TaxableValuation[Taxable Industrial],TaxableValuation[Dist],$C246,TaxableValuation[Tif_NonTIF],$A$4)</f>
        <v>26251635</v>
      </c>
      <c r="L246" s="8">
        <f>SUMIFS(TaxableValuation[Taxable Reserved],TaxableValuation[Dist],$C246,TaxableValuation[Tif_NonTIF],$A$4)</f>
        <v>0</v>
      </c>
      <c r="M246" s="8">
        <f>SUMIFS(TaxableValuation[Taxable Reserved2],TaxableValuation[Dist],$C246,TaxableValuation[Tif_NonTIF],$A$4)</f>
        <v>0</v>
      </c>
      <c r="N246" s="8">
        <f>SUMIFS(TaxableValuation[Taxable Railroads],TaxableValuation[Dist],$C246,TaxableValuation[Tif_NonTIF],$A$4)</f>
        <v>0</v>
      </c>
      <c r="O246" s="8">
        <f>SUMIFS(TaxableValuation[Taxable Utilities],TaxableValuation[Dist],$C246,TaxableValuation[Tif_NonTIF],$A$4)</f>
        <v>0</v>
      </c>
      <c r="P246" s="8">
        <f>SUMIFS(TaxableValuation[Taxable Other],TaxableValuation[Dist],$C246,TaxableValuation[Tif_NonTIF],$A$4)</f>
        <v>0</v>
      </c>
      <c r="Q246" s="8">
        <f>SUMIFS(TaxableValuation[Taxable Gross],TaxableValuation[Dist],$C246,TaxableValuation[Tif_NonTIF],$A$4)</f>
        <v>32450516</v>
      </c>
      <c r="R246" s="8">
        <f>SUMIFS(TaxableValuation[Taxable Military Exempt],TaxableValuation[Dist],$C246,TaxableValuation[Tif_NonTIF],$A$4)</f>
        <v>0</v>
      </c>
      <c r="S246" s="8">
        <f>SUMIFS(TaxableValuation[Taxable Homestead Exempt],TaxableValuation[Dist],$C246,TaxableValuation[Tif_NonTIF],$A$4)</f>
        <v>0</v>
      </c>
      <c r="T246" s="8">
        <f>SUMIFS(TaxableValuation[Taxable Net],TaxableValuation[Dist],$C246,TaxableValuation[Tif_NonTIF],$A$4)</f>
        <v>32450516</v>
      </c>
      <c r="U246" s="8">
        <f>SUMIFS(TaxableValuation[Taxable Gas &amp; Elec Utilities],TaxableValuation[Dist],$C246,TaxableValuation[Tif_NonTIF],$A$4)</f>
        <v>0</v>
      </c>
      <c r="V246" s="8">
        <f t="shared" si="3"/>
        <v>32450516</v>
      </c>
    </row>
    <row r="247" spans="1:22" x14ac:dyDescent="0.25">
      <c r="A247">
        <f>'Assessed Non-TIF'!A247</f>
        <v>2026</v>
      </c>
      <c r="B247" t="str">
        <f>'Assessed Non-TIF'!B247</f>
        <v>01</v>
      </c>
      <c r="C247" t="str">
        <f>'Assessed Non-TIF'!C247</f>
        <v>5508</v>
      </c>
      <c r="D247" t="str">
        <f>'Assessed Non-TIF'!D247</f>
        <v>5508</v>
      </c>
      <c r="E247" t="str">
        <f>'Assessed Non-TIF'!E247</f>
        <v>RICEVILLE</v>
      </c>
      <c r="F247" t="str">
        <f>'Assessed Non-TIF'!F247</f>
        <v>Riceville</v>
      </c>
      <c r="G247" s="8">
        <f>SUMIFS(TaxableValuation[Taxable Residential],TaxableValuation[Dist],$C247,TaxableValuation[Tif_NonTIF],$A$4)</f>
        <v>1661177</v>
      </c>
      <c r="H247" s="8">
        <f>SUMIFS(TaxableValuation[Taxable Ag Land],TaxableValuation[Dist],$C247,TaxableValuation[Tif_NonTIF],$A$4)</f>
        <v>554045</v>
      </c>
      <c r="I247" s="8">
        <f>SUMIFS(TaxableValuation[Taxable Ag Building],TaxableValuation[Dist],$C247,TaxableValuation[Tif_NonTIF],$A$4)</f>
        <v>715775</v>
      </c>
      <c r="J247" s="8">
        <f>SUMIFS(TaxableValuation[Taxable Commercial],TaxableValuation[Dist],$C247,TaxableValuation[Tif_NonTIF],$A$4)</f>
        <v>1165185</v>
      </c>
      <c r="K247" s="8">
        <f>SUMIFS(TaxableValuation[Taxable Industrial],TaxableValuation[Dist],$C247,TaxableValuation[Tif_NonTIF],$A$4)</f>
        <v>131835290</v>
      </c>
      <c r="L247" s="8">
        <f>SUMIFS(TaxableValuation[Taxable Reserved],TaxableValuation[Dist],$C247,TaxableValuation[Tif_NonTIF],$A$4)</f>
        <v>0</v>
      </c>
      <c r="M247" s="8">
        <f>SUMIFS(TaxableValuation[Taxable Reserved2],TaxableValuation[Dist],$C247,TaxableValuation[Tif_NonTIF],$A$4)</f>
        <v>0</v>
      </c>
      <c r="N247" s="8">
        <f>SUMIFS(TaxableValuation[Taxable Railroads],TaxableValuation[Dist],$C247,TaxableValuation[Tif_NonTIF],$A$4)</f>
        <v>0</v>
      </c>
      <c r="O247" s="8">
        <f>SUMIFS(TaxableValuation[Taxable Utilities],TaxableValuation[Dist],$C247,TaxableValuation[Tif_NonTIF],$A$4)</f>
        <v>0</v>
      </c>
      <c r="P247" s="8">
        <f>SUMIFS(TaxableValuation[Taxable Other],TaxableValuation[Dist],$C247,TaxableValuation[Tif_NonTIF],$A$4)</f>
        <v>0</v>
      </c>
      <c r="Q247" s="8">
        <f>SUMIFS(TaxableValuation[Taxable Gross],TaxableValuation[Dist],$C247,TaxableValuation[Tif_NonTIF],$A$4)</f>
        <v>135931472</v>
      </c>
      <c r="R247" s="8">
        <f>SUMIFS(TaxableValuation[Taxable Military Exempt],TaxableValuation[Dist],$C247,TaxableValuation[Tif_NonTIF],$A$4)</f>
        <v>0</v>
      </c>
      <c r="S247" s="8">
        <f>SUMIFS(TaxableValuation[Taxable Homestead Exempt],TaxableValuation[Dist],$C247,TaxableValuation[Tif_NonTIF],$A$4)</f>
        <v>0</v>
      </c>
      <c r="T247" s="8">
        <f>SUMIFS(TaxableValuation[Taxable Net],TaxableValuation[Dist],$C247,TaxableValuation[Tif_NonTIF],$A$4)</f>
        <v>135931472</v>
      </c>
      <c r="U247" s="8">
        <f>SUMIFS(TaxableValuation[Taxable Gas &amp; Elec Utilities],TaxableValuation[Dist],$C247,TaxableValuation[Tif_NonTIF],$A$4)</f>
        <v>0</v>
      </c>
      <c r="V247" s="8">
        <f t="shared" si="3"/>
        <v>135931472</v>
      </c>
    </row>
    <row r="248" spans="1:22" x14ac:dyDescent="0.25">
      <c r="A248">
        <f>'Assessed Non-TIF'!A248</f>
        <v>2026</v>
      </c>
      <c r="B248" t="str">
        <f>'Assessed Non-TIF'!B248</f>
        <v>12</v>
      </c>
      <c r="C248" t="str">
        <f>'Assessed Non-TIF'!C248</f>
        <v>1975</v>
      </c>
      <c r="D248" t="str">
        <f>'Assessed Non-TIF'!D248</f>
        <v>1975</v>
      </c>
      <c r="E248" t="str">
        <f>'Assessed Non-TIF'!E248</f>
        <v>RIVER VALLEY</v>
      </c>
      <c r="F248" t="str">
        <f>'Assessed Non-TIF'!F248</f>
        <v>River Valley</v>
      </c>
      <c r="G248" s="8">
        <f>SUMIFS(TaxableValuation[Taxable Residential],TaxableValuation[Dist],$C248,TaxableValuation[Tif_NonTIF],$A$4)</f>
        <v>0</v>
      </c>
      <c r="H248" s="8">
        <f>SUMIFS(TaxableValuation[Taxable Ag Land],TaxableValuation[Dist],$C248,TaxableValuation[Tif_NonTIF],$A$4)</f>
        <v>0</v>
      </c>
      <c r="I248" s="8">
        <f>SUMIFS(TaxableValuation[Taxable Ag Building],TaxableValuation[Dist],$C248,TaxableValuation[Tif_NonTIF],$A$4)</f>
        <v>0</v>
      </c>
      <c r="J248" s="8">
        <f>SUMIFS(TaxableValuation[Taxable Commercial],TaxableValuation[Dist],$C248,TaxableValuation[Tif_NonTIF],$A$4)</f>
        <v>1199876</v>
      </c>
      <c r="K248" s="8">
        <f>SUMIFS(TaxableValuation[Taxable Industrial],TaxableValuation[Dist],$C248,TaxableValuation[Tif_NonTIF],$A$4)</f>
        <v>0</v>
      </c>
      <c r="L248" s="8">
        <f>SUMIFS(TaxableValuation[Taxable Reserved],TaxableValuation[Dist],$C248,TaxableValuation[Tif_NonTIF],$A$4)</f>
        <v>0</v>
      </c>
      <c r="M248" s="8">
        <f>SUMIFS(TaxableValuation[Taxable Reserved2],TaxableValuation[Dist],$C248,TaxableValuation[Tif_NonTIF],$A$4)</f>
        <v>0</v>
      </c>
      <c r="N248" s="8">
        <f>SUMIFS(TaxableValuation[Taxable Railroads],TaxableValuation[Dist],$C248,TaxableValuation[Tif_NonTIF],$A$4)</f>
        <v>0</v>
      </c>
      <c r="O248" s="8">
        <f>SUMIFS(TaxableValuation[Taxable Utilities],TaxableValuation[Dist],$C248,TaxableValuation[Tif_NonTIF],$A$4)</f>
        <v>0</v>
      </c>
      <c r="P248" s="8">
        <f>SUMIFS(TaxableValuation[Taxable Other],TaxableValuation[Dist],$C248,TaxableValuation[Tif_NonTIF],$A$4)</f>
        <v>0</v>
      </c>
      <c r="Q248" s="8">
        <f>SUMIFS(TaxableValuation[Taxable Gross],TaxableValuation[Dist],$C248,TaxableValuation[Tif_NonTIF],$A$4)</f>
        <v>1199876</v>
      </c>
      <c r="R248" s="8">
        <f>SUMIFS(TaxableValuation[Taxable Military Exempt],TaxableValuation[Dist],$C248,TaxableValuation[Tif_NonTIF],$A$4)</f>
        <v>0</v>
      </c>
      <c r="S248" s="8">
        <f>SUMIFS(TaxableValuation[Taxable Homestead Exempt],TaxableValuation[Dist],$C248,TaxableValuation[Tif_NonTIF],$A$4)</f>
        <v>0</v>
      </c>
      <c r="T248" s="8">
        <f>SUMIFS(TaxableValuation[Taxable Net],TaxableValuation[Dist],$C248,TaxableValuation[Tif_NonTIF],$A$4)</f>
        <v>1199876</v>
      </c>
      <c r="U248" s="8">
        <f>SUMIFS(TaxableValuation[Taxable Gas &amp; Elec Utilities],TaxableValuation[Dist],$C248,TaxableValuation[Tif_NonTIF],$A$4)</f>
        <v>0</v>
      </c>
      <c r="V248" s="8">
        <f t="shared" si="3"/>
        <v>1199876</v>
      </c>
    </row>
    <row r="249" spans="1:22" x14ac:dyDescent="0.25">
      <c r="A249">
        <f>'Assessed Non-TIF'!A249</f>
        <v>2026</v>
      </c>
      <c r="B249" t="str">
        <f>'Assessed Non-TIF'!B249</f>
        <v>13</v>
      </c>
      <c r="C249" t="str">
        <f>'Assessed Non-TIF'!C249</f>
        <v>4824</v>
      </c>
      <c r="D249" t="str">
        <f>'Assessed Non-TIF'!D249</f>
        <v>5510</v>
      </c>
      <c r="E249" t="str">
        <f>'Assessed Non-TIF'!E249</f>
        <v>RIVERSIDE</v>
      </c>
      <c r="F249" t="str">
        <f>'Assessed Non-TIF'!F249</f>
        <v>Riverside</v>
      </c>
      <c r="G249" s="8">
        <f>SUMIFS(TaxableValuation[Taxable Residential],TaxableValuation[Dist],$C249,TaxableValuation[Tif_NonTIF],$A$4)</f>
        <v>3997604</v>
      </c>
      <c r="H249" s="8">
        <f>SUMIFS(TaxableValuation[Taxable Ag Land],TaxableValuation[Dist],$C249,TaxableValuation[Tif_NonTIF],$A$4)</f>
        <v>0</v>
      </c>
      <c r="I249" s="8">
        <f>SUMIFS(TaxableValuation[Taxable Ag Building],TaxableValuation[Dist],$C249,TaxableValuation[Tif_NonTIF],$A$4)</f>
        <v>0</v>
      </c>
      <c r="J249" s="8">
        <f>SUMIFS(TaxableValuation[Taxable Commercial],TaxableValuation[Dist],$C249,TaxableValuation[Tif_NonTIF],$A$4)</f>
        <v>4420479</v>
      </c>
      <c r="K249" s="8">
        <f>SUMIFS(TaxableValuation[Taxable Industrial],TaxableValuation[Dist],$C249,TaxableValuation[Tif_NonTIF],$A$4)</f>
        <v>117072</v>
      </c>
      <c r="L249" s="8">
        <f>SUMIFS(TaxableValuation[Taxable Reserved],TaxableValuation[Dist],$C249,TaxableValuation[Tif_NonTIF],$A$4)</f>
        <v>0</v>
      </c>
      <c r="M249" s="8">
        <f>SUMIFS(TaxableValuation[Taxable Reserved2],TaxableValuation[Dist],$C249,TaxableValuation[Tif_NonTIF],$A$4)</f>
        <v>0</v>
      </c>
      <c r="N249" s="8">
        <f>SUMIFS(TaxableValuation[Taxable Railroads],TaxableValuation[Dist],$C249,TaxableValuation[Tif_NonTIF],$A$4)</f>
        <v>0</v>
      </c>
      <c r="O249" s="8">
        <f>SUMIFS(TaxableValuation[Taxable Utilities],TaxableValuation[Dist],$C249,TaxableValuation[Tif_NonTIF],$A$4)</f>
        <v>0</v>
      </c>
      <c r="P249" s="8">
        <f>SUMIFS(TaxableValuation[Taxable Other],TaxableValuation[Dist],$C249,TaxableValuation[Tif_NonTIF],$A$4)</f>
        <v>0</v>
      </c>
      <c r="Q249" s="8">
        <f>SUMIFS(TaxableValuation[Taxable Gross],TaxableValuation[Dist],$C249,TaxableValuation[Tif_NonTIF],$A$4)</f>
        <v>8535155</v>
      </c>
      <c r="R249" s="8">
        <f>SUMIFS(TaxableValuation[Taxable Military Exempt],TaxableValuation[Dist],$C249,TaxableValuation[Tif_NonTIF],$A$4)</f>
        <v>12000</v>
      </c>
      <c r="S249" s="8">
        <f>SUMIFS(TaxableValuation[Taxable Homestead Exempt],TaxableValuation[Dist],$C249,TaxableValuation[Tif_NonTIF],$A$4)</f>
        <v>52000</v>
      </c>
      <c r="T249" s="8">
        <f>SUMIFS(TaxableValuation[Taxable Net],TaxableValuation[Dist],$C249,TaxableValuation[Tif_NonTIF],$A$4)</f>
        <v>8471155</v>
      </c>
      <c r="U249" s="8">
        <f>SUMIFS(TaxableValuation[Taxable Gas &amp; Elec Utilities],TaxableValuation[Dist],$C249,TaxableValuation[Tif_NonTIF],$A$4)</f>
        <v>0</v>
      </c>
      <c r="V249" s="8">
        <f t="shared" si="3"/>
        <v>8471155</v>
      </c>
    </row>
    <row r="250" spans="1:22" x14ac:dyDescent="0.25">
      <c r="A250">
        <f>'Assessed Non-TIF'!A250</f>
        <v>2026</v>
      </c>
      <c r="B250" t="str">
        <f>'Assessed Non-TIF'!B250</f>
        <v>12</v>
      </c>
      <c r="C250" t="str">
        <f>'Assessed Non-TIF'!C250</f>
        <v>5607</v>
      </c>
      <c r="D250" t="str">
        <f>'Assessed Non-TIF'!D250</f>
        <v>5607</v>
      </c>
      <c r="E250" t="str">
        <f>'Assessed Non-TIF'!E250</f>
        <v>ROCK VALLEY</v>
      </c>
      <c r="F250" t="str">
        <f>'Assessed Non-TIF'!F250</f>
        <v>Rock Valley</v>
      </c>
      <c r="G250" s="8">
        <f>SUMIFS(TaxableValuation[Taxable Residential],TaxableValuation[Dist],$C250,TaxableValuation[Tif_NonTIF],$A$4)</f>
        <v>22229334</v>
      </c>
      <c r="H250" s="8">
        <f>SUMIFS(TaxableValuation[Taxable Ag Land],TaxableValuation[Dist],$C250,TaxableValuation[Tif_NonTIF],$A$4)</f>
        <v>0</v>
      </c>
      <c r="I250" s="8">
        <f>SUMIFS(TaxableValuation[Taxable Ag Building],TaxableValuation[Dist],$C250,TaxableValuation[Tif_NonTIF],$A$4)</f>
        <v>0</v>
      </c>
      <c r="J250" s="8">
        <f>SUMIFS(TaxableValuation[Taxable Commercial],TaxableValuation[Dist],$C250,TaxableValuation[Tif_NonTIF],$A$4)</f>
        <v>34154368</v>
      </c>
      <c r="K250" s="8">
        <f>SUMIFS(TaxableValuation[Taxable Industrial],TaxableValuation[Dist],$C250,TaxableValuation[Tif_NonTIF],$A$4)</f>
        <v>7337886</v>
      </c>
      <c r="L250" s="8">
        <f>SUMIFS(TaxableValuation[Taxable Reserved],TaxableValuation[Dist],$C250,TaxableValuation[Tif_NonTIF],$A$4)</f>
        <v>0</v>
      </c>
      <c r="M250" s="8">
        <f>SUMIFS(TaxableValuation[Taxable Reserved2],TaxableValuation[Dist],$C250,TaxableValuation[Tif_NonTIF],$A$4)</f>
        <v>0</v>
      </c>
      <c r="N250" s="8">
        <f>SUMIFS(TaxableValuation[Taxable Railroads],TaxableValuation[Dist],$C250,TaxableValuation[Tif_NonTIF],$A$4)</f>
        <v>0</v>
      </c>
      <c r="O250" s="8">
        <f>SUMIFS(TaxableValuation[Taxable Utilities],TaxableValuation[Dist],$C250,TaxableValuation[Tif_NonTIF],$A$4)</f>
        <v>0</v>
      </c>
      <c r="P250" s="8">
        <f>SUMIFS(TaxableValuation[Taxable Other],TaxableValuation[Dist],$C250,TaxableValuation[Tif_NonTIF],$A$4)</f>
        <v>0</v>
      </c>
      <c r="Q250" s="8">
        <f>SUMIFS(TaxableValuation[Taxable Gross],TaxableValuation[Dist],$C250,TaxableValuation[Tif_NonTIF],$A$4)</f>
        <v>63721588</v>
      </c>
      <c r="R250" s="8">
        <f>SUMIFS(TaxableValuation[Taxable Military Exempt],TaxableValuation[Dist],$C250,TaxableValuation[Tif_NonTIF],$A$4)</f>
        <v>68000</v>
      </c>
      <c r="S250" s="8">
        <f>SUMIFS(TaxableValuation[Taxable Homestead Exempt],TaxableValuation[Dist],$C250,TaxableValuation[Tif_NonTIF],$A$4)</f>
        <v>318500</v>
      </c>
      <c r="T250" s="8">
        <f>SUMIFS(TaxableValuation[Taxable Net],TaxableValuation[Dist],$C250,TaxableValuation[Tif_NonTIF],$A$4)</f>
        <v>63335088</v>
      </c>
      <c r="U250" s="8">
        <f>SUMIFS(TaxableValuation[Taxable Gas &amp; Elec Utilities],TaxableValuation[Dist],$C250,TaxableValuation[Tif_NonTIF],$A$4)</f>
        <v>0</v>
      </c>
      <c r="V250" s="8">
        <f t="shared" si="3"/>
        <v>63335088</v>
      </c>
    </row>
    <row r="251" spans="1:22" x14ac:dyDescent="0.25">
      <c r="A251">
        <f>'Assessed Non-TIF'!A251</f>
        <v>2026</v>
      </c>
      <c r="B251" t="str">
        <f>'Assessed Non-TIF'!B251</f>
        <v>11</v>
      </c>
      <c r="C251" t="str">
        <f>'Assessed Non-TIF'!C251</f>
        <v>5643</v>
      </c>
      <c r="D251" t="str">
        <f>'Assessed Non-TIF'!D251</f>
        <v>5643</v>
      </c>
      <c r="E251" t="str">
        <f>'Assessed Non-TIF'!E251</f>
        <v>ROLAND-STORY</v>
      </c>
      <c r="F251" t="str">
        <f>'Assessed Non-TIF'!F251</f>
        <v>Roland-Story</v>
      </c>
      <c r="G251" s="8">
        <f>SUMIFS(TaxableValuation[Taxable Residential],TaxableValuation[Dist],$C251,TaxableValuation[Tif_NonTIF],$A$4)</f>
        <v>33001492</v>
      </c>
      <c r="H251" s="8">
        <f>SUMIFS(TaxableValuation[Taxable Ag Land],TaxableValuation[Dist],$C251,TaxableValuation[Tif_NonTIF],$A$4)</f>
        <v>0</v>
      </c>
      <c r="I251" s="8">
        <f>SUMIFS(TaxableValuation[Taxable Ag Building],TaxableValuation[Dist],$C251,TaxableValuation[Tif_NonTIF],$A$4)</f>
        <v>0</v>
      </c>
      <c r="J251" s="8">
        <f>SUMIFS(TaxableValuation[Taxable Commercial],TaxableValuation[Dist],$C251,TaxableValuation[Tif_NonTIF],$A$4)</f>
        <v>19092817</v>
      </c>
      <c r="K251" s="8">
        <f>SUMIFS(TaxableValuation[Taxable Industrial],TaxableValuation[Dist],$C251,TaxableValuation[Tif_NonTIF],$A$4)</f>
        <v>5155162</v>
      </c>
      <c r="L251" s="8">
        <f>SUMIFS(TaxableValuation[Taxable Reserved],TaxableValuation[Dist],$C251,TaxableValuation[Tif_NonTIF],$A$4)</f>
        <v>0</v>
      </c>
      <c r="M251" s="8">
        <f>SUMIFS(TaxableValuation[Taxable Reserved2],TaxableValuation[Dist],$C251,TaxableValuation[Tif_NonTIF],$A$4)</f>
        <v>0</v>
      </c>
      <c r="N251" s="8">
        <f>SUMIFS(TaxableValuation[Taxable Railroads],TaxableValuation[Dist],$C251,TaxableValuation[Tif_NonTIF],$A$4)</f>
        <v>0</v>
      </c>
      <c r="O251" s="8">
        <f>SUMIFS(TaxableValuation[Taxable Utilities],TaxableValuation[Dist],$C251,TaxableValuation[Tif_NonTIF],$A$4)</f>
        <v>0</v>
      </c>
      <c r="P251" s="8">
        <f>SUMIFS(TaxableValuation[Taxable Other],TaxableValuation[Dist],$C251,TaxableValuation[Tif_NonTIF],$A$4)</f>
        <v>0</v>
      </c>
      <c r="Q251" s="8">
        <f>SUMIFS(TaxableValuation[Taxable Gross],TaxableValuation[Dist],$C251,TaxableValuation[Tif_NonTIF],$A$4)</f>
        <v>57249471</v>
      </c>
      <c r="R251" s="8">
        <f>SUMIFS(TaxableValuation[Taxable Military Exempt],TaxableValuation[Dist],$C251,TaxableValuation[Tif_NonTIF],$A$4)</f>
        <v>120000</v>
      </c>
      <c r="S251" s="8">
        <f>SUMIFS(TaxableValuation[Taxable Homestead Exempt],TaxableValuation[Dist],$C251,TaxableValuation[Tif_NonTIF],$A$4)</f>
        <v>578500</v>
      </c>
      <c r="T251" s="8">
        <f>SUMIFS(TaxableValuation[Taxable Net],TaxableValuation[Dist],$C251,TaxableValuation[Tif_NonTIF],$A$4)</f>
        <v>56550971</v>
      </c>
      <c r="U251" s="8">
        <f>SUMIFS(TaxableValuation[Taxable Gas &amp; Elec Utilities],TaxableValuation[Dist],$C251,TaxableValuation[Tif_NonTIF],$A$4)</f>
        <v>0</v>
      </c>
      <c r="V251" s="8">
        <f t="shared" si="3"/>
        <v>56550971</v>
      </c>
    </row>
    <row r="252" spans="1:22" x14ac:dyDescent="0.25">
      <c r="A252">
        <f>'Assessed Non-TIF'!A252</f>
        <v>2026</v>
      </c>
      <c r="B252" t="str">
        <f>'Assessed Non-TIF'!B252</f>
        <v>07</v>
      </c>
      <c r="C252" t="str">
        <f>'Assessed Non-TIF'!C252</f>
        <v>5697</v>
      </c>
      <c r="D252" t="str">
        <f>'Assessed Non-TIF'!D252</f>
        <v>5697</v>
      </c>
      <c r="E252" t="str">
        <f>'Assessed Non-TIF'!E252</f>
        <v>RUDD-ROCKFORD-MARBLE ROCK</v>
      </c>
      <c r="F252" t="str">
        <f>'Assessed Non-TIF'!F252</f>
        <v>Rudd-Rockford-Marble Rock</v>
      </c>
      <c r="G252" s="8">
        <f>SUMIFS(TaxableValuation[Taxable Residential],TaxableValuation[Dist],$C252,TaxableValuation[Tif_NonTIF],$A$4)</f>
        <v>1611747</v>
      </c>
      <c r="H252" s="8">
        <f>SUMIFS(TaxableValuation[Taxable Ag Land],TaxableValuation[Dist],$C252,TaxableValuation[Tif_NonTIF],$A$4)</f>
        <v>0</v>
      </c>
      <c r="I252" s="8">
        <f>SUMIFS(TaxableValuation[Taxable Ag Building],TaxableValuation[Dist],$C252,TaxableValuation[Tif_NonTIF],$A$4)</f>
        <v>0</v>
      </c>
      <c r="J252" s="8">
        <f>SUMIFS(TaxableValuation[Taxable Commercial],TaxableValuation[Dist],$C252,TaxableValuation[Tif_NonTIF],$A$4)</f>
        <v>5773102</v>
      </c>
      <c r="K252" s="8">
        <f>SUMIFS(TaxableValuation[Taxable Industrial],TaxableValuation[Dist],$C252,TaxableValuation[Tif_NonTIF],$A$4)</f>
        <v>0</v>
      </c>
      <c r="L252" s="8">
        <f>SUMIFS(TaxableValuation[Taxable Reserved],TaxableValuation[Dist],$C252,TaxableValuation[Tif_NonTIF],$A$4)</f>
        <v>0</v>
      </c>
      <c r="M252" s="8">
        <f>SUMIFS(TaxableValuation[Taxable Reserved2],TaxableValuation[Dist],$C252,TaxableValuation[Tif_NonTIF],$A$4)</f>
        <v>0</v>
      </c>
      <c r="N252" s="8">
        <f>SUMIFS(TaxableValuation[Taxable Railroads],TaxableValuation[Dist],$C252,TaxableValuation[Tif_NonTIF],$A$4)</f>
        <v>0</v>
      </c>
      <c r="O252" s="8">
        <f>SUMIFS(TaxableValuation[Taxable Utilities],TaxableValuation[Dist],$C252,TaxableValuation[Tif_NonTIF],$A$4)</f>
        <v>0</v>
      </c>
      <c r="P252" s="8">
        <f>SUMIFS(TaxableValuation[Taxable Other],TaxableValuation[Dist],$C252,TaxableValuation[Tif_NonTIF],$A$4)</f>
        <v>0</v>
      </c>
      <c r="Q252" s="8">
        <f>SUMIFS(TaxableValuation[Taxable Gross],TaxableValuation[Dist],$C252,TaxableValuation[Tif_NonTIF],$A$4)</f>
        <v>7384849</v>
      </c>
      <c r="R252" s="8">
        <f>SUMIFS(TaxableValuation[Taxable Military Exempt],TaxableValuation[Dist],$C252,TaxableValuation[Tif_NonTIF],$A$4)</f>
        <v>0</v>
      </c>
      <c r="S252" s="8">
        <f>SUMIFS(TaxableValuation[Taxable Homestead Exempt],TaxableValuation[Dist],$C252,TaxableValuation[Tif_NonTIF],$A$4)</f>
        <v>0</v>
      </c>
      <c r="T252" s="8">
        <f>SUMIFS(TaxableValuation[Taxable Net],TaxableValuation[Dist],$C252,TaxableValuation[Tif_NonTIF],$A$4)</f>
        <v>7384849</v>
      </c>
      <c r="U252" s="8">
        <f>SUMIFS(TaxableValuation[Taxable Gas &amp; Elec Utilities],TaxableValuation[Dist],$C252,TaxableValuation[Tif_NonTIF],$A$4)</f>
        <v>0</v>
      </c>
      <c r="V252" s="8">
        <f t="shared" si="3"/>
        <v>7384849</v>
      </c>
    </row>
    <row r="253" spans="1:22" x14ac:dyDescent="0.25">
      <c r="A253">
        <f>'Assessed Non-TIF'!A253</f>
        <v>2026</v>
      </c>
      <c r="B253" t="str">
        <f>'Assessed Non-TIF'!B253</f>
        <v>05</v>
      </c>
      <c r="C253" t="str">
        <f>'Assessed Non-TIF'!C253</f>
        <v>5724</v>
      </c>
      <c r="D253" t="str">
        <f>'Assessed Non-TIF'!D253</f>
        <v>5724</v>
      </c>
      <c r="E253" t="str">
        <f>'Assessed Non-TIF'!E253</f>
        <v>RUTHVEN-AYRSHIRE</v>
      </c>
      <c r="F253" t="str">
        <f>'Assessed Non-TIF'!F253</f>
        <v>Ruthven-Ayrshire</v>
      </c>
      <c r="G253" s="8">
        <f>SUMIFS(TaxableValuation[Taxable Residential],TaxableValuation[Dist],$C253,TaxableValuation[Tif_NonTIF],$A$4)</f>
        <v>0</v>
      </c>
      <c r="H253" s="8">
        <f>SUMIFS(TaxableValuation[Taxable Ag Land],TaxableValuation[Dist],$C253,TaxableValuation[Tif_NonTIF],$A$4)</f>
        <v>0</v>
      </c>
      <c r="I253" s="8">
        <f>SUMIFS(TaxableValuation[Taxable Ag Building],TaxableValuation[Dist],$C253,TaxableValuation[Tif_NonTIF],$A$4)</f>
        <v>0</v>
      </c>
      <c r="J253" s="8">
        <f>SUMIFS(TaxableValuation[Taxable Commercial],TaxableValuation[Dist],$C253,TaxableValuation[Tif_NonTIF],$A$4)</f>
        <v>0</v>
      </c>
      <c r="K253" s="8">
        <f>SUMIFS(TaxableValuation[Taxable Industrial],TaxableValuation[Dist],$C253,TaxableValuation[Tif_NonTIF],$A$4)</f>
        <v>0</v>
      </c>
      <c r="L253" s="8">
        <f>SUMIFS(TaxableValuation[Taxable Reserved],TaxableValuation[Dist],$C253,TaxableValuation[Tif_NonTIF],$A$4)</f>
        <v>0</v>
      </c>
      <c r="M253" s="8">
        <f>SUMIFS(TaxableValuation[Taxable Reserved2],TaxableValuation[Dist],$C253,TaxableValuation[Tif_NonTIF],$A$4)</f>
        <v>0</v>
      </c>
      <c r="N253" s="8">
        <f>SUMIFS(TaxableValuation[Taxable Railroads],TaxableValuation[Dist],$C253,TaxableValuation[Tif_NonTIF],$A$4)</f>
        <v>0</v>
      </c>
      <c r="O253" s="8">
        <f>SUMIFS(TaxableValuation[Taxable Utilities],TaxableValuation[Dist],$C253,TaxableValuation[Tif_NonTIF],$A$4)</f>
        <v>0</v>
      </c>
      <c r="P253" s="8">
        <f>SUMIFS(TaxableValuation[Taxable Other],TaxableValuation[Dist],$C253,TaxableValuation[Tif_NonTIF],$A$4)</f>
        <v>0</v>
      </c>
      <c r="Q253" s="8">
        <f>SUMIFS(TaxableValuation[Taxable Gross],TaxableValuation[Dist],$C253,TaxableValuation[Tif_NonTIF],$A$4)</f>
        <v>0</v>
      </c>
      <c r="R253" s="8">
        <f>SUMIFS(TaxableValuation[Taxable Military Exempt],TaxableValuation[Dist],$C253,TaxableValuation[Tif_NonTIF],$A$4)</f>
        <v>0</v>
      </c>
      <c r="S253" s="8">
        <f>SUMIFS(TaxableValuation[Taxable Homestead Exempt],TaxableValuation[Dist],$C253,TaxableValuation[Tif_NonTIF],$A$4)</f>
        <v>0</v>
      </c>
      <c r="T253" s="8">
        <f>SUMIFS(TaxableValuation[Taxable Net],TaxableValuation[Dist],$C253,TaxableValuation[Tif_NonTIF],$A$4)</f>
        <v>0</v>
      </c>
      <c r="U253" s="8">
        <f>SUMIFS(TaxableValuation[Taxable Gas &amp; Elec Utilities],TaxableValuation[Dist],$C253,TaxableValuation[Tif_NonTIF],$A$4)</f>
        <v>0</v>
      </c>
      <c r="V253" s="8">
        <f t="shared" si="3"/>
        <v>0</v>
      </c>
    </row>
    <row r="254" spans="1:22" x14ac:dyDescent="0.25">
      <c r="A254">
        <f>'Assessed Non-TIF'!A254</f>
        <v>2026</v>
      </c>
      <c r="B254" t="str">
        <f>'Assessed Non-TIF'!B254</f>
        <v>11</v>
      </c>
      <c r="C254" t="str">
        <f>'Assessed Non-TIF'!C254</f>
        <v>5805</v>
      </c>
      <c r="D254" t="str">
        <f>'Assessed Non-TIF'!D254</f>
        <v>5805</v>
      </c>
      <c r="E254" t="str">
        <f>'Assessed Non-TIF'!E254</f>
        <v>SAYDEL</v>
      </c>
      <c r="F254" t="str">
        <f>'Assessed Non-TIF'!F254</f>
        <v>Saydel</v>
      </c>
      <c r="G254" s="8">
        <f>SUMIFS(TaxableValuation[Taxable Residential],TaxableValuation[Dist],$C254,TaxableValuation[Tif_NonTIF],$A$4)</f>
        <v>28518602</v>
      </c>
      <c r="H254" s="8">
        <f>SUMIFS(TaxableValuation[Taxable Ag Land],TaxableValuation[Dist],$C254,TaxableValuation[Tif_NonTIF],$A$4)</f>
        <v>2305</v>
      </c>
      <c r="I254" s="8">
        <f>SUMIFS(TaxableValuation[Taxable Ag Building],TaxableValuation[Dist],$C254,TaxableValuation[Tif_NonTIF],$A$4)</f>
        <v>0</v>
      </c>
      <c r="J254" s="8">
        <f>SUMIFS(TaxableValuation[Taxable Commercial],TaxableValuation[Dist],$C254,TaxableValuation[Tif_NonTIF],$A$4)</f>
        <v>71301601</v>
      </c>
      <c r="K254" s="8">
        <f>SUMIFS(TaxableValuation[Taxable Industrial],TaxableValuation[Dist],$C254,TaxableValuation[Tif_NonTIF],$A$4)</f>
        <v>43198316</v>
      </c>
      <c r="L254" s="8">
        <f>SUMIFS(TaxableValuation[Taxable Reserved],TaxableValuation[Dist],$C254,TaxableValuation[Tif_NonTIF],$A$4)</f>
        <v>0</v>
      </c>
      <c r="M254" s="8">
        <f>SUMIFS(TaxableValuation[Taxable Reserved2],TaxableValuation[Dist],$C254,TaxableValuation[Tif_NonTIF],$A$4)</f>
        <v>0</v>
      </c>
      <c r="N254" s="8">
        <f>SUMIFS(TaxableValuation[Taxable Railroads],TaxableValuation[Dist],$C254,TaxableValuation[Tif_NonTIF],$A$4)</f>
        <v>0</v>
      </c>
      <c r="O254" s="8">
        <f>SUMIFS(TaxableValuation[Taxable Utilities],TaxableValuation[Dist],$C254,TaxableValuation[Tif_NonTIF],$A$4)</f>
        <v>0</v>
      </c>
      <c r="P254" s="8">
        <f>SUMIFS(TaxableValuation[Taxable Other],TaxableValuation[Dist],$C254,TaxableValuation[Tif_NonTIF],$A$4)</f>
        <v>0</v>
      </c>
      <c r="Q254" s="8">
        <f>SUMIFS(TaxableValuation[Taxable Gross],TaxableValuation[Dist],$C254,TaxableValuation[Tif_NonTIF],$A$4)</f>
        <v>143020824</v>
      </c>
      <c r="R254" s="8">
        <f>SUMIFS(TaxableValuation[Taxable Military Exempt],TaxableValuation[Dist],$C254,TaxableValuation[Tif_NonTIF],$A$4)</f>
        <v>0</v>
      </c>
      <c r="S254" s="8">
        <f>SUMIFS(TaxableValuation[Taxable Homestead Exempt],TaxableValuation[Dist],$C254,TaxableValuation[Tif_NonTIF],$A$4)</f>
        <v>0</v>
      </c>
      <c r="T254" s="8">
        <f>SUMIFS(TaxableValuation[Taxable Net],TaxableValuation[Dist],$C254,TaxableValuation[Tif_NonTIF],$A$4)</f>
        <v>143020824</v>
      </c>
      <c r="U254" s="8">
        <f>SUMIFS(TaxableValuation[Taxable Gas &amp; Elec Utilities],TaxableValuation[Dist],$C254,TaxableValuation[Tif_NonTIF],$A$4)</f>
        <v>0</v>
      </c>
      <c r="V254" s="8">
        <f t="shared" si="3"/>
        <v>143020824</v>
      </c>
    </row>
    <row r="255" spans="1:22" x14ac:dyDescent="0.25">
      <c r="A255">
        <f>'Assessed Non-TIF'!A255</f>
        <v>2026</v>
      </c>
      <c r="B255" t="str">
        <f>'Assessed Non-TIF'!B255</f>
        <v>05</v>
      </c>
      <c r="C255" t="str">
        <f>'Assessed Non-TIF'!C255</f>
        <v>5823</v>
      </c>
      <c r="D255" t="str">
        <f>'Assessed Non-TIF'!D255</f>
        <v>5823</v>
      </c>
      <c r="E255" t="str">
        <f>'Assessed Non-TIF'!E255</f>
        <v>SCHALLER-CRESTLAND</v>
      </c>
      <c r="F255" t="str">
        <f>'Assessed Non-TIF'!F255</f>
        <v>Schaller-Crestland</v>
      </c>
      <c r="G255" s="8">
        <f>SUMIFS(TaxableValuation[Taxable Residential],TaxableValuation[Dist],$C255,TaxableValuation[Tif_NonTIF],$A$4)</f>
        <v>0</v>
      </c>
      <c r="H255" s="8">
        <f>SUMIFS(TaxableValuation[Taxable Ag Land],TaxableValuation[Dist],$C255,TaxableValuation[Tif_NonTIF],$A$4)</f>
        <v>0</v>
      </c>
      <c r="I255" s="8">
        <f>SUMIFS(TaxableValuation[Taxable Ag Building],TaxableValuation[Dist],$C255,TaxableValuation[Tif_NonTIF],$A$4)</f>
        <v>0</v>
      </c>
      <c r="J255" s="8">
        <f>SUMIFS(TaxableValuation[Taxable Commercial],TaxableValuation[Dist],$C255,TaxableValuation[Tif_NonTIF],$A$4)</f>
        <v>0</v>
      </c>
      <c r="K255" s="8">
        <f>SUMIFS(TaxableValuation[Taxable Industrial],TaxableValuation[Dist],$C255,TaxableValuation[Tif_NonTIF],$A$4)</f>
        <v>711431</v>
      </c>
      <c r="L255" s="8">
        <f>SUMIFS(TaxableValuation[Taxable Reserved],TaxableValuation[Dist],$C255,TaxableValuation[Tif_NonTIF],$A$4)</f>
        <v>0</v>
      </c>
      <c r="M255" s="8">
        <f>SUMIFS(TaxableValuation[Taxable Reserved2],TaxableValuation[Dist],$C255,TaxableValuation[Tif_NonTIF],$A$4)</f>
        <v>0</v>
      </c>
      <c r="N255" s="8">
        <f>SUMIFS(TaxableValuation[Taxable Railroads],TaxableValuation[Dist],$C255,TaxableValuation[Tif_NonTIF],$A$4)</f>
        <v>0</v>
      </c>
      <c r="O255" s="8">
        <f>SUMIFS(TaxableValuation[Taxable Utilities],TaxableValuation[Dist],$C255,TaxableValuation[Tif_NonTIF],$A$4)</f>
        <v>0</v>
      </c>
      <c r="P255" s="8">
        <f>SUMIFS(TaxableValuation[Taxable Other],TaxableValuation[Dist],$C255,TaxableValuation[Tif_NonTIF],$A$4)</f>
        <v>0</v>
      </c>
      <c r="Q255" s="8">
        <f>SUMIFS(TaxableValuation[Taxable Gross],TaxableValuation[Dist],$C255,TaxableValuation[Tif_NonTIF],$A$4)</f>
        <v>711431</v>
      </c>
      <c r="R255" s="8">
        <f>SUMIFS(TaxableValuation[Taxable Military Exempt],TaxableValuation[Dist],$C255,TaxableValuation[Tif_NonTIF],$A$4)</f>
        <v>0</v>
      </c>
      <c r="S255" s="8">
        <f>SUMIFS(TaxableValuation[Taxable Homestead Exempt],TaxableValuation[Dist],$C255,TaxableValuation[Tif_NonTIF],$A$4)</f>
        <v>0</v>
      </c>
      <c r="T255" s="8">
        <f>SUMIFS(TaxableValuation[Taxable Net],TaxableValuation[Dist],$C255,TaxableValuation[Tif_NonTIF],$A$4)</f>
        <v>711431</v>
      </c>
      <c r="U255" s="8">
        <f>SUMIFS(TaxableValuation[Taxable Gas &amp; Elec Utilities],TaxableValuation[Dist],$C255,TaxableValuation[Tif_NonTIF],$A$4)</f>
        <v>0</v>
      </c>
      <c r="V255" s="8">
        <f t="shared" si="3"/>
        <v>711431</v>
      </c>
    </row>
    <row r="256" spans="1:22" x14ac:dyDescent="0.25">
      <c r="A256">
        <f>'Assessed Non-TIF'!A256</f>
        <v>2026</v>
      </c>
      <c r="B256" t="str">
        <f>'Assessed Non-TIF'!B256</f>
        <v>12</v>
      </c>
      <c r="C256" t="str">
        <f>'Assessed Non-TIF'!C256</f>
        <v>5832</v>
      </c>
      <c r="D256" t="str">
        <f>'Assessed Non-TIF'!D256</f>
        <v>5832</v>
      </c>
      <c r="E256" t="str">
        <f>'Assessed Non-TIF'!E256</f>
        <v>SCHLESWIG</v>
      </c>
      <c r="F256" t="str">
        <f>'Assessed Non-TIF'!F256</f>
        <v>Schleswig</v>
      </c>
      <c r="G256" s="8">
        <f>SUMIFS(TaxableValuation[Taxable Residential],TaxableValuation[Dist],$C256,TaxableValuation[Tif_NonTIF],$A$4)</f>
        <v>0</v>
      </c>
      <c r="H256" s="8">
        <f>SUMIFS(TaxableValuation[Taxable Ag Land],TaxableValuation[Dist],$C256,TaxableValuation[Tif_NonTIF],$A$4)</f>
        <v>0</v>
      </c>
      <c r="I256" s="8">
        <f>SUMIFS(TaxableValuation[Taxable Ag Building],TaxableValuation[Dist],$C256,TaxableValuation[Tif_NonTIF],$A$4)</f>
        <v>0</v>
      </c>
      <c r="J256" s="8">
        <f>SUMIFS(TaxableValuation[Taxable Commercial],TaxableValuation[Dist],$C256,TaxableValuation[Tif_NonTIF],$A$4)</f>
        <v>1061220</v>
      </c>
      <c r="K256" s="8">
        <f>SUMIFS(TaxableValuation[Taxable Industrial],TaxableValuation[Dist],$C256,TaxableValuation[Tif_NonTIF],$A$4)</f>
        <v>3480524</v>
      </c>
      <c r="L256" s="8">
        <f>SUMIFS(TaxableValuation[Taxable Reserved],TaxableValuation[Dist],$C256,TaxableValuation[Tif_NonTIF],$A$4)</f>
        <v>0</v>
      </c>
      <c r="M256" s="8">
        <f>SUMIFS(TaxableValuation[Taxable Reserved2],TaxableValuation[Dist],$C256,TaxableValuation[Tif_NonTIF],$A$4)</f>
        <v>0</v>
      </c>
      <c r="N256" s="8">
        <f>SUMIFS(TaxableValuation[Taxable Railroads],TaxableValuation[Dist],$C256,TaxableValuation[Tif_NonTIF],$A$4)</f>
        <v>0</v>
      </c>
      <c r="O256" s="8">
        <f>SUMIFS(TaxableValuation[Taxable Utilities],TaxableValuation[Dist],$C256,TaxableValuation[Tif_NonTIF],$A$4)</f>
        <v>0</v>
      </c>
      <c r="P256" s="8">
        <f>SUMIFS(TaxableValuation[Taxable Other],TaxableValuation[Dist],$C256,TaxableValuation[Tif_NonTIF],$A$4)</f>
        <v>0</v>
      </c>
      <c r="Q256" s="8">
        <f>SUMIFS(TaxableValuation[Taxable Gross],TaxableValuation[Dist],$C256,TaxableValuation[Tif_NonTIF],$A$4)</f>
        <v>4541744</v>
      </c>
      <c r="R256" s="8">
        <f>SUMIFS(TaxableValuation[Taxable Military Exempt],TaxableValuation[Dist],$C256,TaxableValuation[Tif_NonTIF],$A$4)</f>
        <v>0</v>
      </c>
      <c r="S256" s="8">
        <f>SUMIFS(TaxableValuation[Taxable Homestead Exempt],TaxableValuation[Dist],$C256,TaxableValuation[Tif_NonTIF],$A$4)</f>
        <v>0</v>
      </c>
      <c r="T256" s="8">
        <f>SUMIFS(TaxableValuation[Taxable Net],TaxableValuation[Dist],$C256,TaxableValuation[Tif_NonTIF],$A$4)</f>
        <v>4541744</v>
      </c>
      <c r="U256" s="8">
        <f>SUMIFS(TaxableValuation[Taxable Gas &amp; Elec Utilities],TaxableValuation[Dist],$C256,TaxableValuation[Tif_NonTIF],$A$4)</f>
        <v>0</v>
      </c>
      <c r="V256" s="8">
        <f t="shared" si="3"/>
        <v>4541744</v>
      </c>
    </row>
    <row r="257" spans="1:22" x14ac:dyDescent="0.25">
      <c r="A257">
        <f>'Assessed Non-TIF'!A257</f>
        <v>2026</v>
      </c>
      <c r="B257" t="str">
        <f>'Assessed Non-TIF'!B257</f>
        <v>12</v>
      </c>
      <c r="C257" t="str">
        <f>'Assessed Non-TIF'!C257</f>
        <v>5877</v>
      </c>
      <c r="D257" t="str">
        <f>'Assessed Non-TIF'!D257</f>
        <v>5877</v>
      </c>
      <c r="E257" t="str">
        <f>'Assessed Non-TIF'!E257</f>
        <v>SERGEANT BLUFF-LUTON</v>
      </c>
      <c r="F257" t="str">
        <f>'Assessed Non-TIF'!F257</f>
        <v>Sergeant Bluff-Luton</v>
      </c>
      <c r="G257" s="8">
        <f>SUMIFS(TaxableValuation[Taxable Residential],TaxableValuation[Dist],$C257,TaxableValuation[Tif_NonTIF],$A$4)</f>
        <v>13387772</v>
      </c>
      <c r="H257" s="8">
        <f>SUMIFS(TaxableValuation[Taxable Ag Land],TaxableValuation[Dist],$C257,TaxableValuation[Tif_NonTIF],$A$4)</f>
        <v>199307</v>
      </c>
      <c r="I257" s="8">
        <f>SUMIFS(TaxableValuation[Taxable Ag Building],TaxableValuation[Dist],$C257,TaxableValuation[Tif_NonTIF],$A$4)</f>
        <v>81235</v>
      </c>
      <c r="J257" s="8">
        <f>SUMIFS(TaxableValuation[Taxable Commercial],TaxableValuation[Dist],$C257,TaxableValuation[Tif_NonTIF],$A$4)</f>
        <v>107906020</v>
      </c>
      <c r="K257" s="8">
        <f>SUMIFS(TaxableValuation[Taxable Industrial],TaxableValuation[Dist],$C257,TaxableValuation[Tif_NonTIF],$A$4)</f>
        <v>110631321</v>
      </c>
      <c r="L257" s="8">
        <f>SUMIFS(TaxableValuation[Taxable Reserved],TaxableValuation[Dist],$C257,TaxableValuation[Tif_NonTIF],$A$4)</f>
        <v>0</v>
      </c>
      <c r="M257" s="8">
        <f>SUMIFS(TaxableValuation[Taxable Reserved2],TaxableValuation[Dist],$C257,TaxableValuation[Tif_NonTIF],$A$4)</f>
        <v>0</v>
      </c>
      <c r="N257" s="8">
        <f>SUMIFS(TaxableValuation[Taxable Railroads],TaxableValuation[Dist],$C257,TaxableValuation[Tif_NonTIF],$A$4)</f>
        <v>0</v>
      </c>
      <c r="O257" s="8">
        <f>SUMIFS(TaxableValuation[Taxable Utilities],TaxableValuation[Dist],$C257,TaxableValuation[Tif_NonTIF],$A$4)</f>
        <v>0</v>
      </c>
      <c r="P257" s="8">
        <f>SUMIFS(TaxableValuation[Taxable Other],TaxableValuation[Dist],$C257,TaxableValuation[Tif_NonTIF],$A$4)</f>
        <v>0</v>
      </c>
      <c r="Q257" s="8">
        <f>SUMIFS(TaxableValuation[Taxable Gross],TaxableValuation[Dist],$C257,TaxableValuation[Tif_NonTIF],$A$4)</f>
        <v>232205655</v>
      </c>
      <c r="R257" s="8">
        <f>SUMIFS(TaxableValuation[Taxable Military Exempt],TaxableValuation[Dist],$C257,TaxableValuation[Tif_NonTIF],$A$4)</f>
        <v>0</v>
      </c>
      <c r="S257" s="8">
        <f>SUMIFS(TaxableValuation[Taxable Homestead Exempt],TaxableValuation[Dist],$C257,TaxableValuation[Tif_NonTIF],$A$4)</f>
        <v>0</v>
      </c>
      <c r="T257" s="8">
        <f>SUMIFS(TaxableValuation[Taxable Net],TaxableValuation[Dist],$C257,TaxableValuation[Tif_NonTIF],$A$4)</f>
        <v>232205655</v>
      </c>
      <c r="U257" s="8">
        <f>SUMIFS(TaxableValuation[Taxable Gas &amp; Elec Utilities],TaxableValuation[Dist],$C257,TaxableValuation[Tif_NonTIF],$A$4)</f>
        <v>0</v>
      </c>
      <c r="V257" s="8">
        <f t="shared" si="3"/>
        <v>232205655</v>
      </c>
    </row>
    <row r="258" spans="1:22" x14ac:dyDescent="0.25">
      <c r="A258">
        <f>'Assessed Non-TIF'!A258</f>
        <v>2026</v>
      </c>
      <c r="B258" t="str">
        <f>'Assessed Non-TIF'!B258</f>
        <v>15</v>
      </c>
      <c r="C258" t="str">
        <f>'Assessed Non-TIF'!C258</f>
        <v>5895</v>
      </c>
      <c r="D258" t="str">
        <f>'Assessed Non-TIF'!D258</f>
        <v>5895</v>
      </c>
      <c r="E258" t="str">
        <f>'Assessed Non-TIF'!E258</f>
        <v>SEYMOUR</v>
      </c>
      <c r="F258" t="str">
        <f>'Assessed Non-TIF'!F258</f>
        <v>Seymour</v>
      </c>
      <c r="G258" s="8">
        <f>SUMIFS(TaxableValuation[Taxable Residential],TaxableValuation[Dist],$C258,TaxableValuation[Tif_NonTIF],$A$4)</f>
        <v>0</v>
      </c>
      <c r="H258" s="8">
        <f>SUMIFS(TaxableValuation[Taxable Ag Land],TaxableValuation[Dist],$C258,TaxableValuation[Tif_NonTIF],$A$4)</f>
        <v>0</v>
      </c>
      <c r="I258" s="8">
        <f>SUMIFS(TaxableValuation[Taxable Ag Building],TaxableValuation[Dist],$C258,TaxableValuation[Tif_NonTIF],$A$4)</f>
        <v>0</v>
      </c>
      <c r="J258" s="8">
        <f>SUMIFS(TaxableValuation[Taxable Commercial],TaxableValuation[Dist],$C258,TaxableValuation[Tif_NonTIF],$A$4)</f>
        <v>0</v>
      </c>
      <c r="K258" s="8">
        <f>SUMIFS(TaxableValuation[Taxable Industrial],TaxableValuation[Dist],$C258,TaxableValuation[Tif_NonTIF],$A$4)</f>
        <v>0</v>
      </c>
      <c r="L258" s="8">
        <f>SUMIFS(TaxableValuation[Taxable Reserved],TaxableValuation[Dist],$C258,TaxableValuation[Tif_NonTIF],$A$4)</f>
        <v>0</v>
      </c>
      <c r="M258" s="8">
        <f>SUMIFS(TaxableValuation[Taxable Reserved2],TaxableValuation[Dist],$C258,TaxableValuation[Tif_NonTIF],$A$4)</f>
        <v>0</v>
      </c>
      <c r="N258" s="8">
        <f>SUMIFS(TaxableValuation[Taxable Railroads],TaxableValuation[Dist],$C258,TaxableValuation[Tif_NonTIF],$A$4)</f>
        <v>0</v>
      </c>
      <c r="O258" s="8">
        <f>SUMIFS(TaxableValuation[Taxable Utilities],TaxableValuation[Dist],$C258,TaxableValuation[Tif_NonTIF],$A$4)</f>
        <v>0</v>
      </c>
      <c r="P258" s="8">
        <f>SUMIFS(TaxableValuation[Taxable Other],TaxableValuation[Dist],$C258,TaxableValuation[Tif_NonTIF],$A$4)</f>
        <v>0</v>
      </c>
      <c r="Q258" s="8">
        <f>SUMIFS(TaxableValuation[Taxable Gross],TaxableValuation[Dist],$C258,TaxableValuation[Tif_NonTIF],$A$4)</f>
        <v>0</v>
      </c>
      <c r="R258" s="8">
        <f>SUMIFS(TaxableValuation[Taxable Military Exempt],TaxableValuation[Dist],$C258,TaxableValuation[Tif_NonTIF],$A$4)</f>
        <v>0</v>
      </c>
      <c r="S258" s="8">
        <f>SUMIFS(TaxableValuation[Taxable Homestead Exempt],TaxableValuation[Dist],$C258,TaxableValuation[Tif_NonTIF],$A$4)</f>
        <v>0</v>
      </c>
      <c r="T258" s="8">
        <f>SUMIFS(TaxableValuation[Taxable Net],TaxableValuation[Dist],$C258,TaxableValuation[Tif_NonTIF],$A$4)</f>
        <v>0</v>
      </c>
      <c r="U258" s="8">
        <f>SUMIFS(TaxableValuation[Taxable Gas &amp; Elec Utilities],TaxableValuation[Dist],$C258,TaxableValuation[Tif_NonTIF],$A$4)</f>
        <v>0</v>
      </c>
      <c r="V258" s="8">
        <f t="shared" si="3"/>
        <v>0</v>
      </c>
    </row>
    <row r="259" spans="1:22" x14ac:dyDescent="0.25">
      <c r="A259">
        <f>'Assessed Non-TIF'!A259</f>
        <v>2026</v>
      </c>
      <c r="B259" t="str">
        <f>'Assessed Non-TIF'!B259</f>
        <v>12</v>
      </c>
      <c r="C259" t="str">
        <f>'Assessed Non-TIF'!C259</f>
        <v>5949</v>
      </c>
      <c r="D259" t="str">
        <f>'Assessed Non-TIF'!D259</f>
        <v>5949</v>
      </c>
      <c r="E259" t="str">
        <f>'Assessed Non-TIF'!E259</f>
        <v>SHELDON</v>
      </c>
      <c r="F259" t="str">
        <f>'Assessed Non-TIF'!F259</f>
        <v>Sheldon</v>
      </c>
      <c r="G259" s="8">
        <f>SUMIFS(TaxableValuation[Taxable Residential],TaxableValuation[Dist],$C259,TaxableValuation[Tif_NonTIF],$A$4)</f>
        <v>44152733</v>
      </c>
      <c r="H259" s="8">
        <f>SUMIFS(TaxableValuation[Taxable Ag Land],TaxableValuation[Dist],$C259,TaxableValuation[Tif_NonTIF],$A$4)</f>
        <v>4192875</v>
      </c>
      <c r="I259" s="8">
        <f>SUMIFS(TaxableValuation[Taxable Ag Building],TaxableValuation[Dist],$C259,TaxableValuation[Tif_NonTIF],$A$4)</f>
        <v>284926</v>
      </c>
      <c r="J259" s="8">
        <f>SUMIFS(TaxableValuation[Taxable Commercial],TaxableValuation[Dist],$C259,TaxableValuation[Tif_NonTIF],$A$4)</f>
        <v>65973048</v>
      </c>
      <c r="K259" s="8">
        <f>SUMIFS(TaxableValuation[Taxable Industrial],TaxableValuation[Dist],$C259,TaxableValuation[Tif_NonTIF],$A$4)</f>
        <v>34472664</v>
      </c>
      <c r="L259" s="8">
        <f>SUMIFS(TaxableValuation[Taxable Reserved],TaxableValuation[Dist],$C259,TaxableValuation[Tif_NonTIF],$A$4)</f>
        <v>0</v>
      </c>
      <c r="M259" s="8">
        <f>SUMIFS(TaxableValuation[Taxable Reserved2],TaxableValuation[Dist],$C259,TaxableValuation[Tif_NonTIF],$A$4)</f>
        <v>0</v>
      </c>
      <c r="N259" s="8">
        <f>SUMIFS(TaxableValuation[Taxable Railroads],TaxableValuation[Dist],$C259,TaxableValuation[Tif_NonTIF],$A$4)</f>
        <v>0</v>
      </c>
      <c r="O259" s="8">
        <f>SUMIFS(TaxableValuation[Taxable Utilities],TaxableValuation[Dist],$C259,TaxableValuation[Tif_NonTIF],$A$4)</f>
        <v>0</v>
      </c>
      <c r="P259" s="8">
        <f>SUMIFS(TaxableValuation[Taxable Other],TaxableValuation[Dist],$C259,TaxableValuation[Tif_NonTIF],$A$4)</f>
        <v>0</v>
      </c>
      <c r="Q259" s="8">
        <f>SUMIFS(TaxableValuation[Taxable Gross],TaxableValuation[Dist],$C259,TaxableValuation[Tif_NonTIF],$A$4)</f>
        <v>149076246</v>
      </c>
      <c r="R259" s="8">
        <f>SUMIFS(TaxableValuation[Taxable Military Exempt],TaxableValuation[Dist],$C259,TaxableValuation[Tif_NonTIF],$A$4)</f>
        <v>111524</v>
      </c>
      <c r="S259" s="8">
        <f>SUMIFS(TaxableValuation[Taxable Homestead Exempt],TaxableValuation[Dist],$C259,TaxableValuation[Tif_NonTIF],$A$4)</f>
        <v>526500</v>
      </c>
      <c r="T259" s="8">
        <f>SUMIFS(TaxableValuation[Taxable Net],TaxableValuation[Dist],$C259,TaxableValuation[Tif_NonTIF],$A$4)</f>
        <v>148438222</v>
      </c>
      <c r="U259" s="8">
        <f>SUMIFS(TaxableValuation[Taxable Gas &amp; Elec Utilities],TaxableValuation[Dist],$C259,TaxableValuation[Tif_NonTIF],$A$4)</f>
        <v>0</v>
      </c>
      <c r="V259" s="8">
        <f t="shared" si="3"/>
        <v>148438222</v>
      </c>
    </row>
    <row r="260" spans="1:22" x14ac:dyDescent="0.25">
      <c r="A260">
        <f>'Assessed Non-TIF'!A260</f>
        <v>2026</v>
      </c>
      <c r="B260" t="str">
        <f>'Assessed Non-TIF'!B260</f>
        <v>13</v>
      </c>
      <c r="C260" t="str">
        <f>'Assessed Non-TIF'!C260</f>
        <v>5976</v>
      </c>
      <c r="D260" t="str">
        <f>'Assessed Non-TIF'!D260</f>
        <v>5976</v>
      </c>
      <c r="E260" t="str">
        <f>'Assessed Non-TIF'!E260</f>
        <v>SHENANDOAH</v>
      </c>
      <c r="F260" t="str">
        <f>'Assessed Non-TIF'!F260</f>
        <v>Shenandoah</v>
      </c>
      <c r="G260" s="8">
        <f>SUMIFS(TaxableValuation[Taxable Residential],TaxableValuation[Dist],$C260,TaxableValuation[Tif_NonTIF],$A$4)</f>
        <v>1364850</v>
      </c>
      <c r="H260" s="8">
        <f>SUMIFS(TaxableValuation[Taxable Ag Land],TaxableValuation[Dist],$C260,TaxableValuation[Tif_NonTIF],$A$4)</f>
        <v>0</v>
      </c>
      <c r="I260" s="8">
        <f>SUMIFS(TaxableValuation[Taxable Ag Building],TaxableValuation[Dist],$C260,TaxableValuation[Tif_NonTIF],$A$4)</f>
        <v>277</v>
      </c>
      <c r="J260" s="8">
        <f>SUMIFS(TaxableValuation[Taxable Commercial],TaxableValuation[Dist],$C260,TaxableValuation[Tif_NonTIF],$A$4)</f>
        <v>2902109</v>
      </c>
      <c r="K260" s="8">
        <f>SUMIFS(TaxableValuation[Taxable Industrial],TaxableValuation[Dist],$C260,TaxableValuation[Tif_NonTIF],$A$4)</f>
        <v>256367</v>
      </c>
      <c r="L260" s="8">
        <f>SUMIFS(TaxableValuation[Taxable Reserved],TaxableValuation[Dist],$C260,TaxableValuation[Tif_NonTIF],$A$4)</f>
        <v>0</v>
      </c>
      <c r="M260" s="8">
        <f>SUMIFS(TaxableValuation[Taxable Reserved2],TaxableValuation[Dist],$C260,TaxableValuation[Tif_NonTIF],$A$4)</f>
        <v>0</v>
      </c>
      <c r="N260" s="8">
        <f>SUMIFS(TaxableValuation[Taxable Railroads],TaxableValuation[Dist],$C260,TaxableValuation[Tif_NonTIF],$A$4)</f>
        <v>0</v>
      </c>
      <c r="O260" s="8">
        <f>SUMIFS(TaxableValuation[Taxable Utilities],TaxableValuation[Dist],$C260,TaxableValuation[Tif_NonTIF],$A$4)</f>
        <v>0</v>
      </c>
      <c r="P260" s="8">
        <f>SUMIFS(TaxableValuation[Taxable Other],TaxableValuation[Dist],$C260,TaxableValuation[Tif_NonTIF],$A$4)</f>
        <v>0</v>
      </c>
      <c r="Q260" s="8">
        <f>SUMIFS(TaxableValuation[Taxable Gross],TaxableValuation[Dist],$C260,TaxableValuation[Tif_NonTIF],$A$4)</f>
        <v>4523603</v>
      </c>
      <c r="R260" s="8">
        <f>SUMIFS(TaxableValuation[Taxable Military Exempt],TaxableValuation[Dist],$C260,TaxableValuation[Tif_NonTIF],$A$4)</f>
        <v>0</v>
      </c>
      <c r="S260" s="8">
        <f>SUMIFS(TaxableValuation[Taxable Homestead Exempt],TaxableValuation[Dist],$C260,TaxableValuation[Tif_NonTIF],$A$4)</f>
        <v>0</v>
      </c>
      <c r="T260" s="8">
        <f>SUMIFS(TaxableValuation[Taxable Net],TaxableValuation[Dist],$C260,TaxableValuation[Tif_NonTIF],$A$4)</f>
        <v>4523603</v>
      </c>
      <c r="U260" s="8">
        <f>SUMIFS(TaxableValuation[Taxable Gas &amp; Elec Utilities],TaxableValuation[Dist],$C260,TaxableValuation[Tif_NonTIF],$A$4)</f>
        <v>0</v>
      </c>
      <c r="V260" s="8">
        <f t="shared" si="3"/>
        <v>4523603</v>
      </c>
    </row>
    <row r="261" spans="1:22" x14ac:dyDescent="0.25">
      <c r="A261">
        <f>'Assessed Non-TIF'!A261</f>
        <v>2026</v>
      </c>
      <c r="B261" t="str">
        <f>'Assessed Non-TIF'!B261</f>
        <v>12</v>
      </c>
      <c r="C261" t="str">
        <f>'Assessed Non-TIF'!C261</f>
        <v>5994</v>
      </c>
      <c r="D261" t="str">
        <f>'Assessed Non-TIF'!D261</f>
        <v>5994</v>
      </c>
      <c r="E261" t="str">
        <f>'Assessed Non-TIF'!E261</f>
        <v>SIBLEY-OCHEYEDAN</v>
      </c>
      <c r="F261" t="str">
        <f>'Assessed Non-TIF'!F261</f>
        <v>Sibley-Ocheyedan</v>
      </c>
      <c r="G261" s="8">
        <f>SUMIFS(TaxableValuation[Taxable Residential],TaxableValuation[Dist],$C261,TaxableValuation[Tif_NonTIF],$A$4)</f>
        <v>12572820</v>
      </c>
      <c r="H261" s="8">
        <f>SUMIFS(TaxableValuation[Taxable Ag Land],TaxableValuation[Dist],$C261,TaxableValuation[Tif_NonTIF],$A$4)</f>
        <v>0</v>
      </c>
      <c r="I261" s="8">
        <f>SUMIFS(TaxableValuation[Taxable Ag Building],TaxableValuation[Dist],$C261,TaxableValuation[Tif_NonTIF],$A$4)</f>
        <v>0</v>
      </c>
      <c r="J261" s="8">
        <f>SUMIFS(TaxableValuation[Taxable Commercial],TaxableValuation[Dist],$C261,TaxableValuation[Tif_NonTIF],$A$4)</f>
        <v>20933085</v>
      </c>
      <c r="K261" s="8">
        <f>SUMIFS(TaxableValuation[Taxable Industrial],TaxableValuation[Dist],$C261,TaxableValuation[Tif_NonTIF],$A$4)</f>
        <v>16718506</v>
      </c>
      <c r="L261" s="8">
        <f>SUMIFS(TaxableValuation[Taxable Reserved],TaxableValuation[Dist],$C261,TaxableValuation[Tif_NonTIF],$A$4)</f>
        <v>0</v>
      </c>
      <c r="M261" s="8">
        <f>SUMIFS(TaxableValuation[Taxable Reserved2],TaxableValuation[Dist],$C261,TaxableValuation[Tif_NonTIF],$A$4)</f>
        <v>0</v>
      </c>
      <c r="N261" s="8">
        <f>SUMIFS(TaxableValuation[Taxable Railroads],TaxableValuation[Dist],$C261,TaxableValuation[Tif_NonTIF],$A$4)</f>
        <v>0</v>
      </c>
      <c r="O261" s="8">
        <f>SUMIFS(TaxableValuation[Taxable Utilities],TaxableValuation[Dist],$C261,TaxableValuation[Tif_NonTIF],$A$4)</f>
        <v>0</v>
      </c>
      <c r="P261" s="8">
        <f>SUMIFS(TaxableValuation[Taxable Other],TaxableValuation[Dist],$C261,TaxableValuation[Tif_NonTIF],$A$4)</f>
        <v>0</v>
      </c>
      <c r="Q261" s="8">
        <f>SUMIFS(TaxableValuation[Taxable Gross],TaxableValuation[Dist],$C261,TaxableValuation[Tif_NonTIF],$A$4)</f>
        <v>50224411</v>
      </c>
      <c r="R261" s="8">
        <f>SUMIFS(TaxableValuation[Taxable Military Exempt],TaxableValuation[Dist],$C261,TaxableValuation[Tif_NonTIF],$A$4)</f>
        <v>0</v>
      </c>
      <c r="S261" s="8">
        <f>SUMIFS(TaxableValuation[Taxable Homestead Exempt],TaxableValuation[Dist],$C261,TaxableValuation[Tif_NonTIF],$A$4)</f>
        <v>0</v>
      </c>
      <c r="T261" s="8">
        <f>SUMIFS(TaxableValuation[Taxable Net],TaxableValuation[Dist],$C261,TaxableValuation[Tif_NonTIF],$A$4)</f>
        <v>50224411</v>
      </c>
      <c r="U261" s="8">
        <f>SUMIFS(TaxableValuation[Taxable Gas &amp; Elec Utilities],TaxableValuation[Dist],$C261,TaxableValuation[Tif_NonTIF],$A$4)</f>
        <v>0</v>
      </c>
      <c r="V261" s="8">
        <f t="shared" si="3"/>
        <v>50224411</v>
      </c>
    </row>
    <row r="262" spans="1:22" x14ac:dyDescent="0.25">
      <c r="A262">
        <f>'Assessed Non-TIF'!A262</f>
        <v>2026</v>
      </c>
      <c r="B262" t="str">
        <f>'Assessed Non-TIF'!B262</f>
        <v>13</v>
      </c>
      <c r="C262" t="str">
        <f>'Assessed Non-TIF'!C262</f>
        <v>6003</v>
      </c>
      <c r="D262" t="str">
        <f>'Assessed Non-TIF'!D262</f>
        <v>6003</v>
      </c>
      <c r="E262" t="str">
        <f>'Assessed Non-TIF'!E262</f>
        <v>SIDNEY</v>
      </c>
      <c r="F262" t="str">
        <f>'Assessed Non-TIF'!F262</f>
        <v>Sidney</v>
      </c>
      <c r="G262" s="8">
        <f>SUMIFS(TaxableValuation[Taxable Residential],TaxableValuation[Dist],$C262,TaxableValuation[Tif_NonTIF],$A$4)</f>
        <v>0</v>
      </c>
      <c r="H262" s="8">
        <f>SUMIFS(TaxableValuation[Taxable Ag Land],TaxableValuation[Dist],$C262,TaxableValuation[Tif_NonTIF],$A$4)</f>
        <v>0</v>
      </c>
      <c r="I262" s="8">
        <f>SUMIFS(TaxableValuation[Taxable Ag Building],TaxableValuation[Dist],$C262,TaxableValuation[Tif_NonTIF],$A$4)</f>
        <v>0</v>
      </c>
      <c r="J262" s="8">
        <f>SUMIFS(TaxableValuation[Taxable Commercial],TaxableValuation[Dist],$C262,TaxableValuation[Tif_NonTIF],$A$4)</f>
        <v>0</v>
      </c>
      <c r="K262" s="8">
        <f>SUMIFS(TaxableValuation[Taxable Industrial],TaxableValuation[Dist],$C262,TaxableValuation[Tif_NonTIF],$A$4)</f>
        <v>0</v>
      </c>
      <c r="L262" s="8">
        <f>SUMIFS(TaxableValuation[Taxable Reserved],TaxableValuation[Dist],$C262,TaxableValuation[Tif_NonTIF],$A$4)</f>
        <v>0</v>
      </c>
      <c r="M262" s="8">
        <f>SUMIFS(TaxableValuation[Taxable Reserved2],TaxableValuation[Dist],$C262,TaxableValuation[Tif_NonTIF],$A$4)</f>
        <v>0</v>
      </c>
      <c r="N262" s="8">
        <f>SUMIFS(TaxableValuation[Taxable Railroads],TaxableValuation[Dist],$C262,TaxableValuation[Tif_NonTIF],$A$4)</f>
        <v>0</v>
      </c>
      <c r="O262" s="8">
        <f>SUMIFS(TaxableValuation[Taxable Utilities],TaxableValuation[Dist],$C262,TaxableValuation[Tif_NonTIF],$A$4)</f>
        <v>0</v>
      </c>
      <c r="P262" s="8">
        <f>SUMIFS(TaxableValuation[Taxable Other],TaxableValuation[Dist],$C262,TaxableValuation[Tif_NonTIF],$A$4)</f>
        <v>0</v>
      </c>
      <c r="Q262" s="8">
        <f>SUMIFS(TaxableValuation[Taxable Gross],TaxableValuation[Dist],$C262,TaxableValuation[Tif_NonTIF],$A$4)</f>
        <v>0</v>
      </c>
      <c r="R262" s="8">
        <f>SUMIFS(TaxableValuation[Taxable Military Exempt],TaxableValuation[Dist],$C262,TaxableValuation[Tif_NonTIF],$A$4)</f>
        <v>0</v>
      </c>
      <c r="S262" s="8">
        <f>SUMIFS(TaxableValuation[Taxable Homestead Exempt],TaxableValuation[Dist],$C262,TaxableValuation[Tif_NonTIF],$A$4)</f>
        <v>0</v>
      </c>
      <c r="T262" s="8">
        <f>SUMIFS(TaxableValuation[Taxable Net],TaxableValuation[Dist],$C262,TaxableValuation[Tif_NonTIF],$A$4)</f>
        <v>0</v>
      </c>
      <c r="U262" s="8">
        <f>SUMIFS(TaxableValuation[Taxable Gas &amp; Elec Utilities],TaxableValuation[Dist],$C262,TaxableValuation[Tif_NonTIF],$A$4)</f>
        <v>0</v>
      </c>
      <c r="V262" s="8">
        <f t="shared" si="3"/>
        <v>0</v>
      </c>
    </row>
    <row r="263" spans="1:22" x14ac:dyDescent="0.25">
      <c r="A263">
        <f>'Assessed Non-TIF'!A263</f>
        <v>2026</v>
      </c>
      <c r="B263" t="str">
        <f>'Assessed Non-TIF'!B263</f>
        <v>15</v>
      </c>
      <c r="C263" t="str">
        <f>'Assessed Non-TIF'!C263</f>
        <v>6012</v>
      </c>
      <c r="D263" t="str">
        <f>'Assessed Non-TIF'!D263</f>
        <v>6012</v>
      </c>
      <c r="E263" t="str">
        <f>'Assessed Non-TIF'!E263</f>
        <v>SIGOURNEY</v>
      </c>
      <c r="F263" t="str">
        <f>'Assessed Non-TIF'!F263</f>
        <v>Sigourney</v>
      </c>
      <c r="G263" s="8">
        <f>SUMIFS(TaxableValuation[Taxable Residential],TaxableValuation[Dist],$C263,TaxableValuation[Tif_NonTIF],$A$4)</f>
        <v>195334</v>
      </c>
      <c r="H263" s="8">
        <f>SUMIFS(TaxableValuation[Taxable Ag Land],TaxableValuation[Dist],$C263,TaxableValuation[Tif_NonTIF],$A$4)</f>
        <v>0</v>
      </c>
      <c r="I263" s="8">
        <f>SUMIFS(TaxableValuation[Taxable Ag Building],TaxableValuation[Dist],$C263,TaxableValuation[Tif_NonTIF],$A$4)</f>
        <v>0</v>
      </c>
      <c r="J263" s="8">
        <f>SUMIFS(TaxableValuation[Taxable Commercial],TaxableValuation[Dist],$C263,TaxableValuation[Tif_NonTIF],$A$4)</f>
        <v>213450</v>
      </c>
      <c r="K263" s="8">
        <f>SUMIFS(TaxableValuation[Taxable Industrial],TaxableValuation[Dist],$C263,TaxableValuation[Tif_NonTIF],$A$4)</f>
        <v>7361</v>
      </c>
      <c r="L263" s="8">
        <f>SUMIFS(TaxableValuation[Taxable Reserved],TaxableValuation[Dist],$C263,TaxableValuation[Tif_NonTIF],$A$4)</f>
        <v>0</v>
      </c>
      <c r="M263" s="8">
        <f>SUMIFS(TaxableValuation[Taxable Reserved2],TaxableValuation[Dist],$C263,TaxableValuation[Tif_NonTIF],$A$4)</f>
        <v>0</v>
      </c>
      <c r="N263" s="8">
        <f>SUMIFS(TaxableValuation[Taxable Railroads],TaxableValuation[Dist],$C263,TaxableValuation[Tif_NonTIF],$A$4)</f>
        <v>0</v>
      </c>
      <c r="O263" s="8">
        <f>SUMIFS(TaxableValuation[Taxable Utilities],TaxableValuation[Dist],$C263,TaxableValuation[Tif_NonTIF],$A$4)</f>
        <v>0</v>
      </c>
      <c r="P263" s="8">
        <f>SUMIFS(TaxableValuation[Taxable Other],TaxableValuation[Dist],$C263,TaxableValuation[Tif_NonTIF],$A$4)</f>
        <v>0</v>
      </c>
      <c r="Q263" s="8">
        <f>SUMIFS(TaxableValuation[Taxable Gross],TaxableValuation[Dist],$C263,TaxableValuation[Tif_NonTIF],$A$4)</f>
        <v>416145</v>
      </c>
      <c r="R263" s="8">
        <f>SUMIFS(TaxableValuation[Taxable Military Exempt],TaxableValuation[Dist],$C263,TaxableValuation[Tif_NonTIF],$A$4)</f>
        <v>0</v>
      </c>
      <c r="S263" s="8">
        <f>SUMIFS(TaxableValuation[Taxable Homestead Exempt],TaxableValuation[Dist],$C263,TaxableValuation[Tif_NonTIF],$A$4)</f>
        <v>0</v>
      </c>
      <c r="T263" s="8">
        <f>SUMIFS(TaxableValuation[Taxable Net],TaxableValuation[Dist],$C263,TaxableValuation[Tif_NonTIF],$A$4)</f>
        <v>416145</v>
      </c>
      <c r="U263" s="8">
        <f>SUMIFS(TaxableValuation[Taxable Gas &amp; Elec Utilities],TaxableValuation[Dist],$C263,TaxableValuation[Tif_NonTIF],$A$4)</f>
        <v>0</v>
      </c>
      <c r="V263" s="8">
        <f t="shared" si="3"/>
        <v>416145</v>
      </c>
    </row>
    <row r="264" spans="1:22" x14ac:dyDescent="0.25">
      <c r="A264">
        <f>'Assessed Non-TIF'!A264</f>
        <v>2026</v>
      </c>
      <c r="B264" t="str">
        <f>'Assessed Non-TIF'!B264</f>
        <v>12</v>
      </c>
      <c r="C264" t="str">
        <f>'Assessed Non-TIF'!C264</f>
        <v>6030</v>
      </c>
      <c r="D264" t="str">
        <f>'Assessed Non-TIF'!D264</f>
        <v>6030</v>
      </c>
      <c r="E264" t="str">
        <f>'Assessed Non-TIF'!E264</f>
        <v>SIOUX CENTER</v>
      </c>
      <c r="F264" t="str">
        <f>'Assessed Non-TIF'!F264</f>
        <v>Sioux Center</v>
      </c>
      <c r="G264" s="8">
        <f>SUMIFS(TaxableValuation[Taxable Residential],TaxableValuation[Dist],$C264,TaxableValuation[Tif_NonTIF],$A$4)</f>
        <v>55482770</v>
      </c>
      <c r="H264" s="8">
        <f>SUMIFS(TaxableValuation[Taxable Ag Land],TaxableValuation[Dist],$C264,TaxableValuation[Tif_NonTIF],$A$4)</f>
        <v>9044434</v>
      </c>
      <c r="I264" s="8">
        <f>SUMIFS(TaxableValuation[Taxable Ag Building],TaxableValuation[Dist],$C264,TaxableValuation[Tif_NonTIF],$A$4)</f>
        <v>6382944</v>
      </c>
      <c r="J264" s="8">
        <f>SUMIFS(TaxableValuation[Taxable Commercial],TaxableValuation[Dist],$C264,TaxableValuation[Tif_NonTIF],$A$4)</f>
        <v>72539977</v>
      </c>
      <c r="K264" s="8">
        <f>SUMIFS(TaxableValuation[Taxable Industrial],TaxableValuation[Dist],$C264,TaxableValuation[Tif_NonTIF],$A$4)</f>
        <v>21881029</v>
      </c>
      <c r="L264" s="8">
        <f>SUMIFS(TaxableValuation[Taxable Reserved],TaxableValuation[Dist],$C264,TaxableValuation[Tif_NonTIF],$A$4)</f>
        <v>0</v>
      </c>
      <c r="M264" s="8">
        <f>SUMIFS(TaxableValuation[Taxable Reserved2],TaxableValuation[Dist],$C264,TaxableValuation[Tif_NonTIF],$A$4)</f>
        <v>0</v>
      </c>
      <c r="N264" s="8">
        <f>SUMIFS(TaxableValuation[Taxable Railroads],TaxableValuation[Dist],$C264,TaxableValuation[Tif_NonTIF],$A$4)</f>
        <v>0</v>
      </c>
      <c r="O264" s="8">
        <f>SUMIFS(TaxableValuation[Taxable Utilities],TaxableValuation[Dist],$C264,TaxableValuation[Tif_NonTIF],$A$4)</f>
        <v>0</v>
      </c>
      <c r="P264" s="8">
        <f>SUMIFS(TaxableValuation[Taxable Other],TaxableValuation[Dist],$C264,TaxableValuation[Tif_NonTIF],$A$4)</f>
        <v>0</v>
      </c>
      <c r="Q264" s="8">
        <f>SUMIFS(TaxableValuation[Taxable Gross],TaxableValuation[Dist],$C264,TaxableValuation[Tif_NonTIF],$A$4)</f>
        <v>165331154</v>
      </c>
      <c r="R264" s="8">
        <f>SUMIFS(TaxableValuation[Taxable Military Exempt],TaxableValuation[Dist],$C264,TaxableValuation[Tif_NonTIF],$A$4)</f>
        <v>12000</v>
      </c>
      <c r="S264" s="8">
        <f>SUMIFS(TaxableValuation[Taxable Homestead Exempt],TaxableValuation[Dist],$C264,TaxableValuation[Tif_NonTIF],$A$4)</f>
        <v>78000</v>
      </c>
      <c r="T264" s="8">
        <f>SUMIFS(TaxableValuation[Taxable Net],TaxableValuation[Dist],$C264,TaxableValuation[Tif_NonTIF],$A$4)</f>
        <v>165241154</v>
      </c>
      <c r="U264" s="8">
        <f>SUMIFS(TaxableValuation[Taxable Gas &amp; Elec Utilities],TaxableValuation[Dist],$C264,TaxableValuation[Tif_NonTIF],$A$4)</f>
        <v>0</v>
      </c>
      <c r="V264" s="8">
        <f t="shared" ref="V264:V327" si="4">SUM(T264:U264)</f>
        <v>165241154</v>
      </c>
    </row>
    <row r="265" spans="1:22" x14ac:dyDescent="0.25">
      <c r="A265">
        <f>'Assessed Non-TIF'!A265</f>
        <v>2026</v>
      </c>
      <c r="B265" t="str">
        <f>'Assessed Non-TIF'!B265</f>
        <v>05</v>
      </c>
      <c r="C265" t="str">
        <f>'Assessed Non-TIF'!C265</f>
        <v>6048</v>
      </c>
      <c r="D265" t="str">
        <f>'Assessed Non-TIF'!D265</f>
        <v>6035</v>
      </c>
      <c r="E265" t="str">
        <f>'Assessed Non-TIF'!E265</f>
        <v>SIOUX CENTRAL</v>
      </c>
      <c r="F265" t="str">
        <f>'Assessed Non-TIF'!F265</f>
        <v>Sioux Central</v>
      </c>
      <c r="G265" s="8">
        <f>SUMIFS(TaxableValuation[Taxable Residential],TaxableValuation[Dist],$C265,TaxableValuation[Tif_NonTIF],$A$4)</f>
        <v>0</v>
      </c>
      <c r="H265" s="8">
        <f>SUMIFS(TaxableValuation[Taxable Ag Land],TaxableValuation[Dist],$C265,TaxableValuation[Tif_NonTIF],$A$4)</f>
        <v>0</v>
      </c>
      <c r="I265" s="8">
        <f>SUMIFS(TaxableValuation[Taxable Ag Building],TaxableValuation[Dist],$C265,TaxableValuation[Tif_NonTIF],$A$4)</f>
        <v>0</v>
      </c>
      <c r="J265" s="8">
        <f>SUMIFS(TaxableValuation[Taxable Commercial],TaxableValuation[Dist],$C265,TaxableValuation[Tif_NonTIF],$A$4)</f>
        <v>0</v>
      </c>
      <c r="K265" s="8">
        <f>SUMIFS(TaxableValuation[Taxable Industrial],TaxableValuation[Dist],$C265,TaxableValuation[Tif_NonTIF],$A$4)</f>
        <v>0</v>
      </c>
      <c r="L265" s="8">
        <f>SUMIFS(TaxableValuation[Taxable Reserved],TaxableValuation[Dist],$C265,TaxableValuation[Tif_NonTIF],$A$4)</f>
        <v>0</v>
      </c>
      <c r="M265" s="8">
        <f>SUMIFS(TaxableValuation[Taxable Reserved2],TaxableValuation[Dist],$C265,TaxableValuation[Tif_NonTIF],$A$4)</f>
        <v>0</v>
      </c>
      <c r="N265" s="8">
        <f>SUMIFS(TaxableValuation[Taxable Railroads],TaxableValuation[Dist],$C265,TaxableValuation[Tif_NonTIF],$A$4)</f>
        <v>0</v>
      </c>
      <c r="O265" s="8">
        <f>SUMIFS(TaxableValuation[Taxable Utilities],TaxableValuation[Dist],$C265,TaxableValuation[Tif_NonTIF],$A$4)</f>
        <v>0</v>
      </c>
      <c r="P265" s="8">
        <f>SUMIFS(TaxableValuation[Taxable Other],TaxableValuation[Dist],$C265,TaxableValuation[Tif_NonTIF],$A$4)</f>
        <v>0</v>
      </c>
      <c r="Q265" s="8">
        <f>SUMIFS(TaxableValuation[Taxable Gross],TaxableValuation[Dist],$C265,TaxableValuation[Tif_NonTIF],$A$4)</f>
        <v>0</v>
      </c>
      <c r="R265" s="8">
        <f>SUMIFS(TaxableValuation[Taxable Military Exempt],TaxableValuation[Dist],$C265,TaxableValuation[Tif_NonTIF],$A$4)</f>
        <v>0</v>
      </c>
      <c r="S265" s="8">
        <f>SUMIFS(TaxableValuation[Taxable Homestead Exempt],TaxableValuation[Dist],$C265,TaxableValuation[Tif_NonTIF],$A$4)</f>
        <v>0</v>
      </c>
      <c r="T265" s="8">
        <f>SUMIFS(TaxableValuation[Taxable Net],TaxableValuation[Dist],$C265,TaxableValuation[Tif_NonTIF],$A$4)</f>
        <v>0</v>
      </c>
      <c r="U265" s="8">
        <f>SUMIFS(TaxableValuation[Taxable Gas &amp; Elec Utilities],TaxableValuation[Dist],$C265,TaxableValuation[Tif_NonTIF],$A$4)</f>
        <v>0</v>
      </c>
      <c r="V265" s="8">
        <f t="shared" si="4"/>
        <v>0</v>
      </c>
    </row>
    <row r="266" spans="1:22" x14ac:dyDescent="0.25">
      <c r="A266">
        <f>'Assessed Non-TIF'!A266</f>
        <v>2026</v>
      </c>
      <c r="B266" t="str">
        <f>'Assessed Non-TIF'!B266</f>
        <v>12</v>
      </c>
      <c r="C266" t="str">
        <f>'Assessed Non-TIF'!C266</f>
        <v>6039</v>
      </c>
      <c r="D266" t="str">
        <f>'Assessed Non-TIF'!D266</f>
        <v>6039</v>
      </c>
      <c r="E266" t="str">
        <f>'Assessed Non-TIF'!E266</f>
        <v>SIOUX CITY</v>
      </c>
      <c r="F266" t="str">
        <f>'Assessed Non-TIF'!F266</f>
        <v>Sioux City</v>
      </c>
      <c r="G266" s="8">
        <f>SUMIFS(TaxableValuation[Taxable Residential],TaxableValuation[Dist],$C266,TaxableValuation[Tif_NonTIF],$A$4)</f>
        <v>65738597</v>
      </c>
      <c r="H266" s="8">
        <f>SUMIFS(TaxableValuation[Taxable Ag Land],TaxableValuation[Dist],$C266,TaxableValuation[Tif_NonTIF],$A$4)</f>
        <v>330200</v>
      </c>
      <c r="I266" s="8">
        <f>SUMIFS(TaxableValuation[Taxable Ag Building],TaxableValuation[Dist],$C266,TaxableValuation[Tif_NonTIF],$A$4)</f>
        <v>337</v>
      </c>
      <c r="J266" s="8">
        <f>SUMIFS(TaxableValuation[Taxable Commercial],TaxableValuation[Dist],$C266,TaxableValuation[Tif_NonTIF],$A$4)</f>
        <v>320887771</v>
      </c>
      <c r="K266" s="8">
        <f>SUMIFS(TaxableValuation[Taxable Industrial],TaxableValuation[Dist],$C266,TaxableValuation[Tif_NonTIF],$A$4)</f>
        <v>57474305</v>
      </c>
      <c r="L266" s="8">
        <f>SUMIFS(TaxableValuation[Taxable Reserved],TaxableValuation[Dist],$C266,TaxableValuation[Tif_NonTIF],$A$4)</f>
        <v>0</v>
      </c>
      <c r="M266" s="8">
        <f>SUMIFS(TaxableValuation[Taxable Reserved2],TaxableValuation[Dist],$C266,TaxableValuation[Tif_NonTIF],$A$4)</f>
        <v>0</v>
      </c>
      <c r="N266" s="8">
        <f>SUMIFS(TaxableValuation[Taxable Railroads],TaxableValuation[Dist],$C266,TaxableValuation[Tif_NonTIF],$A$4)</f>
        <v>0</v>
      </c>
      <c r="O266" s="8">
        <f>SUMIFS(TaxableValuation[Taxable Utilities],TaxableValuation[Dist],$C266,TaxableValuation[Tif_NonTIF],$A$4)</f>
        <v>0</v>
      </c>
      <c r="P266" s="8">
        <f>SUMIFS(TaxableValuation[Taxable Other],TaxableValuation[Dist],$C266,TaxableValuation[Tif_NonTIF],$A$4)</f>
        <v>0</v>
      </c>
      <c r="Q266" s="8">
        <f>SUMIFS(TaxableValuation[Taxable Gross],TaxableValuation[Dist],$C266,TaxableValuation[Tif_NonTIF],$A$4)</f>
        <v>444431210</v>
      </c>
      <c r="R266" s="8">
        <f>SUMIFS(TaxableValuation[Taxable Military Exempt],TaxableValuation[Dist],$C266,TaxableValuation[Tif_NonTIF],$A$4)</f>
        <v>0</v>
      </c>
      <c r="S266" s="8">
        <f>SUMIFS(TaxableValuation[Taxable Homestead Exempt],TaxableValuation[Dist],$C266,TaxableValuation[Tif_NonTIF],$A$4)</f>
        <v>0</v>
      </c>
      <c r="T266" s="8">
        <f>SUMIFS(TaxableValuation[Taxable Net],TaxableValuation[Dist],$C266,TaxableValuation[Tif_NonTIF],$A$4)</f>
        <v>444431210</v>
      </c>
      <c r="U266" s="8">
        <f>SUMIFS(TaxableValuation[Taxable Gas &amp; Elec Utilities],TaxableValuation[Dist],$C266,TaxableValuation[Tif_NonTIF],$A$4)</f>
        <v>0</v>
      </c>
      <c r="V266" s="8">
        <f t="shared" si="4"/>
        <v>444431210</v>
      </c>
    </row>
    <row r="267" spans="1:22" x14ac:dyDescent="0.25">
      <c r="A267">
        <f>'Assessed Non-TIF'!A267</f>
        <v>2026</v>
      </c>
      <c r="B267" t="str">
        <f>'Assessed Non-TIF'!B267</f>
        <v>10</v>
      </c>
      <c r="C267" t="str">
        <f>'Assessed Non-TIF'!C267</f>
        <v>6093</v>
      </c>
      <c r="D267" t="str">
        <f>'Assessed Non-TIF'!D267</f>
        <v>6093</v>
      </c>
      <c r="E267" t="str">
        <f>'Assessed Non-TIF'!E267</f>
        <v>SOLON</v>
      </c>
      <c r="F267" t="str">
        <f>'Assessed Non-TIF'!F267</f>
        <v>Solon</v>
      </c>
      <c r="G267" s="8">
        <f>SUMIFS(TaxableValuation[Taxable Residential],TaxableValuation[Dist],$C267,TaxableValuation[Tif_NonTIF],$A$4)</f>
        <v>18661381</v>
      </c>
      <c r="H267" s="8">
        <f>SUMIFS(TaxableValuation[Taxable Ag Land],TaxableValuation[Dist],$C267,TaxableValuation[Tif_NonTIF],$A$4)</f>
        <v>0</v>
      </c>
      <c r="I267" s="8">
        <f>SUMIFS(TaxableValuation[Taxable Ag Building],TaxableValuation[Dist],$C267,TaxableValuation[Tif_NonTIF],$A$4)</f>
        <v>0</v>
      </c>
      <c r="J267" s="8">
        <f>SUMIFS(TaxableValuation[Taxable Commercial],TaxableValuation[Dist],$C267,TaxableValuation[Tif_NonTIF],$A$4)</f>
        <v>2364091</v>
      </c>
      <c r="K267" s="8">
        <f>SUMIFS(TaxableValuation[Taxable Industrial],TaxableValuation[Dist],$C267,TaxableValuation[Tif_NonTIF],$A$4)</f>
        <v>65298</v>
      </c>
      <c r="L267" s="8">
        <f>SUMIFS(TaxableValuation[Taxable Reserved],TaxableValuation[Dist],$C267,TaxableValuation[Tif_NonTIF],$A$4)</f>
        <v>0</v>
      </c>
      <c r="M267" s="8">
        <f>SUMIFS(TaxableValuation[Taxable Reserved2],TaxableValuation[Dist],$C267,TaxableValuation[Tif_NonTIF],$A$4)</f>
        <v>0</v>
      </c>
      <c r="N267" s="8">
        <f>SUMIFS(TaxableValuation[Taxable Railroads],TaxableValuation[Dist],$C267,TaxableValuation[Tif_NonTIF],$A$4)</f>
        <v>0</v>
      </c>
      <c r="O267" s="8">
        <f>SUMIFS(TaxableValuation[Taxable Utilities],TaxableValuation[Dist],$C267,TaxableValuation[Tif_NonTIF],$A$4)</f>
        <v>0</v>
      </c>
      <c r="P267" s="8">
        <f>SUMIFS(TaxableValuation[Taxable Other],TaxableValuation[Dist],$C267,TaxableValuation[Tif_NonTIF],$A$4)</f>
        <v>0</v>
      </c>
      <c r="Q267" s="8">
        <f>SUMIFS(TaxableValuation[Taxable Gross],TaxableValuation[Dist],$C267,TaxableValuation[Tif_NonTIF],$A$4)</f>
        <v>21090770</v>
      </c>
      <c r="R267" s="8">
        <f>SUMIFS(TaxableValuation[Taxable Military Exempt],TaxableValuation[Dist],$C267,TaxableValuation[Tif_NonTIF],$A$4)</f>
        <v>0</v>
      </c>
      <c r="S267" s="8">
        <f>SUMIFS(TaxableValuation[Taxable Homestead Exempt],TaxableValuation[Dist],$C267,TaxableValuation[Tif_NonTIF],$A$4)</f>
        <v>0</v>
      </c>
      <c r="T267" s="8">
        <f>SUMIFS(TaxableValuation[Taxable Net],TaxableValuation[Dist],$C267,TaxableValuation[Tif_NonTIF],$A$4)</f>
        <v>21090770</v>
      </c>
      <c r="U267" s="8">
        <f>SUMIFS(TaxableValuation[Taxable Gas &amp; Elec Utilities],TaxableValuation[Dist],$C267,TaxableValuation[Tif_NonTIF],$A$4)</f>
        <v>0</v>
      </c>
      <c r="V267" s="8">
        <f t="shared" si="4"/>
        <v>21090770</v>
      </c>
    </row>
    <row r="268" spans="1:22" x14ac:dyDescent="0.25">
      <c r="A268">
        <f>'Assessed Non-TIF'!A268</f>
        <v>2026</v>
      </c>
      <c r="B268" t="str">
        <f>'Assessed Non-TIF'!B268</f>
        <v>05</v>
      </c>
      <c r="C268" t="str">
        <f>'Assessed Non-TIF'!C268</f>
        <v>6091</v>
      </c>
      <c r="D268" t="str">
        <f>'Assessed Non-TIF'!D268</f>
        <v>6091</v>
      </c>
      <c r="E268" t="str">
        <f>'Assessed Non-TIF'!E268</f>
        <v>SOUTH CENTRAL CALHOUN</v>
      </c>
      <c r="F268" t="str">
        <f>'Assessed Non-TIF'!F268</f>
        <v>South Central Calhoun</v>
      </c>
      <c r="G268" s="8">
        <f>SUMIFS(TaxableValuation[Taxable Residential],TaxableValuation[Dist],$C268,TaxableValuation[Tif_NonTIF],$A$4)</f>
        <v>399367</v>
      </c>
      <c r="H268" s="8">
        <f>SUMIFS(TaxableValuation[Taxable Ag Land],TaxableValuation[Dist],$C268,TaxableValuation[Tif_NonTIF],$A$4)</f>
        <v>0</v>
      </c>
      <c r="I268" s="8">
        <f>SUMIFS(TaxableValuation[Taxable Ag Building],TaxableValuation[Dist],$C268,TaxableValuation[Tif_NonTIF],$A$4)</f>
        <v>0</v>
      </c>
      <c r="J268" s="8">
        <f>SUMIFS(TaxableValuation[Taxable Commercial],TaxableValuation[Dist],$C268,TaxableValuation[Tif_NonTIF],$A$4)</f>
        <v>4032349</v>
      </c>
      <c r="K268" s="8">
        <f>SUMIFS(TaxableValuation[Taxable Industrial],TaxableValuation[Dist],$C268,TaxableValuation[Tif_NonTIF],$A$4)</f>
        <v>591110</v>
      </c>
      <c r="L268" s="8">
        <f>SUMIFS(TaxableValuation[Taxable Reserved],TaxableValuation[Dist],$C268,TaxableValuation[Tif_NonTIF],$A$4)</f>
        <v>0</v>
      </c>
      <c r="M268" s="8">
        <f>SUMIFS(TaxableValuation[Taxable Reserved2],TaxableValuation[Dist],$C268,TaxableValuation[Tif_NonTIF],$A$4)</f>
        <v>0</v>
      </c>
      <c r="N268" s="8">
        <f>SUMIFS(TaxableValuation[Taxable Railroads],TaxableValuation[Dist],$C268,TaxableValuation[Tif_NonTIF],$A$4)</f>
        <v>0</v>
      </c>
      <c r="O268" s="8">
        <f>SUMIFS(TaxableValuation[Taxable Utilities],TaxableValuation[Dist],$C268,TaxableValuation[Tif_NonTIF],$A$4)</f>
        <v>0</v>
      </c>
      <c r="P268" s="8">
        <f>SUMIFS(TaxableValuation[Taxable Other],TaxableValuation[Dist],$C268,TaxableValuation[Tif_NonTIF],$A$4)</f>
        <v>0</v>
      </c>
      <c r="Q268" s="8">
        <f>SUMIFS(TaxableValuation[Taxable Gross],TaxableValuation[Dist],$C268,TaxableValuation[Tif_NonTIF],$A$4)</f>
        <v>5022826</v>
      </c>
      <c r="R268" s="8">
        <f>SUMIFS(TaxableValuation[Taxable Military Exempt],TaxableValuation[Dist],$C268,TaxableValuation[Tif_NonTIF],$A$4)</f>
        <v>0</v>
      </c>
      <c r="S268" s="8">
        <f>SUMIFS(TaxableValuation[Taxable Homestead Exempt],TaxableValuation[Dist],$C268,TaxableValuation[Tif_NonTIF],$A$4)</f>
        <v>0</v>
      </c>
      <c r="T268" s="8">
        <f>SUMIFS(TaxableValuation[Taxable Net],TaxableValuation[Dist],$C268,TaxableValuation[Tif_NonTIF],$A$4)</f>
        <v>5022826</v>
      </c>
      <c r="U268" s="8">
        <f>SUMIFS(TaxableValuation[Taxable Gas &amp; Elec Utilities],TaxableValuation[Dist],$C268,TaxableValuation[Tif_NonTIF],$A$4)</f>
        <v>0</v>
      </c>
      <c r="V268" s="8">
        <f t="shared" si="4"/>
        <v>5022826</v>
      </c>
    </row>
    <row r="269" spans="1:22" x14ac:dyDescent="0.25">
      <c r="A269">
        <f>'Assessed Non-TIF'!A269</f>
        <v>2026</v>
      </c>
      <c r="B269" t="str">
        <f>'Assessed Non-TIF'!B269</f>
        <v>05</v>
      </c>
      <c r="C269" t="str">
        <f>'Assessed Non-TIF'!C269</f>
        <v>6095</v>
      </c>
      <c r="D269" t="str">
        <f>'Assessed Non-TIF'!D269</f>
        <v>6095</v>
      </c>
      <c r="E269" t="str">
        <f>'Assessed Non-TIF'!E269</f>
        <v>SOUTH HAMILTON</v>
      </c>
      <c r="F269" t="str">
        <f>'Assessed Non-TIF'!F269</f>
        <v>South Hamilton</v>
      </c>
      <c r="G269" s="8">
        <f>SUMIFS(TaxableValuation[Taxable Residential],TaxableValuation[Dist],$C269,TaxableValuation[Tif_NonTIF],$A$4)</f>
        <v>5370</v>
      </c>
      <c r="H269" s="8">
        <f>SUMIFS(TaxableValuation[Taxable Ag Land],TaxableValuation[Dist],$C269,TaxableValuation[Tif_NonTIF],$A$4)</f>
        <v>0</v>
      </c>
      <c r="I269" s="8">
        <f>SUMIFS(TaxableValuation[Taxable Ag Building],TaxableValuation[Dist],$C269,TaxableValuation[Tif_NonTIF],$A$4)</f>
        <v>0</v>
      </c>
      <c r="J269" s="8">
        <f>SUMIFS(TaxableValuation[Taxable Commercial],TaxableValuation[Dist],$C269,TaxableValuation[Tif_NonTIF],$A$4)</f>
        <v>3030816</v>
      </c>
      <c r="K269" s="8">
        <f>SUMIFS(TaxableValuation[Taxable Industrial],TaxableValuation[Dist],$C269,TaxableValuation[Tif_NonTIF],$A$4)</f>
        <v>0</v>
      </c>
      <c r="L269" s="8">
        <f>SUMIFS(TaxableValuation[Taxable Reserved],TaxableValuation[Dist],$C269,TaxableValuation[Tif_NonTIF],$A$4)</f>
        <v>0</v>
      </c>
      <c r="M269" s="8">
        <f>SUMIFS(TaxableValuation[Taxable Reserved2],TaxableValuation[Dist],$C269,TaxableValuation[Tif_NonTIF],$A$4)</f>
        <v>0</v>
      </c>
      <c r="N269" s="8">
        <f>SUMIFS(TaxableValuation[Taxable Railroads],TaxableValuation[Dist],$C269,TaxableValuation[Tif_NonTIF],$A$4)</f>
        <v>0</v>
      </c>
      <c r="O269" s="8">
        <f>SUMIFS(TaxableValuation[Taxable Utilities],TaxableValuation[Dist],$C269,TaxableValuation[Tif_NonTIF],$A$4)</f>
        <v>0</v>
      </c>
      <c r="P269" s="8">
        <f>SUMIFS(TaxableValuation[Taxable Other],TaxableValuation[Dist],$C269,TaxableValuation[Tif_NonTIF],$A$4)</f>
        <v>0</v>
      </c>
      <c r="Q269" s="8">
        <f>SUMIFS(TaxableValuation[Taxable Gross],TaxableValuation[Dist],$C269,TaxableValuation[Tif_NonTIF],$A$4)</f>
        <v>3036186</v>
      </c>
      <c r="R269" s="8">
        <f>SUMIFS(TaxableValuation[Taxable Military Exempt],TaxableValuation[Dist],$C269,TaxableValuation[Tif_NonTIF],$A$4)</f>
        <v>0</v>
      </c>
      <c r="S269" s="8">
        <f>SUMIFS(TaxableValuation[Taxable Homestead Exempt],TaxableValuation[Dist],$C269,TaxableValuation[Tif_NonTIF],$A$4)</f>
        <v>0</v>
      </c>
      <c r="T269" s="8">
        <f>SUMIFS(TaxableValuation[Taxable Net],TaxableValuation[Dist],$C269,TaxableValuation[Tif_NonTIF],$A$4)</f>
        <v>3036186</v>
      </c>
      <c r="U269" s="8">
        <f>SUMIFS(TaxableValuation[Taxable Gas &amp; Elec Utilities],TaxableValuation[Dist],$C269,TaxableValuation[Tif_NonTIF],$A$4)</f>
        <v>0</v>
      </c>
      <c r="V269" s="8">
        <f t="shared" si="4"/>
        <v>3036186</v>
      </c>
    </row>
    <row r="270" spans="1:22" x14ac:dyDescent="0.25">
      <c r="A270">
        <f>'Assessed Non-TIF'!A270</f>
        <v>2026</v>
      </c>
      <c r="B270" t="str">
        <f>'Assessed Non-TIF'!B270</f>
        <v>12</v>
      </c>
      <c r="C270" t="str">
        <f>'Assessed Non-TIF'!C270</f>
        <v>5157</v>
      </c>
      <c r="D270" t="str">
        <f>'Assessed Non-TIF'!D270</f>
        <v>6099</v>
      </c>
      <c r="E270" t="str">
        <f>'Assessed Non-TIF'!E270</f>
        <v>SOUTH O'BRIEN</v>
      </c>
      <c r="F270" t="str">
        <f>'Assessed Non-TIF'!F270</f>
        <v>South O'Brien</v>
      </c>
      <c r="G270" s="8">
        <f>SUMIFS(TaxableValuation[Taxable Residential],TaxableValuation[Dist],$C270,TaxableValuation[Tif_NonTIF],$A$4)</f>
        <v>307011</v>
      </c>
      <c r="H270" s="8">
        <f>SUMIFS(TaxableValuation[Taxable Ag Land],TaxableValuation[Dist],$C270,TaxableValuation[Tif_NonTIF],$A$4)</f>
        <v>74126</v>
      </c>
      <c r="I270" s="8">
        <f>SUMIFS(TaxableValuation[Taxable Ag Building],TaxableValuation[Dist],$C270,TaxableValuation[Tif_NonTIF],$A$4)</f>
        <v>15297</v>
      </c>
      <c r="J270" s="8">
        <f>SUMIFS(TaxableValuation[Taxable Commercial],TaxableValuation[Dist],$C270,TaxableValuation[Tif_NonTIF],$A$4)</f>
        <v>14820903</v>
      </c>
      <c r="K270" s="8">
        <f>SUMIFS(TaxableValuation[Taxable Industrial],TaxableValuation[Dist],$C270,TaxableValuation[Tif_NonTIF],$A$4)</f>
        <v>786760</v>
      </c>
      <c r="L270" s="8">
        <f>SUMIFS(TaxableValuation[Taxable Reserved],TaxableValuation[Dist],$C270,TaxableValuation[Tif_NonTIF],$A$4)</f>
        <v>0</v>
      </c>
      <c r="M270" s="8">
        <f>SUMIFS(TaxableValuation[Taxable Reserved2],TaxableValuation[Dist],$C270,TaxableValuation[Tif_NonTIF],$A$4)</f>
        <v>0</v>
      </c>
      <c r="N270" s="8">
        <f>SUMIFS(TaxableValuation[Taxable Railroads],TaxableValuation[Dist],$C270,TaxableValuation[Tif_NonTIF],$A$4)</f>
        <v>0</v>
      </c>
      <c r="O270" s="8">
        <f>SUMIFS(TaxableValuation[Taxable Utilities],TaxableValuation[Dist],$C270,TaxableValuation[Tif_NonTIF],$A$4)</f>
        <v>0</v>
      </c>
      <c r="P270" s="8">
        <f>SUMIFS(TaxableValuation[Taxable Other],TaxableValuation[Dist],$C270,TaxableValuation[Tif_NonTIF],$A$4)</f>
        <v>0</v>
      </c>
      <c r="Q270" s="8">
        <f>SUMIFS(TaxableValuation[Taxable Gross],TaxableValuation[Dist],$C270,TaxableValuation[Tif_NonTIF],$A$4)</f>
        <v>16004097</v>
      </c>
      <c r="R270" s="8">
        <f>SUMIFS(TaxableValuation[Taxable Military Exempt],TaxableValuation[Dist],$C270,TaxableValuation[Tif_NonTIF],$A$4)</f>
        <v>0</v>
      </c>
      <c r="S270" s="8">
        <f>SUMIFS(TaxableValuation[Taxable Homestead Exempt],TaxableValuation[Dist],$C270,TaxableValuation[Tif_NonTIF],$A$4)</f>
        <v>0</v>
      </c>
      <c r="T270" s="8">
        <f>SUMIFS(TaxableValuation[Taxable Net],TaxableValuation[Dist],$C270,TaxableValuation[Tif_NonTIF],$A$4)</f>
        <v>16004097</v>
      </c>
      <c r="U270" s="8">
        <f>SUMIFS(TaxableValuation[Taxable Gas &amp; Elec Utilities],TaxableValuation[Dist],$C270,TaxableValuation[Tif_NonTIF],$A$4)</f>
        <v>0</v>
      </c>
      <c r="V270" s="8">
        <f t="shared" si="4"/>
        <v>16004097</v>
      </c>
    </row>
    <row r="271" spans="1:22" x14ac:dyDescent="0.25">
      <c r="A271">
        <f>'Assessed Non-TIF'!A271</f>
        <v>2026</v>
      </c>
      <c r="B271" t="str">
        <f>'Assessed Non-TIF'!B271</f>
        <v>13</v>
      </c>
      <c r="C271" t="str">
        <f>'Assessed Non-TIF'!C271</f>
        <v>6097</v>
      </c>
      <c r="D271" t="str">
        <f>'Assessed Non-TIF'!D271</f>
        <v>6097</v>
      </c>
      <c r="E271" t="str">
        <f>'Assessed Non-TIF'!E271</f>
        <v>SOUTH PAGE</v>
      </c>
      <c r="F271" t="str">
        <f>'Assessed Non-TIF'!F271</f>
        <v>South Page</v>
      </c>
      <c r="G271" s="8">
        <f>SUMIFS(TaxableValuation[Taxable Residential],TaxableValuation[Dist],$C271,TaxableValuation[Tif_NonTIF],$A$4)</f>
        <v>0</v>
      </c>
      <c r="H271" s="8">
        <f>SUMIFS(TaxableValuation[Taxable Ag Land],TaxableValuation[Dist],$C271,TaxableValuation[Tif_NonTIF],$A$4)</f>
        <v>0</v>
      </c>
      <c r="I271" s="8">
        <f>SUMIFS(TaxableValuation[Taxable Ag Building],TaxableValuation[Dist],$C271,TaxableValuation[Tif_NonTIF],$A$4)</f>
        <v>0</v>
      </c>
      <c r="J271" s="8">
        <f>SUMIFS(TaxableValuation[Taxable Commercial],TaxableValuation[Dist],$C271,TaxableValuation[Tif_NonTIF],$A$4)</f>
        <v>0</v>
      </c>
      <c r="K271" s="8">
        <f>SUMIFS(TaxableValuation[Taxable Industrial],TaxableValuation[Dist],$C271,TaxableValuation[Tif_NonTIF],$A$4)</f>
        <v>0</v>
      </c>
      <c r="L271" s="8">
        <f>SUMIFS(TaxableValuation[Taxable Reserved],TaxableValuation[Dist],$C271,TaxableValuation[Tif_NonTIF],$A$4)</f>
        <v>0</v>
      </c>
      <c r="M271" s="8">
        <f>SUMIFS(TaxableValuation[Taxable Reserved2],TaxableValuation[Dist],$C271,TaxableValuation[Tif_NonTIF],$A$4)</f>
        <v>0</v>
      </c>
      <c r="N271" s="8">
        <f>SUMIFS(TaxableValuation[Taxable Railroads],TaxableValuation[Dist],$C271,TaxableValuation[Tif_NonTIF],$A$4)</f>
        <v>0</v>
      </c>
      <c r="O271" s="8">
        <f>SUMIFS(TaxableValuation[Taxable Utilities],TaxableValuation[Dist],$C271,TaxableValuation[Tif_NonTIF],$A$4)</f>
        <v>0</v>
      </c>
      <c r="P271" s="8">
        <f>SUMIFS(TaxableValuation[Taxable Other],TaxableValuation[Dist],$C271,TaxableValuation[Tif_NonTIF],$A$4)</f>
        <v>0</v>
      </c>
      <c r="Q271" s="8">
        <f>SUMIFS(TaxableValuation[Taxable Gross],TaxableValuation[Dist],$C271,TaxableValuation[Tif_NonTIF],$A$4)</f>
        <v>0</v>
      </c>
      <c r="R271" s="8">
        <f>SUMIFS(TaxableValuation[Taxable Military Exempt],TaxableValuation[Dist],$C271,TaxableValuation[Tif_NonTIF],$A$4)</f>
        <v>0</v>
      </c>
      <c r="S271" s="8">
        <f>SUMIFS(TaxableValuation[Taxable Homestead Exempt],TaxableValuation[Dist],$C271,TaxableValuation[Tif_NonTIF],$A$4)</f>
        <v>0</v>
      </c>
      <c r="T271" s="8">
        <f>SUMIFS(TaxableValuation[Taxable Net],TaxableValuation[Dist],$C271,TaxableValuation[Tif_NonTIF],$A$4)</f>
        <v>0</v>
      </c>
      <c r="U271" s="8">
        <f>SUMIFS(TaxableValuation[Taxable Gas &amp; Elec Utilities],TaxableValuation[Dist],$C271,TaxableValuation[Tif_NonTIF],$A$4)</f>
        <v>0</v>
      </c>
      <c r="V271" s="8">
        <f t="shared" si="4"/>
        <v>0</v>
      </c>
    </row>
    <row r="272" spans="1:22" x14ac:dyDescent="0.25">
      <c r="A272">
        <f>'Assessed Non-TIF'!A272</f>
        <v>2026</v>
      </c>
      <c r="B272" t="str">
        <f>'Assessed Non-TIF'!B272</f>
        <v>07</v>
      </c>
      <c r="C272" t="str">
        <f>'Assessed Non-TIF'!C272</f>
        <v>6098</v>
      </c>
      <c r="D272" t="str">
        <f>'Assessed Non-TIF'!D272</f>
        <v>6098</v>
      </c>
      <c r="E272" t="str">
        <f>'Assessed Non-TIF'!E272</f>
        <v>SOUTH TAMA</v>
      </c>
      <c r="F272" t="str">
        <f>'Assessed Non-TIF'!F272</f>
        <v>South Tama</v>
      </c>
      <c r="G272" s="8">
        <f>SUMIFS(TaxableValuation[Taxable Residential],TaxableValuation[Dist],$C272,TaxableValuation[Tif_NonTIF],$A$4)</f>
        <v>2374540</v>
      </c>
      <c r="H272" s="8">
        <f>SUMIFS(TaxableValuation[Taxable Ag Land],TaxableValuation[Dist],$C272,TaxableValuation[Tif_NonTIF],$A$4)</f>
        <v>31100</v>
      </c>
      <c r="I272" s="8">
        <f>SUMIFS(TaxableValuation[Taxable Ag Building],TaxableValuation[Dist],$C272,TaxableValuation[Tif_NonTIF],$A$4)</f>
        <v>0</v>
      </c>
      <c r="J272" s="8">
        <f>SUMIFS(TaxableValuation[Taxable Commercial],TaxableValuation[Dist],$C272,TaxableValuation[Tif_NonTIF],$A$4)</f>
        <v>960268</v>
      </c>
      <c r="K272" s="8">
        <f>SUMIFS(TaxableValuation[Taxable Industrial],TaxableValuation[Dist],$C272,TaxableValuation[Tif_NonTIF],$A$4)</f>
        <v>1924189</v>
      </c>
      <c r="L272" s="8">
        <f>SUMIFS(TaxableValuation[Taxable Reserved],TaxableValuation[Dist],$C272,TaxableValuation[Tif_NonTIF],$A$4)</f>
        <v>0</v>
      </c>
      <c r="M272" s="8">
        <f>SUMIFS(TaxableValuation[Taxable Reserved2],TaxableValuation[Dist],$C272,TaxableValuation[Tif_NonTIF],$A$4)</f>
        <v>0</v>
      </c>
      <c r="N272" s="8">
        <f>SUMIFS(TaxableValuation[Taxable Railroads],TaxableValuation[Dist],$C272,TaxableValuation[Tif_NonTIF],$A$4)</f>
        <v>0</v>
      </c>
      <c r="O272" s="8">
        <f>SUMIFS(TaxableValuation[Taxable Utilities],TaxableValuation[Dist],$C272,TaxableValuation[Tif_NonTIF],$A$4)</f>
        <v>0</v>
      </c>
      <c r="P272" s="8">
        <f>SUMIFS(TaxableValuation[Taxable Other],TaxableValuation[Dist],$C272,TaxableValuation[Tif_NonTIF],$A$4)</f>
        <v>0</v>
      </c>
      <c r="Q272" s="8">
        <f>SUMIFS(TaxableValuation[Taxable Gross],TaxableValuation[Dist],$C272,TaxableValuation[Tif_NonTIF],$A$4)</f>
        <v>5290097</v>
      </c>
      <c r="R272" s="8">
        <f>SUMIFS(TaxableValuation[Taxable Military Exempt],TaxableValuation[Dist],$C272,TaxableValuation[Tif_NonTIF],$A$4)</f>
        <v>0</v>
      </c>
      <c r="S272" s="8">
        <f>SUMIFS(TaxableValuation[Taxable Homestead Exempt],TaxableValuation[Dist],$C272,TaxableValuation[Tif_NonTIF],$A$4)</f>
        <v>0</v>
      </c>
      <c r="T272" s="8">
        <f>SUMIFS(TaxableValuation[Taxable Net],TaxableValuation[Dist],$C272,TaxableValuation[Tif_NonTIF],$A$4)</f>
        <v>5290097</v>
      </c>
      <c r="U272" s="8">
        <f>SUMIFS(TaxableValuation[Taxable Gas &amp; Elec Utilities],TaxableValuation[Dist],$C272,TaxableValuation[Tif_NonTIF],$A$4)</f>
        <v>0</v>
      </c>
      <c r="V272" s="8">
        <f t="shared" si="4"/>
        <v>5290097</v>
      </c>
    </row>
    <row r="273" spans="1:22" x14ac:dyDescent="0.25">
      <c r="A273">
        <f>'Assessed Non-TIF'!A273</f>
        <v>2026</v>
      </c>
      <c r="B273" t="str">
        <f>'Assessed Non-TIF'!B273</f>
        <v>01</v>
      </c>
      <c r="C273" t="str">
        <f>'Assessed Non-TIF'!C273</f>
        <v>6100</v>
      </c>
      <c r="D273" t="str">
        <f>'Assessed Non-TIF'!D273</f>
        <v>6100</v>
      </c>
      <c r="E273" t="str">
        <f>'Assessed Non-TIF'!E273</f>
        <v>SOUTH WINNESHIEK</v>
      </c>
      <c r="F273" t="str">
        <f>'Assessed Non-TIF'!F273</f>
        <v>South Winneshiek</v>
      </c>
      <c r="G273" s="8">
        <f>SUMIFS(TaxableValuation[Taxable Residential],TaxableValuation[Dist],$C273,TaxableValuation[Tif_NonTIF],$A$4)</f>
        <v>0</v>
      </c>
      <c r="H273" s="8">
        <f>SUMIFS(TaxableValuation[Taxable Ag Land],TaxableValuation[Dist],$C273,TaxableValuation[Tif_NonTIF],$A$4)</f>
        <v>0</v>
      </c>
      <c r="I273" s="8">
        <f>SUMIFS(TaxableValuation[Taxable Ag Building],TaxableValuation[Dist],$C273,TaxableValuation[Tif_NonTIF],$A$4)</f>
        <v>0</v>
      </c>
      <c r="J273" s="8">
        <f>SUMIFS(TaxableValuation[Taxable Commercial],TaxableValuation[Dist],$C273,TaxableValuation[Tif_NonTIF],$A$4)</f>
        <v>2101258</v>
      </c>
      <c r="K273" s="8">
        <f>SUMIFS(TaxableValuation[Taxable Industrial],TaxableValuation[Dist],$C273,TaxableValuation[Tif_NonTIF],$A$4)</f>
        <v>443340</v>
      </c>
      <c r="L273" s="8">
        <f>SUMIFS(TaxableValuation[Taxable Reserved],TaxableValuation[Dist],$C273,TaxableValuation[Tif_NonTIF],$A$4)</f>
        <v>0</v>
      </c>
      <c r="M273" s="8">
        <f>SUMIFS(TaxableValuation[Taxable Reserved2],TaxableValuation[Dist],$C273,TaxableValuation[Tif_NonTIF],$A$4)</f>
        <v>0</v>
      </c>
      <c r="N273" s="8">
        <f>SUMIFS(TaxableValuation[Taxable Railroads],TaxableValuation[Dist],$C273,TaxableValuation[Tif_NonTIF],$A$4)</f>
        <v>0</v>
      </c>
      <c r="O273" s="8">
        <f>SUMIFS(TaxableValuation[Taxable Utilities],TaxableValuation[Dist],$C273,TaxableValuation[Tif_NonTIF],$A$4)</f>
        <v>0</v>
      </c>
      <c r="P273" s="8">
        <f>SUMIFS(TaxableValuation[Taxable Other],TaxableValuation[Dist],$C273,TaxableValuation[Tif_NonTIF],$A$4)</f>
        <v>0</v>
      </c>
      <c r="Q273" s="8">
        <f>SUMIFS(TaxableValuation[Taxable Gross],TaxableValuation[Dist],$C273,TaxableValuation[Tif_NonTIF],$A$4)</f>
        <v>2544598</v>
      </c>
      <c r="R273" s="8">
        <f>SUMIFS(TaxableValuation[Taxable Military Exempt],TaxableValuation[Dist],$C273,TaxableValuation[Tif_NonTIF],$A$4)</f>
        <v>0</v>
      </c>
      <c r="S273" s="8">
        <f>SUMIFS(TaxableValuation[Taxable Homestead Exempt],TaxableValuation[Dist],$C273,TaxableValuation[Tif_NonTIF],$A$4)</f>
        <v>0</v>
      </c>
      <c r="T273" s="8">
        <f>SUMIFS(TaxableValuation[Taxable Net],TaxableValuation[Dist],$C273,TaxableValuation[Tif_NonTIF],$A$4)</f>
        <v>2544598</v>
      </c>
      <c r="U273" s="8">
        <f>SUMIFS(TaxableValuation[Taxable Gas &amp; Elec Utilities],TaxableValuation[Dist],$C273,TaxableValuation[Tif_NonTIF],$A$4)</f>
        <v>0</v>
      </c>
      <c r="V273" s="8">
        <f t="shared" si="4"/>
        <v>2544598</v>
      </c>
    </row>
    <row r="274" spans="1:22" x14ac:dyDescent="0.25">
      <c r="A274">
        <f>'Assessed Non-TIF'!A274</f>
        <v>2026</v>
      </c>
      <c r="B274" t="str">
        <f>'Assessed Non-TIF'!B274</f>
        <v>11</v>
      </c>
      <c r="C274" t="str">
        <f>'Assessed Non-TIF'!C274</f>
        <v>6101</v>
      </c>
      <c r="D274" t="str">
        <f>'Assessed Non-TIF'!D274</f>
        <v>6101</v>
      </c>
      <c r="E274" t="str">
        <f>'Assessed Non-TIF'!E274</f>
        <v>SOUTHEAST POLK</v>
      </c>
      <c r="F274" t="str">
        <f>'Assessed Non-TIF'!F274</f>
        <v>Southeast Polk</v>
      </c>
      <c r="G274" s="8">
        <f>SUMIFS(TaxableValuation[Taxable Residential],TaxableValuation[Dist],$C274,TaxableValuation[Tif_NonTIF],$A$4)</f>
        <v>108341778</v>
      </c>
      <c r="H274" s="8">
        <f>SUMIFS(TaxableValuation[Taxable Ag Land],TaxableValuation[Dist],$C274,TaxableValuation[Tif_NonTIF],$A$4)</f>
        <v>0</v>
      </c>
      <c r="I274" s="8">
        <f>SUMIFS(TaxableValuation[Taxable Ag Building],TaxableValuation[Dist],$C274,TaxableValuation[Tif_NonTIF],$A$4)</f>
        <v>0</v>
      </c>
      <c r="J274" s="8">
        <f>SUMIFS(TaxableValuation[Taxable Commercial],TaxableValuation[Dist],$C274,TaxableValuation[Tif_NonTIF],$A$4)</f>
        <v>445458332</v>
      </c>
      <c r="K274" s="8">
        <f>SUMIFS(TaxableValuation[Taxable Industrial],TaxableValuation[Dist],$C274,TaxableValuation[Tif_NonTIF],$A$4)</f>
        <v>9849704</v>
      </c>
      <c r="L274" s="8">
        <f>SUMIFS(TaxableValuation[Taxable Reserved],TaxableValuation[Dist],$C274,TaxableValuation[Tif_NonTIF],$A$4)</f>
        <v>0</v>
      </c>
      <c r="M274" s="8">
        <f>SUMIFS(TaxableValuation[Taxable Reserved2],TaxableValuation[Dist],$C274,TaxableValuation[Tif_NonTIF],$A$4)</f>
        <v>0</v>
      </c>
      <c r="N274" s="8">
        <f>SUMIFS(TaxableValuation[Taxable Railroads],TaxableValuation[Dist],$C274,TaxableValuation[Tif_NonTIF],$A$4)</f>
        <v>0</v>
      </c>
      <c r="O274" s="8">
        <f>SUMIFS(TaxableValuation[Taxable Utilities],TaxableValuation[Dist],$C274,TaxableValuation[Tif_NonTIF],$A$4)</f>
        <v>0</v>
      </c>
      <c r="P274" s="8">
        <f>SUMIFS(TaxableValuation[Taxable Other],TaxableValuation[Dist],$C274,TaxableValuation[Tif_NonTIF],$A$4)</f>
        <v>0</v>
      </c>
      <c r="Q274" s="8">
        <f>SUMIFS(TaxableValuation[Taxable Gross],TaxableValuation[Dist],$C274,TaxableValuation[Tif_NonTIF],$A$4)</f>
        <v>563649814</v>
      </c>
      <c r="R274" s="8">
        <f>SUMIFS(TaxableValuation[Taxable Military Exempt],TaxableValuation[Dist],$C274,TaxableValuation[Tif_NonTIF],$A$4)</f>
        <v>179600</v>
      </c>
      <c r="S274" s="8">
        <f>SUMIFS(TaxableValuation[Taxable Homestead Exempt],TaxableValuation[Dist],$C274,TaxableValuation[Tif_NonTIF],$A$4)</f>
        <v>763750</v>
      </c>
      <c r="T274" s="8">
        <f>SUMIFS(TaxableValuation[Taxable Net],TaxableValuation[Dist],$C274,TaxableValuation[Tif_NonTIF],$A$4)</f>
        <v>562706464</v>
      </c>
      <c r="U274" s="8">
        <f>SUMIFS(TaxableValuation[Taxable Gas &amp; Elec Utilities],TaxableValuation[Dist],$C274,TaxableValuation[Tif_NonTIF],$A$4)</f>
        <v>0</v>
      </c>
      <c r="V274" s="8">
        <f t="shared" si="4"/>
        <v>562706464</v>
      </c>
    </row>
    <row r="275" spans="1:22" x14ac:dyDescent="0.25">
      <c r="A275">
        <f>'Assessed Non-TIF'!A275</f>
        <v>2026</v>
      </c>
      <c r="B275" t="str">
        <f>'Assessed Non-TIF'!B275</f>
        <v>11</v>
      </c>
      <c r="C275" t="str">
        <f>'Assessed Non-TIF'!C275</f>
        <v>6094</v>
      </c>
      <c r="D275" t="str">
        <f>'Assessed Non-TIF'!D275</f>
        <v>6094</v>
      </c>
      <c r="E275" t="str">
        <f>'Assessed Non-TIF'!E275</f>
        <v>SOUTHEAST WARREN</v>
      </c>
      <c r="F275" t="str">
        <f>'Assessed Non-TIF'!F275</f>
        <v>Southeast Warren</v>
      </c>
      <c r="G275" s="8">
        <f>SUMIFS(TaxableValuation[Taxable Residential],TaxableValuation[Dist],$C275,TaxableValuation[Tif_NonTIF],$A$4)</f>
        <v>0</v>
      </c>
      <c r="H275" s="8">
        <f>SUMIFS(TaxableValuation[Taxable Ag Land],TaxableValuation[Dist],$C275,TaxableValuation[Tif_NonTIF],$A$4)</f>
        <v>0</v>
      </c>
      <c r="I275" s="8">
        <f>SUMIFS(TaxableValuation[Taxable Ag Building],TaxableValuation[Dist],$C275,TaxableValuation[Tif_NonTIF],$A$4)</f>
        <v>0</v>
      </c>
      <c r="J275" s="8">
        <f>SUMIFS(TaxableValuation[Taxable Commercial],TaxableValuation[Dist],$C275,TaxableValuation[Tif_NonTIF],$A$4)</f>
        <v>0</v>
      </c>
      <c r="K275" s="8">
        <f>SUMIFS(TaxableValuation[Taxable Industrial],TaxableValuation[Dist],$C275,TaxableValuation[Tif_NonTIF],$A$4)</f>
        <v>0</v>
      </c>
      <c r="L275" s="8">
        <f>SUMIFS(TaxableValuation[Taxable Reserved],TaxableValuation[Dist],$C275,TaxableValuation[Tif_NonTIF],$A$4)</f>
        <v>0</v>
      </c>
      <c r="M275" s="8">
        <f>SUMIFS(TaxableValuation[Taxable Reserved2],TaxableValuation[Dist],$C275,TaxableValuation[Tif_NonTIF],$A$4)</f>
        <v>0</v>
      </c>
      <c r="N275" s="8">
        <f>SUMIFS(TaxableValuation[Taxable Railroads],TaxableValuation[Dist],$C275,TaxableValuation[Tif_NonTIF],$A$4)</f>
        <v>0</v>
      </c>
      <c r="O275" s="8">
        <f>SUMIFS(TaxableValuation[Taxable Utilities],TaxableValuation[Dist],$C275,TaxableValuation[Tif_NonTIF],$A$4)</f>
        <v>0</v>
      </c>
      <c r="P275" s="8">
        <f>SUMIFS(TaxableValuation[Taxable Other],TaxableValuation[Dist],$C275,TaxableValuation[Tif_NonTIF],$A$4)</f>
        <v>0</v>
      </c>
      <c r="Q275" s="8">
        <f>SUMIFS(TaxableValuation[Taxable Gross],TaxableValuation[Dist],$C275,TaxableValuation[Tif_NonTIF],$A$4)</f>
        <v>0</v>
      </c>
      <c r="R275" s="8">
        <f>SUMIFS(TaxableValuation[Taxable Military Exempt],TaxableValuation[Dist],$C275,TaxableValuation[Tif_NonTIF],$A$4)</f>
        <v>0</v>
      </c>
      <c r="S275" s="8">
        <f>SUMIFS(TaxableValuation[Taxable Homestead Exempt],TaxableValuation[Dist],$C275,TaxableValuation[Tif_NonTIF],$A$4)</f>
        <v>0</v>
      </c>
      <c r="T275" s="8">
        <f>SUMIFS(TaxableValuation[Taxable Net],TaxableValuation[Dist],$C275,TaxableValuation[Tif_NonTIF],$A$4)</f>
        <v>0</v>
      </c>
      <c r="U275" s="8">
        <f>SUMIFS(TaxableValuation[Taxable Gas &amp; Elec Utilities],TaxableValuation[Dist],$C275,TaxableValuation[Tif_NonTIF],$A$4)</f>
        <v>0</v>
      </c>
      <c r="V275" s="8">
        <f t="shared" si="4"/>
        <v>0</v>
      </c>
    </row>
    <row r="276" spans="1:22" x14ac:dyDescent="0.25">
      <c r="A276">
        <f>'Assessed Non-TIF'!A276</f>
        <v>2026</v>
      </c>
      <c r="B276" t="str">
        <f>'Assessed Non-TIF'!B276</f>
        <v>05</v>
      </c>
      <c r="C276" t="str">
        <f>'Assessed Non-TIF'!C276</f>
        <v>6096</v>
      </c>
      <c r="D276" t="str">
        <f>'Assessed Non-TIF'!D276</f>
        <v>6096</v>
      </c>
      <c r="E276" t="str">
        <f>'Assessed Non-TIF'!E276</f>
        <v>SOUTHEAST VALLEY (SOUTHEAST WEBSTER-GRAND)</v>
      </c>
      <c r="F276" t="str">
        <f>'Assessed Non-TIF'!F276</f>
        <v>Southeast Valley</v>
      </c>
      <c r="G276" s="8">
        <f>SUMIFS(TaxableValuation[Taxable Residential],TaxableValuation[Dist],$C276,TaxableValuation[Tif_NonTIF],$A$4)</f>
        <v>143505</v>
      </c>
      <c r="H276" s="8">
        <f>SUMIFS(TaxableValuation[Taxable Ag Land],TaxableValuation[Dist],$C276,TaxableValuation[Tif_NonTIF],$A$4)</f>
        <v>0</v>
      </c>
      <c r="I276" s="8">
        <f>SUMIFS(TaxableValuation[Taxable Ag Building],TaxableValuation[Dist],$C276,TaxableValuation[Tif_NonTIF],$A$4)</f>
        <v>0</v>
      </c>
      <c r="J276" s="8">
        <f>SUMIFS(TaxableValuation[Taxable Commercial],TaxableValuation[Dist],$C276,TaxableValuation[Tif_NonTIF],$A$4)</f>
        <v>84414</v>
      </c>
      <c r="K276" s="8">
        <f>SUMIFS(TaxableValuation[Taxable Industrial],TaxableValuation[Dist],$C276,TaxableValuation[Tif_NonTIF],$A$4)</f>
        <v>28666980</v>
      </c>
      <c r="L276" s="8">
        <f>SUMIFS(TaxableValuation[Taxable Reserved],TaxableValuation[Dist],$C276,TaxableValuation[Tif_NonTIF],$A$4)</f>
        <v>0</v>
      </c>
      <c r="M276" s="8">
        <f>SUMIFS(TaxableValuation[Taxable Reserved2],TaxableValuation[Dist],$C276,TaxableValuation[Tif_NonTIF],$A$4)</f>
        <v>0</v>
      </c>
      <c r="N276" s="8">
        <f>SUMIFS(TaxableValuation[Taxable Railroads],TaxableValuation[Dist],$C276,TaxableValuation[Tif_NonTIF],$A$4)</f>
        <v>0</v>
      </c>
      <c r="O276" s="8">
        <f>SUMIFS(TaxableValuation[Taxable Utilities],TaxableValuation[Dist],$C276,TaxableValuation[Tif_NonTIF],$A$4)</f>
        <v>0</v>
      </c>
      <c r="P276" s="8">
        <f>SUMIFS(TaxableValuation[Taxable Other],TaxableValuation[Dist],$C276,TaxableValuation[Tif_NonTIF],$A$4)</f>
        <v>0</v>
      </c>
      <c r="Q276" s="8">
        <f>SUMIFS(TaxableValuation[Taxable Gross],TaxableValuation[Dist],$C276,TaxableValuation[Tif_NonTIF],$A$4)</f>
        <v>28894899</v>
      </c>
      <c r="R276" s="8">
        <f>SUMIFS(TaxableValuation[Taxable Military Exempt],TaxableValuation[Dist],$C276,TaxableValuation[Tif_NonTIF],$A$4)</f>
        <v>0</v>
      </c>
      <c r="S276" s="8">
        <f>SUMIFS(TaxableValuation[Taxable Homestead Exempt],TaxableValuation[Dist],$C276,TaxableValuation[Tif_NonTIF],$A$4)</f>
        <v>0</v>
      </c>
      <c r="T276" s="8">
        <f>SUMIFS(TaxableValuation[Taxable Net],TaxableValuation[Dist],$C276,TaxableValuation[Tif_NonTIF],$A$4)</f>
        <v>28894899</v>
      </c>
      <c r="U276" s="8">
        <f>SUMIFS(TaxableValuation[Taxable Gas &amp; Elec Utilities],TaxableValuation[Dist],$C276,TaxableValuation[Tif_NonTIF],$A$4)</f>
        <v>0</v>
      </c>
      <c r="V276" s="8">
        <f t="shared" si="4"/>
        <v>28894899</v>
      </c>
    </row>
    <row r="277" spans="1:22" x14ac:dyDescent="0.25">
      <c r="A277">
        <f>'Assessed Non-TIF'!A277</f>
        <v>2026</v>
      </c>
      <c r="B277" t="str">
        <f>'Assessed Non-TIF'!B277</f>
        <v>05</v>
      </c>
      <c r="C277" t="str">
        <f>'Assessed Non-TIF'!C277</f>
        <v>5323</v>
      </c>
      <c r="D277" t="str">
        <f>'Assessed Non-TIF'!D277</f>
        <v>5325</v>
      </c>
      <c r="E277" t="str">
        <f>'Assessed Non-TIF'!E277</f>
        <v>SOUTHEAST VALLEY (PRAIRIE VALLEY)</v>
      </c>
      <c r="F277" t="str">
        <f>'Assessed Non-TIF'!F277</f>
        <v>Southeast Valley (Prairie Valley)</v>
      </c>
      <c r="G277" s="8">
        <f>SUMIFS(TaxableValuation[Taxable Residential],TaxableValuation[Dist],$C277,TaxableValuation[Tif_NonTIF],$A$4)</f>
        <v>633501</v>
      </c>
      <c r="H277" s="8">
        <f>SUMIFS(TaxableValuation[Taxable Ag Land],TaxableValuation[Dist],$C277,TaxableValuation[Tif_NonTIF],$A$4)</f>
        <v>0</v>
      </c>
      <c r="I277" s="8">
        <f>SUMIFS(TaxableValuation[Taxable Ag Building],TaxableValuation[Dist],$C277,TaxableValuation[Tif_NonTIF],$A$4)</f>
        <v>0</v>
      </c>
      <c r="J277" s="8">
        <f>SUMIFS(TaxableValuation[Taxable Commercial],TaxableValuation[Dist],$C277,TaxableValuation[Tif_NonTIF],$A$4)</f>
        <v>16457733</v>
      </c>
      <c r="K277" s="8">
        <f>SUMIFS(TaxableValuation[Taxable Industrial],TaxableValuation[Dist],$C277,TaxableValuation[Tif_NonTIF],$A$4)</f>
        <v>40933362</v>
      </c>
      <c r="L277" s="8">
        <f>SUMIFS(TaxableValuation[Taxable Reserved],TaxableValuation[Dist],$C277,TaxableValuation[Tif_NonTIF],$A$4)</f>
        <v>0</v>
      </c>
      <c r="M277" s="8">
        <f>SUMIFS(TaxableValuation[Taxable Reserved2],TaxableValuation[Dist],$C277,TaxableValuation[Tif_NonTIF],$A$4)</f>
        <v>0</v>
      </c>
      <c r="N277" s="8">
        <f>SUMIFS(TaxableValuation[Taxable Railroads],TaxableValuation[Dist],$C277,TaxableValuation[Tif_NonTIF],$A$4)</f>
        <v>0</v>
      </c>
      <c r="O277" s="8">
        <f>SUMIFS(TaxableValuation[Taxable Utilities],TaxableValuation[Dist],$C277,TaxableValuation[Tif_NonTIF],$A$4)</f>
        <v>0</v>
      </c>
      <c r="P277" s="8">
        <f>SUMIFS(TaxableValuation[Taxable Other],TaxableValuation[Dist],$C277,TaxableValuation[Tif_NonTIF],$A$4)</f>
        <v>0</v>
      </c>
      <c r="Q277" s="8">
        <f>SUMIFS(TaxableValuation[Taxable Gross],TaxableValuation[Dist],$C277,TaxableValuation[Tif_NonTIF],$A$4)</f>
        <v>58024596</v>
      </c>
      <c r="R277" s="8">
        <f>SUMIFS(TaxableValuation[Taxable Military Exempt],TaxableValuation[Dist],$C277,TaxableValuation[Tif_NonTIF],$A$4)</f>
        <v>0</v>
      </c>
      <c r="S277" s="8">
        <f>SUMIFS(TaxableValuation[Taxable Homestead Exempt],TaxableValuation[Dist],$C277,TaxableValuation[Tif_NonTIF],$A$4)</f>
        <v>6500</v>
      </c>
      <c r="T277" s="8">
        <f>SUMIFS(TaxableValuation[Taxable Net],TaxableValuation[Dist],$C277,TaxableValuation[Tif_NonTIF],$A$4)</f>
        <v>58018096</v>
      </c>
      <c r="U277" s="8">
        <f>SUMIFS(TaxableValuation[Taxable Gas &amp; Elec Utilities],TaxableValuation[Dist],$C277,TaxableValuation[Tif_NonTIF],$A$4)</f>
        <v>0</v>
      </c>
      <c r="V277" s="8">
        <f t="shared" si="4"/>
        <v>58018096</v>
      </c>
    </row>
    <row r="278" spans="1:22" x14ac:dyDescent="0.25">
      <c r="A278">
        <f>'Assessed Non-TIF'!A278</f>
        <v>2026</v>
      </c>
      <c r="B278" t="str">
        <f>'Assessed Non-TIF'!B278</f>
        <v>05</v>
      </c>
      <c r="C278" t="str">
        <f>'Assessed Non-TIF'!C278</f>
        <v>6102</v>
      </c>
      <c r="D278" t="str">
        <f>'Assessed Non-TIF'!D278</f>
        <v>6102</v>
      </c>
      <c r="E278" t="str">
        <f>'Assessed Non-TIF'!E278</f>
        <v>SPENCER</v>
      </c>
      <c r="F278" t="str">
        <f>'Assessed Non-TIF'!F278</f>
        <v>Spencer</v>
      </c>
      <c r="G278" s="8">
        <f>SUMIFS(TaxableValuation[Taxable Residential],TaxableValuation[Dist],$C278,TaxableValuation[Tif_NonTIF],$A$4)</f>
        <v>24596861</v>
      </c>
      <c r="H278" s="8">
        <f>SUMIFS(TaxableValuation[Taxable Ag Land],TaxableValuation[Dist],$C278,TaxableValuation[Tif_NonTIF],$A$4)</f>
        <v>0</v>
      </c>
      <c r="I278" s="8">
        <f>SUMIFS(TaxableValuation[Taxable Ag Building],TaxableValuation[Dist],$C278,TaxableValuation[Tif_NonTIF],$A$4)</f>
        <v>0</v>
      </c>
      <c r="J278" s="8">
        <f>SUMIFS(TaxableValuation[Taxable Commercial],TaxableValuation[Dist],$C278,TaxableValuation[Tif_NonTIF],$A$4)</f>
        <v>21903143</v>
      </c>
      <c r="K278" s="8">
        <f>SUMIFS(TaxableValuation[Taxable Industrial],TaxableValuation[Dist],$C278,TaxableValuation[Tif_NonTIF],$A$4)</f>
        <v>0</v>
      </c>
      <c r="L278" s="8">
        <f>SUMIFS(TaxableValuation[Taxable Reserved],TaxableValuation[Dist],$C278,TaxableValuation[Tif_NonTIF],$A$4)</f>
        <v>0</v>
      </c>
      <c r="M278" s="8">
        <f>SUMIFS(TaxableValuation[Taxable Reserved2],TaxableValuation[Dist],$C278,TaxableValuation[Tif_NonTIF],$A$4)</f>
        <v>0</v>
      </c>
      <c r="N278" s="8">
        <f>SUMIFS(TaxableValuation[Taxable Railroads],TaxableValuation[Dist],$C278,TaxableValuation[Tif_NonTIF],$A$4)</f>
        <v>0</v>
      </c>
      <c r="O278" s="8">
        <f>SUMIFS(TaxableValuation[Taxable Utilities],TaxableValuation[Dist],$C278,TaxableValuation[Tif_NonTIF],$A$4)</f>
        <v>0</v>
      </c>
      <c r="P278" s="8">
        <f>SUMIFS(TaxableValuation[Taxable Other],TaxableValuation[Dist],$C278,TaxableValuation[Tif_NonTIF],$A$4)</f>
        <v>0</v>
      </c>
      <c r="Q278" s="8">
        <f>SUMIFS(TaxableValuation[Taxable Gross],TaxableValuation[Dist],$C278,TaxableValuation[Tif_NonTIF],$A$4)</f>
        <v>46500004</v>
      </c>
      <c r="R278" s="8">
        <f>SUMIFS(TaxableValuation[Taxable Military Exempt],TaxableValuation[Dist],$C278,TaxableValuation[Tif_NonTIF],$A$4)</f>
        <v>0</v>
      </c>
      <c r="S278" s="8">
        <f>SUMIFS(TaxableValuation[Taxable Homestead Exempt],TaxableValuation[Dist],$C278,TaxableValuation[Tif_NonTIF],$A$4)</f>
        <v>0</v>
      </c>
      <c r="T278" s="8">
        <f>SUMIFS(TaxableValuation[Taxable Net],TaxableValuation[Dist],$C278,TaxableValuation[Tif_NonTIF],$A$4)</f>
        <v>46500004</v>
      </c>
      <c r="U278" s="8">
        <f>SUMIFS(TaxableValuation[Taxable Gas &amp; Elec Utilities],TaxableValuation[Dist],$C278,TaxableValuation[Tif_NonTIF],$A$4)</f>
        <v>0</v>
      </c>
      <c r="V278" s="8">
        <f t="shared" si="4"/>
        <v>46500004</v>
      </c>
    </row>
    <row r="279" spans="1:22" x14ac:dyDescent="0.25">
      <c r="A279">
        <f>'Assessed Non-TIF'!A279</f>
        <v>2026</v>
      </c>
      <c r="B279" t="str">
        <f>'Assessed Non-TIF'!B279</f>
        <v>05</v>
      </c>
      <c r="C279" t="str">
        <f>'Assessed Non-TIF'!C279</f>
        <v>6120</v>
      </c>
      <c r="D279" t="str">
        <f>'Assessed Non-TIF'!D279</f>
        <v>6120</v>
      </c>
      <c r="E279" t="str">
        <f>'Assessed Non-TIF'!E279</f>
        <v>SPIRIT LAKE</v>
      </c>
      <c r="F279" t="str">
        <f>'Assessed Non-TIF'!F279</f>
        <v>Spirit Lake</v>
      </c>
      <c r="G279" s="8">
        <f>SUMIFS(TaxableValuation[Taxable Residential],TaxableValuation[Dist],$C279,TaxableValuation[Tif_NonTIF],$A$4)</f>
        <v>28559193</v>
      </c>
      <c r="H279" s="8">
        <f>SUMIFS(TaxableValuation[Taxable Ag Land],TaxableValuation[Dist],$C279,TaxableValuation[Tif_NonTIF],$A$4)</f>
        <v>0</v>
      </c>
      <c r="I279" s="8">
        <f>SUMIFS(TaxableValuation[Taxable Ag Building],TaxableValuation[Dist],$C279,TaxableValuation[Tif_NonTIF],$A$4)</f>
        <v>0</v>
      </c>
      <c r="J279" s="8">
        <f>SUMIFS(TaxableValuation[Taxable Commercial],TaxableValuation[Dist],$C279,TaxableValuation[Tif_NonTIF],$A$4)</f>
        <v>8796167</v>
      </c>
      <c r="K279" s="8">
        <f>SUMIFS(TaxableValuation[Taxable Industrial],TaxableValuation[Dist],$C279,TaxableValuation[Tif_NonTIF],$A$4)</f>
        <v>36949</v>
      </c>
      <c r="L279" s="8">
        <f>SUMIFS(TaxableValuation[Taxable Reserved],TaxableValuation[Dist],$C279,TaxableValuation[Tif_NonTIF],$A$4)</f>
        <v>0</v>
      </c>
      <c r="M279" s="8">
        <f>SUMIFS(TaxableValuation[Taxable Reserved2],TaxableValuation[Dist],$C279,TaxableValuation[Tif_NonTIF],$A$4)</f>
        <v>0</v>
      </c>
      <c r="N279" s="8">
        <f>SUMIFS(TaxableValuation[Taxable Railroads],TaxableValuation[Dist],$C279,TaxableValuation[Tif_NonTIF],$A$4)</f>
        <v>0</v>
      </c>
      <c r="O279" s="8">
        <f>SUMIFS(TaxableValuation[Taxable Utilities],TaxableValuation[Dist],$C279,TaxableValuation[Tif_NonTIF],$A$4)</f>
        <v>0</v>
      </c>
      <c r="P279" s="8">
        <f>SUMIFS(TaxableValuation[Taxable Other],TaxableValuation[Dist],$C279,TaxableValuation[Tif_NonTIF],$A$4)</f>
        <v>0</v>
      </c>
      <c r="Q279" s="8">
        <f>SUMIFS(TaxableValuation[Taxable Gross],TaxableValuation[Dist],$C279,TaxableValuation[Tif_NonTIF],$A$4)</f>
        <v>37392309</v>
      </c>
      <c r="R279" s="8">
        <f>SUMIFS(TaxableValuation[Taxable Military Exempt],TaxableValuation[Dist],$C279,TaxableValuation[Tif_NonTIF],$A$4)</f>
        <v>16000</v>
      </c>
      <c r="S279" s="8">
        <f>SUMIFS(TaxableValuation[Taxable Homestead Exempt],TaxableValuation[Dist],$C279,TaxableValuation[Tif_NonTIF],$A$4)</f>
        <v>156000</v>
      </c>
      <c r="T279" s="8">
        <f>SUMIFS(TaxableValuation[Taxable Net],TaxableValuation[Dist],$C279,TaxableValuation[Tif_NonTIF],$A$4)</f>
        <v>37220309</v>
      </c>
      <c r="U279" s="8">
        <f>SUMIFS(TaxableValuation[Taxable Gas &amp; Elec Utilities],TaxableValuation[Dist],$C279,TaxableValuation[Tif_NonTIF],$A$4)</f>
        <v>0</v>
      </c>
      <c r="V279" s="8">
        <f t="shared" si="4"/>
        <v>37220309</v>
      </c>
    </row>
    <row r="280" spans="1:22" x14ac:dyDescent="0.25">
      <c r="A280">
        <f>'Assessed Non-TIF'!A280</f>
        <v>2026</v>
      </c>
      <c r="B280" t="str">
        <f>'Assessed Non-TIF'!B280</f>
        <v>10</v>
      </c>
      <c r="C280" t="str">
        <f>'Assessed Non-TIF'!C280</f>
        <v>6138</v>
      </c>
      <c r="D280" t="str">
        <f>'Assessed Non-TIF'!D280</f>
        <v>6138</v>
      </c>
      <c r="E280" t="str">
        <f>'Assessed Non-TIF'!E280</f>
        <v>SPRINGVILLE</v>
      </c>
      <c r="F280" t="str">
        <f>'Assessed Non-TIF'!F280</f>
        <v>Springville</v>
      </c>
      <c r="G280" s="8">
        <f>SUMIFS(TaxableValuation[Taxable Residential],TaxableValuation[Dist],$C280,TaxableValuation[Tif_NonTIF],$A$4)</f>
        <v>0</v>
      </c>
      <c r="H280" s="8">
        <f>SUMIFS(TaxableValuation[Taxable Ag Land],TaxableValuation[Dist],$C280,TaxableValuation[Tif_NonTIF],$A$4)</f>
        <v>19755</v>
      </c>
      <c r="I280" s="8">
        <f>SUMIFS(TaxableValuation[Taxable Ag Building],TaxableValuation[Dist],$C280,TaxableValuation[Tif_NonTIF],$A$4)</f>
        <v>0</v>
      </c>
      <c r="J280" s="8">
        <f>SUMIFS(TaxableValuation[Taxable Commercial],TaxableValuation[Dist],$C280,TaxableValuation[Tif_NonTIF],$A$4)</f>
        <v>0</v>
      </c>
      <c r="K280" s="8">
        <f>SUMIFS(TaxableValuation[Taxable Industrial],TaxableValuation[Dist],$C280,TaxableValuation[Tif_NonTIF],$A$4)</f>
        <v>0</v>
      </c>
      <c r="L280" s="8">
        <f>SUMIFS(TaxableValuation[Taxable Reserved],TaxableValuation[Dist],$C280,TaxableValuation[Tif_NonTIF],$A$4)</f>
        <v>0</v>
      </c>
      <c r="M280" s="8">
        <f>SUMIFS(TaxableValuation[Taxable Reserved2],TaxableValuation[Dist],$C280,TaxableValuation[Tif_NonTIF],$A$4)</f>
        <v>0</v>
      </c>
      <c r="N280" s="8">
        <f>SUMIFS(TaxableValuation[Taxable Railroads],TaxableValuation[Dist],$C280,TaxableValuation[Tif_NonTIF],$A$4)</f>
        <v>0</v>
      </c>
      <c r="O280" s="8">
        <f>SUMIFS(TaxableValuation[Taxable Utilities],TaxableValuation[Dist],$C280,TaxableValuation[Tif_NonTIF],$A$4)</f>
        <v>0</v>
      </c>
      <c r="P280" s="8">
        <f>SUMIFS(TaxableValuation[Taxable Other],TaxableValuation[Dist],$C280,TaxableValuation[Tif_NonTIF],$A$4)</f>
        <v>0</v>
      </c>
      <c r="Q280" s="8">
        <f>SUMIFS(TaxableValuation[Taxable Gross],TaxableValuation[Dist],$C280,TaxableValuation[Tif_NonTIF],$A$4)</f>
        <v>19755</v>
      </c>
      <c r="R280" s="8">
        <f>SUMIFS(TaxableValuation[Taxable Military Exempt],TaxableValuation[Dist],$C280,TaxableValuation[Tif_NonTIF],$A$4)</f>
        <v>0</v>
      </c>
      <c r="S280" s="8">
        <f>SUMIFS(TaxableValuation[Taxable Homestead Exempt],TaxableValuation[Dist],$C280,TaxableValuation[Tif_NonTIF],$A$4)</f>
        <v>0</v>
      </c>
      <c r="T280" s="8">
        <f>SUMIFS(TaxableValuation[Taxable Net],TaxableValuation[Dist],$C280,TaxableValuation[Tif_NonTIF],$A$4)</f>
        <v>19755</v>
      </c>
      <c r="U280" s="8">
        <f>SUMIFS(TaxableValuation[Taxable Gas &amp; Elec Utilities],TaxableValuation[Dist],$C280,TaxableValuation[Tif_NonTIF],$A$4)</f>
        <v>0</v>
      </c>
      <c r="V280" s="8">
        <f t="shared" si="4"/>
        <v>19755</v>
      </c>
    </row>
    <row r="281" spans="1:22" x14ac:dyDescent="0.25">
      <c r="A281">
        <f>'Assessed Non-TIF'!A281</f>
        <v>2026</v>
      </c>
      <c r="B281" t="str">
        <f>'Assessed Non-TIF'!B281</f>
        <v>07</v>
      </c>
      <c r="C281" t="str">
        <f>'Assessed Non-TIF'!C281</f>
        <v>5751</v>
      </c>
      <c r="D281" t="str">
        <f>'Assessed Non-TIF'!D281</f>
        <v>5751</v>
      </c>
      <c r="E281" t="str">
        <f>'Assessed Non-TIF'!E281</f>
        <v>ST ANSGAR</v>
      </c>
      <c r="F281" t="str">
        <f>'Assessed Non-TIF'!F281</f>
        <v>St Ansgar</v>
      </c>
      <c r="G281" s="8">
        <f>SUMIFS(TaxableValuation[Taxable Residential],TaxableValuation[Dist],$C281,TaxableValuation[Tif_NonTIF],$A$4)</f>
        <v>12356602</v>
      </c>
      <c r="H281" s="8">
        <f>SUMIFS(TaxableValuation[Taxable Ag Land],TaxableValuation[Dist],$C281,TaxableValuation[Tif_NonTIF],$A$4)</f>
        <v>6640</v>
      </c>
      <c r="I281" s="8">
        <f>SUMIFS(TaxableValuation[Taxable Ag Building],TaxableValuation[Dist],$C281,TaxableValuation[Tif_NonTIF],$A$4)</f>
        <v>33200</v>
      </c>
      <c r="J281" s="8">
        <f>SUMIFS(TaxableValuation[Taxable Commercial],TaxableValuation[Dist],$C281,TaxableValuation[Tif_NonTIF],$A$4)</f>
        <v>19870714</v>
      </c>
      <c r="K281" s="8">
        <f>SUMIFS(TaxableValuation[Taxable Industrial],TaxableValuation[Dist],$C281,TaxableValuation[Tif_NonTIF],$A$4)</f>
        <v>190865940</v>
      </c>
      <c r="L281" s="8">
        <f>SUMIFS(TaxableValuation[Taxable Reserved],TaxableValuation[Dist],$C281,TaxableValuation[Tif_NonTIF],$A$4)</f>
        <v>0</v>
      </c>
      <c r="M281" s="8">
        <f>SUMIFS(TaxableValuation[Taxable Reserved2],TaxableValuation[Dist],$C281,TaxableValuation[Tif_NonTIF],$A$4)</f>
        <v>0</v>
      </c>
      <c r="N281" s="8">
        <f>SUMIFS(TaxableValuation[Taxable Railroads],TaxableValuation[Dist],$C281,TaxableValuation[Tif_NonTIF],$A$4)</f>
        <v>0</v>
      </c>
      <c r="O281" s="8">
        <f>SUMIFS(TaxableValuation[Taxable Utilities],TaxableValuation[Dist],$C281,TaxableValuation[Tif_NonTIF],$A$4)</f>
        <v>0</v>
      </c>
      <c r="P281" s="8">
        <f>SUMIFS(TaxableValuation[Taxable Other],TaxableValuation[Dist],$C281,TaxableValuation[Tif_NonTIF],$A$4)</f>
        <v>0</v>
      </c>
      <c r="Q281" s="8">
        <f>SUMIFS(TaxableValuation[Taxable Gross],TaxableValuation[Dist],$C281,TaxableValuation[Tif_NonTIF],$A$4)</f>
        <v>223133096</v>
      </c>
      <c r="R281" s="8">
        <f>SUMIFS(TaxableValuation[Taxable Military Exempt],TaxableValuation[Dist],$C281,TaxableValuation[Tif_NonTIF],$A$4)</f>
        <v>0</v>
      </c>
      <c r="S281" s="8">
        <f>SUMIFS(TaxableValuation[Taxable Homestead Exempt],TaxableValuation[Dist],$C281,TaxableValuation[Tif_NonTIF],$A$4)</f>
        <v>0</v>
      </c>
      <c r="T281" s="8">
        <f>SUMIFS(TaxableValuation[Taxable Net],TaxableValuation[Dist],$C281,TaxableValuation[Tif_NonTIF],$A$4)</f>
        <v>223133096</v>
      </c>
      <c r="U281" s="8">
        <f>SUMIFS(TaxableValuation[Taxable Gas &amp; Elec Utilities],TaxableValuation[Dist],$C281,TaxableValuation[Tif_NonTIF],$A$4)</f>
        <v>0</v>
      </c>
      <c r="V281" s="8">
        <f t="shared" si="4"/>
        <v>223133096</v>
      </c>
    </row>
    <row r="282" spans="1:22" x14ac:dyDescent="0.25">
      <c r="A282">
        <f>'Assessed Non-TIF'!A282</f>
        <v>2026</v>
      </c>
      <c r="B282" t="str">
        <f>'Assessed Non-TIF'!B282</f>
        <v>13</v>
      </c>
      <c r="C282" t="str">
        <f>'Assessed Non-TIF'!C282</f>
        <v>6165</v>
      </c>
      <c r="D282" t="str">
        <f>'Assessed Non-TIF'!D282</f>
        <v>6165</v>
      </c>
      <c r="E282" t="str">
        <f>'Assessed Non-TIF'!E282</f>
        <v>STANTON</v>
      </c>
      <c r="F282" t="str">
        <f>'Assessed Non-TIF'!F282</f>
        <v>Stanton</v>
      </c>
      <c r="G282" s="8">
        <f>SUMIFS(TaxableValuation[Taxable Residential],TaxableValuation[Dist],$C282,TaxableValuation[Tif_NonTIF],$A$4)</f>
        <v>0</v>
      </c>
      <c r="H282" s="8">
        <f>SUMIFS(TaxableValuation[Taxable Ag Land],TaxableValuation[Dist],$C282,TaxableValuation[Tif_NonTIF],$A$4)</f>
        <v>0</v>
      </c>
      <c r="I282" s="8">
        <f>SUMIFS(TaxableValuation[Taxable Ag Building],TaxableValuation[Dist],$C282,TaxableValuation[Tif_NonTIF],$A$4)</f>
        <v>0</v>
      </c>
      <c r="J282" s="8">
        <f>SUMIFS(TaxableValuation[Taxable Commercial],TaxableValuation[Dist],$C282,TaxableValuation[Tif_NonTIF],$A$4)</f>
        <v>0</v>
      </c>
      <c r="K282" s="8">
        <f>SUMIFS(TaxableValuation[Taxable Industrial],TaxableValuation[Dist],$C282,TaxableValuation[Tif_NonTIF],$A$4)</f>
        <v>0</v>
      </c>
      <c r="L282" s="8">
        <f>SUMIFS(TaxableValuation[Taxable Reserved],TaxableValuation[Dist],$C282,TaxableValuation[Tif_NonTIF],$A$4)</f>
        <v>0</v>
      </c>
      <c r="M282" s="8">
        <f>SUMIFS(TaxableValuation[Taxable Reserved2],TaxableValuation[Dist],$C282,TaxableValuation[Tif_NonTIF],$A$4)</f>
        <v>0</v>
      </c>
      <c r="N282" s="8">
        <f>SUMIFS(TaxableValuation[Taxable Railroads],TaxableValuation[Dist],$C282,TaxableValuation[Tif_NonTIF],$A$4)</f>
        <v>0</v>
      </c>
      <c r="O282" s="8">
        <f>SUMIFS(TaxableValuation[Taxable Utilities],TaxableValuation[Dist],$C282,TaxableValuation[Tif_NonTIF],$A$4)</f>
        <v>0</v>
      </c>
      <c r="P282" s="8">
        <f>SUMIFS(TaxableValuation[Taxable Other],TaxableValuation[Dist],$C282,TaxableValuation[Tif_NonTIF],$A$4)</f>
        <v>0</v>
      </c>
      <c r="Q282" s="8">
        <f>SUMIFS(TaxableValuation[Taxable Gross],TaxableValuation[Dist],$C282,TaxableValuation[Tif_NonTIF],$A$4)</f>
        <v>0</v>
      </c>
      <c r="R282" s="8">
        <f>SUMIFS(TaxableValuation[Taxable Military Exempt],TaxableValuation[Dist],$C282,TaxableValuation[Tif_NonTIF],$A$4)</f>
        <v>0</v>
      </c>
      <c r="S282" s="8">
        <f>SUMIFS(TaxableValuation[Taxable Homestead Exempt],TaxableValuation[Dist],$C282,TaxableValuation[Tif_NonTIF],$A$4)</f>
        <v>0</v>
      </c>
      <c r="T282" s="8">
        <f>SUMIFS(TaxableValuation[Taxable Net],TaxableValuation[Dist],$C282,TaxableValuation[Tif_NonTIF],$A$4)</f>
        <v>0</v>
      </c>
      <c r="U282" s="8">
        <f>SUMIFS(TaxableValuation[Taxable Gas &amp; Elec Utilities],TaxableValuation[Dist],$C282,TaxableValuation[Tif_NonTIF],$A$4)</f>
        <v>0</v>
      </c>
      <c r="V282" s="8">
        <f t="shared" si="4"/>
        <v>0</v>
      </c>
    </row>
    <row r="283" spans="1:22" x14ac:dyDescent="0.25">
      <c r="A283">
        <f>'Assessed Non-TIF'!A283</f>
        <v>2026</v>
      </c>
      <c r="B283" t="str">
        <f>'Assessed Non-TIF'!B283</f>
        <v>01</v>
      </c>
      <c r="C283" t="str">
        <f>'Assessed Non-TIF'!C283</f>
        <v>6175</v>
      </c>
      <c r="D283" t="str">
        <f>'Assessed Non-TIF'!D283</f>
        <v>6175</v>
      </c>
      <c r="E283" t="str">
        <f>'Assessed Non-TIF'!E283</f>
        <v>STARMONT</v>
      </c>
      <c r="F283" t="str">
        <f>'Assessed Non-TIF'!F283</f>
        <v>Starmont</v>
      </c>
      <c r="G283" s="8">
        <f>SUMIFS(TaxableValuation[Taxable Residential],TaxableValuation[Dist],$C283,TaxableValuation[Tif_NonTIF],$A$4)</f>
        <v>0</v>
      </c>
      <c r="H283" s="8">
        <f>SUMIFS(TaxableValuation[Taxable Ag Land],TaxableValuation[Dist],$C283,TaxableValuation[Tif_NonTIF],$A$4)</f>
        <v>0</v>
      </c>
      <c r="I283" s="8">
        <f>SUMIFS(TaxableValuation[Taxable Ag Building],TaxableValuation[Dist],$C283,TaxableValuation[Tif_NonTIF],$A$4)</f>
        <v>0</v>
      </c>
      <c r="J283" s="8">
        <f>SUMIFS(TaxableValuation[Taxable Commercial],TaxableValuation[Dist],$C283,TaxableValuation[Tif_NonTIF],$A$4)</f>
        <v>0</v>
      </c>
      <c r="K283" s="8">
        <f>SUMIFS(TaxableValuation[Taxable Industrial],TaxableValuation[Dist],$C283,TaxableValuation[Tif_NonTIF],$A$4)</f>
        <v>0</v>
      </c>
      <c r="L283" s="8">
        <f>SUMIFS(TaxableValuation[Taxable Reserved],TaxableValuation[Dist],$C283,TaxableValuation[Tif_NonTIF],$A$4)</f>
        <v>0</v>
      </c>
      <c r="M283" s="8">
        <f>SUMIFS(TaxableValuation[Taxable Reserved2],TaxableValuation[Dist],$C283,TaxableValuation[Tif_NonTIF],$A$4)</f>
        <v>0</v>
      </c>
      <c r="N283" s="8">
        <f>SUMIFS(TaxableValuation[Taxable Railroads],TaxableValuation[Dist],$C283,TaxableValuation[Tif_NonTIF],$A$4)</f>
        <v>0</v>
      </c>
      <c r="O283" s="8">
        <f>SUMIFS(TaxableValuation[Taxable Utilities],TaxableValuation[Dist],$C283,TaxableValuation[Tif_NonTIF],$A$4)</f>
        <v>0</v>
      </c>
      <c r="P283" s="8">
        <f>SUMIFS(TaxableValuation[Taxable Other],TaxableValuation[Dist],$C283,TaxableValuation[Tif_NonTIF],$A$4)</f>
        <v>0</v>
      </c>
      <c r="Q283" s="8">
        <f>SUMIFS(TaxableValuation[Taxable Gross],TaxableValuation[Dist],$C283,TaxableValuation[Tif_NonTIF],$A$4)</f>
        <v>0</v>
      </c>
      <c r="R283" s="8">
        <f>SUMIFS(TaxableValuation[Taxable Military Exempt],TaxableValuation[Dist],$C283,TaxableValuation[Tif_NonTIF],$A$4)</f>
        <v>0</v>
      </c>
      <c r="S283" s="8">
        <f>SUMIFS(TaxableValuation[Taxable Homestead Exempt],TaxableValuation[Dist],$C283,TaxableValuation[Tif_NonTIF],$A$4)</f>
        <v>0</v>
      </c>
      <c r="T283" s="8">
        <f>SUMIFS(TaxableValuation[Taxable Net],TaxableValuation[Dist],$C283,TaxableValuation[Tif_NonTIF],$A$4)</f>
        <v>0</v>
      </c>
      <c r="U283" s="8">
        <f>SUMIFS(TaxableValuation[Taxable Gas &amp; Elec Utilities],TaxableValuation[Dist],$C283,TaxableValuation[Tif_NonTIF],$A$4)</f>
        <v>0</v>
      </c>
      <c r="V283" s="8">
        <f t="shared" si="4"/>
        <v>0</v>
      </c>
    </row>
    <row r="284" spans="1:22" x14ac:dyDescent="0.25">
      <c r="A284">
        <f>'Assessed Non-TIF'!A284</f>
        <v>2026</v>
      </c>
      <c r="B284" t="str">
        <f>'Assessed Non-TIF'!B284</f>
        <v>05</v>
      </c>
      <c r="C284" t="str">
        <f>'Assessed Non-TIF'!C284</f>
        <v>6219</v>
      </c>
      <c r="D284" t="str">
        <f>'Assessed Non-TIF'!D284</f>
        <v>6219</v>
      </c>
      <c r="E284" t="str">
        <f>'Assessed Non-TIF'!E284</f>
        <v>STORM LAKE</v>
      </c>
      <c r="F284" t="str">
        <f>'Assessed Non-TIF'!F284</f>
        <v>Storm Lake</v>
      </c>
      <c r="G284" s="8">
        <f>SUMIFS(TaxableValuation[Taxable Residential],TaxableValuation[Dist],$C284,TaxableValuation[Tif_NonTIF],$A$4)</f>
        <v>8388587</v>
      </c>
      <c r="H284" s="8">
        <f>SUMIFS(TaxableValuation[Taxable Ag Land],TaxableValuation[Dist],$C284,TaxableValuation[Tif_NonTIF],$A$4)</f>
        <v>35297</v>
      </c>
      <c r="I284" s="8">
        <f>SUMIFS(TaxableValuation[Taxable Ag Building],TaxableValuation[Dist],$C284,TaxableValuation[Tif_NonTIF],$A$4)</f>
        <v>3</v>
      </c>
      <c r="J284" s="8">
        <f>SUMIFS(TaxableValuation[Taxable Commercial],TaxableValuation[Dist],$C284,TaxableValuation[Tif_NonTIF],$A$4)</f>
        <v>28804230</v>
      </c>
      <c r="K284" s="8">
        <f>SUMIFS(TaxableValuation[Taxable Industrial],TaxableValuation[Dist],$C284,TaxableValuation[Tif_NonTIF],$A$4)</f>
        <v>62063085</v>
      </c>
      <c r="L284" s="8">
        <f>SUMIFS(TaxableValuation[Taxable Reserved],TaxableValuation[Dist],$C284,TaxableValuation[Tif_NonTIF],$A$4)</f>
        <v>0</v>
      </c>
      <c r="M284" s="8">
        <f>SUMIFS(TaxableValuation[Taxable Reserved2],TaxableValuation[Dist],$C284,TaxableValuation[Tif_NonTIF],$A$4)</f>
        <v>0</v>
      </c>
      <c r="N284" s="8">
        <f>SUMIFS(TaxableValuation[Taxable Railroads],TaxableValuation[Dist],$C284,TaxableValuation[Tif_NonTIF],$A$4)</f>
        <v>0</v>
      </c>
      <c r="O284" s="8">
        <f>SUMIFS(TaxableValuation[Taxable Utilities],TaxableValuation[Dist],$C284,TaxableValuation[Tif_NonTIF],$A$4)</f>
        <v>0</v>
      </c>
      <c r="P284" s="8">
        <f>SUMIFS(TaxableValuation[Taxable Other],TaxableValuation[Dist],$C284,TaxableValuation[Tif_NonTIF],$A$4)</f>
        <v>0</v>
      </c>
      <c r="Q284" s="8">
        <f>SUMIFS(TaxableValuation[Taxable Gross],TaxableValuation[Dist],$C284,TaxableValuation[Tif_NonTIF],$A$4)</f>
        <v>99291202</v>
      </c>
      <c r="R284" s="8">
        <f>SUMIFS(TaxableValuation[Taxable Military Exempt],TaxableValuation[Dist],$C284,TaxableValuation[Tif_NonTIF],$A$4)</f>
        <v>8000</v>
      </c>
      <c r="S284" s="8">
        <f>SUMIFS(TaxableValuation[Taxable Homestead Exempt],TaxableValuation[Dist],$C284,TaxableValuation[Tif_NonTIF],$A$4)</f>
        <v>26000</v>
      </c>
      <c r="T284" s="8">
        <f>SUMIFS(TaxableValuation[Taxable Net],TaxableValuation[Dist],$C284,TaxableValuation[Tif_NonTIF],$A$4)</f>
        <v>99257202</v>
      </c>
      <c r="U284" s="8">
        <f>SUMIFS(TaxableValuation[Taxable Gas &amp; Elec Utilities],TaxableValuation[Dist],$C284,TaxableValuation[Tif_NonTIF],$A$4)</f>
        <v>0</v>
      </c>
      <c r="V284" s="8">
        <f t="shared" si="4"/>
        <v>99257202</v>
      </c>
    </row>
    <row r="285" spans="1:22" x14ac:dyDescent="0.25">
      <c r="A285">
        <f>'Assessed Non-TIF'!A285</f>
        <v>2026</v>
      </c>
      <c r="B285" t="str">
        <f>'Assessed Non-TIF'!B285</f>
        <v>05</v>
      </c>
      <c r="C285" t="str">
        <f>'Assessed Non-TIF'!C285</f>
        <v>6246</v>
      </c>
      <c r="D285" t="str">
        <f>'Assessed Non-TIF'!D285</f>
        <v>6246</v>
      </c>
      <c r="E285" t="str">
        <f>'Assessed Non-TIF'!E285</f>
        <v>STRATFORD</v>
      </c>
      <c r="F285" t="str">
        <f>'Assessed Non-TIF'!F285</f>
        <v>Stratford</v>
      </c>
      <c r="G285" s="8">
        <f>SUMIFS(TaxableValuation[Taxable Residential],TaxableValuation[Dist],$C285,TaxableValuation[Tif_NonTIF],$A$4)</f>
        <v>600489</v>
      </c>
      <c r="H285" s="8">
        <f>SUMIFS(TaxableValuation[Taxable Ag Land],TaxableValuation[Dist],$C285,TaxableValuation[Tif_NonTIF],$A$4)</f>
        <v>0</v>
      </c>
      <c r="I285" s="8">
        <f>SUMIFS(TaxableValuation[Taxable Ag Building],TaxableValuation[Dist],$C285,TaxableValuation[Tif_NonTIF],$A$4)</f>
        <v>0</v>
      </c>
      <c r="J285" s="8">
        <f>SUMIFS(TaxableValuation[Taxable Commercial],TaxableValuation[Dist],$C285,TaxableValuation[Tif_NonTIF],$A$4)</f>
        <v>751708</v>
      </c>
      <c r="K285" s="8">
        <f>SUMIFS(TaxableValuation[Taxable Industrial],TaxableValuation[Dist],$C285,TaxableValuation[Tif_NonTIF],$A$4)</f>
        <v>0</v>
      </c>
      <c r="L285" s="8">
        <f>SUMIFS(TaxableValuation[Taxable Reserved],TaxableValuation[Dist],$C285,TaxableValuation[Tif_NonTIF],$A$4)</f>
        <v>0</v>
      </c>
      <c r="M285" s="8">
        <f>SUMIFS(TaxableValuation[Taxable Reserved2],TaxableValuation[Dist],$C285,TaxableValuation[Tif_NonTIF],$A$4)</f>
        <v>0</v>
      </c>
      <c r="N285" s="8">
        <f>SUMIFS(TaxableValuation[Taxable Railroads],TaxableValuation[Dist],$C285,TaxableValuation[Tif_NonTIF],$A$4)</f>
        <v>0</v>
      </c>
      <c r="O285" s="8">
        <f>SUMIFS(TaxableValuation[Taxable Utilities],TaxableValuation[Dist],$C285,TaxableValuation[Tif_NonTIF],$A$4)</f>
        <v>0</v>
      </c>
      <c r="P285" s="8">
        <f>SUMIFS(TaxableValuation[Taxable Other],TaxableValuation[Dist],$C285,TaxableValuation[Tif_NonTIF],$A$4)</f>
        <v>0</v>
      </c>
      <c r="Q285" s="8">
        <f>SUMIFS(TaxableValuation[Taxable Gross],TaxableValuation[Dist],$C285,TaxableValuation[Tif_NonTIF],$A$4)</f>
        <v>1352197</v>
      </c>
      <c r="R285" s="8">
        <f>SUMIFS(TaxableValuation[Taxable Military Exempt],TaxableValuation[Dist],$C285,TaxableValuation[Tif_NonTIF],$A$4)</f>
        <v>0</v>
      </c>
      <c r="S285" s="8">
        <f>SUMIFS(TaxableValuation[Taxable Homestead Exempt],TaxableValuation[Dist],$C285,TaxableValuation[Tif_NonTIF],$A$4)</f>
        <v>0</v>
      </c>
      <c r="T285" s="8">
        <f>SUMIFS(TaxableValuation[Taxable Net],TaxableValuation[Dist],$C285,TaxableValuation[Tif_NonTIF],$A$4)</f>
        <v>1352197</v>
      </c>
      <c r="U285" s="8">
        <f>SUMIFS(TaxableValuation[Taxable Gas &amp; Elec Utilities],TaxableValuation[Dist],$C285,TaxableValuation[Tif_NonTIF],$A$4)</f>
        <v>0</v>
      </c>
      <c r="V285" s="8">
        <f t="shared" si="4"/>
        <v>1352197</v>
      </c>
    </row>
    <row r="286" spans="1:22" x14ac:dyDescent="0.25">
      <c r="A286">
        <f>'Assessed Non-TIF'!A286</f>
        <v>2026</v>
      </c>
      <c r="B286" t="str">
        <f>'Assessed Non-TIF'!B286</f>
        <v>07</v>
      </c>
      <c r="C286" t="str">
        <f>'Assessed Non-TIF'!C286</f>
        <v>6273</v>
      </c>
      <c r="D286" t="str">
        <f>'Assessed Non-TIF'!D286</f>
        <v>6273</v>
      </c>
      <c r="E286" t="str">
        <f>'Assessed Non-TIF'!E286</f>
        <v>SUMNER-FREDERICKSBURG</v>
      </c>
      <c r="F286" t="str">
        <f>'Assessed Non-TIF'!F286</f>
        <v>Sumner-Fredericksburg</v>
      </c>
      <c r="G286" s="8">
        <f>SUMIFS(TaxableValuation[Taxable Residential],TaxableValuation[Dist],$C286,TaxableValuation[Tif_NonTIF],$A$4)</f>
        <v>2555955</v>
      </c>
      <c r="H286" s="8">
        <f>SUMIFS(TaxableValuation[Taxable Ag Land],TaxableValuation[Dist],$C286,TaxableValuation[Tif_NonTIF],$A$4)</f>
        <v>22629</v>
      </c>
      <c r="I286" s="8">
        <f>SUMIFS(TaxableValuation[Taxable Ag Building],TaxableValuation[Dist],$C286,TaxableValuation[Tif_NonTIF],$A$4)</f>
        <v>1454</v>
      </c>
      <c r="J286" s="8">
        <f>SUMIFS(TaxableValuation[Taxable Commercial],TaxableValuation[Dist],$C286,TaxableValuation[Tif_NonTIF],$A$4)</f>
        <v>1197788</v>
      </c>
      <c r="K286" s="8">
        <f>SUMIFS(TaxableValuation[Taxable Industrial],TaxableValuation[Dist],$C286,TaxableValuation[Tif_NonTIF],$A$4)</f>
        <v>546813</v>
      </c>
      <c r="L286" s="8">
        <f>SUMIFS(TaxableValuation[Taxable Reserved],TaxableValuation[Dist],$C286,TaxableValuation[Tif_NonTIF],$A$4)</f>
        <v>0</v>
      </c>
      <c r="M286" s="8">
        <f>SUMIFS(TaxableValuation[Taxable Reserved2],TaxableValuation[Dist],$C286,TaxableValuation[Tif_NonTIF],$A$4)</f>
        <v>0</v>
      </c>
      <c r="N286" s="8">
        <f>SUMIFS(TaxableValuation[Taxable Railroads],TaxableValuation[Dist],$C286,TaxableValuation[Tif_NonTIF],$A$4)</f>
        <v>0</v>
      </c>
      <c r="O286" s="8">
        <f>SUMIFS(TaxableValuation[Taxable Utilities],TaxableValuation[Dist],$C286,TaxableValuation[Tif_NonTIF],$A$4)</f>
        <v>0</v>
      </c>
      <c r="P286" s="8">
        <f>SUMIFS(TaxableValuation[Taxable Other],TaxableValuation[Dist],$C286,TaxableValuation[Tif_NonTIF],$A$4)</f>
        <v>0</v>
      </c>
      <c r="Q286" s="8">
        <f>SUMIFS(TaxableValuation[Taxable Gross],TaxableValuation[Dist],$C286,TaxableValuation[Tif_NonTIF],$A$4)</f>
        <v>4324639</v>
      </c>
      <c r="R286" s="8">
        <f>SUMIFS(TaxableValuation[Taxable Military Exempt],TaxableValuation[Dist],$C286,TaxableValuation[Tif_NonTIF],$A$4)</f>
        <v>0</v>
      </c>
      <c r="S286" s="8">
        <f>SUMIFS(TaxableValuation[Taxable Homestead Exempt],TaxableValuation[Dist],$C286,TaxableValuation[Tif_NonTIF],$A$4)</f>
        <v>0</v>
      </c>
      <c r="T286" s="8">
        <f>SUMIFS(TaxableValuation[Taxable Net],TaxableValuation[Dist],$C286,TaxableValuation[Tif_NonTIF],$A$4)</f>
        <v>4324639</v>
      </c>
      <c r="U286" s="8">
        <f>SUMIFS(TaxableValuation[Taxable Gas &amp; Elec Utilities],TaxableValuation[Dist],$C286,TaxableValuation[Tif_NonTIF],$A$4)</f>
        <v>0</v>
      </c>
      <c r="V286" s="8">
        <f t="shared" si="4"/>
        <v>4324639</v>
      </c>
    </row>
    <row r="287" spans="1:22" x14ac:dyDescent="0.25">
      <c r="A287">
        <f>'Assessed Non-TIF'!A287</f>
        <v>2026</v>
      </c>
      <c r="B287" t="str">
        <f>'Assessed Non-TIF'!B287</f>
        <v>10</v>
      </c>
      <c r="C287" t="str">
        <f>'Assessed Non-TIF'!C287</f>
        <v>6408</v>
      </c>
      <c r="D287" t="str">
        <f>'Assessed Non-TIF'!D287</f>
        <v>6408</v>
      </c>
      <c r="E287" t="str">
        <f>'Assessed Non-TIF'!E287</f>
        <v>TIPTON</v>
      </c>
      <c r="F287" t="str">
        <f>'Assessed Non-TIF'!F287</f>
        <v>Tipton</v>
      </c>
      <c r="G287" s="8">
        <f>SUMIFS(TaxableValuation[Taxable Residential],TaxableValuation[Dist],$C287,TaxableValuation[Tif_NonTIF],$A$4)</f>
        <v>9371340</v>
      </c>
      <c r="H287" s="8">
        <f>SUMIFS(TaxableValuation[Taxable Ag Land],TaxableValuation[Dist],$C287,TaxableValuation[Tif_NonTIF],$A$4)</f>
        <v>0</v>
      </c>
      <c r="I287" s="8">
        <f>SUMIFS(TaxableValuation[Taxable Ag Building],TaxableValuation[Dist],$C287,TaxableValuation[Tif_NonTIF],$A$4)</f>
        <v>0</v>
      </c>
      <c r="J287" s="8">
        <f>SUMIFS(TaxableValuation[Taxable Commercial],TaxableValuation[Dist],$C287,TaxableValuation[Tif_NonTIF],$A$4)</f>
        <v>0</v>
      </c>
      <c r="K287" s="8">
        <f>SUMIFS(TaxableValuation[Taxable Industrial],TaxableValuation[Dist],$C287,TaxableValuation[Tif_NonTIF],$A$4)</f>
        <v>0</v>
      </c>
      <c r="L287" s="8">
        <f>SUMIFS(TaxableValuation[Taxable Reserved],TaxableValuation[Dist],$C287,TaxableValuation[Tif_NonTIF],$A$4)</f>
        <v>0</v>
      </c>
      <c r="M287" s="8">
        <f>SUMIFS(TaxableValuation[Taxable Reserved2],TaxableValuation[Dist],$C287,TaxableValuation[Tif_NonTIF],$A$4)</f>
        <v>0</v>
      </c>
      <c r="N287" s="8">
        <f>SUMIFS(TaxableValuation[Taxable Railroads],TaxableValuation[Dist],$C287,TaxableValuation[Tif_NonTIF],$A$4)</f>
        <v>0</v>
      </c>
      <c r="O287" s="8">
        <f>SUMIFS(TaxableValuation[Taxable Utilities],TaxableValuation[Dist],$C287,TaxableValuation[Tif_NonTIF],$A$4)</f>
        <v>0</v>
      </c>
      <c r="P287" s="8">
        <f>SUMIFS(TaxableValuation[Taxable Other],TaxableValuation[Dist],$C287,TaxableValuation[Tif_NonTIF],$A$4)</f>
        <v>0</v>
      </c>
      <c r="Q287" s="8">
        <f>SUMIFS(TaxableValuation[Taxable Gross],TaxableValuation[Dist],$C287,TaxableValuation[Tif_NonTIF],$A$4)</f>
        <v>9371340</v>
      </c>
      <c r="R287" s="8">
        <f>SUMIFS(TaxableValuation[Taxable Military Exempt],TaxableValuation[Dist],$C287,TaxableValuation[Tif_NonTIF],$A$4)</f>
        <v>0</v>
      </c>
      <c r="S287" s="8">
        <f>SUMIFS(TaxableValuation[Taxable Homestead Exempt],TaxableValuation[Dist],$C287,TaxableValuation[Tif_NonTIF],$A$4)</f>
        <v>0</v>
      </c>
      <c r="T287" s="8">
        <f>SUMIFS(TaxableValuation[Taxable Net],TaxableValuation[Dist],$C287,TaxableValuation[Tif_NonTIF],$A$4)</f>
        <v>9371340</v>
      </c>
      <c r="U287" s="8">
        <f>SUMIFS(TaxableValuation[Taxable Gas &amp; Elec Utilities],TaxableValuation[Dist],$C287,TaxableValuation[Tif_NonTIF],$A$4)</f>
        <v>0</v>
      </c>
      <c r="V287" s="8">
        <f t="shared" si="4"/>
        <v>9371340</v>
      </c>
    </row>
    <row r="288" spans="1:22" x14ac:dyDescent="0.25">
      <c r="A288">
        <f>'Assessed Non-TIF'!A288</f>
        <v>2026</v>
      </c>
      <c r="B288" t="str">
        <f>'Assessed Non-TIF'!B288</f>
        <v>13</v>
      </c>
      <c r="C288" t="str">
        <f>'Assessed Non-TIF'!C288</f>
        <v>6453</v>
      </c>
      <c r="D288" t="str">
        <f>'Assessed Non-TIF'!D288</f>
        <v>6453</v>
      </c>
      <c r="E288" t="str">
        <f>'Assessed Non-TIF'!E288</f>
        <v>TREYNOR</v>
      </c>
      <c r="F288" t="str">
        <f>'Assessed Non-TIF'!F288</f>
        <v>Treynor</v>
      </c>
      <c r="G288" s="8">
        <f>SUMIFS(TaxableValuation[Taxable Residential],TaxableValuation[Dist],$C288,TaxableValuation[Tif_NonTIF],$A$4)</f>
        <v>5872697</v>
      </c>
      <c r="H288" s="8">
        <f>SUMIFS(TaxableValuation[Taxable Ag Land],TaxableValuation[Dist],$C288,TaxableValuation[Tif_NonTIF],$A$4)</f>
        <v>0</v>
      </c>
      <c r="I288" s="8">
        <f>SUMIFS(TaxableValuation[Taxable Ag Building],TaxableValuation[Dist],$C288,TaxableValuation[Tif_NonTIF],$A$4)</f>
        <v>0</v>
      </c>
      <c r="J288" s="8">
        <f>SUMIFS(TaxableValuation[Taxable Commercial],TaxableValuation[Dist],$C288,TaxableValuation[Tif_NonTIF],$A$4)</f>
        <v>0</v>
      </c>
      <c r="K288" s="8">
        <f>SUMIFS(TaxableValuation[Taxable Industrial],TaxableValuation[Dist],$C288,TaxableValuation[Tif_NonTIF],$A$4)</f>
        <v>0</v>
      </c>
      <c r="L288" s="8">
        <f>SUMIFS(TaxableValuation[Taxable Reserved],TaxableValuation[Dist],$C288,TaxableValuation[Tif_NonTIF],$A$4)</f>
        <v>0</v>
      </c>
      <c r="M288" s="8">
        <f>SUMIFS(TaxableValuation[Taxable Reserved2],TaxableValuation[Dist],$C288,TaxableValuation[Tif_NonTIF],$A$4)</f>
        <v>0</v>
      </c>
      <c r="N288" s="8">
        <f>SUMIFS(TaxableValuation[Taxable Railroads],TaxableValuation[Dist],$C288,TaxableValuation[Tif_NonTIF],$A$4)</f>
        <v>0</v>
      </c>
      <c r="O288" s="8">
        <f>SUMIFS(TaxableValuation[Taxable Utilities],TaxableValuation[Dist],$C288,TaxableValuation[Tif_NonTIF],$A$4)</f>
        <v>0</v>
      </c>
      <c r="P288" s="8">
        <f>SUMIFS(TaxableValuation[Taxable Other],TaxableValuation[Dist],$C288,TaxableValuation[Tif_NonTIF],$A$4)</f>
        <v>0</v>
      </c>
      <c r="Q288" s="8">
        <f>SUMIFS(TaxableValuation[Taxable Gross],TaxableValuation[Dist],$C288,TaxableValuation[Tif_NonTIF],$A$4)</f>
        <v>5872697</v>
      </c>
      <c r="R288" s="8">
        <f>SUMIFS(TaxableValuation[Taxable Military Exempt],TaxableValuation[Dist],$C288,TaxableValuation[Tif_NonTIF],$A$4)</f>
        <v>16000</v>
      </c>
      <c r="S288" s="8">
        <f>SUMIFS(TaxableValuation[Taxable Homestead Exempt],TaxableValuation[Dist],$C288,TaxableValuation[Tif_NonTIF],$A$4)</f>
        <v>6500</v>
      </c>
      <c r="T288" s="8">
        <f>SUMIFS(TaxableValuation[Taxable Net],TaxableValuation[Dist],$C288,TaxableValuation[Tif_NonTIF],$A$4)</f>
        <v>5850197</v>
      </c>
      <c r="U288" s="8">
        <f>SUMIFS(TaxableValuation[Taxable Gas &amp; Elec Utilities],TaxableValuation[Dist],$C288,TaxableValuation[Tif_NonTIF],$A$4)</f>
        <v>0</v>
      </c>
      <c r="V288" s="8">
        <f t="shared" si="4"/>
        <v>5850197</v>
      </c>
    </row>
    <row r="289" spans="1:22" x14ac:dyDescent="0.25">
      <c r="A289">
        <f>'Assessed Non-TIF'!A289</f>
        <v>2026</v>
      </c>
      <c r="B289" t="str">
        <f>'Assessed Non-TIF'!B289</f>
        <v>13</v>
      </c>
      <c r="C289" t="str">
        <f>'Assessed Non-TIF'!C289</f>
        <v>6460</v>
      </c>
      <c r="D289" t="str">
        <f>'Assessed Non-TIF'!D289</f>
        <v>6460</v>
      </c>
      <c r="E289" t="str">
        <f>'Assessed Non-TIF'!E289</f>
        <v>TRI-CENTER</v>
      </c>
      <c r="F289" t="str">
        <f>'Assessed Non-TIF'!F289</f>
        <v>Tri-Center</v>
      </c>
      <c r="G289" s="8">
        <f>SUMIFS(TaxableValuation[Taxable Residential],TaxableValuation[Dist],$C289,TaxableValuation[Tif_NonTIF],$A$4)</f>
        <v>22382702</v>
      </c>
      <c r="H289" s="8">
        <f>SUMIFS(TaxableValuation[Taxable Ag Land],TaxableValuation[Dist],$C289,TaxableValuation[Tif_NonTIF],$A$4)</f>
        <v>0</v>
      </c>
      <c r="I289" s="8">
        <f>SUMIFS(TaxableValuation[Taxable Ag Building],TaxableValuation[Dist],$C289,TaxableValuation[Tif_NonTIF],$A$4)</f>
        <v>0</v>
      </c>
      <c r="J289" s="8">
        <f>SUMIFS(TaxableValuation[Taxable Commercial],TaxableValuation[Dist],$C289,TaxableValuation[Tif_NonTIF],$A$4)</f>
        <v>1808428</v>
      </c>
      <c r="K289" s="8">
        <f>SUMIFS(TaxableValuation[Taxable Industrial],TaxableValuation[Dist],$C289,TaxableValuation[Tif_NonTIF],$A$4)</f>
        <v>491747</v>
      </c>
      <c r="L289" s="8">
        <f>SUMIFS(TaxableValuation[Taxable Reserved],TaxableValuation[Dist],$C289,TaxableValuation[Tif_NonTIF],$A$4)</f>
        <v>0</v>
      </c>
      <c r="M289" s="8">
        <f>SUMIFS(TaxableValuation[Taxable Reserved2],TaxableValuation[Dist],$C289,TaxableValuation[Tif_NonTIF],$A$4)</f>
        <v>0</v>
      </c>
      <c r="N289" s="8">
        <f>SUMIFS(TaxableValuation[Taxable Railroads],TaxableValuation[Dist],$C289,TaxableValuation[Tif_NonTIF],$A$4)</f>
        <v>0</v>
      </c>
      <c r="O289" s="8">
        <f>SUMIFS(TaxableValuation[Taxable Utilities],TaxableValuation[Dist],$C289,TaxableValuation[Tif_NonTIF],$A$4)</f>
        <v>0</v>
      </c>
      <c r="P289" s="8">
        <f>SUMIFS(TaxableValuation[Taxable Other],TaxableValuation[Dist],$C289,TaxableValuation[Tif_NonTIF],$A$4)</f>
        <v>0</v>
      </c>
      <c r="Q289" s="8">
        <f>SUMIFS(TaxableValuation[Taxable Gross],TaxableValuation[Dist],$C289,TaxableValuation[Tif_NonTIF],$A$4)</f>
        <v>24682877</v>
      </c>
      <c r="R289" s="8">
        <f>SUMIFS(TaxableValuation[Taxable Military Exempt],TaxableValuation[Dist],$C289,TaxableValuation[Tif_NonTIF],$A$4)</f>
        <v>0</v>
      </c>
      <c r="S289" s="8">
        <f>SUMIFS(TaxableValuation[Taxable Homestead Exempt],TaxableValuation[Dist],$C289,TaxableValuation[Tif_NonTIF],$A$4)</f>
        <v>19500</v>
      </c>
      <c r="T289" s="8">
        <f>SUMIFS(TaxableValuation[Taxable Net],TaxableValuation[Dist],$C289,TaxableValuation[Tif_NonTIF],$A$4)</f>
        <v>24663377</v>
      </c>
      <c r="U289" s="8">
        <f>SUMIFS(TaxableValuation[Taxable Gas &amp; Elec Utilities],TaxableValuation[Dist],$C289,TaxableValuation[Tif_NonTIF],$A$4)</f>
        <v>0</v>
      </c>
      <c r="V289" s="8">
        <f t="shared" si="4"/>
        <v>24663377</v>
      </c>
    </row>
    <row r="290" spans="1:22" x14ac:dyDescent="0.25">
      <c r="A290">
        <f>'Assessed Non-TIF'!A290</f>
        <v>2026</v>
      </c>
      <c r="B290" t="str">
        <f>'Assessed Non-TIF'!B290</f>
        <v>15</v>
      </c>
      <c r="C290" t="str">
        <f>'Assessed Non-TIF'!C290</f>
        <v>6462</v>
      </c>
      <c r="D290" t="str">
        <f>'Assessed Non-TIF'!D290</f>
        <v>6462</v>
      </c>
      <c r="E290" t="str">
        <f>'Assessed Non-TIF'!E290</f>
        <v>TRI-COUNTY</v>
      </c>
      <c r="F290" t="str">
        <f>'Assessed Non-TIF'!F290</f>
        <v>Tri-County</v>
      </c>
      <c r="G290" s="8">
        <f>SUMIFS(TaxableValuation[Taxable Residential],TaxableValuation[Dist],$C290,TaxableValuation[Tif_NonTIF],$A$4)</f>
        <v>0</v>
      </c>
      <c r="H290" s="8">
        <f>SUMIFS(TaxableValuation[Taxable Ag Land],TaxableValuation[Dist],$C290,TaxableValuation[Tif_NonTIF],$A$4)</f>
        <v>0</v>
      </c>
      <c r="I290" s="8">
        <f>SUMIFS(TaxableValuation[Taxable Ag Building],TaxableValuation[Dist],$C290,TaxableValuation[Tif_NonTIF],$A$4)</f>
        <v>0</v>
      </c>
      <c r="J290" s="8">
        <f>SUMIFS(TaxableValuation[Taxable Commercial],TaxableValuation[Dist],$C290,TaxableValuation[Tif_NonTIF],$A$4)</f>
        <v>0</v>
      </c>
      <c r="K290" s="8">
        <f>SUMIFS(TaxableValuation[Taxable Industrial],TaxableValuation[Dist],$C290,TaxableValuation[Tif_NonTIF],$A$4)</f>
        <v>4315914</v>
      </c>
      <c r="L290" s="8">
        <f>SUMIFS(TaxableValuation[Taxable Reserved],TaxableValuation[Dist],$C290,TaxableValuation[Tif_NonTIF],$A$4)</f>
        <v>0</v>
      </c>
      <c r="M290" s="8">
        <f>SUMIFS(TaxableValuation[Taxable Reserved2],TaxableValuation[Dist],$C290,TaxableValuation[Tif_NonTIF],$A$4)</f>
        <v>0</v>
      </c>
      <c r="N290" s="8">
        <f>SUMIFS(TaxableValuation[Taxable Railroads],TaxableValuation[Dist],$C290,TaxableValuation[Tif_NonTIF],$A$4)</f>
        <v>0</v>
      </c>
      <c r="O290" s="8">
        <f>SUMIFS(TaxableValuation[Taxable Utilities],TaxableValuation[Dist],$C290,TaxableValuation[Tif_NonTIF],$A$4)</f>
        <v>0</v>
      </c>
      <c r="P290" s="8">
        <f>SUMIFS(TaxableValuation[Taxable Other],TaxableValuation[Dist],$C290,TaxableValuation[Tif_NonTIF],$A$4)</f>
        <v>0</v>
      </c>
      <c r="Q290" s="8">
        <f>SUMIFS(TaxableValuation[Taxable Gross],TaxableValuation[Dist],$C290,TaxableValuation[Tif_NonTIF],$A$4)</f>
        <v>4315914</v>
      </c>
      <c r="R290" s="8">
        <f>SUMIFS(TaxableValuation[Taxable Military Exempt],TaxableValuation[Dist],$C290,TaxableValuation[Tif_NonTIF],$A$4)</f>
        <v>0</v>
      </c>
      <c r="S290" s="8">
        <f>SUMIFS(TaxableValuation[Taxable Homestead Exempt],TaxableValuation[Dist],$C290,TaxableValuation[Tif_NonTIF],$A$4)</f>
        <v>0</v>
      </c>
      <c r="T290" s="8">
        <f>SUMIFS(TaxableValuation[Taxable Net],TaxableValuation[Dist],$C290,TaxableValuation[Tif_NonTIF],$A$4)</f>
        <v>4315914</v>
      </c>
      <c r="U290" s="8">
        <f>SUMIFS(TaxableValuation[Taxable Gas &amp; Elec Utilities],TaxableValuation[Dist],$C290,TaxableValuation[Tif_NonTIF],$A$4)</f>
        <v>0</v>
      </c>
      <c r="V290" s="8">
        <f t="shared" si="4"/>
        <v>4315914</v>
      </c>
    </row>
    <row r="291" spans="1:22" x14ac:dyDescent="0.25">
      <c r="A291">
        <f>'Assessed Non-TIF'!A291</f>
        <v>2026</v>
      </c>
      <c r="B291" t="str">
        <f>'Assessed Non-TIF'!B291</f>
        <v>07</v>
      </c>
      <c r="C291" t="str">
        <f>'Assessed Non-TIF'!C291</f>
        <v>6471</v>
      </c>
      <c r="D291" t="str">
        <f>'Assessed Non-TIF'!D291</f>
        <v>6471</v>
      </c>
      <c r="E291" t="str">
        <f>'Assessed Non-TIF'!E291</f>
        <v>TRIPOLI</v>
      </c>
      <c r="F291" t="str">
        <f>'Assessed Non-TIF'!F291</f>
        <v>Tripoli</v>
      </c>
      <c r="G291" s="8">
        <f>SUMIFS(TaxableValuation[Taxable Residential],TaxableValuation[Dist],$C291,TaxableValuation[Tif_NonTIF],$A$4)</f>
        <v>0</v>
      </c>
      <c r="H291" s="8">
        <f>SUMIFS(TaxableValuation[Taxable Ag Land],TaxableValuation[Dist],$C291,TaxableValuation[Tif_NonTIF],$A$4)</f>
        <v>0</v>
      </c>
      <c r="I291" s="8">
        <f>SUMIFS(TaxableValuation[Taxable Ag Building],TaxableValuation[Dist],$C291,TaxableValuation[Tif_NonTIF],$A$4)</f>
        <v>0</v>
      </c>
      <c r="J291" s="8">
        <f>SUMIFS(TaxableValuation[Taxable Commercial],TaxableValuation[Dist],$C291,TaxableValuation[Tif_NonTIF],$A$4)</f>
        <v>0</v>
      </c>
      <c r="K291" s="8">
        <f>SUMIFS(TaxableValuation[Taxable Industrial],TaxableValuation[Dist],$C291,TaxableValuation[Tif_NonTIF],$A$4)</f>
        <v>0</v>
      </c>
      <c r="L291" s="8">
        <f>SUMIFS(TaxableValuation[Taxable Reserved],TaxableValuation[Dist],$C291,TaxableValuation[Tif_NonTIF],$A$4)</f>
        <v>0</v>
      </c>
      <c r="M291" s="8">
        <f>SUMIFS(TaxableValuation[Taxable Reserved2],TaxableValuation[Dist],$C291,TaxableValuation[Tif_NonTIF],$A$4)</f>
        <v>0</v>
      </c>
      <c r="N291" s="8">
        <f>SUMIFS(TaxableValuation[Taxable Railroads],TaxableValuation[Dist],$C291,TaxableValuation[Tif_NonTIF],$A$4)</f>
        <v>0</v>
      </c>
      <c r="O291" s="8">
        <f>SUMIFS(TaxableValuation[Taxable Utilities],TaxableValuation[Dist],$C291,TaxableValuation[Tif_NonTIF],$A$4)</f>
        <v>0</v>
      </c>
      <c r="P291" s="8">
        <f>SUMIFS(TaxableValuation[Taxable Other],TaxableValuation[Dist],$C291,TaxableValuation[Tif_NonTIF],$A$4)</f>
        <v>0</v>
      </c>
      <c r="Q291" s="8">
        <f>SUMIFS(TaxableValuation[Taxable Gross],TaxableValuation[Dist],$C291,TaxableValuation[Tif_NonTIF],$A$4)</f>
        <v>0</v>
      </c>
      <c r="R291" s="8">
        <f>SUMIFS(TaxableValuation[Taxable Military Exempt],TaxableValuation[Dist],$C291,TaxableValuation[Tif_NonTIF],$A$4)</f>
        <v>0</v>
      </c>
      <c r="S291" s="8">
        <f>SUMIFS(TaxableValuation[Taxable Homestead Exempt],TaxableValuation[Dist],$C291,TaxableValuation[Tif_NonTIF],$A$4)</f>
        <v>0</v>
      </c>
      <c r="T291" s="8">
        <f>SUMIFS(TaxableValuation[Taxable Net],TaxableValuation[Dist],$C291,TaxableValuation[Tif_NonTIF],$A$4)</f>
        <v>0</v>
      </c>
      <c r="U291" s="8">
        <f>SUMIFS(TaxableValuation[Taxable Gas &amp; Elec Utilities],TaxableValuation[Dist],$C291,TaxableValuation[Tif_NonTIF],$A$4)</f>
        <v>0</v>
      </c>
      <c r="V291" s="8">
        <f t="shared" si="4"/>
        <v>0</v>
      </c>
    </row>
    <row r="292" spans="1:22" x14ac:dyDescent="0.25">
      <c r="A292">
        <f>'Assessed Non-TIF'!A292</f>
        <v>2026</v>
      </c>
      <c r="B292" t="str">
        <f>'Assessed Non-TIF'!B292</f>
        <v>01</v>
      </c>
      <c r="C292" t="str">
        <f>'Assessed Non-TIF'!C292</f>
        <v>6509</v>
      </c>
      <c r="D292" t="str">
        <f>'Assessed Non-TIF'!D292</f>
        <v>6509</v>
      </c>
      <c r="E292" t="str">
        <f>'Assessed Non-TIF'!E292</f>
        <v>TURKEY VALLEY</v>
      </c>
      <c r="F292" t="str">
        <f>'Assessed Non-TIF'!F292</f>
        <v>Turkey Valley</v>
      </c>
      <c r="G292" s="8">
        <f>SUMIFS(TaxableValuation[Taxable Residential],TaxableValuation[Dist],$C292,TaxableValuation[Tif_NonTIF],$A$4)</f>
        <v>0</v>
      </c>
      <c r="H292" s="8">
        <f>SUMIFS(TaxableValuation[Taxable Ag Land],TaxableValuation[Dist],$C292,TaxableValuation[Tif_NonTIF],$A$4)</f>
        <v>0</v>
      </c>
      <c r="I292" s="8">
        <f>SUMIFS(TaxableValuation[Taxable Ag Building],TaxableValuation[Dist],$C292,TaxableValuation[Tif_NonTIF],$A$4)</f>
        <v>0</v>
      </c>
      <c r="J292" s="8">
        <f>SUMIFS(TaxableValuation[Taxable Commercial],TaxableValuation[Dist],$C292,TaxableValuation[Tif_NonTIF],$A$4)</f>
        <v>0</v>
      </c>
      <c r="K292" s="8">
        <f>SUMIFS(TaxableValuation[Taxable Industrial],TaxableValuation[Dist],$C292,TaxableValuation[Tif_NonTIF],$A$4)</f>
        <v>0</v>
      </c>
      <c r="L292" s="8">
        <f>SUMIFS(TaxableValuation[Taxable Reserved],TaxableValuation[Dist],$C292,TaxableValuation[Tif_NonTIF],$A$4)</f>
        <v>0</v>
      </c>
      <c r="M292" s="8">
        <f>SUMIFS(TaxableValuation[Taxable Reserved2],TaxableValuation[Dist],$C292,TaxableValuation[Tif_NonTIF],$A$4)</f>
        <v>0</v>
      </c>
      <c r="N292" s="8">
        <f>SUMIFS(TaxableValuation[Taxable Railroads],TaxableValuation[Dist],$C292,TaxableValuation[Tif_NonTIF],$A$4)</f>
        <v>0</v>
      </c>
      <c r="O292" s="8">
        <f>SUMIFS(TaxableValuation[Taxable Utilities],TaxableValuation[Dist],$C292,TaxableValuation[Tif_NonTIF],$A$4)</f>
        <v>0</v>
      </c>
      <c r="P292" s="8">
        <f>SUMIFS(TaxableValuation[Taxable Other],TaxableValuation[Dist],$C292,TaxableValuation[Tif_NonTIF],$A$4)</f>
        <v>0</v>
      </c>
      <c r="Q292" s="8">
        <f>SUMIFS(TaxableValuation[Taxable Gross],TaxableValuation[Dist],$C292,TaxableValuation[Tif_NonTIF],$A$4)</f>
        <v>0</v>
      </c>
      <c r="R292" s="8">
        <f>SUMIFS(TaxableValuation[Taxable Military Exempt],TaxableValuation[Dist],$C292,TaxableValuation[Tif_NonTIF],$A$4)</f>
        <v>0</v>
      </c>
      <c r="S292" s="8">
        <f>SUMIFS(TaxableValuation[Taxable Homestead Exempt],TaxableValuation[Dist],$C292,TaxableValuation[Tif_NonTIF],$A$4)</f>
        <v>0</v>
      </c>
      <c r="T292" s="8">
        <f>SUMIFS(TaxableValuation[Taxable Net],TaxableValuation[Dist],$C292,TaxableValuation[Tif_NonTIF],$A$4)</f>
        <v>0</v>
      </c>
      <c r="U292" s="8">
        <f>SUMIFS(TaxableValuation[Taxable Gas &amp; Elec Utilities],TaxableValuation[Dist],$C292,TaxableValuation[Tif_NonTIF],$A$4)</f>
        <v>0</v>
      </c>
      <c r="V292" s="8">
        <f t="shared" si="4"/>
        <v>0</v>
      </c>
    </row>
    <row r="293" spans="1:22" x14ac:dyDescent="0.25">
      <c r="A293">
        <f>'Assessed Non-TIF'!A293</f>
        <v>2026</v>
      </c>
      <c r="B293" t="str">
        <f>'Assessed Non-TIF'!B293</f>
        <v>11</v>
      </c>
      <c r="C293" t="str">
        <f>'Assessed Non-TIF'!C293</f>
        <v>6512</v>
      </c>
      <c r="D293" t="str">
        <f>'Assessed Non-TIF'!D293</f>
        <v>6512</v>
      </c>
      <c r="E293" t="str">
        <f>'Assessed Non-TIF'!E293</f>
        <v>TWIN CEDARS</v>
      </c>
      <c r="F293" t="str">
        <f>'Assessed Non-TIF'!F293</f>
        <v>Twin Cedars</v>
      </c>
      <c r="G293" s="8">
        <f>SUMIFS(TaxableValuation[Taxable Residential],TaxableValuation[Dist],$C293,TaxableValuation[Tif_NonTIF],$A$4)</f>
        <v>0</v>
      </c>
      <c r="H293" s="8">
        <f>SUMIFS(TaxableValuation[Taxable Ag Land],TaxableValuation[Dist],$C293,TaxableValuation[Tif_NonTIF],$A$4)</f>
        <v>0</v>
      </c>
      <c r="I293" s="8">
        <f>SUMIFS(TaxableValuation[Taxable Ag Building],TaxableValuation[Dist],$C293,TaxableValuation[Tif_NonTIF],$A$4)</f>
        <v>0</v>
      </c>
      <c r="J293" s="8">
        <f>SUMIFS(TaxableValuation[Taxable Commercial],TaxableValuation[Dist],$C293,TaxableValuation[Tif_NonTIF],$A$4)</f>
        <v>0</v>
      </c>
      <c r="K293" s="8">
        <f>SUMIFS(TaxableValuation[Taxable Industrial],TaxableValuation[Dist],$C293,TaxableValuation[Tif_NonTIF],$A$4)</f>
        <v>0</v>
      </c>
      <c r="L293" s="8">
        <f>SUMIFS(TaxableValuation[Taxable Reserved],TaxableValuation[Dist],$C293,TaxableValuation[Tif_NonTIF],$A$4)</f>
        <v>0</v>
      </c>
      <c r="M293" s="8">
        <f>SUMIFS(TaxableValuation[Taxable Reserved2],TaxableValuation[Dist],$C293,TaxableValuation[Tif_NonTIF],$A$4)</f>
        <v>0</v>
      </c>
      <c r="N293" s="8">
        <f>SUMIFS(TaxableValuation[Taxable Railroads],TaxableValuation[Dist],$C293,TaxableValuation[Tif_NonTIF],$A$4)</f>
        <v>0</v>
      </c>
      <c r="O293" s="8">
        <f>SUMIFS(TaxableValuation[Taxable Utilities],TaxableValuation[Dist],$C293,TaxableValuation[Tif_NonTIF],$A$4)</f>
        <v>0</v>
      </c>
      <c r="P293" s="8">
        <f>SUMIFS(TaxableValuation[Taxable Other],TaxableValuation[Dist],$C293,TaxableValuation[Tif_NonTIF],$A$4)</f>
        <v>0</v>
      </c>
      <c r="Q293" s="8">
        <f>SUMIFS(TaxableValuation[Taxable Gross],TaxableValuation[Dist],$C293,TaxableValuation[Tif_NonTIF],$A$4)</f>
        <v>0</v>
      </c>
      <c r="R293" s="8">
        <f>SUMIFS(TaxableValuation[Taxable Military Exempt],TaxableValuation[Dist],$C293,TaxableValuation[Tif_NonTIF],$A$4)</f>
        <v>0</v>
      </c>
      <c r="S293" s="8">
        <f>SUMIFS(TaxableValuation[Taxable Homestead Exempt],TaxableValuation[Dist],$C293,TaxableValuation[Tif_NonTIF],$A$4)</f>
        <v>0</v>
      </c>
      <c r="T293" s="8">
        <f>SUMIFS(TaxableValuation[Taxable Net],TaxableValuation[Dist],$C293,TaxableValuation[Tif_NonTIF],$A$4)</f>
        <v>0</v>
      </c>
      <c r="U293" s="8">
        <f>SUMIFS(TaxableValuation[Taxable Gas &amp; Elec Utilities],TaxableValuation[Dist],$C293,TaxableValuation[Tif_NonTIF],$A$4)</f>
        <v>0</v>
      </c>
      <c r="V293" s="8">
        <f t="shared" si="4"/>
        <v>0</v>
      </c>
    </row>
    <row r="294" spans="1:22" x14ac:dyDescent="0.25">
      <c r="A294">
        <f>'Assessed Non-TIF'!A294</f>
        <v>2026</v>
      </c>
      <c r="B294" t="str">
        <f>'Assessed Non-TIF'!B294</f>
        <v>05</v>
      </c>
      <c r="C294" t="str">
        <f>'Assessed Non-TIF'!C294</f>
        <v>6516</v>
      </c>
      <c r="D294" t="str">
        <f>'Assessed Non-TIF'!D294</f>
        <v>6516</v>
      </c>
      <c r="E294" t="str">
        <f>'Assessed Non-TIF'!E294</f>
        <v>TWIN RIVERS</v>
      </c>
      <c r="F294" t="str">
        <f>'Assessed Non-TIF'!F294</f>
        <v>Twin Rivers</v>
      </c>
      <c r="G294" s="8">
        <f>SUMIFS(TaxableValuation[Taxable Residential],TaxableValuation[Dist],$C294,TaxableValuation[Tif_NonTIF],$A$4)</f>
        <v>745098</v>
      </c>
      <c r="H294" s="8">
        <f>SUMIFS(TaxableValuation[Taxable Ag Land],TaxableValuation[Dist],$C294,TaxableValuation[Tif_NonTIF],$A$4)</f>
        <v>4439</v>
      </c>
      <c r="I294" s="8">
        <f>SUMIFS(TaxableValuation[Taxable Ag Building],TaxableValuation[Dist],$C294,TaxableValuation[Tif_NonTIF],$A$4)</f>
        <v>0</v>
      </c>
      <c r="J294" s="8">
        <f>SUMIFS(TaxableValuation[Taxable Commercial],TaxableValuation[Dist],$C294,TaxableValuation[Tif_NonTIF],$A$4)</f>
        <v>0</v>
      </c>
      <c r="K294" s="8">
        <f>SUMIFS(TaxableValuation[Taxable Industrial],TaxableValuation[Dist],$C294,TaxableValuation[Tif_NonTIF],$A$4)</f>
        <v>0</v>
      </c>
      <c r="L294" s="8">
        <f>SUMIFS(TaxableValuation[Taxable Reserved],TaxableValuation[Dist],$C294,TaxableValuation[Tif_NonTIF],$A$4)</f>
        <v>0</v>
      </c>
      <c r="M294" s="8">
        <f>SUMIFS(TaxableValuation[Taxable Reserved2],TaxableValuation[Dist],$C294,TaxableValuation[Tif_NonTIF],$A$4)</f>
        <v>0</v>
      </c>
      <c r="N294" s="8">
        <f>SUMIFS(TaxableValuation[Taxable Railroads],TaxableValuation[Dist],$C294,TaxableValuation[Tif_NonTIF],$A$4)</f>
        <v>0</v>
      </c>
      <c r="O294" s="8">
        <f>SUMIFS(TaxableValuation[Taxable Utilities],TaxableValuation[Dist],$C294,TaxableValuation[Tif_NonTIF],$A$4)</f>
        <v>0</v>
      </c>
      <c r="P294" s="8">
        <f>SUMIFS(TaxableValuation[Taxable Other],TaxableValuation[Dist],$C294,TaxableValuation[Tif_NonTIF],$A$4)</f>
        <v>0</v>
      </c>
      <c r="Q294" s="8">
        <f>SUMIFS(TaxableValuation[Taxable Gross],TaxableValuation[Dist],$C294,TaxableValuation[Tif_NonTIF],$A$4)</f>
        <v>749537</v>
      </c>
      <c r="R294" s="8">
        <f>SUMIFS(TaxableValuation[Taxable Military Exempt],TaxableValuation[Dist],$C294,TaxableValuation[Tif_NonTIF],$A$4)</f>
        <v>0</v>
      </c>
      <c r="S294" s="8">
        <f>SUMIFS(TaxableValuation[Taxable Homestead Exempt],TaxableValuation[Dist],$C294,TaxableValuation[Tif_NonTIF],$A$4)</f>
        <v>0</v>
      </c>
      <c r="T294" s="8">
        <f>SUMIFS(TaxableValuation[Taxable Net],TaxableValuation[Dist],$C294,TaxableValuation[Tif_NonTIF],$A$4)</f>
        <v>749537</v>
      </c>
      <c r="U294" s="8">
        <f>SUMIFS(TaxableValuation[Taxable Gas &amp; Elec Utilities],TaxableValuation[Dist],$C294,TaxableValuation[Tif_NonTIF],$A$4)</f>
        <v>0</v>
      </c>
      <c r="V294" s="8">
        <f t="shared" si="4"/>
        <v>749537</v>
      </c>
    </row>
    <row r="295" spans="1:22" x14ac:dyDescent="0.25">
      <c r="A295">
        <f>'Assessed Non-TIF'!A295</f>
        <v>2026</v>
      </c>
      <c r="B295" t="str">
        <f>'Assessed Non-TIF'!B295</f>
        <v>13</v>
      </c>
      <c r="C295" t="str">
        <f>'Assessed Non-TIF'!C295</f>
        <v>6534</v>
      </c>
      <c r="D295" t="str">
        <f>'Assessed Non-TIF'!D295</f>
        <v>6534</v>
      </c>
      <c r="E295" t="str">
        <f>'Assessed Non-TIF'!E295</f>
        <v>UNDERWOOD</v>
      </c>
      <c r="F295" t="str">
        <f>'Assessed Non-TIF'!F295</f>
        <v>Underwood</v>
      </c>
      <c r="G295" s="8">
        <f>SUMIFS(TaxableValuation[Taxable Residential],TaxableValuation[Dist],$C295,TaxableValuation[Tif_NonTIF],$A$4)</f>
        <v>5490926</v>
      </c>
      <c r="H295" s="8">
        <f>SUMIFS(TaxableValuation[Taxable Ag Land],TaxableValuation[Dist],$C295,TaxableValuation[Tif_NonTIF],$A$4)</f>
        <v>0</v>
      </c>
      <c r="I295" s="8">
        <f>SUMIFS(TaxableValuation[Taxable Ag Building],TaxableValuation[Dist],$C295,TaxableValuation[Tif_NonTIF],$A$4)</f>
        <v>0</v>
      </c>
      <c r="J295" s="8">
        <f>SUMIFS(TaxableValuation[Taxable Commercial],TaxableValuation[Dist],$C295,TaxableValuation[Tif_NonTIF],$A$4)</f>
        <v>2894842</v>
      </c>
      <c r="K295" s="8">
        <f>SUMIFS(TaxableValuation[Taxable Industrial],TaxableValuation[Dist],$C295,TaxableValuation[Tif_NonTIF],$A$4)</f>
        <v>0</v>
      </c>
      <c r="L295" s="8">
        <f>SUMIFS(TaxableValuation[Taxable Reserved],TaxableValuation[Dist],$C295,TaxableValuation[Tif_NonTIF],$A$4)</f>
        <v>0</v>
      </c>
      <c r="M295" s="8">
        <f>SUMIFS(TaxableValuation[Taxable Reserved2],TaxableValuation[Dist],$C295,TaxableValuation[Tif_NonTIF],$A$4)</f>
        <v>0</v>
      </c>
      <c r="N295" s="8">
        <f>SUMIFS(TaxableValuation[Taxable Railroads],TaxableValuation[Dist],$C295,TaxableValuation[Tif_NonTIF],$A$4)</f>
        <v>0</v>
      </c>
      <c r="O295" s="8">
        <f>SUMIFS(TaxableValuation[Taxable Utilities],TaxableValuation[Dist],$C295,TaxableValuation[Tif_NonTIF],$A$4)</f>
        <v>0</v>
      </c>
      <c r="P295" s="8">
        <f>SUMIFS(TaxableValuation[Taxable Other],TaxableValuation[Dist],$C295,TaxableValuation[Tif_NonTIF],$A$4)</f>
        <v>0</v>
      </c>
      <c r="Q295" s="8">
        <f>SUMIFS(TaxableValuation[Taxable Gross],TaxableValuation[Dist],$C295,TaxableValuation[Tif_NonTIF],$A$4)</f>
        <v>8385768</v>
      </c>
      <c r="R295" s="8">
        <f>SUMIFS(TaxableValuation[Taxable Military Exempt],TaxableValuation[Dist],$C295,TaxableValuation[Tif_NonTIF],$A$4)</f>
        <v>12000</v>
      </c>
      <c r="S295" s="8">
        <f>SUMIFS(TaxableValuation[Taxable Homestead Exempt],TaxableValuation[Dist],$C295,TaxableValuation[Tif_NonTIF],$A$4)</f>
        <v>13000</v>
      </c>
      <c r="T295" s="8">
        <f>SUMIFS(TaxableValuation[Taxable Net],TaxableValuation[Dist],$C295,TaxableValuation[Tif_NonTIF],$A$4)</f>
        <v>8360768</v>
      </c>
      <c r="U295" s="8">
        <f>SUMIFS(TaxableValuation[Taxable Gas &amp; Elec Utilities],TaxableValuation[Dist],$C295,TaxableValuation[Tif_NonTIF],$A$4)</f>
        <v>0</v>
      </c>
      <c r="V295" s="8">
        <f t="shared" si="4"/>
        <v>8360768</v>
      </c>
    </row>
    <row r="296" spans="1:22" x14ac:dyDescent="0.25">
      <c r="A296">
        <f>'Assessed Non-TIF'!A296</f>
        <v>2026</v>
      </c>
      <c r="B296" t="str">
        <f>'Assessed Non-TIF'!B296</f>
        <v>07</v>
      </c>
      <c r="C296" t="str">
        <f>'Assessed Non-TIF'!C296</f>
        <v>1935</v>
      </c>
      <c r="D296" t="str">
        <f>'Assessed Non-TIF'!D296</f>
        <v>6536</v>
      </c>
      <c r="E296" t="str">
        <f>'Assessed Non-TIF'!E296</f>
        <v>UNION</v>
      </c>
      <c r="F296" t="str">
        <f>'Assessed Non-TIF'!F296</f>
        <v>Union</v>
      </c>
      <c r="G296" s="8">
        <f>SUMIFS(TaxableValuation[Taxable Residential],TaxableValuation[Dist],$C296,TaxableValuation[Tif_NonTIF],$A$4)</f>
        <v>10040434</v>
      </c>
      <c r="H296" s="8">
        <f>SUMIFS(TaxableValuation[Taxable Ag Land],TaxableValuation[Dist],$C296,TaxableValuation[Tif_NonTIF],$A$4)</f>
        <v>462944</v>
      </c>
      <c r="I296" s="8">
        <f>SUMIFS(TaxableValuation[Taxable Ag Building],TaxableValuation[Dist],$C296,TaxableValuation[Tif_NonTIF],$A$4)</f>
        <v>0</v>
      </c>
      <c r="J296" s="8">
        <f>SUMIFS(TaxableValuation[Taxable Commercial],TaxableValuation[Dist],$C296,TaxableValuation[Tif_NonTIF],$A$4)</f>
        <v>588389</v>
      </c>
      <c r="K296" s="8">
        <f>SUMIFS(TaxableValuation[Taxable Industrial],TaxableValuation[Dist],$C296,TaxableValuation[Tif_NonTIF],$A$4)</f>
        <v>5577</v>
      </c>
      <c r="L296" s="8">
        <f>SUMIFS(TaxableValuation[Taxable Reserved],TaxableValuation[Dist],$C296,TaxableValuation[Tif_NonTIF],$A$4)</f>
        <v>0</v>
      </c>
      <c r="M296" s="8">
        <f>SUMIFS(TaxableValuation[Taxable Reserved2],TaxableValuation[Dist],$C296,TaxableValuation[Tif_NonTIF],$A$4)</f>
        <v>0</v>
      </c>
      <c r="N296" s="8">
        <f>SUMIFS(TaxableValuation[Taxable Railroads],TaxableValuation[Dist],$C296,TaxableValuation[Tif_NonTIF],$A$4)</f>
        <v>0</v>
      </c>
      <c r="O296" s="8">
        <f>SUMIFS(TaxableValuation[Taxable Utilities],TaxableValuation[Dist],$C296,TaxableValuation[Tif_NonTIF],$A$4)</f>
        <v>0</v>
      </c>
      <c r="P296" s="8">
        <f>SUMIFS(TaxableValuation[Taxable Other],TaxableValuation[Dist],$C296,TaxableValuation[Tif_NonTIF],$A$4)</f>
        <v>0</v>
      </c>
      <c r="Q296" s="8">
        <f>SUMIFS(TaxableValuation[Taxable Gross],TaxableValuation[Dist],$C296,TaxableValuation[Tif_NonTIF],$A$4)</f>
        <v>11097344</v>
      </c>
      <c r="R296" s="8">
        <f>SUMIFS(TaxableValuation[Taxable Military Exempt],TaxableValuation[Dist],$C296,TaxableValuation[Tif_NonTIF],$A$4)</f>
        <v>20000</v>
      </c>
      <c r="S296" s="8">
        <f>SUMIFS(TaxableValuation[Taxable Homestead Exempt],TaxableValuation[Dist],$C296,TaxableValuation[Tif_NonTIF],$A$4)</f>
        <v>39000</v>
      </c>
      <c r="T296" s="8">
        <f>SUMIFS(TaxableValuation[Taxable Net],TaxableValuation[Dist],$C296,TaxableValuation[Tif_NonTIF],$A$4)</f>
        <v>11038344</v>
      </c>
      <c r="U296" s="8">
        <f>SUMIFS(TaxableValuation[Taxable Gas &amp; Elec Utilities],TaxableValuation[Dist],$C296,TaxableValuation[Tif_NonTIF],$A$4)</f>
        <v>0</v>
      </c>
      <c r="V296" s="8">
        <f t="shared" si="4"/>
        <v>11038344</v>
      </c>
    </row>
    <row r="297" spans="1:22" x14ac:dyDescent="0.25">
      <c r="A297">
        <f>'Assessed Non-TIF'!A297</f>
        <v>2026</v>
      </c>
      <c r="B297" t="str">
        <f>'Assessed Non-TIF'!B297</f>
        <v>11</v>
      </c>
      <c r="C297" t="str">
        <f>'Assessed Non-TIF'!C297</f>
        <v>6561</v>
      </c>
      <c r="D297" t="str">
        <f>'Assessed Non-TIF'!D297</f>
        <v>6561</v>
      </c>
      <c r="E297" t="str">
        <f>'Assessed Non-TIF'!E297</f>
        <v>UNITED</v>
      </c>
      <c r="F297" t="str">
        <f>'Assessed Non-TIF'!F297</f>
        <v>United</v>
      </c>
      <c r="G297" s="8">
        <f>SUMIFS(TaxableValuation[Taxable Residential],TaxableValuation[Dist],$C297,TaxableValuation[Tif_NonTIF],$A$4)</f>
        <v>2825950</v>
      </c>
      <c r="H297" s="8">
        <f>SUMIFS(TaxableValuation[Taxable Ag Land],TaxableValuation[Dist],$C297,TaxableValuation[Tif_NonTIF],$A$4)</f>
        <v>2063336</v>
      </c>
      <c r="I297" s="8">
        <f>SUMIFS(TaxableValuation[Taxable Ag Building],TaxableValuation[Dist],$C297,TaxableValuation[Tif_NonTIF],$A$4)</f>
        <v>75414</v>
      </c>
      <c r="J297" s="8">
        <f>SUMIFS(TaxableValuation[Taxable Commercial],TaxableValuation[Dist],$C297,TaxableValuation[Tif_NonTIF],$A$4)</f>
        <v>13955226</v>
      </c>
      <c r="K297" s="8">
        <f>SUMIFS(TaxableValuation[Taxable Industrial],TaxableValuation[Dist],$C297,TaxableValuation[Tif_NonTIF],$A$4)</f>
        <v>16109904</v>
      </c>
      <c r="L297" s="8">
        <f>SUMIFS(TaxableValuation[Taxable Reserved],TaxableValuation[Dist],$C297,TaxableValuation[Tif_NonTIF],$A$4)</f>
        <v>0</v>
      </c>
      <c r="M297" s="8">
        <f>SUMIFS(TaxableValuation[Taxable Reserved2],TaxableValuation[Dist],$C297,TaxableValuation[Tif_NonTIF],$A$4)</f>
        <v>0</v>
      </c>
      <c r="N297" s="8">
        <f>SUMIFS(TaxableValuation[Taxable Railroads],TaxableValuation[Dist],$C297,TaxableValuation[Tif_NonTIF],$A$4)</f>
        <v>0</v>
      </c>
      <c r="O297" s="8">
        <f>SUMIFS(TaxableValuation[Taxable Utilities],TaxableValuation[Dist],$C297,TaxableValuation[Tif_NonTIF],$A$4)</f>
        <v>0</v>
      </c>
      <c r="P297" s="8">
        <f>SUMIFS(TaxableValuation[Taxable Other],TaxableValuation[Dist],$C297,TaxableValuation[Tif_NonTIF],$A$4)</f>
        <v>0</v>
      </c>
      <c r="Q297" s="8">
        <f>SUMIFS(TaxableValuation[Taxable Gross],TaxableValuation[Dist],$C297,TaxableValuation[Tif_NonTIF],$A$4)</f>
        <v>35029830</v>
      </c>
      <c r="R297" s="8">
        <f>SUMIFS(TaxableValuation[Taxable Military Exempt],TaxableValuation[Dist],$C297,TaxableValuation[Tif_NonTIF],$A$4)</f>
        <v>28000</v>
      </c>
      <c r="S297" s="8">
        <f>SUMIFS(TaxableValuation[Taxable Homestead Exempt],TaxableValuation[Dist],$C297,TaxableValuation[Tif_NonTIF],$A$4)</f>
        <v>97500</v>
      </c>
      <c r="T297" s="8">
        <f>SUMIFS(TaxableValuation[Taxable Net],TaxableValuation[Dist],$C297,TaxableValuation[Tif_NonTIF],$A$4)</f>
        <v>34904330</v>
      </c>
      <c r="U297" s="8">
        <f>SUMIFS(TaxableValuation[Taxable Gas &amp; Elec Utilities],TaxableValuation[Dist],$C297,TaxableValuation[Tif_NonTIF],$A$4)</f>
        <v>0</v>
      </c>
      <c r="V297" s="8">
        <f t="shared" si="4"/>
        <v>34904330</v>
      </c>
    </row>
    <row r="298" spans="1:22" x14ac:dyDescent="0.25">
      <c r="A298">
        <f>'Assessed Non-TIF'!A298</f>
        <v>2026</v>
      </c>
      <c r="B298" t="str">
        <f>'Assessed Non-TIF'!B298</f>
        <v>11</v>
      </c>
      <c r="C298" t="str">
        <f>'Assessed Non-TIF'!C298</f>
        <v>6579</v>
      </c>
      <c r="D298" t="str">
        <f>'Assessed Non-TIF'!D298</f>
        <v>6579</v>
      </c>
      <c r="E298" t="str">
        <f>'Assessed Non-TIF'!E298</f>
        <v>URBANDALE</v>
      </c>
      <c r="F298" t="str">
        <f>'Assessed Non-TIF'!F298</f>
        <v>Urbandale</v>
      </c>
      <c r="G298" s="8">
        <f>SUMIFS(TaxableValuation[Taxable Residential],TaxableValuation[Dist],$C298,TaxableValuation[Tif_NonTIF],$A$4)</f>
        <v>8265240</v>
      </c>
      <c r="H298" s="8">
        <f>SUMIFS(TaxableValuation[Taxable Ag Land],TaxableValuation[Dist],$C298,TaxableValuation[Tif_NonTIF],$A$4)</f>
        <v>0</v>
      </c>
      <c r="I298" s="8">
        <f>SUMIFS(TaxableValuation[Taxable Ag Building],TaxableValuation[Dist],$C298,TaxableValuation[Tif_NonTIF],$A$4)</f>
        <v>0</v>
      </c>
      <c r="J298" s="8">
        <f>SUMIFS(TaxableValuation[Taxable Commercial],TaxableValuation[Dist],$C298,TaxableValuation[Tif_NonTIF],$A$4)</f>
        <v>146822540</v>
      </c>
      <c r="K298" s="8">
        <f>SUMIFS(TaxableValuation[Taxable Industrial],TaxableValuation[Dist],$C298,TaxableValuation[Tif_NonTIF],$A$4)</f>
        <v>6222876</v>
      </c>
      <c r="L298" s="8">
        <f>SUMIFS(TaxableValuation[Taxable Reserved],TaxableValuation[Dist],$C298,TaxableValuation[Tif_NonTIF],$A$4)</f>
        <v>0</v>
      </c>
      <c r="M298" s="8">
        <f>SUMIFS(TaxableValuation[Taxable Reserved2],TaxableValuation[Dist],$C298,TaxableValuation[Tif_NonTIF],$A$4)</f>
        <v>0</v>
      </c>
      <c r="N298" s="8">
        <f>SUMIFS(TaxableValuation[Taxable Railroads],TaxableValuation[Dist],$C298,TaxableValuation[Tif_NonTIF],$A$4)</f>
        <v>0</v>
      </c>
      <c r="O298" s="8">
        <f>SUMIFS(TaxableValuation[Taxable Utilities],TaxableValuation[Dist],$C298,TaxableValuation[Tif_NonTIF],$A$4)</f>
        <v>0</v>
      </c>
      <c r="P298" s="8">
        <f>SUMIFS(TaxableValuation[Taxable Other],TaxableValuation[Dist],$C298,TaxableValuation[Tif_NonTIF],$A$4)</f>
        <v>0</v>
      </c>
      <c r="Q298" s="8">
        <f>SUMIFS(TaxableValuation[Taxable Gross],TaxableValuation[Dist],$C298,TaxableValuation[Tif_NonTIF],$A$4)</f>
        <v>161310656</v>
      </c>
      <c r="R298" s="8">
        <f>SUMIFS(TaxableValuation[Taxable Military Exempt],TaxableValuation[Dist],$C298,TaxableValuation[Tif_NonTIF],$A$4)</f>
        <v>0</v>
      </c>
      <c r="S298" s="8">
        <f>SUMIFS(TaxableValuation[Taxable Homestead Exempt],TaxableValuation[Dist],$C298,TaxableValuation[Tif_NonTIF],$A$4)</f>
        <v>0</v>
      </c>
      <c r="T298" s="8">
        <f>SUMIFS(TaxableValuation[Taxable Net],TaxableValuation[Dist],$C298,TaxableValuation[Tif_NonTIF],$A$4)</f>
        <v>161310656</v>
      </c>
      <c r="U298" s="8">
        <f>SUMIFS(TaxableValuation[Taxable Gas &amp; Elec Utilities],TaxableValuation[Dist],$C298,TaxableValuation[Tif_NonTIF],$A$4)</f>
        <v>0</v>
      </c>
      <c r="V298" s="8">
        <f t="shared" si="4"/>
        <v>161310656</v>
      </c>
    </row>
    <row r="299" spans="1:22" x14ac:dyDescent="0.25">
      <c r="A299">
        <f>'Assessed Non-TIF'!A299</f>
        <v>2026</v>
      </c>
      <c r="B299" t="str">
        <f>'Assessed Non-TIF'!B299</f>
        <v>15</v>
      </c>
      <c r="C299" t="str">
        <f>'Assessed Non-TIF'!C299</f>
        <v>6592</v>
      </c>
      <c r="D299" t="str">
        <f>'Assessed Non-TIF'!D299</f>
        <v>6592</v>
      </c>
      <c r="E299" t="str">
        <f>'Assessed Non-TIF'!E299</f>
        <v>VAN BUREN COUNTY</v>
      </c>
      <c r="F299" t="str">
        <f>'Assessed Non-TIF'!F299</f>
        <v>Van Buren County</v>
      </c>
      <c r="G299" s="8">
        <f>SUMIFS(TaxableValuation[Taxable Residential],TaxableValuation[Dist],$C299,TaxableValuation[Tif_NonTIF],$A$4)</f>
        <v>0</v>
      </c>
      <c r="H299" s="8">
        <f>SUMIFS(TaxableValuation[Taxable Ag Land],TaxableValuation[Dist],$C299,TaxableValuation[Tif_NonTIF],$A$4)</f>
        <v>0</v>
      </c>
      <c r="I299" s="8">
        <f>SUMIFS(TaxableValuation[Taxable Ag Building],TaxableValuation[Dist],$C299,TaxableValuation[Tif_NonTIF],$A$4)</f>
        <v>0</v>
      </c>
      <c r="J299" s="8">
        <f>SUMIFS(TaxableValuation[Taxable Commercial],TaxableValuation[Dist],$C299,TaxableValuation[Tif_NonTIF],$A$4)</f>
        <v>0</v>
      </c>
      <c r="K299" s="8">
        <f>SUMIFS(TaxableValuation[Taxable Industrial],TaxableValuation[Dist],$C299,TaxableValuation[Tif_NonTIF],$A$4)</f>
        <v>0</v>
      </c>
      <c r="L299" s="8">
        <f>SUMIFS(TaxableValuation[Taxable Reserved],TaxableValuation[Dist],$C299,TaxableValuation[Tif_NonTIF],$A$4)</f>
        <v>0</v>
      </c>
      <c r="M299" s="8">
        <f>SUMIFS(TaxableValuation[Taxable Reserved2],TaxableValuation[Dist],$C299,TaxableValuation[Tif_NonTIF],$A$4)</f>
        <v>0</v>
      </c>
      <c r="N299" s="8">
        <f>SUMIFS(TaxableValuation[Taxable Railroads],TaxableValuation[Dist],$C299,TaxableValuation[Tif_NonTIF],$A$4)</f>
        <v>0</v>
      </c>
      <c r="O299" s="8">
        <f>SUMIFS(TaxableValuation[Taxable Utilities],TaxableValuation[Dist],$C299,TaxableValuation[Tif_NonTIF],$A$4)</f>
        <v>0</v>
      </c>
      <c r="P299" s="8">
        <f>SUMIFS(TaxableValuation[Taxable Other],TaxableValuation[Dist],$C299,TaxableValuation[Tif_NonTIF],$A$4)</f>
        <v>0</v>
      </c>
      <c r="Q299" s="8">
        <f>SUMIFS(TaxableValuation[Taxable Gross],TaxableValuation[Dist],$C299,TaxableValuation[Tif_NonTIF],$A$4)</f>
        <v>0</v>
      </c>
      <c r="R299" s="8">
        <f>SUMIFS(TaxableValuation[Taxable Military Exempt],TaxableValuation[Dist],$C299,TaxableValuation[Tif_NonTIF],$A$4)</f>
        <v>0</v>
      </c>
      <c r="S299" s="8">
        <f>SUMIFS(TaxableValuation[Taxable Homestead Exempt],TaxableValuation[Dist],$C299,TaxableValuation[Tif_NonTIF],$A$4)</f>
        <v>0</v>
      </c>
      <c r="T299" s="8">
        <f>SUMIFS(TaxableValuation[Taxable Net],TaxableValuation[Dist],$C299,TaxableValuation[Tif_NonTIF],$A$4)</f>
        <v>0</v>
      </c>
      <c r="U299" s="8">
        <f>SUMIFS(TaxableValuation[Taxable Gas &amp; Elec Utilities],TaxableValuation[Dist],$C299,TaxableValuation[Tif_NonTIF],$A$4)</f>
        <v>0</v>
      </c>
      <c r="V299" s="8">
        <f t="shared" si="4"/>
        <v>0</v>
      </c>
    </row>
    <row r="300" spans="1:22" x14ac:dyDescent="0.25">
      <c r="A300">
        <f>'Assessed Non-TIF'!A300</f>
        <v>2026</v>
      </c>
      <c r="B300" t="str">
        <f>'Assessed Non-TIF'!B300</f>
        <v>11</v>
      </c>
      <c r="C300" t="str">
        <f>'Assessed Non-TIF'!C300</f>
        <v>6615</v>
      </c>
      <c r="D300" t="str">
        <f>'Assessed Non-TIF'!D300</f>
        <v>6615</v>
      </c>
      <c r="E300" t="str">
        <f>'Assessed Non-TIF'!E300</f>
        <v>VAN METER</v>
      </c>
      <c r="F300" t="str">
        <f>'Assessed Non-TIF'!F300</f>
        <v>Van Meter</v>
      </c>
      <c r="G300" s="8">
        <f>SUMIFS(TaxableValuation[Taxable Residential],TaxableValuation[Dist],$C300,TaxableValuation[Tif_NonTIF],$A$4)</f>
        <v>13233697</v>
      </c>
      <c r="H300" s="8">
        <f>SUMIFS(TaxableValuation[Taxable Ag Land],TaxableValuation[Dist],$C300,TaxableValuation[Tif_NonTIF],$A$4)</f>
        <v>0</v>
      </c>
      <c r="I300" s="8">
        <f>SUMIFS(TaxableValuation[Taxable Ag Building],TaxableValuation[Dist],$C300,TaxableValuation[Tif_NonTIF],$A$4)</f>
        <v>0</v>
      </c>
      <c r="J300" s="8">
        <f>SUMIFS(TaxableValuation[Taxable Commercial],TaxableValuation[Dist],$C300,TaxableValuation[Tif_NonTIF],$A$4)</f>
        <v>6731849</v>
      </c>
      <c r="K300" s="8">
        <f>SUMIFS(TaxableValuation[Taxable Industrial],TaxableValuation[Dist],$C300,TaxableValuation[Tif_NonTIF],$A$4)</f>
        <v>0</v>
      </c>
      <c r="L300" s="8">
        <f>SUMIFS(TaxableValuation[Taxable Reserved],TaxableValuation[Dist],$C300,TaxableValuation[Tif_NonTIF],$A$4)</f>
        <v>0</v>
      </c>
      <c r="M300" s="8">
        <f>SUMIFS(TaxableValuation[Taxable Reserved2],TaxableValuation[Dist],$C300,TaxableValuation[Tif_NonTIF],$A$4)</f>
        <v>0</v>
      </c>
      <c r="N300" s="8">
        <f>SUMIFS(TaxableValuation[Taxable Railroads],TaxableValuation[Dist],$C300,TaxableValuation[Tif_NonTIF],$A$4)</f>
        <v>0</v>
      </c>
      <c r="O300" s="8">
        <f>SUMIFS(TaxableValuation[Taxable Utilities],TaxableValuation[Dist],$C300,TaxableValuation[Tif_NonTIF],$A$4)</f>
        <v>0</v>
      </c>
      <c r="P300" s="8">
        <f>SUMIFS(TaxableValuation[Taxable Other],TaxableValuation[Dist],$C300,TaxableValuation[Tif_NonTIF],$A$4)</f>
        <v>0</v>
      </c>
      <c r="Q300" s="8">
        <f>SUMIFS(TaxableValuation[Taxable Gross],TaxableValuation[Dist],$C300,TaxableValuation[Tif_NonTIF],$A$4)</f>
        <v>19965546</v>
      </c>
      <c r="R300" s="8">
        <f>SUMIFS(TaxableValuation[Taxable Military Exempt],TaxableValuation[Dist],$C300,TaxableValuation[Tif_NonTIF],$A$4)</f>
        <v>0</v>
      </c>
      <c r="S300" s="8">
        <f>SUMIFS(TaxableValuation[Taxable Homestead Exempt],TaxableValuation[Dist],$C300,TaxableValuation[Tif_NonTIF],$A$4)</f>
        <v>0</v>
      </c>
      <c r="T300" s="8">
        <f>SUMIFS(TaxableValuation[Taxable Net],TaxableValuation[Dist],$C300,TaxableValuation[Tif_NonTIF],$A$4)</f>
        <v>19965546</v>
      </c>
      <c r="U300" s="8">
        <f>SUMIFS(TaxableValuation[Taxable Gas &amp; Elec Utilities],TaxableValuation[Dist],$C300,TaxableValuation[Tif_NonTIF],$A$4)</f>
        <v>0</v>
      </c>
      <c r="V300" s="8">
        <f t="shared" si="4"/>
        <v>19965546</v>
      </c>
    </row>
    <row r="301" spans="1:22" x14ac:dyDescent="0.25">
      <c r="A301">
        <f>'Assessed Non-TIF'!A301</f>
        <v>2026</v>
      </c>
      <c r="B301" t="str">
        <f>'Assessed Non-TIF'!B301</f>
        <v>13</v>
      </c>
      <c r="C301" t="str">
        <f>'Assessed Non-TIF'!C301</f>
        <v>6651</v>
      </c>
      <c r="D301" t="str">
        <f>'Assessed Non-TIF'!D301</f>
        <v>6651</v>
      </c>
      <c r="E301" t="str">
        <f>'Assessed Non-TIF'!E301</f>
        <v>VILLISCA</v>
      </c>
      <c r="F301" t="str">
        <f>'Assessed Non-TIF'!F301</f>
        <v>Villisca</v>
      </c>
      <c r="G301" s="8">
        <f>SUMIFS(TaxableValuation[Taxable Residential],TaxableValuation[Dist],$C301,TaxableValuation[Tif_NonTIF],$A$4)</f>
        <v>0</v>
      </c>
      <c r="H301" s="8">
        <f>SUMIFS(TaxableValuation[Taxable Ag Land],TaxableValuation[Dist],$C301,TaxableValuation[Tif_NonTIF],$A$4)</f>
        <v>0</v>
      </c>
      <c r="I301" s="8">
        <f>SUMIFS(TaxableValuation[Taxable Ag Building],TaxableValuation[Dist],$C301,TaxableValuation[Tif_NonTIF],$A$4)</f>
        <v>0</v>
      </c>
      <c r="J301" s="8">
        <f>SUMIFS(TaxableValuation[Taxable Commercial],TaxableValuation[Dist],$C301,TaxableValuation[Tif_NonTIF],$A$4)</f>
        <v>0</v>
      </c>
      <c r="K301" s="8">
        <f>SUMIFS(TaxableValuation[Taxable Industrial],TaxableValuation[Dist],$C301,TaxableValuation[Tif_NonTIF],$A$4)</f>
        <v>0</v>
      </c>
      <c r="L301" s="8">
        <f>SUMIFS(TaxableValuation[Taxable Reserved],TaxableValuation[Dist],$C301,TaxableValuation[Tif_NonTIF],$A$4)</f>
        <v>0</v>
      </c>
      <c r="M301" s="8">
        <f>SUMIFS(TaxableValuation[Taxable Reserved2],TaxableValuation[Dist],$C301,TaxableValuation[Tif_NonTIF],$A$4)</f>
        <v>0</v>
      </c>
      <c r="N301" s="8">
        <f>SUMIFS(TaxableValuation[Taxable Railroads],TaxableValuation[Dist],$C301,TaxableValuation[Tif_NonTIF],$A$4)</f>
        <v>0</v>
      </c>
      <c r="O301" s="8">
        <f>SUMIFS(TaxableValuation[Taxable Utilities],TaxableValuation[Dist],$C301,TaxableValuation[Tif_NonTIF],$A$4)</f>
        <v>0</v>
      </c>
      <c r="P301" s="8">
        <f>SUMIFS(TaxableValuation[Taxable Other],TaxableValuation[Dist],$C301,TaxableValuation[Tif_NonTIF],$A$4)</f>
        <v>0</v>
      </c>
      <c r="Q301" s="8">
        <f>SUMIFS(TaxableValuation[Taxable Gross],TaxableValuation[Dist],$C301,TaxableValuation[Tif_NonTIF],$A$4)</f>
        <v>0</v>
      </c>
      <c r="R301" s="8">
        <f>SUMIFS(TaxableValuation[Taxable Military Exempt],TaxableValuation[Dist],$C301,TaxableValuation[Tif_NonTIF],$A$4)</f>
        <v>0</v>
      </c>
      <c r="S301" s="8">
        <f>SUMIFS(TaxableValuation[Taxable Homestead Exempt],TaxableValuation[Dist],$C301,TaxableValuation[Tif_NonTIF],$A$4)</f>
        <v>0</v>
      </c>
      <c r="T301" s="8">
        <f>SUMIFS(TaxableValuation[Taxable Net],TaxableValuation[Dist],$C301,TaxableValuation[Tif_NonTIF],$A$4)</f>
        <v>0</v>
      </c>
      <c r="U301" s="8">
        <f>SUMIFS(TaxableValuation[Taxable Gas &amp; Elec Utilities],TaxableValuation[Dist],$C301,TaxableValuation[Tif_NonTIF],$A$4)</f>
        <v>0</v>
      </c>
      <c r="V301" s="8">
        <f t="shared" si="4"/>
        <v>0</v>
      </c>
    </row>
    <row r="302" spans="1:22" x14ac:dyDescent="0.25">
      <c r="A302">
        <f>'Assessed Non-TIF'!A302</f>
        <v>2026</v>
      </c>
      <c r="B302" t="str">
        <f>'Assessed Non-TIF'!B302</f>
        <v>10</v>
      </c>
      <c r="C302" t="str">
        <f>'Assessed Non-TIF'!C302</f>
        <v>6660</v>
      </c>
      <c r="D302" t="str">
        <f>'Assessed Non-TIF'!D302</f>
        <v>6660</v>
      </c>
      <c r="E302" t="str">
        <f>'Assessed Non-TIF'!E302</f>
        <v>VINTON-SHELLSBURG</v>
      </c>
      <c r="F302" t="str">
        <f>'Assessed Non-TIF'!F302</f>
        <v>Vinton-Shellsburg</v>
      </c>
      <c r="G302" s="8">
        <f>SUMIFS(TaxableValuation[Taxable Residential],TaxableValuation[Dist],$C302,TaxableValuation[Tif_NonTIF],$A$4)</f>
        <v>6389290</v>
      </c>
      <c r="H302" s="8">
        <f>SUMIFS(TaxableValuation[Taxable Ag Land],TaxableValuation[Dist],$C302,TaxableValuation[Tif_NonTIF],$A$4)</f>
        <v>56650</v>
      </c>
      <c r="I302" s="8">
        <f>SUMIFS(TaxableValuation[Taxable Ag Building],TaxableValuation[Dist],$C302,TaxableValuation[Tif_NonTIF],$A$4)</f>
        <v>0</v>
      </c>
      <c r="J302" s="8">
        <f>SUMIFS(TaxableValuation[Taxable Commercial],TaxableValuation[Dist],$C302,TaxableValuation[Tif_NonTIF],$A$4)</f>
        <v>96715</v>
      </c>
      <c r="K302" s="8">
        <f>SUMIFS(TaxableValuation[Taxable Industrial],TaxableValuation[Dist],$C302,TaxableValuation[Tif_NonTIF],$A$4)</f>
        <v>0</v>
      </c>
      <c r="L302" s="8">
        <f>SUMIFS(TaxableValuation[Taxable Reserved],TaxableValuation[Dist],$C302,TaxableValuation[Tif_NonTIF],$A$4)</f>
        <v>0</v>
      </c>
      <c r="M302" s="8">
        <f>SUMIFS(TaxableValuation[Taxable Reserved2],TaxableValuation[Dist],$C302,TaxableValuation[Tif_NonTIF],$A$4)</f>
        <v>0</v>
      </c>
      <c r="N302" s="8">
        <f>SUMIFS(TaxableValuation[Taxable Railroads],TaxableValuation[Dist],$C302,TaxableValuation[Tif_NonTIF],$A$4)</f>
        <v>0</v>
      </c>
      <c r="O302" s="8">
        <f>SUMIFS(TaxableValuation[Taxable Utilities],TaxableValuation[Dist],$C302,TaxableValuation[Tif_NonTIF],$A$4)</f>
        <v>0</v>
      </c>
      <c r="P302" s="8">
        <f>SUMIFS(TaxableValuation[Taxable Other],TaxableValuation[Dist],$C302,TaxableValuation[Tif_NonTIF],$A$4)</f>
        <v>0</v>
      </c>
      <c r="Q302" s="8">
        <f>SUMIFS(TaxableValuation[Taxable Gross],TaxableValuation[Dist],$C302,TaxableValuation[Tif_NonTIF],$A$4)</f>
        <v>6542655</v>
      </c>
      <c r="R302" s="8">
        <f>SUMIFS(TaxableValuation[Taxable Military Exempt],TaxableValuation[Dist],$C302,TaxableValuation[Tif_NonTIF],$A$4)</f>
        <v>8000</v>
      </c>
      <c r="S302" s="8">
        <f>SUMIFS(TaxableValuation[Taxable Homestead Exempt],TaxableValuation[Dist],$C302,TaxableValuation[Tif_NonTIF],$A$4)</f>
        <v>32500</v>
      </c>
      <c r="T302" s="8">
        <f>SUMIFS(TaxableValuation[Taxable Net],TaxableValuation[Dist],$C302,TaxableValuation[Tif_NonTIF],$A$4)</f>
        <v>6502155</v>
      </c>
      <c r="U302" s="8">
        <f>SUMIFS(TaxableValuation[Taxable Gas &amp; Elec Utilities],TaxableValuation[Dist],$C302,TaxableValuation[Tif_NonTIF],$A$4)</f>
        <v>0</v>
      </c>
      <c r="V302" s="8">
        <f t="shared" si="4"/>
        <v>6502155</v>
      </c>
    </row>
    <row r="303" spans="1:22" x14ac:dyDescent="0.25">
      <c r="A303">
        <f>'Assessed Non-TIF'!A303</f>
        <v>2026</v>
      </c>
      <c r="B303" t="str">
        <f>'Assessed Non-TIF'!B303</f>
        <v>15</v>
      </c>
      <c r="C303" t="str">
        <f>'Assessed Non-TIF'!C303</f>
        <v>6700</v>
      </c>
      <c r="D303" t="str">
        <f>'Assessed Non-TIF'!D303</f>
        <v>6700</v>
      </c>
      <c r="E303" t="str">
        <f>'Assessed Non-TIF'!E303</f>
        <v>WACO</v>
      </c>
      <c r="F303" t="str">
        <f>'Assessed Non-TIF'!F303</f>
        <v>Waco</v>
      </c>
      <c r="G303" s="8">
        <f>SUMIFS(TaxableValuation[Taxable Residential],TaxableValuation[Dist],$C303,TaxableValuation[Tif_NonTIF],$A$4)</f>
        <v>3929246</v>
      </c>
      <c r="H303" s="8">
        <f>SUMIFS(TaxableValuation[Taxable Ag Land],TaxableValuation[Dist],$C303,TaxableValuation[Tif_NonTIF],$A$4)</f>
        <v>0</v>
      </c>
      <c r="I303" s="8">
        <f>SUMIFS(TaxableValuation[Taxable Ag Building],TaxableValuation[Dist],$C303,TaxableValuation[Tif_NonTIF],$A$4)</f>
        <v>0</v>
      </c>
      <c r="J303" s="8">
        <f>SUMIFS(TaxableValuation[Taxable Commercial],TaxableValuation[Dist],$C303,TaxableValuation[Tif_NonTIF],$A$4)</f>
        <v>0</v>
      </c>
      <c r="K303" s="8">
        <f>SUMIFS(TaxableValuation[Taxable Industrial],TaxableValuation[Dist],$C303,TaxableValuation[Tif_NonTIF],$A$4)</f>
        <v>0</v>
      </c>
      <c r="L303" s="8">
        <f>SUMIFS(TaxableValuation[Taxable Reserved],TaxableValuation[Dist],$C303,TaxableValuation[Tif_NonTIF],$A$4)</f>
        <v>0</v>
      </c>
      <c r="M303" s="8">
        <f>SUMIFS(TaxableValuation[Taxable Reserved2],TaxableValuation[Dist],$C303,TaxableValuation[Tif_NonTIF],$A$4)</f>
        <v>0</v>
      </c>
      <c r="N303" s="8">
        <f>SUMIFS(TaxableValuation[Taxable Railroads],TaxableValuation[Dist],$C303,TaxableValuation[Tif_NonTIF],$A$4)</f>
        <v>0</v>
      </c>
      <c r="O303" s="8">
        <f>SUMIFS(TaxableValuation[Taxable Utilities],TaxableValuation[Dist],$C303,TaxableValuation[Tif_NonTIF],$A$4)</f>
        <v>0</v>
      </c>
      <c r="P303" s="8">
        <f>SUMIFS(TaxableValuation[Taxable Other],TaxableValuation[Dist],$C303,TaxableValuation[Tif_NonTIF],$A$4)</f>
        <v>0</v>
      </c>
      <c r="Q303" s="8">
        <f>SUMIFS(TaxableValuation[Taxable Gross],TaxableValuation[Dist],$C303,TaxableValuation[Tif_NonTIF],$A$4)</f>
        <v>3929246</v>
      </c>
      <c r="R303" s="8">
        <f>SUMIFS(TaxableValuation[Taxable Military Exempt],TaxableValuation[Dist],$C303,TaxableValuation[Tif_NonTIF],$A$4)</f>
        <v>0</v>
      </c>
      <c r="S303" s="8">
        <f>SUMIFS(TaxableValuation[Taxable Homestead Exempt],TaxableValuation[Dist],$C303,TaxableValuation[Tif_NonTIF],$A$4)</f>
        <v>0</v>
      </c>
      <c r="T303" s="8">
        <f>SUMIFS(TaxableValuation[Taxable Net],TaxableValuation[Dist],$C303,TaxableValuation[Tif_NonTIF],$A$4)</f>
        <v>3929246</v>
      </c>
      <c r="U303" s="8">
        <f>SUMIFS(TaxableValuation[Taxable Gas &amp; Elec Utilities],TaxableValuation[Dist],$C303,TaxableValuation[Tif_NonTIF],$A$4)</f>
        <v>0</v>
      </c>
      <c r="V303" s="8">
        <f t="shared" si="4"/>
        <v>3929246</v>
      </c>
    </row>
    <row r="304" spans="1:22" x14ac:dyDescent="0.25">
      <c r="A304">
        <f>'Assessed Non-TIF'!A304</f>
        <v>2026</v>
      </c>
      <c r="B304" t="str">
        <f>'Assessed Non-TIF'!B304</f>
        <v>15</v>
      </c>
      <c r="C304" t="str">
        <f>'Assessed Non-TIF'!C304</f>
        <v>6759</v>
      </c>
      <c r="D304" t="str">
        <f>'Assessed Non-TIF'!D304</f>
        <v>6759</v>
      </c>
      <c r="E304" t="str">
        <f>'Assessed Non-TIF'!E304</f>
        <v>WAPELLO</v>
      </c>
      <c r="F304" t="str">
        <f>'Assessed Non-TIF'!F304</f>
        <v>Wapello</v>
      </c>
      <c r="G304" s="8">
        <f>SUMIFS(TaxableValuation[Taxable Residential],TaxableValuation[Dist],$C304,TaxableValuation[Tif_NonTIF],$A$4)</f>
        <v>0</v>
      </c>
      <c r="H304" s="8">
        <f>SUMIFS(TaxableValuation[Taxable Ag Land],TaxableValuation[Dist],$C304,TaxableValuation[Tif_NonTIF],$A$4)</f>
        <v>0</v>
      </c>
      <c r="I304" s="8">
        <f>SUMIFS(TaxableValuation[Taxable Ag Building],TaxableValuation[Dist],$C304,TaxableValuation[Tif_NonTIF],$A$4)</f>
        <v>0</v>
      </c>
      <c r="J304" s="8">
        <f>SUMIFS(TaxableValuation[Taxable Commercial],TaxableValuation[Dist],$C304,TaxableValuation[Tif_NonTIF],$A$4)</f>
        <v>644164</v>
      </c>
      <c r="K304" s="8">
        <f>SUMIFS(TaxableValuation[Taxable Industrial],TaxableValuation[Dist],$C304,TaxableValuation[Tif_NonTIF],$A$4)</f>
        <v>0</v>
      </c>
      <c r="L304" s="8">
        <f>SUMIFS(TaxableValuation[Taxable Reserved],TaxableValuation[Dist],$C304,TaxableValuation[Tif_NonTIF],$A$4)</f>
        <v>0</v>
      </c>
      <c r="M304" s="8">
        <f>SUMIFS(TaxableValuation[Taxable Reserved2],TaxableValuation[Dist],$C304,TaxableValuation[Tif_NonTIF],$A$4)</f>
        <v>0</v>
      </c>
      <c r="N304" s="8">
        <f>SUMIFS(TaxableValuation[Taxable Railroads],TaxableValuation[Dist],$C304,TaxableValuation[Tif_NonTIF],$A$4)</f>
        <v>0</v>
      </c>
      <c r="O304" s="8">
        <f>SUMIFS(TaxableValuation[Taxable Utilities],TaxableValuation[Dist],$C304,TaxableValuation[Tif_NonTIF],$A$4)</f>
        <v>0</v>
      </c>
      <c r="P304" s="8">
        <f>SUMIFS(TaxableValuation[Taxable Other],TaxableValuation[Dist],$C304,TaxableValuation[Tif_NonTIF],$A$4)</f>
        <v>0</v>
      </c>
      <c r="Q304" s="8">
        <f>SUMIFS(TaxableValuation[Taxable Gross],TaxableValuation[Dist],$C304,TaxableValuation[Tif_NonTIF],$A$4)</f>
        <v>644164</v>
      </c>
      <c r="R304" s="8">
        <f>SUMIFS(TaxableValuation[Taxable Military Exempt],TaxableValuation[Dist],$C304,TaxableValuation[Tif_NonTIF],$A$4)</f>
        <v>0</v>
      </c>
      <c r="S304" s="8">
        <f>SUMIFS(TaxableValuation[Taxable Homestead Exempt],TaxableValuation[Dist],$C304,TaxableValuation[Tif_NonTIF],$A$4)</f>
        <v>0</v>
      </c>
      <c r="T304" s="8">
        <f>SUMIFS(TaxableValuation[Taxable Net],TaxableValuation[Dist],$C304,TaxableValuation[Tif_NonTIF],$A$4)</f>
        <v>644164</v>
      </c>
      <c r="U304" s="8">
        <f>SUMIFS(TaxableValuation[Taxable Gas &amp; Elec Utilities],TaxableValuation[Dist],$C304,TaxableValuation[Tif_NonTIF],$A$4)</f>
        <v>0</v>
      </c>
      <c r="V304" s="8">
        <f t="shared" si="4"/>
        <v>644164</v>
      </c>
    </row>
    <row r="305" spans="1:22" x14ac:dyDescent="0.25">
      <c r="A305">
        <f>'Assessed Non-TIF'!A305</f>
        <v>2026</v>
      </c>
      <c r="B305" t="str">
        <f>'Assessed Non-TIF'!B305</f>
        <v>07</v>
      </c>
      <c r="C305" t="str">
        <f>'Assessed Non-TIF'!C305</f>
        <v>6762</v>
      </c>
      <c r="D305" t="str">
        <f>'Assessed Non-TIF'!D305</f>
        <v>6762</v>
      </c>
      <c r="E305" t="str">
        <f>'Assessed Non-TIF'!E305</f>
        <v>WAPSIE VALLEY</v>
      </c>
      <c r="F305" t="str">
        <f>'Assessed Non-TIF'!F305</f>
        <v>Wapsie Valley</v>
      </c>
      <c r="G305" s="8">
        <f>SUMIFS(TaxableValuation[Taxable Residential],TaxableValuation[Dist],$C305,TaxableValuation[Tif_NonTIF],$A$4)</f>
        <v>2887623</v>
      </c>
      <c r="H305" s="8">
        <f>SUMIFS(TaxableValuation[Taxable Ag Land],TaxableValuation[Dist],$C305,TaxableValuation[Tif_NonTIF],$A$4)</f>
        <v>0</v>
      </c>
      <c r="I305" s="8">
        <f>SUMIFS(TaxableValuation[Taxable Ag Building],TaxableValuation[Dist],$C305,TaxableValuation[Tif_NonTIF],$A$4)</f>
        <v>0</v>
      </c>
      <c r="J305" s="8">
        <f>SUMIFS(TaxableValuation[Taxable Commercial],TaxableValuation[Dist],$C305,TaxableValuation[Tif_NonTIF],$A$4)</f>
        <v>782681</v>
      </c>
      <c r="K305" s="8">
        <f>SUMIFS(TaxableValuation[Taxable Industrial],TaxableValuation[Dist],$C305,TaxableValuation[Tif_NonTIF],$A$4)</f>
        <v>0</v>
      </c>
      <c r="L305" s="8">
        <f>SUMIFS(TaxableValuation[Taxable Reserved],TaxableValuation[Dist],$C305,TaxableValuation[Tif_NonTIF],$A$4)</f>
        <v>0</v>
      </c>
      <c r="M305" s="8">
        <f>SUMIFS(TaxableValuation[Taxable Reserved2],TaxableValuation[Dist],$C305,TaxableValuation[Tif_NonTIF],$A$4)</f>
        <v>0</v>
      </c>
      <c r="N305" s="8">
        <f>SUMIFS(TaxableValuation[Taxable Railroads],TaxableValuation[Dist],$C305,TaxableValuation[Tif_NonTIF],$A$4)</f>
        <v>0</v>
      </c>
      <c r="O305" s="8">
        <f>SUMIFS(TaxableValuation[Taxable Utilities],TaxableValuation[Dist],$C305,TaxableValuation[Tif_NonTIF],$A$4)</f>
        <v>0</v>
      </c>
      <c r="P305" s="8">
        <f>SUMIFS(TaxableValuation[Taxable Other],TaxableValuation[Dist],$C305,TaxableValuation[Tif_NonTIF],$A$4)</f>
        <v>0</v>
      </c>
      <c r="Q305" s="8">
        <f>SUMIFS(TaxableValuation[Taxable Gross],TaxableValuation[Dist],$C305,TaxableValuation[Tif_NonTIF],$A$4)</f>
        <v>3670304</v>
      </c>
      <c r="R305" s="8">
        <f>SUMIFS(TaxableValuation[Taxable Military Exempt],TaxableValuation[Dist],$C305,TaxableValuation[Tif_NonTIF],$A$4)</f>
        <v>0</v>
      </c>
      <c r="S305" s="8">
        <f>SUMIFS(TaxableValuation[Taxable Homestead Exempt],TaxableValuation[Dist],$C305,TaxableValuation[Tif_NonTIF],$A$4)</f>
        <v>0</v>
      </c>
      <c r="T305" s="8">
        <f>SUMIFS(TaxableValuation[Taxable Net],TaxableValuation[Dist],$C305,TaxableValuation[Tif_NonTIF],$A$4)</f>
        <v>3670304</v>
      </c>
      <c r="U305" s="8">
        <f>SUMIFS(TaxableValuation[Taxable Gas &amp; Elec Utilities],TaxableValuation[Dist],$C305,TaxableValuation[Tif_NonTIF],$A$4)</f>
        <v>0</v>
      </c>
      <c r="V305" s="8">
        <f t="shared" si="4"/>
        <v>3670304</v>
      </c>
    </row>
    <row r="306" spans="1:22" x14ac:dyDescent="0.25">
      <c r="A306">
        <f>'Assessed Non-TIF'!A306</f>
        <v>2026</v>
      </c>
      <c r="B306" t="str">
        <f>'Assessed Non-TIF'!B306</f>
        <v>10</v>
      </c>
      <c r="C306" t="str">
        <f>'Assessed Non-TIF'!C306</f>
        <v>6768</v>
      </c>
      <c r="D306" t="str">
        <f>'Assessed Non-TIF'!D306</f>
        <v>6768</v>
      </c>
      <c r="E306" t="str">
        <f>'Assessed Non-TIF'!E306</f>
        <v>WASHINGTON</v>
      </c>
      <c r="F306" t="str">
        <f>'Assessed Non-TIF'!F306</f>
        <v>Washington</v>
      </c>
      <c r="G306" s="8">
        <f>SUMIFS(TaxableValuation[Taxable Residential],TaxableValuation[Dist],$C306,TaxableValuation[Tif_NonTIF],$A$4)</f>
        <v>7709485</v>
      </c>
      <c r="H306" s="8">
        <f>SUMIFS(TaxableValuation[Taxable Ag Land],TaxableValuation[Dist],$C306,TaxableValuation[Tif_NonTIF],$A$4)</f>
        <v>0</v>
      </c>
      <c r="I306" s="8">
        <f>SUMIFS(TaxableValuation[Taxable Ag Building],TaxableValuation[Dist],$C306,TaxableValuation[Tif_NonTIF],$A$4)</f>
        <v>0</v>
      </c>
      <c r="J306" s="8">
        <f>SUMIFS(TaxableValuation[Taxable Commercial],TaxableValuation[Dist],$C306,TaxableValuation[Tif_NonTIF],$A$4)</f>
        <v>3184741</v>
      </c>
      <c r="K306" s="8">
        <f>SUMIFS(TaxableValuation[Taxable Industrial],TaxableValuation[Dist],$C306,TaxableValuation[Tif_NonTIF],$A$4)</f>
        <v>4843073</v>
      </c>
      <c r="L306" s="8">
        <f>SUMIFS(TaxableValuation[Taxable Reserved],TaxableValuation[Dist],$C306,TaxableValuation[Tif_NonTIF],$A$4)</f>
        <v>0</v>
      </c>
      <c r="M306" s="8">
        <f>SUMIFS(TaxableValuation[Taxable Reserved2],TaxableValuation[Dist],$C306,TaxableValuation[Tif_NonTIF],$A$4)</f>
        <v>0</v>
      </c>
      <c r="N306" s="8">
        <f>SUMIFS(TaxableValuation[Taxable Railroads],TaxableValuation[Dist],$C306,TaxableValuation[Tif_NonTIF],$A$4)</f>
        <v>0</v>
      </c>
      <c r="O306" s="8">
        <f>SUMIFS(TaxableValuation[Taxable Utilities],TaxableValuation[Dist],$C306,TaxableValuation[Tif_NonTIF],$A$4)</f>
        <v>0</v>
      </c>
      <c r="P306" s="8">
        <f>SUMIFS(TaxableValuation[Taxable Other],TaxableValuation[Dist],$C306,TaxableValuation[Tif_NonTIF],$A$4)</f>
        <v>0</v>
      </c>
      <c r="Q306" s="8">
        <f>SUMIFS(TaxableValuation[Taxable Gross],TaxableValuation[Dist],$C306,TaxableValuation[Tif_NonTIF],$A$4)</f>
        <v>15737299</v>
      </c>
      <c r="R306" s="8">
        <f>SUMIFS(TaxableValuation[Taxable Military Exempt],TaxableValuation[Dist],$C306,TaxableValuation[Tif_NonTIF],$A$4)</f>
        <v>16000</v>
      </c>
      <c r="S306" s="8">
        <f>SUMIFS(TaxableValuation[Taxable Homestead Exempt],TaxableValuation[Dist],$C306,TaxableValuation[Tif_NonTIF],$A$4)</f>
        <v>52000</v>
      </c>
      <c r="T306" s="8">
        <f>SUMIFS(TaxableValuation[Taxable Net],TaxableValuation[Dist],$C306,TaxableValuation[Tif_NonTIF],$A$4)</f>
        <v>15669299</v>
      </c>
      <c r="U306" s="8">
        <f>SUMIFS(TaxableValuation[Taxable Gas &amp; Elec Utilities],TaxableValuation[Dist],$C306,TaxableValuation[Tif_NonTIF],$A$4)</f>
        <v>0</v>
      </c>
      <c r="V306" s="8">
        <f t="shared" si="4"/>
        <v>15669299</v>
      </c>
    </row>
    <row r="307" spans="1:22" x14ac:dyDescent="0.25">
      <c r="A307">
        <f>'Assessed Non-TIF'!A307</f>
        <v>2026</v>
      </c>
      <c r="B307" t="str">
        <f>'Assessed Non-TIF'!B307</f>
        <v>07</v>
      </c>
      <c r="C307" t="str">
        <f>'Assessed Non-TIF'!C307</f>
        <v>6795</v>
      </c>
      <c r="D307" t="str">
        <f>'Assessed Non-TIF'!D307</f>
        <v>6795</v>
      </c>
      <c r="E307" t="str">
        <f>'Assessed Non-TIF'!E307</f>
        <v>WATERLOO</v>
      </c>
      <c r="F307" t="str">
        <f>'Assessed Non-TIF'!F307</f>
        <v>Waterloo</v>
      </c>
      <c r="G307" s="8">
        <f>SUMIFS(TaxableValuation[Taxable Residential],TaxableValuation[Dist],$C307,TaxableValuation[Tif_NonTIF],$A$4)</f>
        <v>131407147</v>
      </c>
      <c r="H307" s="8">
        <f>SUMIFS(TaxableValuation[Taxable Ag Land],TaxableValuation[Dist],$C307,TaxableValuation[Tif_NonTIF],$A$4)</f>
        <v>622785</v>
      </c>
      <c r="I307" s="8">
        <f>SUMIFS(TaxableValuation[Taxable Ag Building],TaxableValuation[Dist],$C307,TaxableValuation[Tif_NonTIF],$A$4)</f>
        <v>5716</v>
      </c>
      <c r="J307" s="8">
        <f>SUMIFS(TaxableValuation[Taxable Commercial],TaxableValuation[Dist],$C307,TaxableValuation[Tif_NonTIF],$A$4)</f>
        <v>444061666</v>
      </c>
      <c r="K307" s="8">
        <f>SUMIFS(TaxableValuation[Taxable Industrial],TaxableValuation[Dist],$C307,TaxableValuation[Tif_NonTIF],$A$4)</f>
        <v>92821992</v>
      </c>
      <c r="L307" s="8">
        <f>SUMIFS(TaxableValuation[Taxable Reserved],TaxableValuation[Dist],$C307,TaxableValuation[Tif_NonTIF],$A$4)</f>
        <v>0</v>
      </c>
      <c r="M307" s="8">
        <f>SUMIFS(TaxableValuation[Taxable Reserved2],TaxableValuation[Dist],$C307,TaxableValuation[Tif_NonTIF],$A$4)</f>
        <v>0</v>
      </c>
      <c r="N307" s="8">
        <f>SUMIFS(TaxableValuation[Taxable Railroads],TaxableValuation[Dist],$C307,TaxableValuation[Tif_NonTIF],$A$4)</f>
        <v>0</v>
      </c>
      <c r="O307" s="8">
        <f>SUMIFS(TaxableValuation[Taxable Utilities],TaxableValuation[Dist],$C307,TaxableValuation[Tif_NonTIF],$A$4)</f>
        <v>0</v>
      </c>
      <c r="P307" s="8">
        <f>SUMIFS(TaxableValuation[Taxable Other],TaxableValuation[Dist],$C307,TaxableValuation[Tif_NonTIF],$A$4)</f>
        <v>0</v>
      </c>
      <c r="Q307" s="8">
        <f>SUMIFS(TaxableValuation[Taxable Gross],TaxableValuation[Dist],$C307,TaxableValuation[Tif_NonTIF],$A$4)</f>
        <v>668919306</v>
      </c>
      <c r="R307" s="8">
        <f>SUMIFS(TaxableValuation[Taxable Military Exempt],TaxableValuation[Dist],$C307,TaxableValuation[Tif_NonTIF],$A$4)</f>
        <v>16000</v>
      </c>
      <c r="S307" s="8">
        <f>SUMIFS(TaxableValuation[Taxable Homestead Exempt],TaxableValuation[Dist],$C307,TaxableValuation[Tif_NonTIF],$A$4)</f>
        <v>104000</v>
      </c>
      <c r="T307" s="8">
        <f>SUMIFS(TaxableValuation[Taxable Net],TaxableValuation[Dist],$C307,TaxableValuation[Tif_NonTIF],$A$4)</f>
        <v>668799306</v>
      </c>
      <c r="U307" s="8">
        <f>SUMIFS(TaxableValuation[Taxable Gas &amp; Elec Utilities],TaxableValuation[Dist],$C307,TaxableValuation[Tif_NonTIF],$A$4)</f>
        <v>0</v>
      </c>
      <c r="V307" s="8">
        <f t="shared" si="4"/>
        <v>668799306</v>
      </c>
    </row>
    <row r="308" spans="1:22" x14ac:dyDescent="0.25">
      <c r="A308">
        <f>'Assessed Non-TIF'!A308</f>
        <v>2026</v>
      </c>
      <c r="B308" t="str">
        <f>'Assessed Non-TIF'!B308</f>
        <v>11</v>
      </c>
      <c r="C308" t="str">
        <f>'Assessed Non-TIF'!C308</f>
        <v>6822</v>
      </c>
      <c r="D308" t="str">
        <f>'Assessed Non-TIF'!D308</f>
        <v>6822</v>
      </c>
      <c r="E308" t="str">
        <f>'Assessed Non-TIF'!E308</f>
        <v>WAUKEE</v>
      </c>
      <c r="F308" t="str">
        <f>'Assessed Non-TIF'!F308</f>
        <v>Waukee</v>
      </c>
      <c r="G308" s="8">
        <f>SUMIFS(TaxableValuation[Taxable Residential],TaxableValuation[Dist],$C308,TaxableValuation[Tif_NonTIF],$A$4)</f>
        <v>312868115</v>
      </c>
      <c r="H308" s="8">
        <f>SUMIFS(TaxableValuation[Taxable Ag Land],TaxableValuation[Dist],$C308,TaxableValuation[Tif_NonTIF],$A$4)</f>
        <v>0</v>
      </c>
      <c r="I308" s="8">
        <f>SUMIFS(TaxableValuation[Taxable Ag Building],TaxableValuation[Dist],$C308,TaxableValuation[Tif_NonTIF],$A$4)</f>
        <v>0</v>
      </c>
      <c r="J308" s="8">
        <f>SUMIFS(TaxableValuation[Taxable Commercial],TaxableValuation[Dist],$C308,TaxableValuation[Tif_NonTIF],$A$4)</f>
        <v>574472623</v>
      </c>
      <c r="K308" s="8">
        <f>SUMIFS(TaxableValuation[Taxable Industrial],TaxableValuation[Dist],$C308,TaxableValuation[Tif_NonTIF],$A$4)</f>
        <v>421475507</v>
      </c>
      <c r="L308" s="8">
        <f>SUMIFS(TaxableValuation[Taxable Reserved],TaxableValuation[Dist],$C308,TaxableValuation[Tif_NonTIF],$A$4)</f>
        <v>0</v>
      </c>
      <c r="M308" s="8">
        <f>SUMIFS(TaxableValuation[Taxable Reserved2],TaxableValuation[Dist],$C308,TaxableValuation[Tif_NonTIF],$A$4)</f>
        <v>0</v>
      </c>
      <c r="N308" s="8">
        <f>SUMIFS(TaxableValuation[Taxable Railroads],TaxableValuation[Dist],$C308,TaxableValuation[Tif_NonTIF],$A$4)</f>
        <v>0</v>
      </c>
      <c r="O308" s="8">
        <f>SUMIFS(TaxableValuation[Taxable Utilities],TaxableValuation[Dist],$C308,TaxableValuation[Tif_NonTIF],$A$4)</f>
        <v>0</v>
      </c>
      <c r="P308" s="8">
        <f>SUMIFS(TaxableValuation[Taxable Other],TaxableValuation[Dist],$C308,TaxableValuation[Tif_NonTIF],$A$4)</f>
        <v>0</v>
      </c>
      <c r="Q308" s="8">
        <f>SUMIFS(TaxableValuation[Taxable Gross],TaxableValuation[Dist],$C308,TaxableValuation[Tif_NonTIF],$A$4)</f>
        <v>1308816245</v>
      </c>
      <c r="R308" s="8">
        <f>SUMIFS(TaxableValuation[Taxable Military Exempt],TaxableValuation[Dist],$C308,TaxableValuation[Tif_NonTIF],$A$4)</f>
        <v>28000</v>
      </c>
      <c r="S308" s="8">
        <f>SUMIFS(TaxableValuation[Taxable Homestead Exempt],TaxableValuation[Dist],$C308,TaxableValuation[Tif_NonTIF],$A$4)</f>
        <v>39000</v>
      </c>
      <c r="T308" s="8">
        <f>SUMIFS(TaxableValuation[Taxable Net],TaxableValuation[Dist],$C308,TaxableValuation[Tif_NonTIF],$A$4)</f>
        <v>1308749245</v>
      </c>
      <c r="U308" s="8">
        <f>SUMIFS(TaxableValuation[Taxable Gas &amp; Elec Utilities],TaxableValuation[Dist],$C308,TaxableValuation[Tif_NonTIF],$A$4)</f>
        <v>0</v>
      </c>
      <c r="V308" s="8">
        <f t="shared" si="4"/>
        <v>1308749245</v>
      </c>
    </row>
    <row r="309" spans="1:22" x14ac:dyDescent="0.25">
      <c r="A309">
        <f>'Assessed Non-TIF'!A309</f>
        <v>2026</v>
      </c>
      <c r="B309" t="str">
        <f>'Assessed Non-TIF'!B309</f>
        <v>07</v>
      </c>
      <c r="C309" t="str">
        <f>'Assessed Non-TIF'!C309</f>
        <v>6840</v>
      </c>
      <c r="D309" t="str">
        <f>'Assessed Non-TIF'!D309</f>
        <v>6840</v>
      </c>
      <c r="E309" t="str">
        <f>'Assessed Non-TIF'!E309</f>
        <v>WAVERLY-SHELL ROCK</v>
      </c>
      <c r="F309" t="str">
        <f>'Assessed Non-TIF'!F309</f>
        <v>Waverly-Shell Rock</v>
      </c>
      <c r="G309" s="8">
        <f>SUMIFS(TaxableValuation[Taxable Residential],TaxableValuation[Dist],$C309,TaxableValuation[Tif_NonTIF],$A$4)</f>
        <v>11229355</v>
      </c>
      <c r="H309" s="8">
        <f>SUMIFS(TaxableValuation[Taxable Ag Land],TaxableValuation[Dist],$C309,TaxableValuation[Tif_NonTIF],$A$4)</f>
        <v>507809</v>
      </c>
      <c r="I309" s="8">
        <f>SUMIFS(TaxableValuation[Taxable Ag Building],TaxableValuation[Dist],$C309,TaxableValuation[Tif_NonTIF],$A$4)</f>
        <v>276059</v>
      </c>
      <c r="J309" s="8">
        <f>SUMIFS(TaxableValuation[Taxable Commercial],TaxableValuation[Dist],$C309,TaxableValuation[Tif_NonTIF],$A$4)</f>
        <v>57292472</v>
      </c>
      <c r="K309" s="8">
        <f>SUMIFS(TaxableValuation[Taxable Industrial],TaxableValuation[Dist],$C309,TaxableValuation[Tif_NonTIF],$A$4)</f>
        <v>66449373</v>
      </c>
      <c r="L309" s="8">
        <f>SUMIFS(TaxableValuation[Taxable Reserved],TaxableValuation[Dist],$C309,TaxableValuation[Tif_NonTIF],$A$4)</f>
        <v>0</v>
      </c>
      <c r="M309" s="8">
        <f>SUMIFS(TaxableValuation[Taxable Reserved2],TaxableValuation[Dist],$C309,TaxableValuation[Tif_NonTIF],$A$4)</f>
        <v>0</v>
      </c>
      <c r="N309" s="8">
        <f>SUMIFS(TaxableValuation[Taxable Railroads],TaxableValuation[Dist],$C309,TaxableValuation[Tif_NonTIF],$A$4)</f>
        <v>0</v>
      </c>
      <c r="O309" s="8">
        <f>SUMIFS(TaxableValuation[Taxable Utilities],TaxableValuation[Dist],$C309,TaxableValuation[Tif_NonTIF],$A$4)</f>
        <v>0</v>
      </c>
      <c r="P309" s="8">
        <f>SUMIFS(TaxableValuation[Taxable Other],TaxableValuation[Dist],$C309,TaxableValuation[Tif_NonTIF],$A$4)</f>
        <v>0</v>
      </c>
      <c r="Q309" s="8">
        <f>SUMIFS(TaxableValuation[Taxable Gross],TaxableValuation[Dist],$C309,TaxableValuation[Tif_NonTIF],$A$4)</f>
        <v>135755068</v>
      </c>
      <c r="R309" s="8">
        <f>SUMIFS(TaxableValuation[Taxable Military Exempt],TaxableValuation[Dist],$C309,TaxableValuation[Tif_NonTIF],$A$4)</f>
        <v>12000</v>
      </c>
      <c r="S309" s="8">
        <f>SUMIFS(TaxableValuation[Taxable Homestead Exempt],TaxableValuation[Dist],$C309,TaxableValuation[Tif_NonTIF],$A$4)</f>
        <v>26000</v>
      </c>
      <c r="T309" s="8">
        <f>SUMIFS(TaxableValuation[Taxable Net],TaxableValuation[Dist],$C309,TaxableValuation[Tif_NonTIF],$A$4)</f>
        <v>135717068</v>
      </c>
      <c r="U309" s="8">
        <f>SUMIFS(TaxableValuation[Taxable Gas &amp; Elec Utilities],TaxableValuation[Dist],$C309,TaxableValuation[Tif_NonTIF],$A$4)</f>
        <v>0</v>
      </c>
      <c r="V309" s="8">
        <f t="shared" si="4"/>
        <v>135717068</v>
      </c>
    </row>
    <row r="310" spans="1:22" x14ac:dyDescent="0.25">
      <c r="A310">
        <f>'Assessed Non-TIF'!A310</f>
        <v>2026</v>
      </c>
      <c r="B310" t="str">
        <f>'Assessed Non-TIF'!B310</f>
        <v>15</v>
      </c>
      <c r="C310" t="str">
        <f>'Assessed Non-TIF'!C310</f>
        <v>6854</v>
      </c>
      <c r="D310" t="str">
        <f>'Assessed Non-TIF'!D310</f>
        <v>6854</v>
      </c>
      <c r="E310" t="str">
        <f>'Assessed Non-TIF'!E310</f>
        <v>WAYNE</v>
      </c>
      <c r="F310" t="str">
        <f>'Assessed Non-TIF'!F310</f>
        <v>Wayne</v>
      </c>
      <c r="G310" s="8">
        <f>SUMIFS(TaxableValuation[Taxable Residential],TaxableValuation[Dist],$C310,TaxableValuation[Tif_NonTIF],$A$4)</f>
        <v>0</v>
      </c>
      <c r="H310" s="8">
        <f>SUMIFS(TaxableValuation[Taxable Ag Land],TaxableValuation[Dist],$C310,TaxableValuation[Tif_NonTIF],$A$4)</f>
        <v>0</v>
      </c>
      <c r="I310" s="8">
        <f>SUMIFS(TaxableValuation[Taxable Ag Building],TaxableValuation[Dist],$C310,TaxableValuation[Tif_NonTIF],$A$4)</f>
        <v>0</v>
      </c>
      <c r="J310" s="8">
        <f>SUMIFS(TaxableValuation[Taxable Commercial],TaxableValuation[Dist],$C310,TaxableValuation[Tif_NonTIF],$A$4)</f>
        <v>0</v>
      </c>
      <c r="K310" s="8">
        <f>SUMIFS(TaxableValuation[Taxable Industrial],TaxableValuation[Dist],$C310,TaxableValuation[Tif_NonTIF],$A$4)</f>
        <v>0</v>
      </c>
      <c r="L310" s="8">
        <f>SUMIFS(TaxableValuation[Taxable Reserved],TaxableValuation[Dist],$C310,TaxableValuation[Tif_NonTIF],$A$4)</f>
        <v>0</v>
      </c>
      <c r="M310" s="8">
        <f>SUMIFS(TaxableValuation[Taxable Reserved2],TaxableValuation[Dist],$C310,TaxableValuation[Tif_NonTIF],$A$4)</f>
        <v>0</v>
      </c>
      <c r="N310" s="8">
        <f>SUMIFS(TaxableValuation[Taxable Railroads],TaxableValuation[Dist],$C310,TaxableValuation[Tif_NonTIF],$A$4)</f>
        <v>0</v>
      </c>
      <c r="O310" s="8">
        <f>SUMIFS(TaxableValuation[Taxable Utilities],TaxableValuation[Dist],$C310,TaxableValuation[Tif_NonTIF],$A$4)</f>
        <v>0</v>
      </c>
      <c r="P310" s="8">
        <f>SUMIFS(TaxableValuation[Taxable Other],TaxableValuation[Dist],$C310,TaxableValuation[Tif_NonTIF],$A$4)</f>
        <v>0</v>
      </c>
      <c r="Q310" s="8">
        <f>SUMIFS(TaxableValuation[Taxable Gross],TaxableValuation[Dist],$C310,TaxableValuation[Tif_NonTIF],$A$4)</f>
        <v>0</v>
      </c>
      <c r="R310" s="8">
        <f>SUMIFS(TaxableValuation[Taxable Military Exempt],TaxableValuation[Dist],$C310,TaxableValuation[Tif_NonTIF],$A$4)</f>
        <v>0</v>
      </c>
      <c r="S310" s="8">
        <f>SUMIFS(TaxableValuation[Taxable Homestead Exempt],TaxableValuation[Dist],$C310,TaxableValuation[Tif_NonTIF],$A$4)</f>
        <v>0</v>
      </c>
      <c r="T310" s="8">
        <f>SUMIFS(TaxableValuation[Taxable Net],TaxableValuation[Dist],$C310,TaxableValuation[Tif_NonTIF],$A$4)</f>
        <v>0</v>
      </c>
      <c r="U310" s="8">
        <f>SUMIFS(TaxableValuation[Taxable Gas &amp; Elec Utilities],TaxableValuation[Dist],$C310,TaxableValuation[Tif_NonTIF],$A$4)</f>
        <v>0</v>
      </c>
      <c r="V310" s="8">
        <f t="shared" si="4"/>
        <v>0</v>
      </c>
    </row>
    <row r="311" spans="1:22" x14ac:dyDescent="0.25">
      <c r="A311">
        <f>'Assessed Non-TIF'!A311</f>
        <v>2026</v>
      </c>
      <c r="B311" t="str">
        <f>'Assessed Non-TIF'!B311</f>
        <v>05</v>
      </c>
      <c r="C311" t="str">
        <f>'Assessed Non-TIF'!C311</f>
        <v>4775</v>
      </c>
      <c r="D311" t="str">
        <f>'Assessed Non-TIF'!D311</f>
        <v>4775</v>
      </c>
      <c r="E311" t="str">
        <f>'Assessed Non-TIF'!E311</f>
        <v>WEBSTER CITY (NORTHEAST HAMILTON)</v>
      </c>
      <c r="F311" t="str">
        <f>'Assessed Non-TIF'!F311</f>
        <v>Webster City (Northeast Hamilton)</v>
      </c>
      <c r="G311" s="8">
        <f>SUMIFS(TaxableValuation[Taxable Residential],TaxableValuation[Dist],$C311,TaxableValuation[Tif_NonTIF],$A$4)</f>
        <v>0</v>
      </c>
      <c r="H311" s="8">
        <f>SUMIFS(TaxableValuation[Taxable Ag Land],TaxableValuation[Dist],$C311,TaxableValuation[Tif_NonTIF],$A$4)</f>
        <v>0</v>
      </c>
      <c r="I311" s="8">
        <f>SUMIFS(TaxableValuation[Taxable Ag Building],TaxableValuation[Dist],$C311,TaxableValuation[Tif_NonTIF],$A$4)</f>
        <v>0</v>
      </c>
      <c r="J311" s="8">
        <f>SUMIFS(TaxableValuation[Taxable Commercial],TaxableValuation[Dist],$C311,TaxableValuation[Tif_NonTIF],$A$4)</f>
        <v>0</v>
      </c>
      <c r="K311" s="8">
        <f>SUMIFS(TaxableValuation[Taxable Industrial],TaxableValuation[Dist],$C311,TaxableValuation[Tif_NonTIF],$A$4)</f>
        <v>5758005</v>
      </c>
      <c r="L311" s="8">
        <f>SUMIFS(TaxableValuation[Taxable Reserved],TaxableValuation[Dist],$C311,TaxableValuation[Tif_NonTIF],$A$4)</f>
        <v>0</v>
      </c>
      <c r="M311" s="8">
        <f>SUMIFS(TaxableValuation[Taxable Reserved2],TaxableValuation[Dist],$C311,TaxableValuation[Tif_NonTIF],$A$4)</f>
        <v>0</v>
      </c>
      <c r="N311" s="8">
        <f>SUMIFS(TaxableValuation[Taxable Railroads],TaxableValuation[Dist],$C311,TaxableValuation[Tif_NonTIF],$A$4)</f>
        <v>0</v>
      </c>
      <c r="O311" s="8">
        <f>SUMIFS(TaxableValuation[Taxable Utilities],TaxableValuation[Dist],$C311,TaxableValuation[Tif_NonTIF],$A$4)</f>
        <v>0</v>
      </c>
      <c r="P311" s="8">
        <f>SUMIFS(TaxableValuation[Taxable Other],TaxableValuation[Dist],$C311,TaxableValuation[Tif_NonTIF],$A$4)</f>
        <v>0</v>
      </c>
      <c r="Q311" s="8">
        <f>SUMIFS(TaxableValuation[Taxable Gross],TaxableValuation[Dist],$C311,TaxableValuation[Tif_NonTIF],$A$4)</f>
        <v>5758005</v>
      </c>
      <c r="R311" s="8">
        <f>SUMIFS(TaxableValuation[Taxable Military Exempt],TaxableValuation[Dist],$C311,TaxableValuation[Tif_NonTIF],$A$4)</f>
        <v>0</v>
      </c>
      <c r="S311" s="8">
        <f>SUMIFS(TaxableValuation[Taxable Homestead Exempt],TaxableValuation[Dist],$C311,TaxableValuation[Tif_NonTIF],$A$4)</f>
        <v>0</v>
      </c>
      <c r="T311" s="8">
        <f>SUMIFS(TaxableValuation[Taxable Net],TaxableValuation[Dist],$C311,TaxableValuation[Tif_NonTIF],$A$4)</f>
        <v>5758005</v>
      </c>
      <c r="U311" s="8">
        <f>SUMIFS(TaxableValuation[Taxable Gas &amp; Elec Utilities],TaxableValuation[Dist],$C311,TaxableValuation[Tif_NonTIF],$A$4)</f>
        <v>0</v>
      </c>
      <c r="V311" s="8">
        <f t="shared" si="4"/>
        <v>5758005</v>
      </c>
    </row>
    <row r="312" spans="1:22" x14ac:dyDescent="0.25">
      <c r="A312">
        <f>'Assessed Non-TIF'!A312</f>
        <v>2026</v>
      </c>
      <c r="B312" t="str">
        <f>'Assessed Non-TIF'!B312</f>
        <v>05</v>
      </c>
      <c r="C312" t="str">
        <f>'Assessed Non-TIF'!C312</f>
        <v>6867</v>
      </c>
      <c r="D312" t="str">
        <f>'Assessed Non-TIF'!D312</f>
        <v>6867</v>
      </c>
      <c r="E312" t="str">
        <f>'Assessed Non-TIF'!E312</f>
        <v>WEBSTER CITY (WEBSTER CITY)</v>
      </c>
      <c r="F312" t="str">
        <f>'Assessed Non-TIF'!F312</f>
        <v>Webster City</v>
      </c>
      <c r="G312" s="8">
        <f>SUMIFS(TaxableValuation[Taxable Residential],TaxableValuation[Dist],$C312,TaxableValuation[Tif_NonTIF],$A$4)</f>
        <v>6187525</v>
      </c>
      <c r="H312" s="8">
        <f>SUMIFS(TaxableValuation[Taxable Ag Land],TaxableValuation[Dist],$C312,TaxableValuation[Tif_NonTIF],$A$4)</f>
        <v>0</v>
      </c>
      <c r="I312" s="8">
        <f>SUMIFS(TaxableValuation[Taxable Ag Building],TaxableValuation[Dist],$C312,TaxableValuation[Tif_NonTIF],$A$4)</f>
        <v>0</v>
      </c>
      <c r="J312" s="8">
        <f>SUMIFS(TaxableValuation[Taxable Commercial],TaxableValuation[Dist],$C312,TaxableValuation[Tif_NonTIF],$A$4)</f>
        <v>7000395</v>
      </c>
      <c r="K312" s="8">
        <f>SUMIFS(TaxableValuation[Taxable Industrial],TaxableValuation[Dist],$C312,TaxableValuation[Tif_NonTIF],$A$4)</f>
        <v>391134</v>
      </c>
      <c r="L312" s="8">
        <f>SUMIFS(TaxableValuation[Taxable Reserved],TaxableValuation[Dist],$C312,TaxableValuation[Tif_NonTIF],$A$4)</f>
        <v>0</v>
      </c>
      <c r="M312" s="8">
        <f>SUMIFS(TaxableValuation[Taxable Reserved2],TaxableValuation[Dist],$C312,TaxableValuation[Tif_NonTIF],$A$4)</f>
        <v>0</v>
      </c>
      <c r="N312" s="8">
        <f>SUMIFS(TaxableValuation[Taxable Railroads],TaxableValuation[Dist],$C312,TaxableValuation[Tif_NonTIF],$A$4)</f>
        <v>0</v>
      </c>
      <c r="O312" s="8">
        <f>SUMIFS(TaxableValuation[Taxable Utilities],TaxableValuation[Dist],$C312,TaxableValuation[Tif_NonTIF],$A$4)</f>
        <v>0</v>
      </c>
      <c r="P312" s="8">
        <f>SUMIFS(TaxableValuation[Taxable Other],TaxableValuation[Dist],$C312,TaxableValuation[Tif_NonTIF],$A$4)</f>
        <v>0</v>
      </c>
      <c r="Q312" s="8">
        <f>SUMIFS(TaxableValuation[Taxable Gross],TaxableValuation[Dist],$C312,TaxableValuation[Tif_NonTIF],$A$4)</f>
        <v>13579054</v>
      </c>
      <c r="R312" s="8">
        <f>SUMIFS(TaxableValuation[Taxable Military Exempt],TaxableValuation[Dist],$C312,TaxableValuation[Tif_NonTIF],$A$4)</f>
        <v>4000</v>
      </c>
      <c r="S312" s="8">
        <f>SUMIFS(TaxableValuation[Taxable Homestead Exempt],TaxableValuation[Dist],$C312,TaxableValuation[Tif_NonTIF],$A$4)</f>
        <v>6500</v>
      </c>
      <c r="T312" s="8">
        <f>SUMIFS(TaxableValuation[Taxable Net],TaxableValuation[Dist],$C312,TaxableValuation[Tif_NonTIF],$A$4)</f>
        <v>13568554</v>
      </c>
      <c r="U312" s="8">
        <f>SUMIFS(TaxableValuation[Taxable Gas &amp; Elec Utilities],TaxableValuation[Dist],$C312,TaxableValuation[Tif_NonTIF],$A$4)</f>
        <v>0</v>
      </c>
      <c r="V312" s="8">
        <f t="shared" si="4"/>
        <v>13568554</v>
      </c>
    </row>
    <row r="313" spans="1:22" x14ac:dyDescent="0.25">
      <c r="A313">
        <f>'Assessed Non-TIF'!A313</f>
        <v>2026</v>
      </c>
      <c r="B313" t="str">
        <f>'Assessed Non-TIF'!B313</f>
        <v>05</v>
      </c>
      <c r="C313" t="str">
        <f>'Assessed Non-TIF'!C313</f>
        <v>6921</v>
      </c>
      <c r="D313" t="str">
        <f>'Assessed Non-TIF'!D313</f>
        <v>6921</v>
      </c>
      <c r="E313" t="str">
        <f>'Assessed Non-TIF'!E313</f>
        <v>WEST BEND-MALLARD</v>
      </c>
      <c r="F313" t="str">
        <f>'Assessed Non-TIF'!F313</f>
        <v>West Bend-Mallard</v>
      </c>
      <c r="G313" s="8">
        <f>SUMIFS(TaxableValuation[Taxable Residential],TaxableValuation[Dist],$C313,TaxableValuation[Tif_NonTIF],$A$4)</f>
        <v>1805947</v>
      </c>
      <c r="H313" s="8">
        <f>SUMIFS(TaxableValuation[Taxable Ag Land],TaxableValuation[Dist],$C313,TaxableValuation[Tif_NonTIF],$A$4)</f>
        <v>8795</v>
      </c>
      <c r="I313" s="8">
        <f>SUMIFS(TaxableValuation[Taxable Ag Building],TaxableValuation[Dist],$C313,TaxableValuation[Tif_NonTIF],$A$4)</f>
        <v>0</v>
      </c>
      <c r="J313" s="8">
        <f>SUMIFS(TaxableValuation[Taxable Commercial],TaxableValuation[Dist],$C313,TaxableValuation[Tif_NonTIF],$A$4)</f>
        <v>2008997</v>
      </c>
      <c r="K313" s="8">
        <f>SUMIFS(TaxableValuation[Taxable Industrial],TaxableValuation[Dist],$C313,TaxableValuation[Tif_NonTIF],$A$4)</f>
        <v>0</v>
      </c>
      <c r="L313" s="8">
        <f>SUMIFS(TaxableValuation[Taxable Reserved],TaxableValuation[Dist],$C313,TaxableValuation[Tif_NonTIF],$A$4)</f>
        <v>0</v>
      </c>
      <c r="M313" s="8">
        <f>SUMIFS(TaxableValuation[Taxable Reserved2],TaxableValuation[Dist],$C313,TaxableValuation[Tif_NonTIF],$A$4)</f>
        <v>0</v>
      </c>
      <c r="N313" s="8">
        <f>SUMIFS(TaxableValuation[Taxable Railroads],TaxableValuation[Dist],$C313,TaxableValuation[Tif_NonTIF],$A$4)</f>
        <v>0</v>
      </c>
      <c r="O313" s="8">
        <f>SUMIFS(TaxableValuation[Taxable Utilities],TaxableValuation[Dist],$C313,TaxableValuation[Tif_NonTIF],$A$4)</f>
        <v>0</v>
      </c>
      <c r="P313" s="8">
        <f>SUMIFS(TaxableValuation[Taxable Other],TaxableValuation[Dist],$C313,TaxableValuation[Tif_NonTIF],$A$4)</f>
        <v>0</v>
      </c>
      <c r="Q313" s="8">
        <f>SUMIFS(TaxableValuation[Taxable Gross],TaxableValuation[Dist],$C313,TaxableValuation[Tif_NonTIF],$A$4)</f>
        <v>3823739</v>
      </c>
      <c r="R313" s="8">
        <f>SUMIFS(TaxableValuation[Taxable Military Exempt],TaxableValuation[Dist],$C313,TaxableValuation[Tif_NonTIF],$A$4)</f>
        <v>0</v>
      </c>
      <c r="S313" s="8">
        <f>SUMIFS(TaxableValuation[Taxable Homestead Exempt],TaxableValuation[Dist],$C313,TaxableValuation[Tif_NonTIF],$A$4)</f>
        <v>0</v>
      </c>
      <c r="T313" s="8">
        <f>SUMIFS(TaxableValuation[Taxable Net],TaxableValuation[Dist],$C313,TaxableValuation[Tif_NonTIF],$A$4)</f>
        <v>3823739</v>
      </c>
      <c r="U313" s="8">
        <f>SUMIFS(TaxableValuation[Taxable Gas &amp; Elec Utilities],TaxableValuation[Dist],$C313,TaxableValuation[Tif_NonTIF],$A$4)</f>
        <v>0</v>
      </c>
      <c r="V313" s="8">
        <f t="shared" si="4"/>
        <v>3823739</v>
      </c>
    </row>
    <row r="314" spans="1:22" x14ac:dyDescent="0.25">
      <c r="A314">
        <f>'Assessed Non-TIF'!A314</f>
        <v>2026</v>
      </c>
      <c r="B314" t="str">
        <f>'Assessed Non-TIF'!B314</f>
        <v>10</v>
      </c>
      <c r="C314" t="str">
        <f>'Assessed Non-TIF'!C314</f>
        <v>6930</v>
      </c>
      <c r="D314" t="str">
        <f>'Assessed Non-TIF'!D314</f>
        <v>6930</v>
      </c>
      <c r="E314" t="str">
        <f>'Assessed Non-TIF'!E314</f>
        <v>WEST BRANCH</v>
      </c>
      <c r="F314" t="str">
        <f>'Assessed Non-TIF'!F314</f>
        <v>West Branch</v>
      </c>
      <c r="G314" s="8">
        <f>SUMIFS(TaxableValuation[Taxable Residential],TaxableValuation[Dist],$C314,TaxableValuation[Tif_NonTIF],$A$4)</f>
        <v>12639749</v>
      </c>
      <c r="H314" s="8">
        <f>SUMIFS(TaxableValuation[Taxable Ag Land],TaxableValuation[Dist],$C314,TaxableValuation[Tif_NonTIF],$A$4)</f>
        <v>0</v>
      </c>
      <c r="I314" s="8">
        <f>SUMIFS(TaxableValuation[Taxable Ag Building],TaxableValuation[Dist],$C314,TaxableValuation[Tif_NonTIF],$A$4)</f>
        <v>0</v>
      </c>
      <c r="J314" s="8">
        <f>SUMIFS(TaxableValuation[Taxable Commercial],TaxableValuation[Dist],$C314,TaxableValuation[Tif_NonTIF],$A$4)</f>
        <v>9729854</v>
      </c>
      <c r="K314" s="8">
        <f>SUMIFS(TaxableValuation[Taxable Industrial],TaxableValuation[Dist],$C314,TaxableValuation[Tif_NonTIF],$A$4)</f>
        <v>0</v>
      </c>
      <c r="L314" s="8">
        <f>SUMIFS(TaxableValuation[Taxable Reserved],TaxableValuation[Dist],$C314,TaxableValuation[Tif_NonTIF],$A$4)</f>
        <v>0</v>
      </c>
      <c r="M314" s="8">
        <f>SUMIFS(TaxableValuation[Taxable Reserved2],TaxableValuation[Dist],$C314,TaxableValuation[Tif_NonTIF],$A$4)</f>
        <v>0</v>
      </c>
      <c r="N314" s="8">
        <f>SUMIFS(TaxableValuation[Taxable Railroads],TaxableValuation[Dist],$C314,TaxableValuation[Tif_NonTIF],$A$4)</f>
        <v>0</v>
      </c>
      <c r="O314" s="8">
        <f>SUMIFS(TaxableValuation[Taxable Utilities],TaxableValuation[Dist],$C314,TaxableValuation[Tif_NonTIF],$A$4)</f>
        <v>0</v>
      </c>
      <c r="P314" s="8">
        <f>SUMIFS(TaxableValuation[Taxable Other],TaxableValuation[Dist],$C314,TaxableValuation[Tif_NonTIF],$A$4)</f>
        <v>0</v>
      </c>
      <c r="Q314" s="8">
        <f>SUMIFS(TaxableValuation[Taxable Gross],TaxableValuation[Dist],$C314,TaxableValuation[Tif_NonTIF],$A$4)</f>
        <v>22369603</v>
      </c>
      <c r="R314" s="8">
        <f>SUMIFS(TaxableValuation[Taxable Military Exempt],TaxableValuation[Dist],$C314,TaxableValuation[Tif_NonTIF],$A$4)</f>
        <v>0</v>
      </c>
      <c r="S314" s="8">
        <f>SUMIFS(TaxableValuation[Taxable Homestead Exempt],TaxableValuation[Dist],$C314,TaxableValuation[Tif_NonTIF],$A$4)</f>
        <v>0</v>
      </c>
      <c r="T314" s="8">
        <f>SUMIFS(TaxableValuation[Taxable Net],TaxableValuation[Dist],$C314,TaxableValuation[Tif_NonTIF],$A$4)</f>
        <v>22369603</v>
      </c>
      <c r="U314" s="8">
        <f>SUMIFS(TaxableValuation[Taxable Gas &amp; Elec Utilities],TaxableValuation[Dist],$C314,TaxableValuation[Tif_NonTIF],$A$4)</f>
        <v>0</v>
      </c>
      <c r="V314" s="8">
        <f t="shared" si="4"/>
        <v>22369603</v>
      </c>
    </row>
    <row r="315" spans="1:22" x14ac:dyDescent="0.25">
      <c r="A315">
        <f>'Assessed Non-TIF'!A315</f>
        <v>2026</v>
      </c>
      <c r="B315" t="str">
        <f>'Assessed Non-TIF'!B315</f>
        <v>15</v>
      </c>
      <c r="C315" t="str">
        <f>'Assessed Non-TIF'!C315</f>
        <v>6937</v>
      </c>
      <c r="D315" t="str">
        <f>'Assessed Non-TIF'!D315</f>
        <v>6937</v>
      </c>
      <c r="E315" t="str">
        <f>'Assessed Non-TIF'!E315</f>
        <v>WEST BURLINGTON</v>
      </c>
      <c r="F315" t="str">
        <f>'Assessed Non-TIF'!F315</f>
        <v>West Burlington</v>
      </c>
      <c r="G315" s="8">
        <f>SUMIFS(TaxableValuation[Taxable Residential],TaxableValuation[Dist],$C315,TaxableValuation[Tif_NonTIF],$A$4)</f>
        <v>13927888</v>
      </c>
      <c r="H315" s="8">
        <f>SUMIFS(TaxableValuation[Taxable Ag Land],TaxableValuation[Dist],$C315,TaxableValuation[Tif_NonTIF],$A$4)</f>
        <v>26682</v>
      </c>
      <c r="I315" s="8">
        <f>SUMIFS(TaxableValuation[Taxable Ag Building],TaxableValuation[Dist],$C315,TaxableValuation[Tif_NonTIF],$A$4)</f>
        <v>3003</v>
      </c>
      <c r="J315" s="8">
        <f>SUMIFS(TaxableValuation[Taxable Commercial],TaxableValuation[Dist],$C315,TaxableValuation[Tif_NonTIF],$A$4)</f>
        <v>14006909</v>
      </c>
      <c r="K315" s="8">
        <f>SUMIFS(TaxableValuation[Taxable Industrial],TaxableValuation[Dist],$C315,TaxableValuation[Tif_NonTIF],$A$4)</f>
        <v>364615</v>
      </c>
      <c r="L315" s="8">
        <f>SUMIFS(TaxableValuation[Taxable Reserved],TaxableValuation[Dist],$C315,TaxableValuation[Tif_NonTIF],$A$4)</f>
        <v>0</v>
      </c>
      <c r="M315" s="8">
        <f>SUMIFS(TaxableValuation[Taxable Reserved2],TaxableValuation[Dist],$C315,TaxableValuation[Tif_NonTIF],$A$4)</f>
        <v>0</v>
      </c>
      <c r="N315" s="8">
        <f>SUMIFS(TaxableValuation[Taxable Railroads],TaxableValuation[Dist],$C315,TaxableValuation[Tif_NonTIF],$A$4)</f>
        <v>0</v>
      </c>
      <c r="O315" s="8">
        <f>SUMIFS(TaxableValuation[Taxable Utilities],TaxableValuation[Dist],$C315,TaxableValuation[Tif_NonTIF],$A$4)</f>
        <v>0</v>
      </c>
      <c r="P315" s="8">
        <f>SUMIFS(TaxableValuation[Taxable Other],TaxableValuation[Dist],$C315,TaxableValuation[Tif_NonTIF],$A$4)</f>
        <v>0</v>
      </c>
      <c r="Q315" s="8">
        <f>SUMIFS(TaxableValuation[Taxable Gross],TaxableValuation[Dist],$C315,TaxableValuation[Tif_NonTIF],$A$4)</f>
        <v>28329097</v>
      </c>
      <c r="R315" s="8">
        <f>SUMIFS(TaxableValuation[Taxable Military Exempt],TaxableValuation[Dist],$C315,TaxableValuation[Tif_NonTIF],$A$4)</f>
        <v>0</v>
      </c>
      <c r="S315" s="8">
        <f>SUMIFS(TaxableValuation[Taxable Homestead Exempt],TaxableValuation[Dist],$C315,TaxableValuation[Tif_NonTIF],$A$4)</f>
        <v>0</v>
      </c>
      <c r="T315" s="8">
        <f>SUMIFS(TaxableValuation[Taxable Net],TaxableValuation[Dist],$C315,TaxableValuation[Tif_NonTIF],$A$4)</f>
        <v>28329097</v>
      </c>
      <c r="U315" s="8">
        <f>SUMIFS(TaxableValuation[Taxable Gas &amp; Elec Utilities],TaxableValuation[Dist],$C315,TaxableValuation[Tif_NonTIF],$A$4)</f>
        <v>0</v>
      </c>
      <c r="V315" s="8">
        <f t="shared" si="4"/>
        <v>28329097</v>
      </c>
    </row>
    <row r="316" spans="1:22" x14ac:dyDescent="0.25">
      <c r="A316">
        <f>'Assessed Non-TIF'!A316</f>
        <v>2026</v>
      </c>
      <c r="B316" t="str">
        <f>'Assessed Non-TIF'!B316</f>
        <v>01</v>
      </c>
      <c r="C316" t="str">
        <f>'Assessed Non-TIF'!C316</f>
        <v>6943</v>
      </c>
      <c r="D316" t="str">
        <f>'Assessed Non-TIF'!D316</f>
        <v>6943</v>
      </c>
      <c r="E316" t="str">
        <f>'Assessed Non-TIF'!E316</f>
        <v>WEST CENTRAL</v>
      </c>
      <c r="F316" t="str">
        <f>'Assessed Non-TIF'!F316</f>
        <v>West Central</v>
      </c>
      <c r="G316" s="8">
        <f>SUMIFS(TaxableValuation[Taxable Residential],TaxableValuation[Dist],$C316,TaxableValuation[Tif_NonTIF],$A$4)</f>
        <v>0</v>
      </c>
      <c r="H316" s="8">
        <f>SUMIFS(TaxableValuation[Taxable Ag Land],TaxableValuation[Dist],$C316,TaxableValuation[Tif_NonTIF],$A$4)</f>
        <v>0</v>
      </c>
      <c r="I316" s="8">
        <f>SUMIFS(TaxableValuation[Taxable Ag Building],TaxableValuation[Dist],$C316,TaxableValuation[Tif_NonTIF],$A$4)</f>
        <v>0</v>
      </c>
      <c r="J316" s="8">
        <f>SUMIFS(TaxableValuation[Taxable Commercial],TaxableValuation[Dist],$C316,TaxableValuation[Tif_NonTIF],$A$4)</f>
        <v>0</v>
      </c>
      <c r="K316" s="8">
        <f>SUMIFS(TaxableValuation[Taxable Industrial],TaxableValuation[Dist],$C316,TaxableValuation[Tif_NonTIF],$A$4)</f>
        <v>0</v>
      </c>
      <c r="L316" s="8">
        <f>SUMIFS(TaxableValuation[Taxable Reserved],TaxableValuation[Dist],$C316,TaxableValuation[Tif_NonTIF],$A$4)</f>
        <v>0</v>
      </c>
      <c r="M316" s="8">
        <f>SUMIFS(TaxableValuation[Taxable Reserved2],TaxableValuation[Dist],$C316,TaxableValuation[Tif_NonTIF],$A$4)</f>
        <v>0</v>
      </c>
      <c r="N316" s="8">
        <f>SUMIFS(TaxableValuation[Taxable Railroads],TaxableValuation[Dist],$C316,TaxableValuation[Tif_NonTIF],$A$4)</f>
        <v>0</v>
      </c>
      <c r="O316" s="8">
        <f>SUMIFS(TaxableValuation[Taxable Utilities],TaxableValuation[Dist],$C316,TaxableValuation[Tif_NonTIF],$A$4)</f>
        <v>0</v>
      </c>
      <c r="P316" s="8">
        <f>SUMIFS(TaxableValuation[Taxable Other],TaxableValuation[Dist],$C316,TaxableValuation[Tif_NonTIF],$A$4)</f>
        <v>0</v>
      </c>
      <c r="Q316" s="8">
        <f>SUMIFS(TaxableValuation[Taxable Gross],TaxableValuation[Dist],$C316,TaxableValuation[Tif_NonTIF],$A$4)</f>
        <v>0</v>
      </c>
      <c r="R316" s="8">
        <f>SUMIFS(TaxableValuation[Taxable Military Exempt],TaxableValuation[Dist],$C316,TaxableValuation[Tif_NonTIF],$A$4)</f>
        <v>0</v>
      </c>
      <c r="S316" s="8">
        <f>SUMIFS(TaxableValuation[Taxable Homestead Exempt],TaxableValuation[Dist],$C316,TaxableValuation[Tif_NonTIF],$A$4)</f>
        <v>0</v>
      </c>
      <c r="T316" s="8">
        <f>SUMIFS(TaxableValuation[Taxable Net],TaxableValuation[Dist],$C316,TaxableValuation[Tif_NonTIF],$A$4)</f>
        <v>0</v>
      </c>
      <c r="U316" s="8">
        <f>SUMIFS(TaxableValuation[Taxable Gas &amp; Elec Utilities],TaxableValuation[Dist],$C316,TaxableValuation[Tif_NonTIF],$A$4)</f>
        <v>0</v>
      </c>
      <c r="V316" s="8">
        <f t="shared" si="4"/>
        <v>0</v>
      </c>
    </row>
    <row r="317" spans="1:22" x14ac:dyDescent="0.25">
      <c r="A317">
        <f>'Assessed Non-TIF'!A317</f>
        <v>2026</v>
      </c>
      <c r="B317" t="str">
        <f>'Assessed Non-TIF'!B317</f>
        <v>11</v>
      </c>
      <c r="C317" t="str">
        <f>'Assessed Non-TIF'!C317</f>
        <v>6264</v>
      </c>
      <c r="D317" t="str">
        <f>'Assessed Non-TIF'!D317</f>
        <v>6264</v>
      </c>
      <c r="E317" t="str">
        <f>'Assessed Non-TIF'!E317</f>
        <v>WEST CENTRAL VALLEY</v>
      </c>
      <c r="F317" t="str">
        <f>'Assessed Non-TIF'!F317</f>
        <v>West Central Valley</v>
      </c>
      <c r="G317" s="8">
        <f>SUMIFS(TaxableValuation[Taxable Residential],TaxableValuation[Dist],$C317,TaxableValuation[Tif_NonTIF],$A$4)</f>
        <v>58550491</v>
      </c>
      <c r="H317" s="8">
        <f>SUMIFS(TaxableValuation[Taxable Ag Land],TaxableValuation[Dist],$C317,TaxableValuation[Tif_NonTIF],$A$4)</f>
        <v>432380</v>
      </c>
      <c r="I317" s="8">
        <f>SUMIFS(TaxableValuation[Taxable Ag Building],TaxableValuation[Dist],$C317,TaxableValuation[Tif_NonTIF],$A$4)</f>
        <v>67843</v>
      </c>
      <c r="J317" s="8">
        <f>SUMIFS(TaxableValuation[Taxable Commercial],TaxableValuation[Dist],$C317,TaxableValuation[Tif_NonTIF],$A$4)</f>
        <v>19430457</v>
      </c>
      <c r="K317" s="8">
        <f>SUMIFS(TaxableValuation[Taxable Industrial],TaxableValuation[Dist],$C317,TaxableValuation[Tif_NonTIF],$A$4)</f>
        <v>72227634</v>
      </c>
      <c r="L317" s="8">
        <f>SUMIFS(TaxableValuation[Taxable Reserved],TaxableValuation[Dist],$C317,TaxableValuation[Tif_NonTIF],$A$4)</f>
        <v>0</v>
      </c>
      <c r="M317" s="8">
        <f>SUMIFS(TaxableValuation[Taxable Reserved2],TaxableValuation[Dist],$C317,TaxableValuation[Tif_NonTIF],$A$4)</f>
        <v>0</v>
      </c>
      <c r="N317" s="8">
        <f>SUMIFS(TaxableValuation[Taxable Railroads],TaxableValuation[Dist],$C317,TaxableValuation[Tif_NonTIF],$A$4)</f>
        <v>0</v>
      </c>
      <c r="O317" s="8">
        <f>SUMIFS(TaxableValuation[Taxable Utilities],TaxableValuation[Dist],$C317,TaxableValuation[Tif_NonTIF],$A$4)</f>
        <v>0</v>
      </c>
      <c r="P317" s="8">
        <f>SUMIFS(TaxableValuation[Taxable Other],TaxableValuation[Dist],$C317,TaxableValuation[Tif_NonTIF],$A$4)</f>
        <v>0</v>
      </c>
      <c r="Q317" s="8">
        <f>SUMIFS(TaxableValuation[Taxable Gross],TaxableValuation[Dist],$C317,TaxableValuation[Tif_NonTIF],$A$4)</f>
        <v>150708805</v>
      </c>
      <c r="R317" s="8">
        <f>SUMIFS(TaxableValuation[Taxable Military Exempt],TaxableValuation[Dist],$C317,TaxableValuation[Tif_NonTIF],$A$4)</f>
        <v>0</v>
      </c>
      <c r="S317" s="8">
        <f>SUMIFS(TaxableValuation[Taxable Homestead Exempt],TaxableValuation[Dist],$C317,TaxableValuation[Tif_NonTIF],$A$4)</f>
        <v>0</v>
      </c>
      <c r="T317" s="8">
        <f>SUMIFS(TaxableValuation[Taxable Net],TaxableValuation[Dist],$C317,TaxableValuation[Tif_NonTIF],$A$4)</f>
        <v>150708805</v>
      </c>
      <c r="U317" s="8">
        <f>SUMIFS(TaxableValuation[Taxable Gas &amp; Elec Utilities],TaxableValuation[Dist],$C317,TaxableValuation[Tif_NonTIF],$A$4)</f>
        <v>0</v>
      </c>
      <c r="V317" s="8">
        <f t="shared" si="4"/>
        <v>150708805</v>
      </c>
    </row>
    <row r="318" spans="1:22" x14ac:dyDescent="0.25">
      <c r="A318">
        <f>'Assessed Non-TIF'!A318</f>
        <v>2026</v>
      </c>
      <c r="B318" t="str">
        <f>'Assessed Non-TIF'!B318</f>
        <v>01</v>
      </c>
      <c r="C318" t="str">
        <f>'Assessed Non-TIF'!C318</f>
        <v>6950</v>
      </c>
      <c r="D318" t="str">
        <f>'Assessed Non-TIF'!D318</f>
        <v>6950</v>
      </c>
      <c r="E318" t="str">
        <f>'Assessed Non-TIF'!E318</f>
        <v>WEST DELAWARE CO</v>
      </c>
      <c r="F318" t="str">
        <f>'Assessed Non-TIF'!F318</f>
        <v>West Delaware Co</v>
      </c>
      <c r="G318" s="8">
        <f>SUMIFS(TaxableValuation[Taxable Residential],TaxableValuation[Dist],$C318,TaxableValuation[Tif_NonTIF],$A$4)</f>
        <v>11552463</v>
      </c>
      <c r="H318" s="8">
        <f>SUMIFS(TaxableValuation[Taxable Ag Land],TaxableValuation[Dist],$C318,TaxableValuation[Tif_NonTIF],$A$4)</f>
        <v>0</v>
      </c>
      <c r="I318" s="8">
        <f>SUMIFS(TaxableValuation[Taxable Ag Building],TaxableValuation[Dist],$C318,TaxableValuation[Tif_NonTIF],$A$4)</f>
        <v>0</v>
      </c>
      <c r="J318" s="8">
        <f>SUMIFS(TaxableValuation[Taxable Commercial],TaxableValuation[Dist],$C318,TaxableValuation[Tif_NonTIF],$A$4)</f>
        <v>8737804</v>
      </c>
      <c r="K318" s="8">
        <f>SUMIFS(TaxableValuation[Taxable Industrial],TaxableValuation[Dist],$C318,TaxableValuation[Tif_NonTIF],$A$4)</f>
        <v>1776223</v>
      </c>
      <c r="L318" s="8">
        <f>SUMIFS(TaxableValuation[Taxable Reserved],TaxableValuation[Dist],$C318,TaxableValuation[Tif_NonTIF],$A$4)</f>
        <v>0</v>
      </c>
      <c r="M318" s="8">
        <f>SUMIFS(TaxableValuation[Taxable Reserved2],TaxableValuation[Dist],$C318,TaxableValuation[Tif_NonTIF],$A$4)</f>
        <v>0</v>
      </c>
      <c r="N318" s="8">
        <f>SUMIFS(TaxableValuation[Taxable Railroads],TaxableValuation[Dist],$C318,TaxableValuation[Tif_NonTIF],$A$4)</f>
        <v>0</v>
      </c>
      <c r="O318" s="8">
        <f>SUMIFS(TaxableValuation[Taxable Utilities],TaxableValuation[Dist],$C318,TaxableValuation[Tif_NonTIF],$A$4)</f>
        <v>0</v>
      </c>
      <c r="P318" s="8">
        <f>SUMIFS(TaxableValuation[Taxable Other],TaxableValuation[Dist],$C318,TaxableValuation[Tif_NonTIF],$A$4)</f>
        <v>0</v>
      </c>
      <c r="Q318" s="8">
        <f>SUMIFS(TaxableValuation[Taxable Gross],TaxableValuation[Dist],$C318,TaxableValuation[Tif_NonTIF],$A$4)</f>
        <v>22066490</v>
      </c>
      <c r="R318" s="8">
        <f>SUMIFS(TaxableValuation[Taxable Military Exempt],TaxableValuation[Dist],$C318,TaxableValuation[Tif_NonTIF],$A$4)</f>
        <v>0</v>
      </c>
      <c r="S318" s="8">
        <f>SUMIFS(TaxableValuation[Taxable Homestead Exempt],TaxableValuation[Dist],$C318,TaxableValuation[Tif_NonTIF],$A$4)</f>
        <v>0</v>
      </c>
      <c r="T318" s="8">
        <f>SUMIFS(TaxableValuation[Taxable Net],TaxableValuation[Dist],$C318,TaxableValuation[Tif_NonTIF],$A$4)</f>
        <v>22066490</v>
      </c>
      <c r="U318" s="8">
        <f>SUMIFS(TaxableValuation[Taxable Gas &amp; Elec Utilities],TaxableValuation[Dist],$C318,TaxableValuation[Tif_NonTIF],$A$4)</f>
        <v>0</v>
      </c>
      <c r="V318" s="8">
        <f t="shared" si="4"/>
        <v>22066490</v>
      </c>
    </row>
    <row r="319" spans="1:22" x14ac:dyDescent="0.25">
      <c r="A319">
        <f>'Assessed Non-TIF'!A319</f>
        <v>2026</v>
      </c>
      <c r="B319" t="str">
        <f>'Assessed Non-TIF'!B319</f>
        <v>11</v>
      </c>
      <c r="C319" t="str">
        <f>'Assessed Non-TIF'!C319</f>
        <v>6957</v>
      </c>
      <c r="D319" t="str">
        <f>'Assessed Non-TIF'!D319</f>
        <v>6957</v>
      </c>
      <c r="E319" t="str">
        <f>'Assessed Non-TIF'!E319</f>
        <v>WEST DES MOINES</v>
      </c>
      <c r="F319" t="str">
        <f>'Assessed Non-TIF'!F319</f>
        <v>West Des Moines</v>
      </c>
      <c r="G319" s="8">
        <f>SUMIFS(TaxableValuation[Taxable Residential],TaxableValuation[Dist],$C319,TaxableValuation[Tif_NonTIF],$A$4)</f>
        <v>24636093</v>
      </c>
      <c r="H319" s="8">
        <f>SUMIFS(TaxableValuation[Taxable Ag Land],TaxableValuation[Dist],$C319,TaxableValuation[Tif_NonTIF],$A$4)</f>
        <v>0</v>
      </c>
      <c r="I319" s="8">
        <f>SUMIFS(TaxableValuation[Taxable Ag Building],TaxableValuation[Dist],$C319,TaxableValuation[Tif_NonTIF],$A$4)</f>
        <v>0</v>
      </c>
      <c r="J319" s="8">
        <f>SUMIFS(TaxableValuation[Taxable Commercial],TaxableValuation[Dist],$C319,TaxableValuation[Tif_NonTIF],$A$4)</f>
        <v>151576611</v>
      </c>
      <c r="K319" s="8">
        <f>SUMIFS(TaxableValuation[Taxable Industrial],TaxableValuation[Dist],$C319,TaxableValuation[Tif_NonTIF],$A$4)</f>
        <v>182338315</v>
      </c>
      <c r="L319" s="8">
        <f>SUMIFS(TaxableValuation[Taxable Reserved],TaxableValuation[Dist],$C319,TaxableValuation[Tif_NonTIF],$A$4)</f>
        <v>0</v>
      </c>
      <c r="M319" s="8">
        <f>SUMIFS(TaxableValuation[Taxable Reserved2],TaxableValuation[Dist],$C319,TaxableValuation[Tif_NonTIF],$A$4)</f>
        <v>0</v>
      </c>
      <c r="N319" s="8">
        <f>SUMIFS(TaxableValuation[Taxable Railroads],TaxableValuation[Dist],$C319,TaxableValuation[Tif_NonTIF],$A$4)</f>
        <v>0</v>
      </c>
      <c r="O319" s="8">
        <f>SUMIFS(TaxableValuation[Taxable Utilities],TaxableValuation[Dist],$C319,TaxableValuation[Tif_NonTIF],$A$4)</f>
        <v>0</v>
      </c>
      <c r="P319" s="8">
        <f>SUMIFS(TaxableValuation[Taxable Other],TaxableValuation[Dist],$C319,TaxableValuation[Tif_NonTIF],$A$4)</f>
        <v>0</v>
      </c>
      <c r="Q319" s="8">
        <f>SUMIFS(TaxableValuation[Taxable Gross],TaxableValuation[Dist],$C319,TaxableValuation[Tif_NonTIF],$A$4)</f>
        <v>358551019</v>
      </c>
      <c r="R319" s="8">
        <f>SUMIFS(TaxableValuation[Taxable Military Exempt],TaxableValuation[Dist],$C319,TaxableValuation[Tif_NonTIF],$A$4)</f>
        <v>0</v>
      </c>
      <c r="S319" s="8">
        <f>SUMIFS(TaxableValuation[Taxable Homestead Exempt],TaxableValuation[Dist],$C319,TaxableValuation[Tif_NonTIF],$A$4)</f>
        <v>0</v>
      </c>
      <c r="T319" s="8">
        <f>SUMIFS(TaxableValuation[Taxable Net],TaxableValuation[Dist],$C319,TaxableValuation[Tif_NonTIF],$A$4)</f>
        <v>358551019</v>
      </c>
      <c r="U319" s="8">
        <f>SUMIFS(TaxableValuation[Taxable Gas &amp; Elec Utilities],TaxableValuation[Dist],$C319,TaxableValuation[Tif_NonTIF],$A$4)</f>
        <v>0</v>
      </c>
      <c r="V319" s="8">
        <f t="shared" si="4"/>
        <v>358551019</v>
      </c>
    </row>
    <row r="320" spans="1:22" x14ac:dyDescent="0.25">
      <c r="A320">
        <f>'Assessed Non-TIF'!A320</f>
        <v>2026</v>
      </c>
      <c r="B320" t="str">
        <f>'Assessed Non-TIF'!B320</f>
        <v>07</v>
      </c>
      <c r="C320" t="str">
        <f>'Assessed Non-TIF'!C320</f>
        <v>5922</v>
      </c>
      <c r="D320" t="str">
        <f>'Assessed Non-TIF'!D320</f>
        <v>5922</v>
      </c>
      <c r="E320" t="str">
        <f>'Assessed Non-TIF'!E320</f>
        <v>WEST FORK</v>
      </c>
      <c r="F320" t="str">
        <f>'Assessed Non-TIF'!F320</f>
        <v>West Fork</v>
      </c>
      <c r="G320" s="8">
        <f>SUMIFS(TaxableValuation[Taxable Residential],TaxableValuation[Dist],$C320,TaxableValuation[Tif_NonTIF],$A$4)</f>
        <v>6938874</v>
      </c>
      <c r="H320" s="8">
        <f>SUMIFS(TaxableValuation[Taxable Ag Land],TaxableValuation[Dist],$C320,TaxableValuation[Tif_NonTIF],$A$4)</f>
        <v>0</v>
      </c>
      <c r="I320" s="8">
        <f>SUMIFS(TaxableValuation[Taxable Ag Building],TaxableValuation[Dist],$C320,TaxableValuation[Tif_NonTIF],$A$4)</f>
        <v>0</v>
      </c>
      <c r="J320" s="8">
        <f>SUMIFS(TaxableValuation[Taxable Commercial],TaxableValuation[Dist],$C320,TaxableValuation[Tif_NonTIF],$A$4)</f>
        <v>2577007</v>
      </c>
      <c r="K320" s="8">
        <f>SUMIFS(TaxableValuation[Taxable Industrial],TaxableValuation[Dist],$C320,TaxableValuation[Tif_NonTIF],$A$4)</f>
        <v>0</v>
      </c>
      <c r="L320" s="8">
        <f>SUMIFS(TaxableValuation[Taxable Reserved],TaxableValuation[Dist],$C320,TaxableValuation[Tif_NonTIF],$A$4)</f>
        <v>0</v>
      </c>
      <c r="M320" s="8">
        <f>SUMIFS(TaxableValuation[Taxable Reserved2],TaxableValuation[Dist],$C320,TaxableValuation[Tif_NonTIF],$A$4)</f>
        <v>0</v>
      </c>
      <c r="N320" s="8">
        <f>SUMIFS(TaxableValuation[Taxable Railroads],TaxableValuation[Dist],$C320,TaxableValuation[Tif_NonTIF],$A$4)</f>
        <v>0</v>
      </c>
      <c r="O320" s="8">
        <f>SUMIFS(TaxableValuation[Taxable Utilities],TaxableValuation[Dist],$C320,TaxableValuation[Tif_NonTIF],$A$4)</f>
        <v>0</v>
      </c>
      <c r="P320" s="8">
        <f>SUMIFS(TaxableValuation[Taxable Other],TaxableValuation[Dist],$C320,TaxableValuation[Tif_NonTIF],$A$4)</f>
        <v>0</v>
      </c>
      <c r="Q320" s="8">
        <f>SUMIFS(TaxableValuation[Taxable Gross],TaxableValuation[Dist],$C320,TaxableValuation[Tif_NonTIF],$A$4)</f>
        <v>9515881</v>
      </c>
      <c r="R320" s="8">
        <f>SUMIFS(TaxableValuation[Taxable Military Exempt],TaxableValuation[Dist],$C320,TaxableValuation[Tif_NonTIF],$A$4)</f>
        <v>0</v>
      </c>
      <c r="S320" s="8">
        <f>SUMIFS(TaxableValuation[Taxable Homestead Exempt],TaxableValuation[Dist],$C320,TaxableValuation[Tif_NonTIF],$A$4)</f>
        <v>13000</v>
      </c>
      <c r="T320" s="8">
        <f>SUMIFS(TaxableValuation[Taxable Net],TaxableValuation[Dist],$C320,TaxableValuation[Tif_NonTIF],$A$4)</f>
        <v>9502881</v>
      </c>
      <c r="U320" s="8">
        <f>SUMIFS(TaxableValuation[Taxable Gas &amp; Elec Utilities],TaxableValuation[Dist],$C320,TaxableValuation[Tif_NonTIF],$A$4)</f>
        <v>0</v>
      </c>
      <c r="V320" s="8">
        <f t="shared" si="4"/>
        <v>9502881</v>
      </c>
    </row>
    <row r="321" spans="1:22" x14ac:dyDescent="0.25">
      <c r="A321">
        <f>'Assessed Non-TIF'!A321</f>
        <v>2026</v>
      </c>
      <c r="B321" t="str">
        <f>'Assessed Non-TIF'!B321</f>
        <v>07</v>
      </c>
      <c r="C321" t="str">
        <f>'Assessed Non-TIF'!C321</f>
        <v>0819</v>
      </c>
      <c r="D321" t="str">
        <f>'Assessed Non-TIF'!D321</f>
        <v>0819</v>
      </c>
      <c r="E321" t="str">
        <f>'Assessed Non-TIF'!E321</f>
        <v>WEST HANCOCK</v>
      </c>
      <c r="F321" t="str">
        <f>'Assessed Non-TIF'!F321</f>
        <v>West Hancock</v>
      </c>
      <c r="G321" s="8">
        <f>SUMIFS(TaxableValuation[Taxable Residential],TaxableValuation[Dist],$C321,TaxableValuation[Tif_NonTIF],$A$4)</f>
        <v>0</v>
      </c>
      <c r="H321" s="8">
        <f>SUMIFS(TaxableValuation[Taxable Ag Land],TaxableValuation[Dist],$C321,TaxableValuation[Tif_NonTIF],$A$4)</f>
        <v>0</v>
      </c>
      <c r="I321" s="8">
        <f>SUMIFS(TaxableValuation[Taxable Ag Building],TaxableValuation[Dist],$C321,TaxableValuation[Tif_NonTIF],$A$4)</f>
        <v>0</v>
      </c>
      <c r="J321" s="8">
        <f>SUMIFS(TaxableValuation[Taxable Commercial],TaxableValuation[Dist],$C321,TaxableValuation[Tif_NonTIF],$A$4)</f>
        <v>891642</v>
      </c>
      <c r="K321" s="8">
        <f>SUMIFS(TaxableValuation[Taxable Industrial],TaxableValuation[Dist],$C321,TaxableValuation[Tif_NonTIF],$A$4)</f>
        <v>0</v>
      </c>
      <c r="L321" s="8">
        <f>SUMIFS(TaxableValuation[Taxable Reserved],TaxableValuation[Dist],$C321,TaxableValuation[Tif_NonTIF],$A$4)</f>
        <v>0</v>
      </c>
      <c r="M321" s="8">
        <f>SUMIFS(TaxableValuation[Taxable Reserved2],TaxableValuation[Dist],$C321,TaxableValuation[Tif_NonTIF],$A$4)</f>
        <v>0</v>
      </c>
      <c r="N321" s="8">
        <f>SUMIFS(TaxableValuation[Taxable Railroads],TaxableValuation[Dist],$C321,TaxableValuation[Tif_NonTIF],$A$4)</f>
        <v>0</v>
      </c>
      <c r="O321" s="8">
        <f>SUMIFS(TaxableValuation[Taxable Utilities],TaxableValuation[Dist],$C321,TaxableValuation[Tif_NonTIF],$A$4)</f>
        <v>0</v>
      </c>
      <c r="P321" s="8">
        <f>SUMIFS(TaxableValuation[Taxable Other],TaxableValuation[Dist],$C321,TaxableValuation[Tif_NonTIF],$A$4)</f>
        <v>0</v>
      </c>
      <c r="Q321" s="8">
        <f>SUMIFS(TaxableValuation[Taxable Gross],TaxableValuation[Dist],$C321,TaxableValuation[Tif_NonTIF],$A$4)</f>
        <v>891642</v>
      </c>
      <c r="R321" s="8">
        <f>SUMIFS(TaxableValuation[Taxable Military Exempt],TaxableValuation[Dist],$C321,TaxableValuation[Tif_NonTIF],$A$4)</f>
        <v>0</v>
      </c>
      <c r="S321" s="8">
        <f>SUMIFS(TaxableValuation[Taxable Homestead Exempt],TaxableValuation[Dist],$C321,TaxableValuation[Tif_NonTIF],$A$4)</f>
        <v>0</v>
      </c>
      <c r="T321" s="8">
        <f>SUMIFS(TaxableValuation[Taxable Net],TaxableValuation[Dist],$C321,TaxableValuation[Tif_NonTIF],$A$4)</f>
        <v>891642</v>
      </c>
      <c r="U321" s="8">
        <f>SUMIFS(TaxableValuation[Taxable Gas &amp; Elec Utilities],TaxableValuation[Dist],$C321,TaxableValuation[Tif_NonTIF],$A$4)</f>
        <v>0</v>
      </c>
      <c r="V321" s="8">
        <f t="shared" si="4"/>
        <v>891642</v>
      </c>
    </row>
    <row r="322" spans="1:22" x14ac:dyDescent="0.25">
      <c r="A322">
        <f>'Assessed Non-TIF'!A322</f>
        <v>2026</v>
      </c>
      <c r="B322" t="str">
        <f>'Assessed Non-TIF'!B322</f>
        <v>13</v>
      </c>
      <c r="C322" t="str">
        <f>'Assessed Non-TIF'!C322</f>
        <v>6969</v>
      </c>
      <c r="D322" t="str">
        <f>'Assessed Non-TIF'!D322</f>
        <v>6969</v>
      </c>
      <c r="E322" t="str">
        <f>'Assessed Non-TIF'!E322</f>
        <v>WEST HARRISON</v>
      </c>
      <c r="F322" t="str">
        <f>'Assessed Non-TIF'!F322</f>
        <v>West Harrison</v>
      </c>
      <c r="G322" s="8">
        <f>SUMIFS(TaxableValuation[Taxable Residential],TaxableValuation[Dist],$C322,TaxableValuation[Tif_NonTIF],$A$4)</f>
        <v>0</v>
      </c>
      <c r="H322" s="8">
        <f>SUMIFS(TaxableValuation[Taxable Ag Land],TaxableValuation[Dist],$C322,TaxableValuation[Tif_NonTIF],$A$4)</f>
        <v>0</v>
      </c>
      <c r="I322" s="8">
        <f>SUMIFS(TaxableValuation[Taxable Ag Building],TaxableValuation[Dist],$C322,TaxableValuation[Tif_NonTIF],$A$4)</f>
        <v>0</v>
      </c>
      <c r="J322" s="8">
        <f>SUMIFS(TaxableValuation[Taxable Commercial],TaxableValuation[Dist],$C322,TaxableValuation[Tif_NonTIF],$A$4)</f>
        <v>0</v>
      </c>
      <c r="K322" s="8">
        <f>SUMIFS(TaxableValuation[Taxable Industrial],TaxableValuation[Dist],$C322,TaxableValuation[Tif_NonTIF],$A$4)</f>
        <v>0</v>
      </c>
      <c r="L322" s="8">
        <f>SUMIFS(TaxableValuation[Taxable Reserved],TaxableValuation[Dist],$C322,TaxableValuation[Tif_NonTIF],$A$4)</f>
        <v>0</v>
      </c>
      <c r="M322" s="8">
        <f>SUMIFS(TaxableValuation[Taxable Reserved2],TaxableValuation[Dist],$C322,TaxableValuation[Tif_NonTIF],$A$4)</f>
        <v>0</v>
      </c>
      <c r="N322" s="8">
        <f>SUMIFS(TaxableValuation[Taxable Railroads],TaxableValuation[Dist],$C322,TaxableValuation[Tif_NonTIF],$A$4)</f>
        <v>0</v>
      </c>
      <c r="O322" s="8">
        <f>SUMIFS(TaxableValuation[Taxable Utilities],TaxableValuation[Dist],$C322,TaxableValuation[Tif_NonTIF],$A$4)</f>
        <v>0</v>
      </c>
      <c r="P322" s="8">
        <f>SUMIFS(TaxableValuation[Taxable Other],TaxableValuation[Dist],$C322,TaxableValuation[Tif_NonTIF],$A$4)</f>
        <v>0</v>
      </c>
      <c r="Q322" s="8">
        <f>SUMIFS(TaxableValuation[Taxable Gross],TaxableValuation[Dist],$C322,TaxableValuation[Tif_NonTIF],$A$4)</f>
        <v>0</v>
      </c>
      <c r="R322" s="8">
        <f>SUMIFS(TaxableValuation[Taxable Military Exempt],TaxableValuation[Dist],$C322,TaxableValuation[Tif_NonTIF],$A$4)</f>
        <v>0</v>
      </c>
      <c r="S322" s="8">
        <f>SUMIFS(TaxableValuation[Taxable Homestead Exempt],TaxableValuation[Dist],$C322,TaxableValuation[Tif_NonTIF],$A$4)</f>
        <v>0</v>
      </c>
      <c r="T322" s="8">
        <f>SUMIFS(TaxableValuation[Taxable Net],TaxableValuation[Dist],$C322,TaxableValuation[Tif_NonTIF],$A$4)</f>
        <v>0</v>
      </c>
      <c r="U322" s="8">
        <f>SUMIFS(TaxableValuation[Taxable Gas &amp; Elec Utilities],TaxableValuation[Dist],$C322,TaxableValuation[Tif_NonTIF],$A$4)</f>
        <v>0</v>
      </c>
      <c r="V322" s="8">
        <f t="shared" si="4"/>
        <v>0</v>
      </c>
    </row>
    <row r="323" spans="1:22" x14ac:dyDescent="0.25">
      <c r="A323">
        <f>'Assessed Non-TIF'!A323</f>
        <v>2026</v>
      </c>
      <c r="B323" t="str">
        <f>'Assessed Non-TIF'!B323</f>
        <v>09</v>
      </c>
      <c r="C323" t="str">
        <f>'Assessed Non-TIF'!C323</f>
        <v>6975</v>
      </c>
      <c r="D323" t="str">
        <f>'Assessed Non-TIF'!D323</f>
        <v>6975</v>
      </c>
      <c r="E323" t="str">
        <f>'Assessed Non-TIF'!E323</f>
        <v>WEST LIBERTY</v>
      </c>
      <c r="F323" t="str">
        <f>'Assessed Non-TIF'!F323</f>
        <v>West Liberty</v>
      </c>
      <c r="G323" s="8">
        <f>SUMIFS(TaxableValuation[Taxable Residential],TaxableValuation[Dist],$C323,TaxableValuation[Tif_NonTIF],$A$4)</f>
        <v>21330587</v>
      </c>
      <c r="H323" s="8">
        <f>SUMIFS(TaxableValuation[Taxable Ag Land],TaxableValuation[Dist],$C323,TaxableValuation[Tif_NonTIF],$A$4)</f>
        <v>287</v>
      </c>
      <c r="I323" s="8">
        <f>SUMIFS(TaxableValuation[Taxable Ag Building],TaxableValuation[Dist],$C323,TaxableValuation[Tif_NonTIF],$A$4)</f>
        <v>0</v>
      </c>
      <c r="J323" s="8">
        <f>SUMIFS(TaxableValuation[Taxable Commercial],TaxableValuation[Dist],$C323,TaxableValuation[Tif_NonTIF],$A$4)</f>
        <v>1878630</v>
      </c>
      <c r="K323" s="8">
        <f>SUMIFS(TaxableValuation[Taxable Industrial],TaxableValuation[Dist],$C323,TaxableValuation[Tif_NonTIF],$A$4)</f>
        <v>321575</v>
      </c>
      <c r="L323" s="8">
        <f>SUMIFS(TaxableValuation[Taxable Reserved],TaxableValuation[Dist],$C323,TaxableValuation[Tif_NonTIF],$A$4)</f>
        <v>0</v>
      </c>
      <c r="M323" s="8">
        <f>SUMIFS(TaxableValuation[Taxable Reserved2],TaxableValuation[Dist],$C323,TaxableValuation[Tif_NonTIF],$A$4)</f>
        <v>0</v>
      </c>
      <c r="N323" s="8">
        <f>SUMIFS(TaxableValuation[Taxable Railroads],TaxableValuation[Dist],$C323,TaxableValuation[Tif_NonTIF],$A$4)</f>
        <v>0</v>
      </c>
      <c r="O323" s="8">
        <f>SUMIFS(TaxableValuation[Taxable Utilities],TaxableValuation[Dist],$C323,TaxableValuation[Tif_NonTIF],$A$4)</f>
        <v>0</v>
      </c>
      <c r="P323" s="8">
        <f>SUMIFS(TaxableValuation[Taxable Other],TaxableValuation[Dist],$C323,TaxableValuation[Tif_NonTIF],$A$4)</f>
        <v>0</v>
      </c>
      <c r="Q323" s="8">
        <f>SUMIFS(TaxableValuation[Taxable Gross],TaxableValuation[Dist],$C323,TaxableValuation[Tif_NonTIF],$A$4)</f>
        <v>23531079</v>
      </c>
      <c r="R323" s="8">
        <f>SUMIFS(TaxableValuation[Taxable Military Exempt],TaxableValuation[Dist],$C323,TaxableValuation[Tif_NonTIF],$A$4)</f>
        <v>0</v>
      </c>
      <c r="S323" s="8">
        <f>SUMIFS(TaxableValuation[Taxable Homestead Exempt],TaxableValuation[Dist],$C323,TaxableValuation[Tif_NonTIF],$A$4)</f>
        <v>0</v>
      </c>
      <c r="T323" s="8">
        <f>SUMIFS(TaxableValuation[Taxable Net],TaxableValuation[Dist],$C323,TaxableValuation[Tif_NonTIF],$A$4)</f>
        <v>23531079</v>
      </c>
      <c r="U323" s="8">
        <f>SUMIFS(TaxableValuation[Taxable Gas &amp; Elec Utilities],TaxableValuation[Dist],$C323,TaxableValuation[Tif_NonTIF],$A$4)</f>
        <v>0</v>
      </c>
      <c r="V323" s="8">
        <f t="shared" si="4"/>
        <v>23531079</v>
      </c>
    </row>
    <row r="324" spans="1:22" x14ac:dyDescent="0.25">
      <c r="A324">
        <f>'Assessed Non-TIF'!A324</f>
        <v>2026</v>
      </c>
      <c r="B324" t="str">
        <f>'Assessed Non-TIF'!B324</f>
        <v>12</v>
      </c>
      <c r="C324" t="str">
        <f>'Assessed Non-TIF'!C324</f>
        <v>6983</v>
      </c>
      <c r="D324" t="str">
        <f>'Assessed Non-TIF'!D324</f>
        <v>6983</v>
      </c>
      <c r="E324" t="str">
        <f>'Assessed Non-TIF'!E324</f>
        <v>WEST LYON</v>
      </c>
      <c r="F324" t="str">
        <f>'Assessed Non-TIF'!F324</f>
        <v>West Lyon</v>
      </c>
      <c r="G324" s="8">
        <f>SUMIFS(TaxableValuation[Taxable Residential],TaxableValuation[Dist],$C324,TaxableValuation[Tif_NonTIF],$A$4)</f>
        <v>0</v>
      </c>
      <c r="H324" s="8">
        <f>SUMIFS(TaxableValuation[Taxable Ag Land],TaxableValuation[Dist],$C324,TaxableValuation[Tif_NonTIF],$A$4)</f>
        <v>0</v>
      </c>
      <c r="I324" s="8">
        <f>SUMIFS(TaxableValuation[Taxable Ag Building],TaxableValuation[Dist],$C324,TaxableValuation[Tif_NonTIF],$A$4)</f>
        <v>0</v>
      </c>
      <c r="J324" s="8">
        <f>SUMIFS(TaxableValuation[Taxable Commercial],TaxableValuation[Dist],$C324,TaxableValuation[Tif_NonTIF],$A$4)</f>
        <v>32943729</v>
      </c>
      <c r="K324" s="8">
        <f>SUMIFS(TaxableValuation[Taxable Industrial],TaxableValuation[Dist],$C324,TaxableValuation[Tif_NonTIF],$A$4)</f>
        <v>0</v>
      </c>
      <c r="L324" s="8">
        <f>SUMIFS(TaxableValuation[Taxable Reserved],TaxableValuation[Dist],$C324,TaxableValuation[Tif_NonTIF],$A$4)</f>
        <v>0</v>
      </c>
      <c r="M324" s="8">
        <f>SUMIFS(TaxableValuation[Taxable Reserved2],TaxableValuation[Dist],$C324,TaxableValuation[Tif_NonTIF],$A$4)</f>
        <v>0</v>
      </c>
      <c r="N324" s="8">
        <f>SUMIFS(TaxableValuation[Taxable Railroads],TaxableValuation[Dist],$C324,TaxableValuation[Tif_NonTIF],$A$4)</f>
        <v>0</v>
      </c>
      <c r="O324" s="8">
        <f>SUMIFS(TaxableValuation[Taxable Utilities],TaxableValuation[Dist],$C324,TaxableValuation[Tif_NonTIF],$A$4)</f>
        <v>0</v>
      </c>
      <c r="P324" s="8">
        <f>SUMIFS(TaxableValuation[Taxable Other],TaxableValuation[Dist],$C324,TaxableValuation[Tif_NonTIF],$A$4)</f>
        <v>0</v>
      </c>
      <c r="Q324" s="8">
        <f>SUMIFS(TaxableValuation[Taxable Gross],TaxableValuation[Dist],$C324,TaxableValuation[Tif_NonTIF],$A$4)</f>
        <v>32943729</v>
      </c>
      <c r="R324" s="8">
        <f>SUMIFS(TaxableValuation[Taxable Military Exempt],TaxableValuation[Dist],$C324,TaxableValuation[Tif_NonTIF],$A$4)</f>
        <v>0</v>
      </c>
      <c r="S324" s="8">
        <f>SUMIFS(TaxableValuation[Taxable Homestead Exempt],TaxableValuation[Dist],$C324,TaxableValuation[Tif_NonTIF],$A$4)</f>
        <v>0</v>
      </c>
      <c r="T324" s="8">
        <f>SUMIFS(TaxableValuation[Taxable Net],TaxableValuation[Dist],$C324,TaxableValuation[Tif_NonTIF],$A$4)</f>
        <v>32943729</v>
      </c>
      <c r="U324" s="8">
        <f>SUMIFS(TaxableValuation[Taxable Gas &amp; Elec Utilities],TaxableValuation[Dist],$C324,TaxableValuation[Tif_NonTIF],$A$4)</f>
        <v>0</v>
      </c>
      <c r="V324" s="8">
        <f t="shared" si="4"/>
        <v>32943729</v>
      </c>
    </row>
    <row r="325" spans="1:22" x14ac:dyDescent="0.25">
      <c r="A325">
        <f>'Assessed Non-TIF'!A325</f>
        <v>2026</v>
      </c>
      <c r="B325" t="str">
        <f>'Assessed Non-TIF'!B325</f>
        <v>07</v>
      </c>
      <c r="C325" t="str">
        <f>'Assessed Non-TIF'!C325</f>
        <v>6985</v>
      </c>
      <c r="D325" t="str">
        <f>'Assessed Non-TIF'!D325</f>
        <v>6985</v>
      </c>
      <c r="E325" t="str">
        <f>'Assessed Non-TIF'!E325</f>
        <v>WEST MARSHALL</v>
      </c>
      <c r="F325" t="str">
        <f>'Assessed Non-TIF'!F325</f>
        <v>West Marshall</v>
      </c>
      <c r="G325" s="8">
        <f>SUMIFS(TaxableValuation[Taxable Residential],TaxableValuation[Dist],$C325,TaxableValuation[Tif_NonTIF],$A$4)</f>
        <v>0</v>
      </c>
      <c r="H325" s="8">
        <f>SUMIFS(TaxableValuation[Taxable Ag Land],TaxableValuation[Dist],$C325,TaxableValuation[Tif_NonTIF],$A$4)</f>
        <v>0</v>
      </c>
      <c r="I325" s="8">
        <f>SUMIFS(TaxableValuation[Taxable Ag Building],TaxableValuation[Dist],$C325,TaxableValuation[Tif_NonTIF],$A$4)</f>
        <v>0</v>
      </c>
      <c r="J325" s="8">
        <f>SUMIFS(TaxableValuation[Taxable Commercial],TaxableValuation[Dist],$C325,TaxableValuation[Tif_NonTIF],$A$4)</f>
        <v>0</v>
      </c>
      <c r="K325" s="8">
        <f>SUMIFS(TaxableValuation[Taxable Industrial],TaxableValuation[Dist],$C325,TaxableValuation[Tif_NonTIF],$A$4)</f>
        <v>0</v>
      </c>
      <c r="L325" s="8">
        <f>SUMIFS(TaxableValuation[Taxable Reserved],TaxableValuation[Dist],$C325,TaxableValuation[Tif_NonTIF],$A$4)</f>
        <v>0</v>
      </c>
      <c r="M325" s="8">
        <f>SUMIFS(TaxableValuation[Taxable Reserved2],TaxableValuation[Dist],$C325,TaxableValuation[Tif_NonTIF],$A$4)</f>
        <v>0</v>
      </c>
      <c r="N325" s="8">
        <f>SUMIFS(TaxableValuation[Taxable Railroads],TaxableValuation[Dist],$C325,TaxableValuation[Tif_NonTIF],$A$4)</f>
        <v>0</v>
      </c>
      <c r="O325" s="8">
        <f>SUMIFS(TaxableValuation[Taxable Utilities],TaxableValuation[Dist],$C325,TaxableValuation[Tif_NonTIF],$A$4)</f>
        <v>0</v>
      </c>
      <c r="P325" s="8">
        <f>SUMIFS(TaxableValuation[Taxable Other],TaxableValuation[Dist],$C325,TaxableValuation[Tif_NonTIF],$A$4)</f>
        <v>0</v>
      </c>
      <c r="Q325" s="8">
        <f>SUMIFS(TaxableValuation[Taxable Gross],TaxableValuation[Dist],$C325,TaxableValuation[Tif_NonTIF],$A$4)</f>
        <v>0</v>
      </c>
      <c r="R325" s="8">
        <f>SUMIFS(TaxableValuation[Taxable Military Exempt],TaxableValuation[Dist],$C325,TaxableValuation[Tif_NonTIF],$A$4)</f>
        <v>0</v>
      </c>
      <c r="S325" s="8">
        <f>SUMIFS(TaxableValuation[Taxable Homestead Exempt],TaxableValuation[Dist],$C325,TaxableValuation[Tif_NonTIF],$A$4)</f>
        <v>0</v>
      </c>
      <c r="T325" s="8">
        <f>SUMIFS(TaxableValuation[Taxable Net],TaxableValuation[Dist],$C325,TaxableValuation[Tif_NonTIF],$A$4)</f>
        <v>0</v>
      </c>
      <c r="U325" s="8">
        <f>SUMIFS(TaxableValuation[Taxable Gas &amp; Elec Utilities],TaxableValuation[Dist],$C325,TaxableValuation[Tif_NonTIF],$A$4)</f>
        <v>0</v>
      </c>
      <c r="V325" s="8">
        <f t="shared" si="4"/>
        <v>0</v>
      </c>
    </row>
    <row r="326" spans="1:22" x14ac:dyDescent="0.25">
      <c r="A326">
        <f>'Assessed Non-TIF'!A326</f>
        <v>2026</v>
      </c>
      <c r="B326" t="str">
        <f>'Assessed Non-TIF'!B326</f>
        <v>12</v>
      </c>
      <c r="C326" t="str">
        <f>'Assessed Non-TIF'!C326</f>
        <v>6987</v>
      </c>
      <c r="D326" t="str">
        <f>'Assessed Non-TIF'!D326</f>
        <v>6987</v>
      </c>
      <c r="E326" t="str">
        <f>'Assessed Non-TIF'!E326</f>
        <v>WEST MONONA</v>
      </c>
      <c r="F326" t="str">
        <f>'Assessed Non-TIF'!F326</f>
        <v>West Monona</v>
      </c>
      <c r="G326" s="8">
        <f>SUMIFS(TaxableValuation[Taxable Residential],TaxableValuation[Dist],$C326,TaxableValuation[Tif_NonTIF],$A$4)</f>
        <v>4494873</v>
      </c>
      <c r="H326" s="8">
        <f>SUMIFS(TaxableValuation[Taxable Ag Land],TaxableValuation[Dist],$C326,TaxableValuation[Tif_NonTIF],$A$4)</f>
        <v>45637</v>
      </c>
      <c r="I326" s="8">
        <f>SUMIFS(TaxableValuation[Taxable Ag Building],TaxableValuation[Dist],$C326,TaxableValuation[Tif_NonTIF],$A$4)</f>
        <v>0</v>
      </c>
      <c r="J326" s="8">
        <f>SUMIFS(TaxableValuation[Taxable Commercial],TaxableValuation[Dist],$C326,TaxableValuation[Tif_NonTIF],$A$4)</f>
        <v>10366201</v>
      </c>
      <c r="K326" s="8">
        <f>SUMIFS(TaxableValuation[Taxable Industrial],TaxableValuation[Dist],$C326,TaxableValuation[Tif_NonTIF],$A$4)</f>
        <v>133650</v>
      </c>
      <c r="L326" s="8">
        <f>SUMIFS(TaxableValuation[Taxable Reserved],TaxableValuation[Dist],$C326,TaxableValuation[Tif_NonTIF],$A$4)</f>
        <v>0</v>
      </c>
      <c r="M326" s="8">
        <f>SUMIFS(TaxableValuation[Taxable Reserved2],TaxableValuation[Dist],$C326,TaxableValuation[Tif_NonTIF],$A$4)</f>
        <v>0</v>
      </c>
      <c r="N326" s="8">
        <f>SUMIFS(TaxableValuation[Taxable Railroads],TaxableValuation[Dist],$C326,TaxableValuation[Tif_NonTIF],$A$4)</f>
        <v>0</v>
      </c>
      <c r="O326" s="8">
        <f>SUMIFS(TaxableValuation[Taxable Utilities],TaxableValuation[Dist],$C326,TaxableValuation[Tif_NonTIF],$A$4)</f>
        <v>0</v>
      </c>
      <c r="P326" s="8">
        <f>SUMIFS(TaxableValuation[Taxable Other],TaxableValuation[Dist],$C326,TaxableValuation[Tif_NonTIF],$A$4)</f>
        <v>0</v>
      </c>
      <c r="Q326" s="8">
        <f>SUMIFS(TaxableValuation[Taxable Gross],TaxableValuation[Dist],$C326,TaxableValuation[Tif_NonTIF],$A$4)</f>
        <v>15040361</v>
      </c>
      <c r="R326" s="8">
        <f>SUMIFS(TaxableValuation[Taxable Military Exempt],TaxableValuation[Dist],$C326,TaxableValuation[Tif_NonTIF],$A$4)</f>
        <v>0</v>
      </c>
      <c r="S326" s="8">
        <f>SUMIFS(TaxableValuation[Taxable Homestead Exempt],TaxableValuation[Dist],$C326,TaxableValuation[Tif_NonTIF],$A$4)</f>
        <v>0</v>
      </c>
      <c r="T326" s="8">
        <f>SUMIFS(TaxableValuation[Taxable Net],TaxableValuation[Dist],$C326,TaxableValuation[Tif_NonTIF],$A$4)</f>
        <v>15040361</v>
      </c>
      <c r="U326" s="8">
        <f>SUMIFS(TaxableValuation[Taxable Gas &amp; Elec Utilities],TaxableValuation[Dist],$C326,TaxableValuation[Tif_NonTIF],$A$4)</f>
        <v>0</v>
      </c>
      <c r="V326" s="8">
        <f t="shared" si="4"/>
        <v>15040361</v>
      </c>
    </row>
    <row r="327" spans="1:22" x14ac:dyDescent="0.25">
      <c r="A327">
        <f>'Assessed Non-TIF'!A327</f>
        <v>2026</v>
      </c>
      <c r="B327" t="str">
        <f>'Assessed Non-TIF'!B327</f>
        <v>12</v>
      </c>
      <c r="C327" t="str">
        <f>'Assessed Non-TIF'!C327</f>
        <v>6990</v>
      </c>
      <c r="D327" t="str">
        <f>'Assessed Non-TIF'!D327</f>
        <v>6990</v>
      </c>
      <c r="E327" t="str">
        <f>'Assessed Non-TIF'!E327</f>
        <v>WEST SIOUX</v>
      </c>
      <c r="F327" t="str">
        <f>'Assessed Non-TIF'!F327</f>
        <v>West Sioux</v>
      </c>
      <c r="G327" s="8">
        <f>SUMIFS(TaxableValuation[Taxable Residential],TaxableValuation[Dist],$C327,TaxableValuation[Tif_NonTIF],$A$4)</f>
        <v>7804144</v>
      </c>
      <c r="H327" s="8">
        <f>SUMIFS(TaxableValuation[Taxable Ag Land],TaxableValuation[Dist],$C327,TaxableValuation[Tif_NonTIF],$A$4)</f>
        <v>202321</v>
      </c>
      <c r="I327" s="8">
        <f>SUMIFS(TaxableValuation[Taxable Ag Building],TaxableValuation[Dist],$C327,TaxableValuation[Tif_NonTIF],$A$4)</f>
        <v>2018</v>
      </c>
      <c r="J327" s="8">
        <f>SUMIFS(TaxableValuation[Taxable Commercial],TaxableValuation[Dist],$C327,TaxableValuation[Tif_NonTIF],$A$4)</f>
        <v>6267209</v>
      </c>
      <c r="K327" s="8">
        <f>SUMIFS(TaxableValuation[Taxable Industrial],TaxableValuation[Dist],$C327,TaxableValuation[Tif_NonTIF],$A$4)</f>
        <v>2790916</v>
      </c>
      <c r="L327" s="8">
        <f>SUMIFS(TaxableValuation[Taxable Reserved],TaxableValuation[Dist],$C327,TaxableValuation[Tif_NonTIF],$A$4)</f>
        <v>0</v>
      </c>
      <c r="M327" s="8">
        <f>SUMIFS(TaxableValuation[Taxable Reserved2],TaxableValuation[Dist],$C327,TaxableValuation[Tif_NonTIF],$A$4)</f>
        <v>0</v>
      </c>
      <c r="N327" s="8">
        <f>SUMIFS(TaxableValuation[Taxable Railroads],TaxableValuation[Dist],$C327,TaxableValuation[Tif_NonTIF],$A$4)</f>
        <v>0</v>
      </c>
      <c r="O327" s="8">
        <f>SUMIFS(TaxableValuation[Taxable Utilities],TaxableValuation[Dist],$C327,TaxableValuation[Tif_NonTIF],$A$4)</f>
        <v>0</v>
      </c>
      <c r="P327" s="8">
        <f>SUMIFS(TaxableValuation[Taxable Other],TaxableValuation[Dist],$C327,TaxableValuation[Tif_NonTIF],$A$4)</f>
        <v>0</v>
      </c>
      <c r="Q327" s="8">
        <f>SUMIFS(TaxableValuation[Taxable Gross],TaxableValuation[Dist],$C327,TaxableValuation[Tif_NonTIF],$A$4)</f>
        <v>17066608</v>
      </c>
      <c r="R327" s="8">
        <f>SUMIFS(TaxableValuation[Taxable Military Exempt],TaxableValuation[Dist],$C327,TaxableValuation[Tif_NonTIF],$A$4)</f>
        <v>0</v>
      </c>
      <c r="S327" s="8">
        <f>SUMIFS(TaxableValuation[Taxable Homestead Exempt],TaxableValuation[Dist],$C327,TaxableValuation[Tif_NonTIF],$A$4)</f>
        <v>0</v>
      </c>
      <c r="T327" s="8">
        <f>SUMIFS(TaxableValuation[Taxable Net],TaxableValuation[Dist],$C327,TaxableValuation[Tif_NonTIF],$A$4)</f>
        <v>17066608</v>
      </c>
      <c r="U327" s="8">
        <f>SUMIFS(TaxableValuation[Taxable Gas &amp; Elec Utilities],TaxableValuation[Dist],$C327,TaxableValuation[Tif_NonTIF],$A$4)</f>
        <v>0</v>
      </c>
      <c r="V327" s="8">
        <f t="shared" si="4"/>
        <v>17066608</v>
      </c>
    </row>
    <row r="328" spans="1:22" x14ac:dyDescent="0.25">
      <c r="A328">
        <f>'Assessed Non-TIF'!A328</f>
        <v>2026</v>
      </c>
      <c r="B328" t="str">
        <f>'Assessed Non-TIF'!B328</f>
        <v>01</v>
      </c>
      <c r="C328" t="str">
        <f>'Assessed Non-TIF'!C328</f>
        <v>6961</v>
      </c>
      <c r="D328" t="str">
        <f>'Assessed Non-TIF'!D328</f>
        <v>6961</v>
      </c>
      <c r="E328" t="str">
        <f>'Assessed Non-TIF'!E328</f>
        <v>WESTERN DUBUQUE CO</v>
      </c>
      <c r="F328" t="str">
        <f>'Assessed Non-TIF'!F328</f>
        <v>Western Dubuque Co</v>
      </c>
      <c r="G328" s="8">
        <f>SUMIFS(TaxableValuation[Taxable Residential],TaxableValuation[Dist],$C328,TaxableValuation[Tif_NonTIF],$A$4)</f>
        <v>62495826</v>
      </c>
      <c r="H328" s="8">
        <f>SUMIFS(TaxableValuation[Taxable Ag Land],TaxableValuation[Dist],$C328,TaxableValuation[Tif_NonTIF],$A$4)</f>
        <v>84436</v>
      </c>
      <c r="I328" s="8">
        <f>SUMIFS(TaxableValuation[Taxable Ag Building],TaxableValuation[Dist],$C328,TaxableValuation[Tif_NonTIF],$A$4)</f>
        <v>0</v>
      </c>
      <c r="J328" s="8">
        <f>SUMIFS(TaxableValuation[Taxable Commercial],TaxableValuation[Dist],$C328,TaxableValuation[Tif_NonTIF],$A$4)</f>
        <v>67735050</v>
      </c>
      <c r="K328" s="8">
        <f>SUMIFS(TaxableValuation[Taxable Industrial],TaxableValuation[Dist],$C328,TaxableValuation[Tif_NonTIF],$A$4)</f>
        <v>82070956</v>
      </c>
      <c r="L328" s="8">
        <f>SUMIFS(TaxableValuation[Taxable Reserved],TaxableValuation[Dist],$C328,TaxableValuation[Tif_NonTIF],$A$4)</f>
        <v>0</v>
      </c>
      <c r="M328" s="8">
        <f>SUMIFS(TaxableValuation[Taxable Reserved2],TaxableValuation[Dist],$C328,TaxableValuation[Tif_NonTIF],$A$4)</f>
        <v>0</v>
      </c>
      <c r="N328" s="8">
        <f>SUMIFS(TaxableValuation[Taxable Railroads],TaxableValuation[Dist],$C328,TaxableValuation[Tif_NonTIF],$A$4)</f>
        <v>0</v>
      </c>
      <c r="O328" s="8">
        <f>SUMIFS(TaxableValuation[Taxable Utilities],TaxableValuation[Dist],$C328,TaxableValuation[Tif_NonTIF],$A$4)</f>
        <v>0</v>
      </c>
      <c r="P328" s="8">
        <f>SUMIFS(TaxableValuation[Taxable Other],TaxableValuation[Dist],$C328,TaxableValuation[Tif_NonTIF],$A$4)</f>
        <v>0</v>
      </c>
      <c r="Q328" s="8">
        <f>SUMIFS(TaxableValuation[Taxable Gross],TaxableValuation[Dist],$C328,TaxableValuation[Tif_NonTIF],$A$4)</f>
        <v>212386268</v>
      </c>
      <c r="R328" s="8">
        <f>SUMIFS(TaxableValuation[Taxable Military Exempt],TaxableValuation[Dist],$C328,TaxableValuation[Tif_NonTIF],$A$4)</f>
        <v>76000</v>
      </c>
      <c r="S328" s="8">
        <f>SUMIFS(TaxableValuation[Taxable Homestead Exempt],TaxableValuation[Dist],$C328,TaxableValuation[Tif_NonTIF],$A$4)</f>
        <v>442000</v>
      </c>
      <c r="T328" s="8">
        <f>SUMIFS(TaxableValuation[Taxable Net],TaxableValuation[Dist],$C328,TaxableValuation[Tif_NonTIF],$A$4)</f>
        <v>211868268</v>
      </c>
      <c r="U328" s="8">
        <f>SUMIFS(TaxableValuation[Taxable Gas &amp; Elec Utilities],TaxableValuation[Dist],$C328,TaxableValuation[Tif_NonTIF],$A$4)</f>
        <v>0</v>
      </c>
      <c r="V328" s="8">
        <f t="shared" ref="V328:V337" si="5">SUM(T328:U328)</f>
        <v>211868268</v>
      </c>
    </row>
    <row r="329" spans="1:22" x14ac:dyDescent="0.25">
      <c r="A329">
        <f>'Assessed Non-TIF'!A329</f>
        <v>2026</v>
      </c>
      <c r="B329" t="str">
        <f>'Assessed Non-TIF'!B329</f>
        <v>12</v>
      </c>
      <c r="C329" t="str">
        <f>'Assessed Non-TIF'!C329</f>
        <v>6992</v>
      </c>
      <c r="D329" t="str">
        <f>'Assessed Non-TIF'!D329</f>
        <v>6992</v>
      </c>
      <c r="E329" t="str">
        <f>'Assessed Non-TIF'!E329</f>
        <v>WESTWOOD</v>
      </c>
      <c r="F329" t="str">
        <f>'Assessed Non-TIF'!F329</f>
        <v>Westwood</v>
      </c>
      <c r="G329" s="8">
        <f>SUMIFS(TaxableValuation[Taxable Residential],TaxableValuation[Dist],$C329,TaxableValuation[Tif_NonTIF],$A$4)</f>
        <v>49994</v>
      </c>
      <c r="H329" s="8">
        <f>SUMIFS(TaxableValuation[Taxable Ag Land],TaxableValuation[Dist],$C329,TaxableValuation[Tif_NonTIF],$A$4)</f>
        <v>93833</v>
      </c>
      <c r="I329" s="8">
        <f>SUMIFS(TaxableValuation[Taxable Ag Building],TaxableValuation[Dist],$C329,TaxableValuation[Tif_NonTIF],$A$4)</f>
        <v>2255</v>
      </c>
      <c r="J329" s="8">
        <f>SUMIFS(TaxableValuation[Taxable Commercial],TaxableValuation[Dist],$C329,TaxableValuation[Tif_NonTIF],$A$4)</f>
        <v>3521548</v>
      </c>
      <c r="K329" s="8">
        <f>SUMIFS(TaxableValuation[Taxable Industrial],TaxableValuation[Dist],$C329,TaxableValuation[Tif_NonTIF],$A$4)</f>
        <v>3276714</v>
      </c>
      <c r="L329" s="8">
        <f>SUMIFS(TaxableValuation[Taxable Reserved],TaxableValuation[Dist],$C329,TaxableValuation[Tif_NonTIF],$A$4)</f>
        <v>0</v>
      </c>
      <c r="M329" s="8">
        <f>SUMIFS(TaxableValuation[Taxable Reserved2],TaxableValuation[Dist],$C329,TaxableValuation[Tif_NonTIF],$A$4)</f>
        <v>0</v>
      </c>
      <c r="N329" s="8">
        <f>SUMIFS(TaxableValuation[Taxable Railroads],TaxableValuation[Dist],$C329,TaxableValuation[Tif_NonTIF],$A$4)</f>
        <v>0</v>
      </c>
      <c r="O329" s="8">
        <f>SUMIFS(TaxableValuation[Taxable Utilities],TaxableValuation[Dist],$C329,TaxableValuation[Tif_NonTIF],$A$4)</f>
        <v>0</v>
      </c>
      <c r="P329" s="8">
        <f>SUMIFS(TaxableValuation[Taxable Other],TaxableValuation[Dist],$C329,TaxableValuation[Tif_NonTIF],$A$4)</f>
        <v>0</v>
      </c>
      <c r="Q329" s="8">
        <f>SUMIFS(TaxableValuation[Taxable Gross],TaxableValuation[Dist],$C329,TaxableValuation[Tif_NonTIF],$A$4)</f>
        <v>6944344</v>
      </c>
      <c r="R329" s="8">
        <f>SUMIFS(TaxableValuation[Taxable Military Exempt],TaxableValuation[Dist],$C329,TaxableValuation[Tif_NonTIF],$A$4)</f>
        <v>0</v>
      </c>
      <c r="S329" s="8">
        <f>SUMIFS(TaxableValuation[Taxable Homestead Exempt],TaxableValuation[Dist],$C329,TaxableValuation[Tif_NonTIF],$A$4)</f>
        <v>0</v>
      </c>
      <c r="T329" s="8">
        <f>SUMIFS(TaxableValuation[Taxable Net],TaxableValuation[Dist],$C329,TaxableValuation[Tif_NonTIF],$A$4)</f>
        <v>6944344</v>
      </c>
      <c r="U329" s="8">
        <f>SUMIFS(TaxableValuation[Taxable Gas &amp; Elec Utilities],TaxableValuation[Dist],$C329,TaxableValuation[Tif_NonTIF],$A$4)</f>
        <v>0</v>
      </c>
      <c r="V329" s="8">
        <f t="shared" si="5"/>
        <v>6944344</v>
      </c>
    </row>
    <row r="330" spans="1:22" x14ac:dyDescent="0.25">
      <c r="A330">
        <f>'Assessed Non-TIF'!A330</f>
        <v>2026</v>
      </c>
      <c r="B330" t="str">
        <f>'Assessed Non-TIF'!B330</f>
        <v>12</v>
      </c>
      <c r="C330" t="str">
        <f>'Assessed Non-TIF'!C330</f>
        <v>7002</v>
      </c>
      <c r="D330" t="str">
        <f>'Assessed Non-TIF'!D330</f>
        <v>7002</v>
      </c>
      <c r="E330" t="str">
        <f>'Assessed Non-TIF'!E330</f>
        <v>WHITING</v>
      </c>
      <c r="F330" t="str">
        <f>'Assessed Non-TIF'!F330</f>
        <v>Whiting</v>
      </c>
      <c r="G330" s="8">
        <f>SUMIFS(TaxableValuation[Taxable Residential],TaxableValuation[Dist],$C330,TaxableValuation[Tif_NonTIF],$A$4)</f>
        <v>0</v>
      </c>
      <c r="H330" s="8">
        <f>SUMIFS(TaxableValuation[Taxable Ag Land],TaxableValuation[Dist],$C330,TaxableValuation[Tif_NonTIF],$A$4)</f>
        <v>0</v>
      </c>
      <c r="I330" s="8">
        <f>SUMIFS(TaxableValuation[Taxable Ag Building],TaxableValuation[Dist],$C330,TaxableValuation[Tif_NonTIF],$A$4)</f>
        <v>0</v>
      </c>
      <c r="J330" s="8">
        <f>SUMIFS(TaxableValuation[Taxable Commercial],TaxableValuation[Dist],$C330,TaxableValuation[Tif_NonTIF],$A$4)</f>
        <v>0</v>
      </c>
      <c r="K330" s="8">
        <f>SUMIFS(TaxableValuation[Taxable Industrial],TaxableValuation[Dist],$C330,TaxableValuation[Tif_NonTIF],$A$4)</f>
        <v>0</v>
      </c>
      <c r="L330" s="8">
        <f>SUMIFS(TaxableValuation[Taxable Reserved],TaxableValuation[Dist],$C330,TaxableValuation[Tif_NonTIF],$A$4)</f>
        <v>0</v>
      </c>
      <c r="M330" s="8">
        <f>SUMIFS(TaxableValuation[Taxable Reserved2],TaxableValuation[Dist],$C330,TaxableValuation[Tif_NonTIF],$A$4)</f>
        <v>0</v>
      </c>
      <c r="N330" s="8">
        <f>SUMIFS(TaxableValuation[Taxable Railroads],TaxableValuation[Dist],$C330,TaxableValuation[Tif_NonTIF],$A$4)</f>
        <v>0</v>
      </c>
      <c r="O330" s="8">
        <f>SUMIFS(TaxableValuation[Taxable Utilities],TaxableValuation[Dist],$C330,TaxableValuation[Tif_NonTIF],$A$4)</f>
        <v>0</v>
      </c>
      <c r="P330" s="8">
        <f>SUMIFS(TaxableValuation[Taxable Other],TaxableValuation[Dist],$C330,TaxableValuation[Tif_NonTIF],$A$4)</f>
        <v>0</v>
      </c>
      <c r="Q330" s="8">
        <f>SUMIFS(TaxableValuation[Taxable Gross],TaxableValuation[Dist],$C330,TaxableValuation[Tif_NonTIF],$A$4)</f>
        <v>0</v>
      </c>
      <c r="R330" s="8">
        <f>SUMIFS(TaxableValuation[Taxable Military Exempt],TaxableValuation[Dist],$C330,TaxableValuation[Tif_NonTIF],$A$4)</f>
        <v>0</v>
      </c>
      <c r="S330" s="8">
        <f>SUMIFS(TaxableValuation[Taxable Homestead Exempt],TaxableValuation[Dist],$C330,TaxableValuation[Tif_NonTIF],$A$4)</f>
        <v>0</v>
      </c>
      <c r="T330" s="8">
        <f>SUMIFS(TaxableValuation[Taxable Net],TaxableValuation[Dist],$C330,TaxableValuation[Tif_NonTIF],$A$4)</f>
        <v>0</v>
      </c>
      <c r="U330" s="8">
        <f>SUMIFS(TaxableValuation[Taxable Gas &amp; Elec Utilities],TaxableValuation[Dist],$C330,TaxableValuation[Tif_NonTIF],$A$4)</f>
        <v>0</v>
      </c>
      <c r="V330" s="8">
        <f t="shared" si="5"/>
        <v>0</v>
      </c>
    </row>
    <row r="331" spans="1:22" x14ac:dyDescent="0.25">
      <c r="A331">
        <f>'Assessed Non-TIF'!A331</f>
        <v>2026</v>
      </c>
      <c r="B331" t="str">
        <f>'Assessed Non-TIF'!B331</f>
        <v>10</v>
      </c>
      <c r="C331" t="str">
        <f>'Assessed Non-TIF'!C331</f>
        <v>7029</v>
      </c>
      <c r="D331" t="str">
        <f>'Assessed Non-TIF'!D331</f>
        <v>7029</v>
      </c>
      <c r="E331" t="str">
        <f>'Assessed Non-TIF'!E331</f>
        <v>WILLIAMSBURG</v>
      </c>
      <c r="F331" t="str">
        <f>'Assessed Non-TIF'!F331</f>
        <v>Williamsburg</v>
      </c>
      <c r="G331" s="8">
        <f>SUMIFS(TaxableValuation[Taxable Residential],TaxableValuation[Dist],$C331,TaxableValuation[Tif_NonTIF],$A$4)</f>
        <v>24387529</v>
      </c>
      <c r="H331" s="8">
        <f>SUMIFS(TaxableValuation[Taxable Ag Land],TaxableValuation[Dist],$C331,TaxableValuation[Tif_NonTIF],$A$4)</f>
        <v>133348</v>
      </c>
      <c r="I331" s="8">
        <f>SUMIFS(TaxableValuation[Taxable Ag Building],TaxableValuation[Dist],$C331,TaxableValuation[Tif_NonTIF],$A$4)</f>
        <v>0</v>
      </c>
      <c r="J331" s="8">
        <f>SUMIFS(TaxableValuation[Taxable Commercial],TaxableValuation[Dist],$C331,TaxableValuation[Tif_NonTIF],$A$4)</f>
        <v>11531984</v>
      </c>
      <c r="K331" s="8">
        <f>SUMIFS(TaxableValuation[Taxable Industrial],TaxableValuation[Dist],$C331,TaxableValuation[Tif_NonTIF],$A$4)</f>
        <v>18594326</v>
      </c>
      <c r="L331" s="8">
        <f>SUMIFS(TaxableValuation[Taxable Reserved],TaxableValuation[Dist],$C331,TaxableValuation[Tif_NonTIF],$A$4)</f>
        <v>0</v>
      </c>
      <c r="M331" s="8">
        <f>SUMIFS(TaxableValuation[Taxable Reserved2],TaxableValuation[Dist],$C331,TaxableValuation[Tif_NonTIF],$A$4)</f>
        <v>0</v>
      </c>
      <c r="N331" s="8">
        <f>SUMIFS(TaxableValuation[Taxable Railroads],TaxableValuation[Dist],$C331,TaxableValuation[Tif_NonTIF],$A$4)</f>
        <v>0</v>
      </c>
      <c r="O331" s="8">
        <f>SUMIFS(TaxableValuation[Taxable Utilities],TaxableValuation[Dist],$C331,TaxableValuation[Tif_NonTIF],$A$4)</f>
        <v>0</v>
      </c>
      <c r="P331" s="8">
        <f>SUMIFS(TaxableValuation[Taxable Other],TaxableValuation[Dist],$C331,TaxableValuation[Tif_NonTIF],$A$4)</f>
        <v>0</v>
      </c>
      <c r="Q331" s="8">
        <f>SUMIFS(TaxableValuation[Taxable Gross],TaxableValuation[Dist],$C331,TaxableValuation[Tif_NonTIF],$A$4)</f>
        <v>54647187</v>
      </c>
      <c r="R331" s="8">
        <f>SUMIFS(TaxableValuation[Taxable Military Exempt],TaxableValuation[Dist],$C331,TaxableValuation[Tif_NonTIF],$A$4)</f>
        <v>0</v>
      </c>
      <c r="S331" s="8">
        <f>SUMIFS(TaxableValuation[Taxable Homestead Exempt],TaxableValuation[Dist],$C331,TaxableValuation[Tif_NonTIF],$A$4)</f>
        <v>0</v>
      </c>
      <c r="T331" s="8">
        <f>SUMIFS(TaxableValuation[Taxable Net],TaxableValuation[Dist],$C331,TaxableValuation[Tif_NonTIF],$A$4)</f>
        <v>54647187</v>
      </c>
      <c r="U331" s="8">
        <f>SUMIFS(TaxableValuation[Taxable Gas &amp; Elec Utilities],TaxableValuation[Dist],$C331,TaxableValuation[Tif_NonTIF],$A$4)</f>
        <v>0</v>
      </c>
      <c r="V331" s="8">
        <f t="shared" si="5"/>
        <v>54647187</v>
      </c>
    </row>
    <row r="332" spans="1:22" x14ac:dyDescent="0.25">
      <c r="A332">
        <f>'Assessed Non-TIF'!A332</f>
        <v>2026</v>
      </c>
      <c r="B332" t="str">
        <f>'Assessed Non-TIF'!B332</f>
        <v>09</v>
      </c>
      <c r="C332" t="str">
        <f>'Assessed Non-TIF'!C332</f>
        <v>7038</v>
      </c>
      <c r="D332" t="str">
        <f>'Assessed Non-TIF'!D332</f>
        <v>7038</v>
      </c>
      <c r="E332" t="str">
        <f>'Assessed Non-TIF'!E332</f>
        <v>WILTON</v>
      </c>
      <c r="F332" t="str">
        <f>'Assessed Non-TIF'!F332</f>
        <v>Wilton</v>
      </c>
      <c r="G332" s="8">
        <f>SUMIFS(TaxableValuation[Taxable Residential],TaxableValuation[Dist],$C332,TaxableValuation[Tif_NonTIF],$A$4)</f>
        <v>1804547</v>
      </c>
      <c r="H332" s="8">
        <f>SUMIFS(TaxableValuation[Taxable Ag Land],TaxableValuation[Dist],$C332,TaxableValuation[Tif_NonTIF],$A$4)</f>
        <v>9700</v>
      </c>
      <c r="I332" s="8">
        <f>SUMIFS(TaxableValuation[Taxable Ag Building],TaxableValuation[Dist],$C332,TaxableValuation[Tif_NonTIF],$A$4)</f>
        <v>4139</v>
      </c>
      <c r="J332" s="8">
        <f>SUMIFS(TaxableValuation[Taxable Commercial],TaxableValuation[Dist],$C332,TaxableValuation[Tif_NonTIF],$A$4)</f>
        <v>17169930</v>
      </c>
      <c r="K332" s="8">
        <f>SUMIFS(TaxableValuation[Taxable Industrial],TaxableValuation[Dist],$C332,TaxableValuation[Tif_NonTIF],$A$4)</f>
        <v>3888987</v>
      </c>
      <c r="L332" s="8">
        <f>SUMIFS(TaxableValuation[Taxable Reserved],TaxableValuation[Dist],$C332,TaxableValuation[Tif_NonTIF],$A$4)</f>
        <v>0</v>
      </c>
      <c r="M332" s="8">
        <f>SUMIFS(TaxableValuation[Taxable Reserved2],TaxableValuation[Dist],$C332,TaxableValuation[Tif_NonTIF],$A$4)</f>
        <v>0</v>
      </c>
      <c r="N332" s="8">
        <f>SUMIFS(TaxableValuation[Taxable Railroads],TaxableValuation[Dist],$C332,TaxableValuation[Tif_NonTIF],$A$4)</f>
        <v>0</v>
      </c>
      <c r="O332" s="8">
        <f>SUMIFS(TaxableValuation[Taxable Utilities],TaxableValuation[Dist],$C332,TaxableValuation[Tif_NonTIF],$A$4)</f>
        <v>0</v>
      </c>
      <c r="P332" s="8">
        <f>SUMIFS(TaxableValuation[Taxable Other],TaxableValuation[Dist],$C332,TaxableValuation[Tif_NonTIF],$A$4)</f>
        <v>0</v>
      </c>
      <c r="Q332" s="8">
        <f>SUMIFS(TaxableValuation[Taxable Gross],TaxableValuation[Dist],$C332,TaxableValuation[Tif_NonTIF],$A$4)</f>
        <v>22877303</v>
      </c>
      <c r="R332" s="8">
        <f>SUMIFS(TaxableValuation[Taxable Military Exempt],TaxableValuation[Dist],$C332,TaxableValuation[Tif_NonTIF],$A$4)</f>
        <v>0</v>
      </c>
      <c r="S332" s="8">
        <f>SUMIFS(TaxableValuation[Taxable Homestead Exempt],TaxableValuation[Dist],$C332,TaxableValuation[Tif_NonTIF],$A$4)</f>
        <v>0</v>
      </c>
      <c r="T332" s="8">
        <f>SUMIFS(TaxableValuation[Taxable Net],TaxableValuation[Dist],$C332,TaxableValuation[Tif_NonTIF],$A$4)</f>
        <v>22877303</v>
      </c>
      <c r="U332" s="8">
        <f>SUMIFS(TaxableValuation[Taxable Gas &amp; Elec Utilities],TaxableValuation[Dist],$C332,TaxableValuation[Tif_NonTIF],$A$4)</f>
        <v>0</v>
      </c>
      <c r="V332" s="8">
        <f t="shared" si="5"/>
        <v>22877303</v>
      </c>
    </row>
    <row r="333" spans="1:22" x14ac:dyDescent="0.25">
      <c r="A333">
        <f>'Assessed Non-TIF'!A333</f>
        <v>2026</v>
      </c>
      <c r="B333" t="str">
        <f>'Assessed Non-TIF'!B333</f>
        <v>15</v>
      </c>
      <c r="C333" t="str">
        <f>'Assessed Non-TIF'!C333</f>
        <v>7047</v>
      </c>
      <c r="D333" t="str">
        <f>'Assessed Non-TIF'!D333</f>
        <v>7047</v>
      </c>
      <c r="E333" t="str">
        <f>'Assessed Non-TIF'!E333</f>
        <v>WINFIELD-MT UNION</v>
      </c>
      <c r="F333" t="str">
        <f>'Assessed Non-TIF'!F333</f>
        <v>Winfield-Mt Union</v>
      </c>
      <c r="G333" s="8">
        <f>SUMIFS(TaxableValuation[Taxable Residential],TaxableValuation[Dist],$C333,TaxableValuation[Tif_NonTIF],$A$4)</f>
        <v>2415266</v>
      </c>
      <c r="H333" s="8">
        <f>SUMIFS(TaxableValuation[Taxable Ag Land],TaxableValuation[Dist],$C333,TaxableValuation[Tif_NonTIF],$A$4)</f>
        <v>0</v>
      </c>
      <c r="I333" s="8">
        <f>SUMIFS(TaxableValuation[Taxable Ag Building],TaxableValuation[Dist],$C333,TaxableValuation[Tif_NonTIF],$A$4)</f>
        <v>0</v>
      </c>
      <c r="J333" s="8">
        <f>SUMIFS(TaxableValuation[Taxable Commercial],TaxableValuation[Dist],$C333,TaxableValuation[Tif_NonTIF],$A$4)</f>
        <v>0</v>
      </c>
      <c r="K333" s="8">
        <f>SUMIFS(TaxableValuation[Taxable Industrial],TaxableValuation[Dist],$C333,TaxableValuation[Tif_NonTIF],$A$4)</f>
        <v>0</v>
      </c>
      <c r="L333" s="8">
        <f>SUMIFS(TaxableValuation[Taxable Reserved],TaxableValuation[Dist],$C333,TaxableValuation[Tif_NonTIF],$A$4)</f>
        <v>0</v>
      </c>
      <c r="M333" s="8">
        <f>SUMIFS(TaxableValuation[Taxable Reserved2],TaxableValuation[Dist],$C333,TaxableValuation[Tif_NonTIF],$A$4)</f>
        <v>0</v>
      </c>
      <c r="N333" s="8">
        <f>SUMIFS(TaxableValuation[Taxable Railroads],TaxableValuation[Dist],$C333,TaxableValuation[Tif_NonTIF],$A$4)</f>
        <v>0</v>
      </c>
      <c r="O333" s="8">
        <f>SUMIFS(TaxableValuation[Taxable Utilities],TaxableValuation[Dist],$C333,TaxableValuation[Tif_NonTIF],$A$4)</f>
        <v>0</v>
      </c>
      <c r="P333" s="8">
        <f>SUMIFS(TaxableValuation[Taxable Other],TaxableValuation[Dist],$C333,TaxableValuation[Tif_NonTIF],$A$4)</f>
        <v>0</v>
      </c>
      <c r="Q333" s="8">
        <f>SUMIFS(TaxableValuation[Taxable Gross],TaxableValuation[Dist],$C333,TaxableValuation[Tif_NonTIF],$A$4)</f>
        <v>2415266</v>
      </c>
      <c r="R333" s="8">
        <f>SUMIFS(TaxableValuation[Taxable Military Exempt],TaxableValuation[Dist],$C333,TaxableValuation[Tif_NonTIF],$A$4)</f>
        <v>0</v>
      </c>
      <c r="S333" s="8">
        <f>SUMIFS(TaxableValuation[Taxable Homestead Exempt],TaxableValuation[Dist],$C333,TaxableValuation[Tif_NonTIF],$A$4)</f>
        <v>0</v>
      </c>
      <c r="T333" s="8">
        <f>SUMIFS(TaxableValuation[Taxable Net],TaxableValuation[Dist],$C333,TaxableValuation[Tif_NonTIF],$A$4)</f>
        <v>2415266</v>
      </c>
      <c r="U333" s="8">
        <f>SUMIFS(TaxableValuation[Taxable Gas &amp; Elec Utilities],TaxableValuation[Dist],$C333,TaxableValuation[Tif_NonTIF],$A$4)</f>
        <v>0</v>
      </c>
      <c r="V333" s="8">
        <f t="shared" si="5"/>
        <v>2415266</v>
      </c>
    </row>
    <row r="334" spans="1:22" x14ac:dyDescent="0.25">
      <c r="A334">
        <f>'Assessed Non-TIF'!A334</f>
        <v>2026</v>
      </c>
      <c r="B334" t="str">
        <f>'Assessed Non-TIF'!B334</f>
        <v>11</v>
      </c>
      <c r="C334" t="str">
        <f>'Assessed Non-TIF'!C334</f>
        <v>7056</v>
      </c>
      <c r="D334" t="str">
        <f>'Assessed Non-TIF'!D334</f>
        <v>7056</v>
      </c>
      <c r="E334" t="str">
        <f>'Assessed Non-TIF'!E334</f>
        <v>WINTERSET</v>
      </c>
      <c r="F334" t="str">
        <f>'Assessed Non-TIF'!F334</f>
        <v>Winterset</v>
      </c>
      <c r="G334" s="8">
        <f>SUMIFS(TaxableValuation[Taxable Residential],TaxableValuation[Dist],$C334,TaxableValuation[Tif_NonTIF],$A$4)</f>
        <v>19568040</v>
      </c>
      <c r="H334" s="8">
        <f>SUMIFS(TaxableValuation[Taxable Ag Land],TaxableValuation[Dist],$C334,TaxableValuation[Tif_NonTIF],$A$4)</f>
        <v>29732</v>
      </c>
      <c r="I334" s="8">
        <f>SUMIFS(TaxableValuation[Taxable Ag Building],TaxableValuation[Dist],$C334,TaxableValuation[Tif_NonTIF],$A$4)</f>
        <v>0</v>
      </c>
      <c r="J334" s="8">
        <f>SUMIFS(TaxableValuation[Taxable Commercial],TaxableValuation[Dist],$C334,TaxableValuation[Tif_NonTIF],$A$4)</f>
        <v>15966551</v>
      </c>
      <c r="K334" s="8">
        <f>SUMIFS(TaxableValuation[Taxable Industrial],TaxableValuation[Dist],$C334,TaxableValuation[Tif_NonTIF],$A$4)</f>
        <v>19062588</v>
      </c>
      <c r="L334" s="8">
        <f>SUMIFS(TaxableValuation[Taxable Reserved],TaxableValuation[Dist],$C334,TaxableValuation[Tif_NonTIF],$A$4)</f>
        <v>0</v>
      </c>
      <c r="M334" s="8">
        <f>SUMIFS(TaxableValuation[Taxable Reserved2],TaxableValuation[Dist],$C334,TaxableValuation[Tif_NonTIF],$A$4)</f>
        <v>0</v>
      </c>
      <c r="N334" s="8">
        <f>SUMIFS(TaxableValuation[Taxable Railroads],TaxableValuation[Dist],$C334,TaxableValuation[Tif_NonTIF],$A$4)</f>
        <v>0</v>
      </c>
      <c r="O334" s="8">
        <f>SUMIFS(TaxableValuation[Taxable Utilities],TaxableValuation[Dist],$C334,TaxableValuation[Tif_NonTIF],$A$4)</f>
        <v>0</v>
      </c>
      <c r="P334" s="8">
        <f>SUMIFS(TaxableValuation[Taxable Other],TaxableValuation[Dist],$C334,TaxableValuation[Tif_NonTIF],$A$4)</f>
        <v>0</v>
      </c>
      <c r="Q334" s="8">
        <f>SUMIFS(TaxableValuation[Taxable Gross],TaxableValuation[Dist],$C334,TaxableValuation[Tif_NonTIF],$A$4)</f>
        <v>54626911</v>
      </c>
      <c r="R334" s="8">
        <f>SUMIFS(TaxableValuation[Taxable Military Exempt],TaxableValuation[Dist],$C334,TaxableValuation[Tif_NonTIF],$A$4)</f>
        <v>12000</v>
      </c>
      <c r="S334" s="8">
        <f>SUMIFS(TaxableValuation[Taxable Homestead Exempt],TaxableValuation[Dist],$C334,TaxableValuation[Tif_NonTIF],$A$4)</f>
        <v>61750</v>
      </c>
      <c r="T334" s="8">
        <f>SUMIFS(TaxableValuation[Taxable Net],TaxableValuation[Dist],$C334,TaxableValuation[Tif_NonTIF],$A$4)</f>
        <v>54553161</v>
      </c>
      <c r="U334" s="8">
        <f>SUMIFS(TaxableValuation[Taxable Gas &amp; Elec Utilities],TaxableValuation[Dist],$C334,TaxableValuation[Tif_NonTIF],$A$4)</f>
        <v>0</v>
      </c>
      <c r="V334" s="8">
        <f t="shared" si="5"/>
        <v>54553161</v>
      </c>
    </row>
    <row r="335" spans="1:22" x14ac:dyDescent="0.25">
      <c r="A335">
        <f>'Assessed Non-TIF'!A335</f>
        <v>2026</v>
      </c>
      <c r="B335" t="str">
        <f>'Assessed Non-TIF'!B335</f>
        <v>13</v>
      </c>
      <c r="C335" t="str">
        <f>'Assessed Non-TIF'!C335</f>
        <v>7092</v>
      </c>
      <c r="D335" t="str">
        <f>'Assessed Non-TIF'!D335</f>
        <v>7092</v>
      </c>
      <c r="E335" t="str">
        <f>'Assessed Non-TIF'!E335</f>
        <v>WOODBINE</v>
      </c>
      <c r="F335" t="str">
        <f>'Assessed Non-TIF'!F335</f>
        <v>Woodbine</v>
      </c>
      <c r="G335" s="8">
        <f>SUMIFS(TaxableValuation[Taxable Residential],TaxableValuation[Dist],$C335,TaxableValuation[Tif_NonTIF],$A$4)</f>
        <v>7466699</v>
      </c>
      <c r="H335" s="8">
        <f>SUMIFS(TaxableValuation[Taxable Ag Land],TaxableValuation[Dist],$C335,TaxableValuation[Tif_NonTIF],$A$4)</f>
        <v>116932</v>
      </c>
      <c r="I335" s="8">
        <f>SUMIFS(TaxableValuation[Taxable Ag Building],TaxableValuation[Dist],$C335,TaxableValuation[Tif_NonTIF],$A$4)</f>
        <v>321509</v>
      </c>
      <c r="J335" s="8">
        <f>SUMIFS(TaxableValuation[Taxable Commercial],TaxableValuation[Dist],$C335,TaxableValuation[Tif_NonTIF],$A$4)</f>
        <v>3945022</v>
      </c>
      <c r="K335" s="8">
        <f>SUMIFS(TaxableValuation[Taxable Industrial],TaxableValuation[Dist],$C335,TaxableValuation[Tif_NonTIF],$A$4)</f>
        <v>821290</v>
      </c>
      <c r="L335" s="8">
        <f>SUMIFS(TaxableValuation[Taxable Reserved],TaxableValuation[Dist],$C335,TaxableValuation[Tif_NonTIF],$A$4)</f>
        <v>0</v>
      </c>
      <c r="M335" s="8">
        <f>SUMIFS(TaxableValuation[Taxable Reserved2],TaxableValuation[Dist],$C335,TaxableValuation[Tif_NonTIF],$A$4)</f>
        <v>0</v>
      </c>
      <c r="N335" s="8">
        <f>SUMIFS(TaxableValuation[Taxable Railroads],TaxableValuation[Dist],$C335,TaxableValuation[Tif_NonTIF],$A$4)</f>
        <v>0</v>
      </c>
      <c r="O335" s="8">
        <f>SUMIFS(TaxableValuation[Taxable Utilities],TaxableValuation[Dist],$C335,TaxableValuation[Tif_NonTIF],$A$4)</f>
        <v>0</v>
      </c>
      <c r="P335" s="8">
        <f>SUMIFS(TaxableValuation[Taxable Other],TaxableValuation[Dist],$C335,TaxableValuation[Tif_NonTIF],$A$4)</f>
        <v>0</v>
      </c>
      <c r="Q335" s="8">
        <f>SUMIFS(TaxableValuation[Taxable Gross],TaxableValuation[Dist],$C335,TaxableValuation[Tif_NonTIF],$A$4)</f>
        <v>12671452</v>
      </c>
      <c r="R335" s="8">
        <f>SUMIFS(TaxableValuation[Taxable Military Exempt],TaxableValuation[Dist],$C335,TaxableValuation[Tif_NonTIF],$A$4)</f>
        <v>0</v>
      </c>
      <c r="S335" s="8">
        <f>SUMIFS(TaxableValuation[Taxable Homestead Exempt],TaxableValuation[Dist],$C335,TaxableValuation[Tif_NonTIF],$A$4)</f>
        <v>0</v>
      </c>
      <c r="T335" s="8">
        <f>SUMIFS(TaxableValuation[Taxable Net],TaxableValuation[Dist],$C335,TaxableValuation[Tif_NonTIF],$A$4)</f>
        <v>12671452</v>
      </c>
      <c r="U335" s="8">
        <f>SUMIFS(TaxableValuation[Taxable Gas &amp; Elec Utilities],TaxableValuation[Dist],$C335,TaxableValuation[Tif_NonTIF],$A$4)</f>
        <v>0</v>
      </c>
      <c r="V335" s="8">
        <f t="shared" si="5"/>
        <v>12671452</v>
      </c>
    </row>
    <row r="336" spans="1:22" x14ac:dyDescent="0.25">
      <c r="A336">
        <f>'Assessed Non-TIF'!A336</f>
        <v>2026</v>
      </c>
      <c r="B336" t="str">
        <f>'Assessed Non-TIF'!B336</f>
        <v>12</v>
      </c>
      <c r="C336" t="str">
        <f>'Assessed Non-TIF'!C336</f>
        <v>7098</v>
      </c>
      <c r="D336" t="str">
        <f>'Assessed Non-TIF'!D336</f>
        <v>7098</v>
      </c>
      <c r="E336" t="str">
        <f>'Assessed Non-TIF'!E336</f>
        <v>WOODBURY CENTRAL</v>
      </c>
      <c r="F336" t="str">
        <f>'Assessed Non-TIF'!F336</f>
        <v>Woodbury Central</v>
      </c>
      <c r="G336" s="8">
        <f>SUMIFS(TaxableValuation[Taxable Residential],TaxableValuation[Dist],$C336,TaxableValuation[Tif_NonTIF],$A$4)</f>
        <v>7835469</v>
      </c>
      <c r="H336" s="8">
        <f>SUMIFS(TaxableValuation[Taxable Ag Land],TaxableValuation[Dist],$C336,TaxableValuation[Tif_NonTIF],$A$4)</f>
        <v>0</v>
      </c>
      <c r="I336" s="8">
        <f>SUMIFS(TaxableValuation[Taxable Ag Building],TaxableValuation[Dist],$C336,TaxableValuation[Tif_NonTIF],$A$4)</f>
        <v>0</v>
      </c>
      <c r="J336" s="8">
        <f>SUMIFS(TaxableValuation[Taxable Commercial],TaxableValuation[Dist],$C336,TaxableValuation[Tif_NonTIF],$A$4)</f>
        <v>2757025</v>
      </c>
      <c r="K336" s="8">
        <f>SUMIFS(TaxableValuation[Taxable Industrial],TaxableValuation[Dist],$C336,TaxableValuation[Tif_NonTIF],$A$4)</f>
        <v>0</v>
      </c>
      <c r="L336" s="8">
        <f>SUMIFS(TaxableValuation[Taxable Reserved],TaxableValuation[Dist],$C336,TaxableValuation[Tif_NonTIF],$A$4)</f>
        <v>0</v>
      </c>
      <c r="M336" s="8">
        <f>SUMIFS(TaxableValuation[Taxable Reserved2],TaxableValuation[Dist],$C336,TaxableValuation[Tif_NonTIF],$A$4)</f>
        <v>0</v>
      </c>
      <c r="N336" s="8">
        <f>SUMIFS(TaxableValuation[Taxable Railroads],TaxableValuation[Dist],$C336,TaxableValuation[Tif_NonTIF],$A$4)</f>
        <v>0</v>
      </c>
      <c r="O336" s="8">
        <f>SUMIFS(TaxableValuation[Taxable Utilities],TaxableValuation[Dist],$C336,TaxableValuation[Tif_NonTIF],$A$4)</f>
        <v>0</v>
      </c>
      <c r="P336" s="8">
        <f>SUMIFS(TaxableValuation[Taxable Other],TaxableValuation[Dist],$C336,TaxableValuation[Tif_NonTIF],$A$4)</f>
        <v>0</v>
      </c>
      <c r="Q336" s="8">
        <f>SUMIFS(TaxableValuation[Taxable Gross],TaxableValuation[Dist],$C336,TaxableValuation[Tif_NonTIF],$A$4)</f>
        <v>10592494</v>
      </c>
      <c r="R336" s="8">
        <f>SUMIFS(TaxableValuation[Taxable Military Exempt],TaxableValuation[Dist],$C336,TaxableValuation[Tif_NonTIF],$A$4)</f>
        <v>20000</v>
      </c>
      <c r="S336" s="8">
        <f>SUMIFS(TaxableValuation[Taxable Homestead Exempt],TaxableValuation[Dist],$C336,TaxableValuation[Tif_NonTIF],$A$4)</f>
        <v>32500</v>
      </c>
      <c r="T336" s="8">
        <f>SUMIFS(TaxableValuation[Taxable Net],TaxableValuation[Dist],$C336,TaxableValuation[Tif_NonTIF],$A$4)</f>
        <v>10539994</v>
      </c>
      <c r="U336" s="8">
        <f>SUMIFS(TaxableValuation[Taxable Gas &amp; Elec Utilities],TaxableValuation[Dist],$C336,TaxableValuation[Tif_NonTIF],$A$4)</f>
        <v>0</v>
      </c>
      <c r="V336" s="8">
        <f t="shared" si="5"/>
        <v>10539994</v>
      </c>
    </row>
    <row r="337" spans="1:22" x14ac:dyDescent="0.25">
      <c r="A337">
        <f>'Assessed Non-TIF'!A337</f>
        <v>2026</v>
      </c>
      <c r="B337" t="str">
        <f>'Assessed Non-TIF'!B337</f>
        <v>11</v>
      </c>
      <c r="C337" t="str">
        <f>'Assessed Non-TIF'!C337</f>
        <v>7110</v>
      </c>
      <c r="D337" t="str">
        <f>'Assessed Non-TIF'!D337</f>
        <v>7110</v>
      </c>
      <c r="E337" t="str">
        <f>'Assessed Non-TIF'!E337</f>
        <v>WOODWARD-GRANGER</v>
      </c>
      <c r="F337" t="str">
        <f>'Assessed Non-TIF'!F337</f>
        <v>Woodward-Granger</v>
      </c>
      <c r="G337" s="8">
        <f>SUMIFS(TaxableValuation[Taxable Residential],TaxableValuation[Dist],$C337,TaxableValuation[Tif_NonTIF],$A$4)</f>
        <v>22918479</v>
      </c>
      <c r="H337" s="8">
        <f>SUMIFS(TaxableValuation[Taxable Ag Land],TaxableValuation[Dist],$C337,TaxableValuation[Tif_NonTIF],$A$4)</f>
        <v>778</v>
      </c>
      <c r="I337" s="8">
        <f>SUMIFS(TaxableValuation[Taxable Ag Building],TaxableValuation[Dist],$C337,TaxableValuation[Tif_NonTIF],$A$4)</f>
        <v>0</v>
      </c>
      <c r="J337" s="8">
        <f>SUMIFS(TaxableValuation[Taxable Commercial],TaxableValuation[Dist],$C337,TaxableValuation[Tif_NonTIF],$A$4)</f>
        <v>3101746</v>
      </c>
      <c r="K337" s="8">
        <f>SUMIFS(TaxableValuation[Taxable Industrial],TaxableValuation[Dist],$C337,TaxableValuation[Tif_NonTIF],$A$4)</f>
        <v>0</v>
      </c>
      <c r="L337" s="8">
        <f>SUMIFS(TaxableValuation[Taxable Reserved],TaxableValuation[Dist],$C337,TaxableValuation[Tif_NonTIF],$A$4)</f>
        <v>0</v>
      </c>
      <c r="M337" s="8">
        <f>SUMIFS(TaxableValuation[Taxable Reserved2],TaxableValuation[Dist],$C337,TaxableValuation[Tif_NonTIF],$A$4)</f>
        <v>0</v>
      </c>
      <c r="N337" s="8">
        <f>SUMIFS(TaxableValuation[Taxable Railroads],TaxableValuation[Dist],$C337,TaxableValuation[Tif_NonTIF],$A$4)</f>
        <v>0</v>
      </c>
      <c r="O337" s="8">
        <f>SUMIFS(TaxableValuation[Taxable Utilities],TaxableValuation[Dist],$C337,TaxableValuation[Tif_NonTIF],$A$4)</f>
        <v>0</v>
      </c>
      <c r="P337" s="8">
        <f>SUMIFS(TaxableValuation[Taxable Other],TaxableValuation[Dist],$C337,TaxableValuation[Tif_NonTIF],$A$4)</f>
        <v>0</v>
      </c>
      <c r="Q337" s="8">
        <f>SUMIFS(TaxableValuation[Taxable Gross],TaxableValuation[Dist],$C337,TaxableValuation[Tif_NonTIF],$A$4)</f>
        <v>26021003</v>
      </c>
      <c r="R337" s="8">
        <f>SUMIFS(TaxableValuation[Taxable Military Exempt],TaxableValuation[Dist],$C337,TaxableValuation[Tif_NonTIF],$A$4)</f>
        <v>4000</v>
      </c>
      <c r="S337" s="8">
        <f>SUMIFS(TaxableValuation[Taxable Homestead Exempt],TaxableValuation[Dist],$C337,TaxableValuation[Tif_NonTIF],$A$4)</f>
        <v>19500</v>
      </c>
      <c r="T337" s="8">
        <f>SUMIFS(TaxableValuation[Taxable Net],TaxableValuation[Dist],$C337,TaxableValuation[Tif_NonTIF],$A$4)</f>
        <v>25997503</v>
      </c>
      <c r="U337" s="8">
        <f>SUMIFS(TaxableValuation[Taxable Gas &amp; Elec Utilities],TaxableValuation[Dist],$C337,TaxableValuation[Tif_NonTIF],$A$4)</f>
        <v>0</v>
      </c>
      <c r="V337" s="8">
        <f t="shared" si="5"/>
        <v>25997503</v>
      </c>
    </row>
    <row r="338" spans="1:22" ht="15.75" thickBot="1" x14ac:dyDescent="0.3">
      <c r="G338" s="10">
        <f t="shared" ref="G338:V338" si="6">SUM(G7:G337)</f>
        <v>5173702803</v>
      </c>
      <c r="H338" s="10">
        <f t="shared" si="6"/>
        <v>32629434</v>
      </c>
      <c r="I338" s="10">
        <f t="shared" si="6"/>
        <v>15125987</v>
      </c>
      <c r="J338" s="10">
        <f t="shared" si="6"/>
        <v>8392497586</v>
      </c>
      <c r="K338" s="10">
        <f t="shared" si="6"/>
        <v>4543884429</v>
      </c>
      <c r="L338" s="10">
        <f t="shared" si="6"/>
        <v>0</v>
      </c>
      <c r="M338" s="10">
        <f t="shared" si="6"/>
        <v>0</v>
      </c>
      <c r="N338" s="10">
        <f t="shared" si="6"/>
        <v>0</v>
      </c>
      <c r="O338" s="10">
        <f t="shared" si="6"/>
        <v>0</v>
      </c>
      <c r="P338" s="10">
        <f t="shared" si="6"/>
        <v>371840</v>
      </c>
      <c r="Q338" s="10">
        <f t="shared" si="6"/>
        <v>18158212079</v>
      </c>
      <c r="R338" s="10">
        <f t="shared" si="6"/>
        <v>2235124</v>
      </c>
      <c r="S338" s="10">
        <f t="shared" si="6"/>
        <v>8990999</v>
      </c>
      <c r="T338" s="10">
        <f t="shared" si="6"/>
        <v>18146985956</v>
      </c>
      <c r="U338" s="10">
        <f t="shared" si="6"/>
        <v>0</v>
      </c>
      <c r="V338" s="10">
        <f t="shared" si="6"/>
        <v>18146985956</v>
      </c>
    </row>
    <row r="339" spans="1:22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531E-2CF8-4507-BC50-061C37C00B3E}">
  <sheetPr>
    <tabColor theme="5" tint="-0.249977111117893"/>
  </sheetPr>
  <dimension ref="A1:W335"/>
  <sheetViews>
    <sheetView workbookViewId="0">
      <pane xSplit="7" ySplit="6" topLeftCell="I307" activePane="bottomRight" state="frozen"/>
      <selection pane="topRight" activeCell="G1" sqref="G1"/>
      <selection pane="bottomLeft" activeCell="A7" sqref="A7"/>
      <selection pane="bottomRight"/>
    </sheetView>
  </sheetViews>
  <sheetFormatPr defaultRowHeight="15" x14ac:dyDescent="0.25"/>
  <cols>
    <col min="1" max="1" width="11.5703125" customWidth="1"/>
    <col min="2" max="2" width="9.140625" hidden="1" customWidth="1"/>
    <col min="4" max="5" width="9.140625" hidden="1" customWidth="1"/>
    <col min="6" max="6" width="9.140625" customWidth="1"/>
    <col min="7" max="7" width="40.42578125" bestFit="1" customWidth="1"/>
    <col min="8" max="8" width="14.85546875" bestFit="1" customWidth="1"/>
    <col min="9" max="9" width="13.85546875" bestFit="1" customWidth="1"/>
    <col min="10" max="10" width="12.7109375" bestFit="1" customWidth="1"/>
    <col min="11" max="11" width="13.85546875" bestFit="1" customWidth="1"/>
    <col min="12" max="12" width="14" customWidth="1"/>
    <col min="13" max="13" width="9.28515625" customWidth="1"/>
    <col min="14" max="14" width="9.28515625" bestFit="1" customWidth="1"/>
    <col min="15" max="16" width="12.7109375" bestFit="1" customWidth="1"/>
    <col min="17" max="17" width="10.140625" bestFit="1" customWidth="1"/>
    <col min="18" max="18" width="14.85546875" bestFit="1" customWidth="1"/>
    <col min="19" max="19" width="13.140625" bestFit="1" customWidth="1"/>
    <col min="20" max="20" width="16.140625" customWidth="1"/>
    <col min="21" max="21" width="14.85546875" bestFit="1" customWidth="1"/>
    <col min="22" max="22" width="13.85546875" bestFit="1" customWidth="1"/>
    <col min="23" max="23" width="14.42578125" bestFit="1" customWidth="1"/>
  </cols>
  <sheetData>
    <row r="1" spans="1:23" x14ac:dyDescent="0.25">
      <c r="A1" t="str">
        <f>'Assessed Non-TIF'!A1</f>
        <v>Iowa Department of Management - June 25, 2025 - Final</v>
      </c>
    </row>
    <row r="2" spans="1:23" x14ac:dyDescent="0.25">
      <c r="A2" t="str">
        <f>_xlfn.CONCAT("January 1, ",AssessedValuation[[#This Row],[Year]]," - 100% Valuations Before Rollback")</f>
        <v>January 1, 2024 - 100% Valuations Before Rollback</v>
      </c>
    </row>
    <row r="3" spans="1:23" x14ac:dyDescent="0.25">
      <c r="A3" s="11" t="str">
        <f>_xlfn.CONCAT("For Fiscal Year ",'2024_School_100pct Valuations B'!A2+2," Budgets - Districts Combined to Include Subdistricts Valuation")</f>
        <v>For Fiscal Year 2026 Budgets - Districts Combined to Include Subdistricts Valuation</v>
      </c>
    </row>
    <row r="4" spans="1:23" x14ac:dyDescent="0.25">
      <c r="A4" s="7" t="s">
        <v>1022</v>
      </c>
    </row>
    <row r="5" spans="1:23" x14ac:dyDescent="0.25">
      <c r="R5" s="8"/>
    </row>
    <row r="6" spans="1:23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1748</v>
      </c>
      <c r="E6" s="9" t="s">
        <v>1749</v>
      </c>
      <c r="F6" s="9" t="s">
        <v>1697</v>
      </c>
      <c r="G6" s="9" t="s">
        <v>1699</v>
      </c>
      <c r="H6" s="9" t="s">
        <v>1018</v>
      </c>
      <c r="I6" s="9" t="s">
        <v>1006</v>
      </c>
      <c r="J6" s="9" t="s">
        <v>1007</v>
      </c>
      <c r="K6" s="9" t="s">
        <v>1008</v>
      </c>
      <c r="L6" s="9" t="s">
        <v>1009</v>
      </c>
      <c r="M6" s="9" t="s">
        <v>1010</v>
      </c>
      <c r="N6" s="9" t="s">
        <v>1010</v>
      </c>
      <c r="O6" s="9" t="s">
        <v>1011</v>
      </c>
      <c r="P6" s="9" t="s">
        <v>1012</v>
      </c>
      <c r="Q6" s="9" t="s">
        <v>1013</v>
      </c>
      <c r="R6" s="9" t="s">
        <v>1014</v>
      </c>
      <c r="S6" s="9" t="s">
        <v>1015</v>
      </c>
      <c r="T6" s="9" t="s">
        <v>1752</v>
      </c>
      <c r="U6" s="9" t="s">
        <v>1016</v>
      </c>
      <c r="V6" s="9" t="s">
        <v>1017</v>
      </c>
      <c r="W6" s="9" t="s">
        <v>1700</v>
      </c>
    </row>
    <row r="7" spans="1:23" x14ac:dyDescent="0.25">
      <c r="A7">
        <v>2026</v>
      </c>
      <c r="B7" t="s">
        <v>1024</v>
      </c>
      <c r="C7" t="s">
        <v>1025</v>
      </c>
      <c r="D7" t="s">
        <v>1750</v>
      </c>
      <c r="E7" t="s">
        <v>1750</v>
      </c>
      <c r="F7" t="s">
        <v>1025</v>
      </c>
      <c r="G7" t="s">
        <v>1026</v>
      </c>
      <c r="H7" s="8">
        <f>SUMPRODUCT(SUMIFS(AssessedValuation[100% Residential],AssessedValuation[Dist],$C7:$E7,AssessedValuation[Tif_NonTIF],$A$4))</f>
        <v>112934849</v>
      </c>
      <c r="I7" s="8">
        <f>SUMPRODUCT(SUMIFS(AssessedValuation[100% Ag Land],AssessedValuation[Dist],$C7:$E7,AssessedValuation[Tif_NonTIF],$A$4))</f>
        <v>120815774</v>
      </c>
      <c r="J7" s="8">
        <f>SUMPRODUCT(SUMIFS(AssessedValuation[100% Ag Building],AssessedValuation[Dist],$C7:$E7,AssessedValuation[Tif_NonTIF],$A$4))</f>
        <v>4669820</v>
      </c>
      <c r="K7" s="8">
        <f>SUMPRODUCT(SUMIFS(AssessedValuation[100% Commercial],AssessedValuation[Dist],$C7:$E7,AssessedValuation[Tif_NonTIF],$A$4))</f>
        <v>20844537</v>
      </c>
      <c r="L7" s="8">
        <f>SUMPRODUCT(SUMIFS(AssessedValuation[100% Industrial],AssessedValuation[Dist],$C7:$E7,AssessedValuation[Tif_NonTIF],$A$4))</f>
        <v>35843801</v>
      </c>
      <c r="M7" s="8">
        <f>SUMPRODUCT(SUMIFS(AssessedValuation[100% Reserved],AssessedValuation[Dist],$C7:$E7,AssessedValuation[Tif_NonTIF],$A$4))</f>
        <v>0</v>
      </c>
      <c r="N7" s="8">
        <f>SUMPRODUCT(SUMIFS(AssessedValuation[100% Reserved4],AssessedValuation[Dist],$C7,AssessedValuation[Tif_NonTIF],$A$4))</f>
        <v>0</v>
      </c>
      <c r="O7" s="8">
        <f>SUMPRODUCT(SUMIFS(AssessedValuation[100% Railroads],AssessedValuation[Dist],$C7:$E7,AssessedValuation[Tif_NonTIF],$A$4))</f>
        <v>3906523</v>
      </c>
      <c r="P7" s="8">
        <f>SUMPRODUCT(SUMIFS(AssessedValuation[100% Utilities],AssessedValuation[Dist],$C7:$E7,AssessedValuation[Tif_NonTIF],$A$4))</f>
        <v>214215</v>
      </c>
      <c r="Q7" s="8">
        <f>SUMPRODUCT(SUMIFS(AssessedValuation[100% Other],AssessedValuation[Dist],$C7:$E7,AssessedValuation[Tif_NonTIF],$A$4))</f>
        <v>0</v>
      </c>
      <c r="R7" s="8">
        <f>SUMPRODUCT(SUMIFS(AssessedValuation[100% Gross],AssessedValuation[Dist],$C7:$E7,AssessedValuation[Tif_NonTIF],$A$4))</f>
        <v>299229519</v>
      </c>
      <c r="S7" s="8">
        <f>SUMPRODUCT(SUMIFS(AssessedValuation[100% Military Exempt],AssessedValuation[Dist],$C7:$E7,AssessedValuation[Tif_NonTIF],$A$4))</f>
        <v>352000</v>
      </c>
      <c r="T7" s="8">
        <f>SUMPRODUCT(SUMIFS(AssessedValuation[100% Homestead Exempt],AssessedValuation[Dist],$C7:$E7,AssessedValuation[Tif_NonTIF],$A$4))</f>
        <v>1014000</v>
      </c>
      <c r="U7" s="8">
        <f>SUMPRODUCT(SUMIFS(AssessedValuation[100% Net],AssessedValuation[Dist],$C7:$E7,AssessedValuation[Tif_NonTIF],$A$4))</f>
        <v>297863519</v>
      </c>
      <c r="V7" s="8">
        <f>SUMPRODUCT(SUMIFS(AssessedValuation[100% Gas &amp; Elec Utilities],AssessedValuation[Dist],$C7:$E7,AssessedValuation[Tif_NonTIF],$A$4))</f>
        <v>103168214</v>
      </c>
      <c r="W7" s="8">
        <f>SUM(U7:V7)</f>
        <v>401031733</v>
      </c>
    </row>
    <row r="8" spans="1:23" x14ac:dyDescent="0.25">
      <c r="A8">
        <v>2026</v>
      </c>
      <c r="B8" t="s">
        <v>1024</v>
      </c>
      <c r="C8" t="s">
        <v>1027</v>
      </c>
      <c r="D8" t="s">
        <v>1750</v>
      </c>
      <c r="E8" t="s">
        <v>1750</v>
      </c>
      <c r="F8" t="s">
        <v>1027</v>
      </c>
      <c r="G8" t="s">
        <v>1028</v>
      </c>
      <c r="H8" s="8">
        <f>SUMPRODUCT(SUMIFS(AssessedValuation[100% Residential],AssessedValuation[Dist],$C8:$E8,AssessedValuation[Tif_NonTIF],$A$4))</f>
        <v>1140342743</v>
      </c>
      <c r="I8" s="8">
        <f>SUMPRODUCT(SUMIFS(AssessedValuation[100% Ag Land],AssessedValuation[Dist],$C8:$E8,AssessedValuation[Tif_NonTIF],$A$4))</f>
        <v>114643770</v>
      </c>
      <c r="J8" s="8">
        <f>SUMPRODUCT(SUMIFS(AssessedValuation[100% Ag Building],AssessedValuation[Dist],$C8:$E8,AssessedValuation[Tif_NonTIF],$A$4))</f>
        <v>5814100</v>
      </c>
      <c r="K8" s="8">
        <f>SUMPRODUCT(SUMIFS(AssessedValuation[100% Commercial],AssessedValuation[Dist],$C8:$E8,AssessedValuation[Tif_NonTIF],$A$4))</f>
        <v>118479234</v>
      </c>
      <c r="L8" s="8">
        <f>SUMPRODUCT(SUMIFS(AssessedValuation[100% Industrial],AssessedValuation[Dist],$C8:$E8,AssessedValuation[Tif_NonTIF],$A$4))</f>
        <v>27809531</v>
      </c>
      <c r="M8" s="8">
        <f>SUMPRODUCT(SUMIFS(AssessedValuation[100% Reserved],AssessedValuation[Dist],$C8:$E8,AssessedValuation[Tif_NonTIF],$A$4))</f>
        <v>0</v>
      </c>
      <c r="N8" s="8">
        <f>SUMPRODUCT(SUMIFS(AssessedValuation[100% Reserved4],AssessedValuation[Dist],$C8,AssessedValuation[Tif_NonTIF],$A$4))</f>
        <v>0</v>
      </c>
      <c r="O8" s="8">
        <f>SUMPRODUCT(SUMIFS(AssessedValuation[100% Railroads],AssessedValuation[Dist],$C8:$E8,AssessedValuation[Tif_NonTIF],$A$4))</f>
        <v>1419212</v>
      </c>
      <c r="P8" s="8">
        <f>SUMPRODUCT(SUMIFS(AssessedValuation[100% Utilities],AssessedValuation[Dist],$C8:$E8,AssessedValuation[Tif_NonTIF],$A$4))</f>
        <v>12466003</v>
      </c>
      <c r="Q8" s="8">
        <f>SUMPRODUCT(SUMIFS(AssessedValuation[100% Other],AssessedValuation[Dist],$C8:$E8,AssessedValuation[Tif_NonTIF],$A$4))</f>
        <v>0</v>
      </c>
      <c r="R8" s="8">
        <f>SUMPRODUCT(SUMIFS(AssessedValuation[100% Gross],AssessedValuation[Dist],$C8:$E8,AssessedValuation[Tif_NonTIF],$A$4))</f>
        <v>1420974593</v>
      </c>
      <c r="S8" s="8">
        <f>SUMPRODUCT(SUMIFS(AssessedValuation[100% Military Exempt],AssessedValuation[Dist],$C8:$E8,AssessedValuation[Tif_NonTIF],$A$4))</f>
        <v>1243313</v>
      </c>
      <c r="T8" s="8">
        <f>SUMPRODUCT(SUMIFS(AssessedValuation[100% Homestead Exempt],AssessedValuation[Dist],$C8:$E8,AssessedValuation[Tif_NonTIF],$A$4))</f>
        <v>4055303</v>
      </c>
      <c r="U8" s="8">
        <f>SUMPRODUCT(SUMIFS(AssessedValuation[100% Net],AssessedValuation[Dist],$C8:$E8,AssessedValuation[Tif_NonTIF],$A$4))</f>
        <v>1415675977</v>
      </c>
      <c r="V8" s="8">
        <f>SUMPRODUCT(SUMIFS(AssessedValuation[100% Gas &amp; Elec Utilities],AssessedValuation[Dist],$C8:$E8,AssessedValuation[Tif_NonTIF],$A$4))</f>
        <v>186406186</v>
      </c>
      <c r="W8" s="8">
        <f t="shared" ref="W8:W71" si="0">SUM(U8:V8)</f>
        <v>1602082163</v>
      </c>
    </row>
    <row r="9" spans="1:23" x14ac:dyDescent="0.25">
      <c r="A9">
        <v>2026</v>
      </c>
      <c r="B9" t="s">
        <v>1029</v>
      </c>
      <c r="C9" t="s">
        <v>1030</v>
      </c>
      <c r="D9" t="s">
        <v>1750</v>
      </c>
      <c r="E9" t="s">
        <v>1750</v>
      </c>
      <c r="F9" t="s">
        <v>1030</v>
      </c>
      <c r="G9" t="s">
        <v>224</v>
      </c>
      <c r="H9" s="8">
        <f>SUMPRODUCT(SUMIFS(AssessedValuation[100% Residential],AssessedValuation[Dist],$C9:$E9,AssessedValuation[Tif_NonTIF],$A$4))</f>
        <v>248859770</v>
      </c>
      <c r="I9" s="8">
        <f>SUMPRODUCT(SUMIFS(AssessedValuation[100% Ag Land],AssessedValuation[Dist],$C9:$E9,AssessedValuation[Tif_NonTIF],$A$4))</f>
        <v>311279110</v>
      </c>
      <c r="J9" s="8">
        <f>SUMPRODUCT(SUMIFS(AssessedValuation[100% Ag Building],AssessedValuation[Dist],$C9:$E9,AssessedValuation[Tif_NonTIF],$A$4))</f>
        <v>26371710</v>
      </c>
      <c r="K9" s="8">
        <f>SUMPRODUCT(SUMIFS(AssessedValuation[100% Commercial],AssessedValuation[Dist],$C9:$E9,AssessedValuation[Tif_NonTIF],$A$4))</f>
        <v>35639926</v>
      </c>
      <c r="L9" s="8">
        <f>SUMPRODUCT(SUMIFS(AssessedValuation[100% Industrial],AssessedValuation[Dist],$C9:$E9,AssessedValuation[Tif_NonTIF],$A$4))</f>
        <v>89018914</v>
      </c>
      <c r="M9" s="8">
        <f>SUMPRODUCT(SUMIFS(AssessedValuation[100% Reserved],AssessedValuation[Dist],$C9:$E9,AssessedValuation[Tif_NonTIF],$A$4))</f>
        <v>0</v>
      </c>
      <c r="N9" s="8">
        <f>SUMPRODUCT(SUMIFS(AssessedValuation[100% Reserved4],AssessedValuation[Dist],$C9,AssessedValuation[Tif_NonTIF],$A$4))</f>
        <v>0</v>
      </c>
      <c r="O9" s="8">
        <f>SUMPRODUCT(SUMIFS(AssessedValuation[100% Railroads],AssessedValuation[Dist],$C9:$E9,AssessedValuation[Tif_NonTIF],$A$4))</f>
        <v>3608673</v>
      </c>
      <c r="P9" s="8">
        <f>SUMPRODUCT(SUMIFS(AssessedValuation[100% Utilities],AssessedValuation[Dist],$C9:$E9,AssessedValuation[Tif_NonTIF],$A$4))</f>
        <v>27472612</v>
      </c>
      <c r="Q9" s="8">
        <f>SUMPRODUCT(SUMIFS(AssessedValuation[100% Other],AssessedValuation[Dist],$C9:$E9,AssessedValuation[Tif_NonTIF],$A$4))</f>
        <v>0</v>
      </c>
      <c r="R9" s="8">
        <f>SUMPRODUCT(SUMIFS(AssessedValuation[100% Gross],AssessedValuation[Dist],$C9:$E9,AssessedValuation[Tif_NonTIF],$A$4))</f>
        <v>742250715</v>
      </c>
      <c r="S9" s="8">
        <f>SUMPRODUCT(SUMIFS(AssessedValuation[100% Military Exempt],AssessedValuation[Dist],$C9:$E9,AssessedValuation[Tif_NonTIF],$A$4))</f>
        <v>868000</v>
      </c>
      <c r="T9" s="8">
        <f>SUMPRODUCT(SUMIFS(AssessedValuation[100% Homestead Exempt],AssessedValuation[Dist],$C9:$E9,AssessedValuation[Tif_NonTIF],$A$4))</f>
        <v>3243500</v>
      </c>
      <c r="U9" s="8">
        <f>SUMPRODUCT(SUMIFS(AssessedValuation[100% Net],AssessedValuation[Dist],$C9:$E9,AssessedValuation[Tif_NonTIF],$A$4))</f>
        <v>738139215</v>
      </c>
      <c r="V9" s="8">
        <f>SUMPRODUCT(SUMIFS(AssessedValuation[100% Gas &amp; Elec Utilities],AssessedValuation[Dist],$C9:$E9,AssessedValuation[Tif_NonTIF],$A$4))</f>
        <v>94988696</v>
      </c>
      <c r="W9" s="8">
        <f t="shared" si="0"/>
        <v>833127911</v>
      </c>
    </row>
    <row r="10" spans="1:23" x14ac:dyDescent="0.25">
      <c r="A10">
        <v>2026</v>
      </c>
      <c r="B10" t="s">
        <v>1031</v>
      </c>
      <c r="C10" t="s">
        <v>1032</v>
      </c>
      <c r="D10" t="s">
        <v>1750</v>
      </c>
      <c r="E10" t="s">
        <v>1750</v>
      </c>
      <c r="F10" t="s">
        <v>1032</v>
      </c>
      <c r="G10" t="s">
        <v>1033</v>
      </c>
      <c r="H10" s="8">
        <f>SUMPRODUCT(SUMIFS(AssessedValuation[100% Residential],AssessedValuation[Dist],$C10:$E10,AssessedValuation[Tif_NonTIF],$A$4))</f>
        <v>334581837</v>
      </c>
      <c r="I10" s="8">
        <f>SUMPRODUCT(SUMIFS(AssessedValuation[100% Ag Land],AssessedValuation[Dist],$C10:$E10,AssessedValuation[Tif_NonTIF],$A$4))</f>
        <v>343923406</v>
      </c>
      <c r="J10" s="8">
        <f>SUMPRODUCT(SUMIFS(AssessedValuation[100% Ag Building],AssessedValuation[Dist],$C10:$E10,AssessedValuation[Tif_NonTIF],$A$4))</f>
        <v>12892389</v>
      </c>
      <c r="K10" s="8">
        <f>SUMPRODUCT(SUMIFS(AssessedValuation[100% Commercial],AssessedValuation[Dist],$C10:$E10,AssessedValuation[Tif_NonTIF],$A$4))</f>
        <v>51722221</v>
      </c>
      <c r="L10" s="8">
        <f>SUMPRODUCT(SUMIFS(AssessedValuation[100% Industrial],AssessedValuation[Dist],$C10:$E10,AssessedValuation[Tif_NonTIF],$A$4))</f>
        <v>140099164</v>
      </c>
      <c r="M10" s="8">
        <f>SUMPRODUCT(SUMIFS(AssessedValuation[100% Reserved],AssessedValuation[Dist],$C10:$E10,AssessedValuation[Tif_NonTIF],$A$4))</f>
        <v>0</v>
      </c>
      <c r="N10" s="8">
        <f>SUMPRODUCT(SUMIFS(AssessedValuation[100% Reserved4],AssessedValuation[Dist],$C10,AssessedValuation[Tif_NonTIF],$A$4))</f>
        <v>0</v>
      </c>
      <c r="O10" s="8">
        <f>SUMPRODUCT(SUMIFS(AssessedValuation[100% Railroads],AssessedValuation[Dist],$C10:$E10,AssessedValuation[Tif_NonTIF],$A$4))</f>
        <v>4803487</v>
      </c>
      <c r="P10" s="8">
        <f>SUMPRODUCT(SUMIFS(AssessedValuation[100% Utilities],AssessedValuation[Dist],$C10:$E10,AssessedValuation[Tif_NonTIF],$A$4))</f>
        <v>2997056</v>
      </c>
      <c r="Q10" s="8">
        <f>SUMPRODUCT(SUMIFS(AssessedValuation[100% Other],AssessedValuation[Dist],$C10:$E10,AssessedValuation[Tif_NonTIF],$A$4))</f>
        <v>272</v>
      </c>
      <c r="R10" s="8">
        <f>SUMPRODUCT(SUMIFS(AssessedValuation[100% Gross],AssessedValuation[Dist],$C10:$E10,AssessedValuation[Tif_NonTIF],$A$4))</f>
        <v>891019832</v>
      </c>
      <c r="S10" s="8">
        <f>SUMPRODUCT(SUMIFS(AssessedValuation[100% Military Exempt],AssessedValuation[Dist],$C10:$E10,AssessedValuation[Tif_NonTIF],$A$4))</f>
        <v>1040000</v>
      </c>
      <c r="T10" s="8">
        <f>SUMPRODUCT(SUMIFS(AssessedValuation[100% Homestead Exempt],AssessedValuation[Dist],$C10:$E10,AssessedValuation[Tif_NonTIF],$A$4))</f>
        <v>2522000</v>
      </c>
      <c r="U10" s="8">
        <f>SUMPRODUCT(SUMIFS(AssessedValuation[100% Net],AssessedValuation[Dist],$C10:$E10,AssessedValuation[Tif_NonTIF],$A$4))</f>
        <v>887457832</v>
      </c>
      <c r="V10" s="8">
        <f>SUMPRODUCT(SUMIFS(AssessedValuation[100% Gas &amp; Elec Utilities],AssessedValuation[Dist],$C10:$E10,AssessedValuation[Tif_NonTIF],$A$4))</f>
        <v>85858755</v>
      </c>
      <c r="W10" s="8">
        <f t="shared" si="0"/>
        <v>973316587</v>
      </c>
    </row>
    <row r="11" spans="1:23" x14ac:dyDescent="0.25">
      <c r="A11">
        <v>2026</v>
      </c>
      <c r="B11" t="s">
        <v>1034</v>
      </c>
      <c r="C11" t="s">
        <v>1035</v>
      </c>
      <c r="D11" t="s">
        <v>1750</v>
      </c>
      <c r="E11" t="s">
        <v>1750</v>
      </c>
      <c r="F11" t="s">
        <v>1035</v>
      </c>
      <c r="G11" t="s">
        <v>1036</v>
      </c>
      <c r="H11" s="8">
        <f>SUMPRODUCT(SUMIFS(AssessedValuation[100% Residential],AssessedValuation[Dist],$C11:$E11,AssessedValuation[Tif_NonTIF],$A$4))</f>
        <v>256588093</v>
      </c>
      <c r="I11" s="8">
        <f>SUMPRODUCT(SUMIFS(AssessedValuation[100% Ag Land],AssessedValuation[Dist],$C11:$E11,AssessedValuation[Tif_NonTIF],$A$4))</f>
        <v>153240220</v>
      </c>
      <c r="J11" s="8">
        <f>SUMPRODUCT(SUMIFS(AssessedValuation[100% Ag Building],AssessedValuation[Dist],$C11:$E11,AssessedValuation[Tif_NonTIF],$A$4))</f>
        <v>10883100</v>
      </c>
      <c r="K11" s="8">
        <f>SUMPRODUCT(SUMIFS(AssessedValuation[100% Commercial],AssessedValuation[Dist],$C11:$E11,AssessedValuation[Tif_NonTIF],$A$4))</f>
        <v>28136637</v>
      </c>
      <c r="L11" s="8">
        <f>SUMPRODUCT(SUMIFS(AssessedValuation[100% Industrial],AssessedValuation[Dist],$C11:$E11,AssessedValuation[Tif_NonTIF],$A$4))</f>
        <v>1106340</v>
      </c>
      <c r="M11" s="8">
        <f>SUMPRODUCT(SUMIFS(AssessedValuation[100% Reserved],AssessedValuation[Dist],$C11:$E11,AssessedValuation[Tif_NonTIF],$A$4))</f>
        <v>0</v>
      </c>
      <c r="N11" s="8">
        <f>SUMPRODUCT(SUMIFS(AssessedValuation[100% Reserved4],AssessedValuation[Dist],$C11,AssessedValuation[Tif_NonTIF],$A$4))</f>
        <v>0</v>
      </c>
      <c r="O11" s="8">
        <f>SUMPRODUCT(SUMIFS(AssessedValuation[100% Railroads],AssessedValuation[Dist],$C11:$E11,AssessedValuation[Tif_NonTIF],$A$4))</f>
        <v>0</v>
      </c>
      <c r="P11" s="8">
        <f>SUMPRODUCT(SUMIFS(AssessedValuation[100% Utilities],AssessedValuation[Dist],$C11:$E11,AssessedValuation[Tif_NonTIF],$A$4))</f>
        <v>590283</v>
      </c>
      <c r="Q11" s="8">
        <f>SUMPRODUCT(SUMIFS(AssessedValuation[100% Other],AssessedValuation[Dist],$C11:$E11,AssessedValuation[Tif_NonTIF],$A$4))</f>
        <v>0</v>
      </c>
      <c r="R11" s="8">
        <f>SUMPRODUCT(SUMIFS(AssessedValuation[100% Gross],AssessedValuation[Dist],$C11:$E11,AssessedValuation[Tif_NonTIF],$A$4))</f>
        <v>450544673</v>
      </c>
      <c r="S11" s="8">
        <f>SUMPRODUCT(SUMIFS(AssessedValuation[100% Military Exempt],AssessedValuation[Dist],$C11:$E11,AssessedValuation[Tif_NonTIF],$A$4))</f>
        <v>596000</v>
      </c>
      <c r="T11" s="8">
        <f>SUMPRODUCT(SUMIFS(AssessedValuation[100% Homestead Exempt],AssessedValuation[Dist],$C11:$E11,AssessedValuation[Tif_NonTIF],$A$4))</f>
        <v>1482000</v>
      </c>
      <c r="U11" s="8">
        <f>SUMPRODUCT(SUMIFS(AssessedValuation[100% Net],AssessedValuation[Dist],$C11:$E11,AssessedValuation[Tif_NonTIF],$A$4))</f>
        <v>448466673</v>
      </c>
      <c r="V11" s="8">
        <f>SUMPRODUCT(SUMIFS(AssessedValuation[100% Gas &amp; Elec Utilities],AssessedValuation[Dist],$C11:$E11,AssessedValuation[Tif_NonTIF],$A$4))</f>
        <v>6723670</v>
      </c>
      <c r="W11" s="8">
        <f t="shared" si="0"/>
        <v>455190343</v>
      </c>
    </row>
    <row r="12" spans="1:23" x14ac:dyDescent="0.25">
      <c r="A12">
        <v>2026</v>
      </c>
      <c r="B12" t="s">
        <v>1037</v>
      </c>
      <c r="C12" t="s">
        <v>1038</v>
      </c>
      <c r="D12" t="s">
        <v>1750</v>
      </c>
      <c r="E12" t="s">
        <v>1750</v>
      </c>
      <c r="F12" t="s">
        <v>1038</v>
      </c>
      <c r="G12" t="s">
        <v>1039</v>
      </c>
      <c r="H12" s="8">
        <f>SUMPRODUCT(SUMIFS(AssessedValuation[100% Residential],AssessedValuation[Dist],$C12:$E12,AssessedValuation[Tif_NonTIF],$A$4))</f>
        <v>83114574</v>
      </c>
      <c r="I12" s="8">
        <f>SUMPRODUCT(SUMIFS(AssessedValuation[100% Ag Land],AssessedValuation[Dist],$C12:$E12,AssessedValuation[Tif_NonTIF],$A$4))</f>
        <v>123950008</v>
      </c>
      <c r="J12" s="8">
        <f>SUMPRODUCT(SUMIFS(AssessedValuation[100% Ag Building],AssessedValuation[Dist],$C12:$E12,AssessedValuation[Tif_NonTIF],$A$4))</f>
        <v>14620979</v>
      </c>
      <c r="K12" s="8">
        <f>SUMPRODUCT(SUMIFS(AssessedValuation[100% Commercial],AssessedValuation[Dist],$C12:$E12,AssessedValuation[Tif_NonTIF],$A$4))</f>
        <v>20975412</v>
      </c>
      <c r="L12" s="8">
        <f>SUMPRODUCT(SUMIFS(AssessedValuation[100% Industrial],AssessedValuation[Dist],$C12:$E12,AssessedValuation[Tif_NonTIF],$A$4))</f>
        <v>21205460</v>
      </c>
      <c r="M12" s="8">
        <f>SUMPRODUCT(SUMIFS(AssessedValuation[100% Reserved],AssessedValuation[Dist],$C12:$E12,AssessedValuation[Tif_NonTIF],$A$4))</f>
        <v>0</v>
      </c>
      <c r="N12" s="8">
        <f>SUMPRODUCT(SUMIFS(AssessedValuation[100% Reserved4],AssessedValuation[Dist],$C12,AssessedValuation[Tif_NonTIF],$A$4))</f>
        <v>0</v>
      </c>
      <c r="O12" s="8">
        <f>SUMPRODUCT(SUMIFS(AssessedValuation[100% Railroads],AssessedValuation[Dist],$C12:$E12,AssessedValuation[Tif_NonTIF],$A$4))</f>
        <v>4101488</v>
      </c>
      <c r="P12" s="8">
        <f>SUMPRODUCT(SUMIFS(AssessedValuation[100% Utilities],AssessedValuation[Dist],$C12:$E12,AssessedValuation[Tif_NonTIF],$A$4))</f>
        <v>1464281</v>
      </c>
      <c r="Q12" s="8">
        <f>SUMPRODUCT(SUMIFS(AssessedValuation[100% Other],AssessedValuation[Dist],$C12:$E12,AssessedValuation[Tif_NonTIF],$A$4))</f>
        <v>0</v>
      </c>
      <c r="R12" s="8">
        <f>SUMPRODUCT(SUMIFS(AssessedValuation[100% Gross],AssessedValuation[Dist],$C12:$E12,AssessedValuation[Tif_NonTIF],$A$4))</f>
        <v>269432202</v>
      </c>
      <c r="S12" s="8">
        <f>SUMPRODUCT(SUMIFS(AssessedValuation[100% Military Exempt],AssessedValuation[Dist],$C12:$E12,AssessedValuation[Tif_NonTIF],$A$4))</f>
        <v>256000</v>
      </c>
      <c r="T12" s="8">
        <f>SUMPRODUCT(SUMIFS(AssessedValuation[100% Homestead Exempt],AssessedValuation[Dist],$C12:$E12,AssessedValuation[Tif_NonTIF],$A$4))</f>
        <v>786500</v>
      </c>
      <c r="U12" s="8">
        <f>SUMPRODUCT(SUMIFS(AssessedValuation[100% Net],AssessedValuation[Dist],$C12:$E12,AssessedValuation[Tif_NonTIF],$A$4))</f>
        <v>268389702</v>
      </c>
      <c r="V12" s="8">
        <f>SUMPRODUCT(SUMIFS(AssessedValuation[100% Gas &amp; Elec Utilities],AssessedValuation[Dist],$C12:$E12,AssessedValuation[Tif_NonTIF],$A$4))</f>
        <v>13616539</v>
      </c>
      <c r="W12" s="8">
        <f t="shared" si="0"/>
        <v>282006241</v>
      </c>
    </row>
    <row r="13" spans="1:23" x14ac:dyDescent="0.25">
      <c r="A13">
        <v>2026</v>
      </c>
      <c r="B13" t="s">
        <v>1040</v>
      </c>
      <c r="C13" t="s">
        <v>1041</v>
      </c>
      <c r="D13" t="s">
        <v>1750</v>
      </c>
      <c r="E13" t="s">
        <v>1750</v>
      </c>
      <c r="F13" t="s">
        <v>1041</v>
      </c>
      <c r="G13" t="s">
        <v>1042</v>
      </c>
      <c r="H13" s="8">
        <f>SUMPRODUCT(SUMIFS(AssessedValuation[100% Residential],AssessedValuation[Dist],$C13:$E13,AssessedValuation[Tif_NonTIF],$A$4))</f>
        <v>401700372</v>
      </c>
      <c r="I13" s="8">
        <f>SUMPRODUCT(SUMIFS(AssessedValuation[100% Ag Land],AssessedValuation[Dist],$C13:$E13,AssessedValuation[Tif_NonTIF],$A$4))</f>
        <v>130882750</v>
      </c>
      <c r="J13" s="8">
        <f>SUMPRODUCT(SUMIFS(AssessedValuation[100% Ag Building],AssessedValuation[Dist],$C13:$E13,AssessedValuation[Tif_NonTIF],$A$4))</f>
        <v>4426100</v>
      </c>
      <c r="K13" s="8">
        <f>SUMPRODUCT(SUMIFS(AssessedValuation[100% Commercial],AssessedValuation[Dist],$C13:$E13,AssessedValuation[Tif_NonTIF],$A$4))</f>
        <v>42438666</v>
      </c>
      <c r="L13" s="8">
        <f>SUMPRODUCT(SUMIFS(AssessedValuation[100% Industrial],AssessedValuation[Dist],$C13:$E13,AssessedValuation[Tif_NonTIF],$A$4))</f>
        <v>12910608</v>
      </c>
      <c r="M13" s="8">
        <f>SUMPRODUCT(SUMIFS(AssessedValuation[100% Reserved],AssessedValuation[Dist],$C13:$E13,AssessedValuation[Tif_NonTIF],$A$4))</f>
        <v>0</v>
      </c>
      <c r="N13" s="8">
        <f>SUMPRODUCT(SUMIFS(AssessedValuation[100% Reserved4],AssessedValuation[Dist],$C13,AssessedValuation[Tif_NonTIF],$A$4))</f>
        <v>0</v>
      </c>
      <c r="O13" s="8">
        <f>SUMPRODUCT(SUMIFS(AssessedValuation[100% Railroads],AssessedValuation[Dist],$C13:$E13,AssessedValuation[Tif_NonTIF],$A$4))</f>
        <v>43097322</v>
      </c>
      <c r="P13" s="8">
        <f>SUMPRODUCT(SUMIFS(AssessedValuation[100% Utilities],AssessedValuation[Dist],$C13:$E13,AssessedValuation[Tif_NonTIF],$A$4))</f>
        <v>1770575</v>
      </c>
      <c r="Q13" s="8">
        <f>SUMPRODUCT(SUMIFS(AssessedValuation[100% Other],AssessedValuation[Dist],$C13:$E13,AssessedValuation[Tif_NonTIF],$A$4))</f>
        <v>39012</v>
      </c>
      <c r="R13" s="8">
        <f>SUMPRODUCT(SUMIFS(AssessedValuation[100% Gross],AssessedValuation[Dist],$C13:$E13,AssessedValuation[Tif_NonTIF],$A$4))</f>
        <v>637265405</v>
      </c>
      <c r="S13" s="8">
        <f>SUMPRODUCT(SUMIFS(AssessedValuation[100% Military Exempt],AssessedValuation[Dist],$C13:$E13,AssessedValuation[Tif_NonTIF],$A$4))</f>
        <v>1006401</v>
      </c>
      <c r="T13" s="8">
        <f>SUMPRODUCT(SUMIFS(AssessedValuation[100% Homestead Exempt],AssessedValuation[Dist],$C13:$E13,AssessedValuation[Tif_NonTIF],$A$4))</f>
        <v>4701123</v>
      </c>
      <c r="U13" s="8">
        <f>SUMPRODUCT(SUMIFS(AssessedValuation[100% Net],AssessedValuation[Dist],$C13:$E13,AssessedValuation[Tif_NonTIF],$A$4))</f>
        <v>631557881</v>
      </c>
      <c r="V13" s="8">
        <f>SUMPRODUCT(SUMIFS(AssessedValuation[100% Gas &amp; Elec Utilities],AssessedValuation[Dist],$C13:$E13,AssessedValuation[Tif_NonTIF],$A$4))</f>
        <v>30778266</v>
      </c>
      <c r="W13" s="8">
        <f t="shared" si="0"/>
        <v>662336147</v>
      </c>
    </row>
    <row r="14" spans="1:23" x14ac:dyDescent="0.25">
      <c r="A14">
        <v>2026</v>
      </c>
      <c r="B14" t="s">
        <v>1043</v>
      </c>
      <c r="C14" t="s">
        <v>1044</v>
      </c>
      <c r="D14" t="s">
        <v>1750</v>
      </c>
      <c r="E14" t="s">
        <v>1750</v>
      </c>
      <c r="F14" t="s">
        <v>1044</v>
      </c>
      <c r="G14" t="s">
        <v>1045</v>
      </c>
      <c r="H14" s="8">
        <f>SUMPRODUCT(SUMIFS(AssessedValuation[100% Residential],AssessedValuation[Dist],$C14:$E14,AssessedValuation[Tif_NonTIF],$A$4))</f>
        <v>442955324</v>
      </c>
      <c r="I14" s="8">
        <f>SUMPRODUCT(SUMIFS(AssessedValuation[100% Ag Land],AssessedValuation[Dist],$C14:$E14,AssessedValuation[Tif_NonTIF],$A$4))</f>
        <v>68723215</v>
      </c>
      <c r="J14" s="8">
        <f>SUMPRODUCT(SUMIFS(AssessedValuation[100% Ag Building],AssessedValuation[Dist],$C14:$E14,AssessedValuation[Tif_NonTIF],$A$4))</f>
        <v>6992388</v>
      </c>
      <c r="K14" s="8">
        <f>SUMPRODUCT(SUMIFS(AssessedValuation[100% Commercial],AssessedValuation[Dist],$C14:$E14,AssessedValuation[Tif_NonTIF],$A$4))</f>
        <v>17751619</v>
      </c>
      <c r="L14" s="8">
        <f>SUMPRODUCT(SUMIFS(AssessedValuation[100% Industrial],AssessedValuation[Dist],$C14:$E14,AssessedValuation[Tif_NonTIF],$A$4))</f>
        <v>377700</v>
      </c>
      <c r="M14" s="8">
        <f>SUMPRODUCT(SUMIFS(AssessedValuation[100% Reserved],AssessedValuation[Dist],$C14:$E14,AssessedValuation[Tif_NonTIF],$A$4))</f>
        <v>0</v>
      </c>
      <c r="N14" s="8">
        <f>SUMPRODUCT(SUMIFS(AssessedValuation[100% Reserved4],AssessedValuation[Dist],$C14,AssessedValuation[Tif_NonTIF],$A$4))</f>
        <v>0</v>
      </c>
      <c r="O14" s="8">
        <f>SUMPRODUCT(SUMIFS(AssessedValuation[100% Railroads],AssessedValuation[Dist],$C14:$E14,AssessedValuation[Tif_NonTIF],$A$4))</f>
        <v>1977734</v>
      </c>
      <c r="P14" s="8">
        <f>SUMPRODUCT(SUMIFS(AssessedValuation[100% Utilities],AssessedValuation[Dist],$C14:$E14,AssessedValuation[Tif_NonTIF],$A$4))</f>
        <v>1474</v>
      </c>
      <c r="Q14" s="8">
        <f>SUMPRODUCT(SUMIFS(AssessedValuation[100% Other],AssessedValuation[Dist],$C14:$E14,AssessedValuation[Tif_NonTIF],$A$4))</f>
        <v>0</v>
      </c>
      <c r="R14" s="8">
        <f>SUMPRODUCT(SUMIFS(AssessedValuation[100% Gross],AssessedValuation[Dist],$C14:$E14,AssessedValuation[Tif_NonTIF],$A$4))</f>
        <v>538779454</v>
      </c>
      <c r="S14" s="8">
        <f>SUMPRODUCT(SUMIFS(AssessedValuation[100% Military Exempt],AssessedValuation[Dist],$C14:$E14,AssessedValuation[Tif_NonTIF],$A$4))</f>
        <v>656000</v>
      </c>
      <c r="T14" s="8">
        <f>SUMPRODUCT(SUMIFS(AssessedValuation[100% Homestead Exempt],AssessedValuation[Dist],$C14:$E14,AssessedValuation[Tif_NonTIF],$A$4))</f>
        <v>2834000</v>
      </c>
      <c r="U14" s="8">
        <f>SUMPRODUCT(SUMIFS(AssessedValuation[100% Net],AssessedValuation[Dist],$C14:$E14,AssessedValuation[Tif_NonTIF],$A$4))</f>
        <v>535289454</v>
      </c>
      <c r="V14" s="8">
        <f>SUMPRODUCT(SUMIFS(AssessedValuation[100% Gas &amp; Elec Utilities],AssessedValuation[Dist],$C14:$E14,AssessedValuation[Tif_NonTIF],$A$4))</f>
        <v>30493535</v>
      </c>
      <c r="W14" s="8">
        <f t="shared" si="0"/>
        <v>565782989</v>
      </c>
    </row>
    <row r="15" spans="1:23" x14ac:dyDescent="0.25">
      <c r="A15">
        <v>2026</v>
      </c>
      <c r="B15" t="s">
        <v>1029</v>
      </c>
      <c r="C15" t="s">
        <v>1046</v>
      </c>
      <c r="D15" t="s">
        <v>1750</v>
      </c>
      <c r="E15" t="s">
        <v>1750</v>
      </c>
      <c r="F15" t="s">
        <v>1046</v>
      </c>
      <c r="G15" t="s">
        <v>1047</v>
      </c>
      <c r="H15" s="8">
        <f>SUMPRODUCT(SUMIFS(AssessedValuation[100% Residential],AssessedValuation[Dist],$C15:$E15,AssessedValuation[Tif_NonTIF],$A$4))</f>
        <v>69305340</v>
      </c>
      <c r="I15" s="8">
        <f>SUMPRODUCT(SUMIFS(AssessedValuation[100% Ag Land],AssessedValuation[Dist],$C15:$E15,AssessedValuation[Tif_NonTIF],$A$4))</f>
        <v>106433170</v>
      </c>
      <c r="J15" s="8">
        <f>SUMPRODUCT(SUMIFS(AssessedValuation[100% Ag Building],AssessedValuation[Dist],$C15:$E15,AssessedValuation[Tif_NonTIF],$A$4))</f>
        <v>16802740</v>
      </c>
      <c r="K15" s="8">
        <f>SUMPRODUCT(SUMIFS(AssessedValuation[100% Commercial],AssessedValuation[Dist],$C15:$E15,AssessedValuation[Tif_NonTIF],$A$4))</f>
        <v>22015010</v>
      </c>
      <c r="L15" s="8">
        <f>SUMPRODUCT(SUMIFS(AssessedValuation[100% Industrial],AssessedValuation[Dist],$C15:$E15,AssessedValuation[Tif_NonTIF],$A$4))</f>
        <v>17115740</v>
      </c>
      <c r="M15" s="8">
        <f>SUMPRODUCT(SUMIFS(AssessedValuation[100% Reserved],AssessedValuation[Dist],$C15:$E15,AssessedValuation[Tif_NonTIF],$A$4))</f>
        <v>0</v>
      </c>
      <c r="N15" s="8">
        <f>SUMPRODUCT(SUMIFS(AssessedValuation[100% Reserved4],AssessedValuation[Dist],$C15,AssessedValuation[Tif_NonTIF],$A$4))</f>
        <v>0</v>
      </c>
      <c r="O15" s="8">
        <f>SUMPRODUCT(SUMIFS(AssessedValuation[100% Railroads],AssessedValuation[Dist],$C15:$E15,AssessedValuation[Tif_NonTIF],$A$4))</f>
        <v>12945486</v>
      </c>
      <c r="P15" s="8">
        <f>SUMPRODUCT(SUMIFS(AssessedValuation[100% Utilities],AssessedValuation[Dist],$C15:$E15,AssessedValuation[Tif_NonTIF],$A$4))</f>
        <v>1348401</v>
      </c>
      <c r="Q15" s="8">
        <f>SUMPRODUCT(SUMIFS(AssessedValuation[100% Other],AssessedValuation[Dist],$C15:$E15,AssessedValuation[Tif_NonTIF],$A$4))</f>
        <v>0</v>
      </c>
      <c r="R15" s="8">
        <f>SUMPRODUCT(SUMIFS(AssessedValuation[100% Gross],AssessedValuation[Dist],$C15:$E15,AssessedValuation[Tif_NonTIF],$A$4))</f>
        <v>245965887</v>
      </c>
      <c r="S15" s="8">
        <f>SUMPRODUCT(SUMIFS(AssessedValuation[100% Military Exempt],AssessedValuation[Dist],$C15:$E15,AssessedValuation[Tif_NonTIF],$A$4))</f>
        <v>276000</v>
      </c>
      <c r="T15" s="8">
        <f>SUMPRODUCT(SUMIFS(AssessedValuation[100% Homestead Exempt],AssessedValuation[Dist],$C15:$E15,AssessedValuation[Tif_NonTIF],$A$4))</f>
        <v>682500</v>
      </c>
      <c r="U15" s="8">
        <f>SUMPRODUCT(SUMIFS(AssessedValuation[100% Net],AssessedValuation[Dist],$C15:$E15,AssessedValuation[Tif_NonTIF],$A$4))</f>
        <v>245007387</v>
      </c>
      <c r="V15" s="8">
        <f>SUMPRODUCT(SUMIFS(AssessedValuation[100% Gas &amp; Elec Utilities],AssessedValuation[Dist],$C15:$E15,AssessedValuation[Tif_NonTIF],$A$4))</f>
        <v>13147802</v>
      </c>
      <c r="W15" s="8">
        <f t="shared" si="0"/>
        <v>258155189</v>
      </c>
    </row>
    <row r="16" spans="1:23" x14ac:dyDescent="0.25">
      <c r="A16">
        <v>2026</v>
      </c>
      <c r="B16" t="s">
        <v>1037</v>
      </c>
      <c r="C16" t="s">
        <v>1048</v>
      </c>
      <c r="D16" t="s">
        <v>1050</v>
      </c>
      <c r="E16" t="s">
        <v>1372</v>
      </c>
      <c r="F16" t="s">
        <v>1048</v>
      </c>
      <c r="G16" t="s">
        <v>1049</v>
      </c>
      <c r="H16" s="8">
        <f>SUMPRODUCT(SUMIFS(AssessedValuation[100% Residential],AssessedValuation[Dist],$C16:$E16,AssessedValuation[Tif_NonTIF],$A$4))</f>
        <v>754613120</v>
      </c>
      <c r="I16" s="8">
        <f>SUMPRODUCT(SUMIFS(AssessedValuation[100% Ag Land],AssessedValuation[Dist],$C16:$E16,AssessedValuation[Tif_NonTIF],$A$4))</f>
        <v>624642685</v>
      </c>
      <c r="J16" s="8">
        <f>SUMPRODUCT(SUMIFS(AssessedValuation[100% Ag Building],AssessedValuation[Dist],$C16:$E16,AssessedValuation[Tif_NonTIF],$A$4))</f>
        <v>62807429</v>
      </c>
      <c r="K16" s="8">
        <f>SUMPRODUCT(SUMIFS(AssessedValuation[100% Commercial],AssessedValuation[Dist],$C16:$E16,AssessedValuation[Tif_NonTIF],$A$4))</f>
        <v>179352183</v>
      </c>
      <c r="L16" s="8">
        <f>SUMPRODUCT(SUMIFS(AssessedValuation[100% Industrial],AssessedValuation[Dist],$C16:$E16,AssessedValuation[Tif_NonTIF],$A$4))</f>
        <v>100016314</v>
      </c>
      <c r="M16" s="8">
        <f>SUMPRODUCT(SUMIFS(AssessedValuation[100% Reserved],AssessedValuation[Dist],$C16:$E16,AssessedValuation[Tif_NonTIF],$A$4))</f>
        <v>0</v>
      </c>
      <c r="N16" s="8">
        <f>SUMPRODUCT(SUMIFS(AssessedValuation[100% Reserved4],AssessedValuation[Dist],$C16,AssessedValuation[Tif_NonTIF],$A$4))</f>
        <v>0</v>
      </c>
      <c r="O16" s="8">
        <f>SUMPRODUCT(SUMIFS(AssessedValuation[100% Railroads],AssessedValuation[Dist],$C16:$E16,AssessedValuation[Tif_NonTIF],$A$4))</f>
        <v>50716397</v>
      </c>
      <c r="P16" s="8">
        <f>SUMPRODUCT(SUMIFS(AssessedValuation[100% Utilities],AssessedValuation[Dist],$C16:$E16,AssessedValuation[Tif_NonTIF],$A$4))</f>
        <v>2230141</v>
      </c>
      <c r="Q16" s="8">
        <f>SUMPRODUCT(SUMIFS(AssessedValuation[100% Other],AssessedValuation[Dist],$C16:$E16,AssessedValuation[Tif_NonTIF],$A$4))</f>
        <v>0</v>
      </c>
      <c r="R16" s="8">
        <f>SUMPRODUCT(SUMIFS(AssessedValuation[100% Gross],AssessedValuation[Dist],$C16:$E16,AssessedValuation[Tif_NonTIF],$A$4))</f>
        <v>1774378269</v>
      </c>
      <c r="S16" s="8">
        <f>SUMPRODUCT(SUMIFS(AssessedValuation[100% Military Exempt],AssessedValuation[Dist],$C16:$E16,AssessedValuation[Tif_NonTIF],$A$4))</f>
        <v>2028664</v>
      </c>
      <c r="T16" s="8">
        <f>SUMPRODUCT(SUMIFS(AssessedValuation[100% Homestead Exempt],AssessedValuation[Dist],$C16:$E16,AssessedValuation[Tif_NonTIF],$A$4))</f>
        <v>7082199</v>
      </c>
      <c r="U16" s="8">
        <f>SUMPRODUCT(SUMIFS(AssessedValuation[100% Net],AssessedValuation[Dist],$C16:$E16,AssessedValuation[Tif_NonTIF],$A$4))</f>
        <v>1765267406</v>
      </c>
      <c r="V16" s="8">
        <f>SUMPRODUCT(SUMIFS(AssessedValuation[100% Gas &amp; Elec Utilities],AssessedValuation[Dist],$C16:$E16,AssessedValuation[Tif_NonTIF],$A$4))</f>
        <v>202913945</v>
      </c>
      <c r="W16" s="8">
        <f t="shared" si="0"/>
        <v>1968181351</v>
      </c>
    </row>
    <row r="17" spans="1:23" x14ac:dyDescent="0.25">
      <c r="A17">
        <v>2026</v>
      </c>
      <c r="B17" t="s">
        <v>1052</v>
      </c>
      <c r="C17" t="s">
        <v>1053</v>
      </c>
      <c r="D17" t="s">
        <v>1750</v>
      </c>
      <c r="E17" t="s">
        <v>1750</v>
      </c>
      <c r="F17" t="s">
        <v>1053</v>
      </c>
      <c r="G17" t="s">
        <v>1054</v>
      </c>
      <c r="H17" s="8">
        <f>SUMPRODUCT(SUMIFS(AssessedValuation[100% Residential],AssessedValuation[Dist],$C17:$E17,AssessedValuation[Tif_NonTIF],$A$4))</f>
        <v>794567963</v>
      </c>
      <c r="I17" s="8">
        <f>SUMPRODUCT(SUMIFS(AssessedValuation[100% Ag Land],AssessedValuation[Dist],$C17:$E17,AssessedValuation[Tif_NonTIF],$A$4))</f>
        <v>247093669</v>
      </c>
      <c r="J17" s="8">
        <f>SUMPRODUCT(SUMIFS(AssessedValuation[100% Ag Building],AssessedValuation[Dist],$C17:$E17,AssessedValuation[Tif_NonTIF],$A$4))</f>
        <v>23963660</v>
      </c>
      <c r="K17" s="8">
        <f>SUMPRODUCT(SUMIFS(AssessedValuation[100% Commercial],AssessedValuation[Dist],$C17:$E17,AssessedValuation[Tif_NonTIF],$A$4))</f>
        <v>83639328</v>
      </c>
      <c r="L17" s="8">
        <f>SUMPRODUCT(SUMIFS(AssessedValuation[100% Industrial],AssessedValuation[Dist],$C17:$E17,AssessedValuation[Tif_NonTIF],$A$4))</f>
        <v>18414421</v>
      </c>
      <c r="M17" s="8">
        <f>SUMPRODUCT(SUMIFS(AssessedValuation[100% Reserved],AssessedValuation[Dist],$C17:$E17,AssessedValuation[Tif_NonTIF],$A$4))</f>
        <v>0</v>
      </c>
      <c r="N17" s="8">
        <f>SUMPRODUCT(SUMIFS(AssessedValuation[100% Reserved4],AssessedValuation[Dist],$C17,AssessedValuation[Tif_NonTIF],$A$4))</f>
        <v>0</v>
      </c>
      <c r="O17" s="8">
        <f>SUMPRODUCT(SUMIFS(AssessedValuation[100% Railroads],AssessedValuation[Dist],$C17:$E17,AssessedValuation[Tif_NonTIF],$A$4))</f>
        <v>3228611</v>
      </c>
      <c r="P17" s="8">
        <f>SUMPRODUCT(SUMIFS(AssessedValuation[100% Utilities],AssessedValuation[Dist],$C17:$E17,AssessedValuation[Tif_NonTIF],$A$4))</f>
        <v>3510636</v>
      </c>
      <c r="Q17" s="8">
        <f>SUMPRODUCT(SUMIFS(AssessedValuation[100% Other],AssessedValuation[Dist],$C17:$E17,AssessedValuation[Tif_NonTIF],$A$4))</f>
        <v>0</v>
      </c>
      <c r="R17" s="8">
        <f>SUMPRODUCT(SUMIFS(AssessedValuation[100% Gross],AssessedValuation[Dist],$C17:$E17,AssessedValuation[Tif_NonTIF],$A$4))</f>
        <v>1174418288</v>
      </c>
      <c r="S17" s="8">
        <f>SUMPRODUCT(SUMIFS(AssessedValuation[100% Military Exempt],AssessedValuation[Dist],$C17:$E17,AssessedValuation[Tif_NonTIF],$A$4))</f>
        <v>1551129</v>
      </c>
      <c r="T17" s="8">
        <f>SUMPRODUCT(SUMIFS(AssessedValuation[100% Homestead Exempt],AssessedValuation[Dist],$C17:$E17,AssessedValuation[Tif_NonTIF],$A$4))</f>
        <v>5544500</v>
      </c>
      <c r="U17" s="8">
        <f>SUMPRODUCT(SUMIFS(AssessedValuation[100% Net],AssessedValuation[Dist],$C17:$E17,AssessedValuation[Tif_NonTIF],$A$4))</f>
        <v>1167322659</v>
      </c>
      <c r="V17" s="8">
        <f>SUMPRODUCT(SUMIFS(AssessedValuation[100% Gas &amp; Elec Utilities],AssessedValuation[Dist],$C17:$E17,AssessedValuation[Tif_NonTIF],$A$4))</f>
        <v>47357442</v>
      </c>
      <c r="W17" s="8">
        <f t="shared" si="0"/>
        <v>1214680101</v>
      </c>
    </row>
    <row r="18" spans="1:23" x14ac:dyDescent="0.25">
      <c r="A18">
        <v>2026</v>
      </c>
      <c r="B18" t="s">
        <v>1037</v>
      </c>
      <c r="C18" t="s">
        <v>1055</v>
      </c>
      <c r="D18" t="s">
        <v>1750</v>
      </c>
      <c r="E18" t="s">
        <v>1750</v>
      </c>
      <c r="F18" t="s">
        <v>1055</v>
      </c>
      <c r="G18" t="s">
        <v>1057</v>
      </c>
      <c r="H18" s="8">
        <f>SUMPRODUCT(SUMIFS(AssessedValuation[100% Residential],AssessedValuation[Dist],$C18:$E18,AssessedValuation[Tif_NonTIF],$A$4))</f>
        <v>346040287</v>
      </c>
      <c r="I18" s="8">
        <f>SUMPRODUCT(SUMIFS(AssessedValuation[100% Ag Land],AssessedValuation[Dist],$C18:$E18,AssessedValuation[Tif_NonTIF],$A$4))</f>
        <v>297162090</v>
      </c>
      <c r="J18" s="8">
        <f>SUMPRODUCT(SUMIFS(AssessedValuation[100% Ag Building],AssessedValuation[Dist],$C18:$E18,AssessedValuation[Tif_NonTIF],$A$4))</f>
        <v>24678170</v>
      </c>
      <c r="K18" s="8">
        <f>SUMPRODUCT(SUMIFS(AssessedValuation[100% Commercial],AssessedValuation[Dist],$C18:$E18,AssessedValuation[Tif_NonTIF],$A$4))</f>
        <v>39717658</v>
      </c>
      <c r="L18" s="8">
        <f>SUMPRODUCT(SUMIFS(AssessedValuation[100% Industrial],AssessedValuation[Dist],$C18:$E18,AssessedValuation[Tif_NonTIF],$A$4))</f>
        <v>62366400</v>
      </c>
      <c r="M18" s="8">
        <f>SUMPRODUCT(SUMIFS(AssessedValuation[100% Reserved],AssessedValuation[Dist],$C18:$E18,AssessedValuation[Tif_NonTIF],$A$4))</f>
        <v>0</v>
      </c>
      <c r="N18" s="8">
        <f>SUMPRODUCT(SUMIFS(AssessedValuation[100% Reserved4],AssessedValuation[Dist],$C18,AssessedValuation[Tif_NonTIF],$A$4))</f>
        <v>0</v>
      </c>
      <c r="O18" s="8">
        <f>SUMPRODUCT(SUMIFS(AssessedValuation[100% Railroads],AssessedValuation[Dist],$C18:$E18,AssessedValuation[Tif_NonTIF],$A$4))</f>
        <v>4088730</v>
      </c>
      <c r="P18" s="8">
        <f>SUMPRODUCT(SUMIFS(AssessedValuation[100% Utilities],AssessedValuation[Dist],$C18:$E18,AssessedValuation[Tif_NonTIF],$A$4))</f>
        <v>42789883</v>
      </c>
      <c r="Q18" s="8">
        <f>SUMPRODUCT(SUMIFS(AssessedValuation[100% Other],AssessedValuation[Dist],$C18:$E18,AssessedValuation[Tif_NonTIF],$A$4))</f>
        <v>0</v>
      </c>
      <c r="R18" s="8">
        <f>SUMPRODUCT(SUMIFS(AssessedValuation[100% Gross],AssessedValuation[Dist],$C18:$E18,AssessedValuation[Tif_NonTIF],$A$4))</f>
        <v>816843218</v>
      </c>
      <c r="S18" s="8">
        <f>SUMPRODUCT(SUMIFS(AssessedValuation[100% Military Exempt],AssessedValuation[Dist],$C18:$E18,AssessedValuation[Tif_NonTIF],$A$4))</f>
        <v>691828</v>
      </c>
      <c r="T18" s="8">
        <f>SUMPRODUCT(SUMIFS(AssessedValuation[100% Homestead Exempt],AssessedValuation[Dist],$C18:$E18,AssessedValuation[Tif_NonTIF],$A$4))</f>
        <v>1881750</v>
      </c>
      <c r="U18" s="8">
        <f>SUMPRODUCT(SUMIFS(AssessedValuation[100% Net],AssessedValuation[Dist],$C18:$E18,AssessedValuation[Tif_NonTIF],$A$4))</f>
        <v>814269640</v>
      </c>
      <c r="V18" s="8">
        <f>SUMPRODUCT(SUMIFS(AssessedValuation[100% Gas &amp; Elec Utilities],AssessedValuation[Dist],$C18:$E18,AssessedValuation[Tif_NonTIF],$A$4))</f>
        <v>24332924</v>
      </c>
      <c r="W18" s="8">
        <f t="shared" si="0"/>
        <v>838602564</v>
      </c>
    </row>
    <row r="19" spans="1:23" x14ac:dyDescent="0.25">
      <c r="A19">
        <v>2026</v>
      </c>
      <c r="B19" t="s">
        <v>1024</v>
      </c>
      <c r="C19" t="s">
        <v>1058</v>
      </c>
      <c r="D19" t="s">
        <v>1750</v>
      </c>
      <c r="E19" t="s">
        <v>1750</v>
      </c>
      <c r="F19" t="s">
        <v>1058</v>
      </c>
      <c r="G19" t="s">
        <v>1059</v>
      </c>
      <c r="H19" s="8">
        <f>SUMPRODUCT(SUMIFS(AssessedValuation[100% Residential],AssessedValuation[Dist],$C19:$E19,AssessedValuation[Tif_NonTIF],$A$4))</f>
        <v>4514935200</v>
      </c>
      <c r="I19" s="8">
        <f>SUMPRODUCT(SUMIFS(AssessedValuation[100% Ag Land],AssessedValuation[Dist],$C19:$E19,AssessedValuation[Tif_NonTIF],$A$4))</f>
        <v>13120800</v>
      </c>
      <c r="J19" s="8">
        <f>SUMPRODUCT(SUMIFS(AssessedValuation[100% Ag Building],AssessedValuation[Dist],$C19:$E19,AssessedValuation[Tif_NonTIF],$A$4))</f>
        <v>278200</v>
      </c>
      <c r="K19" s="8">
        <f>SUMPRODUCT(SUMIFS(AssessedValuation[100% Commercial],AssessedValuation[Dist],$C19:$E19,AssessedValuation[Tif_NonTIF],$A$4))</f>
        <v>1178743600</v>
      </c>
      <c r="L19" s="8">
        <f>SUMPRODUCT(SUMIFS(AssessedValuation[100% Industrial],AssessedValuation[Dist],$C19:$E19,AssessedValuation[Tif_NonTIF],$A$4))</f>
        <v>169316400</v>
      </c>
      <c r="M19" s="8">
        <f>SUMPRODUCT(SUMIFS(AssessedValuation[100% Reserved],AssessedValuation[Dist],$C19:$E19,AssessedValuation[Tif_NonTIF],$A$4))</f>
        <v>0</v>
      </c>
      <c r="N19" s="8">
        <f>SUMPRODUCT(SUMIFS(AssessedValuation[100% Reserved4],AssessedValuation[Dist],$C19,AssessedValuation[Tif_NonTIF],$A$4))</f>
        <v>0</v>
      </c>
      <c r="O19" s="8">
        <f>SUMPRODUCT(SUMIFS(AssessedValuation[100% Railroads],AssessedValuation[Dist],$C19:$E19,AssessedValuation[Tif_NonTIF],$A$4))</f>
        <v>13776094</v>
      </c>
      <c r="P19" s="8">
        <f>SUMPRODUCT(SUMIFS(AssessedValuation[100% Utilities],AssessedValuation[Dist],$C19:$E19,AssessedValuation[Tif_NonTIF],$A$4))</f>
        <v>657111</v>
      </c>
      <c r="Q19" s="8">
        <f>SUMPRODUCT(SUMIFS(AssessedValuation[100% Other],AssessedValuation[Dist],$C19:$E19,AssessedValuation[Tif_NonTIF],$A$4))</f>
        <v>0</v>
      </c>
      <c r="R19" s="8">
        <f>SUMPRODUCT(SUMIFS(AssessedValuation[100% Gross],AssessedValuation[Dist],$C19:$E19,AssessedValuation[Tif_NonTIF],$A$4))</f>
        <v>5890827405</v>
      </c>
      <c r="S19" s="8">
        <f>SUMPRODUCT(SUMIFS(AssessedValuation[100% Military Exempt],AssessedValuation[Dist],$C19:$E19,AssessedValuation[Tif_NonTIF],$A$4))</f>
        <v>3330520</v>
      </c>
      <c r="T19" s="8">
        <f>SUMPRODUCT(SUMIFS(AssessedValuation[100% Homestead Exempt],AssessedValuation[Dist],$C19:$E19,AssessedValuation[Tif_NonTIF],$A$4))</f>
        <v>14391000</v>
      </c>
      <c r="U19" s="8">
        <f>SUMPRODUCT(SUMIFS(AssessedValuation[100% Net],AssessedValuation[Dist],$C19:$E19,AssessedValuation[Tif_NonTIF],$A$4))</f>
        <v>5873105885</v>
      </c>
      <c r="V19" s="8">
        <f>SUMPRODUCT(SUMIFS(AssessedValuation[100% Gas &amp; Elec Utilities],AssessedValuation[Dist],$C19:$E19,AssessedValuation[Tif_NonTIF],$A$4))</f>
        <v>46298106</v>
      </c>
      <c r="W19" s="8">
        <f t="shared" si="0"/>
        <v>5919403991</v>
      </c>
    </row>
    <row r="20" spans="1:23" x14ac:dyDescent="0.25">
      <c r="A20">
        <v>2026</v>
      </c>
      <c r="B20" t="s">
        <v>1043</v>
      </c>
      <c r="C20" t="s">
        <v>1060</v>
      </c>
      <c r="D20" t="s">
        <v>1750</v>
      </c>
      <c r="E20" t="s">
        <v>1750</v>
      </c>
      <c r="F20" t="s">
        <v>1060</v>
      </c>
      <c r="G20" t="s">
        <v>1061</v>
      </c>
      <c r="H20" s="8">
        <f>SUMPRODUCT(SUMIFS(AssessedValuation[100% Residential],AssessedValuation[Dist],$C20:$E20,AssessedValuation[Tif_NonTIF],$A$4))</f>
        <v>752755282</v>
      </c>
      <c r="I20" s="8">
        <f>SUMPRODUCT(SUMIFS(AssessedValuation[100% Ag Land],AssessedValuation[Dist],$C20:$E20,AssessedValuation[Tif_NonTIF],$A$4))</f>
        <v>119285820</v>
      </c>
      <c r="J20" s="8">
        <f>SUMPRODUCT(SUMIFS(AssessedValuation[100% Ag Building],AssessedValuation[Dist],$C20:$E20,AssessedValuation[Tif_NonTIF],$A$4))</f>
        <v>9145580</v>
      </c>
      <c r="K20" s="8">
        <f>SUMPRODUCT(SUMIFS(AssessedValuation[100% Commercial],AssessedValuation[Dist],$C20:$E20,AssessedValuation[Tif_NonTIF],$A$4))</f>
        <v>63661657</v>
      </c>
      <c r="L20" s="8">
        <f>SUMPRODUCT(SUMIFS(AssessedValuation[100% Industrial],AssessedValuation[Dist],$C20:$E20,AssessedValuation[Tif_NonTIF],$A$4))</f>
        <v>5106583</v>
      </c>
      <c r="M20" s="8">
        <f>SUMPRODUCT(SUMIFS(AssessedValuation[100% Reserved],AssessedValuation[Dist],$C20:$E20,AssessedValuation[Tif_NonTIF],$A$4))</f>
        <v>0</v>
      </c>
      <c r="N20" s="8">
        <f>SUMPRODUCT(SUMIFS(AssessedValuation[100% Reserved4],AssessedValuation[Dist],$C20,AssessedValuation[Tif_NonTIF],$A$4))</f>
        <v>0</v>
      </c>
      <c r="O20" s="8">
        <f>SUMPRODUCT(SUMIFS(AssessedValuation[100% Railroads],AssessedValuation[Dist],$C20:$E20,AssessedValuation[Tif_NonTIF],$A$4))</f>
        <v>0</v>
      </c>
      <c r="P20" s="8">
        <f>SUMPRODUCT(SUMIFS(AssessedValuation[100% Utilities],AssessedValuation[Dist],$C20:$E20,AssessedValuation[Tif_NonTIF],$A$4))</f>
        <v>3862937</v>
      </c>
      <c r="Q20" s="8">
        <f>SUMPRODUCT(SUMIFS(AssessedValuation[100% Other],AssessedValuation[Dist],$C20:$E20,AssessedValuation[Tif_NonTIF],$A$4))</f>
        <v>999146</v>
      </c>
      <c r="R20" s="8">
        <f>SUMPRODUCT(SUMIFS(AssessedValuation[100% Gross],AssessedValuation[Dist],$C20:$E20,AssessedValuation[Tif_NonTIF],$A$4))</f>
        <v>954817005</v>
      </c>
      <c r="S20" s="8">
        <f>SUMPRODUCT(SUMIFS(AssessedValuation[100% Military Exempt],AssessedValuation[Dist],$C20:$E20,AssessedValuation[Tif_NonTIF],$A$4))</f>
        <v>1701072</v>
      </c>
      <c r="T20" s="8">
        <f>SUMPRODUCT(SUMIFS(AssessedValuation[100% Homestead Exempt],AssessedValuation[Dist],$C20:$E20,AssessedValuation[Tif_NonTIF],$A$4))</f>
        <v>6487000</v>
      </c>
      <c r="U20" s="8">
        <f>SUMPRODUCT(SUMIFS(AssessedValuation[100% Net],AssessedValuation[Dist],$C20:$E20,AssessedValuation[Tif_NonTIF],$A$4))</f>
        <v>946628933</v>
      </c>
      <c r="V20" s="8">
        <f>SUMPRODUCT(SUMIFS(AssessedValuation[100% Gas &amp; Elec Utilities],AssessedValuation[Dist],$C20:$E20,AssessedValuation[Tif_NonTIF],$A$4))</f>
        <v>66707340</v>
      </c>
      <c r="W20" s="8">
        <f t="shared" si="0"/>
        <v>1013336273</v>
      </c>
    </row>
    <row r="21" spans="1:23" x14ac:dyDescent="0.25">
      <c r="A21">
        <v>2026</v>
      </c>
      <c r="B21" t="s">
        <v>1062</v>
      </c>
      <c r="C21" t="s">
        <v>1063</v>
      </c>
      <c r="D21" t="s">
        <v>1750</v>
      </c>
      <c r="E21" t="s">
        <v>1750</v>
      </c>
      <c r="F21" t="s">
        <v>1063</v>
      </c>
      <c r="G21" t="s">
        <v>1064</v>
      </c>
      <c r="H21" s="8">
        <f>SUMPRODUCT(SUMIFS(AssessedValuation[100% Residential],AssessedValuation[Dist],$C21:$E21,AssessedValuation[Tif_NonTIF],$A$4))</f>
        <v>137252900</v>
      </c>
      <c r="I21" s="8">
        <f>SUMPRODUCT(SUMIFS(AssessedValuation[100% Ag Land],AssessedValuation[Dist],$C21:$E21,AssessedValuation[Tif_NonTIF],$A$4))</f>
        <v>83072600</v>
      </c>
      <c r="J21" s="8">
        <f>SUMPRODUCT(SUMIFS(AssessedValuation[100% Ag Building],AssessedValuation[Dist],$C21:$E21,AssessedValuation[Tif_NonTIF],$A$4))</f>
        <v>6349100</v>
      </c>
      <c r="K21" s="8">
        <f>SUMPRODUCT(SUMIFS(AssessedValuation[100% Commercial],AssessedValuation[Dist],$C21:$E21,AssessedValuation[Tif_NonTIF],$A$4))</f>
        <v>4339900</v>
      </c>
      <c r="L21" s="8">
        <f>SUMPRODUCT(SUMIFS(AssessedValuation[100% Industrial],AssessedValuation[Dist],$C21:$E21,AssessedValuation[Tif_NonTIF],$A$4))</f>
        <v>2487700</v>
      </c>
      <c r="M21" s="8">
        <f>SUMPRODUCT(SUMIFS(AssessedValuation[100% Reserved],AssessedValuation[Dist],$C21:$E21,AssessedValuation[Tif_NonTIF],$A$4))</f>
        <v>0</v>
      </c>
      <c r="N21" s="8">
        <f>SUMPRODUCT(SUMIFS(AssessedValuation[100% Reserved4],AssessedValuation[Dist],$C21,AssessedValuation[Tif_NonTIF],$A$4))</f>
        <v>0</v>
      </c>
      <c r="O21" s="8">
        <f>SUMPRODUCT(SUMIFS(AssessedValuation[100% Railroads],AssessedValuation[Dist],$C21:$E21,AssessedValuation[Tif_NonTIF],$A$4))</f>
        <v>0</v>
      </c>
      <c r="P21" s="8">
        <f>SUMPRODUCT(SUMIFS(AssessedValuation[100% Utilities],AssessedValuation[Dist],$C21:$E21,AssessedValuation[Tif_NonTIF],$A$4))</f>
        <v>841392</v>
      </c>
      <c r="Q21" s="8">
        <f>SUMPRODUCT(SUMIFS(AssessedValuation[100% Other],AssessedValuation[Dist],$C21:$E21,AssessedValuation[Tif_NonTIF],$A$4))</f>
        <v>0</v>
      </c>
      <c r="R21" s="8">
        <f>SUMPRODUCT(SUMIFS(AssessedValuation[100% Gross],AssessedValuation[Dist],$C21:$E21,AssessedValuation[Tif_NonTIF],$A$4))</f>
        <v>234343592</v>
      </c>
      <c r="S21" s="8">
        <f>SUMPRODUCT(SUMIFS(AssessedValuation[100% Military Exempt],AssessedValuation[Dist],$C21:$E21,AssessedValuation[Tif_NonTIF],$A$4))</f>
        <v>204000</v>
      </c>
      <c r="T21" s="8">
        <f>SUMPRODUCT(SUMIFS(AssessedValuation[100% Homestead Exempt],AssessedValuation[Dist],$C21:$E21,AssessedValuation[Tif_NonTIF],$A$4))</f>
        <v>975000</v>
      </c>
      <c r="U21" s="8">
        <f>SUMPRODUCT(SUMIFS(AssessedValuation[100% Net],AssessedValuation[Dist],$C21:$E21,AssessedValuation[Tif_NonTIF],$A$4))</f>
        <v>233164592</v>
      </c>
      <c r="V21" s="8">
        <f>SUMPRODUCT(SUMIFS(AssessedValuation[100% Gas &amp; Elec Utilities],AssessedValuation[Dist],$C21:$E21,AssessedValuation[Tif_NonTIF],$A$4))</f>
        <v>18662625</v>
      </c>
      <c r="W21" s="8">
        <f t="shared" si="0"/>
        <v>251827217</v>
      </c>
    </row>
    <row r="22" spans="1:23" x14ac:dyDescent="0.25">
      <c r="A22">
        <v>2026</v>
      </c>
      <c r="B22" t="s">
        <v>1024</v>
      </c>
      <c r="C22" t="s">
        <v>1065</v>
      </c>
      <c r="D22" t="s">
        <v>1750</v>
      </c>
      <c r="E22" t="s">
        <v>1750</v>
      </c>
      <c r="F22" t="s">
        <v>1065</v>
      </c>
      <c r="G22" t="s">
        <v>1066</v>
      </c>
      <c r="H22" s="8">
        <f>SUMPRODUCT(SUMIFS(AssessedValuation[100% Residential],AssessedValuation[Dist],$C22:$E22,AssessedValuation[Tif_NonTIF],$A$4))</f>
        <v>9431678573</v>
      </c>
      <c r="I22" s="8">
        <f>SUMPRODUCT(SUMIFS(AssessedValuation[100% Ag Land],AssessedValuation[Dist],$C22:$E22,AssessedValuation[Tif_NonTIF],$A$4))</f>
        <v>17511690</v>
      </c>
      <c r="J22" s="8">
        <f>SUMPRODUCT(SUMIFS(AssessedValuation[100% Ag Building],AssessedValuation[Dist],$C22:$E22,AssessedValuation[Tif_NonTIF],$A$4))</f>
        <v>1182860</v>
      </c>
      <c r="K22" s="8">
        <f>SUMPRODUCT(SUMIFS(AssessedValuation[100% Commercial],AssessedValuation[Dist],$C22:$E22,AssessedValuation[Tif_NonTIF],$A$4))</f>
        <v>1390438694</v>
      </c>
      <c r="L22" s="8">
        <f>SUMPRODUCT(SUMIFS(AssessedValuation[100% Industrial],AssessedValuation[Dist],$C22:$E22,AssessedValuation[Tif_NonTIF],$A$4))</f>
        <v>213388217</v>
      </c>
      <c r="M22" s="8">
        <f>SUMPRODUCT(SUMIFS(AssessedValuation[100% Reserved],AssessedValuation[Dist],$C22:$E22,AssessedValuation[Tif_NonTIF],$A$4))</f>
        <v>0</v>
      </c>
      <c r="N22" s="8">
        <f>SUMPRODUCT(SUMIFS(AssessedValuation[100% Reserved4],AssessedValuation[Dist],$C22,AssessedValuation[Tif_NonTIF],$A$4))</f>
        <v>0</v>
      </c>
      <c r="O22" s="8">
        <f>SUMPRODUCT(SUMIFS(AssessedValuation[100% Railroads],AssessedValuation[Dist],$C22:$E22,AssessedValuation[Tif_NonTIF],$A$4))</f>
        <v>2766120</v>
      </c>
      <c r="P22" s="8">
        <f>SUMPRODUCT(SUMIFS(AssessedValuation[100% Utilities],AssessedValuation[Dist],$C22:$E22,AssessedValuation[Tif_NonTIF],$A$4))</f>
        <v>1294241</v>
      </c>
      <c r="Q22" s="8">
        <f>SUMPRODUCT(SUMIFS(AssessedValuation[100% Other],AssessedValuation[Dist],$C22:$E22,AssessedValuation[Tif_NonTIF],$A$4))</f>
        <v>0</v>
      </c>
      <c r="R22" s="8">
        <f>SUMPRODUCT(SUMIFS(AssessedValuation[100% Gross],AssessedValuation[Dist],$C22:$E22,AssessedValuation[Tif_NonTIF],$A$4))</f>
        <v>11058260395</v>
      </c>
      <c r="S22" s="8">
        <f>SUMPRODUCT(SUMIFS(AssessedValuation[100% Military Exempt],AssessedValuation[Dist],$C22:$E22,AssessedValuation[Tif_NonTIF],$A$4))</f>
        <v>7828147</v>
      </c>
      <c r="T22" s="8">
        <f>SUMPRODUCT(SUMIFS(AssessedValuation[100% Homestead Exempt],AssessedValuation[Dist],$C22:$E22,AssessedValuation[Tif_NonTIF],$A$4))</f>
        <v>31616000</v>
      </c>
      <c r="U22" s="8">
        <f>SUMPRODUCT(SUMIFS(AssessedValuation[100% Net],AssessedValuation[Dist],$C22:$E22,AssessedValuation[Tif_NonTIF],$A$4))</f>
        <v>11018816248</v>
      </c>
      <c r="V22" s="8">
        <f>SUMPRODUCT(SUMIFS(AssessedValuation[100% Gas &amp; Elec Utilities],AssessedValuation[Dist],$C22:$E22,AssessedValuation[Tif_NonTIF],$A$4))</f>
        <v>138735381</v>
      </c>
      <c r="W22" s="8">
        <f t="shared" si="0"/>
        <v>11157551629</v>
      </c>
    </row>
    <row r="23" spans="1:23" x14ac:dyDescent="0.25">
      <c r="A23">
        <v>2026</v>
      </c>
      <c r="B23" t="s">
        <v>1029</v>
      </c>
      <c r="C23" t="s">
        <v>1067</v>
      </c>
      <c r="D23" t="s">
        <v>1750</v>
      </c>
      <c r="E23" t="s">
        <v>1750</v>
      </c>
      <c r="F23" t="s">
        <v>1067</v>
      </c>
      <c r="G23" t="s">
        <v>1069</v>
      </c>
      <c r="H23" s="8">
        <f>SUMPRODUCT(SUMIFS(AssessedValuation[100% Residential],AssessedValuation[Dist],$C23:$E23,AssessedValuation[Tif_NonTIF],$A$4))</f>
        <v>352351150</v>
      </c>
      <c r="I23" s="8">
        <f>SUMPRODUCT(SUMIFS(AssessedValuation[100% Ag Land],AssessedValuation[Dist],$C23:$E23,AssessedValuation[Tif_NonTIF],$A$4))</f>
        <v>176328330</v>
      </c>
      <c r="J23" s="8">
        <f>SUMPRODUCT(SUMIFS(AssessedValuation[100% Ag Building],AssessedValuation[Dist],$C23:$E23,AssessedValuation[Tif_NonTIF],$A$4))</f>
        <v>13405880</v>
      </c>
      <c r="K23" s="8">
        <f>SUMPRODUCT(SUMIFS(AssessedValuation[100% Commercial],AssessedValuation[Dist],$C23:$E23,AssessedValuation[Tif_NonTIF],$A$4))</f>
        <v>26915685</v>
      </c>
      <c r="L23" s="8">
        <f>SUMPRODUCT(SUMIFS(AssessedValuation[100% Industrial],AssessedValuation[Dist],$C23:$E23,AssessedValuation[Tif_NonTIF],$A$4))</f>
        <v>6086689</v>
      </c>
      <c r="M23" s="8">
        <f>SUMPRODUCT(SUMIFS(AssessedValuation[100% Reserved],AssessedValuation[Dist],$C23:$E23,AssessedValuation[Tif_NonTIF],$A$4))</f>
        <v>0</v>
      </c>
      <c r="N23" s="8">
        <f>SUMPRODUCT(SUMIFS(AssessedValuation[100% Reserved4],AssessedValuation[Dist],$C23,AssessedValuation[Tif_NonTIF],$A$4))</f>
        <v>0</v>
      </c>
      <c r="O23" s="8">
        <f>SUMPRODUCT(SUMIFS(AssessedValuation[100% Railroads],AssessedValuation[Dist],$C23:$E23,AssessedValuation[Tif_NonTIF],$A$4))</f>
        <v>4997336</v>
      </c>
      <c r="P23" s="8">
        <f>SUMPRODUCT(SUMIFS(AssessedValuation[100% Utilities],AssessedValuation[Dist],$C23:$E23,AssessedValuation[Tif_NonTIF],$A$4))</f>
        <v>872507</v>
      </c>
      <c r="Q23" s="8">
        <f>SUMPRODUCT(SUMIFS(AssessedValuation[100% Other],AssessedValuation[Dist],$C23:$E23,AssessedValuation[Tif_NonTIF],$A$4))</f>
        <v>0</v>
      </c>
      <c r="R23" s="8">
        <f>SUMPRODUCT(SUMIFS(AssessedValuation[100% Gross],AssessedValuation[Dist],$C23:$E23,AssessedValuation[Tif_NonTIF],$A$4))</f>
        <v>580957577</v>
      </c>
      <c r="S23" s="8">
        <f>SUMPRODUCT(SUMIFS(AssessedValuation[100% Military Exempt],AssessedValuation[Dist],$C23:$E23,AssessedValuation[Tif_NonTIF],$A$4))</f>
        <v>859704</v>
      </c>
      <c r="T23" s="8">
        <f>SUMPRODUCT(SUMIFS(AssessedValuation[100% Homestead Exempt],AssessedValuation[Dist],$C23:$E23,AssessedValuation[Tif_NonTIF],$A$4))</f>
        <v>3178500</v>
      </c>
      <c r="U23" s="8">
        <f>SUMPRODUCT(SUMIFS(AssessedValuation[100% Net],AssessedValuation[Dist],$C23:$E23,AssessedValuation[Tif_NonTIF],$A$4))</f>
        <v>576919373</v>
      </c>
      <c r="V23" s="8">
        <f>SUMPRODUCT(SUMIFS(AssessedValuation[100% Gas &amp; Elec Utilities],AssessedValuation[Dist],$C23:$E23,AssessedValuation[Tif_NonTIF],$A$4))</f>
        <v>94493333</v>
      </c>
      <c r="W23" s="8">
        <f t="shared" si="0"/>
        <v>671412706</v>
      </c>
    </row>
    <row r="24" spans="1:23" x14ac:dyDescent="0.25">
      <c r="A24">
        <v>2026</v>
      </c>
      <c r="B24" t="s">
        <v>1034</v>
      </c>
      <c r="C24" t="s">
        <v>1070</v>
      </c>
      <c r="D24" t="s">
        <v>1750</v>
      </c>
      <c r="E24" t="s">
        <v>1750</v>
      </c>
      <c r="F24" t="s">
        <v>1070</v>
      </c>
      <c r="G24" t="s">
        <v>1071</v>
      </c>
      <c r="H24" s="8">
        <f>SUMPRODUCT(SUMIFS(AssessedValuation[100% Residential],AssessedValuation[Dist],$C24:$E24,AssessedValuation[Tif_NonTIF],$A$4))</f>
        <v>127647149</v>
      </c>
      <c r="I24" s="8">
        <f>SUMPRODUCT(SUMIFS(AssessedValuation[100% Ag Land],AssessedValuation[Dist],$C24:$E24,AssessedValuation[Tif_NonTIF],$A$4))</f>
        <v>217192160</v>
      </c>
      <c r="J24" s="8">
        <f>SUMPRODUCT(SUMIFS(AssessedValuation[100% Ag Building],AssessedValuation[Dist],$C24:$E24,AssessedValuation[Tif_NonTIF],$A$4))</f>
        <v>18377630</v>
      </c>
      <c r="K24" s="8">
        <f>SUMPRODUCT(SUMIFS(AssessedValuation[100% Commercial],AssessedValuation[Dist],$C24:$E24,AssessedValuation[Tif_NonTIF],$A$4))</f>
        <v>10657887</v>
      </c>
      <c r="L24" s="8">
        <f>SUMPRODUCT(SUMIFS(AssessedValuation[100% Industrial],AssessedValuation[Dist],$C24:$E24,AssessedValuation[Tif_NonTIF],$A$4))</f>
        <v>57814913</v>
      </c>
      <c r="M24" s="8">
        <f>SUMPRODUCT(SUMIFS(AssessedValuation[100% Reserved],AssessedValuation[Dist],$C24:$E24,AssessedValuation[Tif_NonTIF],$A$4))</f>
        <v>0</v>
      </c>
      <c r="N24" s="8">
        <f>SUMPRODUCT(SUMIFS(AssessedValuation[100% Reserved4],AssessedValuation[Dist],$C24,AssessedValuation[Tif_NonTIF],$A$4))</f>
        <v>0</v>
      </c>
      <c r="O24" s="8">
        <f>SUMPRODUCT(SUMIFS(AssessedValuation[100% Railroads],AssessedValuation[Dist],$C24:$E24,AssessedValuation[Tif_NonTIF],$A$4))</f>
        <v>20808895</v>
      </c>
      <c r="P24" s="8">
        <f>SUMPRODUCT(SUMIFS(AssessedValuation[100% Utilities],AssessedValuation[Dist],$C24:$E24,AssessedValuation[Tif_NonTIF],$A$4))</f>
        <v>626099</v>
      </c>
      <c r="Q24" s="8">
        <f>SUMPRODUCT(SUMIFS(AssessedValuation[100% Other],AssessedValuation[Dist],$C24:$E24,AssessedValuation[Tif_NonTIF],$A$4))</f>
        <v>0</v>
      </c>
      <c r="R24" s="8">
        <f>SUMPRODUCT(SUMIFS(AssessedValuation[100% Gross],AssessedValuation[Dist],$C24:$E24,AssessedValuation[Tif_NonTIF],$A$4))</f>
        <v>453124733</v>
      </c>
      <c r="S24" s="8">
        <f>SUMPRODUCT(SUMIFS(AssessedValuation[100% Military Exempt],AssessedValuation[Dist],$C24:$E24,AssessedValuation[Tif_NonTIF],$A$4))</f>
        <v>280000</v>
      </c>
      <c r="T24" s="8">
        <f>SUMPRODUCT(SUMIFS(AssessedValuation[100% Homestead Exempt],AssessedValuation[Dist],$C24:$E24,AssessedValuation[Tif_NonTIF],$A$4))</f>
        <v>1306136</v>
      </c>
      <c r="U24" s="8">
        <f>SUMPRODUCT(SUMIFS(AssessedValuation[100% Net],AssessedValuation[Dist],$C24:$E24,AssessedValuation[Tif_NonTIF],$A$4))</f>
        <v>451538597</v>
      </c>
      <c r="V24" s="8">
        <f>SUMPRODUCT(SUMIFS(AssessedValuation[100% Gas &amp; Elec Utilities],AssessedValuation[Dist],$C24:$E24,AssessedValuation[Tif_NonTIF],$A$4))</f>
        <v>12350768</v>
      </c>
      <c r="W24" s="8">
        <f t="shared" si="0"/>
        <v>463889365</v>
      </c>
    </row>
    <row r="25" spans="1:23" x14ac:dyDescent="0.25">
      <c r="A25">
        <v>2026</v>
      </c>
      <c r="B25" t="s">
        <v>1031</v>
      </c>
      <c r="C25" t="s">
        <v>1072</v>
      </c>
      <c r="D25" t="s">
        <v>1750</v>
      </c>
      <c r="E25" t="s">
        <v>1750</v>
      </c>
      <c r="F25" t="s">
        <v>1072</v>
      </c>
      <c r="G25" t="s">
        <v>1073</v>
      </c>
      <c r="H25" s="8">
        <f>SUMPRODUCT(SUMIFS(AssessedValuation[100% Residential],AssessedValuation[Dist],$C25:$E25,AssessedValuation[Tif_NonTIF],$A$4))</f>
        <v>562259924</v>
      </c>
      <c r="I25" s="8">
        <f>SUMPRODUCT(SUMIFS(AssessedValuation[100% Ag Land],AssessedValuation[Dist],$C25:$E25,AssessedValuation[Tif_NonTIF],$A$4))</f>
        <v>241050770</v>
      </c>
      <c r="J25" s="8">
        <f>SUMPRODUCT(SUMIFS(AssessedValuation[100% Ag Building],AssessedValuation[Dist],$C25:$E25,AssessedValuation[Tif_NonTIF],$A$4))</f>
        <v>13916690</v>
      </c>
      <c r="K25" s="8">
        <f>SUMPRODUCT(SUMIFS(AssessedValuation[100% Commercial],AssessedValuation[Dist],$C25:$E25,AssessedValuation[Tif_NonTIF],$A$4))</f>
        <v>102439715</v>
      </c>
      <c r="L25" s="8">
        <f>SUMPRODUCT(SUMIFS(AssessedValuation[100% Industrial],AssessedValuation[Dist],$C25:$E25,AssessedValuation[Tif_NonTIF],$A$4))</f>
        <v>12742560</v>
      </c>
      <c r="M25" s="8">
        <f>SUMPRODUCT(SUMIFS(AssessedValuation[100% Reserved],AssessedValuation[Dist],$C25:$E25,AssessedValuation[Tif_NonTIF],$A$4))</f>
        <v>0</v>
      </c>
      <c r="N25" s="8">
        <f>SUMPRODUCT(SUMIFS(AssessedValuation[100% Reserved4],AssessedValuation[Dist],$C25,AssessedValuation[Tif_NonTIF],$A$4))</f>
        <v>0</v>
      </c>
      <c r="O25" s="8">
        <f>SUMPRODUCT(SUMIFS(AssessedValuation[100% Railroads],AssessedValuation[Dist],$C25:$E25,AssessedValuation[Tif_NonTIF],$A$4))</f>
        <v>4830042</v>
      </c>
      <c r="P25" s="8">
        <f>SUMPRODUCT(SUMIFS(AssessedValuation[100% Utilities],AssessedValuation[Dist],$C25:$E25,AssessedValuation[Tif_NonTIF],$A$4))</f>
        <v>18055057</v>
      </c>
      <c r="Q25" s="8">
        <f>SUMPRODUCT(SUMIFS(AssessedValuation[100% Other],AssessedValuation[Dist],$C25:$E25,AssessedValuation[Tif_NonTIF],$A$4))</f>
        <v>0</v>
      </c>
      <c r="R25" s="8">
        <f>SUMPRODUCT(SUMIFS(AssessedValuation[100% Gross],AssessedValuation[Dist],$C25:$E25,AssessedValuation[Tif_NonTIF],$A$4))</f>
        <v>955294758</v>
      </c>
      <c r="S25" s="8">
        <f>SUMPRODUCT(SUMIFS(AssessedValuation[100% Military Exempt],AssessedValuation[Dist],$C25:$E25,AssessedValuation[Tif_NonTIF],$A$4))</f>
        <v>1444000</v>
      </c>
      <c r="T25" s="8">
        <f>SUMPRODUCT(SUMIFS(AssessedValuation[100% Homestead Exempt],AssessedValuation[Dist],$C25:$E25,AssessedValuation[Tif_NonTIF],$A$4))</f>
        <v>4852557</v>
      </c>
      <c r="U25" s="8">
        <f>SUMPRODUCT(SUMIFS(AssessedValuation[100% Net],AssessedValuation[Dist],$C25:$E25,AssessedValuation[Tif_NonTIF],$A$4))</f>
        <v>948998201</v>
      </c>
      <c r="V25" s="8">
        <f>SUMPRODUCT(SUMIFS(AssessedValuation[100% Gas &amp; Elec Utilities],AssessedValuation[Dist],$C25:$E25,AssessedValuation[Tif_NonTIF],$A$4))</f>
        <v>52466259</v>
      </c>
      <c r="W25" s="8">
        <f t="shared" si="0"/>
        <v>1001464460</v>
      </c>
    </row>
    <row r="26" spans="1:23" x14ac:dyDescent="0.25">
      <c r="A26">
        <v>2026</v>
      </c>
      <c r="B26" t="s">
        <v>1024</v>
      </c>
      <c r="C26" t="s">
        <v>1074</v>
      </c>
      <c r="D26" t="s">
        <v>1750</v>
      </c>
      <c r="E26" t="s">
        <v>1750</v>
      </c>
      <c r="F26" t="s">
        <v>1074</v>
      </c>
      <c r="G26" t="s">
        <v>1075</v>
      </c>
      <c r="H26" s="8">
        <f>SUMPRODUCT(SUMIFS(AssessedValuation[100% Residential],AssessedValuation[Dist],$C26:$E26,AssessedValuation[Tif_NonTIF],$A$4))</f>
        <v>203424344</v>
      </c>
      <c r="I26" s="8">
        <f>SUMPRODUCT(SUMIFS(AssessedValuation[100% Ag Land],AssessedValuation[Dist],$C26:$E26,AssessedValuation[Tif_NonTIF],$A$4))</f>
        <v>276852600</v>
      </c>
      <c r="J26" s="8">
        <f>SUMPRODUCT(SUMIFS(AssessedValuation[100% Ag Building],AssessedValuation[Dist],$C26:$E26,AssessedValuation[Tif_NonTIF],$A$4))</f>
        <v>19957350</v>
      </c>
      <c r="K26" s="8">
        <f>SUMPRODUCT(SUMIFS(AssessedValuation[100% Commercial],AssessedValuation[Dist],$C26:$E26,AssessedValuation[Tif_NonTIF],$A$4))</f>
        <v>44875999</v>
      </c>
      <c r="L26" s="8">
        <f>SUMPRODUCT(SUMIFS(AssessedValuation[100% Industrial],AssessedValuation[Dist],$C26:$E26,AssessedValuation[Tif_NonTIF],$A$4))</f>
        <v>21555324</v>
      </c>
      <c r="M26" s="8">
        <f>SUMPRODUCT(SUMIFS(AssessedValuation[100% Reserved],AssessedValuation[Dist],$C26:$E26,AssessedValuation[Tif_NonTIF],$A$4))</f>
        <v>0</v>
      </c>
      <c r="N26" s="8">
        <f>SUMPRODUCT(SUMIFS(AssessedValuation[100% Reserved4],AssessedValuation[Dist],$C26,AssessedValuation[Tif_NonTIF],$A$4))</f>
        <v>0</v>
      </c>
      <c r="O26" s="8">
        <f>SUMPRODUCT(SUMIFS(AssessedValuation[100% Railroads],AssessedValuation[Dist],$C26:$E26,AssessedValuation[Tif_NonTIF],$A$4))</f>
        <v>0</v>
      </c>
      <c r="P26" s="8">
        <f>SUMPRODUCT(SUMIFS(AssessedValuation[100% Utilities],AssessedValuation[Dist],$C26:$E26,AssessedValuation[Tif_NonTIF],$A$4))</f>
        <v>358964</v>
      </c>
      <c r="Q26" s="8">
        <f>SUMPRODUCT(SUMIFS(AssessedValuation[100% Other],AssessedValuation[Dist],$C26:$E26,AssessedValuation[Tif_NonTIF],$A$4))</f>
        <v>0</v>
      </c>
      <c r="R26" s="8">
        <f>SUMPRODUCT(SUMIFS(AssessedValuation[100% Gross],AssessedValuation[Dist],$C26:$E26,AssessedValuation[Tif_NonTIF],$A$4))</f>
        <v>567024581</v>
      </c>
      <c r="S26" s="8">
        <f>SUMPRODUCT(SUMIFS(AssessedValuation[100% Military Exempt],AssessedValuation[Dist],$C26:$E26,AssessedValuation[Tif_NonTIF],$A$4))</f>
        <v>636000</v>
      </c>
      <c r="T26" s="8">
        <f>SUMPRODUCT(SUMIFS(AssessedValuation[100% Homestead Exempt],AssessedValuation[Dist],$C26:$E26,AssessedValuation[Tif_NonTIF],$A$4))</f>
        <v>2340000</v>
      </c>
      <c r="U26" s="8">
        <f>SUMPRODUCT(SUMIFS(AssessedValuation[100% Net],AssessedValuation[Dist],$C26:$E26,AssessedValuation[Tif_NonTIF],$A$4))</f>
        <v>564048581</v>
      </c>
      <c r="V26" s="8">
        <f>SUMPRODUCT(SUMIFS(AssessedValuation[100% Gas &amp; Elec Utilities],AssessedValuation[Dist],$C26:$E26,AssessedValuation[Tif_NonTIF],$A$4))</f>
        <v>56761277</v>
      </c>
      <c r="W26" s="8">
        <f t="shared" si="0"/>
        <v>620809858</v>
      </c>
    </row>
    <row r="27" spans="1:23" x14ac:dyDescent="0.25">
      <c r="A27">
        <v>2026</v>
      </c>
      <c r="B27" t="s">
        <v>1024</v>
      </c>
      <c r="C27" t="s">
        <v>1076</v>
      </c>
      <c r="D27" t="s">
        <v>1750</v>
      </c>
      <c r="E27" t="s">
        <v>1750</v>
      </c>
      <c r="F27" t="s">
        <v>1076</v>
      </c>
      <c r="G27" t="s">
        <v>1077</v>
      </c>
      <c r="H27" s="8">
        <f>SUMPRODUCT(SUMIFS(AssessedValuation[100% Residential],AssessedValuation[Dist],$C27:$E27,AssessedValuation[Tif_NonTIF],$A$4))</f>
        <v>804503495</v>
      </c>
      <c r="I27" s="8">
        <f>SUMPRODUCT(SUMIFS(AssessedValuation[100% Ag Land],AssessedValuation[Dist],$C27:$E27,AssessedValuation[Tif_NonTIF],$A$4))</f>
        <v>85870069</v>
      </c>
      <c r="J27" s="8">
        <f>SUMPRODUCT(SUMIFS(AssessedValuation[100% Ag Building],AssessedValuation[Dist],$C27:$E27,AssessedValuation[Tif_NonTIF],$A$4))</f>
        <v>4058456</v>
      </c>
      <c r="K27" s="8">
        <f>SUMPRODUCT(SUMIFS(AssessedValuation[100% Commercial],AssessedValuation[Dist],$C27:$E27,AssessedValuation[Tif_NonTIF],$A$4))</f>
        <v>95905925</v>
      </c>
      <c r="L27" s="8">
        <f>SUMPRODUCT(SUMIFS(AssessedValuation[100% Industrial],AssessedValuation[Dist],$C27:$E27,AssessedValuation[Tif_NonTIF],$A$4))</f>
        <v>45454885</v>
      </c>
      <c r="M27" s="8">
        <f>SUMPRODUCT(SUMIFS(AssessedValuation[100% Reserved],AssessedValuation[Dist],$C27:$E27,AssessedValuation[Tif_NonTIF],$A$4))</f>
        <v>0</v>
      </c>
      <c r="N27" s="8">
        <f>SUMPRODUCT(SUMIFS(AssessedValuation[100% Reserved4],AssessedValuation[Dist],$C27,AssessedValuation[Tif_NonTIF],$A$4))</f>
        <v>0</v>
      </c>
      <c r="O27" s="8">
        <f>SUMPRODUCT(SUMIFS(AssessedValuation[100% Railroads],AssessedValuation[Dist],$C27:$E27,AssessedValuation[Tif_NonTIF],$A$4))</f>
        <v>8230229</v>
      </c>
      <c r="P27" s="8">
        <f>SUMPRODUCT(SUMIFS(AssessedValuation[100% Utilities],AssessedValuation[Dist],$C27:$E27,AssessedValuation[Tif_NonTIF],$A$4))</f>
        <v>58514462</v>
      </c>
      <c r="Q27" s="8">
        <f>SUMPRODUCT(SUMIFS(AssessedValuation[100% Other],AssessedValuation[Dist],$C27:$E27,AssessedValuation[Tif_NonTIF],$A$4))</f>
        <v>0</v>
      </c>
      <c r="R27" s="8">
        <f>SUMPRODUCT(SUMIFS(AssessedValuation[100% Gross],AssessedValuation[Dist],$C27:$E27,AssessedValuation[Tif_NonTIF],$A$4))</f>
        <v>1102537521</v>
      </c>
      <c r="S27" s="8">
        <f>SUMPRODUCT(SUMIFS(AssessedValuation[100% Military Exempt],AssessedValuation[Dist],$C27:$E27,AssessedValuation[Tif_NonTIF],$A$4))</f>
        <v>1023704</v>
      </c>
      <c r="T27" s="8">
        <f>SUMPRODUCT(SUMIFS(AssessedValuation[100% Homestead Exempt],AssessedValuation[Dist],$C27:$E27,AssessedValuation[Tif_NonTIF],$A$4))</f>
        <v>3919500</v>
      </c>
      <c r="U27" s="8">
        <f>SUMPRODUCT(SUMIFS(AssessedValuation[100% Net],AssessedValuation[Dist],$C27:$E27,AssessedValuation[Tif_NonTIF],$A$4))</f>
        <v>1097594317</v>
      </c>
      <c r="V27" s="8">
        <f>SUMPRODUCT(SUMIFS(AssessedValuation[100% Gas &amp; Elec Utilities],AssessedValuation[Dist],$C27:$E27,AssessedValuation[Tif_NonTIF],$A$4))</f>
        <v>42178541</v>
      </c>
      <c r="W27" s="8">
        <f t="shared" si="0"/>
        <v>1139772858</v>
      </c>
    </row>
    <row r="28" spans="1:23" x14ac:dyDescent="0.25">
      <c r="A28">
        <v>2026</v>
      </c>
      <c r="B28" t="s">
        <v>1024</v>
      </c>
      <c r="C28" t="s">
        <v>1078</v>
      </c>
      <c r="D28" t="s">
        <v>1750</v>
      </c>
      <c r="E28" t="s">
        <v>1750</v>
      </c>
      <c r="F28" t="s">
        <v>1078</v>
      </c>
      <c r="G28" t="s">
        <v>1079</v>
      </c>
      <c r="H28" s="8">
        <f>SUMPRODUCT(SUMIFS(AssessedValuation[100% Residential],AssessedValuation[Dist],$C28:$E28,AssessedValuation[Tif_NonTIF],$A$4))</f>
        <v>171173791</v>
      </c>
      <c r="I28" s="8">
        <f>SUMPRODUCT(SUMIFS(AssessedValuation[100% Ag Land],AssessedValuation[Dist],$C28:$E28,AssessedValuation[Tif_NonTIF],$A$4))</f>
        <v>72422750</v>
      </c>
      <c r="J28" s="8">
        <f>SUMPRODUCT(SUMIFS(AssessedValuation[100% Ag Building],AssessedValuation[Dist],$C28:$E28,AssessedValuation[Tif_NonTIF],$A$4))</f>
        <v>2355670</v>
      </c>
      <c r="K28" s="8">
        <f>SUMPRODUCT(SUMIFS(AssessedValuation[100% Commercial],AssessedValuation[Dist],$C28:$E28,AssessedValuation[Tif_NonTIF],$A$4))</f>
        <v>7563701</v>
      </c>
      <c r="L28" s="8">
        <f>SUMPRODUCT(SUMIFS(AssessedValuation[100% Industrial],AssessedValuation[Dist],$C28:$E28,AssessedValuation[Tif_NonTIF],$A$4))</f>
        <v>0</v>
      </c>
      <c r="M28" s="8">
        <f>SUMPRODUCT(SUMIFS(AssessedValuation[100% Reserved],AssessedValuation[Dist],$C28:$E28,AssessedValuation[Tif_NonTIF],$A$4))</f>
        <v>0</v>
      </c>
      <c r="N28" s="8">
        <f>SUMPRODUCT(SUMIFS(AssessedValuation[100% Reserved4],AssessedValuation[Dist],$C28,AssessedValuation[Tif_NonTIF],$A$4))</f>
        <v>0</v>
      </c>
      <c r="O28" s="8">
        <f>SUMPRODUCT(SUMIFS(AssessedValuation[100% Railroads],AssessedValuation[Dist],$C28:$E28,AssessedValuation[Tif_NonTIF],$A$4))</f>
        <v>0</v>
      </c>
      <c r="P28" s="8">
        <f>SUMPRODUCT(SUMIFS(AssessedValuation[100% Utilities],AssessedValuation[Dist],$C28:$E28,AssessedValuation[Tif_NonTIF],$A$4))</f>
        <v>0</v>
      </c>
      <c r="Q28" s="8">
        <f>SUMPRODUCT(SUMIFS(AssessedValuation[100% Other],AssessedValuation[Dist],$C28:$E28,AssessedValuation[Tif_NonTIF],$A$4))</f>
        <v>0</v>
      </c>
      <c r="R28" s="8">
        <f>SUMPRODUCT(SUMIFS(AssessedValuation[100% Gross],AssessedValuation[Dist],$C28:$E28,AssessedValuation[Tif_NonTIF],$A$4))</f>
        <v>253515912</v>
      </c>
      <c r="S28" s="8">
        <f>SUMPRODUCT(SUMIFS(AssessedValuation[100% Military Exempt],AssessedValuation[Dist],$C28:$E28,AssessedValuation[Tif_NonTIF],$A$4))</f>
        <v>312000</v>
      </c>
      <c r="T28" s="8">
        <f>SUMPRODUCT(SUMIFS(AssessedValuation[100% Homestead Exempt],AssessedValuation[Dist],$C28:$E28,AssessedValuation[Tif_NonTIF],$A$4))</f>
        <v>909132</v>
      </c>
      <c r="U28" s="8">
        <f>SUMPRODUCT(SUMIFS(AssessedValuation[100% Net],AssessedValuation[Dist],$C28:$E28,AssessedValuation[Tif_NonTIF],$A$4))</f>
        <v>252294780</v>
      </c>
      <c r="V28" s="8">
        <f>SUMPRODUCT(SUMIFS(AssessedValuation[100% Gas &amp; Elec Utilities],AssessedValuation[Dist],$C28:$E28,AssessedValuation[Tif_NonTIF],$A$4))</f>
        <v>11743769</v>
      </c>
      <c r="W28" s="8">
        <f t="shared" si="0"/>
        <v>264038549</v>
      </c>
    </row>
    <row r="29" spans="1:23" x14ac:dyDescent="0.25">
      <c r="A29">
        <v>2026</v>
      </c>
      <c r="B29" t="s">
        <v>1029</v>
      </c>
      <c r="C29" t="s">
        <v>1080</v>
      </c>
      <c r="D29" t="s">
        <v>1750</v>
      </c>
      <c r="E29" t="s">
        <v>1750</v>
      </c>
      <c r="F29" t="s">
        <v>1080</v>
      </c>
      <c r="G29" t="s">
        <v>404</v>
      </c>
      <c r="H29" s="8">
        <f>SUMPRODUCT(SUMIFS(AssessedValuation[100% Residential],AssessedValuation[Dist],$C29:$E29,AssessedValuation[Tif_NonTIF],$A$4))</f>
        <v>198618076</v>
      </c>
      <c r="I29" s="8">
        <f>SUMPRODUCT(SUMIFS(AssessedValuation[100% Ag Land],AssessedValuation[Dist],$C29:$E29,AssessedValuation[Tif_NonTIF],$A$4))</f>
        <v>241480440</v>
      </c>
      <c r="J29" s="8">
        <f>SUMPRODUCT(SUMIFS(AssessedValuation[100% Ag Building],AssessedValuation[Dist],$C29:$E29,AssessedValuation[Tif_NonTIF],$A$4))</f>
        <v>10377520</v>
      </c>
      <c r="K29" s="8">
        <f>SUMPRODUCT(SUMIFS(AssessedValuation[100% Commercial],AssessedValuation[Dist],$C29:$E29,AssessedValuation[Tif_NonTIF],$A$4))</f>
        <v>27368206</v>
      </c>
      <c r="L29" s="8">
        <f>SUMPRODUCT(SUMIFS(AssessedValuation[100% Industrial],AssessedValuation[Dist],$C29:$E29,AssessedValuation[Tif_NonTIF],$A$4))</f>
        <v>29291090</v>
      </c>
      <c r="M29" s="8">
        <f>SUMPRODUCT(SUMIFS(AssessedValuation[100% Reserved],AssessedValuation[Dist],$C29:$E29,AssessedValuation[Tif_NonTIF],$A$4))</f>
        <v>0</v>
      </c>
      <c r="N29" s="8">
        <f>SUMPRODUCT(SUMIFS(AssessedValuation[100% Reserved4],AssessedValuation[Dist],$C29,AssessedValuation[Tif_NonTIF],$A$4))</f>
        <v>0</v>
      </c>
      <c r="O29" s="8">
        <f>SUMPRODUCT(SUMIFS(AssessedValuation[100% Railroads],AssessedValuation[Dist],$C29:$E29,AssessedValuation[Tif_NonTIF],$A$4))</f>
        <v>0</v>
      </c>
      <c r="P29" s="8">
        <f>SUMPRODUCT(SUMIFS(AssessedValuation[100% Utilities],AssessedValuation[Dist],$C29:$E29,AssessedValuation[Tif_NonTIF],$A$4))</f>
        <v>7427326</v>
      </c>
      <c r="Q29" s="8">
        <f>SUMPRODUCT(SUMIFS(AssessedValuation[100% Other],AssessedValuation[Dist],$C29:$E29,AssessedValuation[Tif_NonTIF],$A$4))</f>
        <v>0</v>
      </c>
      <c r="R29" s="8">
        <f>SUMPRODUCT(SUMIFS(AssessedValuation[100% Gross],AssessedValuation[Dist],$C29:$E29,AssessedValuation[Tif_NonTIF],$A$4))</f>
        <v>514562658</v>
      </c>
      <c r="S29" s="8">
        <f>SUMPRODUCT(SUMIFS(AssessedValuation[100% Military Exempt],AssessedValuation[Dist],$C29:$E29,AssessedValuation[Tif_NonTIF],$A$4))</f>
        <v>496000</v>
      </c>
      <c r="T29" s="8">
        <f>SUMPRODUCT(SUMIFS(AssessedValuation[100% Homestead Exempt],AssessedValuation[Dist],$C29:$E29,AssessedValuation[Tif_NonTIF],$A$4))</f>
        <v>2285444</v>
      </c>
      <c r="U29" s="8">
        <f>SUMPRODUCT(SUMIFS(AssessedValuation[100% Net],AssessedValuation[Dist],$C29:$E29,AssessedValuation[Tif_NonTIF],$A$4))</f>
        <v>511781214</v>
      </c>
      <c r="V29" s="8">
        <f>SUMPRODUCT(SUMIFS(AssessedValuation[100% Gas &amp; Elec Utilities],AssessedValuation[Dist],$C29:$E29,AssessedValuation[Tif_NonTIF],$A$4))</f>
        <v>55991870</v>
      </c>
      <c r="W29" s="8">
        <f t="shared" si="0"/>
        <v>567773084</v>
      </c>
    </row>
    <row r="30" spans="1:23" x14ac:dyDescent="0.25">
      <c r="A30">
        <v>2026</v>
      </c>
      <c r="B30" t="s">
        <v>1031</v>
      </c>
      <c r="C30" t="s">
        <v>1081</v>
      </c>
      <c r="D30" t="s">
        <v>1750</v>
      </c>
      <c r="E30" t="s">
        <v>1750</v>
      </c>
      <c r="F30" t="s">
        <v>1081</v>
      </c>
      <c r="G30" t="s">
        <v>1082</v>
      </c>
      <c r="H30" s="8">
        <f>SUMPRODUCT(SUMIFS(AssessedValuation[100% Residential],AssessedValuation[Dist],$C30:$E30,AssessedValuation[Tif_NonTIF],$A$4))</f>
        <v>183085037</v>
      </c>
      <c r="I30" s="8">
        <f>SUMPRODUCT(SUMIFS(AssessedValuation[100% Ag Land],AssessedValuation[Dist],$C30:$E30,AssessedValuation[Tif_NonTIF],$A$4))</f>
        <v>215841956</v>
      </c>
      <c r="J30" s="8">
        <f>SUMPRODUCT(SUMIFS(AssessedValuation[100% Ag Building],AssessedValuation[Dist],$C30:$E30,AssessedValuation[Tif_NonTIF],$A$4))</f>
        <v>14545007</v>
      </c>
      <c r="K30" s="8">
        <f>SUMPRODUCT(SUMIFS(AssessedValuation[100% Commercial],AssessedValuation[Dist],$C30:$E30,AssessedValuation[Tif_NonTIF],$A$4))</f>
        <v>11579026</v>
      </c>
      <c r="L30" s="8">
        <f>SUMPRODUCT(SUMIFS(AssessedValuation[100% Industrial],AssessedValuation[Dist],$C30:$E30,AssessedValuation[Tif_NonTIF],$A$4))</f>
        <v>28669980</v>
      </c>
      <c r="M30" s="8">
        <f>SUMPRODUCT(SUMIFS(AssessedValuation[100% Reserved],AssessedValuation[Dist],$C30:$E30,AssessedValuation[Tif_NonTIF],$A$4))</f>
        <v>0</v>
      </c>
      <c r="N30" s="8">
        <f>SUMPRODUCT(SUMIFS(AssessedValuation[100% Reserved4],AssessedValuation[Dist],$C30,AssessedValuation[Tif_NonTIF],$A$4))</f>
        <v>0</v>
      </c>
      <c r="O30" s="8">
        <f>SUMPRODUCT(SUMIFS(AssessedValuation[100% Railroads],AssessedValuation[Dist],$C30:$E30,AssessedValuation[Tif_NonTIF],$A$4))</f>
        <v>0</v>
      </c>
      <c r="P30" s="8">
        <f>SUMPRODUCT(SUMIFS(AssessedValuation[100% Utilities],AssessedValuation[Dist],$C30:$E30,AssessedValuation[Tif_NonTIF],$A$4))</f>
        <v>311270</v>
      </c>
      <c r="Q30" s="8">
        <f>SUMPRODUCT(SUMIFS(AssessedValuation[100% Other],AssessedValuation[Dist],$C30:$E30,AssessedValuation[Tif_NonTIF],$A$4))</f>
        <v>0</v>
      </c>
      <c r="R30" s="8">
        <f>SUMPRODUCT(SUMIFS(AssessedValuation[100% Gross],AssessedValuation[Dist],$C30:$E30,AssessedValuation[Tif_NonTIF],$A$4))</f>
        <v>454032276</v>
      </c>
      <c r="S30" s="8">
        <f>SUMPRODUCT(SUMIFS(AssessedValuation[100% Military Exempt],AssessedValuation[Dist],$C30:$E30,AssessedValuation[Tif_NonTIF],$A$4))</f>
        <v>679047</v>
      </c>
      <c r="T30" s="8">
        <f>SUMPRODUCT(SUMIFS(AssessedValuation[100% Homestead Exempt],AssessedValuation[Dist],$C30:$E30,AssessedValuation[Tif_NonTIF],$A$4))</f>
        <v>1921773</v>
      </c>
      <c r="U30" s="8">
        <f>SUMPRODUCT(SUMIFS(AssessedValuation[100% Net],AssessedValuation[Dist],$C30:$E30,AssessedValuation[Tif_NonTIF],$A$4))</f>
        <v>451431456</v>
      </c>
      <c r="V30" s="8">
        <f>SUMPRODUCT(SUMIFS(AssessedValuation[100% Gas &amp; Elec Utilities],AssessedValuation[Dist],$C30:$E30,AssessedValuation[Tif_NonTIF],$A$4))</f>
        <v>23235773</v>
      </c>
      <c r="W30" s="8">
        <f t="shared" si="0"/>
        <v>474667229</v>
      </c>
    </row>
    <row r="31" spans="1:23" x14ac:dyDescent="0.25">
      <c r="A31">
        <v>2026</v>
      </c>
      <c r="B31" t="s">
        <v>1043</v>
      </c>
      <c r="C31" t="s">
        <v>1083</v>
      </c>
      <c r="D31" t="s">
        <v>1750</v>
      </c>
      <c r="E31" t="s">
        <v>1750</v>
      </c>
      <c r="F31" t="s">
        <v>1083</v>
      </c>
      <c r="G31" t="s">
        <v>1084</v>
      </c>
      <c r="H31" s="8">
        <f>SUMPRODUCT(SUMIFS(AssessedValuation[100% Residential],AssessedValuation[Dist],$C31:$E31,AssessedValuation[Tif_NonTIF],$A$4))</f>
        <v>192234729</v>
      </c>
      <c r="I31" s="8">
        <f>SUMPRODUCT(SUMIFS(AssessedValuation[100% Ag Land],AssessedValuation[Dist],$C31:$E31,AssessedValuation[Tif_NonTIF],$A$4))</f>
        <v>83858984</v>
      </c>
      <c r="J31" s="8">
        <f>SUMPRODUCT(SUMIFS(AssessedValuation[100% Ag Building],AssessedValuation[Dist],$C31:$E31,AssessedValuation[Tif_NonTIF],$A$4))</f>
        <v>3343600</v>
      </c>
      <c r="K31" s="8">
        <f>SUMPRODUCT(SUMIFS(AssessedValuation[100% Commercial],AssessedValuation[Dist],$C31:$E31,AssessedValuation[Tif_NonTIF],$A$4))</f>
        <v>20963332</v>
      </c>
      <c r="L31" s="8">
        <f>SUMPRODUCT(SUMIFS(AssessedValuation[100% Industrial],AssessedValuation[Dist],$C31:$E31,AssessedValuation[Tif_NonTIF],$A$4))</f>
        <v>8431001</v>
      </c>
      <c r="M31" s="8">
        <f>SUMPRODUCT(SUMIFS(AssessedValuation[100% Reserved],AssessedValuation[Dist],$C31:$E31,AssessedValuation[Tif_NonTIF],$A$4))</f>
        <v>0</v>
      </c>
      <c r="N31" s="8">
        <f>SUMPRODUCT(SUMIFS(AssessedValuation[100% Reserved4],AssessedValuation[Dist],$C31,AssessedValuation[Tif_NonTIF],$A$4))</f>
        <v>0</v>
      </c>
      <c r="O31" s="8">
        <f>SUMPRODUCT(SUMIFS(AssessedValuation[100% Railroads],AssessedValuation[Dist],$C31:$E31,AssessedValuation[Tif_NonTIF],$A$4))</f>
        <v>16664851</v>
      </c>
      <c r="P31" s="8">
        <f>SUMPRODUCT(SUMIFS(AssessedValuation[100% Utilities],AssessedValuation[Dist],$C31:$E31,AssessedValuation[Tif_NonTIF],$A$4))</f>
        <v>439785</v>
      </c>
      <c r="Q31" s="8">
        <f>SUMPRODUCT(SUMIFS(AssessedValuation[100% Other],AssessedValuation[Dist],$C31:$E31,AssessedValuation[Tif_NonTIF],$A$4))</f>
        <v>0</v>
      </c>
      <c r="R31" s="8">
        <f>SUMPRODUCT(SUMIFS(AssessedValuation[100% Gross],AssessedValuation[Dist],$C31:$E31,AssessedValuation[Tif_NonTIF],$A$4))</f>
        <v>325936282</v>
      </c>
      <c r="S31" s="8">
        <f>SUMPRODUCT(SUMIFS(AssessedValuation[100% Military Exempt],AssessedValuation[Dist],$C31:$E31,AssessedValuation[Tif_NonTIF],$A$4))</f>
        <v>589407</v>
      </c>
      <c r="T31" s="8">
        <f>SUMPRODUCT(SUMIFS(AssessedValuation[100% Homestead Exempt],AssessedValuation[Dist],$C31:$E31,AssessedValuation[Tif_NonTIF],$A$4))</f>
        <v>2463500</v>
      </c>
      <c r="U31" s="8">
        <f>SUMPRODUCT(SUMIFS(AssessedValuation[100% Net],AssessedValuation[Dist],$C31:$E31,AssessedValuation[Tif_NonTIF],$A$4))</f>
        <v>322883375</v>
      </c>
      <c r="V31" s="8">
        <f>SUMPRODUCT(SUMIFS(AssessedValuation[100% Gas &amp; Elec Utilities],AssessedValuation[Dist],$C31:$E31,AssessedValuation[Tif_NonTIF],$A$4))</f>
        <v>41851492</v>
      </c>
      <c r="W31" s="8">
        <f t="shared" si="0"/>
        <v>364734867</v>
      </c>
    </row>
    <row r="32" spans="1:23" x14ac:dyDescent="0.25">
      <c r="A32">
        <v>2026</v>
      </c>
      <c r="B32" t="s">
        <v>1062</v>
      </c>
      <c r="C32" t="s">
        <v>1085</v>
      </c>
      <c r="D32" t="s">
        <v>1750</v>
      </c>
      <c r="E32" t="s">
        <v>1750</v>
      </c>
      <c r="F32" t="s">
        <v>1085</v>
      </c>
      <c r="G32" t="s">
        <v>1086</v>
      </c>
      <c r="H32" s="8">
        <f>SUMPRODUCT(SUMIFS(AssessedValuation[100% Residential],AssessedValuation[Dist],$C32:$E32,AssessedValuation[Tif_NonTIF],$A$4))</f>
        <v>507662410</v>
      </c>
      <c r="I32" s="8">
        <f>SUMPRODUCT(SUMIFS(AssessedValuation[100% Ag Land],AssessedValuation[Dist],$C32:$E32,AssessedValuation[Tif_NonTIF],$A$4))</f>
        <v>86131800</v>
      </c>
      <c r="J32" s="8">
        <f>SUMPRODUCT(SUMIFS(AssessedValuation[100% Ag Building],AssessedValuation[Dist],$C32:$E32,AssessedValuation[Tif_NonTIF],$A$4))</f>
        <v>7946500</v>
      </c>
      <c r="K32" s="8">
        <f>SUMPRODUCT(SUMIFS(AssessedValuation[100% Commercial],AssessedValuation[Dist],$C32:$E32,AssessedValuation[Tif_NonTIF],$A$4))</f>
        <v>35760192</v>
      </c>
      <c r="L32" s="8">
        <f>SUMPRODUCT(SUMIFS(AssessedValuation[100% Industrial],AssessedValuation[Dist],$C32:$E32,AssessedValuation[Tif_NonTIF],$A$4))</f>
        <v>3908500</v>
      </c>
      <c r="M32" s="8">
        <f>SUMPRODUCT(SUMIFS(AssessedValuation[100% Reserved],AssessedValuation[Dist],$C32:$E32,AssessedValuation[Tif_NonTIF],$A$4))</f>
        <v>0</v>
      </c>
      <c r="N32" s="8">
        <f>SUMPRODUCT(SUMIFS(AssessedValuation[100% Reserved4],AssessedValuation[Dist],$C32,AssessedValuation[Tif_NonTIF],$A$4))</f>
        <v>0</v>
      </c>
      <c r="O32" s="8">
        <f>SUMPRODUCT(SUMIFS(AssessedValuation[100% Railroads],AssessedValuation[Dist],$C32:$E32,AssessedValuation[Tif_NonTIF],$A$4))</f>
        <v>5793069</v>
      </c>
      <c r="P32" s="8">
        <f>SUMPRODUCT(SUMIFS(AssessedValuation[100% Utilities],AssessedValuation[Dist],$C32:$E32,AssessedValuation[Tif_NonTIF],$A$4))</f>
        <v>1147067</v>
      </c>
      <c r="Q32" s="8">
        <f>SUMPRODUCT(SUMIFS(AssessedValuation[100% Other],AssessedValuation[Dist],$C32:$E32,AssessedValuation[Tif_NonTIF],$A$4))</f>
        <v>0</v>
      </c>
      <c r="R32" s="8">
        <f>SUMPRODUCT(SUMIFS(AssessedValuation[100% Gross],AssessedValuation[Dist],$C32:$E32,AssessedValuation[Tif_NonTIF],$A$4))</f>
        <v>648349538</v>
      </c>
      <c r="S32" s="8">
        <f>SUMPRODUCT(SUMIFS(AssessedValuation[100% Military Exempt],AssessedValuation[Dist],$C32:$E32,AssessedValuation[Tif_NonTIF],$A$4))</f>
        <v>988000</v>
      </c>
      <c r="T32" s="8">
        <f>SUMPRODUCT(SUMIFS(AssessedValuation[100% Homestead Exempt],AssessedValuation[Dist],$C32:$E32,AssessedValuation[Tif_NonTIF],$A$4))</f>
        <v>3035500</v>
      </c>
      <c r="U32" s="8">
        <f>SUMPRODUCT(SUMIFS(AssessedValuation[100% Net],AssessedValuation[Dist],$C32:$E32,AssessedValuation[Tif_NonTIF],$A$4))</f>
        <v>644326038</v>
      </c>
      <c r="V32" s="8">
        <f>SUMPRODUCT(SUMIFS(AssessedValuation[100% Gas &amp; Elec Utilities],AssessedValuation[Dist],$C32:$E32,AssessedValuation[Tif_NonTIF],$A$4))</f>
        <v>11659294</v>
      </c>
      <c r="W32" s="8">
        <f t="shared" si="0"/>
        <v>655985332</v>
      </c>
    </row>
    <row r="33" spans="1:23" x14ac:dyDescent="0.25">
      <c r="A33">
        <v>2026</v>
      </c>
      <c r="B33" t="s">
        <v>1029</v>
      </c>
      <c r="C33" t="s">
        <v>1087</v>
      </c>
      <c r="D33" t="s">
        <v>1750</v>
      </c>
      <c r="E33" t="s">
        <v>1750</v>
      </c>
      <c r="F33" t="s">
        <v>1087</v>
      </c>
      <c r="G33" t="s">
        <v>1088</v>
      </c>
      <c r="H33" s="8">
        <f>SUMPRODUCT(SUMIFS(AssessedValuation[100% Residential],AssessedValuation[Dist],$C33:$E33,AssessedValuation[Tif_NonTIF],$A$4))</f>
        <v>231867214</v>
      </c>
      <c r="I33" s="8">
        <f>SUMPRODUCT(SUMIFS(AssessedValuation[100% Ag Land],AssessedValuation[Dist],$C33:$E33,AssessedValuation[Tif_NonTIF],$A$4))</f>
        <v>206032410</v>
      </c>
      <c r="J33" s="8">
        <f>SUMPRODUCT(SUMIFS(AssessedValuation[100% Ag Building],AssessedValuation[Dist],$C33:$E33,AssessedValuation[Tif_NonTIF],$A$4))</f>
        <v>13232540</v>
      </c>
      <c r="K33" s="8">
        <f>SUMPRODUCT(SUMIFS(AssessedValuation[100% Commercial],AssessedValuation[Dist],$C33:$E33,AssessedValuation[Tif_NonTIF],$A$4))</f>
        <v>57613323</v>
      </c>
      <c r="L33" s="8">
        <f>SUMPRODUCT(SUMIFS(AssessedValuation[100% Industrial],AssessedValuation[Dist],$C33:$E33,AssessedValuation[Tif_NonTIF],$A$4))</f>
        <v>18604453</v>
      </c>
      <c r="M33" s="8">
        <f>SUMPRODUCT(SUMIFS(AssessedValuation[100% Reserved],AssessedValuation[Dist],$C33:$E33,AssessedValuation[Tif_NonTIF],$A$4))</f>
        <v>0</v>
      </c>
      <c r="N33" s="8">
        <f>SUMPRODUCT(SUMIFS(AssessedValuation[100% Reserved4],AssessedValuation[Dist],$C33,AssessedValuation[Tif_NonTIF],$A$4))</f>
        <v>0</v>
      </c>
      <c r="O33" s="8">
        <f>SUMPRODUCT(SUMIFS(AssessedValuation[100% Railroads],AssessedValuation[Dist],$C33:$E33,AssessedValuation[Tif_NonTIF],$A$4))</f>
        <v>23744663</v>
      </c>
      <c r="P33" s="8">
        <f>SUMPRODUCT(SUMIFS(AssessedValuation[100% Utilities],AssessedValuation[Dist],$C33:$E33,AssessedValuation[Tif_NonTIF],$A$4))</f>
        <v>15237381</v>
      </c>
      <c r="Q33" s="8">
        <f>SUMPRODUCT(SUMIFS(AssessedValuation[100% Other],AssessedValuation[Dist],$C33:$E33,AssessedValuation[Tif_NonTIF],$A$4))</f>
        <v>0</v>
      </c>
      <c r="R33" s="8">
        <f>SUMPRODUCT(SUMIFS(AssessedValuation[100% Gross],AssessedValuation[Dist],$C33:$E33,AssessedValuation[Tif_NonTIF],$A$4))</f>
        <v>566331984</v>
      </c>
      <c r="S33" s="8">
        <f>SUMPRODUCT(SUMIFS(AssessedValuation[100% Military Exempt],AssessedValuation[Dist],$C33:$E33,AssessedValuation[Tif_NonTIF],$A$4))</f>
        <v>656000</v>
      </c>
      <c r="T33" s="8">
        <f>SUMPRODUCT(SUMIFS(AssessedValuation[100% Homestead Exempt],AssessedValuation[Dist],$C33:$E33,AssessedValuation[Tif_NonTIF],$A$4))</f>
        <v>2665000</v>
      </c>
      <c r="U33" s="8">
        <f>SUMPRODUCT(SUMIFS(AssessedValuation[100% Net],AssessedValuation[Dist],$C33:$E33,AssessedValuation[Tif_NonTIF],$A$4))</f>
        <v>563010984</v>
      </c>
      <c r="V33" s="8">
        <f>SUMPRODUCT(SUMIFS(AssessedValuation[100% Gas &amp; Elec Utilities],AssessedValuation[Dist],$C33:$E33,AssessedValuation[Tif_NonTIF],$A$4))</f>
        <v>41978231</v>
      </c>
      <c r="W33" s="8">
        <f t="shared" si="0"/>
        <v>604989215</v>
      </c>
    </row>
    <row r="34" spans="1:23" x14ac:dyDescent="0.25">
      <c r="A34">
        <v>2026</v>
      </c>
      <c r="B34" t="s">
        <v>1062</v>
      </c>
      <c r="C34" t="s">
        <v>1089</v>
      </c>
      <c r="D34" t="s">
        <v>1750</v>
      </c>
      <c r="E34" t="s">
        <v>1750</v>
      </c>
      <c r="F34" t="s">
        <v>1089</v>
      </c>
      <c r="G34" t="s">
        <v>1090</v>
      </c>
      <c r="H34" s="8">
        <f>SUMPRODUCT(SUMIFS(AssessedValuation[100% Residential],AssessedValuation[Dist],$C34:$E34,AssessedValuation[Tif_NonTIF],$A$4))</f>
        <v>98597748</v>
      </c>
      <c r="I34" s="8">
        <f>SUMPRODUCT(SUMIFS(AssessedValuation[100% Ag Land],AssessedValuation[Dist],$C34:$E34,AssessedValuation[Tif_NonTIF],$A$4))</f>
        <v>100932600</v>
      </c>
      <c r="J34" s="8">
        <f>SUMPRODUCT(SUMIFS(AssessedValuation[100% Ag Building],AssessedValuation[Dist],$C34:$E34,AssessedValuation[Tif_NonTIF],$A$4))</f>
        <v>7489870</v>
      </c>
      <c r="K34" s="8">
        <f>SUMPRODUCT(SUMIFS(AssessedValuation[100% Commercial],AssessedValuation[Dist],$C34:$E34,AssessedValuation[Tif_NonTIF],$A$4))</f>
        <v>5059062</v>
      </c>
      <c r="L34" s="8">
        <f>SUMPRODUCT(SUMIFS(AssessedValuation[100% Industrial],AssessedValuation[Dist],$C34:$E34,AssessedValuation[Tif_NonTIF],$A$4))</f>
        <v>1183400</v>
      </c>
      <c r="M34" s="8">
        <f>SUMPRODUCT(SUMIFS(AssessedValuation[100% Reserved],AssessedValuation[Dist],$C34:$E34,AssessedValuation[Tif_NonTIF],$A$4))</f>
        <v>0</v>
      </c>
      <c r="N34" s="8">
        <f>SUMPRODUCT(SUMIFS(AssessedValuation[100% Reserved4],AssessedValuation[Dist],$C34,AssessedValuation[Tif_NonTIF],$A$4))</f>
        <v>0</v>
      </c>
      <c r="O34" s="8">
        <f>SUMPRODUCT(SUMIFS(AssessedValuation[100% Railroads],AssessedValuation[Dist],$C34:$E34,AssessedValuation[Tif_NonTIF],$A$4))</f>
        <v>0</v>
      </c>
      <c r="P34" s="8">
        <f>SUMPRODUCT(SUMIFS(AssessedValuation[100% Utilities],AssessedValuation[Dist],$C34:$E34,AssessedValuation[Tif_NonTIF],$A$4))</f>
        <v>2446598</v>
      </c>
      <c r="Q34" s="8">
        <f>SUMPRODUCT(SUMIFS(AssessedValuation[100% Other],AssessedValuation[Dist],$C34:$E34,AssessedValuation[Tif_NonTIF],$A$4))</f>
        <v>0</v>
      </c>
      <c r="R34" s="8">
        <f>SUMPRODUCT(SUMIFS(AssessedValuation[100% Gross],AssessedValuation[Dist],$C34:$E34,AssessedValuation[Tif_NonTIF],$A$4))</f>
        <v>215709278</v>
      </c>
      <c r="S34" s="8">
        <f>SUMPRODUCT(SUMIFS(AssessedValuation[100% Military Exempt],AssessedValuation[Dist],$C34:$E34,AssessedValuation[Tif_NonTIF],$A$4))</f>
        <v>200000</v>
      </c>
      <c r="T34" s="8">
        <f>SUMPRODUCT(SUMIFS(AssessedValuation[100% Homestead Exempt],AssessedValuation[Dist],$C34:$E34,AssessedValuation[Tif_NonTIF],$A$4))</f>
        <v>637000</v>
      </c>
      <c r="U34" s="8">
        <f>SUMPRODUCT(SUMIFS(AssessedValuation[100% Net],AssessedValuation[Dist],$C34:$E34,AssessedValuation[Tif_NonTIF],$A$4))</f>
        <v>214872278</v>
      </c>
      <c r="V34" s="8">
        <f>SUMPRODUCT(SUMIFS(AssessedValuation[100% Gas &amp; Elec Utilities],AssessedValuation[Dist],$C34:$E34,AssessedValuation[Tif_NonTIF],$A$4))</f>
        <v>8497042</v>
      </c>
      <c r="W34" s="8">
        <f t="shared" si="0"/>
        <v>223369320</v>
      </c>
    </row>
    <row r="35" spans="1:23" x14ac:dyDescent="0.25">
      <c r="A35">
        <v>2026</v>
      </c>
      <c r="B35" t="s">
        <v>1043</v>
      </c>
      <c r="C35" t="s">
        <v>1091</v>
      </c>
      <c r="D35" t="s">
        <v>1750</v>
      </c>
      <c r="E35" t="s">
        <v>1750</v>
      </c>
      <c r="F35" t="s">
        <v>1091</v>
      </c>
      <c r="G35" t="s">
        <v>1092</v>
      </c>
      <c r="H35" s="8">
        <f>SUMPRODUCT(SUMIFS(AssessedValuation[100% Residential],AssessedValuation[Dist],$C35:$E35,AssessedValuation[Tif_NonTIF],$A$4))</f>
        <v>849270644</v>
      </c>
      <c r="I35" s="8">
        <f>SUMPRODUCT(SUMIFS(AssessedValuation[100% Ag Land],AssessedValuation[Dist],$C35:$E35,AssessedValuation[Tif_NonTIF],$A$4))</f>
        <v>419186820</v>
      </c>
      <c r="J35" s="8">
        <f>SUMPRODUCT(SUMIFS(AssessedValuation[100% Ag Building],AssessedValuation[Dist],$C35:$E35,AssessedValuation[Tif_NonTIF],$A$4))</f>
        <v>26881630</v>
      </c>
      <c r="K35" s="8">
        <f>SUMPRODUCT(SUMIFS(AssessedValuation[100% Commercial],AssessedValuation[Dist],$C35:$E35,AssessedValuation[Tif_NonTIF],$A$4))</f>
        <v>59183225</v>
      </c>
      <c r="L35" s="8">
        <f>SUMPRODUCT(SUMIFS(AssessedValuation[100% Industrial],AssessedValuation[Dist],$C35:$E35,AssessedValuation[Tif_NonTIF],$A$4))</f>
        <v>14762100</v>
      </c>
      <c r="M35" s="8">
        <f>SUMPRODUCT(SUMIFS(AssessedValuation[100% Reserved],AssessedValuation[Dist],$C35:$E35,AssessedValuation[Tif_NonTIF],$A$4))</f>
        <v>0</v>
      </c>
      <c r="N35" s="8">
        <f>SUMPRODUCT(SUMIFS(AssessedValuation[100% Reserved4],AssessedValuation[Dist],$C35,AssessedValuation[Tif_NonTIF],$A$4))</f>
        <v>0</v>
      </c>
      <c r="O35" s="8">
        <f>SUMPRODUCT(SUMIFS(AssessedValuation[100% Railroads],AssessedValuation[Dist],$C35:$E35,AssessedValuation[Tif_NonTIF],$A$4))</f>
        <v>28277233</v>
      </c>
      <c r="P35" s="8">
        <f>SUMPRODUCT(SUMIFS(AssessedValuation[100% Utilities],AssessedValuation[Dist],$C35:$E35,AssessedValuation[Tif_NonTIF],$A$4))</f>
        <v>0</v>
      </c>
      <c r="Q35" s="8">
        <f>SUMPRODUCT(SUMIFS(AssessedValuation[100% Other],AssessedValuation[Dist],$C35:$E35,AssessedValuation[Tif_NonTIF],$A$4))</f>
        <v>0</v>
      </c>
      <c r="R35" s="8">
        <f>SUMPRODUCT(SUMIFS(AssessedValuation[100% Gross],AssessedValuation[Dist],$C35:$E35,AssessedValuation[Tif_NonTIF],$A$4))</f>
        <v>1397561652</v>
      </c>
      <c r="S35" s="8">
        <f>SUMPRODUCT(SUMIFS(AssessedValuation[100% Military Exempt],AssessedValuation[Dist],$C35:$E35,AssessedValuation[Tif_NonTIF],$A$4))</f>
        <v>1926738</v>
      </c>
      <c r="T35" s="8">
        <f>SUMPRODUCT(SUMIFS(AssessedValuation[100% Homestead Exempt],AssessedValuation[Dist],$C35:$E35,AssessedValuation[Tif_NonTIF],$A$4))</f>
        <v>6259500</v>
      </c>
      <c r="U35" s="8">
        <f>SUMPRODUCT(SUMIFS(AssessedValuation[100% Net],AssessedValuation[Dist],$C35:$E35,AssessedValuation[Tif_NonTIF],$A$4))</f>
        <v>1389375414</v>
      </c>
      <c r="V35" s="8">
        <f>SUMPRODUCT(SUMIFS(AssessedValuation[100% Gas &amp; Elec Utilities],AssessedValuation[Dist],$C35:$E35,AssessedValuation[Tif_NonTIF],$A$4))</f>
        <v>99578117</v>
      </c>
      <c r="W35" s="8">
        <f t="shared" si="0"/>
        <v>1488953531</v>
      </c>
    </row>
    <row r="36" spans="1:23" x14ac:dyDescent="0.25">
      <c r="A36">
        <v>2026</v>
      </c>
      <c r="B36" t="s">
        <v>1062</v>
      </c>
      <c r="C36" t="s">
        <v>1093</v>
      </c>
      <c r="D36" t="s">
        <v>1750</v>
      </c>
      <c r="E36" t="s">
        <v>1750</v>
      </c>
      <c r="F36" t="s">
        <v>1093</v>
      </c>
      <c r="G36" t="s">
        <v>1094</v>
      </c>
      <c r="H36" s="8">
        <f>SUMPRODUCT(SUMIFS(AssessedValuation[100% Residential],AssessedValuation[Dist],$C36:$E36,AssessedValuation[Tif_NonTIF],$A$4))</f>
        <v>2442609306</v>
      </c>
      <c r="I36" s="8">
        <f>SUMPRODUCT(SUMIFS(AssessedValuation[100% Ag Land],AssessedValuation[Dist],$C36:$E36,AssessedValuation[Tif_NonTIF],$A$4))</f>
        <v>962280</v>
      </c>
      <c r="J36" s="8">
        <f>SUMPRODUCT(SUMIFS(AssessedValuation[100% Ag Building],AssessedValuation[Dist],$C36:$E36,AssessedValuation[Tif_NonTIF],$A$4))</f>
        <v>48050</v>
      </c>
      <c r="K36" s="8">
        <f>SUMPRODUCT(SUMIFS(AssessedValuation[100% Commercial],AssessedValuation[Dist],$C36:$E36,AssessedValuation[Tif_NonTIF],$A$4))</f>
        <v>723571832</v>
      </c>
      <c r="L36" s="8">
        <f>SUMPRODUCT(SUMIFS(AssessedValuation[100% Industrial],AssessedValuation[Dist],$C36:$E36,AssessedValuation[Tif_NonTIF],$A$4))</f>
        <v>19464312</v>
      </c>
      <c r="M36" s="8">
        <f>SUMPRODUCT(SUMIFS(AssessedValuation[100% Reserved],AssessedValuation[Dist],$C36:$E36,AssessedValuation[Tif_NonTIF],$A$4))</f>
        <v>0</v>
      </c>
      <c r="N36" s="8">
        <f>SUMPRODUCT(SUMIFS(AssessedValuation[100% Reserved4],AssessedValuation[Dist],$C36,AssessedValuation[Tif_NonTIF],$A$4))</f>
        <v>0</v>
      </c>
      <c r="O36" s="8">
        <f>SUMPRODUCT(SUMIFS(AssessedValuation[100% Railroads],AssessedValuation[Dist],$C36:$E36,AssessedValuation[Tif_NonTIF],$A$4))</f>
        <v>962863</v>
      </c>
      <c r="P36" s="8">
        <f>SUMPRODUCT(SUMIFS(AssessedValuation[100% Utilities],AssessedValuation[Dist],$C36:$E36,AssessedValuation[Tif_NonTIF],$A$4))</f>
        <v>7294648</v>
      </c>
      <c r="Q36" s="8">
        <f>SUMPRODUCT(SUMIFS(AssessedValuation[100% Other],AssessedValuation[Dist],$C36:$E36,AssessedValuation[Tif_NonTIF],$A$4))</f>
        <v>0</v>
      </c>
      <c r="R36" s="8">
        <f>SUMPRODUCT(SUMIFS(AssessedValuation[100% Gross],AssessedValuation[Dist],$C36:$E36,AssessedValuation[Tif_NonTIF],$A$4))</f>
        <v>3194913291</v>
      </c>
      <c r="S36" s="8">
        <f>SUMPRODUCT(SUMIFS(AssessedValuation[100% Military Exempt],AssessedValuation[Dist],$C36:$E36,AssessedValuation[Tif_NonTIF],$A$4))</f>
        <v>3788000</v>
      </c>
      <c r="T36" s="8">
        <f>SUMPRODUCT(SUMIFS(AssessedValuation[100% Homestead Exempt],AssessedValuation[Dist],$C36:$E36,AssessedValuation[Tif_NonTIF],$A$4))</f>
        <v>11667500</v>
      </c>
      <c r="U36" s="8">
        <f>SUMPRODUCT(SUMIFS(AssessedValuation[100% Net],AssessedValuation[Dist],$C36:$E36,AssessedValuation[Tif_NonTIF],$A$4))</f>
        <v>3179457791</v>
      </c>
      <c r="V36" s="8">
        <f>SUMPRODUCT(SUMIFS(AssessedValuation[100% Gas &amp; Elec Utilities],AssessedValuation[Dist],$C36:$E36,AssessedValuation[Tif_NonTIF],$A$4))</f>
        <v>107990400</v>
      </c>
      <c r="W36" s="8">
        <f t="shared" si="0"/>
        <v>3287448191</v>
      </c>
    </row>
    <row r="37" spans="1:23" x14ac:dyDescent="0.25">
      <c r="A37">
        <v>2026</v>
      </c>
      <c r="B37" t="s">
        <v>1024</v>
      </c>
      <c r="C37" t="s">
        <v>1095</v>
      </c>
      <c r="D37" t="s">
        <v>1750</v>
      </c>
      <c r="E37" t="s">
        <v>1750</v>
      </c>
      <c r="F37" t="s">
        <v>1095</v>
      </c>
      <c r="G37" t="s">
        <v>1096</v>
      </c>
      <c r="H37" s="8">
        <f>SUMPRODUCT(SUMIFS(AssessedValuation[100% Residential],AssessedValuation[Dist],$C37:$E37,AssessedValuation[Tif_NonTIF],$A$4))</f>
        <v>1093685782</v>
      </c>
      <c r="I37" s="8">
        <f>SUMPRODUCT(SUMIFS(AssessedValuation[100% Ag Land],AssessedValuation[Dist],$C37:$E37,AssessedValuation[Tif_NonTIF],$A$4))</f>
        <v>58579850</v>
      </c>
      <c r="J37" s="8">
        <f>SUMPRODUCT(SUMIFS(AssessedValuation[100% Ag Building],AssessedValuation[Dist],$C37:$E37,AssessedValuation[Tif_NonTIF],$A$4))</f>
        <v>3887700</v>
      </c>
      <c r="K37" s="8">
        <f>SUMPRODUCT(SUMIFS(AssessedValuation[100% Commercial],AssessedValuation[Dist],$C37:$E37,AssessedValuation[Tif_NonTIF],$A$4))</f>
        <v>303021390</v>
      </c>
      <c r="L37" s="8">
        <f>SUMPRODUCT(SUMIFS(AssessedValuation[100% Industrial],AssessedValuation[Dist],$C37:$E37,AssessedValuation[Tif_NonTIF],$A$4))</f>
        <v>69360555</v>
      </c>
      <c r="M37" s="8">
        <f>SUMPRODUCT(SUMIFS(AssessedValuation[100% Reserved],AssessedValuation[Dist],$C37:$E37,AssessedValuation[Tif_NonTIF],$A$4))</f>
        <v>0</v>
      </c>
      <c r="N37" s="8">
        <f>SUMPRODUCT(SUMIFS(AssessedValuation[100% Reserved4],AssessedValuation[Dist],$C37,AssessedValuation[Tif_NonTIF],$A$4))</f>
        <v>0</v>
      </c>
      <c r="O37" s="8">
        <f>SUMPRODUCT(SUMIFS(AssessedValuation[100% Railroads],AssessedValuation[Dist],$C37:$E37,AssessedValuation[Tif_NonTIF],$A$4))</f>
        <v>3621941</v>
      </c>
      <c r="P37" s="8">
        <f>SUMPRODUCT(SUMIFS(AssessedValuation[100% Utilities],AssessedValuation[Dist],$C37:$E37,AssessedValuation[Tif_NonTIF],$A$4))</f>
        <v>16907657</v>
      </c>
      <c r="Q37" s="8">
        <f>SUMPRODUCT(SUMIFS(AssessedValuation[100% Other],AssessedValuation[Dist],$C37:$E37,AssessedValuation[Tif_NonTIF],$A$4))</f>
        <v>0</v>
      </c>
      <c r="R37" s="8">
        <f>SUMPRODUCT(SUMIFS(AssessedValuation[100% Gross],AssessedValuation[Dist],$C37:$E37,AssessedValuation[Tif_NonTIF],$A$4))</f>
        <v>1549064875</v>
      </c>
      <c r="S37" s="8">
        <f>SUMPRODUCT(SUMIFS(AssessedValuation[100% Military Exempt],AssessedValuation[Dist],$C37:$E37,AssessedValuation[Tif_NonTIF],$A$4))</f>
        <v>1048000</v>
      </c>
      <c r="T37" s="8">
        <f>SUMPRODUCT(SUMIFS(AssessedValuation[100% Homestead Exempt],AssessedValuation[Dist],$C37:$E37,AssessedValuation[Tif_NonTIF],$A$4))</f>
        <v>2860000</v>
      </c>
      <c r="U37" s="8">
        <f>SUMPRODUCT(SUMIFS(AssessedValuation[100% Net],AssessedValuation[Dist],$C37:$E37,AssessedValuation[Tif_NonTIF],$A$4))</f>
        <v>1545156875</v>
      </c>
      <c r="V37" s="8">
        <f>SUMPRODUCT(SUMIFS(AssessedValuation[100% Gas &amp; Elec Utilities],AssessedValuation[Dist],$C37:$E37,AssessedValuation[Tif_NonTIF],$A$4))</f>
        <v>273104265</v>
      </c>
      <c r="W37" s="8">
        <f t="shared" si="0"/>
        <v>1818261140</v>
      </c>
    </row>
    <row r="38" spans="1:23" x14ac:dyDescent="0.25">
      <c r="A38">
        <v>2026</v>
      </c>
      <c r="B38" t="s">
        <v>1024</v>
      </c>
      <c r="C38" t="s">
        <v>1097</v>
      </c>
      <c r="D38" t="s">
        <v>1750</v>
      </c>
      <c r="E38" t="s">
        <v>1750</v>
      </c>
      <c r="F38" t="s">
        <v>1097</v>
      </c>
      <c r="G38" t="s">
        <v>1098</v>
      </c>
      <c r="H38" s="8">
        <f>SUMPRODUCT(SUMIFS(AssessedValuation[100% Residential],AssessedValuation[Dist],$C38:$E38,AssessedValuation[Tif_NonTIF],$A$4))</f>
        <v>1078815092</v>
      </c>
      <c r="I38" s="8">
        <f>SUMPRODUCT(SUMIFS(AssessedValuation[100% Ag Land],AssessedValuation[Dist],$C38:$E38,AssessedValuation[Tif_NonTIF],$A$4))</f>
        <v>53490306</v>
      </c>
      <c r="J38" s="8">
        <f>SUMPRODUCT(SUMIFS(AssessedValuation[100% Ag Building],AssessedValuation[Dist],$C38:$E38,AssessedValuation[Tif_NonTIF],$A$4))</f>
        <v>4106897</v>
      </c>
      <c r="K38" s="8">
        <f>SUMPRODUCT(SUMIFS(AssessedValuation[100% Commercial],AssessedValuation[Dist],$C38:$E38,AssessedValuation[Tif_NonTIF],$A$4))</f>
        <v>122979276</v>
      </c>
      <c r="L38" s="8">
        <f>SUMPRODUCT(SUMIFS(AssessedValuation[100% Industrial],AssessedValuation[Dist],$C38:$E38,AssessedValuation[Tif_NonTIF],$A$4))</f>
        <v>36874957</v>
      </c>
      <c r="M38" s="8">
        <f>SUMPRODUCT(SUMIFS(AssessedValuation[100% Reserved],AssessedValuation[Dist],$C38:$E38,AssessedValuation[Tif_NonTIF],$A$4))</f>
        <v>0</v>
      </c>
      <c r="N38" s="8">
        <f>SUMPRODUCT(SUMIFS(AssessedValuation[100% Reserved4],AssessedValuation[Dist],$C38,AssessedValuation[Tif_NonTIF],$A$4))</f>
        <v>0</v>
      </c>
      <c r="O38" s="8">
        <f>SUMPRODUCT(SUMIFS(AssessedValuation[100% Railroads],AssessedValuation[Dist],$C38:$E38,AssessedValuation[Tif_NonTIF],$A$4))</f>
        <v>9842616</v>
      </c>
      <c r="P38" s="8">
        <f>SUMPRODUCT(SUMIFS(AssessedValuation[100% Utilities],AssessedValuation[Dist],$C38:$E38,AssessedValuation[Tif_NonTIF],$A$4))</f>
        <v>29774716</v>
      </c>
      <c r="Q38" s="8">
        <f>SUMPRODUCT(SUMIFS(AssessedValuation[100% Other],AssessedValuation[Dist],$C38:$E38,AssessedValuation[Tif_NonTIF],$A$4))</f>
        <v>6486</v>
      </c>
      <c r="R38" s="8">
        <f>SUMPRODUCT(SUMIFS(AssessedValuation[100% Gross],AssessedValuation[Dist],$C38:$E38,AssessedValuation[Tif_NonTIF],$A$4))</f>
        <v>1335890346</v>
      </c>
      <c r="S38" s="8">
        <f>SUMPRODUCT(SUMIFS(AssessedValuation[100% Military Exempt],AssessedValuation[Dist],$C38:$E38,AssessedValuation[Tif_NonTIF],$A$4))</f>
        <v>2168000</v>
      </c>
      <c r="T38" s="8">
        <f>SUMPRODUCT(SUMIFS(AssessedValuation[100% Homestead Exempt],AssessedValuation[Dist],$C38:$E38,AssessedValuation[Tif_NonTIF],$A$4))</f>
        <v>6760000</v>
      </c>
      <c r="U38" s="8">
        <f>SUMPRODUCT(SUMIFS(AssessedValuation[100% Net],AssessedValuation[Dist],$C38:$E38,AssessedValuation[Tif_NonTIF],$A$4))</f>
        <v>1326962346</v>
      </c>
      <c r="V38" s="8">
        <f>SUMPRODUCT(SUMIFS(AssessedValuation[100% Gas &amp; Elec Utilities],AssessedValuation[Dist],$C38:$E38,AssessedValuation[Tif_NonTIF],$A$4))</f>
        <v>84691370</v>
      </c>
      <c r="W38" s="8">
        <f t="shared" si="0"/>
        <v>1411653716</v>
      </c>
    </row>
    <row r="39" spans="1:23" x14ac:dyDescent="0.25">
      <c r="A39">
        <v>2026</v>
      </c>
      <c r="B39" t="s">
        <v>1034</v>
      </c>
      <c r="C39" t="s">
        <v>1099</v>
      </c>
      <c r="D39" t="s">
        <v>1750</v>
      </c>
      <c r="E39" t="s">
        <v>1750</v>
      </c>
      <c r="F39" t="s">
        <v>1099</v>
      </c>
      <c r="G39" t="s">
        <v>1100</v>
      </c>
      <c r="H39" s="8">
        <f>SUMPRODUCT(SUMIFS(AssessedValuation[100% Residential],AssessedValuation[Dist],$C39:$E39,AssessedValuation[Tif_NonTIF],$A$4))</f>
        <v>315571329</v>
      </c>
      <c r="I39" s="8">
        <f>SUMPRODUCT(SUMIFS(AssessedValuation[100% Ag Land],AssessedValuation[Dist],$C39:$E39,AssessedValuation[Tif_NonTIF],$A$4))</f>
        <v>149298807</v>
      </c>
      <c r="J39" s="8">
        <f>SUMPRODUCT(SUMIFS(AssessedValuation[100% Ag Building],AssessedValuation[Dist],$C39:$E39,AssessedValuation[Tif_NonTIF],$A$4))</f>
        <v>18832955</v>
      </c>
      <c r="K39" s="8">
        <f>SUMPRODUCT(SUMIFS(AssessedValuation[100% Commercial],AssessedValuation[Dist],$C39:$E39,AssessedValuation[Tif_NonTIF],$A$4))</f>
        <v>28142404</v>
      </c>
      <c r="L39" s="8">
        <f>SUMPRODUCT(SUMIFS(AssessedValuation[100% Industrial],AssessedValuation[Dist],$C39:$E39,AssessedValuation[Tif_NonTIF],$A$4))</f>
        <v>6924053</v>
      </c>
      <c r="M39" s="8">
        <f>SUMPRODUCT(SUMIFS(AssessedValuation[100% Reserved],AssessedValuation[Dist],$C39:$E39,AssessedValuation[Tif_NonTIF],$A$4))</f>
        <v>0</v>
      </c>
      <c r="N39" s="8">
        <f>SUMPRODUCT(SUMIFS(AssessedValuation[100% Reserved4],AssessedValuation[Dist],$C39,AssessedValuation[Tif_NonTIF],$A$4))</f>
        <v>0</v>
      </c>
      <c r="O39" s="8">
        <f>SUMPRODUCT(SUMIFS(AssessedValuation[100% Railroads],AssessedValuation[Dist],$C39:$E39,AssessedValuation[Tif_NonTIF],$A$4))</f>
        <v>9539212</v>
      </c>
      <c r="P39" s="8">
        <f>SUMPRODUCT(SUMIFS(AssessedValuation[100% Utilities],AssessedValuation[Dist],$C39:$E39,AssessedValuation[Tif_NonTIF],$A$4))</f>
        <v>8612734</v>
      </c>
      <c r="Q39" s="8">
        <f>SUMPRODUCT(SUMIFS(AssessedValuation[100% Other],AssessedValuation[Dist],$C39:$E39,AssessedValuation[Tif_NonTIF],$A$4))</f>
        <v>0</v>
      </c>
      <c r="R39" s="8">
        <f>SUMPRODUCT(SUMIFS(AssessedValuation[100% Gross],AssessedValuation[Dist],$C39:$E39,AssessedValuation[Tif_NonTIF],$A$4))</f>
        <v>536921494</v>
      </c>
      <c r="S39" s="8">
        <f>SUMPRODUCT(SUMIFS(AssessedValuation[100% Military Exempt],AssessedValuation[Dist],$C39:$E39,AssessedValuation[Tif_NonTIF],$A$4))</f>
        <v>468000</v>
      </c>
      <c r="T39" s="8">
        <f>SUMPRODUCT(SUMIFS(AssessedValuation[100% Homestead Exempt],AssessedValuation[Dist],$C39:$E39,AssessedValuation[Tif_NonTIF],$A$4))</f>
        <v>2340000</v>
      </c>
      <c r="U39" s="8">
        <f>SUMPRODUCT(SUMIFS(AssessedValuation[100% Net],AssessedValuation[Dist],$C39:$E39,AssessedValuation[Tif_NonTIF],$A$4))</f>
        <v>534113494</v>
      </c>
      <c r="V39" s="8">
        <f>SUMPRODUCT(SUMIFS(AssessedValuation[100% Gas &amp; Elec Utilities],AssessedValuation[Dist],$C39:$E39,AssessedValuation[Tif_NonTIF],$A$4))</f>
        <v>12788186</v>
      </c>
      <c r="W39" s="8">
        <f t="shared" si="0"/>
        <v>546901680</v>
      </c>
    </row>
    <row r="40" spans="1:23" x14ac:dyDescent="0.25">
      <c r="A40">
        <v>2026</v>
      </c>
      <c r="B40" t="s">
        <v>1031</v>
      </c>
      <c r="C40" t="s">
        <v>1101</v>
      </c>
      <c r="D40" t="s">
        <v>1750</v>
      </c>
      <c r="E40" t="s">
        <v>1750</v>
      </c>
      <c r="F40" t="s">
        <v>1101</v>
      </c>
      <c r="G40" t="s">
        <v>1102</v>
      </c>
      <c r="H40" s="8">
        <f>SUMPRODUCT(SUMIFS(AssessedValuation[100% Residential],AssessedValuation[Dist],$C40:$E40,AssessedValuation[Tif_NonTIF],$A$4))</f>
        <v>164395291</v>
      </c>
      <c r="I40" s="8">
        <f>SUMPRODUCT(SUMIFS(AssessedValuation[100% Ag Land],AssessedValuation[Dist],$C40:$E40,AssessedValuation[Tif_NonTIF],$A$4))</f>
        <v>208506318</v>
      </c>
      <c r="J40" s="8">
        <f>SUMPRODUCT(SUMIFS(AssessedValuation[100% Ag Building],AssessedValuation[Dist],$C40:$E40,AssessedValuation[Tif_NonTIF],$A$4))</f>
        <v>16673210</v>
      </c>
      <c r="K40" s="8">
        <f>SUMPRODUCT(SUMIFS(AssessedValuation[100% Commercial],AssessedValuation[Dist],$C40:$E40,AssessedValuation[Tif_NonTIF],$A$4))</f>
        <v>29499265</v>
      </c>
      <c r="L40" s="8">
        <f>SUMPRODUCT(SUMIFS(AssessedValuation[100% Industrial],AssessedValuation[Dist],$C40:$E40,AssessedValuation[Tif_NonTIF],$A$4))</f>
        <v>7062520</v>
      </c>
      <c r="M40" s="8">
        <f>SUMPRODUCT(SUMIFS(AssessedValuation[100% Reserved],AssessedValuation[Dist],$C40:$E40,AssessedValuation[Tif_NonTIF],$A$4))</f>
        <v>0</v>
      </c>
      <c r="N40" s="8">
        <f>SUMPRODUCT(SUMIFS(AssessedValuation[100% Reserved4],AssessedValuation[Dist],$C40,AssessedValuation[Tif_NonTIF],$A$4))</f>
        <v>0</v>
      </c>
      <c r="O40" s="8">
        <f>SUMPRODUCT(SUMIFS(AssessedValuation[100% Railroads],AssessedValuation[Dist],$C40:$E40,AssessedValuation[Tif_NonTIF],$A$4))</f>
        <v>25489560</v>
      </c>
      <c r="P40" s="8">
        <f>SUMPRODUCT(SUMIFS(AssessedValuation[100% Utilities],AssessedValuation[Dist],$C40:$E40,AssessedValuation[Tif_NonTIF],$A$4))</f>
        <v>254628</v>
      </c>
      <c r="Q40" s="8">
        <f>SUMPRODUCT(SUMIFS(AssessedValuation[100% Other],AssessedValuation[Dist],$C40:$E40,AssessedValuation[Tif_NonTIF],$A$4))</f>
        <v>0</v>
      </c>
      <c r="R40" s="8">
        <f>SUMPRODUCT(SUMIFS(AssessedValuation[100% Gross],AssessedValuation[Dist],$C40:$E40,AssessedValuation[Tif_NonTIF],$A$4))</f>
        <v>451880792</v>
      </c>
      <c r="S40" s="8">
        <f>SUMPRODUCT(SUMIFS(AssessedValuation[100% Military Exempt],AssessedValuation[Dist],$C40:$E40,AssessedValuation[Tif_NonTIF],$A$4))</f>
        <v>392000</v>
      </c>
      <c r="T40" s="8">
        <f>SUMPRODUCT(SUMIFS(AssessedValuation[100% Homestead Exempt],AssessedValuation[Dist],$C40:$E40,AssessedValuation[Tif_NonTIF],$A$4))</f>
        <v>1209000</v>
      </c>
      <c r="U40" s="8">
        <f>SUMPRODUCT(SUMIFS(AssessedValuation[100% Net],AssessedValuation[Dist],$C40:$E40,AssessedValuation[Tif_NonTIF],$A$4))</f>
        <v>450279792</v>
      </c>
      <c r="V40" s="8">
        <f>SUMPRODUCT(SUMIFS(AssessedValuation[100% Gas &amp; Elec Utilities],AssessedValuation[Dist],$C40:$E40,AssessedValuation[Tif_NonTIF],$A$4))</f>
        <v>12916900</v>
      </c>
      <c r="W40" s="8">
        <f t="shared" si="0"/>
        <v>463196692</v>
      </c>
    </row>
    <row r="41" spans="1:23" x14ac:dyDescent="0.25">
      <c r="A41">
        <v>2026</v>
      </c>
      <c r="B41" t="s">
        <v>1029</v>
      </c>
      <c r="C41" t="s">
        <v>1103</v>
      </c>
      <c r="D41" t="s">
        <v>1750</v>
      </c>
      <c r="E41" t="s">
        <v>1750</v>
      </c>
      <c r="F41" t="s">
        <v>1103</v>
      </c>
      <c r="G41" t="s">
        <v>1104</v>
      </c>
      <c r="H41" s="8">
        <f>SUMPRODUCT(SUMIFS(AssessedValuation[100% Residential],AssessedValuation[Dist],$C41:$E41,AssessedValuation[Tif_NonTIF],$A$4))</f>
        <v>338034494</v>
      </c>
      <c r="I41" s="8">
        <f>SUMPRODUCT(SUMIFS(AssessedValuation[100% Ag Land],AssessedValuation[Dist],$C41:$E41,AssessedValuation[Tif_NonTIF],$A$4))</f>
        <v>140064920</v>
      </c>
      <c r="J41" s="8">
        <f>SUMPRODUCT(SUMIFS(AssessedValuation[100% Ag Building],AssessedValuation[Dist],$C41:$E41,AssessedValuation[Tif_NonTIF],$A$4))</f>
        <v>9250640</v>
      </c>
      <c r="K41" s="8">
        <f>SUMPRODUCT(SUMIFS(AssessedValuation[100% Commercial],AssessedValuation[Dist],$C41:$E41,AssessedValuation[Tif_NonTIF],$A$4))</f>
        <v>40237787</v>
      </c>
      <c r="L41" s="8">
        <f>SUMPRODUCT(SUMIFS(AssessedValuation[100% Industrial],AssessedValuation[Dist],$C41:$E41,AssessedValuation[Tif_NonTIF],$A$4))</f>
        <v>30390908</v>
      </c>
      <c r="M41" s="8">
        <f>SUMPRODUCT(SUMIFS(AssessedValuation[100% Reserved],AssessedValuation[Dist],$C41:$E41,AssessedValuation[Tif_NonTIF],$A$4))</f>
        <v>0</v>
      </c>
      <c r="N41" s="8">
        <f>SUMPRODUCT(SUMIFS(AssessedValuation[100% Reserved4],AssessedValuation[Dist],$C41,AssessedValuation[Tif_NonTIF],$A$4))</f>
        <v>0</v>
      </c>
      <c r="O41" s="8">
        <f>SUMPRODUCT(SUMIFS(AssessedValuation[100% Railroads],AssessedValuation[Dist],$C41:$E41,AssessedValuation[Tif_NonTIF],$A$4))</f>
        <v>3723589</v>
      </c>
      <c r="P41" s="8">
        <f>SUMPRODUCT(SUMIFS(AssessedValuation[100% Utilities],AssessedValuation[Dist],$C41:$E41,AssessedValuation[Tif_NonTIF],$A$4))</f>
        <v>6212811</v>
      </c>
      <c r="Q41" s="8">
        <f>SUMPRODUCT(SUMIFS(AssessedValuation[100% Other],AssessedValuation[Dist],$C41:$E41,AssessedValuation[Tif_NonTIF],$A$4))</f>
        <v>0</v>
      </c>
      <c r="R41" s="8">
        <f>SUMPRODUCT(SUMIFS(AssessedValuation[100% Gross],AssessedValuation[Dist],$C41:$E41,AssessedValuation[Tif_NonTIF],$A$4))</f>
        <v>567915149</v>
      </c>
      <c r="S41" s="8">
        <f>SUMPRODUCT(SUMIFS(AssessedValuation[100% Military Exempt],AssessedValuation[Dist],$C41:$E41,AssessedValuation[Tif_NonTIF],$A$4))</f>
        <v>640000</v>
      </c>
      <c r="T41" s="8">
        <f>SUMPRODUCT(SUMIFS(AssessedValuation[100% Homestead Exempt],AssessedValuation[Dist],$C41:$E41,AssessedValuation[Tif_NonTIF],$A$4))</f>
        <v>1956500</v>
      </c>
      <c r="U41" s="8">
        <f>SUMPRODUCT(SUMIFS(AssessedValuation[100% Net],AssessedValuation[Dist],$C41:$E41,AssessedValuation[Tif_NonTIF],$A$4))</f>
        <v>565318649</v>
      </c>
      <c r="V41" s="8">
        <f>SUMPRODUCT(SUMIFS(AssessedValuation[100% Gas &amp; Elec Utilities],AssessedValuation[Dist],$C41:$E41,AssessedValuation[Tif_NonTIF],$A$4))</f>
        <v>19591184</v>
      </c>
      <c r="W41" s="8">
        <f t="shared" si="0"/>
        <v>584909833</v>
      </c>
    </row>
    <row r="42" spans="1:23" x14ac:dyDescent="0.25">
      <c r="A42">
        <v>2026</v>
      </c>
      <c r="B42" t="s">
        <v>1040</v>
      </c>
      <c r="C42" t="s">
        <v>1105</v>
      </c>
      <c r="D42" t="s">
        <v>1750</v>
      </c>
      <c r="E42" t="s">
        <v>1750</v>
      </c>
      <c r="F42" t="s">
        <v>1105</v>
      </c>
      <c r="G42" t="s">
        <v>1106</v>
      </c>
      <c r="H42" s="8">
        <f>SUMPRODUCT(SUMIFS(AssessedValuation[100% Residential],AssessedValuation[Dist],$C42:$E42,AssessedValuation[Tif_NonTIF],$A$4))</f>
        <v>1469428848</v>
      </c>
      <c r="I42" s="8">
        <f>SUMPRODUCT(SUMIFS(AssessedValuation[100% Ag Land],AssessedValuation[Dist],$C42:$E42,AssessedValuation[Tif_NonTIF],$A$4))</f>
        <v>29967808</v>
      </c>
      <c r="J42" s="8">
        <f>SUMPRODUCT(SUMIFS(AssessedValuation[100% Ag Building],AssessedValuation[Dist],$C42:$E42,AssessedValuation[Tif_NonTIF],$A$4))</f>
        <v>1778585</v>
      </c>
      <c r="K42" s="8">
        <f>SUMPRODUCT(SUMIFS(AssessedValuation[100% Commercial],AssessedValuation[Dist],$C42:$E42,AssessedValuation[Tif_NonTIF],$A$4))</f>
        <v>339432650</v>
      </c>
      <c r="L42" s="8">
        <f>SUMPRODUCT(SUMIFS(AssessedValuation[100% Industrial],AssessedValuation[Dist],$C42:$E42,AssessedValuation[Tif_NonTIF],$A$4))</f>
        <v>49664260</v>
      </c>
      <c r="M42" s="8">
        <f>SUMPRODUCT(SUMIFS(AssessedValuation[100% Reserved],AssessedValuation[Dist],$C42:$E42,AssessedValuation[Tif_NonTIF],$A$4))</f>
        <v>0</v>
      </c>
      <c r="N42" s="8">
        <f>SUMPRODUCT(SUMIFS(AssessedValuation[100% Reserved4],AssessedValuation[Dist],$C42,AssessedValuation[Tif_NonTIF],$A$4))</f>
        <v>0</v>
      </c>
      <c r="O42" s="8">
        <f>SUMPRODUCT(SUMIFS(AssessedValuation[100% Railroads],AssessedValuation[Dist],$C42:$E42,AssessedValuation[Tif_NonTIF],$A$4))</f>
        <v>20622546</v>
      </c>
      <c r="P42" s="8">
        <f>SUMPRODUCT(SUMIFS(AssessedValuation[100% Utilities],AssessedValuation[Dist],$C42:$E42,AssessedValuation[Tif_NonTIF],$A$4))</f>
        <v>2872135</v>
      </c>
      <c r="Q42" s="8">
        <f>SUMPRODUCT(SUMIFS(AssessedValuation[100% Other],AssessedValuation[Dist],$C42:$E42,AssessedValuation[Tif_NonTIF],$A$4))</f>
        <v>0</v>
      </c>
      <c r="R42" s="8">
        <f>SUMPRODUCT(SUMIFS(AssessedValuation[100% Gross],AssessedValuation[Dist],$C42:$E42,AssessedValuation[Tif_NonTIF],$A$4))</f>
        <v>1913766832</v>
      </c>
      <c r="S42" s="8">
        <f>SUMPRODUCT(SUMIFS(AssessedValuation[100% Military Exempt],AssessedValuation[Dist],$C42:$E42,AssessedValuation[Tif_NonTIF],$A$4))</f>
        <v>4796000</v>
      </c>
      <c r="T42" s="8">
        <f>SUMPRODUCT(SUMIFS(AssessedValuation[100% Homestead Exempt],AssessedValuation[Dist],$C42:$E42,AssessedValuation[Tif_NonTIF],$A$4))</f>
        <v>15638036</v>
      </c>
      <c r="U42" s="8">
        <f>SUMPRODUCT(SUMIFS(AssessedValuation[100% Net],AssessedValuation[Dist],$C42:$E42,AssessedValuation[Tif_NonTIF],$A$4))</f>
        <v>1893332796</v>
      </c>
      <c r="V42" s="8">
        <f>SUMPRODUCT(SUMIFS(AssessedValuation[100% Gas &amp; Elec Utilities],AssessedValuation[Dist],$C42:$E42,AssessedValuation[Tif_NonTIF],$A$4))</f>
        <v>326242085</v>
      </c>
      <c r="W42" s="8">
        <f t="shared" si="0"/>
        <v>2219574881</v>
      </c>
    </row>
    <row r="43" spans="1:23" x14ac:dyDescent="0.25">
      <c r="A43">
        <v>2026</v>
      </c>
      <c r="B43" t="s">
        <v>1029</v>
      </c>
      <c r="C43" t="s">
        <v>1107</v>
      </c>
      <c r="D43" t="s">
        <v>1750</v>
      </c>
      <c r="E43" t="s">
        <v>1750</v>
      </c>
      <c r="F43" t="s">
        <v>1107</v>
      </c>
      <c r="G43" t="s">
        <v>419</v>
      </c>
      <c r="H43" s="8">
        <f>SUMPRODUCT(SUMIFS(AssessedValuation[100% Residential],AssessedValuation[Dist],$C43:$E43,AssessedValuation[Tif_NonTIF],$A$4))</f>
        <v>73519411</v>
      </c>
      <c r="I43" s="8">
        <f>SUMPRODUCT(SUMIFS(AssessedValuation[100% Ag Land],AssessedValuation[Dist],$C43:$E43,AssessedValuation[Tif_NonTIF],$A$4))</f>
        <v>130506600</v>
      </c>
      <c r="J43" s="8">
        <f>SUMPRODUCT(SUMIFS(AssessedValuation[100% Ag Building],AssessedValuation[Dist],$C43:$E43,AssessedValuation[Tif_NonTIF],$A$4))</f>
        <v>13533200</v>
      </c>
      <c r="K43" s="8">
        <f>SUMPRODUCT(SUMIFS(AssessedValuation[100% Commercial],AssessedValuation[Dist],$C43:$E43,AssessedValuation[Tif_NonTIF],$A$4))</f>
        <v>10397989</v>
      </c>
      <c r="L43" s="8">
        <f>SUMPRODUCT(SUMIFS(AssessedValuation[100% Industrial],AssessedValuation[Dist],$C43:$E43,AssessedValuation[Tif_NonTIF],$A$4))</f>
        <v>50113100</v>
      </c>
      <c r="M43" s="8">
        <f>SUMPRODUCT(SUMIFS(AssessedValuation[100% Reserved],AssessedValuation[Dist],$C43:$E43,AssessedValuation[Tif_NonTIF],$A$4))</f>
        <v>0</v>
      </c>
      <c r="N43" s="8">
        <f>SUMPRODUCT(SUMIFS(AssessedValuation[100% Reserved4],AssessedValuation[Dist],$C43,AssessedValuation[Tif_NonTIF],$A$4))</f>
        <v>0</v>
      </c>
      <c r="O43" s="8">
        <f>SUMPRODUCT(SUMIFS(AssessedValuation[100% Railroads],AssessedValuation[Dist],$C43:$E43,AssessedValuation[Tif_NonTIF],$A$4))</f>
        <v>0</v>
      </c>
      <c r="P43" s="8">
        <f>SUMPRODUCT(SUMIFS(AssessedValuation[100% Utilities],AssessedValuation[Dist],$C43:$E43,AssessedValuation[Tif_NonTIF],$A$4))</f>
        <v>9296044</v>
      </c>
      <c r="Q43" s="8">
        <f>SUMPRODUCT(SUMIFS(AssessedValuation[100% Other],AssessedValuation[Dist],$C43:$E43,AssessedValuation[Tif_NonTIF],$A$4))</f>
        <v>0</v>
      </c>
      <c r="R43" s="8">
        <f>SUMPRODUCT(SUMIFS(AssessedValuation[100% Gross],AssessedValuation[Dist],$C43:$E43,AssessedValuation[Tif_NonTIF],$A$4))</f>
        <v>287366344</v>
      </c>
      <c r="S43" s="8">
        <f>SUMPRODUCT(SUMIFS(AssessedValuation[100% Military Exempt],AssessedValuation[Dist],$C43:$E43,AssessedValuation[Tif_NonTIF],$A$4))</f>
        <v>196000</v>
      </c>
      <c r="T43" s="8">
        <f>SUMPRODUCT(SUMIFS(AssessedValuation[100% Homestead Exempt],AssessedValuation[Dist],$C43:$E43,AssessedValuation[Tif_NonTIF],$A$4))</f>
        <v>773500</v>
      </c>
      <c r="U43" s="8">
        <f>SUMPRODUCT(SUMIFS(AssessedValuation[100% Net],AssessedValuation[Dist],$C43:$E43,AssessedValuation[Tif_NonTIF],$A$4))</f>
        <v>286396844</v>
      </c>
      <c r="V43" s="8">
        <f>SUMPRODUCT(SUMIFS(AssessedValuation[100% Gas &amp; Elec Utilities],AssessedValuation[Dist],$C43:$E43,AssessedValuation[Tif_NonTIF],$A$4))</f>
        <v>22548000</v>
      </c>
      <c r="W43" s="8">
        <f t="shared" si="0"/>
        <v>308944844</v>
      </c>
    </row>
    <row r="44" spans="1:23" x14ac:dyDescent="0.25">
      <c r="A44">
        <v>2026</v>
      </c>
      <c r="B44" t="s">
        <v>1062</v>
      </c>
      <c r="C44" t="s">
        <v>1108</v>
      </c>
      <c r="D44" t="s">
        <v>1750</v>
      </c>
      <c r="E44" t="s">
        <v>1750</v>
      </c>
      <c r="F44" t="s">
        <v>1108</v>
      </c>
      <c r="G44" t="s">
        <v>1110</v>
      </c>
      <c r="H44" s="8">
        <f>SUMPRODUCT(SUMIFS(AssessedValuation[100% Residential],AssessedValuation[Dist],$C44:$E44,AssessedValuation[Tif_NonTIF],$A$4))</f>
        <v>185420682</v>
      </c>
      <c r="I44" s="8">
        <f>SUMPRODUCT(SUMIFS(AssessedValuation[100% Ag Land],AssessedValuation[Dist],$C44:$E44,AssessedValuation[Tif_NonTIF],$A$4))</f>
        <v>126460480</v>
      </c>
      <c r="J44" s="8">
        <f>SUMPRODUCT(SUMIFS(AssessedValuation[100% Ag Building],AssessedValuation[Dist],$C44:$E44,AssessedValuation[Tif_NonTIF],$A$4))</f>
        <v>9421100</v>
      </c>
      <c r="K44" s="8">
        <f>SUMPRODUCT(SUMIFS(AssessedValuation[100% Commercial],AssessedValuation[Dist],$C44:$E44,AssessedValuation[Tif_NonTIF],$A$4))</f>
        <v>9530307</v>
      </c>
      <c r="L44" s="8">
        <f>SUMPRODUCT(SUMIFS(AssessedValuation[100% Industrial],AssessedValuation[Dist],$C44:$E44,AssessedValuation[Tif_NonTIF],$A$4))</f>
        <v>241820</v>
      </c>
      <c r="M44" s="8">
        <f>SUMPRODUCT(SUMIFS(AssessedValuation[100% Reserved],AssessedValuation[Dist],$C44:$E44,AssessedValuation[Tif_NonTIF],$A$4))</f>
        <v>0</v>
      </c>
      <c r="N44" s="8">
        <f>SUMPRODUCT(SUMIFS(AssessedValuation[100% Reserved4],AssessedValuation[Dist],$C44,AssessedValuation[Tif_NonTIF],$A$4))</f>
        <v>0</v>
      </c>
      <c r="O44" s="8">
        <f>SUMPRODUCT(SUMIFS(AssessedValuation[100% Railroads],AssessedValuation[Dist],$C44:$E44,AssessedValuation[Tif_NonTIF],$A$4))</f>
        <v>15929036</v>
      </c>
      <c r="P44" s="8">
        <f>SUMPRODUCT(SUMIFS(AssessedValuation[100% Utilities],AssessedValuation[Dist],$C44:$E44,AssessedValuation[Tif_NonTIF],$A$4))</f>
        <v>15605546</v>
      </c>
      <c r="Q44" s="8">
        <f>SUMPRODUCT(SUMIFS(AssessedValuation[100% Other],AssessedValuation[Dist],$C44:$E44,AssessedValuation[Tif_NonTIF],$A$4))</f>
        <v>0</v>
      </c>
      <c r="R44" s="8">
        <f>SUMPRODUCT(SUMIFS(AssessedValuation[100% Gross],AssessedValuation[Dist],$C44:$E44,AssessedValuation[Tif_NonTIF],$A$4))</f>
        <v>362608971</v>
      </c>
      <c r="S44" s="8">
        <f>SUMPRODUCT(SUMIFS(AssessedValuation[100% Military Exempt],AssessedValuation[Dist],$C44:$E44,AssessedValuation[Tif_NonTIF],$A$4))</f>
        <v>484000</v>
      </c>
      <c r="T44" s="8">
        <f>SUMPRODUCT(SUMIFS(AssessedValuation[100% Homestead Exempt],AssessedValuation[Dist],$C44:$E44,AssessedValuation[Tif_NonTIF],$A$4))</f>
        <v>1378000</v>
      </c>
      <c r="U44" s="8">
        <f>SUMPRODUCT(SUMIFS(AssessedValuation[100% Net],AssessedValuation[Dist],$C44:$E44,AssessedValuation[Tif_NonTIF],$A$4))</f>
        <v>360746971</v>
      </c>
      <c r="V44" s="8">
        <f>SUMPRODUCT(SUMIFS(AssessedValuation[100% Gas &amp; Elec Utilities],AssessedValuation[Dist],$C44:$E44,AssessedValuation[Tif_NonTIF],$A$4))</f>
        <v>34200641</v>
      </c>
      <c r="W44" s="8">
        <f t="shared" si="0"/>
        <v>394947612</v>
      </c>
    </row>
    <row r="45" spans="1:23" x14ac:dyDescent="0.25">
      <c r="A45">
        <v>2026</v>
      </c>
      <c r="B45" t="s">
        <v>1031</v>
      </c>
      <c r="C45" t="s">
        <v>1111</v>
      </c>
      <c r="D45" t="s">
        <v>1750</v>
      </c>
      <c r="E45" t="s">
        <v>1750</v>
      </c>
      <c r="F45" t="s">
        <v>1111</v>
      </c>
      <c r="G45" t="s">
        <v>32</v>
      </c>
      <c r="H45" s="8">
        <f>SUMPRODUCT(SUMIFS(AssessedValuation[100% Residential],AssessedValuation[Dist],$C45:$E45,AssessedValuation[Tif_NonTIF],$A$4))</f>
        <v>199920828</v>
      </c>
      <c r="I45" s="8">
        <f>SUMPRODUCT(SUMIFS(AssessedValuation[100% Ag Land],AssessedValuation[Dist],$C45:$E45,AssessedValuation[Tif_NonTIF],$A$4))</f>
        <v>296104285</v>
      </c>
      <c r="J45" s="8">
        <f>SUMPRODUCT(SUMIFS(AssessedValuation[100% Ag Building],AssessedValuation[Dist],$C45:$E45,AssessedValuation[Tif_NonTIF],$A$4))</f>
        <v>12736290</v>
      </c>
      <c r="K45" s="8">
        <f>SUMPRODUCT(SUMIFS(AssessedValuation[100% Commercial],AssessedValuation[Dist],$C45:$E45,AssessedValuation[Tif_NonTIF],$A$4))</f>
        <v>23630262</v>
      </c>
      <c r="L45" s="8">
        <f>SUMPRODUCT(SUMIFS(AssessedValuation[100% Industrial],AssessedValuation[Dist],$C45:$E45,AssessedValuation[Tif_NonTIF],$A$4))</f>
        <v>153568580</v>
      </c>
      <c r="M45" s="8">
        <f>SUMPRODUCT(SUMIFS(AssessedValuation[100% Reserved],AssessedValuation[Dist],$C45:$E45,AssessedValuation[Tif_NonTIF],$A$4))</f>
        <v>0</v>
      </c>
      <c r="N45" s="8">
        <f>SUMPRODUCT(SUMIFS(AssessedValuation[100% Reserved4],AssessedValuation[Dist],$C45,AssessedValuation[Tif_NonTIF],$A$4))</f>
        <v>0</v>
      </c>
      <c r="O45" s="8">
        <f>SUMPRODUCT(SUMIFS(AssessedValuation[100% Railroads],AssessedValuation[Dist],$C45:$E45,AssessedValuation[Tif_NonTIF],$A$4))</f>
        <v>3127576</v>
      </c>
      <c r="P45" s="8">
        <f>SUMPRODUCT(SUMIFS(AssessedValuation[100% Utilities],AssessedValuation[Dist],$C45:$E45,AssessedValuation[Tif_NonTIF],$A$4))</f>
        <v>5367462</v>
      </c>
      <c r="Q45" s="8">
        <f>SUMPRODUCT(SUMIFS(AssessedValuation[100% Other],AssessedValuation[Dist],$C45:$E45,AssessedValuation[Tif_NonTIF],$A$4))</f>
        <v>0</v>
      </c>
      <c r="R45" s="8">
        <f>SUMPRODUCT(SUMIFS(AssessedValuation[100% Gross],AssessedValuation[Dist],$C45:$E45,AssessedValuation[Tif_NonTIF],$A$4))</f>
        <v>694455283</v>
      </c>
      <c r="S45" s="8">
        <f>SUMPRODUCT(SUMIFS(AssessedValuation[100% Military Exempt],AssessedValuation[Dist],$C45:$E45,AssessedValuation[Tif_NonTIF],$A$4))</f>
        <v>568000</v>
      </c>
      <c r="T45" s="8">
        <f>SUMPRODUCT(SUMIFS(AssessedValuation[100% Homestead Exempt],AssessedValuation[Dist],$C45:$E45,AssessedValuation[Tif_NonTIF],$A$4))</f>
        <v>1864934</v>
      </c>
      <c r="U45" s="8">
        <f>SUMPRODUCT(SUMIFS(AssessedValuation[100% Net],AssessedValuation[Dist],$C45:$E45,AssessedValuation[Tif_NonTIF],$A$4))</f>
        <v>692022349</v>
      </c>
      <c r="V45" s="8">
        <f>SUMPRODUCT(SUMIFS(AssessedValuation[100% Gas &amp; Elec Utilities],AssessedValuation[Dist],$C45:$E45,AssessedValuation[Tif_NonTIF],$A$4))</f>
        <v>58235104</v>
      </c>
      <c r="W45" s="8">
        <f t="shared" si="0"/>
        <v>750257453</v>
      </c>
    </row>
    <row r="46" spans="1:23" x14ac:dyDescent="0.25">
      <c r="A46">
        <v>2026</v>
      </c>
      <c r="B46" t="s">
        <v>1062</v>
      </c>
      <c r="C46" t="s">
        <v>1112</v>
      </c>
      <c r="D46" t="s">
        <v>1750</v>
      </c>
      <c r="E46" t="s">
        <v>1750</v>
      </c>
      <c r="F46" t="s">
        <v>1112</v>
      </c>
      <c r="G46" t="s">
        <v>1113</v>
      </c>
      <c r="H46" s="8">
        <f>SUMPRODUCT(SUMIFS(AssessedValuation[100% Residential],AssessedValuation[Dist],$C46:$E46,AssessedValuation[Tif_NonTIF],$A$4))</f>
        <v>411739990</v>
      </c>
      <c r="I46" s="8">
        <f>SUMPRODUCT(SUMIFS(AssessedValuation[100% Ag Land],AssessedValuation[Dist],$C46:$E46,AssessedValuation[Tif_NonTIF],$A$4))</f>
        <v>31469910</v>
      </c>
      <c r="J46" s="8">
        <f>SUMPRODUCT(SUMIFS(AssessedValuation[100% Ag Building],AssessedValuation[Dist],$C46:$E46,AssessedValuation[Tif_NonTIF],$A$4))</f>
        <v>2352640</v>
      </c>
      <c r="K46" s="8">
        <f>SUMPRODUCT(SUMIFS(AssessedValuation[100% Commercial],AssessedValuation[Dist],$C46:$E46,AssessedValuation[Tif_NonTIF],$A$4))</f>
        <v>72076563</v>
      </c>
      <c r="L46" s="8">
        <f>SUMPRODUCT(SUMIFS(AssessedValuation[100% Industrial],AssessedValuation[Dist],$C46:$E46,AssessedValuation[Tif_NonTIF],$A$4))</f>
        <v>75529080</v>
      </c>
      <c r="M46" s="8">
        <f>SUMPRODUCT(SUMIFS(AssessedValuation[100% Reserved],AssessedValuation[Dist],$C46:$E46,AssessedValuation[Tif_NonTIF],$A$4))</f>
        <v>0</v>
      </c>
      <c r="N46" s="8">
        <f>SUMPRODUCT(SUMIFS(AssessedValuation[100% Reserved4],AssessedValuation[Dist],$C46,AssessedValuation[Tif_NonTIF],$A$4))</f>
        <v>0</v>
      </c>
      <c r="O46" s="8">
        <f>SUMPRODUCT(SUMIFS(AssessedValuation[100% Railroads],AssessedValuation[Dist],$C46:$E46,AssessedValuation[Tif_NonTIF],$A$4))</f>
        <v>9322192</v>
      </c>
      <c r="P46" s="8">
        <f>SUMPRODUCT(SUMIFS(AssessedValuation[100% Utilities],AssessedValuation[Dist],$C46:$E46,AssessedValuation[Tif_NonTIF],$A$4))</f>
        <v>5866813</v>
      </c>
      <c r="Q46" s="8">
        <f>SUMPRODUCT(SUMIFS(AssessedValuation[100% Other],AssessedValuation[Dist],$C46:$E46,AssessedValuation[Tif_NonTIF],$A$4))</f>
        <v>0</v>
      </c>
      <c r="R46" s="8">
        <f>SUMPRODUCT(SUMIFS(AssessedValuation[100% Gross],AssessedValuation[Dist],$C46:$E46,AssessedValuation[Tif_NonTIF],$A$4))</f>
        <v>608357188</v>
      </c>
      <c r="S46" s="8">
        <f>SUMPRODUCT(SUMIFS(AssessedValuation[100% Military Exempt],AssessedValuation[Dist],$C46:$E46,AssessedValuation[Tif_NonTIF],$A$4))</f>
        <v>1048000</v>
      </c>
      <c r="T46" s="8">
        <f>SUMPRODUCT(SUMIFS(AssessedValuation[100% Homestead Exempt],AssessedValuation[Dist],$C46:$E46,AssessedValuation[Tif_NonTIF],$A$4))</f>
        <v>3152500</v>
      </c>
      <c r="U46" s="8">
        <f>SUMPRODUCT(SUMIFS(AssessedValuation[100% Net],AssessedValuation[Dist],$C46:$E46,AssessedValuation[Tif_NonTIF],$A$4))</f>
        <v>604156688</v>
      </c>
      <c r="V46" s="8">
        <f>SUMPRODUCT(SUMIFS(AssessedValuation[100% Gas &amp; Elec Utilities],AssessedValuation[Dist],$C46:$E46,AssessedValuation[Tif_NonTIF],$A$4))</f>
        <v>231865595</v>
      </c>
      <c r="W46" s="8">
        <f t="shared" si="0"/>
        <v>836022283</v>
      </c>
    </row>
    <row r="47" spans="1:23" x14ac:dyDescent="0.25">
      <c r="A47">
        <v>2026</v>
      </c>
      <c r="B47" t="s">
        <v>1040</v>
      </c>
      <c r="C47" t="s">
        <v>1114</v>
      </c>
      <c r="D47" t="s">
        <v>1750</v>
      </c>
      <c r="E47" t="s">
        <v>1750</v>
      </c>
      <c r="F47" t="s">
        <v>1114</v>
      </c>
      <c r="G47" t="s">
        <v>1115</v>
      </c>
      <c r="H47" s="8">
        <f>SUMPRODUCT(SUMIFS(AssessedValuation[100% Residential],AssessedValuation[Dist],$C47:$E47,AssessedValuation[Tif_NonTIF],$A$4))</f>
        <v>209537606</v>
      </c>
      <c r="I47" s="8">
        <f>SUMPRODUCT(SUMIFS(AssessedValuation[100% Ag Land],AssessedValuation[Dist],$C47:$E47,AssessedValuation[Tif_NonTIF],$A$4))</f>
        <v>91428750</v>
      </c>
      <c r="J47" s="8">
        <f>SUMPRODUCT(SUMIFS(AssessedValuation[100% Ag Building],AssessedValuation[Dist],$C47:$E47,AssessedValuation[Tif_NonTIF],$A$4))</f>
        <v>5275650</v>
      </c>
      <c r="K47" s="8">
        <f>SUMPRODUCT(SUMIFS(AssessedValuation[100% Commercial],AssessedValuation[Dist],$C47:$E47,AssessedValuation[Tif_NonTIF],$A$4))</f>
        <v>13725804</v>
      </c>
      <c r="L47" s="8">
        <f>SUMPRODUCT(SUMIFS(AssessedValuation[100% Industrial],AssessedValuation[Dist],$C47:$E47,AssessedValuation[Tif_NonTIF],$A$4))</f>
        <v>0</v>
      </c>
      <c r="M47" s="8">
        <f>SUMPRODUCT(SUMIFS(AssessedValuation[100% Reserved],AssessedValuation[Dist],$C47:$E47,AssessedValuation[Tif_NonTIF],$A$4))</f>
        <v>0</v>
      </c>
      <c r="N47" s="8">
        <f>SUMPRODUCT(SUMIFS(AssessedValuation[100% Reserved4],AssessedValuation[Dist],$C47,AssessedValuation[Tif_NonTIF],$A$4))</f>
        <v>0</v>
      </c>
      <c r="O47" s="8">
        <f>SUMPRODUCT(SUMIFS(AssessedValuation[100% Railroads],AssessedValuation[Dist],$C47:$E47,AssessedValuation[Tif_NonTIF],$A$4))</f>
        <v>11938434</v>
      </c>
      <c r="P47" s="8">
        <f>SUMPRODUCT(SUMIFS(AssessedValuation[100% Utilities],AssessedValuation[Dist],$C47:$E47,AssessedValuation[Tif_NonTIF],$A$4))</f>
        <v>11296348</v>
      </c>
      <c r="Q47" s="8">
        <f>SUMPRODUCT(SUMIFS(AssessedValuation[100% Other],AssessedValuation[Dist],$C47:$E47,AssessedValuation[Tif_NonTIF],$A$4))</f>
        <v>2140</v>
      </c>
      <c r="R47" s="8">
        <f>SUMPRODUCT(SUMIFS(AssessedValuation[100% Gross],AssessedValuation[Dist],$C47:$E47,AssessedValuation[Tif_NonTIF],$A$4))</f>
        <v>343204732</v>
      </c>
      <c r="S47" s="8">
        <f>SUMPRODUCT(SUMIFS(AssessedValuation[100% Military Exempt],AssessedValuation[Dist],$C47:$E47,AssessedValuation[Tif_NonTIF],$A$4))</f>
        <v>772672</v>
      </c>
      <c r="T47" s="8">
        <f>SUMPRODUCT(SUMIFS(AssessedValuation[100% Homestead Exempt],AssessedValuation[Dist],$C47:$E47,AssessedValuation[Tif_NonTIF],$A$4))</f>
        <v>2187292</v>
      </c>
      <c r="U47" s="8">
        <f>SUMPRODUCT(SUMIFS(AssessedValuation[100% Net],AssessedValuation[Dist],$C47:$E47,AssessedValuation[Tif_NonTIF],$A$4))</f>
        <v>340244768</v>
      </c>
      <c r="V47" s="8">
        <f>SUMPRODUCT(SUMIFS(AssessedValuation[100% Gas &amp; Elec Utilities],AssessedValuation[Dist],$C47:$E47,AssessedValuation[Tif_NonTIF],$A$4))</f>
        <v>23271160</v>
      </c>
      <c r="W47" s="8">
        <f t="shared" si="0"/>
        <v>363515928</v>
      </c>
    </row>
    <row r="48" spans="1:23" x14ac:dyDescent="0.25">
      <c r="A48">
        <v>2026</v>
      </c>
      <c r="B48" t="s">
        <v>1024</v>
      </c>
      <c r="C48" t="s">
        <v>1116</v>
      </c>
      <c r="D48" t="s">
        <v>1750</v>
      </c>
      <c r="E48" t="s">
        <v>1750</v>
      </c>
      <c r="F48" t="s">
        <v>1116</v>
      </c>
      <c r="G48" t="s">
        <v>1117</v>
      </c>
      <c r="H48" s="8">
        <f>SUMPRODUCT(SUMIFS(AssessedValuation[100% Residential],AssessedValuation[Dist],$C48:$E48,AssessedValuation[Tif_NonTIF],$A$4))</f>
        <v>820321580</v>
      </c>
      <c r="I48" s="8">
        <f>SUMPRODUCT(SUMIFS(AssessedValuation[100% Ag Land],AssessedValuation[Dist],$C48:$E48,AssessedValuation[Tif_NonTIF],$A$4))</f>
        <v>39779100</v>
      </c>
      <c r="J48" s="8">
        <f>SUMPRODUCT(SUMIFS(AssessedValuation[100% Ag Building],AssessedValuation[Dist],$C48:$E48,AssessedValuation[Tif_NonTIF],$A$4))</f>
        <v>1971500</v>
      </c>
      <c r="K48" s="8">
        <f>SUMPRODUCT(SUMIFS(AssessedValuation[100% Commercial],AssessedValuation[Dist],$C48:$E48,AssessedValuation[Tif_NonTIF],$A$4))</f>
        <v>51802704</v>
      </c>
      <c r="L48" s="8">
        <f>SUMPRODUCT(SUMIFS(AssessedValuation[100% Industrial],AssessedValuation[Dist],$C48:$E48,AssessedValuation[Tif_NonTIF],$A$4))</f>
        <v>9449208</v>
      </c>
      <c r="M48" s="8">
        <f>SUMPRODUCT(SUMIFS(AssessedValuation[100% Reserved],AssessedValuation[Dist],$C48:$E48,AssessedValuation[Tif_NonTIF],$A$4))</f>
        <v>0</v>
      </c>
      <c r="N48" s="8">
        <f>SUMPRODUCT(SUMIFS(AssessedValuation[100% Reserved4],AssessedValuation[Dist],$C48,AssessedValuation[Tif_NonTIF],$A$4))</f>
        <v>0</v>
      </c>
      <c r="O48" s="8">
        <f>SUMPRODUCT(SUMIFS(AssessedValuation[100% Railroads],AssessedValuation[Dist],$C48:$E48,AssessedValuation[Tif_NonTIF],$A$4))</f>
        <v>18708781</v>
      </c>
      <c r="P48" s="8">
        <f>SUMPRODUCT(SUMIFS(AssessedValuation[100% Utilities],AssessedValuation[Dist],$C48:$E48,AssessedValuation[Tif_NonTIF],$A$4))</f>
        <v>1672372</v>
      </c>
      <c r="Q48" s="8">
        <f>SUMPRODUCT(SUMIFS(AssessedValuation[100% Other],AssessedValuation[Dist],$C48:$E48,AssessedValuation[Tif_NonTIF],$A$4))</f>
        <v>0</v>
      </c>
      <c r="R48" s="8">
        <f>SUMPRODUCT(SUMIFS(AssessedValuation[100% Gross],AssessedValuation[Dist],$C48:$E48,AssessedValuation[Tif_NonTIF],$A$4))</f>
        <v>943705245</v>
      </c>
      <c r="S48" s="8">
        <f>SUMPRODUCT(SUMIFS(AssessedValuation[100% Military Exempt],AssessedValuation[Dist],$C48:$E48,AssessedValuation[Tif_NonTIF],$A$4))</f>
        <v>1124000</v>
      </c>
      <c r="T48" s="8">
        <f>SUMPRODUCT(SUMIFS(AssessedValuation[100% Homestead Exempt],AssessedValuation[Dist],$C48:$E48,AssessedValuation[Tif_NonTIF],$A$4))</f>
        <v>3454583</v>
      </c>
      <c r="U48" s="8">
        <f>SUMPRODUCT(SUMIFS(AssessedValuation[100% Net],AssessedValuation[Dist],$C48:$E48,AssessedValuation[Tif_NonTIF],$A$4))</f>
        <v>939126662</v>
      </c>
      <c r="V48" s="8">
        <f>SUMPRODUCT(SUMIFS(AssessedValuation[100% Gas &amp; Elec Utilities],AssessedValuation[Dist],$C48:$E48,AssessedValuation[Tif_NonTIF],$A$4))</f>
        <v>23099171</v>
      </c>
      <c r="W48" s="8">
        <f t="shared" si="0"/>
        <v>962225833</v>
      </c>
    </row>
    <row r="49" spans="1:23" x14ac:dyDescent="0.25">
      <c r="A49">
        <v>2026</v>
      </c>
      <c r="B49" t="s">
        <v>1024</v>
      </c>
      <c r="C49" t="s">
        <v>1118</v>
      </c>
      <c r="D49" t="s">
        <v>1750</v>
      </c>
      <c r="E49" t="s">
        <v>1750</v>
      </c>
      <c r="F49" t="s">
        <v>1118</v>
      </c>
      <c r="G49" t="s">
        <v>1119</v>
      </c>
      <c r="H49" s="8">
        <f>SUMPRODUCT(SUMIFS(AssessedValuation[100% Residential],AssessedValuation[Dist],$C49:$E49,AssessedValuation[Tif_NonTIF],$A$4))</f>
        <v>1134516021</v>
      </c>
      <c r="I49" s="8">
        <f>SUMPRODUCT(SUMIFS(AssessedValuation[100% Ag Land],AssessedValuation[Dist],$C49:$E49,AssessedValuation[Tif_NonTIF],$A$4))</f>
        <v>324251101</v>
      </c>
      <c r="J49" s="8">
        <f>SUMPRODUCT(SUMIFS(AssessedValuation[100% Ag Building],AssessedValuation[Dist],$C49:$E49,AssessedValuation[Tif_NonTIF],$A$4))</f>
        <v>44289590</v>
      </c>
      <c r="K49" s="8">
        <f>SUMPRODUCT(SUMIFS(AssessedValuation[100% Commercial],AssessedValuation[Dist],$C49:$E49,AssessedValuation[Tif_NonTIF],$A$4))</f>
        <v>237791718</v>
      </c>
      <c r="L49" s="8">
        <f>SUMPRODUCT(SUMIFS(AssessedValuation[100% Industrial],AssessedValuation[Dist],$C49:$E49,AssessedValuation[Tif_NonTIF],$A$4))</f>
        <v>159190653</v>
      </c>
      <c r="M49" s="8">
        <f>SUMPRODUCT(SUMIFS(AssessedValuation[100% Reserved],AssessedValuation[Dist],$C49:$E49,AssessedValuation[Tif_NonTIF],$A$4))</f>
        <v>0</v>
      </c>
      <c r="N49" s="8">
        <f>SUMPRODUCT(SUMIFS(AssessedValuation[100% Reserved4],AssessedValuation[Dist],$C49,AssessedValuation[Tif_NonTIF],$A$4))</f>
        <v>0</v>
      </c>
      <c r="O49" s="8">
        <f>SUMPRODUCT(SUMIFS(AssessedValuation[100% Railroads],AssessedValuation[Dist],$C49:$E49,AssessedValuation[Tif_NonTIF],$A$4))</f>
        <v>30518682</v>
      </c>
      <c r="P49" s="8">
        <f>SUMPRODUCT(SUMIFS(AssessedValuation[100% Utilities],AssessedValuation[Dist],$C49:$E49,AssessedValuation[Tif_NonTIF],$A$4))</f>
        <v>730047</v>
      </c>
      <c r="Q49" s="8">
        <f>SUMPRODUCT(SUMIFS(AssessedValuation[100% Other],AssessedValuation[Dist],$C49:$E49,AssessedValuation[Tif_NonTIF],$A$4))</f>
        <v>0</v>
      </c>
      <c r="R49" s="8">
        <f>SUMPRODUCT(SUMIFS(AssessedValuation[100% Gross],AssessedValuation[Dist],$C49:$E49,AssessedValuation[Tif_NonTIF],$A$4))</f>
        <v>1931287812</v>
      </c>
      <c r="S49" s="8">
        <f>SUMPRODUCT(SUMIFS(AssessedValuation[100% Military Exempt],AssessedValuation[Dist],$C49:$E49,AssessedValuation[Tif_NonTIF],$A$4))</f>
        <v>2042730</v>
      </c>
      <c r="T49" s="8">
        <f>SUMPRODUCT(SUMIFS(AssessedValuation[100% Homestead Exempt],AssessedValuation[Dist],$C49:$E49,AssessedValuation[Tif_NonTIF],$A$4))</f>
        <v>9880397</v>
      </c>
      <c r="U49" s="8">
        <f>SUMPRODUCT(SUMIFS(AssessedValuation[100% Net],AssessedValuation[Dist],$C49:$E49,AssessedValuation[Tif_NonTIF],$A$4))</f>
        <v>1919364685</v>
      </c>
      <c r="V49" s="8">
        <f>SUMPRODUCT(SUMIFS(AssessedValuation[100% Gas &amp; Elec Utilities],AssessedValuation[Dist],$C49:$E49,AssessedValuation[Tif_NonTIF],$A$4))</f>
        <v>66861400</v>
      </c>
      <c r="W49" s="8">
        <f t="shared" si="0"/>
        <v>1986226085</v>
      </c>
    </row>
    <row r="50" spans="1:23" x14ac:dyDescent="0.25">
      <c r="A50">
        <v>2026</v>
      </c>
      <c r="B50" t="s">
        <v>1029</v>
      </c>
      <c r="C50" t="s">
        <v>1120</v>
      </c>
      <c r="D50" t="s">
        <v>1750</v>
      </c>
      <c r="E50" t="s">
        <v>1750</v>
      </c>
      <c r="F50" t="s">
        <v>1120</v>
      </c>
      <c r="G50" t="s">
        <v>1121</v>
      </c>
      <c r="H50" s="8">
        <f>SUMPRODUCT(SUMIFS(AssessedValuation[100% Residential],AssessedValuation[Dist],$C50:$E50,AssessedValuation[Tif_NonTIF],$A$4))</f>
        <v>3830238081</v>
      </c>
      <c r="I50" s="8">
        <f>SUMPRODUCT(SUMIFS(AssessedValuation[100% Ag Land],AssessedValuation[Dist],$C50:$E50,AssessedValuation[Tif_NonTIF],$A$4))</f>
        <v>31757292</v>
      </c>
      <c r="J50" s="8">
        <f>SUMPRODUCT(SUMIFS(AssessedValuation[100% Ag Building],AssessedValuation[Dist],$C50:$E50,AssessedValuation[Tif_NonTIF],$A$4))</f>
        <v>2449288</v>
      </c>
      <c r="K50" s="8">
        <f>SUMPRODUCT(SUMIFS(AssessedValuation[100% Commercial],AssessedValuation[Dist],$C50:$E50,AssessedValuation[Tif_NonTIF],$A$4))</f>
        <v>690543838</v>
      </c>
      <c r="L50" s="8">
        <f>SUMPRODUCT(SUMIFS(AssessedValuation[100% Industrial],AssessedValuation[Dist],$C50:$E50,AssessedValuation[Tif_NonTIF],$A$4))</f>
        <v>31320692</v>
      </c>
      <c r="M50" s="8">
        <f>SUMPRODUCT(SUMIFS(AssessedValuation[100% Reserved],AssessedValuation[Dist],$C50:$E50,AssessedValuation[Tif_NonTIF],$A$4))</f>
        <v>0</v>
      </c>
      <c r="N50" s="8">
        <f>SUMPRODUCT(SUMIFS(AssessedValuation[100% Reserved4],AssessedValuation[Dist],$C50,AssessedValuation[Tif_NonTIF],$A$4))</f>
        <v>0</v>
      </c>
      <c r="O50" s="8">
        <f>SUMPRODUCT(SUMIFS(AssessedValuation[100% Railroads],AssessedValuation[Dist],$C50:$E50,AssessedValuation[Tif_NonTIF],$A$4))</f>
        <v>5853443</v>
      </c>
      <c r="P50" s="8">
        <f>SUMPRODUCT(SUMIFS(AssessedValuation[100% Utilities],AssessedValuation[Dist],$C50:$E50,AssessedValuation[Tif_NonTIF],$A$4))</f>
        <v>1207709</v>
      </c>
      <c r="Q50" s="8">
        <f>SUMPRODUCT(SUMIFS(AssessedValuation[100% Other],AssessedValuation[Dist],$C50:$E50,AssessedValuation[Tif_NonTIF],$A$4))</f>
        <v>0</v>
      </c>
      <c r="R50" s="8">
        <f>SUMPRODUCT(SUMIFS(AssessedValuation[100% Gross],AssessedValuation[Dist],$C50:$E50,AssessedValuation[Tif_NonTIF],$A$4))</f>
        <v>4593370343</v>
      </c>
      <c r="S50" s="8">
        <f>SUMPRODUCT(SUMIFS(AssessedValuation[100% Military Exempt],AssessedValuation[Dist],$C50:$E50,AssessedValuation[Tif_NonTIF],$A$4))</f>
        <v>5604000</v>
      </c>
      <c r="T50" s="8">
        <f>SUMPRODUCT(SUMIFS(AssessedValuation[100% Homestead Exempt],AssessedValuation[Dist],$C50:$E50,AssessedValuation[Tif_NonTIF],$A$4))</f>
        <v>26097500</v>
      </c>
      <c r="U50" s="8">
        <f>SUMPRODUCT(SUMIFS(AssessedValuation[100% Net],AssessedValuation[Dist],$C50:$E50,AssessedValuation[Tif_NonTIF],$A$4))</f>
        <v>4561668843</v>
      </c>
      <c r="V50" s="8">
        <f>SUMPRODUCT(SUMIFS(AssessedValuation[100% Gas &amp; Elec Utilities],AssessedValuation[Dist],$C50:$E50,AssessedValuation[Tif_NonTIF],$A$4))</f>
        <v>65352523</v>
      </c>
      <c r="W50" s="8">
        <f t="shared" si="0"/>
        <v>4627021366</v>
      </c>
    </row>
    <row r="51" spans="1:23" x14ac:dyDescent="0.25">
      <c r="A51">
        <v>2026</v>
      </c>
      <c r="B51" t="s">
        <v>1043</v>
      </c>
      <c r="C51" t="s">
        <v>1122</v>
      </c>
      <c r="D51" t="s">
        <v>1750</v>
      </c>
      <c r="E51" t="s">
        <v>1750</v>
      </c>
      <c r="F51" t="s">
        <v>1122</v>
      </c>
      <c r="G51" t="s">
        <v>1123</v>
      </c>
      <c r="H51" s="8">
        <f>SUMPRODUCT(SUMIFS(AssessedValuation[100% Residential],AssessedValuation[Dist],$C51:$E51,AssessedValuation[Tif_NonTIF],$A$4))</f>
        <v>9896747713</v>
      </c>
      <c r="I51" s="8">
        <f>SUMPRODUCT(SUMIFS(AssessedValuation[100% Ag Land],AssessedValuation[Dist],$C51:$E51,AssessedValuation[Tif_NonTIF],$A$4))</f>
        <v>63577490</v>
      </c>
      <c r="J51" s="8">
        <f>SUMPRODUCT(SUMIFS(AssessedValuation[100% Ag Building],AssessedValuation[Dist],$C51:$E51,AssessedValuation[Tif_NonTIF],$A$4))</f>
        <v>4535341</v>
      </c>
      <c r="K51" s="8">
        <f>SUMPRODUCT(SUMIFS(AssessedValuation[100% Commercial],AssessedValuation[Dist],$C51:$E51,AssessedValuation[Tif_NonTIF],$A$4))</f>
        <v>1920212188</v>
      </c>
      <c r="L51" s="8">
        <f>SUMPRODUCT(SUMIFS(AssessedValuation[100% Industrial],AssessedValuation[Dist],$C51:$E51,AssessedValuation[Tif_NonTIF],$A$4))</f>
        <v>140459893</v>
      </c>
      <c r="M51" s="8">
        <f>SUMPRODUCT(SUMIFS(AssessedValuation[100% Reserved],AssessedValuation[Dist],$C51:$E51,AssessedValuation[Tif_NonTIF],$A$4))</f>
        <v>0</v>
      </c>
      <c r="N51" s="8">
        <f>SUMPRODUCT(SUMIFS(AssessedValuation[100% Reserved4],AssessedValuation[Dist],$C51,AssessedValuation[Tif_NonTIF],$A$4))</f>
        <v>0</v>
      </c>
      <c r="O51" s="8">
        <f>SUMPRODUCT(SUMIFS(AssessedValuation[100% Railroads],AssessedValuation[Dist],$C51:$E51,AssessedValuation[Tif_NonTIF],$A$4))</f>
        <v>29883919</v>
      </c>
      <c r="P51" s="8">
        <f>SUMPRODUCT(SUMIFS(AssessedValuation[100% Utilities],AssessedValuation[Dist],$C51:$E51,AssessedValuation[Tif_NonTIF],$A$4))</f>
        <v>55672</v>
      </c>
      <c r="Q51" s="8">
        <f>SUMPRODUCT(SUMIFS(AssessedValuation[100% Other],AssessedValuation[Dist],$C51:$E51,AssessedValuation[Tif_NonTIF],$A$4))</f>
        <v>0</v>
      </c>
      <c r="R51" s="8">
        <f>SUMPRODUCT(SUMIFS(AssessedValuation[100% Gross],AssessedValuation[Dist],$C51:$E51,AssessedValuation[Tif_NonTIF],$A$4))</f>
        <v>12055472216</v>
      </c>
      <c r="S51" s="8">
        <f>SUMPRODUCT(SUMIFS(AssessedValuation[100% Military Exempt],AssessedValuation[Dist],$C51:$E51,AssessedValuation[Tif_NonTIF],$A$4))</f>
        <v>16503115</v>
      </c>
      <c r="T51" s="8">
        <f>SUMPRODUCT(SUMIFS(AssessedValuation[100% Homestead Exempt],AssessedValuation[Dist],$C51:$E51,AssessedValuation[Tif_NonTIF],$A$4))</f>
        <v>62444217</v>
      </c>
      <c r="U51" s="8">
        <f>SUMPRODUCT(SUMIFS(AssessedValuation[100% Net],AssessedValuation[Dist],$C51:$E51,AssessedValuation[Tif_NonTIF],$A$4))</f>
        <v>11976524884</v>
      </c>
      <c r="V51" s="8">
        <f>SUMPRODUCT(SUMIFS(AssessedValuation[100% Gas &amp; Elec Utilities],AssessedValuation[Dist],$C51:$E51,AssessedValuation[Tif_NonTIF],$A$4))</f>
        <v>1674062160</v>
      </c>
      <c r="W51" s="8">
        <f t="shared" si="0"/>
        <v>13650587044</v>
      </c>
    </row>
    <row r="52" spans="1:23" x14ac:dyDescent="0.25">
      <c r="A52">
        <v>2026</v>
      </c>
      <c r="B52" t="s">
        <v>1043</v>
      </c>
      <c r="C52" t="s">
        <v>1124</v>
      </c>
      <c r="D52" t="s">
        <v>1750</v>
      </c>
      <c r="E52" t="s">
        <v>1750</v>
      </c>
      <c r="F52" t="s">
        <v>1124</v>
      </c>
      <c r="G52" t="s">
        <v>1125</v>
      </c>
      <c r="H52" s="8">
        <f>SUMPRODUCT(SUMIFS(AssessedValuation[100% Residential],AssessedValuation[Dist],$C52:$E52,AssessedValuation[Tif_NonTIF],$A$4))</f>
        <v>611635336</v>
      </c>
      <c r="I52" s="8">
        <f>SUMPRODUCT(SUMIFS(AssessedValuation[100% Ag Land],AssessedValuation[Dist],$C52:$E52,AssessedValuation[Tif_NonTIF],$A$4))</f>
        <v>85765585</v>
      </c>
      <c r="J52" s="8">
        <f>SUMPRODUCT(SUMIFS(AssessedValuation[100% Ag Building],AssessedValuation[Dist],$C52:$E52,AssessedValuation[Tif_NonTIF],$A$4))</f>
        <v>5830904</v>
      </c>
      <c r="K52" s="8">
        <f>SUMPRODUCT(SUMIFS(AssessedValuation[100% Commercial],AssessedValuation[Dist],$C52:$E52,AssessedValuation[Tif_NonTIF],$A$4))</f>
        <v>58795294</v>
      </c>
      <c r="L52" s="8">
        <f>SUMPRODUCT(SUMIFS(AssessedValuation[100% Industrial],AssessedValuation[Dist],$C52:$E52,AssessedValuation[Tif_NonTIF],$A$4))</f>
        <v>2685591</v>
      </c>
      <c r="M52" s="8">
        <f>SUMPRODUCT(SUMIFS(AssessedValuation[100% Reserved],AssessedValuation[Dist],$C52:$E52,AssessedValuation[Tif_NonTIF],$A$4))</f>
        <v>0</v>
      </c>
      <c r="N52" s="8">
        <f>SUMPRODUCT(SUMIFS(AssessedValuation[100% Reserved4],AssessedValuation[Dist],$C52,AssessedValuation[Tif_NonTIF],$A$4))</f>
        <v>0</v>
      </c>
      <c r="O52" s="8">
        <f>SUMPRODUCT(SUMIFS(AssessedValuation[100% Railroads],AssessedValuation[Dist],$C52:$E52,AssessedValuation[Tif_NonTIF],$A$4))</f>
        <v>0</v>
      </c>
      <c r="P52" s="8">
        <f>SUMPRODUCT(SUMIFS(AssessedValuation[100% Utilities],AssessedValuation[Dist],$C52:$E52,AssessedValuation[Tif_NonTIF],$A$4))</f>
        <v>32985</v>
      </c>
      <c r="Q52" s="8">
        <f>SUMPRODUCT(SUMIFS(AssessedValuation[100% Other],AssessedValuation[Dist],$C52:$E52,AssessedValuation[Tif_NonTIF],$A$4))</f>
        <v>0</v>
      </c>
      <c r="R52" s="8">
        <f>SUMPRODUCT(SUMIFS(AssessedValuation[100% Gross],AssessedValuation[Dist],$C52:$E52,AssessedValuation[Tif_NonTIF],$A$4))</f>
        <v>764745695</v>
      </c>
      <c r="S52" s="8">
        <f>SUMPRODUCT(SUMIFS(AssessedValuation[100% Military Exempt],AssessedValuation[Dist],$C52:$E52,AssessedValuation[Tif_NonTIF],$A$4))</f>
        <v>1176000</v>
      </c>
      <c r="T52" s="8">
        <f>SUMPRODUCT(SUMIFS(AssessedValuation[100% Homestead Exempt],AssessedValuation[Dist],$C52:$E52,AssessedValuation[Tif_NonTIF],$A$4))</f>
        <v>3380000</v>
      </c>
      <c r="U52" s="8">
        <f>SUMPRODUCT(SUMIFS(AssessedValuation[100% Net],AssessedValuation[Dist],$C52:$E52,AssessedValuation[Tif_NonTIF],$A$4))</f>
        <v>760189695</v>
      </c>
      <c r="V52" s="8">
        <f>SUMPRODUCT(SUMIFS(AssessedValuation[100% Gas &amp; Elec Utilities],AssessedValuation[Dist],$C52:$E52,AssessedValuation[Tif_NonTIF],$A$4))</f>
        <v>28564800</v>
      </c>
      <c r="W52" s="8">
        <f t="shared" si="0"/>
        <v>788754495</v>
      </c>
    </row>
    <row r="53" spans="1:23" x14ac:dyDescent="0.25">
      <c r="A53">
        <v>2026</v>
      </c>
      <c r="B53" t="s">
        <v>1040</v>
      </c>
      <c r="C53" t="s">
        <v>1126</v>
      </c>
      <c r="D53" t="s">
        <v>1750</v>
      </c>
      <c r="E53" t="s">
        <v>1750</v>
      </c>
      <c r="F53" t="s">
        <v>1126</v>
      </c>
      <c r="G53" t="s">
        <v>1127</v>
      </c>
      <c r="H53" s="8">
        <f>SUMPRODUCT(SUMIFS(AssessedValuation[100% Residential],AssessedValuation[Dist],$C53:$E53,AssessedValuation[Tif_NonTIF],$A$4))</f>
        <v>431355997</v>
      </c>
      <c r="I53" s="8">
        <f>SUMPRODUCT(SUMIFS(AssessedValuation[100% Ag Land],AssessedValuation[Dist],$C53:$E53,AssessedValuation[Tif_NonTIF],$A$4))</f>
        <v>66596540</v>
      </c>
      <c r="J53" s="8">
        <f>SUMPRODUCT(SUMIFS(AssessedValuation[100% Ag Building],AssessedValuation[Dist],$C53:$E53,AssessedValuation[Tif_NonTIF],$A$4))</f>
        <v>4868180</v>
      </c>
      <c r="K53" s="8">
        <f>SUMPRODUCT(SUMIFS(AssessedValuation[100% Commercial],AssessedValuation[Dist],$C53:$E53,AssessedValuation[Tif_NonTIF],$A$4))</f>
        <v>72610415</v>
      </c>
      <c r="L53" s="8">
        <f>SUMPRODUCT(SUMIFS(AssessedValuation[100% Industrial],AssessedValuation[Dist],$C53:$E53,AssessedValuation[Tif_NonTIF],$A$4))</f>
        <v>22685347</v>
      </c>
      <c r="M53" s="8">
        <f>SUMPRODUCT(SUMIFS(AssessedValuation[100% Reserved],AssessedValuation[Dist],$C53:$E53,AssessedValuation[Tif_NonTIF],$A$4))</f>
        <v>0</v>
      </c>
      <c r="N53" s="8">
        <f>SUMPRODUCT(SUMIFS(AssessedValuation[100% Reserved4],AssessedValuation[Dist],$C53,AssessedValuation[Tif_NonTIF],$A$4))</f>
        <v>0</v>
      </c>
      <c r="O53" s="8">
        <f>SUMPRODUCT(SUMIFS(AssessedValuation[100% Railroads],AssessedValuation[Dist],$C53:$E53,AssessedValuation[Tif_NonTIF],$A$4))</f>
        <v>3116809</v>
      </c>
      <c r="P53" s="8">
        <f>SUMPRODUCT(SUMIFS(AssessedValuation[100% Utilities],AssessedValuation[Dist],$C53:$E53,AssessedValuation[Tif_NonTIF],$A$4))</f>
        <v>3415032</v>
      </c>
      <c r="Q53" s="8">
        <f>SUMPRODUCT(SUMIFS(AssessedValuation[100% Other],AssessedValuation[Dist],$C53:$E53,AssessedValuation[Tif_NonTIF],$A$4))</f>
        <v>33366</v>
      </c>
      <c r="R53" s="8">
        <f>SUMPRODUCT(SUMIFS(AssessedValuation[100% Gross],AssessedValuation[Dist],$C53:$E53,AssessedValuation[Tif_NonTIF],$A$4))</f>
        <v>604681686</v>
      </c>
      <c r="S53" s="8">
        <f>SUMPRODUCT(SUMIFS(AssessedValuation[100% Military Exempt],AssessedValuation[Dist],$C53:$E53,AssessedValuation[Tif_NonTIF],$A$4))</f>
        <v>1279824</v>
      </c>
      <c r="T53" s="8">
        <f>SUMPRODUCT(SUMIFS(AssessedValuation[100% Homestead Exempt],AssessedValuation[Dist],$C53:$E53,AssessedValuation[Tif_NonTIF],$A$4))</f>
        <v>4465818</v>
      </c>
      <c r="U53" s="8">
        <f>SUMPRODUCT(SUMIFS(AssessedValuation[100% Net],AssessedValuation[Dist],$C53:$E53,AssessedValuation[Tif_NonTIF],$A$4))</f>
        <v>598936044</v>
      </c>
      <c r="V53" s="8">
        <f>SUMPRODUCT(SUMIFS(AssessedValuation[100% Gas &amp; Elec Utilities],AssessedValuation[Dist],$C53:$E53,AssessedValuation[Tif_NonTIF],$A$4))</f>
        <v>111956625</v>
      </c>
      <c r="W53" s="8">
        <f t="shared" si="0"/>
        <v>710892669</v>
      </c>
    </row>
    <row r="54" spans="1:23" x14ac:dyDescent="0.25">
      <c r="A54">
        <v>2026</v>
      </c>
      <c r="B54" t="s">
        <v>1043</v>
      </c>
      <c r="C54" t="s">
        <v>1128</v>
      </c>
      <c r="D54" t="s">
        <v>1750</v>
      </c>
      <c r="E54" t="s">
        <v>1750</v>
      </c>
      <c r="F54" t="s">
        <v>1128</v>
      </c>
      <c r="G54" t="s">
        <v>1129</v>
      </c>
      <c r="H54" s="8">
        <f>SUMPRODUCT(SUMIFS(AssessedValuation[100% Residential],AssessedValuation[Dist],$C54:$E54,AssessedValuation[Tif_NonTIF],$A$4))</f>
        <v>255995840</v>
      </c>
      <c r="I54" s="8">
        <f>SUMPRODUCT(SUMIFS(AssessedValuation[100% Ag Land],AssessedValuation[Dist],$C54:$E54,AssessedValuation[Tif_NonTIF],$A$4))</f>
        <v>66122201</v>
      </c>
      <c r="J54" s="8">
        <f>SUMPRODUCT(SUMIFS(AssessedValuation[100% Ag Building],AssessedValuation[Dist],$C54:$E54,AssessedValuation[Tif_NonTIF],$A$4))</f>
        <v>5634300</v>
      </c>
      <c r="K54" s="8">
        <f>SUMPRODUCT(SUMIFS(AssessedValuation[100% Commercial],AssessedValuation[Dist],$C54:$E54,AssessedValuation[Tif_NonTIF],$A$4))</f>
        <v>19621670</v>
      </c>
      <c r="L54" s="8">
        <f>SUMPRODUCT(SUMIFS(AssessedValuation[100% Industrial],AssessedValuation[Dist],$C54:$E54,AssessedValuation[Tif_NonTIF],$A$4))</f>
        <v>668800</v>
      </c>
      <c r="M54" s="8">
        <f>SUMPRODUCT(SUMIFS(AssessedValuation[100% Reserved],AssessedValuation[Dist],$C54:$E54,AssessedValuation[Tif_NonTIF],$A$4))</f>
        <v>0</v>
      </c>
      <c r="N54" s="8">
        <f>SUMPRODUCT(SUMIFS(AssessedValuation[100% Reserved4],AssessedValuation[Dist],$C54,AssessedValuation[Tif_NonTIF],$A$4))</f>
        <v>0</v>
      </c>
      <c r="O54" s="8">
        <f>SUMPRODUCT(SUMIFS(AssessedValuation[100% Railroads],AssessedValuation[Dist],$C54:$E54,AssessedValuation[Tif_NonTIF],$A$4))</f>
        <v>2223058</v>
      </c>
      <c r="P54" s="8">
        <f>SUMPRODUCT(SUMIFS(AssessedValuation[100% Utilities],AssessedValuation[Dist],$C54:$E54,AssessedValuation[Tif_NonTIF],$A$4))</f>
        <v>135221</v>
      </c>
      <c r="Q54" s="8">
        <f>SUMPRODUCT(SUMIFS(AssessedValuation[100% Other],AssessedValuation[Dist],$C54:$E54,AssessedValuation[Tif_NonTIF],$A$4))</f>
        <v>0</v>
      </c>
      <c r="R54" s="8">
        <f>SUMPRODUCT(SUMIFS(AssessedValuation[100% Gross],AssessedValuation[Dist],$C54:$E54,AssessedValuation[Tif_NonTIF],$A$4))</f>
        <v>350401090</v>
      </c>
      <c r="S54" s="8">
        <f>SUMPRODUCT(SUMIFS(AssessedValuation[100% Military Exempt],AssessedValuation[Dist],$C54:$E54,AssessedValuation[Tif_NonTIF],$A$4))</f>
        <v>484000</v>
      </c>
      <c r="T54" s="8">
        <f>SUMPRODUCT(SUMIFS(AssessedValuation[100% Homestead Exempt],AssessedValuation[Dist],$C54:$E54,AssessedValuation[Tif_NonTIF],$A$4))</f>
        <v>2034500</v>
      </c>
      <c r="U54" s="8">
        <f>SUMPRODUCT(SUMIFS(AssessedValuation[100% Net],AssessedValuation[Dist],$C54:$E54,AssessedValuation[Tif_NonTIF],$A$4))</f>
        <v>347882590</v>
      </c>
      <c r="V54" s="8">
        <f>SUMPRODUCT(SUMIFS(AssessedValuation[100% Gas &amp; Elec Utilities],AssessedValuation[Dist],$C54:$E54,AssessedValuation[Tif_NonTIF],$A$4))</f>
        <v>18304953</v>
      </c>
      <c r="W54" s="8">
        <f t="shared" si="0"/>
        <v>366187543</v>
      </c>
    </row>
    <row r="55" spans="1:23" x14ac:dyDescent="0.25">
      <c r="A55">
        <v>2026</v>
      </c>
      <c r="B55" t="s">
        <v>1052</v>
      </c>
      <c r="C55" t="s">
        <v>1130</v>
      </c>
      <c r="D55" t="s">
        <v>1750</v>
      </c>
      <c r="E55" t="s">
        <v>1750</v>
      </c>
      <c r="F55" t="s">
        <v>1130</v>
      </c>
      <c r="G55" t="s">
        <v>1131</v>
      </c>
      <c r="H55" s="8">
        <f>SUMPRODUCT(SUMIFS(AssessedValuation[100% Residential],AssessedValuation[Dist],$C55:$E55,AssessedValuation[Tif_NonTIF],$A$4))</f>
        <v>216978765</v>
      </c>
      <c r="I55" s="8">
        <f>SUMPRODUCT(SUMIFS(AssessedValuation[100% Ag Land],AssessedValuation[Dist],$C55:$E55,AssessedValuation[Tif_NonTIF],$A$4))</f>
        <v>113790679</v>
      </c>
      <c r="J55" s="8">
        <f>SUMPRODUCT(SUMIFS(AssessedValuation[100% Ag Building],AssessedValuation[Dist],$C55:$E55,AssessedValuation[Tif_NonTIF],$A$4))</f>
        <v>5582307</v>
      </c>
      <c r="K55" s="8">
        <f>SUMPRODUCT(SUMIFS(AssessedValuation[100% Commercial],AssessedValuation[Dist],$C55:$E55,AssessedValuation[Tif_NonTIF],$A$4))</f>
        <v>29613732</v>
      </c>
      <c r="L55" s="8">
        <f>SUMPRODUCT(SUMIFS(AssessedValuation[100% Industrial],AssessedValuation[Dist],$C55:$E55,AssessedValuation[Tif_NonTIF],$A$4))</f>
        <v>10526929</v>
      </c>
      <c r="M55" s="8">
        <f>SUMPRODUCT(SUMIFS(AssessedValuation[100% Reserved],AssessedValuation[Dist],$C55:$E55,AssessedValuation[Tif_NonTIF],$A$4))</f>
        <v>0</v>
      </c>
      <c r="N55" s="8">
        <f>SUMPRODUCT(SUMIFS(AssessedValuation[100% Reserved4],AssessedValuation[Dist],$C55,AssessedValuation[Tif_NonTIF],$A$4))</f>
        <v>0</v>
      </c>
      <c r="O55" s="8">
        <f>SUMPRODUCT(SUMIFS(AssessedValuation[100% Railroads],AssessedValuation[Dist],$C55:$E55,AssessedValuation[Tif_NonTIF],$A$4))</f>
        <v>0</v>
      </c>
      <c r="P55" s="8">
        <f>SUMPRODUCT(SUMIFS(AssessedValuation[100% Utilities],AssessedValuation[Dist],$C55:$E55,AssessedValuation[Tif_NonTIF],$A$4))</f>
        <v>3358962</v>
      </c>
      <c r="Q55" s="8">
        <f>SUMPRODUCT(SUMIFS(AssessedValuation[100% Other],AssessedValuation[Dist],$C55:$E55,AssessedValuation[Tif_NonTIF],$A$4))</f>
        <v>0</v>
      </c>
      <c r="R55" s="8">
        <f>SUMPRODUCT(SUMIFS(AssessedValuation[100% Gross],AssessedValuation[Dist],$C55:$E55,AssessedValuation[Tif_NonTIF],$A$4))</f>
        <v>379851374</v>
      </c>
      <c r="S55" s="8">
        <f>SUMPRODUCT(SUMIFS(AssessedValuation[100% Military Exempt],AssessedValuation[Dist],$C55:$E55,AssessedValuation[Tif_NonTIF],$A$4))</f>
        <v>656000</v>
      </c>
      <c r="T55" s="8">
        <f>SUMPRODUCT(SUMIFS(AssessedValuation[100% Homestead Exempt],AssessedValuation[Dist],$C55:$E55,AssessedValuation[Tif_NonTIF],$A$4))</f>
        <v>2982419</v>
      </c>
      <c r="U55" s="8">
        <f>SUMPRODUCT(SUMIFS(AssessedValuation[100% Net],AssessedValuation[Dist],$C55:$E55,AssessedValuation[Tif_NonTIF],$A$4))</f>
        <v>376212955</v>
      </c>
      <c r="V55" s="8">
        <f>SUMPRODUCT(SUMIFS(AssessedValuation[100% Gas &amp; Elec Utilities],AssessedValuation[Dist],$C55:$E55,AssessedValuation[Tif_NonTIF],$A$4))</f>
        <v>21294052</v>
      </c>
      <c r="W55" s="8">
        <f t="shared" si="0"/>
        <v>397507007</v>
      </c>
    </row>
    <row r="56" spans="1:23" x14ac:dyDescent="0.25">
      <c r="A56">
        <v>2026</v>
      </c>
      <c r="B56" t="s">
        <v>1062</v>
      </c>
      <c r="C56" t="s">
        <v>1132</v>
      </c>
      <c r="D56" t="s">
        <v>1750</v>
      </c>
      <c r="E56" t="s">
        <v>1750</v>
      </c>
      <c r="F56" t="s">
        <v>1132</v>
      </c>
      <c r="G56" t="s">
        <v>1134</v>
      </c>
      <c r="H56" s="8">
        <f>SUMPRODUCT(SUMIFS(AssessedValuation[100% Residential],AssessedValuation[Dist],$C56:$E56,AssessedValuation[Tif_NonTIF],$A$4))</f>
        <v>805467348</v>
      </c>
      <c r="I56" s="8">
        <f>SUMPRODUCT(SUMIFS(AssessedValuation[100% Ag Land],AssessedValuation[Dist],$C56:$E56,AssessedValuation[Tif_NonTIF],$A$4))</f>
        <v>194016630</v>
      </c>
      <c r="J56" s="8">
        <f>SUMPRODUCT(SUMIFS(AssessedValuation[100% Ag Building],AssessedValuation[Dist],$C56:$E56,AssessedValuation[Tif_NonTIF],$A$4))</f>
        <v>12595600</v>
      </c>
      <c r="K56" s="8">
        <f>SUMPRODUCT(SUMIFS(AssessedValuation[100% Commercial],AssessedValuation[Dist],$C56:$E56,AssessedValuation[Tif_NonTIF],$A$4))</f>
        <v>94487298</v>
      </c>
      <c r="L56" s="8">
        <f>SUMPRODUCT(SUMIFS(AssessedValuation[100% Industrial],AssessedValuation[Dist],$C56:$E56,AssessedValuation[Tif_NonTIF],$A$4))</f>
        <v>42377199</v>
      </c>
      <c r="M56" s="8">
        <f>SUMPRODUCT(SUMIFS(AssessedValuation[100% Reserved],AssessedValuation[Dist],$C56:$E56,AssessedValuation[Tif_NonTIF],$A$4))</f>
        <v>0</v>
      </c>
      <c r="N56" s="8">
        <f>SUMPRODUCT(SUMIFS(AssessedValuation[100% Reserved4],AssessedValuation[Dist],$C56,AssessedValuation[Tif_NonTIF],$A$4))</f>
        <v>0</v>
      </c>
      <c r="O56" s="8">
        <f>SUMPRODUCT(SUMIFS(AssessedValuation[100% Railroads],AssessedValuation[Dist],$C56:$E56,AssessedValuation[Tif_NonTIF],$A$4))</f>
        <v>23314440</v>
      </c>
      <c r="P56" s="8">
        <f>SUMPRODUCT(SUMIFS(AssessedValuation[100% Utilities],AssessedValuation[Dist],$C56:$E56,AssessedValuation[Tif_NonTIF],$A$4))</f>
        <v>18022409</v>
      </c>
      <c r="Q56" s="8">
        <f>SUMPRODUCT(SUMIFS(AssessedValuation[100% Other],AssessedValuation[Dist],$C56:$E56,AssessedValuation[Tif_NonTIF],$A$4))</f>
        <v>0</v>
      </c>
      <c r="R56" s="8">
        <f>SUMPRODUCT(SUMIFS(AssessedValuation[100% Gross],AssessedValuation[Dist],$C56:$E56,AssessedValuation[Tif_NonTIF],$A$4))</f>
        <v>1190280924</v>
      </c>
      <c r="S56" s="8">
        <f>SUMPRODUCT(SUMIFS(AssessedValuation[100% Military Exempt],AssessedValuation[Dist],$C56:$E56,AssessedValuation[Tif_NonTIF],$A$4))</f>
        <v>1524000</v>
      </c>
      <c r="T56" s="8">
        <f>SUMPRODUCT(SUMIFS(AssessedValuation[100% Homestead Exempt],AssessedValuation[Dist],$C56:$E56,AssessedValuation[Tif_NonTIF],$A$4))</f>
        <v>4927000</v>
      </c>
      <c r="U56" s="8">
        <f>SUMPRODUCT(SUMIFS(AssessedValuation[100% Net],AssessedValuation[Dist],$C56:$E56,AssessedValuation[Tif_NonTIF],$A$4))</f>
        <v>1183829924</v>
      </c>
      <c r="V56" s="8">
        <f>SUMPRODUCT(SUMIFS(AssessedValuation[100% Gas &amp; Elec Utilities],AssessedValuation[Dist],$C56:$E56,AssessedValuation[Tif_NonTIF],$A$4))</f>
        <v>58490133</v>
      </c>
      <c r="W56" s="8">
        <f t="shared" si="0"/>
        <v>1242320057</v>
      </c>
    </row>
    <row r="57" spans="1:23" x14ac:dyDescent="0.25">
      <c r="A57">
        <v>2026</v>
      </c>
      <c r="B57" t="s">
        <v>1031</v>
      </c>
      <c r="C57" t="s">
        <v>1135</v>
      </c>
      <c r="D57" t="s">
        <v>1750</v>
      </c>
      <c r="E57" t="s">
        <v>1750</v>
      </c>
      <c r="F57" t="s">
        <v>1135</v>
      </c>
      <c r="G57" t="s">
        <v>1136</v>
      </c>
      <c r="H57" s="8">
        <f>SUMPRODUCT(SUMIFS(AssessedValuation[100% Residential],AssessedValuation[Dist],$C57:$E57,AssessedValuation[Tif_NonTIF],$A$4))</f>
        <v>183025865</v>
      </c>
      <c r="I57" s="8">
        <f>SUMPRODUCT(SUMIFS(AssessedValuation[100% Ag Land],AssessedValuation[Dist],$C57:$E57,AssessedValuation[Tif_NonTIF],$A$4))</f>
        <v>98697275</v>
      </c>
      <c r="J57" s="8">
        <f>SUMPRODUCT(SUMIFS(AssessedValuation[100% Ag Building],AssessedValuation[Dist],$C57:$E57,AssessedValuation[Tif_NonTIF],$A$4))</f>
        <v>7414750</v>
      </c>
      <c r="K57" s="8">
        <f>SUMPRODUCT(SUMIFS(AssessedValuation[100% Commercial],AssessedValuation[Dist],$C57:$E57,AssessedValuation[Tif_NonTIF],$A$4))</f>
        <v>16699227</v>
      </c>
      <c r="L57" s="8">
        <f>SUMPRODUCT(SUMIFS(AssessedValuation[100% Industrial],AssessedValuation[Dist],$C57:$E57,AssessedValuation[Tif_NonTIF],$A$4))</f>
        <v>1415675</v>
      </c>
      <c r="M57" s="8">
        <f>SUMPRODUCT(SUMIFS(AssessedValuation[100% Reserved],AssessedValuation[Dist],$C57:$E57,AssessedValuation[Tif_NonTIF],$A$4))</f>
        <v>0</v>
      </c>
      <c r="N57" s="8">
        <f>SUMPRODUCT(SUMIFS(AssessedValuation[100% Reserved4],AssessedValuation[Dist],$C57,AssessedValuation[Tif_NonTIF],$A$4))</f>
        <v>0</v>
      </c>
      <c r="O57" s="8">
        <f>SUMPRODUCT(SUMIFS(AssessedValuation[100% Railroads],AssessedValuation[Dist],$C57:$E57,AssessedValuation[Tif_NonTIF],$A$4))</f>
        <v>0</v>
      </c>
      <c r="P57" s="8">
        <f>SUMPRODUCT(SUMIFS(AssessedValuation[100% Utilities],AssessedValuation[Dist],$C57:$E57,AssessedValuation[Tif_NonTIF],$A$4))</f>
        <v>6006072</v>
      </c>
      <c r="Q57" s="8">
        <f>SUMPRODUCT(SUMIFS(AssessedValuation[100% Other],AssessedValuation[Dist],$C57:$E57,AssessedValuation[Tif_NonTIF],$A$4))</f>
        <v>0</v>
      </c>
      <c r="R57" s="8">
        <f>SUMPRODUCT(SUMIFS(AssessedValuation[100% Gross],AssessedValuation[Dist],$C57:$E57,AssessedValuation[Tif_NonTIF],$A$4))</f>
        <v>313258864</v>
      </c>
      <c r="S57" s="8">
        <f>SUMPRODUCT(SUMIFS(AssessedValuation[100% Military Exempt],AssessedValuation[Dist],$C57:$E57,AssessedValuation[Tif_NonTIF],$A$4))</f>
        <v>674873</v>
      </c>
      <c r="T57" s="8">
        <f>SUMPRODUCT(SUMIFS(AssessedValuation[100% Homestead Exempt],AssessedValuation[Dist],$C57:$E57,AssessedValuation[Tif_NonTIF],$A$4))</f>
        <v>1833000</v>
      </c>
      <c r="U57" s="8">
        <f>SUMPRODUCT(SUMIFS(AssessedValuation[100% Net],AssessedValuation[Dist],$C57:$E57,AssessedValuation[Tif_NonTIF],$A$4))</f>
        <v>310750991</v>
      </c>
      <c r="V57" s="8">
        <f>SUMPRODUCT(SUMIFS(AssessedValuation[100% Gas &amp; Elec Utilities],AssessedValuation[Dist],$C57:$E57,AssessedValuation[Tif_NonTIF],$A$4))</f>
        <v>27767293</v>
      </c>
      <c r="W57" s="8">
        <f t="shared" si="0"/>
        <v>338518284</v>
      </c>
    </row>
    <row r="58" spans="1:23" x14ac:dyDescent="0.25">
      <c r="A58">
        <v>2026</v>
      </c>
      <c r="B58" t="s">
        <v>1040</v>
      </c>
      <c r="C58" t="s">
        <v>1137</v>
      </c>
      <c r="D58" t="s">
        <v>1750</v>
      </c>
      <c r="E58" t="s">
        <v>1750</v>
      </c>
      <c r="F58" t="s">
        <v>1137</v>
      </c>
      <c r="G58" t="s">
        <v>1138</v>
      </c>
      <c r="H58" s="8">
        <f>SUMPRODUCT(SUMIFS(AssessedValuation[100% Residential],AssessedValuation[Dist],$C58:$E58,AssessedValuation[Tif_NonTIF],$A$4))</f>
        <v>339247722</v>
      </c>
      <c r="I58" s="8">
        <f>SUMPRODUCT(SUMIFS(AssessedValuation[100% Ag Land],AssessedValuation[Dist],$C58:$E58,AssessedValuation[Tif_NonTIF],$A$4))</f>
        <v>142178090</v>
      </c>
      <c r="J58" s="8">
        <f>SUMPRODUCT(SUMIFS(AssessedValuation[100% Ag Building],AssessedValuation[Dist],$C58:$E58,AssessedValuation[Tif_NonTIF],$A$4))</f>
        <v>7643760</v>
      </c>
      <c r="K58" s="8">
        <f>SUMPRODUCT(SUMIFS(AssessedValuation[100% Commercial],AssessedValuation[Dist],$C58:$E58,AssessedValuation[Tif_NonTIF],$A$4))</f>
        <v>21484098</v>
      </c>
      <c r="L58" s="8">
        <f>SUMPRODUCT(SUMIFS(AssessedValuation[100% Industrial],AssessedValuation[Dist],$C58:$E58,AssessedValuation[Tif_NonTIF],$A$4))</f>
        <v>31063900</v>
      </c>
      <c r="M58" s="8">
        <f>SUMPRODUCT(SUMIFS(AssessedValuation[100% Reserved],AssessedValuation[Dist],$C58:$E58,AssessedValuation[Tif_NonTIF],$A$4))</f>
        <v>0</v>
      </c>
      <c r="N58" s="8">
        <f>SUMPRODUCT(SUMIFS(AssessedValuation[100% Reserved4],AssessedValuation[Dist],$C58,AssessedValuation[Tif_NonTIF],$A$4))</f>
        <v>0</v>
      </c>
      <c r="O58" s="8">
        <f>SUMPRODUCT(SUMIFS(AssessedValuation[100% Railroads],AssessedValuation[Dist],$C58:$E58,AssessedValuation[Tif_NonTIF],$A$4))</f>
        <v>25041872</v>
      </c>
      <c r="P58" s="8">
        <f>SUMPRODUCT(SUMIFS(AssessedValuation[100% Utilities],AssessedValuation[Dist],$C58:$E58,AssessedValuation[Tif_NonTIF],$A$4))</f>
        <v>82215088</v>
      </c>
      <c r="Q58" s="8">
        <f>SUMPRODUCT(SUMIFS(AssessedValuation[100% Other],AssessedValuation[Dist],$C58:$E58,AssessedValuation[Tif_NonTIF],$A$4))</f>
        <v>0</v>
      </c>
      <c r="R58" s="8">
        <f>SUMPRODUCT(SUMIFS(AssessedValuation[100% Gross],AssessedValuation[Dist],$C58:$E58,AssessedValuation[Tif_NonTIF],$A$4))</f>
        <v>648874530</v>
      </c>
      <c r="S58" s="8">
        <f>SUMPRODUCT(SUMIFS(AssessedValuation[100% Military Exempt],AssessedValuation[Dist],$C58:$E58,AssessedValuation[Tif_NonTIF],$A$4))</f>
        <v>1028000</v>
      </c>
      <c r="T58" s="8">
        <f>SUMPRODUCT(SUMIFS(AssessedValuation[100% Homestead Exempt],AssessedValuation[Dist],$C58:$E58,AssessedValuation[Tif_NonTIF],$A$4))</f>
        <v>2955046</v>
      </c>
      <c r="U58" s="8">
        <f>SUMPRODUCT(SUMIFS(AssessedValuation[100% Net],AssessedValuation[Dist],$C58:$E58,AssessedValuation[Tif_NonTIF],$A$4))</f>
        <v>644891484</v>
      </c>
      <c r="V58" s="8">
        <f>SUMPRODUCT(SUMIFS(AssessedValuation[100% Gas &amp; Elec Utilities],AssessedValuation[Dist],$C58:$E58,AssessedValuation[Tif_NonTIF],$A$4))</f>
        <v>52321296</v>
      </c>
      <c r="W58" s="8">
        <f t="shared" si="0"/>
        <v>697212780</v>
      </c>
    </row>
    <row r="59" spans="1:23" x14ac:dyDescent="0.25">
      <c r="A59">
        <v>2026</v>
      </c>
      <c r="B59" t="s">
        <v>1034</v>
      </c>
      <c r="C59" t="s">
        <v>1139</v>
      </c>
      <c r="D59" t="s">
        <v>1750</v>
      </c>
      <c r="E59" t="s">
        <v>1750</v>
      </c>
      <c r="F59" t="s">
        <v>1139</v>
      </c>
      <c r="G59" t="s">
        <v>1140</v>
      </c>
      <c r="H59" s="8">
        <f>SUMPRODUCT(SUMIFS(AssessedValuation[100% Residential],AssessedValuation[Dist],$C59:$E59,AssessedValuation[Tif_NonTIF],$A$4))</f>
        <v>362172158</v>
      </c>
      <c r="I59" s="8">
        <f>SUMPRODUCT(SUMIFS(AssessedValuation[100% Ag Land],AssessedValuation[Dist],$C59:$E59,AssessedValuation[Tif_NonTIF],$A$4))</f>
        <v>193683240</v>
      </c>
      <c r="J59" s="8">
        <f>SUMPRODUCT(SUMIFS(AssessedValuation[100% Ag Building],AssessedValuation[Dist],$C59:$E59,AssessedValuation[Tif_NonTIF],$A$4))</f>
        <v>23660890</v>
      </c>
      <c r="K59" s="8">
        <f>SUMPRODUCT(SUMIFS(AssessedValuation[100% Commercial],AssessedValuation[Dist],$C59:$E59,AssessedValuation[Tif_NonTIF],$A$4))</f>
        <v>60560706</v>
      </c>
      <c r="L59" s="8">
        <f>SUMPRODUCT(SUMIFS(AssessedValuation[100% Industrial],AssessedValuation[Dist],$C59:$E59,AssessedValuation[Tif_NonTIF],$A$4))</f>
        <v>4348515</v>
      </c>
      <c r="M59" s="8">
        <f>SUMPRODUCT(SUMIFS(AssessedValuation[100% Reserved],AssessedValuation[Dist],$C59:$E59,AssessedValuation[Tif_NonTIF],$A$4))</f>
        <v>0</v>
      </c>
      <c r="N59" s="8">
        <f>SUMPRODUCT(SUMIFS(AssessedValuation[100% Reserved4],AssessedValuation[Dist],$C59,AssessedValuation[Tif_NonTIF],$A$4))</f>
        <v>0</v>
      </c>
      <c r="O59" s="8">
        <f>SUMPRODUCT(SUMIFS(AssessedValuation[100% Railroads],AssessedValuation[Dist],$C59:$E59,AssessedValuation[Tif_NonTIF],$A$4))</f>
        <v>4925325</v>
      </c>
      <c r="P59" s="8">
        <f>SUMPRODUCT(SUMIFS(AssessedValuation[100% Utilities],AssessedValuation[Dist],$C59:$E59,AssessedValuation[Tif_NonTIF],$A$4))</f>
        <v>12957334</v>
      </c>
      <c r="Q59" s="8">
        <f>SUMPRODUCT(SUMIFS(AssessedValuation[100% Other],AssessedValuation[Dist],$C59:$E59,AssessedValuation[Tif_NonTIF],$A$4))</f>
        <v>0</v>
      </c>
      <c r="R59" s="8">
        <f>SUMPRODUCT(SUMIFS(AssessedValuation[100% Gross],AssessedValuation[Dist],$C59:$E59,AssessedValuation[Tif_NonTIF],$A$4))</f>
        <v>662308168</v>
      </c>
      <c r="S59" s="8">
        <f>SUMPRODUCT(SUMIFS(AssessedValuation[100% Military Exempt],AssessedValuation[Dist],$C59:$E59,AssessedValuation[Tif_NonTIF],$A$4))</f>
        <v>540000</v>
      </c>
      <c r="T59" s="8">
        <f>SUMPRODUCT(SUMIFS(AssessedValuation[100% Homestead Exempt],AssessedValuation[Dist],$C59:$E59,AssessedValuation[Tif_NonTIF],$A$4))</f>
        <v>2002000</v>
      </c>
      <c r="U59" s="8">
        <f>SUMPRODUCT(SUMIFS(AssessedValuation[100% Net],AssessedValuation[Dist],$C59:$E59,AssessedValuation[Tif_NonTIF],$A$4))</f>
        <v>659766168</v>
      </c>
      <c r="V59" s="8">
        <f>SUMPRODUCT(SUMIFS(AssessedValuation[100% Gas &amp; Elec Utilities],AssessedValuation[Dist],$C59:$E59,AssessedValuation[Tif_NonTIF],$A$4))</f>
        <v>6250307</v>
      </c>
      <c r="W59" s="8">
        <f t="shared" si="0"/>
        <v>666016475</v>
      </c>
    </row>
    <row r="60" spans="1:23" x14ac:dyDescent="0.25">
      <c r="A60">
        <v>2026</v>
      </c>
      <c r="B60" t="s">
        <v>1029</v>
      </c>
      <c r="C60" t="s">
        <v>1141</v>
      </c>
      <c r="D60" t="s">
        <v>1750</v>
      </c>
      <c r="E60" t="s">
        <v>1750</v>
      </c>
      <c r="F60" t="s">
        <v>1141</v>
      </c>
      <c r="G60" t="s">
        <v>1143</v>
      </c>
      <c r="H60" s="8">
        <f>SUMPRODUCT(SUMIFS(AssessedValuation[100% Residential],AssessedValuation[Dist],$C60:$E60,AssessedValuation[Tif_NonTIF],$A$4))</f>
        <v>371551633</v>
      </c>
      <c r="I60" s="8">
        <f>SUMPRODUCT(SUMIFS(AssessedValuation[100% Ag Land],AssessedValuation[Dist],$C60:$E60,AssessedValuation[Tif_NonTIF],$A$4))</f>
        <v>218351986</v>
      </c>
      <c r="J60" s="8">
        <f>SUMPRODUCT(SUMIFS(AssessedValuation[100% Ag Building],AssessedValuation[Dist],$C60:$E60,AssessedValuation[Tif_NonTIF],$A$4))</f>
        <v>9621216</v>
      </c>
      <c r="K60" s="8">
        <f>SUMPRODUCT(SUMIFS(AssessedValuation[100% Commercial],AssessedValuation[Dist],$C60:$E60,AssessedValuation[Tif_NonTIF],$A$4))</f>
        <v>39475204</v>
      </c>
      <c r="L60" s="8">
        <f>SUMPRODUCT(SUMIFS(AssessedValuation[100% Industrial],AssessedValuation[Dist],$C60:$E60,AssessedValuation[Tif_NonTIF],$A$4))</f>
        <v>36369286</v>
      </c>
      <c r="M60" s="8">
        <f>SUMPRODUCT(SUMIFS(AssessedValuation[100% Reserved],AssessedValuation[Dist],$C60:$E60,AssessedValuation[Tif_NonTIF],$A$4))</f>
        <v>0</v>
      </c>
      <c r="N60" s="8">
        <f>SUMPRODUCT(SUMIFS(AssessedValuation[100% Reserved4],AssessedValuation[Dist],$C60,AssessedValuation[Tif_NonTIF],$A$4))</f>
        <v>0</v>
      </c>
      <c r="O60" s="8">
        <f>SUMPRODUCT(SUMIFS(AssessedValuation[100% Railroads],AssessedValuation[Dist],$C60:$E60,AssessedValuation[Tif_NonTIF],$A$4))</f>
        <v>31888195</v>
      </c>
      <c r="P60" s="8">
        <f>SUMPRODUCT(SUMIFS(AssessedValuation[100% Utilities],AssessedValuation[Dist],$C60:$E60,AssessedValuation[Tif_NonTIF],$A$4))</f>
        <v>2025097</v>
      </c>
      <c r="Q60" s="8">
        <f>SUMPRODUCT(SUMIFS(AssessedValuation[100% Other],AssessedValuation[Dist],$C60:$E60,AssessedValuation[Tif_NonTIF],$A$4))</f>
        <v>0</v>
      </c>
      <c r="R60" s="8">
        <f>SUMPRODUCT(SUMIFS(AssessedValuation[100% Gross],AssessedValuation[Dist],$C60:$E60,AssessedValuation[Tif_NonTIF],$A$4))</f>
        <v>709282617</v>
      </c>
      <c r="S60" s="8">
        <f>SUMPRODUCT(SUMIFS(AssessedValuation[100% Military Exempt],AssessedValuation[Dist],$C60:$E60,AssessedValuation[Tif_NonTIF],$A$4))</f>
        <v>995704</v>
      </c>
      <c r="T60" s="8">
        <f>SUMPRODUCT(SUMIFS(AssessedValuation[100% Homestead Exempt],AssessedValuation[Dist],$C60:$E60,AssessedValuation[Tif_NonTIF],$A$4))</f>
        <v>2749500</v>
      </c>
      <c r="U60" s="8">
        <f>SUMPRODUCT(SUMIFS(AssessedValuation[100% Net],AssessedValuation[Dist],$C60:$E60,AssessedValuation[Tif_NonTIF],$A$4))</f>
        <v>705537413</v>
      </c>
      <c r="V60" s="8">
        <f>SUMPRODUCT(SUMIFS(AssessedValuation[100% Gas &amp; Elec Utilities],AssessedValuation[Dist],$C60:$E60,AssessedValuation[Tif_NonTIF],$A$4))</f>
        <v>208834688</v>
      </c>
      <c r="W60" s="8">
        <f t="shared" si="0"/>
        <v>914372101</v>
      </c>
    </row>
    <row r="61" spans="1:23" x14ac:dyDescent="0.25">
      <c r="A61">
        <v>2026</v>
      </c>
      <c r="B61" t="s">
        <v>1040</v>
      </c>
      <c r="C61" t="s">
        <v>1144</v>
      </c>
      <c r="D61" t="s">
        <v>1750</v>
      </c>
      <c r="E61" t="s">
        <v>1750</v>
      </c>
      <c r="F61" t="s">
        <v>1144</v>
      </c>
      <c r="G61" t="s">
        <v>1145</v>
      </c>
      <c r="H61" s="8">
        <f>SUMPRODUCT(SUMIFS(AssessedValuation[100% Residential],AssessedValuation[Dist],$C61:$E61,AssessedValuation[Tif_NonTIF],$A$4))</f>
        <v>465432300</v>
      </c>
      <c r="I61" s="8">
        <f>SUMPRODUCT(SUMIFS(AssessedValuation[100% Ag Land],AssessedValuation[Dist],$C61:$E61,AssessedValuation[Tif_NonTIF],$A$4))</f>
        <v>120981484</v>
      </c>
      <c r="J61" s="8">
        <f>SUMPRODUCT(SUMIFS(AssessedValuation[100% Ag Building],AssessedValuation[Dist],$C61:$E61,AssessedValuation[Tif_NonTIF],$A$4))</f>
        <v>8503381</v>
      </c>
      <c r="K61" s="8">
        <f>SUMPRODUCT(SUMIFS(AssessedValuation[100% Commercial],AssessedValuation[Dist],$C61:$E61,AssessedValuation[Tif_NonTIF],$A$4))</f>
        <v>56467188</v>
      </c>
      <c r="L61" s="8">
        <f>SUMPRODUCT(SUMIFS(AssessedValuation[100% Industrial],AssessedValuation[Dist],$C61:$E61,AssessedValuation[Tif_NonTIF],$A$4))</f>
        <v>2995496</v>
      </c>
      <c r="M61" s="8">
        <f>SUMPRODUCT(SUMIFS(AssessedValuation[100% Reserved],AssessedValuation[Dist],$C61:$E61,AssessedValuation[Tif_NonTIF],$A$4))</f>
        <v>0</v>
      </c>
      <c r="N61" s="8">
        <f>SUMPRODUCT(SUMIFS(AssessedValuation[100% Reserved4],AssessedValuation[Dist],$C61,AssessedValuation[Tif_NonTIF],$A$4))</f>
        <v>0</v>
      </c>
      <c r="O61" s="8">
        <f>SUMPRODUCT(SUMIFS(AssessedValuation[100% Railroads],AssessedValuation[Dist],$C61:$E61,AssessedValuation[Tif_NonTIF],$A$4))</f>
        <v>58332139</v>
      </c>
      <c r="P61" s="8">
        <f>SUMPRODUCT(SUMIFS(AssessedValuation[100% Utilities],AssessedValuation[Dist],$C61:$E61,AssessedValuation[Tif_NonTIF],$A$4))</f>
        <v>0</v>
      </c>
      <c r="Q61" s="8">
        <f>SUMPRODUCT(SUMIFS(AssessedValuation[100% Other],AssessedValuation[Dist],$C61:$E61,AssessedValuation[Tif_NonTIF],$A$4))</f>
        <v>10046</v>
      </c>
      <c r="R61" s="8">
        <f>SUMPRODUCT(SUMIFS(AssessedValuation[100% Gross],AssessedValuation[Dist],$C61:$E61,AssessedValuation[Tif_NonTIF],$A$4))</f>
        <v>712722034</v>
      </c>
      <c r="S61" s="8">
        <f>SUMPRODUCT(SUMIFS(AssessedValuation[100% Military Exempt],AssessedValuation[Dist],$C61:$E61,AssessedValuation[Tif_NonTIF],$A$4))</f>
        <v>1448542</v>
      </c>
      <c r="T61" s="8">
        <f>SUMPRODUCT(SUMIFS(AssessedValuation[100% Homestead Exempt],AssessedValuation[Dist],$C61:$E61,AssessedValuation[Tif_NonTIF],$A$4))</f>
        <v>4491028</v>
      </c>
      <c r="U61" s="8">
        <f>SUMPRODUCT(SUMIFS(AssessedValuation[100% Net],AssessedValuation[Dist],$C61:$E61,AssessedValuation[Tif_NonTIF],$A$4))</f>
        <v>706782464</v>
      </c>
      <c r="V61" s="8">
        <f>SUMPRODUCT(SUMIFS(AssessedValuation[100% Gas &amp; Elec Utilities],AssessedValuation[Dist],$C61:$E61,AssessedValuation[Tif_NonTIF],$A$4))</f>
        <v>91886661</v>
      </c>
      <c r="W61" s="8">
        <f t="shared" si="0"/>
        <v>798669125</v>
      </c>
    </row>
    <row r="62" spans="1:23" x14ac:dyDescent="0.25">
      <c r="A62">
        <v>2026</v>
      </c>
      <c r="B62" t="s">
        <v>1029</v>
      </c>
      <c r="C62" t="s">
        <v>1146</v>
      </c>
      <c r="D62" t="s">
        <v>1750</v>
      </c>
      <c r="E62" t="s">
        <v>1750</v>
      </c>
      <c r="F62" t="s">
        <v>1146</v>
      </c>
      <c r="G62" t="s">
        <v>1147</v>
      </c>
      <c r="H62" s="8">
        <f>SUMPRODUCT(SUMIFS(AssessedValuation[100% Residential],AssessedValuation[Dist],$C62:$E62,AssessedValuation[Tif_NonTIF],$A$4))</f>
        <v>657392361</v>
      </c>
      <c r="I62" s="8">
        <f>SUMPRODUCT(SUMIFS(AssessedValuation[100% Ag Land],AssessedValuation[Dist],$C62:$E62,AssessedValuation[Tif_NonTIF],$A$4))</f>
        <v>212499403</v>
      </c>
      <c r="J62" s="8">
        <f>SUMPRODUCT(SUMIFS(AssessedValuation[100% Ag Building],AssessedValuation[Dist],$C62:$E62,AssessedValuation[Tif_NonTIF],$A$4))</f>
        <v>21890837</v>
      </c>
      <c r="K62" s="8">
        <f>SUMPRODUCT(SUMIFS(AssessedValuation[100% Commercial],AssessedValuation[Dist],$C62:$E62,AssessedValuation[Tif_NonTIF],$A$4))</f>
        <v>87757968</v>
      </c>
      <c r="L62" s="8">
        <f>SUMPRODUCT(SUMIFS(AssessedValuation[100% Industrial],AssessedValuation[Dist],$C62:$E62,AssessedValuation[Tif_NonTIF],$A$4))</f>
        <v>92674538</v>
      </c>
      <c r="M62" s="8">
        <f>SUMPRODUCT(SUMIFS(AssessedValuation[100% Reserved],AssessedValuation[Dist],$C62:$E62,AssessedValuation[Tif_NonTIF],$A$4))</f>
        <v>0</v>
      </c>
      <c r="N62" s="8">
        <f>SUMPRODUCT(SUMIFS(AssessedValuation[100% Reserved4],AssessedValuation[Dist],$C62,AssessedValuation[Tif_NonTIF],$A$4))</f>
        <v>0</v>
      </c>
      <c r="O62" s="8">
        <f>SUMPRODUCT(SUMIFS(AssessedValuation[100% Railroads],AssessedValuation[Dist],$C62:$E62,AssessedValuation[Tif_NonTIF],$A$4))</f>
        <v>10338938</v>
      </c>
      <c r="P62" s="8">
        <f>SUMPRODUCT(SUMIFS(AssessedValuation[100% Utilities],AssessedValuation[Dist],$C62:$E62,AssessedValuation[Tif_NonTIF],$A$4))</f>
        <v>5596878</v>
      </c>
      <c r="Q62" s="8">
        <f>SUMPRODUCT(SUMIFS(AssessedValuation[100% Other],AssessedValuation[Dist],$C62:$E62,AssessedValuation[Tif_NonTIF],$A$4))</f>
        <v>0</v>
      </c>
      <c r="R62" s="8">
        <f>SUMPRODUCT(SUMIFS(AssessedValuation[100% Gross],AssessedValuation[Dist],$C62:$E62,AssessedValuation[Tif_NonTIF],$A$4))</f>
        <v>1088150923</v>
      </c>
      <c r="S62" s="8">
        <f>SUMPRODUCT(SUMIFS(AssessedValuation[100% Military Exempt],AssessedValuation[Dist],$C62:$E62,AssessedValuation[Tif_NonTIF],$A$4))</f>
        <v>1944000</v>
      </c>
      <c r="T62" s="8">
        <f>SUMPRODUCT(SUMIFS(AssessedValuation[100% Homestead Exempt],AssessedValuation[Dist],$C62:$E62,AssessedValuation[Tif_NonTIF],$A$4))</f>
        <v>6942000</v>
      </c>
      <c r="U62" s="8">
        <f>SUMPRODUCT(SUMIFS(AssessedValuation[100% Net],AssessedValuation[Dist],$C62:$E62,AssessedValuation[Tif_NonTIF],$A$4))</f>
        <v>1079264923</v>
      </c>
      <c r="V62" s="8">
        <f>SUMPRODUCT(SUMIFS(AssessedValuation[100% Gas &amp; Elec Utilities],AssessedValuation[Dist],$C62:$E62,AssessedValuation[Tif_NonTIF],$A$4))</f>
        <v>56570181</v>
      </c>
      <c r="W62" s="8">
        <f t="shared" si="0"/>
        <v>1135835104</v>
      </c>
    </row>
    <row r="63" spans="1:23" x14ac:dyDescent="0.25">
      <c r="A63">
        <v>2026</v>
      </c>
      <c r="B63" t="s">
        <v>1034</v>
      </c>
      <c r="C63" t="s">
        <v>1148</v>
      </c>
      <c r="D63" t="s">
        <v>1750</v>
      </c>
      <c r="E63" t="s">
        <v>1750</v>
      </c>
      <c r="F63" t="s">
        <v>1148</v>
      </c>
      <c r="G63" t="s">
        <v>1149</v>
      </c>
      <c r="H63" s="8">
        <f>SUMPRODUCT(SUMIFS(AssessedValuation[100% Residential],AssessedValuation[Dist],$C63:$E63,AssessedValuation[Tif_NonTIF],$A$4))</f>
        <v>92049476</v>
      </c>
      <c r="I63" s="8">
        <f>SUMPRODUCT(SUMIFS(AssessedValuation[100% Ag Land],AssessedValuation[Dist],$C63:$E63,AssessedValuation[Tif_NonTIF],$A$4))</f>
        <v>217299198</v>
      </c>
      <c r="J63" s="8">
        <f>SUMPRODUCT(SUMIFS(AssessedValuation[100% Ag Building],AssessedValuation[Dist],$C63:$E63,AssessedValuation[Tif_NonTIF],$A$4))</f>
        <v>14196824</v>
      </c>
      <c r="K63" s="8">
        <f>SUMPRODUCT(SUMIFS(AssessedValuation[100% Commercial],AssessedValuation[Dist],$C63:$E63,AssessedValuation[Tif_NonTIF],$A$4))</f>
        <v>16192099</v>
      </c>
      <c r="L63" s="8">
        <f>SUMPRODUCT(SUMIFS(AssessedValuation[100% Industrial],AssessedValuation[Dist],$C63:$E63,AssessedValuation[Tif_NonTIF],$A$4))</f>
        <v>891881</v>
      </c>
      <c r="M63" s="8">
        <f>SUMPRODUCT(SUMIFS(AssessedValuation[100% Reserved],AssessedValuation[Dist],$C63:$E63,AssessedValuation[Tif_NonTIF],$A$4))</f>
        <v>0</v>
      </c>
      <c r="N63" s="8">
        <f>SUMPRODUCT(SUMIFS(AssessedValuation[100% Reserved4],AssessedValuation[Dist],$C63,AssessedValuation[Tif_NonTIF],$A$4))</f>
        <v>0</v>
      </c>
      <c r="O63" s="8">
        <f>SUMPRODUCT(SUMIFS(AssessedValuation[100% Railroads],AssessedValuation[Dist],$C63:$E63,AssessedValuation[Tif_NonTIF],$A$4))</f>
        <v>0</v>
      </c>
      <c r="P63" s="8">
        <f>SUMPRODUCT(SUMIFS(AssessedValuation[100% Utilities],AssessedValuation[Dist],$C63:$E63,AssessedValuation[Tif_NonTIF],$A$4))</f>
        <v>390387</v>
      </c>
      <c r="Q63" s="8">
        <f>SUMPRODUCT(SUMIFS(AssessedValuation[100% Other],AssessedValuation[Dist],$C63:$E63,AssessedValuation[Tif_NonTIF],$A$4))</f>
        <v>0</v>
      </c>
      <c r="R63" s="8">
        <f>SUMPRODUCT(SUMIFS(AssessedValuation[100% Gross],AssessedValuation[Dist],$C63:$E63,AssessedValuation[Tif_NonTIF],$A$4))</f>
        <v>341019865</v>
      </c>
      <c r="S63" s="8">
        <f>SUMPRODUCT(SUMIFS(AssessedValuation[100% Military Exempt],AssessedValuation[Dist],$C63:$E63,AssessedValuation[Tif_NonTIF],$A$4))</f>
        <v>380000</v>
      </c>
      <c r="T63" s="8">
        <f>SUMPRODUCT(SUMIFS(AssessedValuation[100% Homestead Exempt],AssessedValuation[Dist],$C63:$E63,AssessedValuation[Tif_NonTIF],$A$4))</f>
        <v>1214782</v>
      </c>
      <c r="U63" s="8">
        <f>SUMPRODUCT(SUMIFS(AssessedValuation[100% Net],AssessedValuation[Dist],$C63:$E63,AssessedValuation[Tif_NonTIF],$A$4))</f>
        <v>339425083</v>
      </c>
      <c r="V63" s="8">
        <f>SUMPRODUCT(SUMIFS(AssessedValuation[100% Gas &amp; Elec Utilities],AssessedValuation[Dist],$C63:$E63,AssessedValuation[Tif_NonTIF],$A$4))</f>
        <v>14057041</v>
      </c>
      <c r="W63" s="8">
        <f t="shared" si="0"/>
        <v>353482124</v>
      </c>
    </row>
    <row r="64" spans="1:23" x14ac:dyDescent="0.25">
      <c r="A64">
        <v>2026</v>
      </c>
      <c r="B64" t="s">
        <v>1034</v>
      </c>
      <c r="C64" t="s">
        <v>1150</v>
      </c>
      <c r="D64" t="s">
        <v>1750</v>
      </c>
      <c r="E64" t="s">
        <v>1750</v>
      </c>
      <c r="F64" t="s">
        <v>1150</v>
      </c>
      <c r="G64" t="s">
        <v>1151</v>
      </c>
      <c r="H64" s="8">
        <f>SUMPRODUCT(SUMIFS(AssessedValuation[100% Residential],AssessedValuation[Dist],$C64:$E64,AssessedValuation[Tif_NonTIF],$A$4))</f>
        <v>384278698</v>
      </c>
      <c r="I64" s="8">
        <f>SUMPRODUCT(SUMIFS(AssessedValuation[100% Ag Land],AssessedValuation[Dist],$C64:$E64,AssessedValuation[Tif_NonTIF],$A$4))</f>
        <v>115350250</v>
      </c>
      <c r="J64" s="8">
        <f>SUMPRODUCT(SUMIFS(AssessedValuation[100% Ag Building],AssessedValuation[Dist],$C64:$E64,AssessedValuation[Tif_NonTIF],$A$4))</f>
        <v>7935470</v>
      </c>
      <c r="K64" s="8">
        <f>SUMPRODUCT(SUMIFS(AssessedValuation[100% Commercial],AssessedValuation[Dist],$C64:$E64,AssessedValuation[Tif_NonTIF],$A$4))</f>
        <v>81733497</v>
      </c>
      <c r="L64" s="8">
        <f>SUMPRODUCT(SUMIFS(AssessedValuation[100% Industrial],AssessedValuation[Dist],$C64:$E64,AssessedValuation[Tif_NonTIF],$A$4))</f>
        <v>15552396</v>
      </c>
      <c r="M64" s="8">
        <f>SUMPRODUCT(SUMIFS(AssessedValuation[100% Reserved],AssessedValuation[Dist],$C64:$E64,AssessedValuation[Tif_NonTIF],$A$4))</f>
        <v>0</v>
      </c>
      <c r="N64" s="8">
        <f>SUMPRODUCT(SUMIFS(AssessedValuation[100% Reserved4],AssessedValuation[Dist],$C64,AssessedValuation[Tif_NonTIF],$A$4))</f>
        <v>0</v>
      </c>
      <c r="O64" s="8">
        <f>SUMPRODUCT(SUMIFS(AssessedValuation[100% Railroads],AssessedValuation[Dist],$C64:$E64,AssessedValuation[Tif_NonTIF],$A$4))</f>
        <v>2525926</v>
      </c>
      <c r="P64" s="8">
        <f>SUMPRODUCT(SUMIFS(AssessedValuation[100% Utilities],AssessedValuation[Dist],$C64:$E64,AssessedValuation[Tif_NonTIF],$A$4))</f>
        <v>31627757</v>
      </c>
      <c r="Q64" s="8">
        <f>SUMPRODUCT(SUMIFS(AssessedValuation[100% Other],AssessedValuation[Dist],$C64:$E64,AssessedValuation[Tif_NonTIF],$A$4))</f>
        <v>0</v>
      </c>
      <c r="R64" s="8">
        <f>SUMPRODUCT(SUMIFS(AssessedValuation[100% Gross],AssessedValuation[Dist],$C64:$E64,AssessedValuation[Tif_NonTIF],$A$4))</f>
        <v>639003994</v>
      </c>
      <c r="S64" s="8">
        <f>SUMPRODUCT(SUMIFS(AssessedValuation[100% Military Exempt],AssessedValuation[Dist],$C64:$E64,AssessedValuation[Tif_NonTIF],$A$4))</f>
        <v>1247497</v>
      </c>
      <c r="T64" s="8">
        <f>SUMPRODUCT(SUMIFS(AssessedValuation[100% Homestead Exempt],AssessedValuation[Dist],$C64:$E64,AssessedValuation[Tif_NonTIF],$A$4))</f>
        <v>1673750</v>
      </c>
      <c r="U64" s="8">
        <f>SUMPRODUCT(SUMIFS(AssessedValuation[100% Net],AssessedValuation[Dist],$C64:$E64,AssessedValuation[Tif_NonTIF],$A$4))</f>
        <v>636082747</v>
      </c>
      <c r="V64" s="8">
        <f>SUMPRODUCT(SUMIFS(AssessedValuation[100% Gas &amp; Elec Utilities],AssessedValuation[Dist],$C64:$E64,AssessedValuation[Tif_NonTIF],$A$4))</f>
        <v>19776522</v>
      </c>
      <c r="W64" s="8">
        <f t="shared" si="0"/>
        <v>655859269</v>
      </c>
    </row>
    <row r="65" spans="1:23" x14ac:dyDescent="0.25">
      <c r="A65">
        <v>2026</v>
      </c>
      <c r="B65" t="s">
        <v>1031</v>
      </c>
      <c r="C65" t="s">
        <v>1152</v>
      </c>
      <c r="D65" t="s">
        <v>1750</v>
      </c>
      <c r="E65" t="s">
        <v>1750</v>
      </c>
      <c r="F65" t="s">
        <v>1152</v>
      </c>
      <c r="G65" t="s">
        <v>1153</v>
      </c>
      <c r="H65" s="8">
        <f>SUMPRODUCT(SUMIFS(AssessedValuation[100% Residential],AssessedValuation[Dist],$C65:$E65,AssessedValuation[Tif_NonTIF],$A$4))</f>
        <v>362338410</v>
      </c>
      <c r="I65" s="8">
        <f>SUMPRODUCT(SUMIFS(AssessedValuation[100% Ag Land],AssessedValuation[Dist],$C65:$E65,AssessedValuation[Tif_NonTIF],$A$4))</f>
        <v>170453180</v>
      </c>
      <c r="J65" s="8">
        <f>SUMPRODUCT(SUMIFS(AssessedValuation[100% Ag Building],AssessedValuation[Dist],$C65:$E65,AssessedValuation[Tif_NonTIF],$A$4))</f>
        <v>9495580</v>
      </c>
      <c r="K65" s="8">
        <f>SUMPRODUCT(SUMIFS(AssessedValuation[100% Commercial],AssessedValuation[Dist],$C65:$E65,AssessedValuation[Tif_NonTIF],$A$4))</f>
        <v>51257046</v>
      </c>
      <c r="L65" s="8">
        <f>SUMPRODUCT(SUMIFS(AssessedValuation[100% Industrial],AssessedValuation[Dist],$C65:$E65,AssessedValuation[Tif_NonTIF],$A$4))</f>
        <v>20049560</v>
      </c>
      <c r="M65" s="8">
        <f>SUMPRODUCT(SUMIFS(AssessedValuation[100% Reserved],AssessedValuation[Dist],$C65:$E65,AssessedValuation[Tif_NonTIF],$A$4))</f>
        <v>0</v>
      </c>
      <c r="N65" s="8">
        <f>SUMPRODUCT(SUMIFS(AssessedValuation[100% Reserved4],AssessedValuation[Dist],$C65,AssessedValuation[Tif_NonTIF],$A$4))</f>
        <v>0</v>
      </c>
      <c r="O65" s="8">
        <f>SUMPRODUCT(SUMIFS(AssessedValuation[100% Railroads],AssessedValuation[Dist],$C65:$E65,AssessedValuation[Tif_NonTIF],$A$4))</f>
        <v>0</v>
      </c>
      <c r="P65" s="8">
        <f>SUMPRODUCT(SUMIFS(AssessedValuation[100% Utilities],AssessedValuation[Dist],$C65:$E65,AssessedValuation[Tif_NonTIF],$A$4))</f>
        <v>0</v>
      </c>
      <c r="Q65" s="8">
        <f>SUMPRODUCT(SUMIFS(AssessedValuation[100% Other],AssessedValuation[Dist],$C65:$E65,AssessedValuation[Tif_NonTIF],$A$4))</f>
        <v>0</v>
      </c>
      <c r="R65" s="8">
        <f>SUMPRODUCT(SUMIFS(AssessedValuation[100% Gross],AssessedValuation[Dist],$C65:$E65,AssessedValuation[Tif_NonTIF],$A$4))</f>
        <v>613593776</v>
      </c>
      <c r="S65" s="8">
        <f>SUMPRODUCT(SUMIFS(AssessedValuation[100% Military Exempt],AssessedValuation[Dist],$C65:$E65,AssessedValuation[Tif_NonTIF],$A$4))</f>
        <v>1144000</v>
      </c>
      <c r="T65" s="8">
        <f>SUMPRODUCT(SUMIFS(AssessedValuation[100% Homestead Exempt],AssessedValuation[Dist],$C65:$E65,AssessedValuation[Tif_NonTIF],$A$4))</f>
        <v>3903250</v>
      </c>
      <c r="U65" s="8">
        <f>SUMPRODUCT(SUMIFS(AssessedValuation[100% Net],AssessedValuation[Dist],$C65:$E65,AssessedValuation[Tif_NonTIF],$A$4))</f>
        <v>608546526</v>
      </c>
      <c r="V65" s="8">
        <f>SUMPRODUCT(SUMIFS(AssessedValuation[100% Gas &amp; Elec Utilities],AssessedValuation[Dist],$C65:$E65,AssessedValuation[Tif_NonTIF],$A$4))</f>
        <v>79384733</v>
      </c>
      <c r="W65" s="8">
        <f t="shared" si="0"/>
        <v>687931259</v>
      </c>
    </row>
    <row r="66" spans="1:23" x14ac:dyDescent="0.25">
      <c r="A66">
        <v>2026</v>
      </c>
      <c r="B66" t="s">
        <v>1037</v>
      </c>
      <c r="C66" t="s">
        <v>1154</v>
      </c>
      <c r="D66" t="s">
        <v>1157</v>
      </c>
      <c r="E66" t="s">
        <v>1750</v>
      </c>
      <c r="F66" t="s">
        <v>1154</v>
      </c>
      <c r="G66" t="s">
        <v>1156</v>
      </c>
      <c r="H66" s="8">
        <f>SUMPRODUCT(SUMIFS(AssessedValuation[100% Residential],AssessedValuation[Dist],$C66:$E66,AssessedValuation[Tif_NonTIF],$A$4))</f>
        <v>342018835</v>
      </c>
      <c r="I66" s="8">
        <f>SUMPRODUCT(SUMIFS(AssessedValuation[100% Ag Land],AssessedValuation[Dist],$C66:$E66,AssessedValuation[Tif_NonTIF],$A$4))</f>
        <v>383183010</v>
      </c>
      <c r="J66" s="8">
        <f>SUMPRODUCT(SUMIFS(AssessedValuation[100% Ag Building],AssessedValuation[Dist],$C66:$E66,AssessedValuation[Tif_NonTIF],$A$4))</f>
        <v>35058230</v>
      </c>
      <c r="K66" s="8">
        <f>SUMPRODUCT(SUMIFS(AssessedValuation[100% Commercial],AssessedValuation[Dist],$C66:$E66,AssessedValuation[Tif_NonTIF],$A$4))</f>
        <v>69540208</v>
      </c>
      <c r="L66" s="8">
        <f>SUMPRODUCT(SUMIFS(AssessedValuation[100% Industrial],AssessedValuation[Dist],$C66:$E66,AssessedValuation[Tif_NonTIF],$A$4))</f>
        <v>30375330</v>
      </c>
      <c r="M66" s="8">
        <f>SUMPRODUCT(SUMIFS(AssessedValuation[100% Reserved],AssessedValuation[Dist],$C66:$E66,AssessedValuation[Tif_NonTIF],$A$4))</f>
        <v>0</v>
      </c>
      <c r="N66" s="8">
        <f>SUMPRODUCT(SUMIFS(AssessedValuation[100% Reserved4],AssessedValuation[Dist],$C66,AssessedValuation[Tif_NonTIF],$A$4))</f>
        <v>0</v>
      </c>
      <c r="O66" s="8">
        <f>SUMPRODUCT(SUMIFS(AssessedValuation[100% Railroads],AssessedValuation[Dist],$C66:$E66,AssessedValuation[Tif_NonTIF],$A$4))</f>
        <v>46192840</v>
      </c>
      <c r="P66" s="8">
        <f>SUMPRODUCT(SUMIFS(AssessedValuation[100% Utilities],AssessedValuation[Dist],$C66:$E66,AssessedValuation[Tif_NonTIF],$A$4))</f>
        <v>10419702</v>
      </c>
      <c r="Q66" s="8">
        <f>SUMPRODUCT(SUMIFS(AssessedValuation[100% Other],AssessedValuation[Dist],$C66:$E66,AssessedValuation[Tif_NonTIF],$A$4))</f>
        <v>86</v>
      </c>
      <c r="R66" s="8">
        <f>SUMPRODUCT(SUMIFS(AssessedValuation[100% Gross],AssessedValuation[Dist],$C66:$E66,AssessedValuation[Tif_NonTIF],$A$4))</f>
        <v>916788241</v>
      </c>
      <c r="S66" s="8">
        <f>SUMPRODUCT(SUMIFS(AssessedValuation[100% Military Exempt],AssessedValuation[Dist],$C66:$E66,AssessedValuation[Tif_NonTIF],$A$4))</f>
        <v>864000</v>
      </c>
      <c r="T66" s="8">
        <f>SUMPRODUCT(SUMIFS(AssessedValuation[100% Homestead Exempt],AssessedValuation[Dist],$C66:$E66,AssessedValuation[Tif_NonTIF],$A$4))</f>
        <v>2808000</v>
      </c>
      <c r="U66" s="8">
        <f>SUMPRODUCT(SUMIFS(AssessedValuation[100% Net],AssessedValuation[Dist],$C66:$E66,AssessedValuation[Tif_NonTIF],$A$4))</f>
        <v>913116241</v>
      </c>
      <c r="V66" s="8">
        <f>SUMPRODUCT(SUMIFS(AssessedValuation[100% Gas &amp; Elec Utilities],AssessedValuation[Dist],$C66:$E66,AssessedValuation[Tif_NonTIF],$A$4))</f>
        <v>40162421</v>
      </c>
      <c r="W66" s="8">
        <f t="shared" si="0"/>
        <v>953278662</v>
      </c>
    </row>
    <row r="67" spans="1:23" x14ac:dyDescent="0.25">
      <c r="A67">
        <v>2026</v>
      </c>
      <c r="B67" t="s">
        <v>1031</v>
      </c>
      <c r="C67" t="s">
        <v>1159</v>
      </c>
      <c r="D67" t="s">
        <v>1750</v>
      </c>
      <c r="E67" t="s">
        <v>1750</v>
      </c>
      <c r="F67" t="s">
        <v>1159</v>
      </c>
      <c r="G67" t="s">
        <v>1160</v>
      </c>
      <c r="H67" s="8">
        <f>SUMPRODUCT(SUMIFS(AssessedValuation[100% Residential],AssessedValuation[Dist],$C67:$E67,AssessedValuation[Tif_NonTIF],$A$4))</f>
        <v>451617130</v>
      </c>
      <c r="I67" s="8">
        <f>SUMPRODUCT(SUMIFS(AssessedValuation[100% Ag Land],AssessedValuation[Dist],$C67:$E67,AssessedValuation[Tif_NonTIF],$A$4))</f>
        <v>105789963</v>
      </c>
      <c r="J67" s="8">
        <f>SUMPRODUCT(SUMIFS(AssessedValuation[100% Ag Building],AssessedValuation[Dist],$C67:$E67,AssessedValuation[Tif_NonTIF],$A$4))</f>
        <v>9412416</v>
      </c>
      <c r="K67" s="8">
        <f>SUMPRODUCT(SUMIFS(AssessedValuation[100% Commercial],AssessedValuation[Dist],$C67:$E67,AssessedValuation[Tif_NonTIF],$A$4))</f>
        <v>87155049</v>
      </c>
      <c r="L67" s="8">
        <f>SUMPRODUCT(SUMIFS(AssessedValuation[100% Industrial],AssessedValuation[Dist],$C67:$E67,AssessedValuation[Tif_NonTIF],$A$4))</f>
        <v>29167910</v>
      </c>
      <c r="M67" s="8">
        <f>SUMPRODUCT(SUMIFS(AssessedValuation[100% Reserved],AssessedValuation[Dist],$C67:$E67,AssessedValuation[Tif_NonTIF],$A$4))</f>
        <v>0</v>
      </c>
      <c r="N67" s="8">
        <f>SUMPRODUCT(SUMIFS(AssessedValuation[100% Reserved4],AssessedValuation[Dist],$C67,AssessedValuation[Tif_NonTIF],$A$4))</f>
        <v>0</v>
      </c>
      <c r="O67" s="8">
        <f>SUMPRODUCT(SUMIFS(AssessedValuation[100% Railroads],AssessedValuation[Dist],$C67:$E67,AssessedValuation[Tif_NonTIF],$A$4))</f>
        <v>21096998</v>
      </c>
      <c r="P67" s="8">
        <f>SUMPRODUCT(SUMIFS(AssessedValuation[100% Utilities],AssessedValuation[Dist],$C67:$E67,AssessedValuation[Tif_NonTIF],$A$4))</f>
        <v>3936612</v>
      </c>
      <c r="Q67" s="8">
        <f>SUMPRODUCT(SUMIFS(AssessedValuation[100% Other],AssessedValuation[Dist],$C67:$E67,AssessedValuation[Tif_NonTIF],$A$4))</f>
        <v>0</v>
      </c>
      <c r="R67" s="8">
        <f>SUMPRODUCT(SUMIFS(AssessedValuation[100% Gross],AssessedValuation[Dist],$C67:$E67,AssessedValuation[Tif_NonTIF],$A$4))</f>
        <v>708176078</v>
      </c>
      <c r="S67" s="8">
        <f>SUMPRODUCT(SUMIFS(AssessedValuation[100% Military Exempt],AssessedValuation[Dist],$C67:$E67,AssessedValuation[Tif_NonTIF],$A$4))</f>
        <v>1233929</v>
      </c>
      <c r="T67" s="8">
        <f>SUMPRODUCT(SUMIFS(AssessedValuation[100% Homestead Exempt],AssessedValuation[Dist],$C67:$E67,AssessedValuation[Tif_NonTIF],$A$4))</f>
        <v>3695039</v>
      </c>
      <c r="U67" s="8">
        <f>SUMPRODUCT(SUMIFS(AssessedValuation[100% Net],AssessedValuation[Dist],$C67:$E67,AssessedValuation[Tif_NonTIF],$A$4))</f>
        <v>703247110</v>
      </c>
      <c r="V67" s="8">
        <f>SUMPRODUCT(SUMIFS(AssessedValuation[100% Gas &amp; Elec Utilities],AssessedValuation[Dist],$C67:$E67,AssessedValuation[Tif_NonTIF],$A$4))</f>
        <v>48460058</v>
      </c>
      <c r="W67" s="8">
        <f t="shared" si="0"/>
        <v>751707168</v>
      </c>
    </row>
    <row r="68" spans="1:23" x14ac:dyDescent="0.25">
      <c r="A68">
        <v>2026</v>
      </c>
      <c r="B68" t="s">
        <v>1029</v>
      </c>
      <c r="C68" t="s">
        <v>1161</v>
      </c>
      <c r="D68" t="s">
        <v>1750</v>
      </c>
      <c r="E68" t="s">
        <v>1750</v>
      </c>
      <c r="F68" t="s">
        <v>1161</v>
      </c>
      <c r="G68" t="s">
        <v>1162</v>
      </c>
      <c r="H68" s="8">
        <f>SUMPRODUCT(SUMIFS(AssessedValuation[100% Residential],AssessedValuation[Dist],$C68:$E68,AssessedValuation[Tif_NonTIF],$A$4))</f>
        <v>132295048</v>
      </c>
      <c r="I68" s="8">
        <f>SUMPRODUCT(SUMIFS(AssessedValuation[100% Ag Land],AssessedValuation[Dist],$C68:$E68,AssessedValuation[Tif_NonTIF],$A$4))</f>
        <v>63342110</v>
      </c>
      <c r="J68" s="8">
        <f>SUMPRODUCT(SUMIFS(AssessedValuation[100% Ag Building],AssessedValuation[Dist],$C68:$E68,AssessedValuation[Tif_NonTIF],$A$4))</f>
        <v>4557950</v>
      </c>
      <c r="K68" s="8">
        <f>SUMPRODUCT(SUMIFS(AssessedValuation[100% Commercial],AssessedValuation[Dist],$C68:$E68,AssessedValuation[Tif_NonTIF],$A$4))</f>
        <v>7447562</v>
      </c>
      <c r="L68" s="8">
        <f>SUMPRODUCT(SUMIFS(AssessedValuation[100% Industrial],AssessedValuation[Dist],$C68:$E68,AssessedValuation[Tif_NonTIF],$A$4))</f>
        <v>1394500</v>
      </c>
      <c r="M68" s="8">
        <f>SUMPRODUCT(SUMIFS(AssessedValuation[100% Reserved],AssessedValuation[Dist],$C68:$E68,AssessedValuation[Tif_NonTIF],$A$4))</f>
        <v>0</v>
      </c>
      <c r="N68" s="8">
        <f>SUMPRODUCT(SUMIFS(AssessedValuation[100% Reserved4],AssessedValuation[Dist],$C68,AssessedValuation[Tif_NonTIF],$A$4))</f>
        <v>0</v>
      </c>
      <c r="O68" s="8">
        <f>SUMPRODUCT(SUMIFS(AssessedValuation[100% Railroads],AssessedValuation[Dist],$C68:$E68,AssessedValuation[Tif_NonTIF],$A$4))</f>
        <v>2488683</v>
      </c>
      <c r="P68" s="8">
        <f>SUMPRODUCT(SUMIFS(AssessedValuation[100% Utilities],AssessedValuation[Dist],$C68:$E68,AssessedValuation[Tif_NonTIF],$A$4))</f>
        <v>251231</v>
      </c>
      <c r="Q68" s="8">
        <f>SUMPRODUCT(SUMIFS(AssessedValuation[100% Other],AssessedValuation[Dist],$C68:$E68,AssessedValuation[Tif_NonTIF],$A$4))</f>
        <v>0</v>
      </c>
      <c r="R68" s="8">
        <f>SUMPRODUCT(SUMIFS(AssessedValuation[100% Gross],AssessedValuation[Dist],$C68:$E68,AssessedValuation[Tif_NonTIF],$A$4))</f>
        <v>211777084</v>
      </c>
      <c r="S68" s="8">
        <f>SUMPRODUCT(SUMIFS(AssessedValuation[100% Military Exempt],AssessedValuation[Dist],$C68:$E68,AssessedValuation[Tif_NonTIF],$A$4))</f>
        <v>408000</v>
      </c>
      <c r="T68" s="8">
        <f>SUMPRODUCT(SUMIFS(AssessedValuation[100% Homestead Exempt],AssessedValuation[Dist],$C68:$E68,AssessedValuation[Tif_NonTIF],$A$4))</f>
        <v>1378000</v>
      </c>
      <c r="U68" s="8">
        <f>SUMPRODUCT(SUMIFS(AssessedValuation[100% Net],AssessedValuation[Dist],$C68:$E68,AssessedValuation[Tif_NonTIF],$A$4))</f>
        <v>209991084</v>
      </c>
      <c r="V68" s="8">
        <f>SUMPRODUCT(SUMIFS(AssessedValuation[100% Gas &amp; Elec Utilities],AssessedValuation[Dist],$C68:$E68,AssessedValuation[Tif_NonTIF],$A$4))</f>
        <v>15294927</v>
      </c>
      <c r="W68" s="8">
        <f t="shared" si="0"/>
        <v>225286011</v>
      </c>
    </row>
    <row r="69" spans="1:23" x14ac:dyDescent="0.25">
      <c r="A69">
        <v>2026</v>
      </c>
      <c r="B69" t="s">
        <v>1037</v>
      </c>
      <c r="C69" t="s">
        <v>1163</v>
      </c>
      <c r="D69" t="s">
        <v>1750</v>
      </c>
      <c r="E69" t="s">
        <v>1750</v>
      </c>
      <c r="F69" t="s">
        <v>1163</v>
      </c>
      <c r="G69" t="s">
        <v>1164</v>
      </c>
      <c r="H69" s="8">
        <f>SUMPRODUCT(SUMIFS(AssessedValuation[100% Residential],AssessedValuation[Dist],$C69:$E69,AssessedValuation[Tif_NonTIF],$A$4))</f>
        <v>133043341</v>
      </c>
      <c r="I69" s="8">
        <f>SUMPRODUCT(SUMIFS(AssessedValuation[100% Ag Land],AssessedValuation[Dist],$C69:$E69,AssessedValuation[Tif_NonTIF],$A$4))</f>
        <v>240869010</v>
      </c>
      <c r="J69" s="8">
        <f>SUMPRODUCT(SUMIFS(AssessedValuation[100% Ag Building],AssessedValuation[Dist],$C69:$E69,AssessedValuation[Tif_NonTIF],$A$4))</f>
        <v>13687420</v>
      </c>
      <c r="K69" s="8">
        <f>SUMPRODUCT(SUMIFS(AssessedValuation[100% Commercial],AssessedValuation[Dist],$C69:$E69,AssessedValuation[Tif_NonTIF],$A$4))</f>
        <v>28187079</v>
      </c>
      <c r="L69" s="8">
        <f>SUMPRODUCT(SUMIFS(AssessedValuation[100% Industrial],AssessedValuation[Dist],$C69:$E69,AssessedValuation[Tif_NonTIF],$A$4))</f>
        <v>31124282</v>
      </c>
      <c r="M69" s="8">
        <f>SUMPRODUCT(SUMIFS(AssessedValuation[100% Reserved],AssessedValuation[Dist],$C69:$E69,AssessedValuation[Tif_NonTIF],$A$4))</f>
        <v>0</v>
      </c>
      <c r="N69" s="8">
        <f>SUMPRODUCT(SUMIFS(AssessedValuation[100% Reserved4],AssessedValuation[Dist],$C69,AssessedValuation[Tif_NonTIF],$A$4))</f>
        <v>0</v>
      </c>
      <c r="O69" s="8">
        <f>SUMPRODUCT(SUMIFS(AssessedValuation[100% Railroads],AssessedValuation[Dist],$C69:$E69,AssessedValuation[Tif_NonTIF],$A$4))</f>
        <v>2170415</v>
      </c>
      <c r="P69" s="8">
        <f>SUMPRODUCT(SUMIFS(AssessedValuation[100% Utilities],AssessedValuation[Dist],$C69:$E69,AssessedValuation[Tif_NonTIF],$A$4))</f>
        <v>5109443</v>
      </c>
      <c r="Q69" s="8">
        <f>SUMPRODUCT(SUMIFS(AssessedValuation[100% Other],AssessedValuation[Dist],$C69:$E69,AssessedValuation[Tif_NonTIF],$A$4))</f>
        <v>0</v>
      </c>
      <c r="R69" s="8">
        <f>SUMPRODUCT(SUMIFS(AssessedValuation[100% Gross],AssessedValuation[Dist],$C69:$E69,AssessedValuation[Tif_NonTIF],$A$4))</f>
        <v>454190990</v>
      </c>
      <c r="S69" s="8">
        <f>SUMPRODUCT(SUMIFS(AssessedValuation[100% Military Exempt],AssessedValuation[Dist],$C69:$E69,AssessedValuation[Tif_NonTIF],$A$4))</f>
        <v>467894</v>
      </c>
      <c r="T69" s="8">
        <f>SUMPRODUCT(SUMIFS(AssessedValuation[100% Homestead Exempt],AssessedValuation[Dist],$C69:$E69,AssessedValuation[Tif_NonTIF],$A$4))</f>
        <v>1228500</v>
      </c>
      <c r="U69" s="8">
        <f>SUMPRODUCT(SUMIFS(AssessedValuation[100% Net],AssessedValuation[Dist],$C69:$E69,AssessedValuation[Tif_NonTIF],$A$4))</f>
        <v>452494596</v>
      </c>
      <c r="V69" s="8">
        <f>SUMPRODUCT(SUMIFS(AssessedValuation[100% Gas &amp; Elec Utilities],AssessedValuation[Dist],$C69:$E69,AssessedValuation[Tif_NonTIF],$A$4))</f>
        <v>132353916</v>
      </c>
      <c r="W69" s="8">
        <f t="shared" si="0"/>
        <v>584848512</v>
      </c>
    </row>
    <row r="70" spans="1:23" x14ac:dyDescent="0.25">
      <c r="A70">
        <v>2026</v>
      </c>
      <c r="B70" t="s">
        <v>1052</v>
      </c>
      <c r="C70" t="s">
        <v>1165</v>
      </c>
      <c r="D70" t="s">
        <v>1750</v>
      </c>
      <c r="E70" t="s">
        <v>1750</v>
      </c>
      <c r="F70" t="s">
        <v>1165</v>
      </c>
      <c r="G70" t="s">
        <v>1166</v>
      </c>
      <c r="H70" s="8">
        <f>SUMPRODUCT(SUMIFS(AssessedValuation[100% Residential],AssessedValuation[Dist],$C70:$E70,AssessedValuation[Tif_NonTIF],$A$4))</f>
        <v>510958182</v>
      </c>
      <c r="I70" s="8">
        <f>SUMPRODUCT(SUMIFS(AssessedValuation[100% Ag Land],AssessedValuation[Dist],$C70:$E70,AssessedValuation[Tif_NonTIF],$A$4))</f>
        <v>136961838</v>
      </c>
      <c r="J70" s="8">
        <f>SUMPRODUCT(SUMIFS(AssessedValuation[100% Ag Building],AssessedValuation[Dist],$C70:$E70,AssessedValuation[Tif_NonTIF],$A$4))</f>
        <v>12094949</v>
      </c>
      <c r="K70" s="8">
        <f>SUMPRODUCT(SUMIFS(AssessedValuation[100% Commercial],AssessedValuation[Dist],$C70:$E70,AssessedValuation[Tif_NonTIF],$A$4))</f>
        <v>43698085</v>
      </c>
      <c r="L70" s="8">
        <f>SUMPRODUCT(SUMIFS(AssessedValuation[100% Industrial],AssessedValuation[Dist],$C70:$E70,AssessedValuation[Tif_NonTIF],$A$4))</f>
        <v>14443596</v>
      </c>
      <c r="M70" s="8">
        <f>SUMPRODUCT(SUMIFS(AssessedValuation[100% Reserved],AssessedValuation[Dist],$C70:$E70,AssessedValuation[Tif_NonTIF],$A$4))</f>
        <v>0</v>
      </c>
      <c r="N70" s="8">
        <f>SUMPRODUCT(SUMIFS(AssessedValuation[100% Reserved4],AssessedValuation[Dist],$C70,AssessedValuation[Tif_NonTIF],$A$4))</f>
        <v>0</v>
      </c>
      <c r="O70" s="8">
        <f>SUMPRODUCT(SUMIFS(AssessedValuation[100% Railroads],AssessedValuation[Dist],$C70:$E70,AssessedValuation[Tif_NonTIF],$A$4))</f>
        <v>8077884</v>
      </c>
      <c r="P70" s="8">
        <f>SUMPRODUCT(SUMIFS(AssessedValuation[100% Utilities],AssessedValuation[Dist],$C70:$E70,AssessedValuation[Tif_NonTIF],$A$4))</f>
        <v>3839493</v>
      </c>
      <c r="Q70" s="8">
        <f>SUMPRODUCT(SUMIFS(AssessedValuation[100% Other],AssessedValuation[Dist],$C70:$E70,AssessedValuation[Tif_NonTIF],$A$4))</f>
        <v>0</v>
      </c>
      <c r="R70" s="8">
        <f>SUMPRODUCT(SUMIFS(AssessedValuation[100% Gross],AssessedValuation[Dist],$C70:$E70,AssessedValuation[Tif_NonTIF],$A$4))</f>
        <v>730074027</v>
      </c>
      <c r="S70" s="8">
        <f>SUMPRODUCT(SUMIFS(AssessedValuation[100% Military Exempt],AssessedValuation[Dist],$C70:$E70,AssessedValuation[Tif_NonTIF],$A$4))</f>
        <v>1132000</v>
      </c>
      <c r="T70" s="8">
        <f>SUMPRODUCT(SUMIFS(AssessedValuation[100% Homestead Exempt],AssessedValuation[Dist],$C70:$E70,AssessedValuation[Tif_NonTIF],$A$4))</f>
        <v>4815041</v>
      </c>
      <c r="U70" s="8">
        <f>SUMPRODUCT(SUMIFS(AssessedValuation[100% Net],AssessedValuation[Dist],$C70:$E70,AssessedValuation[Tif_NonTIF],$A$4))</f>
        <v>724126986</v>
      </c>
      <c r="V70" s="8">
        <f>SUMPRODUCT(SUMIFS(AssessedValuation[100% Gas &amp; Elec Utilities],AssessedValuation[Dist],$C70:$E70,AssessedValuation[Tif_NonTIF],$A$4))</f>
        <v>44614667</v>
      </c>
      <c r="W70" s="8">
        <f t="shared" si="0"/>
        <v>768741653</v>
      </c>
    </row>
    <row r="71" spans="1:23" x14ac:dyDescent="0.25">
      <c r="A71">
        <v>2026</v>
      </c>
      <c r="B71" t="s">
        <v>1043</v>
      </c>
      <c r="C71" t="s">
        <v>1169</v>
      </c>
      <c r="D71" t="s">
        <v>1167</v>
      </c>
      <c r="E71" t="s">
        <v>1750</v>
      </c>
      <c r="F71" t="s">
        <v>1169</v>
      </c>
      <c r="G71" t="s">
        <v>1170</v>
      </c>
      <c r="H71" s="8">
        <f>SUMPRODUCT(SUMIFS(AssessedValuation[100% Residential],AssessedValuation[Dist],$C71:$E71,AssessedValuation[Tif_NonTIF],$A$4))</f>
        <v>2041327427</v>
      </c>
      <c r="I71" s="8">
        <f>SUMPRODUCT(SUMIFS(AssessedValuation[100% Ag Land],AssessedValuation[Dist],$C71:$E71,AssessedValuation[Tif_NonTIF],$A$4))</f>
        <v>110777098</v>
      </c>
      <c r="J71" s="8">
        <f>SUMPRODUCT(SUMIFS(AssessedValuation[100% Ag Building],AssessedValuation[Dist],$C71:$E71,AssessedValuation[Tif_NonTIF],$A$4))</f>
        <v>7951579</v>
      </c>
      <c r="K71" s="8">
        <f>SUMPRODUCT(SUMIFS(AssessedValuation[100% Commercial],AssessedValuation[Dist],$C71:$E71,AssessedValuation[Tif_NonTIF],$A$4))</f>
        <v>522706350</v>
      </c>
      <c r="L71" s="8">
        <f>SUMPRODUCT(SUMIFS(AssessedValuation[100% Industrial],AssessedValuation[Dist],$C71:$E71,AssessedValuation[Tif_NonTIF],$A$4))</f>
        <v>48884078</v>
      </c>
      <c r="M71" s="8">
        <f>SUMPRODUCT(SUMIFS(AssessedValuation[100% Reserved],AssessedValuation[Dist],$C71:$E71,AssessedValuation[Tif_NonTIF],$A$4))</f>
        <v>0</v>
      </c>
      <c r="N71" s="8">
        <f>SUMPRODUCT(SUMIFS(AssessedValuation[100% Reserved4],AssessedValuation[Dist],$C71,AssessedValuation[Tif_NonTIF],$A$4))</f>
        <v>0</v>
      </c>
      <c r="O71" s="8">
        <f>SUMPRODUCT(SUMIFS(AssessedValuation[100% Railroads],AssessedValuation[Dist],$C71:$E71,AssessedValuation[Tif_NonTIF],$A$4))</f>
        <v>24200027</v>
      </c>
      <c r="P71" s="8">
        <f>SUMPRODUCT(SUMIFS(AssessedValuation[100% Utilities],AssessedValuation[Dist],$C71:$E71,AssessedValuation[Tif_NonTIF],$A$4))</f>
        <v>6586075</v>
      </c>
      <c r="Q71" s="8">
        <f>SUMPRODUCT(SUMIFS(AssessedValuation[100% Other],AssessedValuation[Dist],$C71:$E71,AssessedValuation[Tif_NonTIF],$A$4))</f>
        <v>0</v>
      </c>
      <c r="R71" s="8">
        <f>SUMPRODUCT(SUMIFS(AssessedValuation[100% Gross],AssessedValuation[Dist],$C71:$E71,AssessedValuation[Tif_NonTIF],$A$4))</f>
        <v>2762432634</v>
      </c>
      <c r="S71" s="8">
        <f>SUMPRODUCT(SUMIFS(AssessedValuation[100% Military Exempt],AssessedValuation[Dist],$C71:$E71,AssessedValuation[Tif_NonTIF],$A$4))</f>
        <v>1664000</v>
      </c>
      <c r="T71" s="8">
        <f>SUMPRODUCT(SUMIFS(AssessedValuation[100% Homestead Exempt],AssessedValuation[Dist],$C71:$E71,AssessedValuation[Tif_NonTIF],$A$4))</f>
        <v>5752500</v>
      </c>
      <c r="U71" s="8">
        <f>SUMPRODUCT(SUMIFS(AssessedValuation[100% Net],AssessedValuation[Dist],$C71:$E71,AssessedValuation[Tif_NonTIF],$A$4))</f>
        <v>2755016134</v>
      </c>
      <c r="V71" s="8">
        <f>SUMPRODUCT(SUMIFS(AssessedValuation[100% Gas &amp; Elec Utilities],AssessedValuation[Dist],$C71:$E71,AssessedValuation[Tif_NonTIF],$A$4))</f>
        <v>105340685</v>
      </c>
      <c r="W71" s="8">
        <f t="shared" si="0"/>
        <v>2860356819</v>
      </c>
    </row>
    <row r="72" spans="1:23" x14ac:dyDescent="0.25">
      <c r="A72">
        <v>2026</v>
      </c>
      <c r="B72" t="s">
        <v>1029</v>
      </c>
      <c r="C72" t="s">
        <v>1171</v>
      </c>
      <c r="D72" t="s">
        <v>1750</v>
      </c>
      <c r="E72" t="s">
        <v>1750</v>
      </c>
      <c r="F72" t="s">
        <v>1171</v>
      </c>
      <c r="G72" t="s">
        <v>1172</v>
      </c>
      <c r="H72" s="8">
        <f>SUMPRODUCT(SUMIFS(AssessedValuation[100% Residential],AssessedValuation[Dist],$C72:$E72,AssessedValuation[Tif_NonTIF],$A$4))</f>
        <v>1719295679</v>
      </c>
      <c r="I72" s="8">
        <f>SUMPRODUCT(SUMIFS(AssessedValuation[100% Ag Land],AssessedValuation[Dist],$C72:$E72,AssessedValuation[Tif_NonTIF],$A$4))</f>
        <v>85014690</v>
      </c>
      <c r="J72" s="8">
        <f>SUMPRODUCT(SUMIFS(AssessedValuation[100% Ag Building],AssessedValuation[Dist],$C72:$E72,AssessedValuation[Tif_NonTIF],$A$4))</f>
        <v>4990090</v>
      </c>
      <c r="K72" s="8">
        <f>SUMPRODUCT(SUMIFS(AssessedValuation[100% Commercial],AssessedValuation[Dist],$C72:$E72,AssessedValuation[Tif_NonTIF],$A$4))</f>
        <v>208200312</v>
      </c>
      <c r="L72" s="8">
        <f>SUMPRODUCT(SUMIFS(AssessedValuation[100% Industrial],AssessedValuation[Dist],$C72:$E72,AssessedValuation[Tif_NonTIF],$A$4))</f>
        <v>13470547</v>
      </c>
      <c r="M72" s="8">
        <f>SUMPRODUCT(SUMIFS(AssessedValuation[100% Reserved],AssessedValuation[Dist],$C72:$E72,AssessedValuation[Tif_NonTIF],$A$4))</f>
        <v>0</v>
      </c>
      <c r="N72" s="8">
        <f>SUMPRODUCT(SUMIFS(AssessedValuation[100% Reserved4],AssessedValuation[Dist],$C72,AssessedValuation[Tif_NonTIF],$A$4))</f>
        <v>0</v>
      </c>
      <c r="O72" s="8">
        <f>SUMPRODUCT(SUMIFS(AssessedValuation[100% Railroads],AssessedValuation[Dist],$C72:$E72,AssessedValuation[Tif_NonTIF],$A$4))</f>
        <v>2946886</v>
      </c>
      <c r="P72" s="8">
        <f>SUMPRODUCT(SUMIFS(AssessedValuation[100% Utilities],AssessedValuation[Dist],$C72:$E72,AssessedValuation[Tif_NonTIF],$A$4))</f>
        <v>22560716</v>
      </c>
      <c r="Q72" s="8">
        <f>SUMPRODUCT(SUMIFS(AssessedValuation[100% Other],AssessedValuation[Dist],$C72:$E72,AssessedValuation[Tif_NonTIF],$A$4))</f>
        <v>0</v>
      </c>
      <c r="R72" s="8">
        <f>SUMPRODUCT(SUMIFS(AssessedValuation[100% Gross],AssessedValuation[Dist],$C72:$E72,AssessedValuation[Tif_NonTIF],$A$4))</f>
        <v>2056478920</v>
      </c>
      <c r="S72" s="8">
        <f>SUMPRODUCT(SUMIFS(AssessedValuation[100% Military Exempt],AssessedValuation[Dist],$C72:$E72,AssessedValuation[Tif_NonTIF],$A$4))</f>
        <v>1412000</v>
      </c>
      <c r="T72" s="8">
        <f>SUMPRODUCT(SUMIFS(AssessedValuation[100% Homestead Exempt],AssessedValuation[Dist],$C72:$E72,AssessedValuation[Tif_NonTIF],$A$4))</f>
        <v>5044000</v>
      </c>
      <c r="U72" s="8">
        <f>SUMPRODUCT(SUMIFS(AssessedValuation[100% Net],AssessedValuation[Dist],$C72:$E72,AssessedValuation[Tif_NonTIF],$A$4))</f>
        <v>2050022920</v>
      </c>
      <c r="V72" s="8">
        <f>SUMPRODUCT(SUMIFS(AssessedValuation[100% Gas &amp; Elec Utilities],AssessedValuation[Dist],$C72:$E72,AssessedValuation[Tif_NonTIF],$A$4))</f>
        <v>983780134</v>
      </c>
      <c r="W72" s="8">
        <f t="shared" ref="W72:W135" si="1">SUM(U72:V72)</f>
        <v>3033803054</v>
      </c>
    </row>
    <row r="73" spans="1:23" x14ac:dyDescent="0.25">
      <c r="A73">
        <v>2026</v>
      </c>
      <c r="B73" t="s">
        <v>1062</v>
      </c>
      <c r="C73" t="s">
        <v>1173</v>
      </c>
      <c r="D73" t="s">
        <v>1750</v>
      </c>
      <c r="E73" t="s">
        <v>1750</v>
      </c>
      <c r="F73" t="s">
        <v>1173</v>
      </c>
      <c r="G73" t="s">
        <v>1174</v>
      </c>
      <c r="H73" s="8">
        <f>SUMPRODUCT(SUMIFS(AssessedValuation[100% Residential],AssessedValuation[Dist],$C73:$E73,AssessedValuation[Tif_NonTIF],$A$4))</f>
        <v>1166311608</v>
      </c>
      <c r="I73" s="8">
        <f>SUMPRODUCT(SUMIFS(AssessedValuation[100% Ag Land],AssessedValuation[Dist],$C73:$E73,AssessedValuation[Tif_NonTIF],$A$4))</f>
        <v>8956130</v>
      </c>
      <c r="J73" s="8">
        <f>SUMPRODUCT(SUMIFS(AssessedValuation[100% Ag Building],AssessedValuation[Dist],$C73:$E73,AssessedValuation[Tif_NonTIF],$A$4))</f>
        <v>1089980</v>
      </c>
      <c r="K73" s="8">
        <f>SUMPRODUCT(SUMIFS(AssessedValuation[100% Commercial],AssessedValuation[Dist],$C73:$E73,AssessedValuation[Tif_NonTIF],$A$4))</f>
        <v>285851486</v>
      </c>
      <c r="L73" s="8">
        <f>SUMPRODUCT(SUMIFS(AssessedValuation[100% Industrial],AssessedValuation[Dist],$C73:$E73,AssessedValuation[Tif_NonTIF],$A$4))</f>
        <v>163077726</v>
      </c>
      <c r="M73" s="8">
        <f>SUMPRODUCT(SUMIFS(AssessedValuation[100% Reserved],AssessedValuation[Dist],$C73:$E73,AssessedValuation[Tif_NonTIF],$A$4))</f>
        <v>0</v>
      </c>
      <c r="N73" s="8">
        <f>SUMPRODUCT(SUMIFS(AssessedValuation[100% Reserved4],AssessedValuation[Dist],$C73,AssessedValuation[Tif_NonTIF],$A$4))</f>
        <v>0</v>
      </c>
      <c r="O73" s="8">
        <f>SUMPRODUCT(SUMIFS(AssessedValuation[100% Railroads],AssessedValuation[Dist],$C73:$E73,AssessedValuation[Tif_NonTIF],$A$4))</f>
        <v>9082338</v>
      </c>
      <c r="P73" s="8">
        <f>SUMPRODUCT(SUMIFS(AssessedValuation[100% Utilities],AssessedValuation[Dist],$C73:$E73,AssessedValuation[Tif_NonTIF],$A$4))</f>
        <v>0</v>
      </c>
      <c r="Q73" s="8">
        <f>SUMPRODUCT(SUMIFS(AssessedValuation[100% Other],AssessedValuation[Dist],$C73:$E73,AssessedValuation[Tif_NonTIF],$A$4))</f>
        <v>446750</v>
      </c>
      <c r="R73" s="8">
        <f>SUMPRODUCT(SUMIFS(AssessedValuation[100% Gross],AssessedValuation[Dist],$C73:$E73,AssessedValuation[Tif_NonTIF],$A$4))</f>
        <v>1634816018</v>
      </c>
      <c r="S73" s="8">
        <f>SUMPRODUCT(SUMIFS(AssessedValuation[100% Military Exempt],AssessedValuation[Dist],$C73:$E73,AssessedValuation[Tif_NonTIF],$A$4))</f>
        <v>4108000</v>
      </c>
      <c r="T73" s="8">
        <f>SUMPRODUCT(SUMIFS(AssessedValuation[100% Homestead Exempt],AssessedValuation[Dist],$C73:$E73,AssessedValuation[Tif_NonTIF],$A$4))</f>
        <v>11940500</v>
      </c>
      <c r="U73" s="8">
        <f>SUMPRODUCT(SUMIFS(AssessedValuation[100% Net],AssessedValuation[Dist],$C73:$E73,AssessedValuation[Tif_NonTIF],$A$4))</f>
        <v>1618767518</v>
      </c>
      <c r="V73" s="8">
        <f>SUMPRODUCT(SUMIFS(AssessedValuation[100% Gas &amp; Elec Utilities],AssessedValuation[Dist],$C73:$E73,AssessedValuation[Tif_NonTIF],$A$4))</f>
        <v>290004455</v>
      </c>
      <c r="W73" s="8">
        <f t="shared" si="1"/>
        <v>1908771973</v>
      </c>
    </row>
    <row r="74" spans="1:23" x14ac:dyDescent="0.25">
      <c r="A74">
        <v>2026</v>
      </c>
      <c r="B74" t="s">
        <v>1024</v>
      </c>
      <c r="C74" t="s">
        <v>1175</v>
      </c>
      <c r="D74" t="s">
        <v>1750</v>
      </c>
      <c r="E74" t="s">
        <v>1750</v>
      </c>
      <c r="F74" t="s">
        <v>1175</v>
      </c>
      <c r="G74" t="s">
        <v>1176</v>
      </c>
      <c r="H74" s="8">
        <f>SUMPRODUCT(SUMIFS(AssessedValuation[100% Residential],AssessedValuation[Dist],$C74:$E74,AssessedValuation[Tif_NonTIF],$A$4))</f>
        <v>333305761</v>
      </c>
      <c r="I74" s="8">
        <f>SUMPRODUCT(SUMIFS(AssessedValuation[100% Ag Land],AssessedValuation[Dist],$C74:$E74,AssessedValuation[Tif_NonTIF],$A$4))</f>
        <v>111881500</v>
      </c>
      <c r="J74" s="8">
        <f>SUMPRODUCT(SUMIFS(AssessedValuation[100% Ag Building],AssessedValuation[Dist],$C74:$E74,AssessedValuation[Tif_NonTIF],$A$4))</f>
        <v>4102420</v>
      </c>
      <c r="K74" s="8">
        <f>SUMPRODUCT(SUMIFS(AssessedValuation[100% Commercial],AssessedValuation[Dist],$C74:$E74,AssessedValuation[Tif_NonTIF],$A$4))</f>
        <v>34110359</v>
      </c>
      <c r="L74" s="8">
        <f>SUMPRODUCT(SUMIFS(AssessedValuation[100% Industrial],AssessedValuation[Dist],$C74:$E74,AssessedValuation[Tif_NonTIF],$A$4))</f>
        <v>1186620</v>
      </c>
      <c r="M74" s="8">
        <f>SUMPRODUCT(SUMIFS(AssessedValuation[100% Reserved],AssessedValuation[Dist],$C74:$E74,AssessedValuation[Tif_NonTIF],$A$4))</f>
        <v>0</v>
      </c>
      <c r="N74" s="8">
        <f>SUMPRODUCT(SUMIFS(AssessedValuation[100% Reserved4],AssessedValuation[Dist],$C74,AssessedValuation[Tif_NonTIF],$A$4))</f>
        <v>0</v>
      </c>
      <c r="O74" s="8">
        <f>SUMPRODUCT(SUMIFS(AssessedValuation[100% Railroads],AssessedValuation[Dist],$C74:$E74,AssessedValuation[Tif_NonTIF],$A$4))</f>
        <v>2838425</v>
      </c>
      <c r="P74" s="8">
        <f>SUMPRODUCT(SUMIFS(AssessedValuation[100% Utilities],AssessedValuation[Dist],$C74:$E74,AssessedValuation[Tif_NonTIF],$A$4))</f>
        <v>35140403</v>
      </c>
      <c r="Q74" s="8">
        <f>SUMPRODUCT(SUMIFS(AssessedValuation[100% Other],AssessedValuation[Dist],$C74:$E74,AssessedValuation[Tif_NonTIF],$A$4))</f>
        <v>0</v>
      </c>
      <c r="R74" s="8">
        <f>SUMPRODUCT(SUMIFS(AssessedValuation[100% Gross],AssessedValuation[Dist],$C74:$E74,AssessedValuation[Tif_NonTIF],$A$4))</f>
        <v>522565488</v>
      </c>
      <c r="S74" s="8">
        <f>SUMPRODUCT(SUMIFS(AssessedValuation[100% Military Exempt],AssessedValuation[Dist],$C74:$E74,AssessedValuation[Tif_NonTIF],$A$4))</f>
        <v>592000</v>
      </c>
      <c r="T74" s="8">
        <f>SUMPRODUCT(SUMIFS(AssessedValuation[100% Homestead Exempt],AssessedValuation[Dist],$C74:$E74,AssessedValuation[Tif_NonTIF],$A$4))</f>
        <v>1683500</v>
      </c>
      <c r="U74" s="8">
        <f>SUMPRODUCT(SUMIFS(AssessedValuation[100% Net],AssessedValuation[Dist],$C74:$E74,AssessedValuation[Tif_NonTIF],$A$4))</f>
        <v>520289988</v>
      </c>
      <c r="V74" s="8">
        <f>SUMPRODUCT(SUMIFS(AssessedValuation[100% Gas &amp; Elec Utilities],AssessedValuation[Dist],$C74:$E74,AssessedValuation[Tif_NonTIF],$A$4))</f>
        <v>22386425</v>
      </c>
      <c r="W74" s="8">
        <f t="shared" si="1"/>
        <v>542676413</v>
      </c>
    </row>
    <row r="75" spans="1:23" x14ac:dyDescent="0.25">
      <c r="A75">
        <v>2026</v>
      </c>
      <c r="B75" t="s">
        <v>1043</v>
      </c>
      <c r="C75" t="s">
        <v>1177</v>
      </c>
      <c r="D75" t="s">
        <v>1750</v>
      </c>
      <c r="E75" t="s">
        <v>1750</v>
      </c>
      <c r="F75" t="s">
        <v>1177</v>
      </c>
      <c r="G75" t="s">
        <v>1179</v>
      </c>
      <c r="H75" s="8">
        <f>SUMPRODUCT(SUMIFS(AssessedValuation[100% Residential],AssessedValuation[Dist],$C75:$E75,AssessedValuation[Tif_NonTIF],$A$4))</f>
        <v>2792329713</v>
      </c>
      <c r="I75" s="8">
        <f>SUMPRODUCT(SUMIFS(AssessedValuation[100% Ag Land],AssessedValuation[Dist],$C75:$E75,AssessedValuation[Tif_NonTIF],$A$4))</f>
        <v>101634169</v>
      </c>
      <c r="J75" s="8">
        <f>SUMPRODUCT(SUMIFS(AssessedValuation[100% Ag Building],AssessedValuation[Dist],$C75:$E75,AssessedValuation[Tif_NonTIF],$A$4))</f>
        <v>10753203</v>
      </c>
      <c r="K75" s="8">
        <f>SUMPRODUCT(SUMIFS(AssessedValuation[100% Commercial],AssessedValuation[Dist],$C75:$E75,AssessedValuation[Tif_NonTIF],$A$4))</f>
        <v>1033199220</v>
      </c>
      <c r="L75" s="8">
        <f>SUMPRODUCT(SUMIFS(AssessedValuation[100% Industrial],AssessedValuation[Dist],$C75:$E75,AssessedValuation[Tif_NonTIF],$A$4))</f>
        <v>376615565</v>
      </c>
      <c r="M75" s="8">
        <f>SUMPRODUCT(SUMIFS(AssessedValuation[100% Reserved],AssessedValuation[Dist],$C75:$E75,AssessedValuation[Tif_NonTIF],$A$4))</f>
        <v>0</v>
      </c>
      <c r="N75" s="8">
        <f>SUMPRODUCT(SUMIFS(AssessedValuation[100% Reserved4],AssessedValuation[Dist],$C75,AssessedValuation[Tif_NonTIF],$A$4))</f>
        <v>0</v>
      </c>
      <c r="O75" s="8">
        <f>SUMPRODUCT(SUMIFS(AssessedValuation[100% Railroads],AssessedValuation[Dist],$C75:$E75,AssessedValuation[Tif_NonTIF],$A$4))</f>
        <v>47369828</v>
      </c>
      <c r="P75" s="8">
        <f>SUMPRODUCT(SUMIFS(AssessedValuation[100% Utilities],AssessedValuation[Dist],$C75:$E75,AssessedValuation[Tif_NonTIF],$A$4))</f>
        <v>13548773</v>
      </c>
      <c r="Q75" s="8">
        <f>SUMPRODUCT(SUMIFS(AssessedValuation[100% Other],AssessedValuation[Dist],$C75:$E75,AssessedValuation[Tif_NonTIF],$A$4))</f>
        <v>0</v>
      </c>
      <c r="R75" s="8">
        <f>SUMPRODUCT(SUMIFS(AssessedValuation[100% Gross],AssessedValuation[Dist],$C75:$E75,AssessedValuation[Tif_NonTIF],$A$4))</f>
        <v>4375450471</v>
      </c>
      <c r="S75" s="8">
        <f>SUMPRODUCT(SUMIFS(AssessedValuation[100% Military Exempt],AssessedValuation[Dist],$C75:$E75,AssessedValuation[Tif_NonTIF],$A$4))</f>
        <v>3636000</v>
      </c>
      <c r="T75" s="8">
        <f>SUMPRODUCT(SUMIFS(AssessedValuation[100% Homestead Exempt],AssessedValuation[Dist],$C75:$E75,AssessedValuation[Tif_NonTIF],$A$4))</f>
        <v>13026000</v>
      </c>
      <c r="U75" s="8">
        <f>SUMPRODUCT(SUMIFS(AssessedValuation[100% Net],AssessedValuation[Dist],$C75:$E75,AssessedValuation[Tif_NonTIF],$A$4))</f>
        <v>4358788471</v>
      </c>
      <c r="V75" s="8">
        <f>SUMPRODUCT(SUMIFS(AssessedValuation[100% Gas &amp; Elec Utilities],AssessedValuation[Dist],$C75:$E75,AssessedValuation[Tif_NonTIF],$A$4))</f>
        <v>684262158</v>
      </c>
      <c r="W75" s="8">
        <f t="shared" si="1"/>
        <v>5043050629</v>
      </c>
    </row>
    <row r="76" spans="1:23" x14ac:dyDescent="0.25">
      <c r="A76">
        <v>2026</v>
      </c>
      <c r="B76" t="s">
        <v>1024</v>
      </c>
      <c r="C76" t="s">
        <v>1180</v>
      </c>
      <c r="D76" t="s">
        <v>1750</v>
      </c>
      <c r="E76" t="s">
        <v>1750</v>
      </c>
      <c r="F76" t="s">
        <v>1180</v>
      </c>
      <c r="G76" t="s">
        <v>1181</v>
      </c>
      <c r="H76" s="8">
        <f>SUMPRODUCT(SUMIFS(AssessedValuation[100% Residential],AssessedValuation[Dist],$C76:$E76,AssessedValuation[Tif_NonTIF],$A$4))</f>
        <v>236661679</v>
      </c>
      <c r="I76" s="8">
        <f>SUMPRODUCT(SUMIFS(AssessedValuation[100% Ag Land],AssessedValuation[Dist],$C76:$E76,AssessedValuation[Tif_NonTIF],$A$4))</f>
        <v>115467230</v>
      </c>
      <c r="J76" s="8">
        <f>SUMPRODUCT(SUMIFS(AssessedValuation[100% Ag Building],AssessedValuation[Dist],$C76:$E76,AssessedValuation[Tif_NonTIF],$A$4))</f>
        <v>5218270</v>
      </c>
      <c r="K76" s="8">
        <f>SUMPRODUCT(SUMIFS(AssessedValuation[100% Commercial],AssessedValuation[Dist],$C76:$E76,AssessedValuation[Tif_NonTIF],$A$4))</f>
        <v>8101821</v>
      </c>
      <c r="L76" s="8">
        <f>SUMPRODUCT(SUMIFS(AssessedValuation[100% Industrial],AssessedValuation[Dist],$C76:$E76,AssessedValuation[Tif_NonTIF],$A$4))</f>
        <v>0</v>
      </c>
      <c r="M76" s="8">
        <f>SUMPRODUCT(SUMIFS(AssessedValuation[100% Reserved],AssessedValuation[Dist],$C76:$E76,AssessedValuation[Tif_NonTIF],$A$4))</f>
        <v>0</v>
      </c>
      <c r="N76" s="8">
        <f>SUMPRODUCT(SUMIFS(AssessedValuation[100% Reserved4],AssessedValuation[Dist],$C76,AssessedValuation[Tif_NonTIF],$A$4))</f>
        <v>0</v>
      </c>
      <c r="O76" s="8">
        <f>SUMPRODUCT(SUMIFS(AssessedValuation[100% Railroads],AssessedValuation[Dist],$C76:$E76,AssessedValuation[Tif_NonTIF],$A$4))</f>
        <v>0</v>
      </c>
      <c r="P76" s="8">
        <f>SUMPRODUCT(SUMIFS(AssessedValuation[100% Utilities],AssessedValuation[Dist],$C76:$E76,AssessedValuation[Tif_NonTIF],$A$4))</f>
        <v>12535488</v>
      </c>
      <c r="Q76" s="8">
        <f>SUMPRODUCT(SUMIFS(AssessedValuation[100% Other],AssessedValuation[Dist],$C76:$E76,AssessedValuation[Tif_NonTIF],$A$4))</f>
        <v>0</v>
      </c>
      <c r="R76" s="8">
        <f>SUMPRODUCT(SUMIFS(AssessedValuation[100% Gross],AssessedValuation[Dist],$C76:$E76,AssessedValuation[Tif_NonTIF],$A$4))</f>
        <v>377984488</v>
      </c>
      <c r="S76" s="8">
        <f>SUMPRODUCT(SUMIFS(AssessedValuation[100% Military Exempt],AssessedValuation[Dist],$C76:$E76,AssessedValuation[Tif_NonTIF],$A$4))</f>
        <v>428106</v>
      </c>
      <c r="T76" s="8">
        <f>SUMPRODUCT(SUMIFS(AssessedValuation[100% Homestead Exempt],AssessedValuation[Dist],$C76:$E76,AssessedValuation[Tif_NonTIF],$A$4))</f>
        <v>1496408</v>
      </c>
      <c r="U76" s="8">
        <f>SUMPRODUCT(SUMIFS(AssessedValuation[100% Net],AssessedValuation[Dist],$C76:$E76,AssessedValuation[Tif_NonTIF],$A$4))</f>
        <v>376059974</v>
      </c>
      <c r="V76" s="8">
        <f>SUMPRODUCT(SUMIFS(AssessedValuation[100% Gas &amp; Elec Utilities],AssessedValuation[Dist],$C76:$E76,AssessedValuation[Tif_NonTIF],$A$4))</f>
        <v>21433360</v>
      </c>
      <c r="W76" s="8">
        <f t="shared" si="1"/>
        <v>397493334</v>
      </c>
    </row>
    <row r="77" spans="1:23" x14ac:dyDescent="0.25">
      <c r="A77">
        <v>2026</v>
      </c>
      <c r="B77" t="s">
        <v>1024</v>
      </c>
      <c r="C77" t="s">
        <v>1182</v>
      </c>
      <c r="D77" t="s">
        <v>1750</v>
      </c>
      <c r="E77" t="s">
        <v>1750</v>
      </c>
      <c r="F77" t="s">
        <v>1182</v>
      </c>
      <c r="G77" t="s">
        <v>1183</v>
      </c>
      <c r="H77" s="8">
        <f>SUMPRODUCT(SUMIFS(AssessedValuation[100% Residential],AssessedValuation[Dist],$C77:$E77,AssessedValuation[Tif_NonTIF],$A$4))</f>
        <v>241568141</v>
      </c>
      <c r="I77" s="8">
        <f>SUMPRODUCT(SUMIFS(AssessedValuation[100% Ag Land],AssessedValuation[Dist],$C77:$E77,AssessedValuation[Tif_NonTIF],$A$4))</f>
        <v>199360520</v>
      </c>
      <c r="J77" s="8">
        <f>SUMPRODUCT(SUMIFS(AssessedValuation[100% Ag Building],AssessedValuation[Dist],$C77:$E77,AssessedValuation[Tif_NonTIF],$A$4))</f>
        <v>8494620</v>
      </c>
      <c r="K77" s="8">
        <f>SUMPRODUCT(SUMIFS(AssessedValuation[100% Commercial],AssessedValuation[Dist],$C77:$E77,AssessedValuation[Tif_NonTIF],$A$4))</f>
        <v>18972622</v>
      </c>
      <c r="L77" s="8">
        <f>SUMPRODUCT(SUMIFS(AssessedValuation[100% Industrial],AssessedValuation[Dist],$C77:$E77,AssessedValuation[Tif_NonTIF],$A$4))</f>
        <v>69865645</v>
      </c>
      <c r="M77" s="8">
        <f>SUMPRODUCT(SUMIFS(AssessedValuation[100% Reserved],AssessedValuation[Dist],$C77:$E77,AssessedValuation[Tif_NonTIF],$A$4))</f>
        <v>0</v>
      </c>
      <c r="N77" s="8">
        <f>SUMPRODUCT(SUMIFS(AssessedValuation[100% Reserved4],AssessedValuation[Dist],$C77,AssessedValuation[Tif_NonTIF],$A$4))</f>
        <v>0</v>
      </c>
      <c r="O77" s="8">
        <f>SUMPRODUCT(SUMIFS(AssessedValuation[100% Railroads],AssessedValuation[Dist],$C77:$E77,AssessedValuation[Tif_NonTIF],$A$4))</f>
        <v>18409005</v>
      </c>
      <c r="P77" s="8">
        <f>SUMPRODUCT(SUMIFS(AssessedValuation[100% Utilities],AssessedValuation[Dist],$C77:$E77,AssessedValuation[Tif_NonTIF],$A$4))</f>
        <v>683277</v>
      </c>
      <c r="Q77" s="8">
        <f>SUMPRODUCT(SUMIFS(AssessedValuation[100% Other],AssessedValuation[Dist],$C77:$E77,AssessedValuation[Tif_NonTIF],$A$4))</f>
        <v>0</v>
      </c>
      <c r="R77" s="8">
        <f>SUMPRODUCT(SUMIFS(AssessedValuation[100% Gross],AssessedValuation[Dist],$C77:$E77,AssessedValuation[Tif_NonTIF],$A$4))</f>
        <v>557353830</v>
      </c>
      <c r="S77" s="8">
        <f>SUMPRODUCT(SUMIFS(AssessedValuation[100% Military Exempt],AssessedValuation[Dist],$C77:$E77,AssessedValuation[Tif_NonTIF],$A$4))</f>
        <v>415704</v>
      </c>
      <c r="T77" s="8">
        <f>SUMPRODUCT(SUMIFS(AssessedValuation[100% Homestead Exempt],AssessedValuation[Dist],$C77:$E77,AssessedValuation[Tif_NonTIF],$A$4))</f>
        <v>1842316</v>
      </c>
      <c r="U77" s="8">
        <f>SUMPRODUCT(SUMIFS(AssessedValuation[100% Net],AssessedValuation[Dist],$C77:$E77,AssessedValuation[Tif_NonTIF],$A$4))</f>
        <v>555095810</v>
      </c>
      <c r="V77" s="8">
        <f>SUMPRODUCT(SUMIFS(AssessedValuation[100% Gas &amp; Elec Utilities],AssessedValuation[Dist],$C77:$E77,AssessedValuation[Tif_NonTIF],$A$4))</f>
        <v>40112786</v>
      </c>
      <c r="W77" s="8">
        <f t="shared" si="1"/>
        <v>595208596</v>
      </c>
    </row>
    <row r="78" spans="1:23" x14ac:dyDescent="0.25">
      <c r="A78">
        <v>2026</v>
      </c>
      <c r="B78" t="s">
        <v>1062</v>
      </c>
      <c r="C78" t="s">
        <v>1184</v>
      </c>
      <c r="D78" t="s">
        <v>1750</v>
      </c>
      <c r="E78" t="s">
        <v>1750</v>
      </c>
      <c r="F78" t="s">
        <v>1184</v>
      </c>
      <c r="G78" t="s">
        <v>1185</v>
      </c>
      <c r="H78" s="8">
        <f>SUMPRODUCT(SUMIFS(AssessedValuation[100% Residential],AssessedValuation[Dist],$C78:$E78,AssessedValuation[Tif_NonTIF],$A$4))</f>
        <v>207320807</v>
      </c>
      <c r="I78" s="8">
        <f>SUMPRODUCT(SUMIFS(AssessedValuation[100% Ag Land],AssessedValuation[Dist],$C78:$E78,AssessedValuation[Tif_NonTIF],$A$4))</f>
        <v>113129730</v>
      </c>
      <c r="J78" s="8">
        <f>SUMPRODUCT(SUMIFS(AssessedValuation[100% Ag Building],AssessedValuation[Dist],$C78:$E78,AssessedValuation[Tif_NonTIF],$A$4))</f>
        <v>10798910</v>
      </c>
      <c r="K78" s="8">
        <f>SUMPRODUCT(SUMIFS(AssessedValuation[100% Commercial],AssessedValuation[Dist],$C78:$E78,AssessedValuation[Tif_NonTIF],$A$4))</f>
        <v>19737929</v>
      </c>
      <c r="L78" s="8">
        <f>SUMPRODUCT(SUMIFS(AssessedValuation[100% Industrial],AssessedValuation[Dist],$C78:$E78,AssessedValuation[Tif_NonTIF],$A$4))</f>
        <v>10463830</v>
      </c>
      <c r="M78" s="8">
        <f>SUMPRODUCT(SUMIFS(AssessedValuation[100% Reserved],AssessedValuation[Dist],$C78:$E78,AssessedValuation[Tif_NonTIF],$A$4))</f>
        <v>0</v>
      </c>
      <c r="N78" s="8">
        <f>SUMPRODUCT(SUMIFS(AssessedValuation[100% Reserved4],AssessedValuation[Dist],$C78,AssessedValuation[Tif_NonTIF],$A$4))</f>
        <v>0</v>
      </c>
      <c r="O78" s="8">
        <f>SUMPRODUCT(SUMIFS(AssessedValuation[100% Railroads],AssessedValuation[Dist],$C78:$E78,AssessedValuation[Tif_NonTIF],$A$4))</f>
        <v>3161878</v>
      </c>
      <c r="P78" s="8">
        <f>SUMPRODUCT(SUMIFS(AssessedValuation[100% Utilities],AssessedValuation[Dist],$C78:$E78,AssessedValuation[Tif_NonTIF],$A$4))</f>
        <v>90817264</v>
      </c>
      <c r="Q78" s="8">
        <f>SUMPRODUCT(SUMIFS(AssessedValuation[100% Other],AssessedValuation[Dist],$C78:$E78,AssessedValuation[Tif_NonTIF],$A$4))</f>
        <v>0</v>
      </c>
      <c r="R78" s="8">
        <f>SUMPRODUCT(SUMIFS(AssessedValuation[100% Gross],AssessedValuation[Dist],$C78:$E78,AssessedValuation[Tif_NonTIF],$A$4))</f>
        <v>455430348</v>
      </c>
      <c r="S78" s="8">
        <f>SUMPRODUCT(SUMIFS(AssessedValuation[100% Military Exempt],AssessedValuation[Dist],$C78:$E78,AssessedValuation[Tif_NonTIF],$A$4))</f>
        <v>572000</v>
      </c>
      <c r="T78" s="8">
        <f>SUMPRODUCT(SUMIFS(AssessedValuation[100% Homestead Exempt],AssessedValuation[Dist],$C78:$E78,AssessedValuation[Tif_NonTIF],$A$4))</f>
        <v>1599000</v>
      </c>
      <c r="U78" s="8">
        <f>SUMPRODUCT(SUMIFS(AssessedValuation[100% Net],AssessedValuation[Dist],$C78:$E78,AssessedValuation[Tif_NonTIF],$A$4))</f>
        <v>453259348</v>
      </c>
      <c r="V78" s="8">
        <f>SUMPRODUCT(SUMIFS(AssessedValuation[100% Gas &amp; Elec Utilities],AssessedValuation[Dist],$C78:$E78,AssessedValuation[Tif_NonTIF],$A$4))</f>
        <v>37603978</v>
      </c>
      <c r="W78" s="8">
        <f t="shared" si="1"/>
        <v>490863326</v>
      </c>
    </row>
    <row r="79" spans="1:23" x14ac:dyDescent="0.25">
      <c r="A79">
        <v>2026</v>
      </c>
      <c r="B79" t="s">
        <v>1024</v>
      </c>
      <c r="C79" t="s">
        <v>1186</v>
      </c>
      <c r="D79" t="s">
        <v>1750</v>
      </c>
      <c r="E79" t="s">
        <v>1750</v>
      </c>
      <c r="F79" t="s">
        <v>1186</v>
      </c>
      <c r="G79" t="s">
        <v>1187</v>
      </c>
      <c r="H79" s="8">
        <f>SUMPRODUCT(SUMIFS(AssessedValuation[100% Residential],AssessedValuation[Dist],$C79:$E79,AssessedValuation[Tif_NonTIF],$A$4))</f>
        <v>137244832</v>
      </c>
      <c r="I79" s="8">
        <f>SUMPRODUCT(SUMIFS(AssessedValuation[100% Ag Land],AssessedValuation[Dist],$C79:$E79,AssessedValuation[Tif_NonTIF],$A$4))</f>
        <v>183865440</v>
      </c>
      <c r="J79" s="8">
        <f>SUMPRODUCT(SUMIFS(AssessedValuation[100% Ag Building],AssessedValuation[Dist],$C79:$E79,AssessedValuation[Tif_NonTIF],$A$4))</f>
        <v>12758560</v>
      </c>
      <c r="K79" s="8">
        <f>SUMPRODUCT(SUMIFS(AssessedValuation[100% Commercial],AssessedValuation[Dist],$C79:$E79,AssessedValuation[Tif_NonTIF],$A$4))</f>
        <v>21833461</v>
      </c>
      <c r="L79" s="8">
        <f>SUMPRODUCT(SUMIFS(AssessedValuation[100% Industrial],AssessedValuation[Dist],$C79:$E79,AssessedValuation[Tif_NonTIF],$A$4))</f>
        <v>20574707</v>
      </c>
      <c r="M79" s="8">
        <f>SUMPRODUCT(SUMIFS(AssessedValuation[100% Reserved],AssessedValuation[Dist],$C79:$E79,AssessedValuation[Tif_NonTIF],$A$4))</f>
        <v>0</v>
      </c>
      <c r="N79" s="8">
        <f>SUMPRODUCT(SUMIFS(AssessedValuation[100% Reserved4],AssessedValuation[Dist],$C79,AssessedValuation[Tif_NonTIF],$A$4))</f>
        <v>0</v>
      </c>
      <c r="O79" s="8">
        <f>SUMPRODUCT(SUMIFS(AssessedValuation[100% Railroads],AssessedValuation[Dist],$C79:$E79,AssessedValuation[Tif_NonTIF],$A$4))</f>
        <v>11869224</v>
      </c>
      <c r="P79" s="8">
        <f>SUMPRODUCT(SUMIFS(AssessedValuation[100% Utilities],AssessedValuation[Dist],$C79:$E79,AssessedValuation[Tif_NonTIF],$A$4))</f>
        <v>2224905</v>
      </c>
      <c r="Q79" s="8">
        <f>SUMPRODUCT(SUMIFS(AssessedValuation[100% Other],AssessedValuation[Dist],$C79:$E79,AssessedValuation[Tif_NonTIF],$A$4))</f>
        <v>0</v>
      </c>
      <c r="R79" s="8">
        <f>SUMPRODUCT(SUMIFS(AssessedValuation[100% Gross],AssessedValuation[Dist],$C79:$E79,AssessedValuation[Tif_NonTIF],$A$4))</f>
        <v>390371129</v>
      </c>
      <c r="S79" s="8">
        <f>SUMPRODUCT(SUMIFS(AssessedValuation[100% Military Exempt],AssessedValuation[Dist],$C79:$E79,AssessedValuation[Tif_NonTIF],$A$4))</f>
        <v>478642</v>
      </c>
      <c r="T79" s="8">
        <f>SUMPRODUCT(SUMIFS(AssessedValuation[100% Homestead Exempt],AssessedValuation[Dist],$C79:$E79,AssessedValuation[Tif_NonTIF],$A$4))</f>
        <v>1446250</v>
      </c>
      <c r="U79" s="8">
        <f>SUMPRODUCT(SUMIFS(AssessedValuation[100% Net],AssessedValuation[Dist],$C79:$E79,AssessedValuation[Tif_NonTIF],$A$4))</f>
        <v>388446237</v>
      </c>
      <c r="V79" s="8">
        <f>SUMPRODUCT(SUMIFS(AssessedValuation[100% Gas &amp; Elec Utilities],AssessedValuation[Dist],$C79:$E79,AssessedValuation[Tif_NonTIF],$A$4))</f>
        <v>27223834</v>
      </c>
      <c r="W79" s="8">
        <f t="shared" si="1"/>
        <v>415670071</v>
      </c>
    </row>
    <row r="80" spans="1:23" x14ac:dyDescent="0.25">
      <c r="A80">
        <v>2026</v>
      </c>
      <c r="B80" t="s">
        <v>1031</v>
      </c>
      <c r="C80" t="s">
        <v>1188</v>
      </c>
      <c r="D80" t="s">
        <v>1750</v>
      </c>
      <c r="E80" t="s">
        <v>1750</v>
      </c>
      <c r="F80" t="s">
        <v>1188</v>
      </c>
      <c r="G80" t="s">
        <v>1189</v>
      </c>
      <c r="H80" s="8">
        <f>SUMPRODUCT(SUMIFS(AssessedValuation[100% Residential],AssessedValuation[Dist],$C80:$E80,AssessedValuation[Tif_NonTIF],$A$4))</f>
        <v>175577454</v>
      </c>
      <c r="I80" s="8">
        <f>SUMPRODUCT(SUMIFS(AssessedValuation[100% Ag Land],AssessedValuation[Dist],$C80:$E80,AssessedValuation[Tif_NonTIF],$A$4))</f>
        <v>178703500</v>
      </c>
      <c r="J80" s="8">
        <f>SUMPRODUCT(SUMIFS(AssessedValuation[100% Ag Building],AssessedValuation[Dist],$C80:$E80,AssessedValuation[Tif_NonTIF],$A$4))</f>
        <v>20806770</v>
      </c>
      <c r="K80" s="8">
        <f>SUMPRODUCT(SUMIFS(AssessedValuation[100% Commercial],AssessedValuation[Dist],$C80:$E80,AssessedValuation[Tif_NonTIF],$A$4))</f>
        <v>16495856</v>
      </c>
      <c r="L80" s="8">
        <f>SUMPRODUCT(SUMIFS(AssessedValuation[100% Industrial],AssessedValuation[Dist],$C80:$E80,AssessedValuation[Tif_NonTIF],$A$4))</f>
        <v>97131100</v>
      </c>
      <c r="M80" s="8">
        <f>SUMPRODUCT(SUMIFS(AssessedValuation[100% Reserved],AssessedValuation[Dist],$C80:$E80,AssessedValuation[Tif_NonTIF],$A$4))</f>
        <v>0</v>
      </c>
      <c r="N80" s="8">
        <f>SUMPRODUCT(SUMIFS(AssessedValuation[100% Reserved4],AssessedValuation[Dist],$C80,AssessedValuation[Tif_NonTIF],$A$4))</f>
        <v>0</v>
      </c>
      <c r="O80" s="8">
        <f>SUMPRODUCT(SUMIFS(AssessedValuation[100% Railroads],AssessedValuation[Dist],$C80:$E80,AssessedValuation[Tif_NonTIF],$A$4))</f>
        <v>15802562</v>
      </c>
      <c r="P80" s="8">
        <f>SUMPRODUCT(SUMIFS(AssessedValuation[100% Utilities],AssessedValuation[Dist],$C80:$E80,AssessedValuation[Tif_NonTIF],$A$4))</f>
        <v>7602985</v>
      </c>
      <c r="Q80" s="8">
        <f>SUMPRODUCT(SUMIFS(AssessedValuation[100% Other],AssessedValuation[Dist],$C80:$E80,AssessedValuation[Tif_NonTIF],$A$4))</f>
        <v>0</v>
      </c>
      <c r="R80" s="8">
        <f>SUMPRODUCT(SUMIFS(AssessedValuation[100% Gross],AssessedValuation[Dist],$C80:$E80,AssessedValuation[Tif_NonTIF],$A$4))</f>
        <v>512120227</v>
      </c>
      <c r="S80" s="8">
        <f>SUMPRODUCT(SUMIFS(AssessedValuation[100% Military Exempt],AssessedValuation[Dist],$C80:$E80,AssessedValuation[Tif_NonTIF],$A$4))</f>
        <v>540000</v>
      </c>
      <c r="T80" s="8">
        <f>SUMPRODUCT(SUMIFS(AssessedValuation[100% Homestead Exempt],AssessedValuation[Dist],$C80:$E80,AssessedValuation[Tif_NonTIF],$A$4))</f>
        <v>1885000</v>
      </c>
      <c r="U80" s="8">
        <f>SUMPRODUCT(SUMIFS(AssessedValuation[100% Net],AssessedValuation[Dist],$C80:$E80,AssessedValuation[Tif_NonTIF],$A$4))</f>
        <v>509695227</v>
      </c>
      <c r="V80" s="8">
        <f>SUMPRODUCT(SUMIFS(AssessedValuation[100% Gas &amp; Elec Utilities],AssessedValuation[Dist],$C80:$E80,AssessedValuation[Tif_NonTIF],$A$4))</f>
        <v>38384199</v>
      </c>
      <c r="W80" s="8">
        <f t="shared" si="1"/>
        <v>548079426</v>
      </c>
    </row>
    <row r="81" spans="1:23" x14ac:dyDescent="0.25">
      <c r="A81">
        <v>2026</v>
      </c>
      <c r="B81" t="s">
        <v>1031</v>
      </c>
      <c r="C81" t="s">
        <v>1190</v>
      </c>
      <c r="D81" t="s">
        <v>1750</v>
      </c>
      <c r="E81" t="s">
        <v>1750</v>
      </c>
      <c r="F81" t="s">
        <v>1190</v>
      </c>
      <c r="G81" t="s">
        <v>1191</v>
      </c>
      <c r="H81" s="8">
        <f>SUMPRODUCT(SUMIFS(AssessedValuation[100% Residential],AssessedValuation[Dist],$C81:$E81,AssessedValuation[Tif_NonTIF],$A$4))</f>
        <v>3607955259</v>
      </c>
      <c r="I81" s="8">
        <f>SUMPRODUCT(SUMIFS(AssessedValuation[100% Ag Land],AssessedValuation[Dist],$C81:$E81,AssessedValuation[Tif_NonTIF],$A$4))</f>
        <v>32813000</v>
      </c>
      <c r="J81" s="8">
        <f>SUMPRODUCT(SUMIFS(AssessedValuation[100% Ag Building],AssessedValuation[Dist],$C81:$E81,AssessedValuation[Tif_NonTIF],$A$4))</f>
        <v>2817000</v>
      </c>
      <c r="K81" s="8">
        <f>SUMPRODUCT(SUMIFS(AssessedValuation[100% Commercial],AssessedValuation[Dist],$C81:$E81,AssessedValuation[Tif_NonTIF],$A$4))</f>
        <v>1002965762</v>
      </c>
      <c r="L81" s="8">
        <f>SUMPRODUCT(SUMIFS(AssessedValuation[100% Industrial],AssessedValuation[Dist],$C81:$E81,AssessedValuation[Tif_NonTIF],$A$4))</f>
        <v>125696067</v>
      </c>
      <c r="M81" s="8">
        <f>SUMPRODUCT(SUMIFS(AssessedValuation[100% Reserved],AssessedValuation[Dist],$C81:$E81,AssessedValuation[Tif_NonTIF],$A$4))</f>
        <v>0</v>
      </c>
      <c r="N81" s="8">
        <f>SUMPRODUCT(SUMIFS(AssessedValuation[100% Reserved4],AssessedValuation[Dist],$C81,AssessedValuation[Tif_NonTIF],$A$4))</f>
        <v>0</v>
      </c>
      <c r="O81" s="8">
        <f>SUMPRODUCT(SUMIFS(AssessedValuation[100% Railroads],AssessedValuation[Dist],$C81:$E81,AssessedValuation[Tif_NonTIF],$A$4))</f>
        <v>33872142</v>
      </c>
      <c r="P81" s="8">
        <f>SUMPRODUCT(SUMIFS(AssessedValuation[100% Utilities],AssessedValuation[Dist],$C81:$E81,AssessedValuation[Tif_NonTIF],$A$4))</f>
        <v>2791899</v>
      </c>
      <c r="Q81" s="8">
        <f>SUMPRODUCT(SUMIFS(AssessedValuation[100% Other],AssessedValuation[Dist],$C81:$E81,AssessedValuation[Tif_NonTIF],$A$4))</f>
        <v>0</v>
      </c>
      <c r="R81" s="8">
        <f>SUMPRODUCT(SUMIFS(AssessedValuation[100% Gross],AssessedValuation[Dist],$C81:$E81,AssessedValuation[Tif_NonTIF],$A$4))</f>
        <v>4808911129</v>
      </c>
      <c r="S81" s="8">
        <f>SUMPRODUCT(SUMIFS(AssessedValuation[100% Military Exempt],AssessedValuation[Dist],$C81:$E81,AssessedValuation[Tif_NonTIF],$A$4))</f>
        <v>7668000</v>
      </c>
      <c r="T81" s="8">
        <f>SUMPRODUCT(SUMIFS(AssessedValuation[100% Homestead Exempt],AssessedValuation[Dist],$C81:$E81,AssessedValuation[Tif_NonTIF],$A$4))</f>
        <v>19396000</v>
      </c>
      <c r="U81" s="8">
        <f>SUMPRODUCT(SUMIFS(AssessedValuation[100% Net],AssessedValuation[Dist],$C81:$E81,AssessedValuation[Tif_NonTIF],$A$4))</f>
        <v>4781847129</v>
      </c>
      <c r="V81" s="8">
        <f>SUMPRODUCT(SUMIFS(AssessedValuation[100% Gas &amp; Elec Utilities],AssessedValuation[Dist],$C81:$E81,AssessedValuation[Tif_NonTIF],$A$4))</f>
        <v>294134368</v>
      </c>
      <c r="W81" s="8">
        <f t="shared" si="1"/>
        <v>5075981497</v>
      </c>
    </row>
    <row r="82" spans="1:23" x14ac:dyDescent="0.25">
      <c r="A82">
        <v>2026</v>
      </c>
      <c r="B82" t="s">
        <v>1031</v>
      </c>
      <c r="C82" t="s">
        <v>1192</v>
      </c>
      <c r="D82" t="s">
        <v>1750</v>
      </c>
      <c r="E82" t="s">
        <v>1750</v>
      </c>
      <c r="F82" t="s">
        <v>1192</v>
      </c>
      <c r="G82" t="s">
        <v>1193</v>
      </c>
      <c r="H82" s="8">
        <f>SUMPRODUCT(SUMIFS(AssessedValuation[100% Residential],AssessedValuation[Dist],$C82:$E82,AssessedValuation[Tif_NonTIF],$A$4))</f>
        <v>584212764</v>
      </c>
      <c r="I82" s="8">
        <f>SUMPRODUCT(SUMIFS(AssessedValuation[100% Ag Land],AssessedValuation[Dist],$C82:$E82,AssessedValuation[Tif_NonTIF],$A$4))</f>
        <v>158139417</v>
      </c>
      <c r="J82" s="8">
        <f>SUMPRODUCT(SUMIFS(AssessedValuation[100% Ag Building],AssessedValuation[Dist],$C82:$E82,AssessedValuation[Tif_NonTIF],$A$4))</f>
        <v>17233188</v>
      </c>
      <c r="K82" s="8">
        <f>SUMPRODUCT(SUMIFS(AssessedValuation[100% Commercial],AssessedValuation[Dist],$C82:$E82,AssessedValuation[Tif_NonTIF],$A$4))</f>
        <v>98938632</v>
      </c>
      <c r="L82" s="8">
        <f>SUMPRODUCT(SUMIFS(AssessedValuation[100% Industrial],AssessedValuation[Dist],$C82:$E82,AssessedValuation[Tif_NonTIF],$A$4))</f>
        <v>28679602</v>
      </c>
      <c r="M82" s="8">
        <f>SUMPRODUCT(SUMIFS(AssessedValuation[100% Reserved],AssessedValuation[Dist],$C82:$E82,AssessedValuation[Tif_NonTIF],$A$4))</f>
        <v>0</v>
      </c>
      <c r="N82" s="8">
        <f>SUMPRODUCT(SUMIFS(AssessedValuation[100% Reserved4],AssessedValuation[Dist],$C82,AssessedValuation[Tif_NonTIF],$A$4))</f>
        <v>0</v>
      </c>
      <c r="O82" s="8">
        <f>SUMPRODUCT(SUMIFS(AssessedValuation[100% Railroads],AssessedValuation[Dist],$C82:$E82,AssessedValuation[Tif_NonTIF],$A$4))</f>
        <v>25007269</v>
      </c>
      <c r="P82" s="8">
        <f>SUMPRODUCT(SUMIFS(AssessedValuation[100% Utilities],AssessedValuation[Dist],$C82:$E82,AssessedValuation[Tif_NonTIF],$A$4))</f>
        <v>6087838</v>
      </c>
      <c r="Q82" s="8">
        <f>SUMPRODUCT(SUMIFS(AssessedValuation[100% Other],AssessedValuation[Dist],$C82:$E82,AssessedValuation[Tif_NonTIF],$A$4))</f>
        <v>0</v>
      </c>
      <c r="R82" s="8">
        <f>SUMPRODUCT(SUMIFS(AssessedValuation[100% Gross],AssessedValuation[Dist],$C82:$E82,AssessedValuation[Tif_NonTIF],$A$4))</f>
        <v>918298710</v>
      </c>
      <c r="S82" s="8">
        <f>SUMPRODUCT(SUMIFS(AssessedValuation[100% Military Exempt],AssessedValuation[Dist],$C82:$E82,AssessedValuation[Tif_NonTIF],$A$4))</f>
        <v>1498747</v>
      </c>
      <c r="T82" s="8">
        <f>SUMPRODUCT(SUMIFS(AssessedValuation[100% Homestead Exempt],AssessedValuation[Dist],$C82:$E82,AssessedValuation[Tif_NonTIF],$A$4))</f>
        <v>6174028</v>
      </c>
      <c r="U82" s="8">
        <f>SUMPRODUCT(SUMIFS(AssessedValuation[100% Net],AssessedValuation[Dist],$C82:$E82,AssessedValuation[Tif_NonTIF],$A$4))</f>
        <v>910625935</v>
      </c>
      <c r="V82" s="8">
        <f>SUMPRODUCT(SUMIFS(AssessedValuation[100% Gas &amp; Elec Utilities],AssessedValuation[Dist],$C82:$E82,AssessedValuation[Tif_NonTIF],$A$4))</f>
        <v>281815556</v>
      </c>
      <c r="W82" s="8">
        <f t="shared" si="1"/>
        <v>1192441491</v>
      </c>
    </row>
    <row r="83" spans="1:23" x14ac:dyDescent="0.25">
      <c r="A83">
        <v>2026</v>
      </c>
      <c r="B83" t="s">
        <v>1024</v>
      </c>
      <c r="C83" t="s">
        <v>1194</v>
      </c>
      <c r="D83" t="s">
        <v>1750</v>
      </c>
      <c r="E83" t="s">
        <v>1750</v>
      </c>
      <c r="F83" t="s">
        <v>1194</v>
      </c>
      <c r="G83" t="s">
        <v>1195</v>
      </c>
      <c r="H83" s="8">
        <f>SUMPRODUCT(SUMIFS(AssessedValuation[100% Residential],AssessedValuation[Dist],$C83:$E83,AssessedValuation[Tif_NonTIF],$A$4))</f>
        <v>1768654134</v>
      </c>
      <c r="I83" s="8">
        <f>SUMPRODUCT(SUMIFS(AssessedValuation[100% Ag Land],AssessedValuation[Dist],$C83:$E83,AssessedValuation[Tif_NonTIF],$A$4))</f>
        <v>70615430</v>
      </c>
      <c r="J83" s="8">
        <f>SUMPRODUCT(SUMIFS(AssessedValuation[100% Ag Building],AssessedValuation[Dist],$C83:$E83,AssessedValuation[Tif_NonTIF],$A$4))</f>
        <v>4300850</v>
      </c>
      <c r="K83" s="8">
        <f>SUMPRODUCT(SUMIFS(AssessedValuation[100% Commercial],AssessedValuation[Dist],$C83:$E83,AssessedValuation[Tif_NonTIF],$A$4))</f>
        <v>718441047</v>
      </c>
      <c r="L83" s="8">
        <f>SUMPRODUCT(SUMIFS(AssessedValuation[100% Industrial],AssessedValuation[Dist],$C83:$E83,AssessedValuation[Tif_NonTIF],$A$4))</f>
        <v>75334498</v>
      </c>
      <c r="M83" s="8">
        <f>SUMPRODUCT(SUMIFS(AssessedValuation[100% Reserved],AssessedValuation[Dist],$C83:$E83,AssessedValuation[Tif_NonTIF],$A$4))</f>
        <v>0</v>
      </c>
      <c r="N83" s="8">
        <f>SUMPRODUCT(SUMIFS(AssessedValuation[100% Reserved4],AssessedValuation[Dist],$C83,AssessedValuation[Tif_NonTIF],$A$4))</f>
        <v>0</v>
      </c>
      <c r="O83" s="8">
        <f>SUMPRODUCT(SUMIFS(AssessedValuation[100% Railroads],AssessedValuation[Dist],$C83:$E83,AssessedValuation[Tif_NonTIF],$A$4))</f>
        <v>0</v>
      </c>
      <c r="P83" s="8">
        <f>SUMPRODUCT(SUMIFS(AssessedValuation[100% Utilities],AssessedValuation[Dist],$C83:$E83,AssessedValuation[Tif_NonTIF],$A$4))</f>
        <v>571046</v>
      </c>
      <c r="Q83" s="8">
        <f>SUMPRODUCT(SUMIFS(AssessedValuation[100% Other],AssessedValuation[Dist],$C83:$E83,AssessedValuation[Tif_NonTIF],$A$4))</f>
        <v>0</v>
      </c>
      <c r="R83" s="8">
        <f>SUMPRODUCT(SUMIFS(AssessedValuation[100% Gross],AssessedValuation[Dist],$C83:$E83,AssessedValuation[Tif_NonTIF],$A$4))</f>
        <v>2637917005</v>
      </c>
      <c r="S83" s="8">
        <f>SUMPRODUCT(SUMIFS(AssessedValuation[100% Military Exempt],AssessedValuation[Dist],$C83:$E83,AssessedValuation[Tif_NonTIF],$A$4))</f>
        <v>1504394</v>
      </c>
      <c r="T83" s="8">
        <f>SUMPRODUCT(SUMIFS(AssessedValuation[100% Homestead Exempt],AssessedValuation[Dist],$C83:$E83,AssessedValuation[Tif_NonTIF],$A$4))</f>
        <v>4790500</v>
      </c>
      <c r="U83" s="8">
        <f>SUMPRODUCT(SUMIFS(AssessedValuation[100% Net],AssessedValuation[Dist],$C83:$E83,AssessedValuation[Tif_NonTIF],$A$4))</f>
        <v>2631622111</v>
      </c>
      <c r="V83" s="8">
        <f>SUMPRODUCT(SUMIFS(AssessedValuation[100% Gas &amp; Elec Utilities],AssessedValuation[Dist],$C83:$E83,AssessedValuation[Tif_NonTIF],$A$4))</f>
        <v>86658739</v>
      </c>
      <c r="W83" s="8">
        <f t="shared" si="1"/>
        <v>2718280850</v>
      </c>
    </row>
    <row r="84" spans="1:23" x14ac:dyDescent="0.25">
      <c r="A84">
        <v>2026</v>
      </c>
      <c r="B84" t="s">
        <v>1040</v>
      </c>
      <c r="C84" t="s">
        <v>1196</v>
      </c>
      <c r="D84" t="s">
        <v>1750</v>
      </c>
      <c r="E84" t="s">
        <v>1750</v>
      </c>
      <c r="F84" t="s">
        <v>1196</v>
      </c>
      <c r="G84" t="s">
        <v>1197</v>
      </c>
      <c r="H84" s="8">
        <f>SUMPRODUCT(SUMIFS(AssessedValuation[100% Residential],AssessedValuation[Dist],$C84:$E84,AssessedValuation[Tif_NonTIF],$A$4))</f>
        <v>203893155</v>
      </c>
      <c r="I84" s="8">
        <f>SUMPRODUCT(SUMIFS(AssessedValuation[100% Ag Land],AssessedValuation[Dist],$C84:$E84,AssessedValuation[Tif_NonTIF],$A$4))</f>
        <v>66327240</v>
      </c>
      <c r="J84" s="8">
        <f>SUMPRODUCT(SUMIFS(AssessedValuation[100% Ag Building],AssessedValuation[Dist],$C84:$E84,AssessedValuation[Tif_NonTIF],$A$4))</f>
        <v>4449160</v>
      </c>
      <c r="K84" s="8">
        <f>SUMPRODUCT(SUMIFS(AssessedValuation[100% Commercial],AssessedValuation[Dist],$C84:$E84,AssessedValuation[Tif_NonTIF],$A$4))</f>
        <v>11203670</v>
      </c>
      <c r="L84" s="8">
        <f>SUMPRODUCT(SUMIFS(AssessedValuation[100% Industrial],AssessedValuation[Dist],$C84:$E84,AssessedValuation[Tif_NonTIF],$A$4))</f>
        <v>4901200</v>
      </c>
      <c r="M84" s="8">
        <f>SUMPRODUCT(SUMIFS(AssessedValuation[100% Reserved],AssessedValuation[Dist],$C84:$E84,AssessedValuation[Tif_NonTIF],$A$4))</f>
        <v>0</v>
      </c>
      <c r="N84" s="8">
        <f>SUMPRODUCT(SUMIFS(AssessedValuation[100% Reserved4],AssessedValuation[Dist],$C84,AssessedValuation[Tif_NonTIF],$A$4))</f>
        <v>0</v>
      </c>
      <c r="O84" s="8">
        <f>SUMPRODUCT(SUMIFS(AssessedValuation[100% Railroads],AssessedValuation[Dist],$C84:$E84,AssessedValuation[Tif_NonTIF],$A$4))</f>
        <v>9481538</v>
      </c>
      <c r="P84" s="8">
        <f>SUMPRODUCT(SUMIFS(AssessedValuation[100% Utilities],AssessedValuation[Dist],$C84:$E84,AssessedValuation[Tif_NonTIF],$A$4))</f>
        <v>2251708</v>
      </c>
      <c r="Q84" s="8">
        <f>SUMPRODUCT(SUMIFS(AssessedValuation[100% Other],AssessedValuation[Dist],$C84:$E84,AssessedValuation[Tif_NonTIF],$A$4))</f>
        <v>0</v>
      </c>
      <c r="R84" s="8">
        <f>SUMPRODUCT(SUMIFS(AssessedValuation[100% Gross],AssessedValuation[Dist],$C84:$E84,AssessedValuation[Tif_NonTIF],$A$4))</f>
        <v>302507671</v>
      </c>
      <c r="S84" s="8">
        <f>SUMPRODUCT(SUMIFS(AssessedValuation[100% Military Exempt],AssessedValuation[Dist],$C84:$E84,AssessedValuation[Tif_NonTIF],$A$4))</f>
        <v>568000</v>
      </c>
      <c r="T84" s="8">
        <f>SUMPRODUCT(SUMIFS(AssessedValuation[100% Homestead Exempt],AssessedValuation[Dist],$C84:$E84,AssessedValuation[Tif_NonTIF],$A$4))</f>
        <v>1634750</v>
      </c>
      <c r="U84" s="8">
        <f>SUMPRODUCT(SUMIFS(AssessedValuation[100% Net],AssessedValuation[Dist],$C84:$E84,AssessedValuation[Tif_NonTIF],$A$4))</f>
        <v>300304921</v>
      </c>
      <c r="V84" s="8">
        <f>SUMPRODUCT(SUMIFS(AssessedValuation[100% Gas &amp; Elec Utilities],AssessedValuation[Dist],$C84:$E84,AssessedValuation[Tif_NonTIF],$A$4))</f>
        <v>18851551</v>
      </c>
      <c r="W84" s="8">
        <f t="shared" si="1"/>
        <v>319156472</v>
      </c>
    </row>
    <row r="85" spans="1:23" x14ac:dyDescent="0.25">
      <c r="A85">
        <v>2026</v>
      </c>
      <c r="B85" t="s">
        <v>1062</v>
      </c>
      <c r="C85" t="s">
        <v>1198</v>
      </c>
      <c r="D85" t="s">
        <v>1750</v>
      </c>
      <c r="E85" t="s">
        <v>1750</v>
      </c>
      <c r="F85" t="s">
        <v>1198</v>
      </c>
      <c r="G85" t="s">
        <v>1199</v>
      </c>
      <c r="H85" s="8">
        <f>SUMPRODUCT(SUMIFS(AssessedValuation[100% Residential],AssessedValuation[Dist],$C85:$E85,AssessedValuation[Tif_NonTIF],$A$4))</f>
        <v>7070672627</v>
      </c>
      <c r="I85" s="8">
        <f>SUMPRODUCT(SUMIFS(AssessedValuation[100% Ag Land],AssessedValuation[Dist],$C85:$E85,AssessedValuation[Tif_NonTIF],$A$4))</f>
        <v>116223210</v>
      </c>
      <c r="J85" s="8">
        <f>SUMPRODUCT(SUMIFS(AssessedValuation[100% Ag Building],AssessedValuation[Dist],$C85:$E85,AssessedValuation[Tif_NonTIF],$A$4))</f>
        <v>8581490</v>
      </c>
      <c r="K85" s="8">
        <f>SUMPRODUCT(SUMIFS(AssessedValuation[100% Commercial],AssessedValuation[Dist],$C85:$E85,AssessedValuation[Tif_NonTIF],$A$4))</f>
        <v>1916354714</v>
      </c>
      <c r="L85" s="8">
        <f>SUMPRODUCT(SUMIFS(AssessedValuation[100% Industrial],AssessedValuation[Dist],$C85:$E85,AssessedValuation[Tif_NonTIF],$A$4))</f>
        <v>140062063</v>
      </c>
      <c r="M85" s="8">
        <f>SUMPRODUCT(SUMIFS(AssessedValuation[100% Reserved],AssessedValuation[Dist],$C85:$E85,AssessedValuation[Tif_NonTIF],$A$4))</f>
        <v>0</v>
      </c>
      <c r="N85" s="8">
        <f>SUMPRODUCT(SUMIFS(AssessedValuation[100% Reserved4],AssessedValuation[Dist],$C85,AssessedValuation[Tif_NonTIF],$A$4))</f>
        <v>0</v>
      </c>
      <c r="O85" s="8">
        <f>SUMPRODUCT(SUMIFS(AssessedValuation[100% Railroads],AssessedValuation[Dist],$C85:$E85,AssessedValuation[Tif_NonTIF],$A$4))</f>
        <v>10357589</v>
      </c>
      <c r="P85" s="8">
        <f>SUMPRODUCT(SUMIFS(AssessedValuation[100% Utilities],AssessedValuation[Dist],$C85:$E85,AssessedValuation[Tif_NonTIF],$A$4))</f>
        <v>1927674</v>
      </c>
      <c r="Q85" s="8">
        <f>SUMPRODUCT(SUMIFS(AssessedValuation[100% Other],AssessedValuation[Dist],$C85:$E85,AssessedValuation[Tif_NonTIF],$A$4))</f>
        <v>0</v>
      </c>
      <c r="R85" s="8">
        <f>SUMPRODUCT(SUMIFS(AssessedValuation[100% Gross],AssessedValuation[Dist],$C85:$E85,AssessedValuation[Tif_NonTIF],$A$4))</f>
        <v>9264179367</v>
      </c>
      <c r="S85" s="8">
        <f>SUMPRODUCT(SUMIFS(AssessedValuation[100% Military Exempt],AssessedValuation[Dist],$C85:$E85,AssessedValuation[Tif_NonTIF],$A$4))</f>
        <v>14724000</v>
      </c>
      <c r="T85" s="8">
        <f>SUMPRODUCT(SUMIFS(AssessedValuation[100% Homestead Exempt],AssessedValuation[Dist],$C85:$E85,AssessedValuation[Tif_NonTIF],$A$4))</f>
        <v>40105000</v>
      </c>
      <c r="U85" s="8">
        <f>SUMPRODUCT(SUMIFS(AssessedValuation[100% Net],AssessedValuation[Dist],$C85:$E85,AssessedValuation[Tif_NonTIF],$A$4))</f>
        <v>9209350367</v>
      </c>
      <c r="V85" s="8">
        <f>SUMPRODUCT(SUMIFS(AssessedValuation[100% Gas &amp; Elec Utilities],AssessedValuation[Dist],$C85:$E85,AssessedValuation[Tif_NonTIF],$A$4))</f>
        <v>698663169</v>
      </c>
      <c r="W85" s="8">
        <f t="shared" si="1"/>
        <v>9908013536</v>
      </c>
    </row>
    <row r="86" spans="1:23" x14ac:dyDescent="0.25">
      <c r="A86">
        <v>2026</v>
      </c>
      <c r="B86" t="s">
        <v>1040</v>
      </c>
      <c r="C86" t="s">
        <v>1200</v>
      </c>
      <c r="D86" t="s">
        <v>1750</v>
      </c>
      <c r="E86" t="s">
        <v>1750</v>
      </c>
      <c r="F86" t="s">
        <v>1200</v>
      </c>
      <c r="G86" t="s">
        <v>1201</v>
      </c>
      <c r="H86" s="8">
        <f>SUMPRODUCT(SUMIFS(AssessedValuation[100% Residential],AssessedValuation[Dist],$C86:$E86,AssessedValuation[Tif_NonTIF],$A$4))</f>
        <v>474178627</v>
      </c>
      <c r="I86" s="8">
        <f>SUMPRODUCT(SUMIFS(AssessedValuation[100% Ag Land],AssessedValuation[Dist],$C86:$E86,AssessedValuation[Tif_NonTIF],$A$4))</f>
        <v>222578610</v>
      </c>
      <c r="J86" s="8">
        <f>SUMPRODUCT(SUMIFS(AssessedValuation[100% Ag Building],AssessedValuation[Dist],$C86:$E86,AssessedValuation[Tif_NonTIF],$A$4))</f>
        <v>25759110</v>
      </c>
      <c r="K86" s="8">
        <f>SUMPRODUCT(SUMIFS(AssessedValuation[100% Commercial],AssessedValuation[Dist],$C86:$E86,AssessedValuation[Tif_NonTIF],$A$4))</f>
        <v>49413815</v>
      </c>
      <c r="L86" s="8">
        <f>SUMPRODUCT(SUMIFS(AssessedValuation[100% Industrial],AssessedValuation[Dist],$C86:$E86,AssessedValuation[Tif_NonTIF],$A$4))</f>
        <v>8711236</v>
      </c>
      <c r="M86" s="8">
        <f>SUMPRODUCT(SUMIFS(AssessedValuation[100% Reserved],AssessedValuation[Dist],$C86:$E86,AssessedValuation[Tif_NonTIF],$A$4))</f>
        <v>0</v>
      </c>
      <c r="N86" s="8">
        <f>SUMPRODUCT(SUMIFS(AssessedValuation[100% Reserved4],AssessedValuation[Dist],$C86,AssessedValuation[Tif_NonTIF],$A$4))</f>
        <v>0</v>
      </c>
      <c r="O86" s="8">
        <f>SUMPRODUCT(SUMIFS(AssessedValuation[100% Railroads],AssessedValuation[Dist],$C86:$E86,AssessedValuation[Tif_NonTIF],$A$4))</f>
        <v>0</v>
      </c>
      <c r="P86" s="8">
        <f>SUMPRODUCT(SUMIFS(AssessedValuation[100% Utilities],AssessedValuation[Dist],$C86:$E86,AssessedValuation[Tif_NonTIF],$A$4))</f>
        <v>13188409</v>
      </c>
      <c r="Q86" s="8">
        <f>SUMPRODUCT(SUMIFS(AssessedValuation[100% Other],AssessedValuation[Dist],$C86:$E86,AssessedValuation[Tif_NonTIF],$A$4))</f>
        <v>3510</v>
      </c>
      <c r="R86" s="8">
        <f>SUMPRODUCT(SUMIFS(AssessedValuation[100% Gross],AssessedValuation[Dist],$C86:$E86,AssessedValuation[Tif_NonTIF],$A$4))</f>
        <v>793833317</v>
      </c>
      <c r="S86" s="8">
        <f>SUMPRODUCT(SUMIFS(AssessedValuation[100% Military Exempt],AssessedValuation[Dist],$C86:$E86,AssessedValuation[Tif_NonTIF],$A$4))</f>
        <v>1143424</v>
      </c>
      <c r="T86" s="8">
        <f>SUMPRODUCT(SUMIFS(AssessedValuation[100% Homestead Exempt],AssessedValuation[Dist],$C86:$E86,AssessedValuation[Tif_NonTIF],$A$4))</f>
        <v>4313503</v>
      </c>
      <c r="U86" s="8">
        <f>SUMPRODUCT(SUMIFS(AssessedValuation[100% Net],AssessedValuation[Dist],$C86:$E86,AssessedValuation[Tif_NonTIF],$A$4))</f>
        <v>788376390</v>
      </c>
      <c r="V86" s="8">
        <f>SUMPRODUCT(SUMIFS(AssessedValuation[100% Gas &amp; Elec Utilities],AssessedValuation[Dist],$C86:$E86,AssessedValuation[Tif_NonTIF],$A$4))</f>
        <v>76311727</v>
      </c>
      <c r="W86" s="8">
        <f t="shared" si="1"/>
        <v>864688117</v>
      </c>
    </row>
    <row r="87" spans="1:23" x14ac:dyDescent="0.25">
      <c r="A87">
        <v>2026</v>
      </c>
      <c r="B87" t="s">
        <v>1052</v>
      </c>
      <c r="C87" t="s">
        <v>1202</v>
      </c>
      <c r="D87" t="s">
        <v>1750</v>
      </c>
      <c r="E87" t="s">
        <v>1750</v>
      </c>
      <c r="F87" t="s">
        <v>1202</v>
      </c>
      <c r="G87" t="s">
        <v>1203</v>
      </c>
      <c r="H87" s="8">
        <f>SUMPRODUCT(SUMIFS(AssessedValuation[100% Residential],AssessedValuation[Dist],$C87:$E87,AssessedValuation[Tif_NonTIF],$A$4))</f>
        <v>1203872508</v>
      </c>
      <c r="I87" s="8">
        <f>SUMPRODUCT(SUMIFS(AssessedValuation[100% Ag Land],AssessedValuation[Dist],$C87:$E87,AssessedValuation[Tif_NonTIF],$A$4))</f>
        <v>213207220</v>
      </c>
      <c r="J87" s="8">
        <f>SUMPRODUCT(SUMIFS(AssessedValuation[100% Ag Building],AssessedValuation[Dist],$C87:$E87,AssessedValuation[Tif_NonTIF],$A$4))</f>
        <v>13696560</v>
      </c>
      <c r="K87" s="8">
        <f>SUMPRODUCT(SUMIFS(AssessedValuation[100% Commercial],AssessedValuation[Dist],$C87:$E87,AssessedValuation[Tif_NonTIF],$A$4))</f>
        <v>192086138</v>
      </c>
      <c r="L87" s="8">
        <f>SUMPRODUCT(SUMIFS(AssessedValuation[100% Industrial],AssessedValuation[Dist],$C87:$E87,AssessedValuation[Tif_NonTIF],$A$4))</f>
        <v>23547200</v>
      </c>
      <c r="M87" s="8">
        <f>SUMPRODUCT(SUMIFS(AssessedValuation[100% Reserved],AssessedValuation[Dist],$C87:$E87,AssessedValuation[Tif_NonTIF],$A$4))</f>
        <v>0</v>
      </c>
      <c r="N87" s="8">
        <f>SUMPRODUCT(SUMIFS(AssessedValuation[100% Reserved4],AssessedValuation[Dist],$C87,AssessedValuation[Tif_NonTIF],$A$4))</f>
        <v>0</v>
      </c>
      <c r="O87" s="8">
        <f>SUMPRODUCT(SUMIFS(AssessedValuation[100% Railroads],AssessedValuation[Dist],$C87:$E87,AssessedValuation[Tif_NonTIF],$A$4))</f>
        <v>0</v>
      </c>
      <c r="P87" s="8">
        <f>SUMPRODUCT(SUMIFS(AssessedValuation[100% Utilities],AssessedValuation[Dist],$C87:$E87,AssessedValuation[Tif_NonTIF],$A$4))</f>
        <v>6715845</v>
      </c>
      <c r="Q87" s="8">
        <f>SUMPRODUCT(SUMIFS(AssessedValuation[100% Other],AssessedValuation[Dist],$C87:$E87,AssessedValuation[Tif_NonTIF],$A$4))</f>
        <v>0</v>
      </c>
      <c r="R87" s="8">
        <f>SUMPRODUCT(SUMIFS(AssessedValuation[100% Gross],AssessedValuation[Dist],$C87:$E87,AssessedValuation[Tif_NonTIF],$A$4))</f>
        <v>1653125471</v>
      </c>
      <c r="S87" s="8">
        <f>SUMPRODUCT(SUMIFS(AssessedValuation[100% Military Exempt],AssessedValuation[Dist],$C87:$E87,AssessedValuation[Tif_NonTIF],$A$4))</f>
        <v>2088000</v>
      </c>
      <c r="T87" s="8">
        <f>SUMPRODUCT(SUMIFS(AssessedValuation[100% Homestead Exempt],AssessedValuation[Dist],$C87:$E87,AssessedValuation[Tif_NonTIF],$A$4))</f>
        <v>7676500</v>
      </c>
      <c r="U87" s="8">
        <f>SUMPRODUCT(SUMIFS(AssessedValuation[100% Net],AssessedValuation[Dist],$C87:$E87,AssessedValuation[Tif_NonTIF],$A$4))</f>
        <v>1643360971</v>
      </c>
      <c r="V87" s="8">
        <f>SUMPRODUCT(SUMIFS(AssessedValuation[100% Gas &amp; Elec Utilities],AssessedValuation[Dist],$C87:$E87,AssessedValuation[Tif_NonTIF],$A$4))</f>
        <v>84406190</v>
      </c>
      <c r="W87" s="8">
        <f t="shared" si="1"/>
        <v>1727767161</v>
      </c>
    </row>
    <row r="88" spans="1:23" x14ac:dyDescent="0.25">
      <c r="A88">
        <v>2026</v>
      </c>
      <c r="B88" t="s">
        <v>1062</v>
      </c>
      <c r="C88" t="s">
        <v>1204</v>
      </c>
      <c r="D88" t="s">
        <v>1750</v>
      </c>
      <c r="E88" t="s">
        <v>1750</v>
      </c>
      <c r="F88" t="s">
        <v>1204</v>
      </c>
      <c r="G88" t="s">
        <v>1205</v>
      </c>
      <c r="H88" s="8">
        <f>SUMPRODUCT(SUMIFS(AssessedValuation[100% Residential],AssessedValuation[Dist],$C88:$E88,AssessedValuation[Tif_NonTIF],$A$4))</f>
        <v>87945024</v>
      </c>
      <c r="I88" s="8">
        <f>SUMPRODUCT(SUMIFS(AssessedValuation[100% Ag Land],AssessedValuation[Dist],$C88:$E88,AssessedValuation[Tif_NonTIF],$A$4))</f>
        <v>85486580</v>
      </c>
      <c r="J88" s="8">
        <f>SUMPRODUCT(SUMIFS(AssessedValuation[100% Ag Building],AssessedValuation[Dist],$C88:$E88,AssessedValuation[Tif_NonTIF],$A$4))</f>
        <v>6180640</v>
      </c>
      <c r="K88" s="8">
        <f>SUMPRODUCT(SUMIFS(AssessedValuation[100% Commercial],AssessedValuation[Dist],$C88:$E88,AssessedValuation[Tif_NonTIF],$A$4))</f>
        <v>4065626</v>
      </c>
      <c r="L88" s="8">
        <f>SUMPRODUCT(SUMIFS(AssessedValuation[100% Industrial],AssessedValuation[Dist],$C88:$E88,AssessedValuation[Tif_NonTIF],$A$4))</f>
        <v>0</v>
      </c>
      <c r="M88" s="8">
        <f>SUMPRODUCT(SUMIFS(AssessedValuation[100% Reserved],AssessedValuation[Dist],$C88:$E88,AssessedValuation[Tif_NonTIF],$A$4))</f>
        <v>0</v>
      </c>
      <c r="N88" s="8">
        <f>SUMPRODUCT(SUMIFS(AssessedValuation[100% Reserved4],AssessedValuation[Dist],$C88,AssessedValuation[Tif_NonTIF],$A$4))</f>
        <v>0</v>
      </c>
      <c r="O88" s="8">
        <f>SUMPRODUCT(SUMIFS(AssessedValuation[100% Railroads],AssessedValuation[Dist],$C88:$E88,AssessedValuation[Tif_NonTIF],$A$4))</f>
        <v>0</v>
      </c>
      <c r="P88" s="8">
        <f>SUMPRODUCT(SUMIFS(AssessedValuation[100% Utilities],AssessedValuation[Dist],$C88:$E88,AssessedValuation[Tif_NonTIF],$A$4))</f>
        <v>302105</v>
      </c>
      <c r="Q88" s="8">
        <f>SUMPRODUCT(SUMIFS(AssessedValuation[100% Other],AssessedValuation[Dist],$C88:$E88,AssessedValuation[Tif_NonTIF],$A$4))</f>
        <v>0</v>
      </c>
      <c r="R88" s="8">
        <f>SUMPRODUCT(SUMIFS(AssessedValuation[100% Gross],AssessedValuation[Dist],$C88:$E88,AssessedValuation[Tif_NonTIF],$A$4))</f>
        <v>183979975</v>
      </c>
      <c r="S88" s="8">
        <f>SUMPRODUCT(SUMIFS(AssessedValuation[100% Military Exempt],AssessedValuation[Dist],$C88:$E88,AssessedValuation[Tif_NonTIF],$A$4))</f>
        <v>224000</v>
      </c>
      <c r="T88" s="8">
        <f>SUMPRODUCT(SUMIFS(AssessedValuation[100% Homestead Exempt],AssessedValuation[Dist],$C88:$E88,AssessedValuation[Tif_NonTIF],$A$4))</f>
        <v>578500</v>
      </c>
      <c r="U88" s="8">
        <f>SUMPRODUCT(SUMIFS(AssessedValuation[100% Net],AssessedValuation[Dist],$C88:$E88,AssessedValuation[Tif_NonTIF],$A$4))</f>
        <v>183177475</v>
      </c>
      <c r="V88" s="8">
        <f>SUMPRODUCT(SUMIFS(AssessedValuation[100% Gas &amp; Elec Utilities],AssessedValuation[Dist],$C88:$E88,AssessedValuation[Tif_NonTIF],$A$4))</f>
        <v>12652170</v>
      </c>
      <c r="W88" s="8">
        <f t="shared" si="1"/>
        <v>195829645</v>
      </c>
    </row>
    <row r="89" spans="1:23" x14ac:dyDescent="0.25">
      <c r="A89">
        <v>2026</v>
      </c>
      <c r="B89" t="s">
        <v>1034</v>
      </c>
      <c r="C89" t="s">
        <v>1206</v>
      </c>
      <c r="D89" t="s">
        <v>1750</v>
      </c>
      <c r="E89" t="s">
        <v>1750</v>
      </c>
      <c r="F89" t="s">
        <v>1206</v>
      </c>
      <c r="G89" t="s">
        <v>1207</v>
      </c>
      <c r="H89" s="8">
        <f>SUMPRODUCT(SUMIFS(AssessedValuation[100% Residential],AssessedValuation[Dist],$C89:$E89,AssessedValuation[Tif_NonTIF],$A$4))</f>
        <v>518300811</v>
      </c>
      <c r="I89" s="8">
        <f>SUMPRODUCT(SUMIFS(AssessedValuation[100% Ag Land],AssessedValuation[Dist],$C89:$E89,AssessedValuation[Tif_NonTIF],$A$4))</f>
        <v>187512890</v>
      </c>
      <c r="J89" s="8">
        <f>SUMPRODUCT(SUMIFS(AssessedValuation[100% Ag Building],AssessedValuation[Dist],$C89:$E89,AssessedValuation[Tif_NonTIF],$A$4))</f>
        <v>12658380</v>
      </c>
      <c r="K89" s="8">
        <f>SUMPRODUCT(SUMIFS(AssessedValuation[100% Commercial],AssessedValuation[Dist],$C89:$E89,AssessedValuation[Tif_NonTIF],$A$4))</f>
        <v>111049318</v>
      </c>
      <c r="L89" s="8">
        <f>SUMPRODUCT(SUMIFS(AssessedValuation[100% Industrial],AssessedValuation[Dist],$C89:$E89,AssessedValuation[Tif_NonTIF],$A$4))</f>
        <v>62641410</v>
      </c>
      <c r="M89" s="8">
        <f>SUMPRODUCT(SUMIFS(AssessedValuation[100% Reserved],AssessedValuation[Dist],$C89:$E89,AssessedValuation[Tif_NonTIF],$A$4))</f>
        <v>0</v>
      </c>
      <c r="N89" s="8">
        <f>SUMPRODUCT(SUMIFS(AssessedValuation[100% Reserved4],AssessedValuation[Dist],$C89,AssessedValuation[Tif_NonTIF],$A$4))</f>
        <v>0</v>
      </c>
      <c r="O89" s="8">
        <f>SUMPRODUCT(SUMIFS(AssessedValuation[100% Railroads],AssessedValuation[Dist],$C89:$E89,AssessedValuation[Tif_NonTIF],$A$4))</f>
        <v>18288785</v>
      </c>
      <c r="P89" s="8">
        <f>SUMPRODUCT(SUMIFS(AssessedValuation[100% Utilities],AssessedValuation[Dist],$C89:$E89,AssessedValuation[Tif_NonTIF],$A$4))</f>
        <v>619646</v>
      </c>
      <c r="Q89" s="8">
        <f>SUMPRODUCT(SUMIFS(AssessedValuation[100% Other],AssessedValuation[Dist],$C89:$E89,AssessedValuation[Tif_NonTIF],$A$4))</f>
        <v>0</v>
      </c>
      <c r="R89" s="8">
        <f>SUMPRODUCT(SUMIFS(AssessedValuation[100% Gross],AssessedValuation[Dist],$C89:$E89,AssessedValuation[Tif_NonTIF],$A$4))</f>
        <v>911071240</v>
      </c>
      <c r="S89" s="8">
        <f>SUMPRODUCT(SUMIFS(AssessedValuation[100% Military Exempt],AssessedValuation[Dist],$C89:$E89,AssessedValuation[Tif_NonTIF],$A$4))</f>
        <v>1032000</v>
      </c>
      <c r="T89" s="8">
        <f>SUMPRODUCT(SUMIFS(AssessedValuation[100% Homestead Exempt],AssessedValuation[Dist],$C89:$E89,AssessedValuation[Tif_NonTIF],$A$4))</f>
        <v>4095000</v>
      </c>
      <c r="U89" s="8">
        <f>SUMPRODUCT(SUMIFS(AssessedValuation[100% Net],AssessedValuation[Dist],$C89:$E89,AssessedValuation[Tif_NonTIF],$A$4))</f>
        <v>905944240</v>
      </c>
      <c r="V89" s="8">
        <f>SUMPRODUCT(SUMIFS(AssessedValuation[100% Gas &amp; Elec Utilities],AssessedValuation[Dist],$C89:$E89,AssessedValuation[Tif_NonTIF],$A$4))</f>
        <v>24873179</v>
      </c>
      <c r="W89" s="8">
        <f t="shared" si="1"/>
        <v>930817419</v>
      </c>
    </row>
    <row r="90" spans="1:23" x14ac:dyDescent="0.25">
      <c r="A90">
        <v>2026</v>
      </c>
      <c r="B90" t="s">
        <v>1029</v>
      </c>
      <c r="C90" t="s">
        <v>1208</v>
      </c>
      <c r="D90" t="s">
        <v>1750</v>
      </c>
      <c r="E90" t="s">
        <v>1750</v>
      </c>
      <c r="F90" t="s">
        <v>1208</v>
      </c>
      <c r="G90" t="s">
        <v>1209</v>
      </c>
      <c r="H90" s="8">
        <f>SUMPRODUCT(SUMIFS(AssessedValuation[100% Residential],AssessedValuation[Dist],$C90:$E90,AssessedValuation[Tif_NonTIF],$A$4))</f>
        <v>427750398</v>
      </c>
      <c r="I90" s="8">
        <f>SUMPRODUCT(SUMIFS(AssessedValuation[100% Ag Land],AssessedValuation[Dist],$C90:$E90,AssessedValuation[Tif_NonTIF],$A$4))</f>
        <v>57409330</v>
      </c>
      <c r="J90" s="8">
        <f>SUMPRODUCT(SUMIFS(AssessedValuation[100% Ag Building],AssessedValuation[Dist],$C90:$E90,AssessedValuation[Tif_NonTIF],$A$4))</f>
        <v>2476260</v>
      </c>
      <c r="K90" s="8">
        <f>SUMPRODUCT(SUMIFS(AssessedValuation[100% Commercial],AssessedValuation[Dist],$C90:$E90,AssessedValuation[Tif_NonTIF],$A$4))</f>
        <v>18248401</v>
      </c>
      <c r="L90" s="8">
        <f>SUMPRODUCT(SUMIFS(AssessedValuation[100% Industrial],AssessedValuation[Dist],$C90:$E90,AssessedValuation[Tif_NonTIF],$A$4))</f>
        <v>6214750</v>
      </c>
      <c r="M90" s="8">
        <f>SUMPRODUCT(SUMIFS(AssessedValuation[100% Reserved],AssessedValuation[Dist],$C90:$E90,AssessedValuation[Tif_NonTIF],$A$4))</f>
        <v>0</v>
      </c>
      <c r="N90" s="8">
        <f>SUMPRODUCT(SUMIFS(AssessedValuation[100% Reserved4],AssessedValuation[Dist],$C90,AssessedValuation[Tif_NonTIF],$A$4))</f>
        <v>0</v>
      </c>
      <c r="O90" s="8">
        <f>SUMPRODUCT(SUMIFS(AssessedValuation[100% Railroads],AssessedValuation[Dist],$C90:$E90,AssessedValuation[Tif_NonTIF],$A$4))</f>
        <v>0</v>
      </c>
      <c r="P90" s="8">
        <f>SUMPRODUCT(SUMIFS(AssessedValuation[100% Utilities],AssessedValuation[Dist],$C90:$E90,AssessedValuation[Tif_NonTIF],$A$4))</f>
        <v>236335</v>
      </c>
      <c r="Q90" s="8">
        <f>SUMPRODUCT(SUMIFS(AssessedValuation[100% Other],AssessedValuation[Dist],$C90:$E90,AssessedValuation[Tif_NonTIF],$A$4))</f>
        <v>0</v>
      </c>
      <c r="R90" s="8">
        <f>SUMPRODUCT(SUMIFS(AssessedValuation[100% Gross],AssessedValuation[Dist],$C90:$E90,AssessedValuation[Tif_NonTIF],$A$4))</f>
        <v>512335474</v>
      </c>
      <c r="S90" s="8">
        <f>SUMPRODUCT(SUMIFS(AssessedValuation[100% Military Exempt],AssessedValuation[Dist],$C90:$E90,AssessedValuation[Tif_NonTIF],$A$4))</f>
        <v>796000</v>
      </c>
      <c r="T90" s="8">
        <f>SUMPRODUCT(SUMIFS(AssessedValuation[100% Homestead Exempt],AssessedValuation[Dist],$C90:$E90,AssessedValuation[Tif_NonTIF],$A$4))</f>
        <v>2574000</v>
      </c>
      <c r="U90" s="8">
        <f>SUMPRODUCT(SUMIFS(AssessedValuation[100% Net],AssessedValuation[Dist],$C90:$E90,AssessedValuation[Tif_NonTIF],$A$4))</f>
        <v>508965474</v>
      </c>
      <c r="V90" s="8">
        <f>SUMPRODUCT(SUMIFS(AssessedValuation[100% Gas &amp; Elec Utilities],AssessedValuation[Dist],$C90:$E90,AssessedValuation[Tif_NonTIF],$A$4))</f>
        <v>73279987</v>
      </c>
      <c r="W90" s="8">
        <f t="shared" si="1"/>
        <v>582245461</v>
      </c>
    </row>
    <row r="91" spans="1:23" x14ac:dyDescent="0.25">
      <c r="A91">
        <v>2026</v>
      </c>
      <c r="B91" t="s">
        <v>1024</v>
      </c>
      <c r="C91" t="s">
        <v>1210</v>
      </c>
      <c r="D91" t="s">
        <v>1750</v>
      </c>
      <c r="E91" t="s">
        <v>1750</v>
      </c>
      <c r="F91" t="s">
        <v>1210</v>
      </c>
      <c r="G91" t="s">
        <v>1211</v>
      </c>
      <c r="H91" s="8">
        <f>SUMPRODUCT(SUMIFS(AssessedValuation[100% Residential],AssessedValuation[Dist],$C91:$E91,AssessedValuation[Tif_NonTIF],$A$4))</f>
        <v>13539641060</v>
      </c>
      <c r="I91" s="8">
        <f>SUMPRODUCT(SUMIFS(AssessedValuation[100% Ag Land],AssessedValuation[Dist],$C91:$E91,AssessedValuation[Tif_NonTIF],$A$4))</f>
        <v>5272720</v>
      </c>
      <c r="J91" s="8">
        <f>SUMPRODUCT(SUMIFS(AssessedValuation[100% Ag Building],AssessedValuation[Dist],$C91:$E91,AssessedValuation[Tif_NonTIF],$A$4))</f>
        <v>438200</v>
      </c>
      <c r="K91" s="8">
        <f>SUMPRODUCT(SUMIFS(AssessedValuation[100% Commercial],AssessedValuation[Dist],$C91:$E91,AssessedValuation[Tif_NonTIF],$A$4))</f>
        <v>3182589182</v>
      </c>
      <c r="L91" s="8">
        <f>SUMPRODUCT(SUMIFS(AssessedValuation[100% Industrial],AssessedValuation[Dist],$C91:$E91,AssessedValuation[Tif_NonTIF],$A$4))</f>
        <v>360868832</v>
      </c>
      <c r="M91" s="8">
        <f>SUMPRODUCT(SUMIFS(AssessedValuation[100% Reserved],AssessedValuation[Dist],$C91:$E91,AssessedValuation[Tif_NonTIF],$A$4))</f>
        <v>0</v>
      </c>
      <c r="N91" s="8">
        <f>SUMPRODUCT(SUMIFS(AssessedValuation[100% Reserved4],AssessedValuation[Dist],$C91,AssessedValuation[Tif_NonTIF],$A$4))</f>
        <v>0</v>
      </c>
      <c r="O91" s="8">
        <f>SUMPRODUCT(SUMIFS(AssessedValuation[100% Railroads],AssessedValuation[Dist],$C91:$E91,AssessedValuation[Tif_NonTIF],$A$4))</f>
        <v>29228120</v>
      </c>
      <c r="P91" s="8">
        <f>SUMPRODUCT(SUMIFS(AssessedValuation[100% Utilities],AssessedValuation[Dist],$C91:$E91,AssessedValuation[Tif_NonTIF],$A$4))</f>
        <v>669619</v>
      </c>
      <c r="Q91" s="8">
        <f>SUMPRODUCT(SUMIFS(AssessedValuation[100% Other],AssessedValuation[Dist],$C91:$E91,AssessedValuation[Tif_NonTIF],$A$4))</f>
        <v>0</v>
      </c>
      <c r="R91" s="8">
        <f>SUMPRODUCT(SUMIFS(AssessedValuation[100% Gross],AssessedValuation[Dist],$C91:$E91,AssessedValuation[Tif_NonTIF],$A$4))</f>
        <v>17118707733</v>
      </c>
      <c r="S91" s="8">
        <f>SUMPRODUCT(SUMIFS(AssessedValuation[100% Military Exempt],AssessedValuation[Dist],$C91:$E91,AssessedValuation[Tif_NonTIF],$A$4))</f>
        <v>17091036</v>
      </c>
      <c r="T91" s="8">
        <f>SUMPRODUCT(SUMIFS(AssessedValuation[100% Homestead Exempt],AssessedValuation[Dist],$C91:$E91,AssessedValuation[Tif_NonTIF],$A$4))</f>
        <v>79592500</v>
      </c>
      <c r="U91" s="8">
        <f>SUMPRODUCT(SUMIFS(AssessedValuation[100% Net],AssessedValuation[Dist],$C91:$E91,AssessedValuation[Tif_NonTIF],$A$4))</f>
        <v>17022024197</v>
      </c>
      <c r="V91" s="8">
        <f>SUMPRODUCT(SUMIFS(AssessedValuation[100% Gas &amp; Elec Utilities],AssessedValuation[Dist],$C91:$E91,AssessedValuation[Tif_NonTIF],$A$4))</f>
        <v>714164907</v>
      </c>
      <c r="W91" s="8">
        <f t="shared" si="1"/>
        <v>17736189104</v>
      </c>
    </row>
    <row r="92" spans="1:23" x14ac:dyDescent="0.25">
      <c r="A92">
        <v>2026</v>
      </c>
      <c r="B92" t="s">
        <v>1031</v>
      </c>
      <c r="C92" t="s">
        <v>1212</v>
      </c>
      <c r="D92" t="s">
        <v>1750</v>
      </c>
      <c r="E92" t="s">
        <v>1750</v>
      </c>
      <c r="F92" t="s">
        <v>1212</v>
      </c>
      <c r="G92" t="s">
        <v>1213</v>
      </c>
      <c r="H92" s="8">
        <f>SUMPRODUCT(SUMIFS(AssessedValuation[100% Residential],AssessedValuation[Dist],$C92:$E92,AssessedValuation[Tif_NonTIF],$A$4))</f>
        <v>29428898</v>
      </c>
      <c r="I92" s="8">
        <f>SUMPRODUCT(SUMIFS(AssessedValuation[100% Ag Land],AssessedValuation[Dist],$C92:$E92,AssessedValuation[Tif_NonTIF],$A$4))</f>
        <v>45106760</v>
      </c>
      <c r="J92" s="8">
        <f>SUMPRODUCT(SUMIFS(AssessedValuation[100% Ag Building],AssessedValuation[Dist],$C92:$E92,AssessedValuation[Tif_NonTIF],$A$4))</f>
        <v>3962468</v>
      </c>
      <c r="K92" s="8">
        <f>SUMPRODUCT(SUMIFS(AssessedValuation[100% Commercial],AssessedValuation[Dist],$C92:$E92,AssessedValuation[Tif_NonTIF],$A$4))</f>
        <v>3709603</v>
      </c>
      <c r="L92" s="8">
        <f>SUMPRODUCT(SUMIFS(AssessedValuation[100% Industrial],AssessedValuation[Dist],$C92:$E92,AssessedValuation[Tif_NonTIF],$A$4))</f>
        <v>435034</v>
      </c>
      <c r="M92" s="8">
        <f>SUMPRODUCT(SUMIFS(AssessedValuation[100% Reserved],AssessedValuation[Dist],$C92:$E92,AssessedValuation[Tif_NonTIF],$A$4))</f>
        <v>0</v>
      </c>
      <c r="N92" s="8">
        <f>SUMPRODUCT(SUMIFS(AssessedValuation[100% Reserved4],AssessedValuation[Dist],$C92,AssessedValuation[Tif_NonTIF],$A$4))</f>
        <v>0</v>
      </c>
      <c r="O92" s="8">
        <f>SUMPRODUCT(SUMIFS(AssessedValuation[100% Railroads],AssessedValuation[Dist],$C92:$E92,AssessedValuation[Tif_NonTIF],$A$4))</f>
        <v>0</v>
      </c>
      <c r="P92" s="8">
        <f>SUMPRODUCT(SUMIFS(AssessedValuation[100% Utilities],AssessedValuation[Dist],$C92:$E92,AssessedValuation[Tif_NonTIF],$A$4))</f>
        <v>0</v>
      </c>
      <c r="Q92" s="8">
        <f>SUMPRODUCT(SUMIFS(AssessedValuation[100% Other],AssessedValuation[Dist],$C92:$E92,AssessedValuation[Tif_NonTIF],$A$4))</f>
        <v>0</v>
      </c>
      <c r="R92" s="8">
        <f>SUMPRODUCT(SUMIFS(AssessedValuation[100% Gross],AssessedValuation[Dist],$C92:$E92,AssessedValuation[Tif_NonTIF],$A$4))</f>
        <v>82642763</v>
      </c>
      <c r="S92" s="8">
        <f>SUMPRODUCT(SUMIFS(AssessedValuation[100% Military Exempt],AssessedValuation[Dist],$C92:$E92,AssessedValuation[Tif_NonTIF],$A$4))</f>
        <v>94783</v>
      </c>
      <c r="T92" s="8">
        <f>SUMPRODUCT(SUMIFS(AssessedValuation[100% Homestead Exempt],AssessedValuation[Dist],$C92:$E92,AssessedValuation[Tif_NonTIF],$A$4))</f>
        <v>348647</v>
      </c>
      <c r="U92" s="8">
        <f>SUMPRODUCT(SUMIFS(AssessedValuation[100% Net],AssessedValuation[Dist],$C92:$E92,AssessedValuation[Tif_NonTIF],$A$4))</f>
        <v>82199333</v>
      </c>
      <c r="V92" s="8">
        <f>SUMPRODUCT(SUMIFS(AssessedValuation[100% Gas &amp; Elec Utilities],AssessedValuation[Dist],$C92:$E92,AssessedValuation[Tif_NonTIF],$A$4))</f>
        <v>5742421</v>
      </c>
      <c r="W92" s="8">
        <f t="shared" si="1"/>
        <v>87941754</v>
      </c>
    </row>
    <row r="93" spans="1:23" x14ac:dyDescent="0.25">
      <c r="A93">
        <v>2026</v>
      </c>
      <c r="B93" t="s">
        <v>1029</v>
      </c>
      <c r="C93" t="s">
        <v>1214</v>
      </c>
      <c r="D93" t="s">
        <v>1750</v>
      </c>
      <c r="E93" t="s">
        <v>1750</v>
      </c>
      <c r="F93" t="s">
        <v>1214</v>
      </c>
      <c r="G93" t="s">
        <v>1215</v>
      </c>
      <c r="H93" s="8">
        <f>SUMPRODUCT(SUMIFS(AssessedValuation[100% Residential],AssessedValuation[Dist],$C93:$E93,AssessedValuation[Tif_NonTIF],$A$4))</f>
        <v>403613467</v>
      </c>
      <c r="I93" s="8">
        <f>SUMPRODUCT(SUMIFS(AssessedValuation[100% Ag Land],AssessedValuation[Dist],$C93:$E93,AssessedValuation[Tif_NonTIF],$A$4))</f>
        <v>165355678</v>
      </c>
      <c r="J93" s="8">
        <f>SUMPRODUCT(SUMIFS(AssessedValuation[100% Ag Building],AssessedValuation[Dist],$C93:$E93,AssessedValuation[Tif_NonTIF],$A$4))</f>
        <v>11077740</v>
      </c>
      <c r="K93" s="8">
        <f>SUMPRODUCT(SUMIFS(AssessedValuation[100% Commercial],AssessedValuation[Dist],$C93:$E93,AssessedValuation[Tif_NonTIF],$A$4))</f>
        <v>20779563</v>
      </c>
      <c r="L93" s="8">
        <f>SUMPRODUCT(SUMIFS(AssessedValuation[100% Industrial],AssessedValuation[Dist],$C93:$E93,AssessedValuation[Tif_NonTIF],$A$4))</f>
        <v>9899123</v>
      </c>
      <c r="M93" s="8">
        <f>SUMPRODUCT(SUMIFS(AssessedValuation[100% Reserved],AssessedValuation[Dist],$C93:$E93,AssessedValuation[Tif_NonTIF],$A$4))</f>
        <v>0</v>
      </c>
      <c r="N93" s="8">
        <f>SUMPRODUCT(SUMIFS(AssessedValuation[100% Reserved4],AssessedValuation[Dist],$C93,AssessedValuation[Tif_NonTIF],$A$4))</f>
        <v>0</v>
      </c>
      <c r="O93" s="8">
        <f>SUMPRODUCT(SUMIFS(AssessedValuation[100% Railroads],AssessedValuation[Dist],$C93:$E93,AssessedValuation[Tif_NonTIF],$A$4))</f>
        <v>2250316</v>
      </c>
      <c r="P93" s="8">
        <f>SUMPRODUCT(SUMIFS(AssessedValuation[100% Utilities],AssessedValuation[Dist],$C93:$E93,AssessedValuation[Tif_NonTIF],$A$4))</f>
        <v>1918902</v>
      </c>
      <c r="Q93" s="8">
        <f>SUMPRODUCT(SUMIFS(AssessedValuation[100% Other],AssessedValuation[Dist],$C93:$E93,AssessedValuation[Tif_NonTIF],$A$4))</f>
        <v>0</v>
      </c>
      <c r="R93" s="8">
        <f>SUMPRODUCT(SUMIFS(AssessedValuation[100% Gross],AssessedValuation[Dist],$C93:$E93,AssessedValuation[Tif_NonTIF],$A$4))</f>
        <v>614894789</v>
      </c>
      <c r="S93" s="8">
        <f>SUMPRODUCT(SUMIFS(AssessedValuation[100% Military Exempt],AssessedValuation[Dist],$C93:$E93,AssessedValuation[Tif_NonTIF],$A$4))</f>
        <v>763704</v>
      </c>
      <c r="T93" s="8">
        <f>SUMPRODUCT(SUMIFS(AssessedValuation[100% Homestead Exempt],AssessedValuation[Dist],$C93:$E93,AssessedValuation[Tif_NonTIF],$A$4))</f>
        <v>2535000</v>
      </c>
      <c r="U93" s="8">
        <f>SUMPRODUCT(SUMIFS(AssessedValuation[100% Net],AssessedValuation[Dist],$C93:$E93,AssessedValuation[Tif_NonTIF],$A$4))</f>
        <v>611596085</v>
      </c>
      <c r="V93" s="8">
        <f>SUMPRODUCT(SUMIFS(AssessedValuation[100% Gas &amp; Elec Utilities],AssessedValuation[Dist],$C93:$E93,AssessedValuation[Tif_NonTIF],$A$4))</f>
        <v>48072549</v>
      </c>
      <c r="W93" s="8">
        <f t="shared" si="1"/>
        <v>659668634</v>
      </c>
    </row>
    <row r="94" spans="1:23" x14ac:dyDescent="0.25">
      <c r="A94">
        <v>2026</v>
      </c>
      <c r="B94" t="s">
        <v>1052</v>
      </c>
      <c r="C94" t="s">
        <v>1216</v>
      </c>
      <c r="D94" t="s">
        <v>1750</v>
      </c>
      <c r="E94" t="s">
        <v>1750</v>
      </c>
      <c r="F94" t="s">
        <v>1216</v>
      </c>
      <c r="G94" t="s">
        <v>1217</v>
      </c>
      <c r="H94" s="8">
        <f>SUMPRODUCT(SUMIFS(AssessedValuation[100% Residential],AssessedValuation[Dist],$C94:$E94,AssessedValuation[Tif_NonTIF],$A$4))</f>
        <v>6618546426</v>
      </c>
      <c r="I94" s="8">
        <f>SUMPRODUCT(SUMIFS(AssessedValuation[100% Ag Land],AssessedValuation[Dist],$C94:$E94,AssessedValuation[Tif_NonTIF],$A$4))</f>
        <v>142022361</v>
      </c>
      <c r="J94" s="8">
        <f>SUMPRODUCT(SUMIFS(AssessedValuation[100% Ag Building],AssessedValuation[Dist],$C94:$E94,AssessedValuation[Tif_NonTIF],$A$4))</f>
        <v>14040500</v>
      </c>
      <c r="K94" s="8">
        <f>SUMPRODUCT(SUMIFS(AssessedValuation[100% Commercial],AssessedValuation[Dist],$C94:$E94,AssessedValuation[Tif_NonTIF],$A$4))</f>
        <v>1224988858</v>
      </c>
      <c r="L94" s="8">
        <f>SUMPRODUCT(SUMIFS(AssessedValuation[100% Industrial],AssessedValuation[Dist],$C94:$E94,AssessedValuation[Tif_NonTIF],$A$4))</f>
        <v>130766629</v>
      </c>
      <c r="M94" s="8">
        <f>SUMPRODUCT(SUMIFS(AssessedValuation[100% Reserved],AssessedValuation[Dist],$C94:$E94,AssessedValuation[Tif_NonTIF],$A$4))</f>
        <v>0</v>
      </c>
      <c r="N94" s="8">
        <f>SUMPRODUCT(SUMIFS(AssessedValuation[100% Reserved4],AssessedValuation[Dist],$C94,AssessedValuation[Tif_NonTIF],$A$4))</f>
        <v>0</v>
      </c>
      <c r="O94" s="8">
        <f>SUMPRODUCT(SUMIFS(AssessedValuation[100% Railroads],AssessedValuation[Dist],$C94:$E94,AssessedValuation[Tif_NonTIF],$A$4))</f>
        <v>14442451</v>
      </c>
      <c r="P94" s="8">
        <f>SUMPRODUCT(SUMIFS(AssessedValuation[100% Utilities],AssessedValuation[Dist],$C94:$E94,AssessedValuation[Tif_NonTIF],$A$4))</f>
        <v>31808123</v>
      </c>
      <c r="Q94" s="8">
        <f>SUMPRODUCT(SUMIFS(AssessedValuation[100% Other],AssessedValuation[Dist],$C94:$E94,AssessedValuation[Tif_NonTIF],$A$4))</f>
        <v>455624</v>
      </c>
      <c r="R94" s="8">
        <f>SUMPRODUCT(SUMIFS(AssessedValuation[100% Gross],AssessedValuation[Dist],$C94:$E94,AssessedValuation[Tif_NonTIF],$A$4))</f>
        <v>8177070972</v>
      </c>
      <c r="S94" s="8">
        <f>SUMPRODUCT(SUMIFS(AssessedValuation[100% Military Exempt],AssessedValuation[Dist],$C94:$E94,AssessedValuation[Tif_NonTIF],$A$4))</f>
        <v>10542520</v>
      </c>
      <c r="T94" s="8">
        <f>SUMPRODUCT(SUMIFS(AssessedValuation[100% Homestead Exempt],AssessedValuation[Dist],$C94:$E94,AssessedValuation[Tif_NonTIF],$A$4))</f>
        <v>34398000</v>
      </c>
      <c r="U94" s="8">
        <f>SUMPRODUCT(SUMIFS(AssessedValuation[100% Net],AssessedValuation[Dist],$C94:$E94,AssessedValuation[Tif_NonTIF],$A$4))</f>
        <v>8132130452</v>
      </c>
      <c r="V94" s="8">
        <f>SUMPRODUCT(SUMIFS(AssessedValuation[100% Gas &amp; Elec Utilities],AssessedValuation[Dist],$C94:$E94,AssessedValuation[Tif_NonTIF],$A$4))</f>
        <v>591932465</v>
      </c>
      <c r="W94" s="8">
        <f t="shared" si="1"/>
        <v>8724062917</v>
      </c>
    </row>
    <row r="95" spans="1:23" x14ac:dyDescent="0.25">
      <c r="A95">
        <v>2026</v>
      </c>
      <c r="B95" t="s">
        <v>1029</v>
      </c>
      <c r="C95" t="s">
        <v>1218</v>
      </c>
      <c r="D95" t="s">
        <v>1750</v>
      </c>
      <c r="E95" t="s">
        <v>1750</v>
      </c>
      <c r="F95" t="s">
        <v>1218</v>
      </c>
      <c r="G95" t="s">
        <v>1219</v>
      </c>
      <c r="H95" s="8">
        <f>SUMPRODUCT(SUMIFS(AssessedValuation[100% Residential],AssessedValuation[Dist],$C95:$E95,AssessedValuation[Tif_NonTIF],$A$4))</f>
        <v>205111794</v>
      </c>
      <c r="I95" s="8">
        <f>SUMPRODUCT(SUMIFS(AssessedValuation[100% Ag Land],AssessedValuation[Dist],$C95:$E95,AssessedValuation[Tif_NonTIF],$A$4))</f>
        <v>82050990</v>
      </c>
      <c r="J95" s="8">
        <f>SUMPRODUCT(SUMIFS(AssessedValuation[100% Ag Building],AssessedValuation[Dist],$C95:$E95,AssessedValuation[Tif_NonTIF],$A$4))</f>
        <v>4141680</v>
      </c>
      <c r="K95" s="8">
        <f>SUMPRODUCT(SUMIFS(AssessedValuation[100% Commercial],AssessedValuation[Dist],$C95:$E95,AssessedValuation[Tif_NonTIF],$A$4))</f>
        <v>22642436</v>
      </c>
      <c r="L95" s="8">
        <f>SUMPRODUCT(SUMIFS(AssessedValuation[100% Industrial],AssessedValuation[Dist],$C95:$E95,AssessedValuation[Tif_NonTIF],$A$4))</f>
        <v>0</v>
      </c>
      <c r="M95" s="8">
        <f>SUMPRODUCT(SUMIFS(AssessedValuation[100% Reserved],AssessedValuation[Dist],$C95:$E95,AssessedValuation[Tif_NonTIF],$A$4))</f>
        <v>0</v>
      </c>
      <c r="N95" s="8">
        <f>SUMPRODUCT(SUMIFS(AssessedValuation[100% Reserved4],AssessedValuation[Dist],$C95,AssessedValuation[Tif_NonTIF],$A$4))</f>
        <v>0</v>
      </c>
      <c r="O95" s="8">
        <f>SUMPRODUCT(SUMIFS(AssessedValuation[100% Railroads],AssessedValuation[Dist],$C95:$E95,AssessedValuation[Tif_NonTIF],$A$4))</f>
        <v>2923908</v>
      </c>
      <c r="P95" s="8">
        <f>SUMPRODUCT(SUMIFS(AssessedValuation[100% Utilities],AssessedValuation[Dist],$C95:$E95,AssessedValuation[Tif_NonTIF],$A$4))</f>
        <v>81584</v>
      </c>
      <c r="Q95" s="8">
        <f>SUMPRODUCT(SUMIFS(AssessedValuation[100% Other],AssessedValuation[Dist],$C95:$E95,AssessedValuation[Tif_NonTIF],$A$4))</f>
        <v>0</v>
      </c>
      <c r="R95" s="8">
        <f>SUMPRODUCT(SUMIFS(AssessedValuation[100% Gross],AssessedValuation[Dist],$C95:$E95,AssessedValuation[Tif_NonTIF],$A$4))</f>
        <v>316952392</v>
      </c>
      <c r="S95" s="8">
        <f>SUMPRODUCT(SUMIFS(AssessedValuation[100% Military Exempt],AssessedValuation[Dist],$C95:$E95,AssessedValuation[Tif_NonTIF],$A$4))</f>
        <v>444000</v>
      </c>
      <c r="T95" s="8">
        <f>SUMPRODUCT(SUMIFS(AssessedValuation[100% Homestead Exempt],AssessedValuation[Dist],$C95:$E95,AssessedValuation[Tif_NonTIF],$A$4))</f>
        <v>1781000</v>
      </c>
      <c r="U95" s="8">
        <f>SUMPRODUCT(SUMIFS(AssessedValuation[100% Net],AssessedValuation[Dist],$C95:$E95,AssessedValuation[Tif_NonTIF],$A$4))</f>
        <v>314727392</v>
      </c>
      <c r="V95" s="8">
        <f>SUMPRODUCT(SUMIFS(AssessedValuation[100% Gas &amp; Elec Utilities],AssessedValuation[Dist],$C95:$E95,AssessedValuation[Tif_NonTIF],$A$4))</f>
        <v>59855896</v>
      </c>
      <c r="W95" s="8">
        <f t="shared" si="1"/>
        <v>374583288</v>
      </c>
    </row>
    <row r="96" spans="1:23" x14ac:dyDescent="0.25">
      <c r="A96">
        <v>2026</v>
      </c>
      <c r="B96" t="s">
        <v>1062</v>
      </c>
      <c r="C96" t="s">
        <v>1220</v>
      </c>
      <c r="D96" t="s">
        <v>1750</v>
      </c>
      <c r="E96" t="s">
        <v>1750</v>
      </c>
      <c r="F96" t="s">
        <v>1220</v>
      </c>
      <c r="G96" t="s">
        <v>1221</v>
      </c>
      <c r="H96" s="8">
        <f>SUMPRODUCT(SUMIFS(AssessedValuation[100% Residential],AssessedValuation[Dist],$C96:$E96,AssessedValuation[Tif_NonTIF],$A$4))</f>
        <v>270973517</v>
      </c>
      <c r="I96" s="8">
        <f>SUMPRODUCT(SUMIFS(AssessedValuation[100% Ag Land],AssessedValuation[Dist],$C96:$E96,AssessedValuation[Tif_NonTIF],$A$4))</f>
        <v>122401010</v>
      </c>
      <c r="J96" s="8">
        <f>SUMPRODUCT(SUMIFS(AssessedValuation[100% Ag Building],AssessedValuation[Dist],$C96:$E96,AssessedValuation[Tif_NonTIF],$A$4))</f>
        <v>8777610</v>
      </c>
      <c r="K96" s="8">
        <f>SUMPRODUCT(SUMIFS(AssessedValuation[100% Commercial],AssessedValuation[Dist],$C96:$E96,AssessedValuation[Tif_NonTIF],$A$4))</f>
        <v>52136073</v>
      </c>
      <c r="L96" s="8">
        <f>SUMPRODUCT(SUMIFS(AssessedValuation[100% Industrial],AssessedValuation[Dist],$C96:$E96,AssessedValuation[Tif_NonTIF],$A$4))</f>
        <v>26617941</v>
      </c>
      <c r="M96" s="8">
        <f>SUMPRODUCT(SUMIFS(AssessedValuation[100% Reserved],AssessedValuation[Dist],$C96:$E96,AssessedValuation[Tif_NonTIF],$A$4))</f>
        <v>0</v>
      </c>
      <c r="N96" s="8">
        <f>SUMPRODUCT(SUMIFS(AssessedValuation[100% Reserved4],AssessedValuation[Dist],$C96,AssessedValuation[Tif_NonTIF],$A$4))</f>
        <v>0</v>
      </c>
      <c r="O96" s="8">
        <f>SUMPRODUCT(SUMIFS(AssessedValuation[100% Railroads],AssessedValuation[Dist],$C96:$E96,AssessedValuation[Tif_NonTIF],$A$4))</f>
        <v>2404694</v>
      </c>
      <c r="P96" s="8">
        <f>SUMPRODUCT(SUMIFS(AssessedValuation[100% Utilities],AssessedValuation[Dist],$C96:$E96,AssessedValuation[Tif_NonTIF],$A$4))</f>
        <v>6368760</v>
      </c>
      <c r="Q96" s="8">
        <f>SUMPRODUCT(SUMIFS(AssessedValuation[100% Other],AssessedValuation[Dist],$C96:$E96,AssessedValuation[Tif_NonTIF],$A$4))</f>
        <v>0</v>
      </c>
      <c r="R96" s="8">
        <f>SUMPRODUCT(SUMIFS(AssessedValuation[100% Gross],AssessedValuation[Dist],$C96:$E96,AssessedValuation[Tif_NonTIF],$A$4))</f>
        <v>489679605</v>
      </c>
      <c r="S96" s="8">
        <f>SUMPRODUCT(SUMIFS(AssessedValuation[100% Military Exempt],AssessedValuation[Dist],$C96:$E96,AssessedValuation[Tif_NonTIF],$A$4))</f>
        <v>528000</v>
      </c>
      <c r="T96" s="8">
        <f>SUMPRODUCT(SUMIFS(AssessedValuation[100% Homestead Exempt],AssessedValuation[Dist],$C96:$E96,AssessedValuation[Tif_NonTIF],$A$4))</f>
        <v>1566500</v>
      </c>
      <c r="U96" s="8">
        <f>SUMPRODUCT(SUMIFS(AssessedValuation[100% Net],AssessedValuation[Dist],$C96:$E96,AssessedValuation[Tif_NonTIF],$A$4))</f>
        <v>487585105</v>
      </c>
      <c r="V96" s="8">
        <f>SUMPRODUCT(SUMIFS(AssessedValuation[100% Gas &amp; Elec Utilities],AssessedValuation[Dist],$C96:$E96,AssessedValuation[Tif_NonTIF],$A$4))</f>
        <v>28631020</v>
      </c>
      <c r="W96" s="8">
        <f t="shared" si="1"/>
        <v>516216125</v>
      </c>
    </row>
    <row r="97" spans="1:23" x14ac:dyDescent="0.25">
      <c r="A97">
        <v>2026</v>
      </c>
      <c r="B97" t="s">
        <v>1037</v>
      </c>
      <c r="C97" t="s">
        <v>1222</v>
      </c>
      <c r="D97" t="s">
        <v>1750</v>
      </c>
      <c r="E97" t="s">
        <v>1750</v>
      </c>
      <c r="F97" t="s">
        <v>1222</v>
      </c>
      <c r="G97" t="s">
        <v>1223</v>
      </c>
      <c r="H97" s="8">
        <f>SUMPRODUCT(SUMIFS(AssessedValuation[100% Residential],AssessedValuation[Dist],$C97:$E97,AssessedValuation[Tif_NonTIF],$A$4))</f>
        <v>203406133</v>
      </c>
      <c r="I97" s="8">
        <f>SUMPRODUCT(SUMIFS(AssessedValuation[100% Ag Land],AssessedValuation[Dist],$C97:$E97,AssessedValuation[Tif_NonTIF],$A$4))</f>
        <v>183116030</v>
      </c>
      <c r="J97" s="8">
        <f>SUMPRODUCT(SUMIFS(AssessedValuation[100% Ag Building],AssessedValuation[Dist],$C97:$E97,AssessedValuation[Tif_NonTIF],$A$4))</f>
        <v>19420330</v>
      </c>
      <c r="K97" s="8">
        <f>SUMPRODUCT(SUMIFS(AssessedValuation[100% Commercial],AssessedValuation[Dist],$C97:$E97,AssessedValuation[Tif_NonTIF],$A$4))</f>
        <v>45549244</v>
      </c>
      <c r="L97" s="8">
        <f>SUMPRODUCT(SUMIFS(AssessedValuation[100% Industrial],AssessedValuation[Dist],$C97:$E97,AssessedValuation[Tif_NonTIF],$A$4))</f>
        <v>85777600</v>
      </c>
      <c r="M97" s="8">
        <f>SUMPRODUCT(SUMIFS(AssessedValuation[100% Reserved],AssessedValuation[Dist],$C97:$E97,AssessedValuation[Tif_NonTIF],$A$4))</f>
        <v>0</v>
      </c>
      <c r="N97" s="8">
        <f>SUMPRODUCT(SUMIFS(AssessedValuation[100% Reserved4],AssessedValuation[Dist],$C97,AssessedValuation[Tif_NonTIF],$A$4))</f>
        <v>0</v>
      </c>
      <c r="O97" s="8">
        <f>SUMPRODUCT(SUMIFS(AssessedValuation[100% Railroads],AssessedValuation[Dist],$C97:$E97,AssessedValuation[Tif_NonTIF],$A$4))</f>
        <v>34719582</v>
      </c>
      <c r="P97" s="8">
        <f>SUMPRODUCT(SUMIFS(AssessedValuation[100% Utilities],AssessedValuation[Dist],$C97:$E97,AssessedValuation[Tif_NonTIF],$A$4))</f>
        <v>15416896</v>
      </c>
      <c r="Q97" s="8">
        <f>SUMPRODUCT(SUMIFS(AssessedValuation[100% Other],AssessedValuation[Dist],$C97:$E97,AssessedValuation[Tif_NonTIF],$A$4))</f>
        <v>73249</v>
      </c>
      <c r="R97" s="8">
        <f>SUMPRODUCT(SUMIFS(AssessedValuation[100% Gross],AssessedValuation[Dist],$C97:$E97,AssessedValuation[Tif_NonTIF],$A$4))</f>
        <v>587479064</v>
      </c>
      <c r="S97" s="8">
        <f>SUMPRODUCT(SUMIFS(AssessedValuation[100% Military Exempt],AssessedValuation[Dist],$C97:$E97,AssessedValuation[Tif_NonTIF],$A$4))</f>
        <v>639400</v>
      </c>
      <c r="T97" s="8">
        <f>SUMPRODUCT(SUMIFS(AssessedValuation[100% Homestead Exempt],AssessedValuation[Dist],$C97:$E97,AssessedValuation[Tif_NonTIF],$A$4))</f>
        <v>1942940</v>
      </c>
      <c r="U97" s="8">
        <f>SUMPRODUCT(SUMIFS(AssessedValuation[100% Net],AssessedValuation[Dist],$C97:$E97,AssessedValuation[Tif_NonTIF],$A$4))</f>
        <v>584896724</v>
      </c>
      <c r="V97" s="8">
        <f>SUMPRODUCT(SUMIFS(AssessedValuation[100% Gas &amp; Elec Utilities],AssessedValuation[Dist],$C97:$E97,AssessedValuation[Tif_NonTIF],$A$4))</f>
        <v>27503308</v>
      </c>
      <c r="W97" s="8">
        <f t="shared" si="1"/>
        <v>612400032</v>
      </c>
    </row>
    <row r="98" spans="1:23" x14ac:dyDescent="0.25">
      <c r="A98">
        <v>2026</v>
      </c>
      <c r="B98" t="s">
        <v>1024</v>
      </c>
      <c r="C98" t="s">
        <v>1224</v>
      </c>
      <c r="D98" t="s">
        <v>1750</v>
      </c>
      <c r="E98" t="s">
        <v>1750</v>
      </c>
      <c r="F98" t="s">
        <v>1224</v>
      </c>
      <c r="G98" t="s">
        <v>1225</v>
      </c>
      <c r="H98" s="8">
        <f>SUMPRODUCT(SUMIFS(AssessedValuation[100% Residential],AssessedValuation[Dist],$C98:$E98,AssessedValuation[Tif_NonTIF],$A$4))</f>
        <v>353005509</v>
      </c>
      <c r="I98" s="8">
        <f>SUMPRODUCT(SUMIFS(AssessedValuation[100% Ag Land],AssessedValuation[Dist],$C98:$E98,AssessedValuation[Tif_NonTIF],$A$4))</f>
        <v>78056470</v>
      </c>
      <c r="J98" s="8">
        <f>SUMPRODUCT(SUMIFS(AssessedValuation[100% Ag Building],AssessedValuation[Dist],$C98:$E98,AssessedValuation[Tif_NonTIF],$A$4))</f>
        <v>4047700</v>
      </c>
      <c r="K98" s="8">
        <f>SUMPRODUCT(SUMIFS(AssessedValuation[100% Commercial],AssessedValuation[Dist],$C98:$E98,AssessedValuation[Tif_NonTIF],$A$4))</f>
        <v>16957108</v>
      </c>
      <c r="L98" s="8">
        <f>SUMPRODUCT(SUMIFS(AssessedValuation[100% Industrial],AssessedValuation[Dist],$C98:$E98,AssessedValuation[Tif_NonTIF],$A$4))</f>
        <v>1924800</v>
      </c>
      <c r="M98" s="8">
        <f>SUMPRODUCT(SUMIFS(AssessedValuation[100% Reserved],AssessedValuation[Dist],$C98:$E98,AssessedValuation[Tif_NonTIF],$A$4))</f>
        <v>0</v>
      </c>
      <c r="N98" s="8">
        <f>SUMPRODUCT(SUMIFS(AssessedValuation[100% Reserved4],AssessedValuation[Dist],$C98,AssessedValuation[Tif_NonTIF],$A$4))</f>
        <v>0</v>
      </c>
      <c r="O98" s="8">
        <f>SUMPRODUCT(SUMIFS(AssessedValuation[100% Railroads],AssessedValuation[Dist],$C98:$E98,AssessedValuation[Tif_NonTIF],$A$4))</f>
        <v>2437150</v>
      </c>
      <c r="P98" s="8">
        <f>SUMPRODUCT(SUMIFS(AssessedValuation[100% Utilities],AssessedValuation[Dist],$C98:$E98,AssessedValuation[Tif_NonTIF],$A$4))</f>
        <v>1316769</v>
      </c>
      <c r="Q98" s="8">
        <f>SUMPRODUCT(SUMIFS(AssessedValuation[100% Other],AssessedValuation[Dist],$C98:$E98,AssessedValuation[Tif_NonTIF],$A$4))</f>
        <v>0</v>
      </c>
      <c r="R98" s="8">
        <f>SUMPRODUCT(SUMIFS(AssessedValuation[100% Gross],AssessedValuation[Dist],$C98:$E98,AssessedValuation[Tif_NonTIF],$A$4))</f>
        <v>457745506</v>
      </c>
      <c r="S98" s="8">
        <f>SUMPRODUCT(SUMIFS(AssessedValuation[100% Military Exempt],AssessedValuation[Dist],$C98:$E98,AssessedValuation[Tif_NonTIF],$A$4))</f>
        <v>476000</v>
      </c>
      <c r="T98" s="8">
        <f>SUMPRODUCT(SUMIFS(AssessedValuation[100% Homestead Exempt],AssessedValuation[Dist],$C98:$E98,AssessedValuation[Tif_NonTIF],$A$4))</f>
        <v>845000</v>
      </c>
      <c r="U98" s="8">
        <f>SUMPRODUCT(SUMIFS(AssessedValuation[100% Net],AssessedValuation[Dist],$C98:$E98,AssessedValuation[Tif_NonTIF],$A$4))</f>
        <v>456424506</v>
      </c>
      <c r="V98" s="8">
        <f>SUMPRODUCT(SUMIFS(AssessedValuation[100% Gas &amp; Elec Utilities],AssessedValuation[Dist],$C98:$E98,AssessedValuation[Tif_NonTIF],$A$4))</f>
        <v>38843224</v>
      </c>
      <c r="W98" s="8">
        <f t="shared" si="1"/>
        <v>495267730</v>
      </c>
    </row>
    <row r="99" spans="1:23" x14ac:dyDescent="0.25">
      <c r="A99">
        <v>2026</v>
      </c>
      <c r="B99" t="s">
        <v>1029</v>
      </c>
      <c r="C99" t="s">
        <v>1226</v>
      </c>
      <c r="D99" t="s">
        <v>1750</v>
      </c>
      <c r="E99" t="s">
        <v>1750</v>
      </c>
      <c r="F99" t="s">
        <v>1226</v>
      </c>
      <c r="G99" t="s">
        <v>1227</v>
      </c>
      <c r="H99" s="8">
        <f>SUMPRODUCT(SUMIFS(AssessedValuation[100% Residential],AssessedValuation[Dist],$C99:$E99,AssessedValuation[Tif_NonTIF],$A$4))</f>
        <v>212987162</v>
      </c>
      <c r="I99" s="8">
        <f>SUMPRODUCT(SUMIFS(AssessedValuation[100% Ag Land],AssessedValuation[Dist],$C99:$E99,AssessedValuation[Tif_NonTIF],$A$4))</f>
        <v>170390530</v>
      </c>
      <c r="J99" s="8">
        <f>SUMPRODUCT(SUMIFS(AssessedValuation[100% Ag Building],AssessedValuation[Dist],$C99:$E99,AssessedValuation[Tif_NonTIF],$A$4))</f>
        <v>11899090</v>
      </c>
      <c r="K99" s="8">
        <f>SUMPRODUCT(SUMIFS(AssessedValuation[100% Commercial],AssessedValuation[Dist],$C99:$E99,AssessedValuation[Tif_NonTIF],$A$4))</f>
        <v>11650348</v>
      </c>
      <c r="L99" s="8">
        <f>SUMPRODUCT(SUMIFS(AssessedValuation[100% Industrial],AssessedValuation[Dist],$C99:$E99,AssessedValuation[Tif_NonTIF],$A$4))</f>
        <v>3475030</v>
      </c>
      <c r="M99" s="8">
        <f>SUMPRODUCT(SUMIFS(AssessedValuation[100% Reserved],AssessedValuation[Dist],$C99:$E99,AssessedValuation[Tif_NonTIF],$A$4))</f>
        <v>0</v>
      </c>
      <c r="N99" s="8">
        <f>SUMPRODUCT(SUMIFS(AssessedValuation[100% Reserved4],AssessedValuation[Dist],$C99,AssessedValuation[Tif_NonTIF],$A$4))</f>
        <v>0</v>
      </c>
      <c r="O99" s="8">
        <f>SUMPRODUCT(SUMIFS(AssessedValuation[100% Railroads],AssessedValuation[Dist],$C99:$E99,AssessedValuation[Tif_NonTIF],$A$4))</f>
        <v>2798508</v>
      </c>
      <c r="P99" s="8">
        <f>SUMPRODUCT(SUMIFS(AssessedValuation[100% Utilities],AssessedValuation[Dist],$C99:$E99,AssessedValuation[Tif_NonTIF],$A$4))</f>
        <v>6081379</v>
      </c>
      <c r="Q99" s="8">
        <f>SUMPRODUCT(SUMIFS(AssessedValuation[100% Other],AssessedValuation[Dist],$C99:$E99,AssessedValuation[Tif_NonTIF],$A$4))</f>
        <v>0</v>
      </c>
      <c r="R99" s="8">
        <f>SUMPRODUCT(SUMIFS(AssessedValuation[100% Gross],AssessedValuation[Dist],$C99:$E99,AssessedValuation[Tif_NonTIF],$A$4))</f>
        <v>419282047</v>
      </c>
      <c r="S99" s="8">
        <f>SUMPRODUCT(SUMIFS(AssessedValuation[100% Military Exempt],AssessedValuation[Dist],$C99:$E99,AssessedValuation[Tif_NonTIF],$A$4))</f>
        <v>512000</v>
      </c>
      <c r="T99" s="8">
        <f>SUMPRODUCT(SUMIFS(AssessedValuation[100% Homestead Exempt],AssessedValuation[Dist],$C99:$E99,AssessedValuation[Tif_NonTIF],$A$4))</f>
        <v>2054000</v>
      </c>
      <c r="U99" s="8">
        <f>SUMPRODUCT(SUMIFS(AssessedValuation[100% Net],AssessedValuation[Dist],$C99:$E99,AssessedValuation[Tif_NonTIF],$A$4))</f>
        <v>416716047</v>
      </c>
      <c r="V99" s="8">
        <f>SUMPRODUCT(SUMIFS(AssessedValuation[100% Gas &amp; Elec Utilities],AssessedValuation[Dist],$C99:$E99,AssessedValuation[Tif_NonTIF],$A$4))</f>
        <v>25461414</v>
      </c>
      <c r="W99" s="8">
        <f t="shared" si="1"/>
        <v>442177461</v>
      </c>
    </row>
    <row r="100" spans="1:23" x14ac:dyDescent="0.25">
      <c r="A100">
        <v>2026</v>
      </c>
      <c r="B100" t="s">
        <v>1029</v>
      </c>
      <c r="C100" t="s">
        <v>1228</v>
      </c>
      <c r="D100" t="s">
        <v>1750</v>
      </c>
      <c r="E100" t="s">
        <v>1750</v>
      </c>
      <c r="F100" t="s">
        <v>1727</v>
      </c>
      <c r="G100" t="s">
        <v>1229</v>
      </c>
      <c r="H100" s="8">
        <f>SUMPRODUCT(SUMIFS(AssessedValuation[100% Residential],AssessedValuation[Dist],$C100:$E100,AssessedValuation[Tif_NonTIF],$A$4))</f>
        <v>239284770</v>
      </c>
      <c r="I100" s="8">
        <f>SUMPRODUCT(SUMIFS(AssessedValuation[100% Ag Land],AssessedValuation[Dist],$C100:$E100,AssessedValuation[Tif_NonTIF],$A$4))</f>
        <v>184957920</v>
      </c>
      <c r="J100" s="8">
        <f>SUMPRODUCT(SUMIFS(AssessedValuation[100% Ag Building],AssessedValuation[Dist],$C100:$E100,AssessedValuation[Tif_NonTIF],$A$4))</f>
        <v>6485120</v>
      </c>
      <c r="K100" s="8">
        <f>SUMPRODUCT(SUMIFS(AssessedValuation[100% Commercial],AssessedValuation[Dist],$C100:$E100,AssessedValuation[Tif_NonTIF],$A$4))</f>
        <v>33217730</v>
      </c>
      <c r="L100" s="8">
        <f>SUMPRODUCT(SUMIFS(AssessedValuation[100% Industrial],AssessedValuation[Dist],$C100:$E100,AssessedValuation[Tif_NonTIF],$A$4))</f>
        <v>40875300</v>
      </c>
      <c r="M100" s="8">
        <f>SUMPRODUCT(SUMIFS(AssessedValuation[100% Reserved],AssessedValuation[Dist],$C100:$E100,AssessedValuation[Tif_NonTIF],$A$4))</f>
        <v>0</v>
      </c>
      <c r="N100" s="8">
        <f>SUMPRODUCT(SUMIFS(AssessedValuation[100% Reserved4],AssessedValuation[Dist],$C100,AssessedValuation[Tif_NonTIF],$A$4))</f>
        <v>0</v>
      </c>
      <c r="O100" s="8">
        <f>SUMPRODUCT(SUMIFS(AssessedValuation[100% Railroads],AssessedValuation[Dist],$C100:$E100,AssessedValuation[Tif_NonTIF],$A$4))</f>
        <v>28069986</v>
      </c>
      <c r="P100" s="8">
        <f>SUMPRODUCT(SUMIFS(AssessedValuation[100% Utilities],AssessedValuation[Dist],$C100:$E100,AssessedValuation[Tif_NonTIF],$A$4))</f>
        <v>400032</v>
      </c>
      <c r="Q100" s="8">
        <f>SUMPRODUCT(SUMIFS(AssessedValuation[100% Other],AssessedValuation[Dist],$C100:$E100,AssessedValuation[Tif_NonTIF],$A$4))</f>
        <v>0</v>
      </c>
      <c r="R100" s="8">
        <f>SUMPRODUCT(SUMIFS(AssessedValuation[100% Gross],AssessedValuation[Dist],$C100:$E100,AssessedValuation[Tif_NonTIF],$A$4))</f>
        <v>533290858</v>
      </c>
      <c r="S100" s="8">
        <f>SUMPRODUCT(SUMIFS(AssessedValuation[100% Military Exempt],AssessedValuation[Dist],$C100:$E100,AssessedValuation[Tif_NonTIF],$A$4))</f>
        <v>56000</v>
      </c>
      <c r="T100" s="8">
        <f>SUMPRODUCT(SUMIFS(AssessedValuation[100% Homestead Exempt],AssessedValuation[Dist],$C100:$E100,AssessedValuation[Tif_NonTIF],$A$4))</f>
        <v>4097120</v>
      </c>
      <c r="U100" s="8">
        <f>SUMPRODUCT(SUMIFS(AssessedValuation[100% Net],AssessedValuation[Dist],$C100:$E100,AssessedValuation[Tif_NonTIF],$A$4))</f>
        <v>529137738</v>
      </c>
      <c r="V100" s="8">
        <f>SUMPRODUCT(SUMIFS(AssessedValuation[100% Gas &amp; Elec Utilities],AssessedValuation[Dist],$C100:$E100,AssessedValuation[Tif_NonTIF],$A$4))</f>
        <v>46044181</v>
      </c>
      <c r="W100" s="8">
        <f t="shared" si="1"/>
        <v>575181919</v>
      </c>
    </row>
    <row r="101" spans="1:23" x14ac:dyDescent="0.25">
      <c r="A101">
        <v>2026</v>
      </c>
      <c r="B101" t="s">
        <v>1031</v>
      </c>
      <c r="C101" t="s">
        <v>1230</v>
      </c>
      <c r="D101" t="s">
        <v>1750</v>
      </c>
      <c r="E101" t="s">
        <v>1750</v>
      </c>
      <c r="F101" t="s">
        <v>1230</v>
      </c>
      <c r="G101" t="s">
        <v>1231</v>
      </c>
      <c r="H101" s="8">
        <f>SUMPRODUCT(SUMIFS(AssessedValuation[100% Residential],AssessedValuation[Dist],$C101:$E101,AssessedValuation[Tif_NonTIF],$A$4))</f>
        <v>298522091</v>
      </c>
      <c r="I101" s="8">
        <f>SUMPRODUCT(SUMIFS(AssessedValuation[100% Ag Land],AssessedValuation[Dist],$C101:$E101,AssessedValuation[Tif_NonTIF],$A$4))</f>
        <v>265944804</v>
      </c>
      <c r="J101" s="8">
        <f>SUMPRODUCT(SUMIFS(AssessedValuation[100% Ag Building],AssessedValuation[Dist],$C101:$E101,AssessedValuation[Tif_NonTIF],$A$4))</f>
        <v>7379897</v>
      </c>
      <c r="K101" s="8">
        <f>SUMPRODUCT(SUMIFS(AssessedValuation[100% Commercial],AssessedValuation[Dist],$C101:$E101,AssessedValuation[Tif_NonTIF],$A$4))</f>
        <v>24763222</v>
      </c>
      <c r="L101" s="8">
        <f>SUMPRODUCT(SUMIFS(AssessedValuation[100% Industrial],AssessedValuation[Dist],$C101:$E101,AssessedValuation[Tif_NonTIF],$A$4))</f>
        <v>3103188</v>
      </c>
      <c r="M101" s="8">
        <f>SUMPRODUCT(SUMIFS(AssessedValuation[100% Reserved],AssessedValuation[Dist],$C101:$E101,AssessedValuation[Tif_NonTIF],$A$4))</f>
        <v>0</v>
      </c>
      <c r="N101" s="8">
        <f>SUMPRODUCT(SUMIFS(AssessedValuation[100% Reserved4],AssessedValuation[Dist],$C101,AssessedValuation[Tif_NonTIF],$A$4))</f>
        <v>0</v>
      </c>
      <c r="O101" s="8">
        <f>SUMPRODUCT(SUMIFS(AssessedValuation[100% Railroads],AssessedValuation[Dist],$C101:$E101,AssessedValuation[Tif_NonTIF],$A$4))</f>
        <v>12872744</v>
      </c>
      <c r="P101" s="8">
        <f>SUMPRODUCT(SUMIFS(AssessedValuation[100% Utilities],AssessedValuation[Dist],$C101:$E101,AssessedValuation[Tif_NonTIF],$A$4))</f>
        <v>26876526</v>
      </c>
      <c r="Q101" s="8">
        <f>SUMPRODUCT(SUMIFS(AssessedValuation[100% Other],AssessedValuation[Dist],$C101:$E101,AssessedValuation[Tif_NonTIF],$A$4))</f>
        <v>0</v>
      </c>
      <c r="R101" s="8">
        <f>SUMPRODUCT(SUMIFS(AssessedValuation[100% Gross],AssessedValuation[Dist],$C101:$E101,AssessedValuation[Tif_NonTIF],$A$4))</f>
        <v>639462472</v>
      </c>
      <c r="S101" s="8">
        <f>SUMPRODUCT(SUMIFS(AssessedValuation[100% Military Exempt],AssessedValuation[Dist],$C101:$E101,AssessedValuation[Tif_NonTIF],$A$4))</f>
        <v>712000</v>
      </c>
      <c r="T101" s="8">
        <f>SUMPRODUCT(SUMIFS(AssessedValuation[100% Homestead Exempt],AssessedValuation[Dist],$C101:$E101,AssessedValuation[Tif_NonTIF],$A$4))</f>
        <v>809250</v>
      </c>
      <c r="U101" s="8">
        <f>SUMPRODUCT(SUMIFS(AssessedValuation[100% Net],AssessedValuation[Dist],$C101:$E101,AssessedValuation[Tif_NonTIF],$A$4))</f>
        <v>637941222</v>
      </c>
      <c r="V101" s="8">
        <f>SUMPRODUCT(SUMIFS(AssessedValuation[100% Gas &amp; Elec Utilities],AssessedValuation[Dist],$C101:$E101,AssessedValuation[Tif_NonTIF],$A$4))</f>
        <v>36519254</v>
      </c>
      <c r="W101" s="8">
        <f t="shared" si="1"/>
        <v>674460476</v>
      </c>
    </row>
    <row r="102" spans="1:23" x14ac:dyDescent="0.25">
      <c r="A102">
        <v>2026</v>
      </c>
      <c r="B102" t="s">
        <v>1037</v>
      </c>
      <c r="C102" t="s">
        <v>1232</v>
      </c>
      <c r="D102" t="s">
        <v>1750</v>
      </c>
      <c r="E102" t="s">
        <v>1750</v>
      </c>
      <c r="F102" t="s">
        <v>1232</v>
      </c>
      <c r="G102" t="s">
        <v>1234</v>
      </c>
      <c r="H102" s="8">
        <f>SUMPRODUCT(SUMIFS(AssessedValuation[100% Residential],AssessedValuation[Dist],$C102:$E102,AssessedValuation[Tif_NonTIF],$A$4))</f>
        <v>529550926</v>
      </c>
      <c r="I102" s="8">
        <f>SUMPRODUCT(SUMIFS(AssessedValuation[100% Ag Land],AssessedValuation[Dist],$C102:$E102,AssessedValuation[Tif_NonTIF],$A$4))</f>
        <v>295912160</v>
      </c>
      <c r="J102" s="8">
        <f>SUMPRODUCT(SUMIFS(AssessedValuation[100% Ag Building],AssessedValuation[Dist],$C102:$E102,AssessedValuation[Tif_NonTIF],$A$4))</f>
        <v>22789750</v>
      </c>
      <c r="K102" s="8">
        <f>SUMPRODUCT(SUMIFS(AssessedValuation[100% Commercial],AssessedValuation[Dist],$C102:$E102,AssessedValuation[Tif_NonTIF],$A$4))</f>
        <v>42866180</v>
      </c>
      <c r="L102" s="8">
        <f>SUMPRODUCT(SUMIFS(AssessedValuation[100% Industrial],AssessedValuation[Dist],$C102:$E102,AssessedValuation[Tif_NonTIF],$A$4))</f>
        <v>16987332</v>
      </c>
      <c r="M102" s="8">
        <f>SUMPRODUCT(SUMIFS(AssessedValuation[100% Reserved],AssessedValuation[Dist],$C102:$E102,AssessedValuation[Tif_NonTIF],$A$4))</f>
        <v>0</v>
      </c>
      <c r="N102" s="8">
        <f>SUMPRODUCT(SUMIFS(AssessedValuation[100% Reserved4],AssessedValuation[Dist],$C102,AssessedValuation[Tif_NonTIF],$A$4))</f>
        <v>0</v>
      </c>
      <c r="O102" s="8">
        <f>SUMPRODUCT(SUMIFS(AssessedValuation[100% Railroads],AssessedValuation[Dist],$C102:$E102,AssessedValuation[Tif_NonTIF],$A$4))</f>
        <v>8652963</v>
      </c>
      <c r="P102" s="8">
        <f>SUMPRODUCT(SUMIFS(AssessedValuation[100% Utilities],AssessedValuation[Dist],$C102:$E102,AssessedValuation[Tif_NonTIF],$A$4))</f>
        <v>517017</v>
      </c>
      <c r="Q102" s="8">
        <f>SUMPRODUCT(SUMIFS(AssessedValuation[100% Other],AssessedValuation[Dist],$C102:$E102,AssessedValuation[Tif_NonTIF],$A$4))</f>
        <v>0</v>
      </c>
      <c r="R102" s="8">
        <f>SUMPRODUCT(SUMIFS(AssessedValuation[100% Gross],AssessedValuation[Dist],$C102:$E102,AssessedValuation[Tif_NonTIF],$A$4))</f>
        <v>917276328</v>
      </c>
      <c r="S102" s="8">
        <f>SUMPRODUCT(SUMIFS(AssessedValuation[100% Military Exempt],AssessedValuation[Dist],$C102:$E102,AssessedValuation[Tif_NonTIF],$A$4))</f>
        <v>1122201</v>
      </c>
      <c r="T102" s="8">
        <f>SUMPRODUCT(SUMIFS(AssessedValuation[100% Homestead Exempt],AssessedValuation[Dist],$C102:$E102,AssessedValuation[Tif_NonTIF],$A$4))</f>
        <v>4153500</v>
      </c>
      <c r="U102" s="8">
        <f>SUMPRODUCT(SUMIFS(AssessedValuation[100% Net],AssessedValuation[Dist],$C102:$E102,AssessedValuation[Tif_NonTIF],$A$4))</f>
        <v>912000627</v>
      </c>
      <c r="V102" s="8">
        <f>SUMPRODUCT(SUMIFS(AssessedValuation[100% Gas &amp; Elec Utilities],AssessedValuation[Dist],$C102:$E102,AssessedValuation[Tif_NonTIF],$A$4))</f>
        <v>21416771</v>
      </c>
      <c r="W102" s="8">
        <f t="shared" si="1"/>
        <v>933417398</v>
      </c>
    </row>
    <row r="103" spans="1:23" x14ac:dyDescent="0.25">
      <c r="A103">
        <v>2026</v>
      </c>
      <c r="B103" t="s">
        <v>1031</v>
      </c>
      <c r="C103" t="s">
        <v>1235</v>
      </c>
      <c r="D103" t="s">
        <v>1750</v>
      </c>
      <c r="E103" t="s">
        <v>1750</v>
      </c>
      <c r="F103" t="s">
        <v>1235</v>
      </c>
      <c r="G103" t="s">
        <v>1236</v>
      </c>
      <c r="H103" s="8">
        <f>SUMPRODUCT(SUMIFS(AssessedValuation[100% Residential],AssessedValuation[Dist],$C103:$E103,AssessedValuation[Tif_NonTIF],$A$4))</f>
        <v>177682745</v>
      </c>
      <c r="I103" s="8">
        <f>SUMPRODUCT(SUMIFS(AssessedValuation[100% Ag Land],AssessedValuation[Dist],$C103:$E103,AssessedValuation[Tif_NonTIF],$A$4))</f>
        <v>100072490</v>
      </c>
      <c r="J103" s="8">
        <f>SUMPRODUCT(SUMIFS(AssessedValuation[100% Ag Building],AssessedValuation[Dist],$C103:$E103,AssessedValuation[Tif_NonTIF],$A$4))</f>
        <v>10589189</v>
      </c>
      <c r="K103" s="8">
        <f>SUMPRODUCT(SUMIFS(AssessedValuation[100% Commercial],AssessedValuation[Dist],$C103:$E103,AssessedValuation[Tif_NonTIF],$A$4))</f>
        <v>10956375</v>
      </c>
      <c r="L103" s="8">
        <f>SUMPRODUCT(SUMIFS(AssessedValuation[100% Industrial],AssessedValuation[Dist],$C103:$E103,AssessedValuation[Tif_NonTIF],$A$4))</f>
        <v>4177170</v>
      </c>
      <c r="M103" s="8">
        <f>SUMPRODUCT(SUMIFS(AssessedValuation[100% Reserved],AssessedValuation[Dist],$C103:$E103,AssessedValuation[Tif_NonTIF],$A$4))</f>
        <v>0</v>
      </c>
      <c r="N103" s="8">
        <f>SUMPRODUCT(SUMIFS(AssessedValuation[100% Reserved4],AssessedValuation[Dist],$C103,AssessedValuation[Tif_NonTIF],$A$4))</f>
        <v>0</v>
      </c>
      <c r="O103" s="8">
        <f>SUMPRODUCT(SUMIFS(AssessedValuation[100% Railroads],AssessedValuation[Dist],$C103:$E103,AssessedValuation[Tif_NonTIF],$A$4))</f>
        <v>14199236</v>
      </c>
      <c r="P103" s="8">
        <f>SUMPRODUCT(SUMIFS(AssessedValuation[100% Utilities],AssessedValuation[Dist],$C103:$E103,AssessedValuation[Tif_NonTIF],$A$4))</f>
        <v>661176</v>
      </c>
      <c r="Q103" s="8">
        <f>SUMPRODUCT(SUMIFS(AssessedValuation[100% Other],AssessedValuation[Dist],$C103:$E103,AssessedValuation[Tif_NonTIF],$A$4))</f>
        <v>0</v>
      </c>
      <c r="R103" s="8">
        <f>SUMPRODUCT(SUMIFS(AssessedValuation[100% Gross],AssessedValuation[Dist],$C103:$E103,AssessedValuation[Tif_NonTIF],$A$4))</f>
        <v>318338381</v>
      </c>
      <c r="S103" s="8">
        <f>SUMPRODUCT(SUMIFS(AssessedValuation[100% Military Exempt],AssessedValuation[Dist],$C103:$E103,AssessedValuation[Tif_NonTIF],$A$4))</f>
        <v>468000</v>
      </c>
      <c r="T103" s="8">
        <f>SUMPRODUCT(SUMIFS(AssessedValuation[100% Homestead Exempt],AssessedValuation[Dist],$C103:$E103,AssessedValuation[Tif_NonTIF],$A$4))</f>
        <v>1761500</v>
      </c>
      <c r="U103" s="8">
        <f>SUMPRODUCT(SUMIFS(AssessedValuation[100% Net],AssessedValuation[Dist],$C103:$E103,AssessedValuation[Tif_NonTIF],$A$4))</f>
        <v>316108881</v>
      </c>
      <c r="V103" s="8">
        <f>SUMPRODUCT(SUMIFS(AssessedValuation[100% Gas &amp; Elec Utilities],AssessedValuation[Dist],$C103:$E103,AssessedValuation[Tif_NonTIF],$A$4))</f>
        <v>26831886</v>
      </c>
      <c r="W103" s="8">
        <f t="shared" si="1"/>
        <v>342940767</v>
      </c>
    </row>
    <row r="104" spans="1:23" x14ac:dyDescent="0.25">
      <c r="A104">
        <v>2026</v>
      </c>
      <c r="B104" t="s">
        <v>1052</v>
      </c>
      <c r="C104" t="s">
        <v>1237</v>
      </c>
      <c r="D104" t="s">
        <v>1750</v>
      </c>
      <c r="E104" t="s">
        <v>1750</v>
      </c>
      <c r="F104" t="s">
        <v>1237</v>
      </c>
      <c r="G104" t="s">
        <v>1238</v>
      </c>
      <c r="H104" s="8">
        <f>SUMPRODUCT(SUMIFS(AssessedValuation[100% Residential],AssessedValuation[Dist],$C104:$E104,AssessedValuation[Tif_NonTIF],$A$4))</f>
        <v>288808540</v>
      </c>
      <c r="I104" s="8">
        <f>SUMPRODUCT(SUMIFS(AssessedValuation[100% Ag Land],AssessedValuation[Dist],$C104:$E104,AssessedValuation[Tif_NonTIF],$A$4))</f>
        <v>50786700</v>
      </c>
      <c r="J104" s="8">
        <f>SUMPRODUCT(SUMIFS(AssessedValuation[100% Ag Building],AssessedValuation[Dist],$C104:$E104,AssessedValuation[Tif_NonTIF],$A$4))</f>
        <v>6512900</v>
      </c>
      <c r="K104" s="8">
        <f>SUMPRODUCT(SUMIFS(AssessedValuation[100% Commercial],AssessedValuation[Dist],$C104:$E104,AssessedValuation[Tif_NonTIF],$A$4))</f>
        <v>22812581</v>
      </c>
      <c r="L104" s="8">
        <f>SUMPRODUCT(SUMIFS(AssessedValuation[100% Industrial],AssessedValuation[Dist],$C104:$E104,AssessedValuation[Tif_NonTIF],$A$4))</f>
        <v>4161379</v>
      </c>
      <c r="M104" s="8">
        <f>SUMPRODUCT(SUMIFS(AssessedValuation[100% Reserved],AssessedValuation[Dist],$C104:$E104,AssessedValuation[Tif_NonTIF],$A$4))</f>
        <v>0</v>
      </c>
      <c r="N104" s="8">
        <f>SUMPRODUCT(SUMIFS(AssessedValuation[100% Reserved4],AssessedValuation[Dist],$C104,AssessedValuation[Tif_NonTIF],$A$4))</f>
        <v>0</v>
      </c>
      <c r="O104" s="8">
        <f>SUMPRODUCT(SUMIFS(AssessedValuation[100% Railroads],AssessedValuation[Dist],$C104:$E104,AssessedValuation[Tif_NonTIF],$A$4))</f>
        <v>8255838</v>
      </c>
      <c r="P104" s="8">
        <f>SUMPRODUCT(SUMIFS(AssessedValuation[100% Utilities],AssessedValuation[Dist],$C104:$E104,AssessedValuation[Tif_NonTIF],$A$4))</f>
        <v>2411311</v>
      </c>
      <c r="Q104" s="8">
        <f>SUMPRODUCT(SUMIFS(AssessedValuation[100% Other],AssessedValuation[Dist],$C104:$E104,AssessedValuation[Tif_NonTIF],$A$4))</f>
        <v>0</v>
      </c>
      <c r="R104" s="8">
        <f>SUMPRODUCT(SUMIFS(AssessedValuation[100% Gross],AssessedValuation[Dist],$C104:$E104,AssessedValuation[Tif_NonTIF],$A$4))</f>
        <v>383749249</v>
      </c>
      <c r="S104" s="8">
        <f>SUMPRODUCT(SUMIFS(AssessedValuation[100% Military Exempt],AssessedValuation[Dist],$C104:$E104,AssessedValuation[Tif_NonTIF],$A$4))</f>
        <v>576000</v>
      </c>
      <c r="T104" s="8">
        <f>SUMPRODUCT(SUMIFS(AssessedValuation[100% Homestead Exempt],AssessedValuation[Dist],$C104:$E104,AssessedValuation[Tif_NonTIF],$A$4))</f>
        <v>1599000</v>
      </c>
      <c r="U104" s="8">
        <f>SUMPRODUCT(SUMIFS(AssessedValuation[100% Net],AssessedValuation[Dist],$C104:$E104,AssessedValuation[Tif_NonTIF],$A$4))</f>
        <v>381574249</v>
      </c>
      <c r="V104" s="8">
        <f>SUMPRODUCT(SUMIFS(AssessedValuation[100% Gas &amp; Elec Utilities],AssessedValuation[Dist],$C104:$E104,AssessedValuation[Tif_NonTIF],$A$4))</f>
        <v>90135199</v>
      </c>
      <c r="W104" s="8">
        <f t="shared" si="1"/>
        <v>471709448</v>
      </c>
    </row>
    <row r="105" spans="1:23" x14ac:dyDescent="0.25">
      <c r="A105">
        <v>2026</v>
      </c>
      <c r="B105" t="s">
        <v>1062</v>
      </c>
      <c r="C105" t="s">
        <v>1239</v>
      </c>
      <c r="D105" t="s">
        <v>1750</v>
      </c>
      <c r="E105" t="s">
        <v>1750</v>
      </c>
      <c r="F105" t="s">
        <v>1239</v>
      </c>
      <c r="G105" t="s">
        <v>1240</v>
      </c>
      <c r="H105" s="8">
        <f>SUMPRODUCT(SUMIFS(AssessedValuation[100% Residential],AssessedValuation[Dist],$C105:$E105,AssessedValuation[Tif_NonTIF],$A$4))</f>
        <v>301314651</v>
      </c>
      <c r="I105" s="8">
        <f>SUMPRODUCT(SUMIFS(AssessedValuation[100% Ag Land],AssessedValuation[Dist],$C105:$E105,AssessedValuation[Tif_NonTIF],$A$4))</f>
        <v>154161570</v>
      </c>
      <c r="J105" s="8">
        <f>SUMPRODUCT(SUMIFS(AssessedValuation[100% Ag Building],AssessedValuation[Dist],$C105:$E105,AssessedValuation[Tif_NonTIF],$A$4))</f>
        <v>10774080</v>
      </c>
      <c r="K105" s="8">
        <f>SUMPRODUCT(SUMIFS(AssessedValuation[100% Commercial],AssessedValuation[Dist],$C105:$E105,AssessedValuation[Tif_NonTIF],$A$4))</f>
        <v>25166161</v>
      </c>
      <c r="L105" s="8">
        <f>SUMPRODUCT(SUMIFS(AssessedValuation[100% Industrial],AssessedValuation[Dist],$C105:$E105,AssessedValuation[Tif_NonTIF],$A$4))</f>
        <v>5230300</v>
      </c>
      <c r="M105" s="8">
        <f>SUMPRODUCT(SUMIFS(AssessedValuation[100% Reserved],AssessedValuation[Dist],$C105:$E105,AssessedValuation[Tif_NonTIF],$A$4))</f>
        <v>0</v>
      </c>
      <c r="N105" s="8">
        <f>SUMPRODUCT(SUMIFS(AssessedValuation[100% Reserved4],AssessedValuation[Dist],$C105,AssessedValuation[Tif_NonTIF],$A$4))</f>
        <v>0</v>
      </c>
      <c r="O105" s="8">
        <f>SUMPRODUCT(SUMIFS(AssessedValuation[100% Railroads],AssessedValuation[Dist],$C105:$E105,AssessedValuation[Tif_NonTIF],$A$4))</f>
        <v>6504889</v>
      </c>
      <c r="P105" s="8">
        <f>SUMPRODUCT(SUMIFS(AssessedValuation[100% Utilities],AssessedValuation[Dist],$C105:$E105,AssessedValuation[Tif_NonTIF],$A$4))</f>
        <v>958646</v>
      </c>
      <c r="Q105" s="8">
        <f>SUMPRODUCT(SUMIFS(AssessedValuation[100% Other],AssessedValuation[Dist],$C105:$E105,AssessedValuation[Tif_NonTIF],$A$4))</f>
        <v>588000</v>
      </c>
      <c r="R105" s="8">
        <f>SUMPRODUCT(SUMIFS(AssessedValuation[100% Gross],AssessedValuation[Dist],$C105:$E105,AssessedValuation[Tif_NonTIF],$A$4))</f>
        <v>504698297</v>
      </c>
      <c r="S105" s="8">
        <f>SUMPRODUCT(SUMIFS(AssessedValuation[100% Military Exempt],AssessedValuation[Dist],$C105:$E105,AssessedValuation[Tif_NonTIF],$A$4))</f>
        <v>692000</v>
      </c>
      <c r="T105" s="8">
        <f>SUMPRODUCT(SUMIFS(AssessedValuation[100% Homestead Exempt],AssessedValuation[Dist],$C105:$E105,AssessedValuation[Tif_NonTIF],$A$4))</f>
        <v>2216500</v>
      </c>
      <c r="U105" s="8">
        <f>SUMPRODUCT(SUMIFS(AssessedValuation[100% Net],AssessedValuation[Dist],$C105:$E105,AssessedValuation[Tif_NonTIF],$A$4))</f>
        <v>501789797</v>
      </c>
      <c r="V105" s="8">
        <f>SUMPRODUCT(SUMIFS(AssessedValuation[100% Gas &amp; Elec Utilities],AssessedValuation[Dist],$C105:$E105,AssessedValuation[Tif_NonTIF],$A$4))</f>
        <v>24414715</v>
      </c>
      <c r="W105" s="8">
        <f t="shared" si="1"/>
        <v>526204512</v>
      </c>
    </row>
    <row r="106" spans="1:23" x14ac:dyDescent="0.25">
      <c r="A106">
        <v>2026</v>
      </c>
      <c r="B106" t="s">
        <v>1040</v>
      </c>
      <c r="C106" t="s">
        <v>1241</v>
      </c>
      <c r="D106" t="s">
        <v>1750</v>
      </c>
      <c r="E106" t="s">
        <v>1750</v>
      </c>
      <c r="F106" t="s">
        <v>1241</v>
      </c>
      <c r="G106" t="s">
        <v>1242</v>
      </c>
      <c r="H106" s="8">
        <f>SUMPRODUCT(SUMIFS(AssessedValuation[100% Residential],AssessedValuation[Dist],$C106:$E106,AssessedValuation[Tif_NonTIF],$A$4))</f>
        <v>299890076</v>
      </c>
      <c r="I106" s="8">
        <f>SUMPRODUCT(SUMIFS(AssessedValuation[100% Ag Land],AssessedValuation[Dist],$C106:$E106,AssessedValuation[Tif_NonTIF],$A$4))</f>
        <v>205973161</v>
      </c>
      <c r="J106" s="8">
        <f>SUMPRODUCT(SUMIFS(AssessedValuation[100% Ag Building],AssessedValuation[Dist],$C106:$E106,AssessedValuation[Tif_NonTIF],$A$4))</f>
        <v>11039780</v>
      </c>
      <c r="K106" s="8">
        <f>SUMPRODUCT(SUMIFS(AssessedValuation[100% Commercial],AssessedValuation[Dist],$C106:$E106,AssessedValuation[Tif_NonTIF],$A$4))</f>
        <v>22407561</v>
      </c>
      <c r="L106" s="8">
        <f>SUMPRODUCT(SUMIFS(AssessedValuation[100% Industrial],AssessedValuation[Dist],$C106:$E106,AssessedValuation[Tif_NonTIF],$A$4))</f>
        <v>179684495</v>
      </c>
      <c r="M106" s="8">
        <f>SUMPRODUCT(SUMIFS(AssessedValuation[100% Reserved],AssessedValuation[Dist],$C106:$E106,AssessedValuation[Tif_NonTIF],$A$4))</f>
        <v>0</v>
      </c>
      <c r="N106" s="8">
        <f>SUMPRODUCT(SUMIFS(AssessedValuation[100% Reserved4],AssessedValuation[Dist],$C106,AssessedValuation[Tif_NonTIF],$A$4))</f>
        <v>0</v>
      </c>
      <c r="O106" s="8">
        <f>SUMPRODUCT(SUMIFS(AssessedValuation[100% Railroads],AssessedValuation[Dist],$C106:$E106,AssessedValuation[Tif_NonTIF],$A$4))</f>
        <v>24602988</v>
      </c>
      <c r="P106" s="8">
        <f>SUMPRODUCT(SUMIFS(AssessedValuation[100% Utilities],AssessedValuation[Dist],$C106:$E106,AssessedValuation[Tif_NonTIF],$A$4))</f>
        <v>22932553</v>
      </c>
      <c r="Q106" s="8">
        <f>SUMPRODUCT(SUMIFS(AssessedValuation[100% Other],AssessedValuation[Dist],$C106:$E106,AssessedValuation[Tif_NonTIF],$A$4))</f>
        <v>14865</v>
      </c>
      <c r="R106" s="8">
        <f>SUMPRODUCT(SUMIFS(AssessedValuation[100% Gross],AssessedValuation[Dist],$C106:$E106,AssessedValuation[Tif_NonTIF],$A$4))</f>
        <v>766545479</v>
      </c>
      <c r="S106" s="8">
        <f>SUMPRODUCT(SUMIFS(AssessedValuation[100% Military Exempt],AssessedValuation[Dist],$C106:$E106,AssessedValuation[Tif_NonTIF],$A$4))</f>
        <v>698253</v>
      </c>
      <c r="T106" s="8">
        <f>SUMPRODUCT(SUMIFS(AssessedValuation[100% Homestead Exempt],AssessedValuation[Dist],$C106:$E106,AssessedValuation[Tif_NonTIF],$A$4))</f>
        <v>2197000</v>
      </c>
      <c r="U106" s="8">
        <f>SUMPRODUCT(SUMIFS(AssessedValuation[100% Net],AssessedValuation[Dist],$C106:$E106,AssessedValuation[Tif_NonTIF],$A$4))</f>
        <v>763650226</v>
      </c>
      <c r="V106" s="8">
        <f>SUMPRODUCT(SUMIFS(AssessedValuation[100% Gas &amp; Elec Utilities],AssessedValuation[Dist],$C106:$E106,AssessedValuation[Tif_NonTIF],$A$4))</f>
        <v>350955816</v>
      </c>
      <c r="W106" s="8">
        <f t="shared" si="1"/>
        <v>1114606042</v>
      </c>
    </row>
    <row r="107" spans="1:23" x14ac:dyDescent="0.25">
      <c r="A107">
        <v>2026</v>
      </c>
      <c r="B107" t="s">
        <v>1052</v>
      </c>
      <c r="C107" t="s">
        <v>1243</v>
      </c>
      <c r="D107" t="s">
        <v>1750</v>
      </c>
      <c r="E107" t="s">
        <v>1750</v>
      </c>
      <c r="F107" t="s">
        <v>1243</v>
      </c>
      <c r="G107" t="s">
        <v>1244</v>
      </c>
      <c r="H107" s="8">
        <f>SUMPRODUCT(SUMIFS(AssessedValuation[100% Residential],AssessedValuation[Dist],$C107:$E107,AssessedValuation[Tif_NonTIF],$A$4))</f>
        <v>191854646</v>
      </c>
      <c r="I107" s="8">
        <f>SUMPRODUCT(SUMIFS(AssessedValuation[100% Ag Land],AssessedValuation[Dist],$C107:$E107,AssessedValuation[Tif_NonTIF],$A$4))</f>
        <v>102553330</v>
      </c>
      <c r="J107" s="8">
        <f>SUMPRODUCT(SUMIFS(AssessedValuation[100% Ag Building],AssessedValuation[Dist],$C107:$E107,AssessedValuation[Tif_NonTIF],$A$4))</f>
        <v>12526852</v>
      </c>
      <c r="K107" s="8">
        <f>SUMPRODUCT(SUMIFS(AssessedValuation[100% Commercial],AssessedValuation[Dist],$C107:$E107,AssessedValuation[Tif_NonTIF],$A$4))</f>
        <v>27532386</v>
      </c>
      <c r="L107" s="8">
        <f>SUMPRODUCT(SUMIFS(AssessedValuation[100% Industrial],AssessedValuation[Dist],$C107:$E107,AssessedValuation[Tif_NonTIF],$A$4))</f>
        <v>8236485</v>
      </c>
      <c r="M107" s="8">
        <f>SUMPRODUCT(SUMIFS(AssessedValuation[100% Reserved],AssessedValuation[Dist],$C107:$E107,AssessedValuation[Tif_NonTIF],$A$4))</f>
        <v>0</v>
      </c>
      <c r="N107" s="8">
        <f>SUMPRODUCT(SUMIFS(AssessedValuation[100% Reserved4],AssessedValuation[Dist],$C107,AssessedValuation[Tif_NonTIF],$A$4))</f>
        <v>0</v>
      </c>
      <c r="O107" s="8">
        <f>SUMPRODUCT(SUMIFS(AssessedValuation[100% Railroads],AssessedValuation[Dist],$C107:$E107,AssessedValuation[Tif_NonTIF],$A$4))</f>
        <v>0</v>
      </c>
      <c r="P107" s="8">
        <f>SUMPRODUCT(SUMIFS(AssessedValuation[100% Utilities],AssessedValuation[Dist],$C107:$E107,AssessedValuation[Tif_NonTIF],$A$4))</f>
        <v>676723</v>
      </c>
      <c r="Q107" s="8">
        <f>SUMPRODUCT(SUMIFS(AssessedValuation[100% Other],AssessedValuation[Dist],$C107:$E107,AssessedValuation[Tif_NonTIF],$A$4))</f>
        <v>0</v>
      </c>
      <c r="R107" s="8">
        <f>SUMPRODUCT(SUMIFS(AssessedValuation[100% Gross],AssessedValuation[Dist],$C107:$E107,AssessedValuation[Tif_NonTIF],$A$4))</f>
        <v>343380422</v>
      </c>
      <c r="S107" s="8">
        <f>SUMPRODUCT(SUMIFS(AssessedValuation[100% Military Exempt],AssessedValuation[Dist],$C107:$E107,AssessedValuation[Tif_NonTIF],$A$4))</f>
        <v>396000</v>
      </c>
      <c r="T107" s="8">
        <f>SUMPRODUCT(SUMIFS(AssessedValuation[100% Homestead Exempt],AssessedValuation[Dist],$C107:$E107,AssessedValuation[Tif_NonTIF],$A$4))</f>
        <v>1729000</v>
      </c>
      <c r="U107" s="8">
        <f>SUMPRODUCT(SUMIFS(AssessedValuation[100% Net],AssessedValuation[Dist],$C107:$E107,AssessedValuation[Tif_NonTIF],$A$4))</f>
        <v>341255422</v>
      </c>
      <c r="V107" s="8">
        <f>SUMPRODUCT(SUMIFS(AssessedValuation[100% Gas &amp; Elec Utilities],AssessedValuation[Dist],$C107:$E107,AssessedValuation[Tif_NonTIF],$A$4))</f>
        <v>14703383</v>
      </c>
      <c r="W107" s="8">
        <f t="shared" si="1"/>
        <v>355958805</v>
      </c>
    </row>
    <row r="108" spans="1:23" x14ac:dyDescent="0.25">
      <c r="A108">
        <v>2026</v>
      </c>
      <c r="B108" t="s">
        <v>1029</v>
      </c>
      <c r="C108" t="s">
        <v>1245</v>
      </c>
      <c r="D108" t="s">
        <v>1750</v>
      </c>
      <c r="E108" t="s">
        <v>1750</v>
      </c>
      <c r="F108" t="s">
        <v>1245</v>
      </c>
      <c r="G108" t="s">
        <v>1246</v>
      </c>
      <c r="H108" s="8">
        <f>SUMPRODUCT(SUMIFS(AssessedValuation[100% Residential],AssessedValuation[Dist],$C108:$E108,AssessedValuation[Tif_NonTIF],$A$4))</f>
        <v>177972130</v>
      </c>
      <c r="I108" s="8">
        <f>SUMPRODUCT(SUMIFS(AssessedValuation[100% Ag Land],AssessedValuation[Dist],$C108:$E108,AssessedValuation[Tif_NonTIF],$A$4))</f>
        <v>142272790</v>
      </c>
      <c r="J108" s="8">
        <f>SUMPRODUCT(SUMIFS(AssessedValuation[100% Ag Building],AssessedValuation[Dist],$C108:$E108,AssessedValuation[Tif_NonTIF],$A$4))</f>
        <v>9238610</v>
      </c>
      <c r="K108" s="8">
        <f>SUMPRODUCT(SUMIFS(AssessedValuation[100% Commercial],AssessedValuation[Dist],$C108:$E108,AssessedValuation[Tif_NonTIF],$A$4))</f>
        <v>20572049</v>
      </c>
      <c r="L108" s="8">
        <f>SUMPRODUCT(SUMIFS(AssessedValuation[100% Industrial],AssessedValuation[Dist],$C108:$E108,AssessedValuation[Tif_NonTIF],$A$4))</f>
        <v>36474275</v>
      </c>
      <c r="M108" s="8">
        <f>SUMPRODUCT(SUMIFS(AssessedValuation[100% Reserved],AssessedValuation[Dist],$C108:$E108,AssessedValuation[Tif_NonTIF],$A$4))</f>
        <v>0</v>
      </c>
      <c r="N108" s="8">
        <f>SUMPRODUCT(SUMIFS(AssessedValuation[100% Reserved4],AssessedValuation[Dist],$C108,AssessedValuation[Tif_NonTIF],$A$4))</f>
        <v>0</v>
      </c>
      <c r="O108" s="8">
        <f>SUMPRODUCT(SUMIFS(AssessedValuation[100% Railroads],AssessedValuation[Dist],$C108:$E108,AssessedValuation[Tif_NonTIF],$A$4))</f>
        <v>0</v>
      </c>
      <c r="P108" s="8">
        <f>SUMPRODUCT(SUMIFS(AssessedValuation[100% Utilities],AssessedValuation[Dist],$C108:$E108,AssessedValuation[Tif_NonTIF],$A$4))</f>
        <v>7980323</v>
      </c>
      <c r="Q108" s="8">
        <f>SUMPRODUCT(SUMIFS(AssessedValuation[100% Other],AssessedValuation[Dist],$C108:$E108,AssessedValuation[Tif_NonTIF],$A$4))</f>
        <v>0</v>
      </c>
      <c r="R108" s="8">
        <f>SUMPRODUCT(SUMIFS(AssessedValuation[100% Gross],AssessedValuation[Dist],$C108:$E108,AssessedValuation[Tif_NonTIF],$A$4))</f>
        <v>394510177</v>
      </c>
      <c r="S108" s="8">
        <f>SUMPRODUCT(SUMIFS(AssessedValuation[100% Military Exempt],AssessedValuation[Dist],$C108:$E108,AssessedValuation[Tif_NonTIF],$A$4))</f>
        <v>672000</v>
      </c>
      <c r="T108" s="8">
        <f>SUMPRODUCT(SUMIFS(AssessedValuation[100% Homestead Exempt],AssessedValuation[Dist],$C108:$E108,AssessedValuation[Tif_NonTIF],$A$4))</f>
        <v>2204204</v>
      </c>
      <c r="U108" s="8">
        <f>SUMPRODUCT(SUMIFS(AssessedValuation[100% Net],AssessedValuation[Dist],$C108:$E108,AssessedValuation[Tif_NonTIF],$A$4))</f>
        <v>391633973</v>
      </c>
      <c r="V108" s="8">
        <f>SUMPRODUCT(SUMIFS(AssessedValuation[100% Gas &amp; Elec Utilities],AssessedValuation[Dist],$C108:$E108,AssessedValuation[Tif_NonTIF],$A$4))</f>
        <v>51448691</v>
      </c>
      <c r="W108" s="8">
        <f t="shared" si="1"/>
        <v>443082664</v>
      </c>
    </row>
    <row r="109" spans="1:23" x14ac:dyDescent="0.25">
      <c r="A109">
        <v>2026</v>
      </c>
      <c r="B109" t="s">
        <v>1037</v>
      </c>
      <c r="C109" t="s">
        <v>1247</v>
      </c>
      <c r="D109" t="s">
        <v>1750</v>
      </c>
      <c r="E109" t="s">
        <v>1750</v>
      </c>
      <c r="F109" t="s">
        <v>1247</v>
      </c>
      <c r="G109" t="s">
        <v>1248</v>
      </c>
      <c r="H109" s="8">
        <f>SUMPRODUCT(SUMIFS(AssessedValuation[100% Residential],AssessedValuation[Dist],$C109:$E109,AssessedValuation[Tif_NonTIF],$A$4))</f>
        <v>315095931</v>
      </c>
      <c r="I109" s="8">
        <f>SUMPRODUCT(SUMIFS(AssessedValuation[100% Ag Land],AssessedValuation[Dist],$C109:$E109,AssessedValuation[Tif_NonTIF],$A$4))</f>
        <v>216171650</v>
      </c>
      <c r="J109" s="8">
        <f>SUMPRODUCT(SUMIFS(AssessedValuation[100% Ag Building],AssessedValuation[Dist],$C109:$E109,AssessedValuation[Tif_NonTIF],$A$4))</f>
        <v>18534930</v>
      </c>
      <c r="K109" s="8">
        <f>SUMPRODUCT(SUMIFS(AssessedValuation[100% Commercial],AssessedValuation[Dist],$C109:$E109,AssessedValuation[Tif_NonTIF],$A$4))</f>
        <v>58137128</v>
      </c>
      <c r="L109" s="8">
        <f>SUMPRODUCT(SUMIFS(AssessedValuation[100% Industrial],AssessedValuation[Dist],$C109:$E109,AssessedValuation[Tif_NonTIF],$A$4))</f>
        <v>43135800</v>
      </c>
      <c r="M109" s="8">
        <f>SUMPRODUCT(SUMIFS(AssessedValuation[100% Reserved],AssessedValuation[Dist],$C109:$E109,AssessedValuation[Tif_NonTIF],$A$4))</f>
        <v>0</v>
      </c>
      <c r="N109" s="8">
        <f>SUMPRODUCT(SUMIFS(AssessedValuation[100% Reserved4],AssessedValuation[Dist],$C109,AssessedValuation[Tif_NonTIF],$A$4))</f>
        <v>0</v>
      </c>
      <c r="O109" s="8">
        <f>SUMPRODUCT(SUMIFS(AssessedValuation[100% Railroads],AssessedValuation[Dist],$C109:$E109,AssessedValuation[Tif_NonTIF],$A$4))</f>
        <v>26507138</v>
      </c>
      <c r="P109" s="8">
        <f>SUMPRODUCT(SUMIFS(AssessedValuation[100% Utilities],AssessedValuation[Dist],$C109:$E109,AssessedValuation[Tif_NonTIF],$A$4))</f>
        <v>1907397</v>
      </c>
      <c r="Q109" s="8">
        <f>SUMPRODUCT(SUMIFS(AssessedValuation[100% Other],AssessedValuation[Dist],$C109:$E109,AssessedValuation[Tif_NonTIF],$A$4))</f>
        <v>0</v>
      </c>
      <c r="R109" s="8">
        <f>SUMPRODUCT(SUMIFS(AssessedValuation[100% Gross],AssessedValuation[Dist],$C109:$E109,AssessedValuation[Tif_NonTIF],$A$4))</f>
        <v>679489974</v>
      </c>
      <c r="S109" s="8">
        <f>SUMPRODUCT(SUMIFS(AssessedValuation[100% Military Exempt],AssessedValuation[Dist],$C109:$E109,AssessedValuation[Tif_NonTIF],$A$4))</f>
        <v>817342</v>
      </c>
      <c r="T109" s="8">
        <f>SUMPRODUCT(SUMIFS(AssessedValuation[100% Homestead Exempt],AssessedValuation[Dist],$C109:$E109,AssessedValuation[Tif_NonTIF],$A$4))</f>
        <v>2587000</v>
      </c>
      <c r="U109" s="8">
        <f>SUMPRODUCT(SUMIFS(AssessedValuation[100% Net],AssessedValuation[Dist],$C109:$E109,AssessedValuation[Tif_NonTIF],$A$4))</f>
        <v>676085632</v>
      </c>
      <c r="V109" s="8">
        <f>SUMPRODUCT(SUMIFS(AssessedValuation[100% Gas &amp; Elec Utilities],AssessedValuation[Dist],$C109:$E109,AssessedValuation[Tif_NonTIF],$A$4))</f>
        <v>72044583</v>
      </c>
      <c r="W109" s="8">
        <f t="shared" si="1"/>
        <v>748130215</v>
      </c>
    </row>
    <row r="110" spans="1:23" x14ac:dyDescent="0.25">
      <c r="A110">
        <v>2026</v>
      </c>
      <c r="B110" t="s">
        <v>1043</v>
      </c>
      <c r="C110" t="s">
        <v>1249</v>
      </c>
      <c r="D110" t="s">
        <v>1750</v>
      </c>
      <c r="E110" t="s">
        <v>1750</v>
      </c>
      <c r="F110" t="s">
        <v>1249</v>
      </c>
      <c r="G110" t="s">
        <v>1250</v>
      </c>
      <c r="H110" s="8">
        <f>SUMPRODUCT(SUMIFS(AssessedValuation[100% Residential],AssessedValuation[Dist],$C110:$E110,AssessedValuation[Tif_NonTIF],$A$4))</f>
        <v>179009420</v>
      </c>
      <c r="I110" s="8">
        <f>SUMPRODUCT(SUMIFS(AssessedValuation[100% Ag Land],AssessedValuation[Dist],$C110:$E110,AssessedValuation[Tif_NonTIF],$A$4))</f>
        <v>170017242</v>
      </c>
      <c r="J110" s="8">
        <f>SUMPRODUCT(SUMIFS(AssessedValuation[100% Ag Building],AssessedValuation[Dist],$C110:$E110,AssessedValuation[Tif_NonTIF],$A$4))</f>
        <v>12006500</v>
      </c>
      <c r="K110" s="8">
        <f>SUMPRODUCT(SUMIFS(AssessedValuation[100% Commercial],AssessedValuation[Dist],$C110:$E110,AssessedValuation[Tif_NonTIF],$A$4))</f>
        <v>11846050</v>
      </c>
      <c r="L110" s="8">
        <f>SUMPRODUCT(SUMIFS(AssessedValuation[100% Industrial],AssessedValuation[Dist],$C110:$E110,AssessedValuation[Tif_NonTIF],$A$4))</f>
        <v>3159577</v>
      </c>
      <c r="M110" s="8">
        <f>SUMPRODUCT(SUMIFS(AssessedValuation[100% Reserved],AssessedValuation[Dist],$C110:$E110,AssessedValuation[Tif_NonTIF],$A$4))</f>
        <v>0</v>
      </c>
      <c r="N110" s="8">
        <f>SUMPRODUCT(SUMIFS(AssessedValuation[100% Reserved4],AssessedValuation[Dist],$C110,AssessedValuation[Tif_NonTIF],$A$4))</f>
        <v>0</v>
      </c>
      <c r="O110" s="8">
        <f>SUMPRODUCT(SUMIFS(AssessedValuation[100% Railroads],AssessedValuation[Dist],$C110:$E110,AssessedValuation[Tif_NonTIF],$A$4))</f>
        <v>0</v>
      </c>
      <c r="P110" s="8">
        <f>SUMPRODUCT(SUMIFS(AssessedValuation[100% Utilities],AssessedValuation[Dist],$C110:$E110,AssessedValuation[Tif_NonTIF],$A$4))</f>
        <v>12265604</v>
      </c>
      <c r="Q110" s="8">
        <f>SUMPRODUCT(SUMIFS(AssessedValuation[100% Other],AssessedValuation[Dist],$C110:$E110,AssessedValuation[Tif_NonTIF],$A$4))</f>
        <v>0</v>
      </c>
      <c r="R110" s="8">
        <f>SUMPRODUCT(SUMIFS(AssessedValuation[100% Gross],AssessedValuation[Dist],$C110:$E110,AssessedValuation[Tif_NonTIF],$A$4))</f>
        <v>388304393</v>
      </c>
      <c r="S110" s="8">
        <f>SUMPRODUCT(SUMIFS(AssessedValuation[100% Military Exempt],AssessedValuation[Dist],$C110:$E110,AssessedValuation[Tif_NonTIF],$A$4))</f>
        <v>440000</v>
      </c>
      <c r="T110" s="8">
        <f>SUMPRODUCT(SUMIFS(AssessedValuation[100% Homestead Exempt],AssessedValuation[Dist],$C110:$E110,AssessedValuation[Tif_NonTIF],$A$4))</f>
        <v>1514500</v>
      </c>
      <c r="U110" s="8">
        <f>SUMPRODUCT(SUMIFS(AssessedValuation[100% Net],AssessedValuation[Dist],$C110:$E110,AssessedValuation[Tif_NonTIF],$A$4))</f>
        <v>386349893</v>
      </c>
      <c r="V110" s="8">
        <f>SUMPRODUCT(SUMIFS(AssessedValuation[100% Gas &amp; Elec Utilities],AssessedValuation[Dist],$C110:$E110,AssessedValuation[Tif_NonTIF],$A$4))</f>
        <v>51468613</v>
      </c>
      <c r="W110" s="8">
        <f t="shared" si="1"/>
        <v>437818506</v>
      </c>
    </row>
    <row r="111" spans="1:23" x14ac:dyDescent="0.25">
      <c r="A111">
        <v>2026</v>
      </c>
      <c r="B111" t="s">
        <v>1031</v>
      </c>
      <c r="C111" t="s">
        <v>1251</v>
      </c>
      <c r="D111" t="s">
        <v>1750</v>
      </c>
      <c r="E111" t="s">
        <v>1750</v>
      </c>
      <c r="F111" t="s">
        <v>1251</v>
      </c>
      <c r="G111" t="s">
        <v>1252</v>
      </c>
      <c r="H111" s="8">
        <f>SUMPRODUCT(SUMIFS(AssessedValuation[100% Residential],AssessedValuation[Dist],$C111:$E111,AssessedValuation[Tif_NonTIF],$A$4))</f>
        <v>70647031</v>
      </c>
      <c r="I111" s="8">
        <f>SUMPRODUCT(SUMIFS(AssessedValuation[100% Ag Land],AssessedValuation[Dist],$C111:$E111,AssessedValuation[Tif_NonTIF],$A$4))</f>
        <v>90122940</v>
      </c>
      <c r="J111" s="8">
        <f>SUMPRODUCT(SUMIFS(AssessedValuation[100% Ag Building],AssessedValuation[Dist],$C111:$E111,AssessedValuation[Tif_NonTIF],$A$4))</f>
        <v>4029130</v>
      </c>
      <c r="K111" s="8">
        <f>SUMPRODUCT(SUMIFS(AssessedValuation[100% Commercial],AssessedValuation[Dist],$C111:$E111,AssessedValuation[Tif_NonTIF],$A$4))</f>
        <v>5327279</v>
      </c>
      <c r="L111" s="8">
        <f>SUMPRODUCT(SUMIFS(AssessedValuation[100% Industrial],AssessedValuation[Dist],$C111:$E111,AssessedValuation[Tif_NonTIF],$A$4))</f>
        <v>0</v>
      </c>
      <c r="M111" s="8">
        <f>SUMPRODUCT(SUMIFS(AssessedValuation[100% Reserved],AssessedValuation[Dist],$C111:$E111,AssessedValuation[Tif_NonTIF],$A$4))</f>
        <v>0</v>
      </c>
      <c r="N111" s="8">
        <f>SUMPRODUCT(SUMIFS(AssessedValuation[100% Reserved4],AssessedValuation[Dist],$C111,AssessedValuation[Tif_NonTIF],$A$4))</f>
        <v>0</v>
      </c>
      <c r="O111" s="8">
        <f>SUMPRODUCT(SUMIFS(AssessedValuation[100% Railroads],AssessedValuation[Dist],$C111:$E111,AssessedValuation[Tif_NonTIF],$A$4))</f>
        <v>7659053</v>
      </c>
      <c r="P111" s="8">
        <f>SUMPRODUCT(SUMIFS(AssessedValuation[100% Utilities],AssessedValuation[Dist],$C111:$E111,AssessedValuation[Tif_NonTIF],$A$4))</f>
        <v>0</v>
      </c>
      <c r="Q111" s="8">
        <f>SUMPRODUCT(SUMIFS(AssessedValuation[100% Other],AssessedValuation[Dist],$C111:$E111,AssessedValuation[Tif_NonTIF],$A$4))</f>
        <v>0</v>
      </c>
      <c r="R111" s="8">
        <f>SUMPRODUCT(SUMIFS(AssessedValuation[100% Gross],AssessedValuation[Dist],$C111:$E111,AssessedValuation[Tif_NonTIF],$A$4))</f>
        <v>177785433</v>
      </c>
      <c r="S111" s="8">
        <f>SUMPRODUCT(SUMIFS(AssessedValuation[100% Military Exempt],AssessedValuation[Dist],$C111:$E111,AssessedValuation[Tif_NonTIF],$A$4))</f>
        <v>256000</v>
      </c>
      <c r="T111" s="8">
        <f>SUMPRODUCT(SUMIFS(AssessedValuation[100% Homestead Exempt],AssessedValuation[Dist],$C111:$E111,AssessedValuation[Tif_NonTIF],$A$4))</f>
        <v>637000</v>
      </c>
      <c r="U111" s="8">
        <f>SUMPRODUCT(SUMIFS(AssessedValuation[100% Net],AssessedValuation[Dist],$C111:$E111,AssessedValuation[Tif_NonTIF],$A$4))</f>
        <v>176892433</v>
      </c>
      <c r="V111" s="8">
        <f>SUMPRODUCT(SUMIFS(AssessedValuation[100% Gas &amp; Elec Utilities],AssessedValuation[Dist],$C111:$E111,AssessedValuation[Tif_NonTIF],$A$4))</f>
        <v>7032397</v>
      </c>
      <c r="W111" s="8">
        <f t="shared" si="1"/>
        <v>183924830</v>
      </c>
    </row>
    <row r="112" spans="1:23" x14ac:dyDescent="0.25">
      <c r="A112">
        <v>2026</v>
      </c>
      <c r="B112" t="s">
        <v>1037</v>
      </c>
      <c r="C112" t="s">
        <v>1253</v>
      </c>
      <c r="D112" t="s">
        <v>1750</v>
      </c>
      <c r="E112" t="s">
        <v>1750</v>
      </c>
      <c r="F112" t="s">
        <v>1253</v>
      </c>
      <c r="G112" t="s">
        <v>1254</v>
      </c>
      <c r="H112" s="8">
        <f>SUMPRODUCT(SUMIFS(AssessedValuation[100% Residential],AssessedValuation[Dist],$C112:$E112,AssessedValuation[Tif_NonTIF],$A$4))</f>
        <v>388715592</v>
      </c>
      <c r="I112" s="8">
        <f>SUMPRODUCT(SUMIFS(AssessedValuation[100% Ag Land],AssessedValuation[Dist],$C112:$E112,AssessedValuation[Tif_NonTIF],$A$4))</f>
        <v>195407500</v>
      </c>
      <c r="J112" s="8">
        <f>SUMPRODUCT(SUMIFS(AssessedValuation[100% Ag Building],AssessedValuation[Dist],$C112:$E112,AssessedValuation[Tif_NonTIF],$A$4))</f>
        <v>23292000</v>
      </c>
      <c r="K112" s="8">
        <f>SUMPRODUCT(SUMIFS(AssessedValuation[100% Commercial],AssessedValuation[Dist],$C112:$E112,AssessedValuation[Tif_NonTIF],$A$4))</f>
        <v>65456257</v>
      </c>
      <c r="L112" s="8">
        <f>SUMPRODUCT(SUMIFS(AssessedValuation[100% Industrial],AssessedValuation[Dist],$C112:$E112,AssessedValuation[Tif_NonTIF],$A$4))</f>
        <v>34160692</v>
      </c>
      <c r="M112" s="8">
        <f>SUMPRODUCT(SUMIFS(AssessedValuation[100% Reserved],AssessedValuation[Dist],$C112:$E112,AssessedValuation[Tif_NonTIF],$A$4))</f>
        <v>0</v>
      </c>
      <c r="N112" s="8">
        <f>SUMPRODUCT(SUMIFS(AssessedValuation[100% Reserved4],AssessedValuation[Dist],$C112,AssessedValuation[Tif_NonTIF],$A$4))</f>
        <v>0</v>
      </c>
      <c r="O112" s="8">
        <f>SUMPRODUCT(SUMIFS(AssessedValuation[100% Railroads],AssessedValuation[Dist],$C112:$E112,AssessedValuation[Tif_NonTIF],$A$4))</f>
        <v>33343329</v>
      </c>
      <c r="P112" s="8">
        <f>SUMPRODUCT(SUMIFS(AssessedValuation[100% Utilities],AssessedValuation[Dist],$C112:$E112,AssessedValuation[Tif_NonTIF],$A$4))</f>
        <v>1520826</v>
      </c>
      <c r="Q112" s="8">
        <f>SUMPRODUCT(SUMIFS(AssessedValuation[100% Other],AssessedValuation[Dist],$C112:$E112,AssessedValuation[Tif_NonTIF],$A$4))</f>
        <v>0</v>
      </c>
      <c r="R112" s="8">
        <f>SUMPRODUCT(SUMIFS(AssessedValuation[100% Gross],AssessedValuation[Dist],$C112:$E112,AssessedValuation[Tif_NonTIF],$A$4))</f>
        <v>741896196</v>
      </c>
      <c r="S112" s="8">
        <f>SUMPRODUCT(SUMIFS(AssessedValuation[100% Military Exempt],AssessedValuation[Dist],$C112:$E112,AssessedValuation[Tif_NonTIF],$A$4))</f>
        <v>1167704</v>
      </c>
      <c r="T112" s="8">
        <f>SUMPRODUCT(SUMIFS(AssessedValuation[100% Homestead Exempt],AssessedValuation[Dist],$C112:$E112,AssessedValuation[Tif_NonTIF],$A$4))</f>
        <v>4218500</v>
      </c>
      <c r="U112" s="8">
        <f>SUMPRODUCT(SUMIFS(AssessedValuation[100% Net],AssessedValuation[Dist],$C112:$E112,AssessedValuation[Tif_NonTIF],$A$4))</f>
        <v>736509992</v>
      </c>
      <c r="V112" s="8">
        <f>SUMPRODUCT(SUMIFS(AssessedValuation[100% Gas &amp; Elec Utilities],AssessedValuation[Dist],$C112:$E112,AssessedValuation[Tif_NonTIF],$A$4))</f>
        <v>22676628</v>
      </c>
      <c r="W112" s="8">
        <f t="shared" si="1"/>
        <v>759186620</v>
      </c>
    </row>
    <row r="113" spans="1:23" x14ac:dyDescent="0.25">
      <c r="A113">
        <v>2026</v>
      </c>
      <c r="B113" t="s">
        <v>1024</v>
      </c>
      <c r="C113" t="s">
        <v>1255</v>
      </c>
      <c r="D113" t="s">
        <v>1750</v>
      </c>
      <c r="E113" t="s">
        <v>1750</v>
      </c>
      <c r="F113" t="s">
        <v>1255</v>
      </c>
      <c r="G113" t="s">
        <v>1256</v>
      </c>
      <c r="H113" s="8">
        <f>SUMPRODUCT(SUMIFS(AssessedValuation[100% Residential],AssessedValuation[Dist],$C113:$E113,AssessedValuation[Tif_NonTIF],$A$4))</f>
        <v>169135297</v>
      </c>
      <c r="I113" s="8">
        <f>SUMPRODUCT(SUMIFS(AssessedValuation[100% Ag Land],AssessedValuation[Dist],$C113:$E113,AssessedValuation[Tif_NonTIF],$A$4))</f>
        <v>245258915</v>
      </c>
      <c r="J113" s="8">
        <f>SUMPRODUCT(SUMIFS(AssessedValuation[100% Ag Building],AssessedValuation[Dist],$C113:$E113,AssessedValuation[Tif_NonTIF],$A$4))</f>
        <v>10404453</v>
      </c>
      <c r="K113" s="8">
        <f>SUMPRODUCT(SUMIFS(AssessedValuation[100% Commercial],AssessedValuation[Dist],$C113:$E113,AssessedValuation[Tif_NonTIF],$A$4))</f>
        <v>11764158</v>
      </c>
      <c r="L113" s="8">
        <f>SUMPRODUCT(SUMIFS(AssessedValuation[100% Industrial],AssessedValuation[Dist],$C113:$E113,AssessedValuation[Tif_NonTIF],$A$4))</f>
        <v>6837384</v>
      </c>
      <c r="M113" s="8">
        <f>SUMPRODUCT(SUMIFS(AssessedValuation[100% Reserved],AssessedValuation[Dist],$C113:$E113,AssessedValuation[Tif_NonTIF],$A$4))</f>
        <v>0</v>
      </c>
      <c r="N113" s="8">
        <f>SUMPRODUCT(SUMIFS(AssessedValuation[100% Reserved4],AssessedValuation[Dist],$C113,AssessedValuation[Tif_NonTIF],$A$4))</f>
        <v>0</v>
      </c>
      <c r="O113" s="8">
        <f>SUMPRODUCT(SUMIFS(AssessedValuation[100% Railroads],AssessedValuation[Dist],$C113:$E113,AssessedValuation[Tif_NonTIF],$A$4))</f>
        <v>0</v>
      </c>
      <c r="P113" s="8">
        <f>SUMPRODUCT(SUMIFS(AssessedValuation[100% Utilities],AssessedValuation[Dist],$C113:$E113,AssessedValuation[Tif_NonTIF],$A$4))</f>
        <v>15540441</v>
      </c>
      <c r="Q113" s="8">
        <f>SUMPRODUCT(SUMIFS(AssessedValuation[100% Other],AssessedValuation[Dist],$C113:$E113,AssessedValuation[Tif_NonTIF],$A$4))</f>
        <v>0</v>
      </c>
      <c r="R113" s="8">
        <f>SUMPRODUCT(SUMIFS(AssessedValuation[100% Gross],AssessedValuation[Dist],$C113:$E113,AssessedValuation[Tif_NonTIF],$A$4))</f>
        <v>458940648</v>
      </c>
      <c r="S113" s="8">
        <f>SUMPRODUCT(SUMIFS(AssessedValuation[100% Military Exempt],AssessedValuation[Dist],$C113:$E113,AssessedValuation[Tif_NonTIF],$A$4))</f>
        <v>600000</v>
      </c>
      <c r="T113" s="8">
        <f>SUMPRODUCT(SUMIFS(AssessedValuation[100% Homestead Exempt],AssessedValuation[Dist],$C113:$E113,AssessedValuation[Tif_NonTIF],$A$4))</f>
        <v>2125500</v>
      </c>
      <c r="U113" s="8">
        <f>SUMPRODUCT(SUMIFS(AssessedValuation[100% Net],AssessedValuation[Dist],$C113:$E113,AssessedValuation[Tif_NonTIF],$A$4))</f>
        <v>456215148</v>
      </c>
      <c r="V113" s="8">
        <f>SUMPRODUCT(SUMIFS(AssessedValuation[100% Gas &amp; Elec Utilities],AssessedValuation[Dist],$C113:$E113,AssessedValuation[Tif_NonTIF],$A$4))</f>
        <v>90212515</v>
      </c>
      <c r="W113" s="8">
        <f t="shared" si="1"/>
        <v>546427663</v>
      </c>
    </row>
    <row r="114" spans="1:23" x14ac:dyDescent="0.25">
      <c r="A114">
        <v>2026</v>
      </c>
      <c r="B114" t="s">
        <v>1040</v>
      </c>
      <c r="C114" t="s">
        <v>1257</v>
      </c>
      <c r="D114" t="s">
        <v>1750</v>
      </c>
      <c r="E114" t="s">
        <v>1750</v>
      </c>
      <c r="F114" t="s">
        <v>1257</v>
      </c>
      <c r="G114" t="s">
        <v>1258</v>
      </c>
      <c r="H114" s="8">
        <f>SUMPRODUCT(SUMIFS(AssessedValuation[100% Residential],AssessedValuation[Dist],$C114:$E114,AssessedValuation[Tif_NonTIF],$A$4))</f>
        <v>1019304648</v>
      </c>
      <c r="I114" s="8">
        <f>SUMPRODUCT(SUMIFS(AssessedValuation[100% Ag Land],AssessedValuation[Dist],$C114:$E114,AssessedValuation[Tif_NonTIF],$A$4))</f>
        <v>259621149</v>
      </c>
      <c r="J114" s="8">
        <f>SUMPRODUCT(SUMIFS(AssessedValuation[100% Ag Building],AssessedValuation[Dist],$C114:$E114,AssessedValuation[Tif_NonTIF],$A$4))</f>
        <v>25614130</v>
      </c>
      <c r="K114" s="8">
        <f>SUMPRODUCT(SUMIFS(AssessedValuation[100% Commercial],AssessedValuation[Dist],$C114:$E114,AssessedValuation[Tif_NonTIF],$A$4))</f>
        <v>149908931</v>
      </c>
      <c r="L114" s="8">
        <f>SUMPRODUCT(SUMIFS(AssessedValuation[100% Industrial],AssessedValuation[Dist],$C114:$E114,AssessedValuation[Tif_NonTIF],$A$4))</f>
        <v>20116380</v>
      </c>
      <c r="M114" s="8">
        <f>SUMPRODUCT(SUMIFS(AssessedValuation[100% Reserved],AssessedValuation[Dist],$C114:$E114,AssessedValuation[Tif_NonTIF],$A$4))</f>
        <v>0</v>
      </c>
      <c r="N114" s="8">
        <f>SUMPRODUCT(SUMIFS(AssessedValuation[100% Reserved4],AssessedValuation[Dist],$C114,AssessedValuation[Tif_NonTIF],$A$4))</f>
        <v>0</v>
      </c>
      <c r="O114" s="8">
        <f>SUMPRODUCT(SUMIFS(AssessedValuation[100% Railroads],AssessedValuation[Dist],$C114:$E114,AssessedValuation[Tif_NonTIF],$A$4))</f>
        <v>27118122</v>
      </c>
      <c r="P114" s="8">
        <f>SUMPRODUCT(SUMIFS(AssessedValuation[100% Utilities],AssessedValuation[Dist],$C114:$E114,AssessedValuation[Tif_NonTIF],$A$4))</f>
        <v>124728595</v>
      </c>
      <c r="Q114" s="8">
        <f>SUMPRODUCT(SUMIFS(AssessedValuation[100% Other],AssessedValuation[Dist],$C114:$E114,AssessedValuation[Tif_NonTIF],$A$4))</f>
        <v>0</v>
      </c>
      <c r="R114" s="8">
        <f>SUMPRODUCT(SUMIFS(AssessedValuation[100% Gross],AssessedValuation[Dist],$C114:$E114,AssessedValuation[Tif_NonTIF],$A$4))</f>
        <v>1626411955</v>
      </c>
      <c r="S114" s="8">
        <f>SUMPRODUCT(SUMIFS(AssessedValuation[100% Military Exempt],AssessedValuation[Dist],$C114:$E114,AssessedValuation[Tif_NonTIF],$A$4))</f>
        <v>1572000</v>
      </c>
      <c r="T114" s="8">
        <f>SUMPRODUCT(SUMIFS(AssessedValuation[100% Homestead Exempt],AssessedValuation[Dist],$C114:$E114,AssessedValuation[Tif_NonTIF],$A$4))</f>
        <v>7566000</v>
      </c>
      <c r="U114" s="8">
        <f>SUMPRODUCT(SUMIFS(AssessedValuation[100% Net],AssessedValuation[Dist],$C114:$E114,AssessedValuation[Tif_NonTIF],$A$4))</f>
        <v>1617273955</v>
      </c>
      <c r="V114" s="8">
        <f>SUMPRODUCT(SUMIFS(AssessedValuation[100% Gas &amp; Elec Utilities],AssessedValuation[Dist],$C114:$E114,AssessedValuation[Tif_NonTIF],$A$4))</f>
        <v>80202883</v>
      </c>
      <c r="W114" s="8">
        <f t="shared" si="1"/>
        <v>1697476838</v>
      </c>
    </row>
    <row r="115" spans="1:23" x14ac:dyDescent="0.25">
      <c r="A115">
        <v>2026</v>
      </c>
      <c r="B115" t="s">
        <v>1029</v>
      </c>
      <c r="C115" t="s">
        <v>1259</v>
      </c>
      <c r="D115" t="s">
        <v>1750</v>
      </c>
      <c r="E115" t="s">
        <v>1750</v>
      </c>
      <c r="F115" t="s">
        <v>1259</v>
      </c>
      <c r="G115" t="s">
        <v>1260</v>
      </c>
      <c r="H115" s="8">
        <f>SUMPRODUCT(SUMIFS(AssessedValuation[100% Residential],AssessedValuation[Dist],$C115:$E115,AssessedValuation[Tif_NonTIF],$A$4))</f>
        <v>465590434</v>
      </c>
      <c r="I115" s="8">
        <f>SUMPRODUCT(SUMIFS(AssessedValuation[100% Ag Land],AssessedValuation[Dist],$C115:$E115,AssessedValuation[Tif_NonTIF],$A$4))</f>
        <v>213649325</v>
      </c>
      <c r="J115" s="8">
        <f>SUMPRODUCT(SUMIFS(AssessedValuation[100% Ag Building],AssessedValuation[Dist],$C115:$E115,AssessedValuation[Tif_NonTIF],$A$4))</f>
        <v>14092690</v>
      </c>
      <c r="K115" s="8">
        <f>SUMPRODUCT(SUMIFS(AssessedValuation[100% Commercial],AssessedValuation[Dist],$C115:$E115,AssessedValuation[Tif_NonTIF],$A$4))</f>
        <v>62334433</v>
      </c>
      <c r="L115" s="8">
        <f>SUMPRODUCT(SUMIFS(AssessedValuation[100% Industrial],AssessedValuation[Dist],$C115:$E115,AssessedValuation[Tif_NonTIF],$A$4))</f>
        <v>75411119</v>
      </c>
      <c r="M115" s="8">
        <f>SUMPRODUCT(SUMIFS(AssessedValuation[100% Reserved],AssessedValuation[Dist],$C115:$E115,AssessedValuation[Tif_NonTIF],$A$4))</f>
        <v>0</v>
      </c>
      <c r="N115" s="8">
        <f>SUMPRODUCT(SUMIFS(AssessedValuation[100% Reserved4],AssessedValuation[Dist],$C115,AssessedValuation[Tif_NonTIF],$A$4))</f>
        <v>0</v>
      </c>
      <c r="O115" s="8">
        <f>SUMPRODUCT(SUMIFS(AssessedValuation[100% Railroads],AssessedValuation[Dist],$C115:$E115,AssessedValuation[Tif_NonTIF],$A$4))</f>
        <v>2350998</v>
      </c>
      <c r="P115" s="8">
        <f>SUMPRODUCT(SUMIFS(AssessedValuation[100% Utilities],AssessedValuation[Dist],$C115:$E115,AssessedValuation[Tif_NonTIF],$A$4))</f>
        <v>17220571</v>
      </c>
      <c r="Q115" s="8">
        <f>SUMPRODUCT(SUMIFS(AssessedValuation[100% Other],AssessedValuation[Dist],$C115:$E115,AssessedValuation[Tif_NonTIF],$A$4))</f>
        <v>0</v>
      </c>
      <c r="R115" s="8">
        <f>SUMPRODUCT(SUMIFS(AssessedValuation[100% Gross],AssessedValuation[Dist],$C115:$E115,AssessedValuation[Tif_NonTIF],$A$4))</f>
        <v>850649570</v>
      </c>
      <c r="S115" s="8">
        <f>SUMPRODUCT(SUMIFS(AssessedValuation[100% Military Exempt],AssessedValuation[Dist],$C115:$E115,AssessedValuation[Tif_NonTIF],$A$4))</f>
        <v>1240000</v>
      </c>
      <c r="T115" s="8">
        <f>SUMPRODUCT(SUMIFS(AssessedValuation[100% Homestead Exempt],AssessedValuation[Dist],$C115:$E115,AssessedValuation[Tif_NonTIF],$A$4))</f>
        <v>4894500</v>
      </c>
      <c r="U115" s="8">
        <f>SUMPRODUCT(SUMIFS(AssessedValuation[100% Net],AssessedValuation[Dist],$C115:$E115,AssessedValuation[Tif_NonTIF],$A$4))</f>
        <v>844515070</v>
      </c>
      <c r="V115" s="8">
        <f>SUMPRODUCT(SUMIFS(AssessedValuation[100% Gas &amp; Elec Utilities],AssessedValuation[Dist],$C115:$E115,AssessedValuation[Tif_NonTIF],$A$4))</f>
        <v>26644716</v>
      </c>
      <c r="W115" s="8">
        <f t="shared" si="1"/>
        <v>871159786</v>
      </c>
    </row>
    <row r="116" spans="1:23" x14ac:dyDescent="0.25">
      <c r="A116">
        <v>2026</v>
      </c>
      <c r="B116" t="s">
        <v>1037</v>
      </c>
      <c r="C116" t="s">
        <v>1261</v>
      </c>
      <c r="D116" t="s">
        <v>1750</v>
      </c>
      <c r="E116" t="s">
        <v>1750</v>
      </c>
      <c r="F116" t="s">
        <v>1261</v>
      </c>
      <c r="G116" t="s">
        <v>1262</v>
      </c>
      <c r="H116" s="8">
        <f>SUMPRODUCT(SUMIFS(AssessedValuation[100% Residential],AssessedValuation[Dist],$C116:$E116,AssessedValuation[Tif_NonTIF],$A$4))</f>
        <v>1376174679</v>
      </c>
      <c r="I116" s="8">
        <f>SUMPRODUCT(SUMIFS(AssessedValuation[100% Ag Land],AssessedValuation[Dist],$C116:$E116,AssessedValuation[Tif_NonTIF],$A$4))</f>
        <v>141285275</v>
      </c>
      <c r="J116" s="8">
        <f>SUMPRODUCT(SUMIFS(AssessedValuation[100% Ag Building],AssessedValuation[Dist],$C116:$E116,AssessedValuation[Tif_NonTIF],$A$4))</f>
        <v>4389330</v>
      </c>
      <c r="K116" s="8">
        <f>SUMPRODUCT(SUMIFS(AssessedValuation[100% Commercial],AssessedValuation[Dist],$C116:$E116,AssessedValuation[Tif_NonTIF],$A$4))</f>
        <v>339905142</v>
      </c>
      <c r="L116" s="8">
        <f>SUMPRODUCT(SUMIFS(AssessedValuation[100% Industrial],AssessedValuation[Dist],$C116:$E116,AssessedValuation[Tif_NonTIF],$A$4))</f>
        <v>72562347</v>
      </c>
      <c r="M116" s="8">
        <f>SUMPRODUCT(SUMIFS(AssessedValuation[100% Reserved],AssessedValuation[Dist],$C116:$E116,AssessedValuation[Tif_NonTIF],$A$4))</f>
        <v>0</v>
      </c>
      <c r="N116" s="8">
        <f>SUMPRODUCT(SUMIFS(AssessedValuation[100% Reserved4],AssessedValuation[Dist],$C116,AssessedValuation[Tif_NonTIF],$A$4))</f>
        <v>0</v>
      </c>
      <c r="O116" s="8">
        <f>SUMPRODUCT(SUMIFS(AssessedValuation[100% Railroads],AssessedValuation[Dist],$C116:$E116,AssessedValuation[Tif_NonTIF],$A$4))</f>
        <v>23669420</v>
      </c>
      <c r="P116" s="8">
        <f>SUMPRODUCT(SUMIFS(AssessedValuation[100% Utilities],AssessedValuation[Dist],$C116:$E116,AssessedValuation[Tif_NonTIF],$A$4))</f>
        <v>14775068</v>
      </c>
      <c r="Q116" s="8">
        <f>SUMPRODUCT(SUMIFS(AssessedValuation[100% Other],AssessedValuation[Dist],$C116:$E116,AssessedValuation[Tif_NonTIF],$A$4))</f>
        <v>70890</v>
      </c>
      <c r="R116" s="8">
        <f>SUMPRODUCT(SUMIFS(AssessedValuation[100% Gross],AssessedValuation[Dist],$C116:$E116,AssessedValuation[Tif_NonTIF],$A$4))</f>
        <v>1972832151</v>
      </c>
      <c r="S116" s="8">
        <f>SUMPRODUCT(SUMIFS(AssessedValuation[100% Military Exempt],AssessedValuation[Dist],$C116:$E116,AssessedValuation[Tif_NonTIF],$A$4))</f>
        <v>3753412</v>
      </c>
      <c r="T116" s="8">
        <f>SUMPRODUCT(SUMIFS(AssessedValuation[100% Homestead Exempt],AssessedValuation[Dist],$C116:$E116,AssessedValuation[Tif_NonTIF],$A$4))</f>
        <v>12148500</v>
      </c>
      <c r="U116" s="8">
        <f>SUMPRODUCT(SUMIFS(AssessedValuation[100% Net],AssessedValuation[Dist],$C116:$E116,AssessedValuation[Tif_NonTIF],$A$4))</f>
        <v>1956930239</v>
      </c>
      <c r="V116" s="8">
        <f>SUMPRODUCT(SUMIFS(AssessedValuation[100% Gas &amp; Elec Utilities],AssessedValuation[Dist],$C116:$E116,AssessedValuation[Tif_NonTIF],$A$4))</f>
        <v>434280013</v>
      </c>
      <c r="W116" s="8">
        <f t="shared" si="1"/>
        <v>2391210252</v>
      </c>
    </row>
    <row r="117" spans="1:23" x14ac:dyDescent="0.25">
      <c r="A117">
        <v>2026</v>
      </c>
      <c r="B117" t="s">
        <v>1040</v>
      </c>
      <c r="C117" t="s">
        <v>1263</v>
      </c>
      <c r="D117" t="s">
        <v>1750</v>
      </c>
      <c r="E117" t="s">
        <v>1750</v>
      </c>
      <c r="F117" t="s">
        <v>1263</v>
      </c>
      <c r="G117" t="s">
        <v>1264</v>
      </c>
      <c r="H117" s="8">
        <f>SUMPRODUCT(SUMIFS(AssessedValuation[100% Residential],AssessedValuation[Dist],$C117:$E117,AssessedValuation[Tif_NonTIF],$A$4))</f>
        <v>974167578</v>
      </c>
      <c r="I117" s="8">
        <f>SUMPRODUCT(SUMIFS(AssessedValuation[100% Ag Land],AssessedValuation[Dist],$C117:$E117,AssessedValuation[Tif_NonTIF],$A$4))</f>
        <v>185951870</v>
      </c>
      <c r="J117" s="8">
        <f>SUMPRODUCT(SUMIFS(AssessedValuation[100% Ag Building],AssessedValuation[Dist],$C117:$E117,AssessedValuation[Tif_NonTIF],$A$4))</f>
        <v>11508790</v>
      </c>
      <c r="K117" s="8">
        <f>SUMPRODUCT(SUMIFS(AssessedValuation[100% Commercial],AssessedValuation[Dist],$C117:$E117,AssessedValuation[Tif_NonTIF],$A$4))</f>
        <v>125575959</v>
      </c>
      <c r="L117" s="8">
        <f>SUMPRODUCT(SUMIFS(AssessedValuation[100% Industrial],AssessedValuation[Dist],$C117:$E117,AssessedValuation[Tif_NonTIF],$A$4))</f>
        <v>50905198</v>
      </c>
      <c r="M117" s="8">
        <f>SUMPRODUCT(SUMIFS(AssessedValuation[100% Reserved],AssessedValuation[Dist],$C117:$E117,AssessedValuation[Tif_NonTIF],$A$4))</f>
        <v>0</v>
      </c>
      <c r="N117" s="8">
        <f>SUMPRODUCT(SUMIFS(AssessedValuation[100% Reserved4],AssessedValuation[Dist],$C117,AssessedValuation[Tif_NonTIF],$A$4))</f>
        <v>0</v>
      </c>
      <c r="O117" s="8">
        <f>SUMPRODUCT(SUMIFS(AssessedValuation[100% Railroads],AssessedValuation[Dist],$C117:$E117,AssessedValuation[Tif_NonTIF],$A$4))</f>
        <v>29355856</v>
      </c>
      <c r="P117" s="8">
        <f>SUMPRODUCT(SUMIFS(AssessedValuation[100% Utilities],AssessedValuation[Dist],$C117:$E117,AssessedValuation[Tif_NonTIF],$A$4))</f>
        <v>16574141</v>
      </c>
      <c r="Q117" s="8">
        <f>SUMPRODUCT(SUMIFS(AssessedValuation[100% Other],AssessedValuation[Dist],$C117:$E117,AssessedValuation[Tif_NonTIF],$A$4))</f>
        <v>2500000</v>
      </c>
      <c r="R117" s="8">
        <f>SUMPRODUCT(SUMIFS(AssessedValuation[100% Gross],AssessedValuation[Dist],$C117:$E117,AssessedValuation[Tif_NonTIF],$A$4))</f>
        <v>1396539392</v>
      </c>
      <c r="S117" s="8">
        <f>SUMPRODUCT(SUMIFS(AssessedValuation[100% Military Exempt],AssessedValuation[Dist],$C117:$E117,AssessedValuation[Tif_NonTIF],$A$4))</f>
        <v>3105376</v>
      </c>
      <c r="T117" s="8">
        <f>SUMPRODUCT(SUMIFS(AssessedValuation[100% Homestead Exempt],AssessedValuation[Dist],$C117:$E117,AssessedValuation[Tif_NonTIF],$A$4))</f>
        <v>9517683</v>
      </c>
      <c r="U117" s="8">
        <f>SUMPRODUCT(SUMIFS(AssessedValuation[100% Net],AssessedValuation[Dist],$C117:$E117,AssessedValuation[Tif_NonTIF],$A$4))</f>
        <v>1383916333</v>
      </c>
      <c r="V117" s="8">
        <f>SUMPRODUCT(SUMIFS(AssessedValuation[100% Gas &amp; Elec Utilities],AssessedValuation[Dist],$C117:$E117,AssessedValuation[Tif_NonTIF],$A$4))</f>
        <v>402476669</v>
      </c>
      <c r="W117" s="8">
        <f t="shared" si="1"/>
        <v>1786393002</v>
      </c>
    </row>
    <row r="118" spans="1:23" x14ac:dyDescent="0.25">
      <c r="A118">
        <v>2026</v>
      </c>
      <c r="B118" t="s">
        <v>1031</v>
      </c>
      <c r="C118" t="s">
        <v>1265</v>
      </c>
      <c r="D118" t="s">
        <v>1750</v>
      </c>
      <c r="E118" t="s">
        <v>1750</v>
      </c>
      <c r="F118" t="s">
        <v>1265</v>
      </c>
      <c r="G118" t="s">
        <v>1266</v>
      </c>
      <c r="H118" s="8">
        <f>SUMPRODUCT(SUMIFS(AssessedValuation[100% Residential],AssessedValuation[Dist],$C118:$E118,AssessedValuation[Tif_NonTIF],$A$4))</f>
        <v>194402052</v>
      </c>
      <c r="I118" s="8">
        <f>SUMPRODUCT(SUMIFS(AssessedValuation[100% Ag Land],AssessedValuation[Dist],$C118:$E118,AssessedValuation[Tif_NonTIF],$A$4))</f>
        <v>154167279</v>
      </c>
      <c r="J118" s="8">
        <f>SUMPRODUCT(SUMIFS(AssessedValuation[100% Ag Building],AssessedValuation[Dist],$C118:$E118,AssessedValuation[Tif_NonTIF],$A$4))</f>
        <v>6699581</v>
      </c>
      <c r="K118" s="8">
        <f>SUMPRODUCT(SUMIFS(AssessedValuation[100% Commercial],AssessedValuation[Dist],$C118:$E118,AssessedValuation[Tif_NonTIF],$A$4))</f>
        <v>15442233</v>
      </c>
      <c r="L118" s="8">
        <f>SUMPRODUCT(SUMIFS(AssessedValuation[100% Industrial],AssessedValuation[Dist],$C118:$E118,AssessedValuation[Tif_NonTIF],$A$4))</f>
        <v>612117</v>
      </c>
      <c r="M118" s="8">
        <f>SUMPRODUCT(SUMIFS(AssessedValuation[100% Reserved],AssessedValuation[Dist],$C118:$E118,AssessedValuation[Tif_NonTIF],$A$4))</f>
        <v>0</v>
      </c>
      <c r="N118" s="8">
        <f>SUMPRODUCT(SUMIFS(AssessedValuation[100% Reserved4],AssessedValuation[Dist],$C118,AssessedValuation[Tif_NonTIF],$A$4))</f>
        <v>0</v>
      </c>
      <c r="O118" s="8">
        <f>SUMPRODUCT(SUMIFS(AssessedValuation[100% Railroads],AssessedValuation[Dist],$C118:$E118,AssessedValuation[Tif_NonTIF],$A$4))</f>
        <v>11511648</v>
      </c>
      <c r="P118" s="8">
        <f>SUMPRODUCT(SUMIFS(AssessedValuation[100% Utilities],AssessedValuation[Dist],$C118:$E118,AssessedValuation[Tif_NonTIF],$A$4))</f>
        <v>5100335</v>
      </c>
      <c r="Q118" s="8">
        <f>SUMPRODUCT(SUMIFS(AssessedValuation[100% Other],AssessedValuation[Dist],$C118:$E118,AssessedValuation[Tif_NonTIF],$A$4))</f>
        <v>0</v>
      </c>
      <c r="R118" s="8">
        <f>SUMPRODUCT(SUMIFS(AssessedValuation[100% Gross],AssessedValuation[Dist],$C118:$E118,AssessedValuation[Tif_NonTIF],$A$4))</f>
        <v>387935245</v>
      </c>
      <c r="S118" s="8">
        <f>SUMPRODUCT(SUMIFS(AssessedValuation[100% Military Exempt],AssessedValuation[Dist],$C118:$E118,AssessedValuation[Tif_NonTIF],$A$4))</f>
        <v>436000</v>
      </c>
      <c r="T118" s="8">
        <f>SUMPRODUCT(SUMIFS(AssessedValuation[100% Homestead Exempt],AssessedValuation[Dist],$C118:$E118,AssessedValuation[Tif_NonTIF],$A$4))</f>
        <v>1049750</v>
      </c>
      <c r="U118" s="8">
        <f>SUMPRODUCT(SUMIFS(AssessedValuation[100% Net],AssessedValuation[Dist],$C118:$E118,AssessedValuation[Tif_NonTIF],$A$4))</f>
        <v>386449495</v>
      </c>
      <c r="V118" s="8">
        <f>SUMPRODUCT(SUMIFS(AssessedValuation[100% Gas &amp; Elec Utilities],AssessedValuation[Dist],$C118:$E118,AssessedValuation[Tif_NonTIF],$A$4))</f>
        <v>23008205</v>
      </c>
      <c r="W118" s="8">
        <f t="shared" si="1"/>
        <v>409457700</v>
      </c>
    </row>
    <row r="119" spans="1:23" x14ac:dyDescent="0.25">
      <c r="A119">
        <v>2026</v>
      </c>
      <c r="B119" t="s">
        <v>1034</v>
      </c>
      <c r="C119" t="s">
        <v>1267</v>
      </c>
      <c r="D119" t="s">
        <v>1750</v>
      </c>
      <c r="E119" t="s">
        <v>1750</v>
      </c>
      <c r="F119" t="s">
        <v>1267</v>
      </c>
      <c r="G119" t="s">
        <v>1268</v>
      </c>
      <c r="H119" s="8">
        <f>SUMPRODUCT(SUMIFS(AssessedValuation[100% Residential],AssessedValuation[Dist],$C119:$E119,AssessedValuation[Tif_NonTIF],$A$4))</f>
        <v>174110256</v>
      </c>
      <c r="I119" s="8">
        <f>SUMPRODUCT(SUMIFS(AssessedValuation[100% Ag Land],AssessedValuation[Dist],$C119:$E119,AssessedValuation[Tif_NonTIF],$A$4))</f>
        <v>236083370</v>
      </c>
      <c r="J119" s="8">
        <f>SUMPRODUCT(SUMIFS(AssessedValuation[100% Ag Building],AssessedValuation[Dist],$C119:$E119,AssessedValuation[Tif_NonTIF],$A$4))</f>
        <v>27007310</v>
      </c>
      <c r="K119" s="8">
        <f>SUMPRODUCT(SUMIFS(AssessedValuation[100% Commercial],AssessedValuation[Dist],$C119:$E119,AssessedValuation[Tif_NonTIF],$A$4))</f>
        <v>23351308</v>
      </c>
      <c r="L119" s="8">
        <f>SUMPRODUCT(SUMIFS(AssessedValuation[100% Industrial],AssessedValuation[Dist],$C119:$E119,AssessedValuation[Tif_NonTIF],$A$4))</f>
        <v>24071870</v>
      </c>
      <c r="M119" s="8">
        <f>SUMPRODUCT(SUMIFS(AssessedValuation[100% Reserved],AssessedValuation[Dist],$C119:$E119,AssessedValuation[Tif_NonTIF],$A$4))</f>
        <v>0</v>
      </c>
      <c r="N119" s="8">
        <f>SUMPRODUCT(SUMIFS(AssessedValuation[100% Reserved4],AssessedValuation[Dist],$C119,AssessedValuation[Tif_NonTIF],$A$4))</f>
        <v>0</v>
      </c>
      <c r="O119" s="8">
        <f>SUMPRODUCT(SUMIFS(AssessedValuation[100% Railroads],AssessedValuation[Dist],$C119:$E119,AssessedValuation[Tif_NonTIF],$A$4))</f>
        <v>0</v>
      </c>
      <c r="P119" s="8">
        <f>SUMPRODUCT(SUMIFS(AssessedValuation[100% Utilities],AssessedValuation[Dist],$C119:$E119,AssessedValuation[Tif_NonTIF],$A$4))</f>
        <v>1572401</v>
      </c>
      <c r="Q119" s="8">
        <f>SUMPRODUCT(SUMIFS(AssessedValuation[100% Other],AssessedValuation[Dist],$C119:$E119,AssessedValuation[Tif_NonTIF],$A$4))</f>
        <v>0</v>
      </c>
      <c r="R119" s="8">
        <f>SUMPRODUCT(SUMIFS(AssessedValuation[100% Gross],AssessedValuation[Dist],$C119:$E119,AssessedValuation[Tif_NonTIF],$A$4))</f>
        <v>486196515</v>
      </c>
      <c r="S119" s="8">
        <f>SUMPRODUCT(SUMIFS(AssessedValuation[100% Military Exempt],AssessedValuation[Dist],$C119:$E119,AssessedValuation[Tif_NonTIF],$A$4))</f>
        <v>452000</v>
      </c>
      <c r="T119" s="8">
        <f>SUMPRODUCT(SUMIFS(AssessedValuation[100% Homestead Exempt],AssessedValuation[Dist],$C119:$E119,AssessedValuation[Tif_NonTIF],$A$4))</f>
        <v>1320770</v>
      </c>
      <c r="U119" s="8">
        <f>SUMPRODUCT(SUMIFS(AssessedValuation[100% Net],AssessedValuation[Dist],$C119:$E119,AssessedValuation[Tif_NonTIF],$A$4))</f>
        <v>484423745</v>
      </c>
      <c r="V119" s="8">
        <f>SUMPRODUCT(SUMIFS(AssessedValuation[100% Gas &amp; Elec Utilities],AssessedValuation[Dist],$C119:$E119,AssessedValuation[Tif_NonTIF],$A$4))</f>
        <v>22805790</v>
      </c>
      <c r="W119" s="8">
        <f t="shared" si="1"/>
        <v>507229535</v>
      </c>
    </row>
    <row r="120" spans="1:23" x14ac:dyDescent="0.25">
      <c r="A120">
        <v>2026</v>
      </c>
      <c r="B120" t="s">
        <v>1029</v>
      </c>
      <c r="C120" t="s">
        <v>1269</v>
      </c>
      <c r="D120" t="s">
        <v>1750</v>
      </c>
      <c r="E120" t="s">
        <v>1750</v>
      </c>
      <c r="F120" t="s">
        <v>1269</v>
      </c>
      <c r="G120" t="s">
        <v>1270</v>
      </c>
      <c r="H120" s="8">
        <f>SUMPRODUCT(SUMIFS(AssessedValuation[100% Residential],AssessedValuation[Dist],$C120:$E120,AssessedValuation[Tif_NonTIF],$A$4))</f>
        <v>752291316</v>
      </c>
      <c r="I120" s="8">
        <f>SUMPRODUCT(SUMIFS(AssessedValuation[100% Ag Land],AssessedValuation[Dist],$C120:$E120,AssessedValuation[Tif_NonTIF],$A$4))</f>
        <v>194864660</v>
      </c>
      <c r="J120" s="8">
        <f>SUMPRODUCT(SUMIFS(AssessedValuation[100% Ag Building],AssessedValuation[Dist],$C120:$E120,AssessedValuation[Tif_NonTIF],$A$4))</f>
        <v>18674740</v>
      </c>
      <c r="K120" s="8">
        <f>SUMPRODUCT(SUMIFS(AssessedValuation[100% Commercial],AssessedValuation[Dist],$C120:$E120,AssessedValuation[Tif_NonTIF],$A$4))</f>
        <v>54887387</v>
      </c>
      <c r="L120" s="8">
        <f>SUMPRODUCT(SUMIFS(AssessedValuation[100% Industrial],AssessedValuation[Dist],$C120:$E120,AssessedValuation[Tif_NonTIF],$A$4))</f>
        <v>35469368</v>
      </c>
      <c r="M120" s="8">
        <f>SUMPRODUCT(SUMIFS(AssessedValuation[100% Reserved],AssessedValuation[Dist],$C120:$E120,AssessedValuation[Tif_NonTIF],$A$4))</f>
        <v>0</v>
      </c>
      <c r="N120" s="8">
        <f>SUMPRODUCT(SUMIFS(AssessedValuation[100% Reserved4],AssessedValuation[Dist],$C120,AssessedValuation[Tif_NonTIF],$A$4))</f>
        <v>0</v>
      </c>
      <c r="O120" s="8">
        <f>SUMPRODUCT(SUMIFS(AssessedValuation[100% Railroads],AssessedValuation[Dist],$C120:$E120,AssessedValuation[Tif_NonTIF],$A$4))</f>
        <v>8599062</v>
      </c>
      <c r="P120" s="8">
        <f>SUMPRODUCT(SUMIFS(AssessedValuation[100% Utilities],AssessedValuation[Dist],$C120:$E120,AssessedValuation[Tif_NonTIF],$A$4))</f>
        <v>104477854</v>
      </c>
      <c r="Q120" s="8">
        <f>SUMPRODUCT(SUMIFS(AssessedValuation[100% Other],AssessedValuation[Dist],$C120:$E120,AssessedValuation[Tif_NonTIF],$A$4))</f>
        <v>0</v>
      </c>
      <c r="R120" s="8">
        <f>SUMPRODUCT(SUMIFS(AssessedValuation[100% Gross],AssessedValuation[Dist],$C120:$E120,AssessedValuation[Tif_NonTIF],$A$4))</f>
        <v>1169264387</v>
      </c>
      <c r="S120" s="8">
        <f>SUMPRODUCT(SUMIFS(AssessedValuation[100% Military Exempt],AssessedValuation[Dist],$C120:$E120,AssessedValuation[Tif_NonTIF],$A$4))</f>
        <v>1221157</v>
      </c>
      <c r="T120" s="8">
        <f>SUMPRODUCT(SUMIFS(AssessedValuation[100% Homestead Exempt],AssessedValuation[Dist],$C120:$E120,AssessedValuation[Tif_NonTIF],$A$4))</f>
        <v>4524000</v>
      </c>
      <c r="U120" s="8">
        <f>SUMPRODUCT(SUMIFS(AssessedValuation[100% Net],AssessedValuation[Dist],$C120:$E120,AssessedValuation[Tif_NonTIF],$A$4))</f>
        <v>1163519230</v>
      </c>
      <c r="V120" s="8">
        <f>SUMPRODUCT(SUMIFS(AssessedValuation[100% Gas &amp; Elec Utilities],AssessedValuation[Dist],$C120:$E120,AssessedValuation[Tif_NonTIF],$A$4))</f>
        <v>69039607</v>
      </c>
      <c r="W120" s="8">
        <f t="shared" si="1"/>
        <v>1232558837</v>
      </c>
    </row>
    <row r="121" spans="1:23" x14ac:dyDescent="0.25">
      <c r="A121">
        <v>2026</v>
      </c>
      <c r="B121" t="s">
        <v>1034</v>
      </c>
      <c r="C121" t="s">
        <v>1271</v>
      </c>
      <c r="D121" t="s">
        <v>1750</v>
      </c>
      <c r="E121" t="s">
        <v>1750</v>
      </c>
      <c r="F121" t="s">
        <v>1271</v>
      </c>
      <c r="G121" t="s">
        <v>1272</v>
      </c>
      <c r="H121" s="8">
        <f>SUMPRODUCT(SUMIFS(AssessedValuation[100% Residential],AssessedValuation[Dist],$C121:$E121,AssessedValuation[Tif_NonTIF],$A$4))</f>
        <v>170000487</v>
      </c>
      <c r="I121" s="8">
        <f>SUMPRODUCT(SUMIFS(AssessedValuation[100% Ag Land],AssessedValuation[Dist],$C121:$E121,AssessedValuation[Tif_NonTIF],$A$4))</f>
        <v>247019787</v>
      </c>
      <c r="J121" s="8">
        <f>SUMPRODUCT(SUMIFS(AssessedValuation[100% Ag Building],AssessedValuation[Dist],$C121:$E121,AssessedValuation[Tif_NonTIF],$A$4))</f>
        <v>27607460</v>
      </c>
      <c r="K121" s="8">
        <f>SUMPRODUCT(SUMIFS(AssessedValuation[100% Commercial],AssessedValuation[Dist],$C121:$E121,AssessedValuation[Tif_NonTIF],$A$4))</f>
        <v>22035642</v>
      </c>
      <c r="L121" s="8">
        <f>SUMPRODUCT(SUMIFS(AssessedValuation[100% Industrial],AssessedValuation[Dist],$C121:$E121,AssessedValuation[Tif_NonTIF],$A$4))</f>
        <v>4192593</v>
      </c>
      <c r="M121" s="8">
        <f>SUMPRODUCT(SUMIFS(AssessedValuation[100% Reserved],AssessedValuation[Dist],$C121:$E121,AssessedValuation[Tif_NonTIF],$A$4))</f>
        <v>0</v>
      </c>
      <c r="N121" s="8">
        <f>SUMPRODUCT(SUMIFS(AssessedValuation[100% Reserved4],AssessedValuation[Dist],$C121,AssessedValuation[Tif_NonTIF],$A$4))</f>
        <v>0</v>
      </c>
      <c r="O121" s="8">
        <f>SUMPRODUCT(SUMIFS(AssessedValuation[100% Railroads],AssessedValuation[Dist],$C121:$E121,AssessedValuation[Tif_NonTIF],$A$4))</f>
        <v>0</v>
      </c>
      <c r="P121" s="8">
        <f>SUMPRODUCT(SUMIFS(AssessedValuation[100% Utilities],AssessedValuation[Dist],$C121:$E121,AssessedValuation[Tif_NonTIF],$A$4))</f>
        <v>2139835</v>
      </c>
      <c r="Q121" s="8">
        <f>SUMPRODUCT(SUMIFS(AssessedValuation[100% Other],AssessedValuation[Dist],$C121:$E121,AssessedValuation[Tif_NonTIF],$A$4))</f>
        <v>0</v>
      </c>
      <c r="R121" s="8">
        <f>SUMPRODUCT(SUMIFS(AssessedValuation[100% Gross],AssessedValuation[Dist],$C121:$E121,AssessedValuation[Tif_NonTIF],$A$4))</f>
        <v>472995804</v>
      </c>
      <c r="S121" s="8">
        <f>SUMPRODUCT(SUMIFS(AssessedValuation[100% Military Exempt],AssessedValuation[Dist],$C121:$E121,AssessedValuation[Tif_NonTIF],$A$4))</f>
        <v>460000</v>
      </c>
      <c r="T121" s="8">
        <f>SUMPRODUCT(SUMIFS(AssessedValuation[100% Homestead Exempt],AssessedValuation[Dist],$C121:$E121,AssessedValuation[Tif_NonTIF],$A$4))</f>
        <v>1313000</v>
      </c>
      <c r="U121" s="8">
        <f>SUMPRODUCT(SUMIFS(AssessedValuation[100% Net],AssessedValuation[Dist],$C121:$E121,AssessedValuation[Tif_NonTIF],$A$4))</f>
        <v>471222804</v>
      </c>
      <c r="V121" s="8">
        <f>SUMPRODUCT(SUMIFS(AssessedValuation[100% Gas &amp; Elec Utilities],AssessedValuation[Dist],$C121:$E121,AssessedValuation[Tif_NonTIF],$A$4))</f>
        <v>19091486</v>
      </c>
      <c r="W121" s="8">
        <f t="shared" si="1"/>
        <v>490314290</v>
      </c>
    </row>
    <row r="122" spans="1:23" x14ac:dyDescent="0.25">
      <c r="A122">
        <v>2026</v>
      </c>
      <c r="B122" t="s">
        <v>1024</v>
      </c>
      <c r="C122" t="s">
        <v>1273</v>
      </c>
      <c r="D122" t="s">
        <v>1750</v>
      </c>
      <c r="E122" t="s">
        <v>1750</v>
      </c>
      <c r="F122" t="s">
        <v>1273</v>
      </c>
      <c r="G122" t="s">
        <v>1274</v>
      </c>
      <c r="H122" s="8">
        <f>SUMPRODUCT(SUMIFS(AssessedValuation[100% Residential],AssessedValuation[Dist],$C122:$E122,AssessedValuation[Tif_NonTIF],$A$4))</f>
        <v>1380192733</v>
      </c>
      <c r="I122" s="8">
        <f>SUMPRODUCT(SUMIFS(AssessedValuation[100% Ag Land],AssessedValuation[Dist],$C122:$E122,AssessedValuation[Tif_NonTIF],$A$4))</f>
        <v>42502647</v>
      </c>
      <c r="J122" s="8">
        <f>SUMPRODUCT(SUMIFS(AssessedValuation[100% Ag Building],AssessedValuation[Dist],$C122:$E122,AssessedValuation[Tif_NonTIF],$A$4))</f>
        <v>2671164</v>
      </c>
      <c r="K122" s="8">
        <f>SUMPRODUCT(SUMIFS(AssessedValuation[100% Commercial],AssessedValuation[Dist],$C122:$E122,AssessedValuation[Tif_NonTIF],$A$4))</f>
        <v>67265954</v>
      </c>
      <c r="L122" s="8">
        <f>SUMPRODUCT(SUMIFS(AssessedValuation[100% Industrial],AssessedValuation[Dist],$C122:$E122,AssessedValuation[Tif_NonTIF],$A$4))</f>
        <v>15041800</v>
      </c>
      <c r="M122" s="8">
        <f>SUMPRODUCT(SUMIFS(AssessedValuation[100% Reserved],AssessedValuation[Dist],$C122:$E122,AssessedValuation[Tif_NonTIF],$A$4))</f>
        <v>0</v>
      </c>
      <c r="N122" s="8">
        <f>SUMPRODUCT(SUMIFS(AssessedValuation[100% Reserved4],AssessedValuation[Dist],$C122,AssessedValuation[Tif_NonTIF],$A$4))</f>
        <v>0</v>
      </c>
      <c r="O122" s="8">
        <f>SUMPRODUCT(SUMIFS(AssessedValuation[100% Railroads],AssessedValuation[Dist],$C122:$E122,AssessedValuation[Tif_NonTIF],$A$4))</f>
        <v>8475501</v>
      </c>
      <c r="P122" s="8">
        <f>SUMPRODUCT(SUMIFS(AssessedValuation[100% Utilities],AssessedValuation[Dist],$C122:$E122,AssessedValuation[Tif_NonTIF],$A$4))</f>
        <v>314713</v>
      </c>
      <c r="Q122" s="8">
        <f>SUMPRODUCT(SUMIFS(AssessedValuation[100% Other],AssessedValuation[Dist],$C122:$E122,AssessedValuation[Tif_NonTIF],$A$4))</f>
        <v>0</v>
      </c>
      <c r="R122" s="8">
        <f>SUMPRODUCT(SUMIFS(AssessedValuation[100% Gross],AssessedValuation[Dist],$C122:$E122,AssessedValuation[Tif_NonTIF],$A$4))</f>
        <v>1516464512</v>
      </c>
      <c r="S122" s="8">
        <f>SUMPRODUCT(SUMIFS(AssessedValuation[100% Military Exempt],AssessedValuation[Dist],$C122:$E122,AssessedValuation[Tif_NonTIF],$A$4))</f>
        <v>1112000</v>
      </c>
      <c r="T122" s="8">
        <f>SUMPRODUCT(SUMIFS(AssessedValuation[100% Homestead Exempt],AssessedValuation[Dist],$C122:$E122,AssessedValuation[Tif_NonTIF],$A$4))</f>
        <v>5915379</v>
      </c>
      <c r="U122" s="8">
        <f>SUMPRODUCT(SUMIFS(AssessedValuation[100% Net],AssessedValuation[Dist],$C122:$E122,AssessedValuation[Tif_NonTIF],$A$4))</f>
        <v>1509437133</v>
      </c>
      <c r="V122" s="8">
        <f>SUMPRODUCT(SUMIFS(AssessedValuation[100% Gas &amp; Elec Utilities],AssessedValuation[Dist],$C122:$E122,AssessedValuation[Tif_NonTIF],$A$4))</f>
        <v>18929593</v>
      </c>
      <c r="W122" s="8">
        <f t="shared" si="1"/>
        <v>1528366726</v>
      </c>
    </row>
    <row r="123" spans="1:23" x14ac:dyDescent="0.25">
      <c r="A123">
        <v>2026</v>
      </c>
      <c r="B123" t="s">
        <v>1037</v>
      </c>
      <c r="C123" t="s">
        <v>1275</v>
      </c>
      <c r="D123" t="s">
        <v>1750</v>
      </c>
      <c r="E123" t="s">
        <v>1750</v>
      </c>
      <c r="F123" t="s">
        <v>1275</v>
      </c>
      <c r="G123" t="s">
        <v>1276</v>
      </c>
      <c r="H123" s="8">
        <f>SUMPRODUCT(SUMIFS(AssessedValuation[100% Residential],AssessedValuation[Dist],$C123:$E123,AssessedValuation[Tif_NonTIF],$A$4))</f>
        <v>41901797</v>
      </c>
      <c r="I123" s="8">
        <f>SUMPRODUCT(SUMIFS(AssessedValuation[100% Ag Land],AssessedValuation[Dist],$C123:$E123,AssessedValuation[Tif_NonTIF],$A$4))</f>
        <v>110976124</v>
      </c>
      <c r="J123" s="8">
        <f>SUMPRODUCT(SUMIFS(AssessedValuation[100% Ag Building],AssessedValuation[Dist],$C123:$E123,AssessedValuation[Tif_NonTIF],$A$4))</f>
        <v>4883959</v>
      </c>
      <c r="K123" s="8">
        <f>SUMPRODUCT(SUMIFS(AssessedValuation[100% Commercial],AssessedValuation[Dist],$C123:$E123,AssessedValuation[Tif_NonTIF],$A$4))</f>
        <v>19092889</v>
      </c>
      <c r="L123" s="8">
        <f>SUMPRODUCT(SUMIFS(AssessedValuation[100% Industrial],AssessedValuation[Dist],$C123:$E123,AssessedValuation[Tif_NonTIF],$A$4))</f>
        <v>3156485</v>
      </c>
      <c r="M123" s="8">
        <f>SUMPRODUCT(SUMIFS(AssessedValuation[100% Reserved],AssessedValuation[Dist],$C123:$E123,AssessedValuation[Tif_NonTIF],$A$4))</f>
        <v>0</v>
      </c>
      <c r="N123" s="8">
        <f>SUMPRODUCT(SUMIFS(AssessedValuation[100% Reserved4],AssessedValuation[Dist],$C123,AssessedValuation[Tif_NonTIF],$A$4))</f>
        <v>0</v>
      </c>
      <c r="O123" s="8">
        <f>SUMPRODUCT(SUMIFS(AssessedValuation[100% Railroads],AssessedValuation[Dist],$C123:$E123,AssessedValuation[Tif_NonTIF],$A$4))</f>
        <v>14838939</v>
      </c>
      <c r="P123" s="8">
        <f>SUMPRODUCT(SUMIFS(AssessedValuation[100% Utilities],AssessedValuation[Dist],$C123:$E123,AssessedValuation[Tif_NonTIF],$A$4))</f>
        <v>101205</v>
      </c>
      <c r="Q123" s="8">
        <f>SUMPRODUCT(SUMIFS(AssessedValuation[100% Other],AssessedValuation[Dist],$C123:$E123,AssessedValuation[Tif_NonTIF],$A$4))</f>
        <v>3960</v>
      </c>
      <c r="R123" s="8">
        <f>SUMPRODUCT(SUMIFS(AssessedValuation[100% Gross],AssessedValuation[Dist],$C123:$E123,AssessedValuation[Tif_NonTIF],$A$4))</f>
        <v>194955358</v>
      </c>
      <c r="S123" s="8">
        <f>SUMPRODUCT(SUMIFS(AssessedValuation[100% Military Exempt],AssessedValuation[Dist],$C123:$E123,AssessedValuation[Tif_NonTIF],$A$4))</f>
        <v>161408</v>
      </c>
      <c r="T123" s="8">
        <f>SUMPRODUCT(SUMIFS(AssessedValuation[100% Homestead Exempt],AssessedValuation[Dist],$C123:$E123,AssessedValuation[Tif_NonTIF],$A$4))</f>
        <v>286000</v>
      </c>
      <c r="U123" s="8">
        <f>SUMPRODUCT(SUMIFS(AssessedValuation[100% Net],AssessedValuation[Dist],$C123:$E123,AssessedValuation[Tif_NonTIF],$A$4))</f>
        <v>194507950</v>
      </c>
      <c r="V123" s="8">
        <f>SUMPRODUCT(SUMIFS(AssessedValuation[100% Gas &amp; Elec Utilities],AssessedValuation[Dist],$C123:$E123,AssessedValuation[Tif_NonTIF],$A$4))</f>
        <v>8008652</v>
      </c>
      <c r="W123" s="8">
        <f t="shared" si="1"/>
        <v>202516602</v>
      </c>
    </row>
    <row r="124" spans="1:23" x14ac:dyDescent="0.25">
      <c r="A124">
        <v>2026</v>
      </c>
      <c r="B124" t="s">
        <v>1029</v>
      </c>
      <c r="C124" t="s">
        <v>1277</v>
      </c>
      <c r="D124" t="s">
        <v>1750</v>
      </c>
      <c r="E124" t="s">
        <v>1750</v>
      </c>
      <c r="F124" t="s">
        <v>1277</v>
      </c>
      <c r="G124" t="s">
        <v>1278</v>
      </c>
      <c r="H124" s="8">
        <f>SUMPRODUCT(SUMIFS(AssessedValuation[100% Residential],AssessedValuation[Dist],$C124:$E124,AssessedValuation[Tif_NonTIF],$A$4))</f>
        <v>306091822</v>
      </c>
      <c r="I124" s="8">
        <f>SUMPRODUCT(SUMIFS(AssessedValuation[100% Ag Land],AssessedValuation[Dist],$C124:$E124,AssessedValuation[Tif_NonTIF],$A$4))</f>
        <v>248794310</v>
      </c>
      <c r="J124" s="8">
        <f>SUMPRODUCT(SUMIFS(AssessedValuation[100% Ag Building],AssessedValuation[Dist],$C124:$E124,AssessedValuation[Tif_NonTIF],$A$4))</f>
        <v>10919330</v>
      </c>
      <c r="K124" s="8">
        <f>SUMPRODUCT(SUMIFS(AssessedValuation[100% Commercial],AssessedValuation[Dist],$C124:$E124,AssessedValuation[Tif_NonTIF],$A$4))</f>
        <v>32601218</v>
      </c>
      <c r="L124" s="8">
        <f>SUMPRODUCT(SUMIFS(AssessedValuation[100% Industrial],AssessedValuation[Dist],$C124:$E124,AssessedValuation[Tif_NonTIF],$A$4))</f>
        <v>11376850</v>
      </c>
      <c r="M124" s="8">
        <f>SUMPRODUCT(SUMIFS(AssessedValuation[100% Reserved],AssessedValuation[Dist],$C124:$E124,AssessedValuation[Tif_NonTIF],$A$4))</f>
        <v>0</v>
      </c>
      <c r="N124" s="8">
        <f>SUMPRODUCT(SUMIFS(AssessedValuation[100% Reserved4],AssessedValuation[Dist],$C124,AssessedValuation[Tif_NonTIF],$A$4))</f>
        <v>0</v>
      </c>
      <c r="O124" s="8">
        <f>SUMPRODUCT(SUMIFS(AssessedValuation[100% Railroads],AssessedValuation[Dist],$C124:$E124,AssessedValuation[Tif_NonTIF],$A$4))</f>
        <v>0</v>
      </c>
      <c r="P124" s="8">
        <f>SUMPRODUCT(SUMIFS(AssessedValuation[100% Utilities],AssessedValuation[Dist],$C124:$E124,AssessedValuation[Tif_NonTIF],$A$4))</f>
        <v>6035575</v>
      </c>
      <c r="Q124" s="8">
        <f>SUMPRODUCT(SUMIFS(AssessedValuation[100% Other],AssessedValuation[Dist],$C124:$E124,AssessedValuation[Tif_NonTIF],$A$4))</f>
        <v>0</v>
      </c>
      <c r="R124" s="8">
        <f>SUMPRODUCT(SUMIFS(AssessedValuation[100% Gross],AssessedValuation[Dist],$C124:$E124,AssessedValuation[Tif_NonTIF],$A$4))</f>
        <v>615819105</v>
      </c>
      <c r="S124" s="8">
        <f>SUMPRODUCT(SUMIFS(AssessedValuation[100% Military Exempt],AssessedValuation[Dist],$C124:$E124,AssessedValuation[Tif_NonTIF],$A$4))</f>
        <v>828000</v>
      </c>
      <c r="T124" s="8">
        <f>SUMPRODUCT(SUMIFS(AssessedValuation[100% Homestead Exempt],AssessedValuation[Dist],$C124:$E124,AssessedValuation[Tif_NonTIF],$A$4))</f>
        <v>2771816</v>
      </c>
      <c r="U124" s="8">
        <f>SUMPRODUCT(SUMIFS(AssessedValuation[100% Net],AssessedValuation[Dist],$C124:$E124,AssessedValuation[Tif_NonTIF],$A$4))</f>
        <v>612219289</v>
      </c>
      <c r="V124" s="8">
        <f>SUMPRODUCT(SUMIFS(AssessedValuation[100% Gas &amp; Elec Utilities],AssessedValuation[Dist],$C124:$E124,AssessedValuation[Tif_NonTIF],$A$4))</f>
        <v>45537637</v>
      </c>
      <c r="W124" s="8">
        <f t="shared" si="1"/>
        <v>657756926</v>
      </c>
    </row>
    <row r="125" spans="1:23" x14ac:dyDescent="0.25">
      <c r="A125">
        <v>2026</v>
      </c>
      <c r="B125" t="s">
        <v>1031</v>
      </c>
      <c r="C125" t="s">
        <v>1279</v>
      </c>
      <c r="D125" t="s">
        <v>1750</v>
      </c>
      <c r="E125" t="s">
        <v>1750</v>
      </c>
      <c r="F125" t="s">
        <v>1279</v>
      </c>
      <c r="G125" t="s">
        <v>1280</v>
      </c>
      <c r="H125" s="8">
        <f>SUMPRODUCT(SUMIFS(AssessedValuation[100% Residential],AssessedValuation[Dist],$C125:$E125,AssessedValuation[Tif_NonTIF],$A$4))</f>
        <v>1264658957</v>
      </c>
      <c r="I125" s="8">
        <f>SUMPRODUCT(SUMIFS(AssessedValuation[100% Ag Land],AssessedValuation[Dist],$C125:$E125,AssessedValuation[Tif_NonTIF],$A$4))</f>
        <v>126789265</v>
      </c>
      <c r="J125" s="8">
        <f>SUMPRODUCT(SUMIFS(AssessedValuation[100% Ag Building],AssessedValuation[Dist],$C125:$E125,AssessedValuation[Tif_NonTIF],$A$4))</f>
        <v>7263421</v>
      </c>
      <c r="K125" s="8">
        <f>SUMPRODUCT(SUMIFS(AssessedValuation[100% Commercial],AssessedValuation[Dist],$C125:$E125,AssessedValuation[Tif_NonTIF],$A$4))</f>
        <v>83970697</v>
      </c>
      <c r="L125" s="8">
        <f>SUMPRODUCT(SUMIFS(AssessedValuation[100% Industrial],AssessedValuation[Dist],$C125:$E125,AssessedValuation[Tif_NonTIF],$A$4))</f>
        <v>10417226</v>
      </c>
      <c r="M125" s="8">
        <f>SUMPRODUCT(SUMIFS(AssessedValuation[100% Reserved],AssessedValuation[Dist],$C125:$E125,AssessedValuation[Tif_NonTIF],$A$4))</f>
        <v>0</v>
      </c>
      <c r="N125" s="8">
        <f>SUMPRODUCT(SUMIFS(AssessedValuation[100% Reserved4],AssessedValuation[Dist],$C125,AssessedValuation[Tif_NonTIF],$A$4))</f>
        <v>0</v>
      </c>
      <c r="O125" s="8">
        <f>SUMPRODUCT(SUMIFS(AssessedValuation[100% Railroads],AssessedValuation[Dist],$C125:$E125,AssessedValuation[Tif_NonTIF],$A$4))</f>
        <v>32585579</v>
      </c>
      <c r="P125" s="8">
        <f>SUMPRODUCT(SUMIFS(AssessedValuation[100% Utilities],AssessedValuation[Dist],$C125:$E125,AssessedValuation[Tif_NonTIF],$A$4))</f>
        <v>35482291</v>
      </c>
      <c r="Q125" s="8">
        <f>SUMPRODUCT(SUMIFS(AssessedValuation[100% Other],AssessedValuation[Dist],$C125:$E125,AssessedValuation[Tif_NonTIF],$A$4))</f>
        <v>1216800</v>
      </c>
      <c r="R125" s="8">
        <f>SUMPRODUCT(SUMIFS(AssessedValuation[100% Gross],AssessedValuation[Dist],$C125:$E125,AssessedValuation[Tif_NonTIF],$A$4))</f>
        <v>1562384236</v>
      </c>
      <c r="S125" s="8">
        <f>SUMPRODUCT(SUMIFS(AssessedValuation[100% Military Exempt],AssessedValuation[Dist],$C125:$E125,AssessedValuation[Tif_NonTIF],$A$4))</f>
        <v>2480000</v>
      </c>
      <c r="T125" s="8">
        <f>SUMPRODUCT(SUMIFS(AssessedValuation[100% Homestead Exempt],AssessedValuation[Dist],$C125:$E125,AssessedValuation[Tif_NonTIF],$A$4))</f>
        <v>2424500</v>
      </c>
      <c r="U125" s="8">
        <f>SUMPRODUCT(SUMIFS(AssessedValuation[100% Net],AssessedValuation[Dist],$C125:$E125,AssessedValuation[Tif_NonTIF],$A$4))</f>
        <v>1557479736</v>
      </c>
      <c r="V125" s="8">
        <f>SUMPRODUCT(SUMIFS(AssessedValuation[100% Gas &amp; Elec Utilities],AssessedValuation[Dist],$C125:$E125,AssessedValuation[Tif_NonTIF],$A$4))</f>
        <v>31079219</v>
      </c>
      <c r="W125" s="8">
        <f t="shared" si="1"/>
        <v>1588558955</v>
      </c>
    </row>
    <row r="126" spans="1:23" x14ac:dyDescent="0.25">
      <c r="A126">
        <v>2026</v>
      </c>
      <c r="B126" t="s">
        <v>1024</v>
      </c>
      <c r="C126" t="s">
        <v>1281</v>
      </c>
      <c r="D126" t="s">
        <v>1750</v>
      </c>
      <c r="E126" t="s">
        <v>1750</v>
      </c>
      <c r="F126" t="s">
        <v>1281</v>
      </c>
      <c r="G126" t="s">
        <v>1282</v>
      </c>
      <c r="H126" s="8">
        <f>SUMPRODUCT(SUMIFS(AssessedValuation[100% Residential],AssessedValuation[Dist],$C126:$E126,AssessedValuation[Tif_NonTIF],$A$4))</f>
        <v>123218960</v>
      </c>
      <c r="I126" s="8">
        <f>SUMPRODUCT(SUMIFS(AssessedValuation[100% Ag Land],AssessedValuation[Dist],$C126:$E126,AssessedValuation[Tif_NonTIF],$A$4))</f>
        <v>135902130</v>
      </c>
      <c r="J126" s="8">
        <f>SUMPRODUCT(SUMIFS(AssessedValuation[100% Ag Building],AssessedValuation[Dist],$C126:$E126,AssessedValuation[Tif_NonTIF],$A$4))</f>
        <v>10900800</v>
      </c>
      <c r="K126" s="8">
        <f>SUMPRODUCT(SUMIFS(AssessedValuation[100% Commercial],AssessedValuation[Dist],$C126:$E126,AssessedValuation[Tif_NonTIF],$A$4))</f>
        <v>14728545</v>
      </c>
      <c r="L126" s="8">
        <f>SUMPRODUCT(SUMIFS(AssessedValuation[100% Industrial],AssessedValuation[Dist],$C126:$E126,AssessedValuation[Tif_NonTIF],$A$4))</f>
        <v>21198570</v>
      </c>
      <c r="M126" s="8">
        <f>SUMPRODUCT(SUMIFS(AssessedValuation[100% Reserved],AssessedValuation[Dist],$C126:$E126,AssessedValuation[Tif_NonTIF],$A$4))</f>
        <v>0</v>
      </c>
      <c r="N126" s="8">
        <f>SUMPRODUCT(SUMIFS(AssessedValuation[100% Reserved4],AssessedValuation[Dist],$C126,AssessedValuation[Tif_NonTIF],$A$4))</f>
        <v>0</v>
      </c>
      <c r="O126" s="8">
        <f>SUMPRODUCT(SUMIFS(AssessedValuation[100% Railroads],AssessedValuation[Dist],$C126:$E126,AssessedValuation[Tif_NonTIF],$A$4))</f>
        <v>12222713</v>
      </c>
      <c r="P126" s="8">
        <f>SUMPRODUCT(SUMIFS(AssessedValuation[100% Utilities],AssessedValuation[Dist],$C126:$E126,AssessedValuation[Tif_NonTIF],$A$4))</f>
        <v>1095899</v>
      </c>
      <c r="Q126" s="8">
        <f>SUMPRODUCT(SUMIFS(AssessedValuation[100% Other],AssessedValuation[Dist],$C126:$E126,AssessedValuation[Tif_NonTIF],$A$4))</f>
        <v>0</v>
      </c>
      <c r="R126" s="8">
        <f>SUMPRODUCT(SUMIFS(AssessedValuation[100% Gross],AssessedValuation[Dist],$C126:$E126,AssessedValuation[Tif_NonTIF],$A$4))</f>
        <v>319267617</v>
      </c>
      <c r="S126" s="8">
        <f>SUMPRODUCT(SUMIFS(AssessedValuation[100% Military Exempt],AssessedValuation[Dist],$C126:$E126,AssessedValuation[Tif_NonTIF],$A$4))</f>
        <v>264000</v>
      </c>
      <c r="T126" s="8">
        <f>SUMPRODUCT(SUMIFS(AssessedValuation[100% Homestead Exempt],AssessedValuation[Dist],$C126:$E126,AssessedValuation[Tif_NonTIF],$A$4))</f>
        <v>1216058</v>
      </c>
      <c r="U126" s="8">
        <f>SUMPRODUCT(SUMIFS(AssessedValuation[100% Net],AssessedValuation[Dist],$C126:$E126,AssessedValuation[Tif_NonTIF],$A$4))</f>
        <v>317787559</v>
      </c>
      <c r="V126" s="8">
        <f>SUMPRODUCT(SUMIFS(AssessedValuation[100% Gas &amp; Elec Utilities],AssessedValuation[Dist],$C126:$E126,AssessedValuation[Tif_NonTIF],$A$4))</f>
        <v>17384102</v>
      </c>
      <c r="W126" s="8">
        <f t="shared" si="1"/>
        <v>335171661</v>
      </c>
    </row>
    <row r="127" spans="1:23" x14ac:dyDescent="0.25">
      <c r="A127">
        <v>2026</v>
      </c>
      <c r="B127" t="s">
        <v>1029</v>
      </c>
      <c r="C127" t="s">
        <v>1283</v>
      </c>
      <c r="D127" t="s">
        <v>1750</v>
      </c>
      <c r="E127" t="s">
        <v>1750</v>
      </c>
      <c r="F127" t="s">
        <v>1283</v>
      </c>
      <c r="G127" t="s">
        <v>664</v>
      </c>
      <c r="H127" s="8">
        <f>SUMPRODUCT(SUMIFS(AssessedValuation[100% Residential],AssessedValuation[Dist],$C127:$E127,AssessedValuation[Tif_NonTIF],$A$4))</f>
        <v>123905611</v>
      </c>
      <c r="I127" s="8">
        <f>SUMPRODUCT(SUMIFS(AssessedValuation[100% Ag Land],AssessedValuation[Dist],$C127:$E127,AssessedValuation[Tif_NonTIF],$A$4))</f>
        <v>114199040</v>
      </c>
      <c r="J127" s="8">
        <f>SUMPRODUCT(SUMIFS(AssessedValuation[100% Ag Building],AssessedValuation[Dist],$C127:$E127,AssessedValuation[Tif_NonTIF],$A$4))</f>
        <v>5204870</v>
      </c>
      <c r="K127" s="8">
        <f>SUMPRODUCT(SUMIFS(AssessedValuation[100% Commercial],AssessedValuation[Dist],$C127:$E127,AssessedValuation[Tif_NonTIF],$A$4))</f>
        <v>8594829</v>
      </c>
      <c r="L127" s="8">
        <f>SUMPRODUCT(SUMIFS(AssessedValuation[100% Industrial],AssessedValuation[Dist],$C127:$E127,AssessedValuation[Tif_NonTIF],$A$4))</f>
        <v>32381450</v>
      </c>
      <c r="M127" s="8">
        <f>SUMPRODUCT(SUMIFS(AssessedValuation[100% Reserved],AssessedValuation[Dist],$C127:$E127,AssessedValuation[Tif_NonTIF],$A$4))</f>
        <v>0</v>
      </c>
      <c r="N127" s="8">
        <f>SUMPRODUCT(SUMIFS(AssessedValuation[100% Reserved4],AssessedValuation[Dist],$C127,AssessedValuation[Tif_NonTIF],$A$4))</f>
        <v>0</v>
      </c>
      <c r="O127" s="8">
        <f>SUMPRODUCT(SUMIFS(AssessedValuation[100% Railroads],AssessedValuation[Dist],$C127:$E127,AssessedValuation[Tif_NonTIF],$A$4))</f>
        <v>0</v>
      </c>
      <c r="P127" s="8">
        <f>SUMPRODUCT(SUMIFS(AssessedValuation[100% Utilities],AssessedValuation[Dist],$C127:$E127,AssessedValuation[Tif_NonTIF],$A$4))</f>
        <v>6652544</v>
      </c>
      <c r="Q127" s="8">
        <f>SUMPRODUCT(SUMIFS(AssessedValuation[100% Other],AssessedValuation[Dist],$C127:$E127,AssessedValuation[Tif_NonTIF],$A$4))</f>
        <v>0</v>
      </c>
      <c r="R127" s="8">
        <f>SUMPRODUCT(SUMIFS(AssessedValuation[100% Gross],AssessedValuation[Dist],$C127:$E127,AssessedValuation[Tif_NonTIF],$A$4))</f>
        <v>290938344</v>
      </c>
      <c r="S127" s="8">
        <f>SUMPRODUCT(SUMIFS(AssessedValuation[100% Military Exempt],AssessedValuation[Dist],$C127:$E127,AssessedValuation[Tif_NonTIF],$A$4))</f>
        <v>184000</v>
      </c>
      <c r="T127" s="8">
        <f>SUMPRODUCT(SUMIFS(AssessedValuation[100% Homestead Exempt],AssessedValuation[Dist],$C127:$E127,AssessedValuation[Tif_NonTIF],$A$4))</f>
        <v>1696432</v>
      </c>
      <c r="U127" s="8">
        <f>SUMPRODUCT(SUMIFS(AssessedValuation[100% Net],AssessedValuation[Dist],$C127:$E127,AssessedValuation[Tif_NonTIF],$A$4))</f>
        <v>289057912</v>
      </c>
      <c r="V127" s="8">
        <f>SUMPRODUCT(SUMIFS(AssessedValuation[100% Gas &amp; Elec Utilities],AssessedValuation[Dist],$C127:$E127,AssessedValuation[Tif_NonTIF],$A$4))</f>
        <v>90647016</v>
      </c>
      <c r="W127" s="8">
        <f t="shared" si="1"/>
        <v>379704928</v>
      </c>
    </row>
    <row r="128" spans="1:23" x14ac:dyDescent="0.25">
      <c r="A128">
        <v>2026</v>
      </c>
      <c r="B128" t="s">
        <v>1037</v>
      </c>
      <c r="C128" t="s">
        <v>1284</v>
      </c>
      <c r="D128" t="s">
        <v>1750</v>
      </c>
      <c r="E128" t="s">
        <v>1750</v>
      </c>
      <c r="F128" t="s">
        <v>1284</v>
      </c>
      <c r="G128" t="s">
        <v>1285</v>
      </c>
      <c r="H128" s="8">
        <f>SUMPRODUCT(SUMIFS(AssessedValuation[100% Residential],AssessedValuation[Dist],$C128:$E128,AssessedValuation[Tif_NonTIF],$A$4))</f>
        <v>162449373</v>
      </c>
      <c r="I128" s="8">
        <f>SUMPRODUCT(SUMIFS(AssessedValuation[100% Ag Land],AssessedValuation[Dist],$C128:$E128,AssessedValuation[Tif_NonTIF],$A$4))</f>
        <v>227142410</v>
      </c>
      <c r="J128" s="8">
        <f>SUMPRODUCT(SUMIFS(AssessedValuation[100% Ag Building],AssessedValuation[Dist],$C128:$E128,AssessedValuation[Tif_NonTIF],$A$4))</f>
        <v>17005650</v>
      </c>
      <c r="K128" s="8">
        <f>SUMPRODUCT(SUMIFS(AssessedValuation[100% Commercial],AssessedValuation[Dist],$C128:$E128,AssessedValuation[Tif_NonTIF],$A$4))</f>
        <v>20797820</v>
      </c>
      <c r="L128" s="8">
        <f>SUMPRODUCT(SUMIFS(AssessedValuation[100% Industrial],AssessedValuation[Dist],$C128:$E128,AssessedValuation[Tif_NonTIF],$A$4))</f>
        <v>4863147</v>
      </c>
      <c r="M128" s="8">
        <f>SUMPRODUCT(SUMIFS(AssessedValuation[100% Reserved],AssessedValuation[Dist],$C128:$E128,AssessedValuation[Tif_NonTIF],$A$4))</f>
        <v>0</v>
      </c>
      <c r="N128" s="8">
        <f>SUMPRODUCT(SUMIFS(AssessedValuation[100% Reserved4],AssessedValuation[Dist],$C128,AssessedValuation[Tif_NonTIF],$A$4))</f>
        <v>0</v>
      </c>
      <c r="O128" s="8">
        <f>SUMPRODUCT(SUMIFS(AssessedValuation[100% Railroads],AssessedValuation[Dist],$C128:$E128,AssessedValuation[Tif_NonTIF],$A$4))</f>
        <v>11323377</v>
      </c>
      <c r="P128" s="8">
        <f>SUMPRODUCT(SUMIFS(AssessedValuation[100% Utilities],AssessedValuation[Dist],$C128:$E128,AssessedValuation[Tif_NonTIF],$A$4))</f>
        <v>2860264</v>
      </c>
      <c r="Q128" s="8">
        <f>SUMPRODUCT(SUMIFS(AssessedValuation[100% Other],AssessedValuation[Dist],$C128:$E128,AssessedValuation[Tif_NonTIF],$A$4))</f>
        <v>0</v>
      </c>
      <c r="R128" s="8">
        <f>SUMPRODUCT(SUMIFS(AssessedValuation[100% Gross],AssessedValuation[Dist],$C128:$E128,AssessedValuation[Tif_NonTIF],$A$4))</f>
        <v>446442041</v>
      </c>
      <c r="S128" s="8">
        <f>SUMPRODUCT(SUMIFS(AssessedValuation[100% Military Exempt],AssessedValuation[Dist],$C128:$E128,AssessedValuation[Tif_NonTIF],$A$4))</f>
        <v>461883</v>
      </c>
      <c r="T128" s="8">
        <f>SUMPRODUCT(SUMIFS(AssessedValuation[100% Homestead Exempt],AssessedValuation[Dist],$C128:$E128,AssessedValuation[Tif_NonTIF],$A$4))</f>
        <v>1066000</v>
      </c>
      <c r="U128" s="8">
        <f>SUMPRODUCT(SUMIFS(AssessedValuation[100% Net],AssessedValuation[Dist],$C128:$E128,AssessedValuation[Tif_NonTIF],$A$4))</f>
        <v>444914158</v>
      </c>
      <c r="V128" s="8">
        <f>SUMPRODUCT(SUMIFS(AssessedValuation[100% Gas &amp; Elec Utilities],AssessedValuation[Dist],$C128:$E128,AssessedValuation[Tif_NonTIF],$A$4))</f>
        <v>61170592</v>
      </c>
      <c r="W128" s="8">
        <f t="shared" si="1"/>
        <v>506084750</v>
      </c>
    </row>
    <row r="129" spans="1:23" x14ac:dyDescent="0.25">
      <c r="A129">
        <v>2026</v>
      </c>
      <c r="B129" t="s">
        <v>1037</v>
      </c>
      <c r="C129" t="s">
        <v>1286</v>
      </c>
      <c r="D129" t="s">
        <v>1750</v>
      </c>
      <c r="E129" t="s">
        <v>1750</v>
      </c>
      <c r="F129" t="s">
        <v>1286</v>
      </c>
      <c r="G129" t="s">
        <v>1287</v>
      </c>
      <c r="H129" s="8">
        <f>SUMPRODUCT(SUMIFS(AssessedValuation[100% Residential],AssessedValuation[Dist],$C129:$E129,AssessedValuation[Tif_NonTIF],$A$4))</f>
        <v>438673848</v>
      </c>
      <c r="I129" s="8">
        <f>SUMPRODUCT(SUMIFS(AssessedValuation[100% Ag Land],AssessedValuation[Dist],$C129:$E129,AssessedValuation[Tif_NonTIF],$A$4))</f>
        <v>418770904</v>
      </c>
      <c r="J129" s="8">
        <f>SUMPRODUCT(SUMIFS(AssessedValuation[100% Ag Building],AssessedValuation[Dist],$C129:$E129,AssessedValuation[Tif_NonTIF],$A$4))</f>
        <v>18915422</v>
      </c>
      <c r="K129" s="8">
        <f>SUMPRODUCT(SUMIFS(AssessedValuation[100% Commercial],AssessedValuation[Dist],$C129:$E129,AssessedValuation[Tif_NonTIF],$A$4))</f>
        <v>58308813</v>
      </c>
      <c r="L129" s="8">
        <f>SUMPRODUCT(SUMIFS(AssessedValuation[100% Industrial],AssessedValuation[Dist],$C129:$E129,AssessedValuation[Tif_NonTIF],$A$4))</f>
        <v>79106451</v>
      </c>
      <c r="M129" s="8">
        <f>SUMPRODUCT(SUMIFS(AssessedValuation[100% Reserved],AssessedValuation[Dist],$C129:$E129,AssessedValuation[Tif_NonTIF],$A$4))</f>
        <v>0</v>
      </c>
      <c r="N129" s="8">
        <f>SUMPRODUCT(SUMIFS(AssessedValuation[100% Reserved4],AssessedValuation[Dist],$C129,AssessedValuation[Tif_NonTIF],$A$4))</f>
        <v>0</v>
      </c>
      <c r="O129" s="8">
        <f>SUMPRODUCT(SUMIFS(AssessedValuation[100% Railroads],AssessedValuation[Dist],$C129:$E129,AssessedValuation[Tif_NonTIF],$A$4))</f>
        <v>42227612</v>
      </c>
      <c r="P129" s="8">
        <f>SUMPRODUCT(SUMIFS(AssessedValuation[100% Utilities],AssessedValuation[Dist],$C129:$E129,AssessedValuation[Tif_NonTIF],$A$4))</f>
        <v>13387541</v>
      </c>
      <c r="Q129" s="8">
        <f>SUMPRODUCT(SUMIFS(AssessedValuation[100% Other],AssessedValuation[Dist],$C129:$E129,AssessedValuation[Tif_NonTIF],$A$4))</f>
        <v>0</v>
      </c>
      <c r="R129" s="8">
        <f>SUMPRODUCT(SUMIFS(AssessedValuation[100% Gross],AssessedValuation[Dist],$C129:$E129,AssessedValuation[Tif_NonTIF],$A$4))</f>
        <v>1069390591</v>
      </c>
      <c r="S129" s="8">
        <f>SUMPRODUCT(SUMIFS(AssessedValuation[100% Military Exempt],AssessedValuation[Dist],$C129:$E129,AssessedValuation[Tif_NonTIF],$A$4))</f>
        <v>1324886</v>
      </c>
      <c r="T129" s="8">
        <f>SUMPRODUCT(SUMIFS(AssessedValuation[100% Homestead Exempt],AssessedValuation[Dist],$C129:$E129,AssessedValuation[Tif_NonTIF],$A$4))</f>
        <v>4483039</v>
      </c>
      <c r="U129" s="8">
        <f>SUMPRODUCT(SUMIFS(AssessedValuation[100% Net],AssessedValuation[Dist],$C129:$E129,AssessedValuation[Tif_NonTIF],$A$4))</f>
        <v>1063582666</v>
      </c>
      <c r="V129" s="8">
        <f>SUMPRODUCT(SUMIFS(AssessedValuation[100% Gas &amp; Elec Utilities],AssessedValuation[Dist],$C129:$E129,AssessedValuation[Tif_NonTIF],$A$4))</f>
        <v>105521637</v>
      </c>
      <c r="W129" s="8">
        <f t="shared" si="1"/>
        <v>1169104303</v>
      </c>
    </row>
    <row r="130" spans="1:23" x14ac:dyDescent="0.25">
      <c r="A130">
        <v>2026</v>
      </c>
      <c r="B130" t="s">
        <v>1029</v>
      </c>
      <c r="C130" t="s">
        <v>1288</v>
      </c>
      <c r="D130" t="s">
        <v>1750</v>
      </c>
      <c r="E130" t="s">
        <v>1750</v>
      </c>
      <c r="F130" t="s">
        <v>1288</v>
      </c>
      <c r="G130" t="s">
        <v>1289</v>
      </c>
      <c r="H130" s="8">
        <f>SUMPRODUCT(SUMIFS(AssessedValuation[100% Residential],AssessedValuation[Dist],$C130:$E130,AssessedValuation[Tif_NonTIF],$A$4))</f>
        <v>787729950</v>
      </c>
      <c r="I130" s="8">
        <f>SUMPRODUCT(SUMIFS(AssessedValuation[100% Ag Land],AssessedValuation[Dist],$C130:$E130,AssessedValuation[Tif_NonTIF],$A$4))</f>
        <v>221358010</v>
      </c>
      <c r="J130" s="8">
        <f>SUMPRODUCT(SUMIFS(AssessedValuation[100% Ag Building],AssessedValuation[Dist],$C130:$E130,AssessedValuation[Tif_NonTIF],$A$4))</f>
        <v>18683480</v>
      </c>
      <c r="K130" s="8">
        <f>SUMPRODUCT(SUMIFS(AssessedValuation[100% Commercial],AssessedValuation[Dist],$C130:$E130,AssessedValuation[Tif_NonTIF],$A$4))</f>
        <v>105159596</v>
      </c>
      <c r="L130" s="8">
        <f>SUMPRODUCT(SUMIFS(AssessedValuation[100% Industrial],AssessedValuation[Dist],$C130:$E130,AssessedValuation[Tif_NonTIF],$A$4))</f>
        <v>63361162</v>
      </c>
      <c r="M130" s="8">
        <f>SUMPRODUCT(SUMIFS(AssessedValuation[100% Reserved],AssessedValuation[Dist],$C130:$E130,AssessedValuation[Tif_NonTIF],$A$4))</f>
        <v>0</v>
      </c>
      <c r="N130" s="8">
        <f>SUMPRODUCT(SUMIFS(AssessedValuation[100% Reserved4],AssessedValuation[Dist],$C130,AssessedValuation[Tif_NonTIF],$A$4))</f>
        <v>0</v>
      </c>
      <c r="O130" s="8">
        <f>SUMPRODUCT(SUMIFS(AssessedValuation[100% Railroads],AssessedValuation[Dist],$C130:$E130,AssessedValuation[Tif_NonTIF],$A$4))</f>
        <v>27240970</v>
      </c>
      <c r="P130" s="8">
        <f>SUMPRODUCT(SUMIFS(AssessedValuation[100% Utilities],AssessedValuation[Dist],$C130:$E130,AssessedValuation[Tif_NonTIF],$A$4))</f>
        <v>2470180</v>
      </c>
      <c r="Q130" s="8">
        <f>SUMPRODUCT(SUMIFS(AssessedValuation[100% Other],AssessedValuation[Dist],$C130:$E130,AssessedValuation[Tif_NonTIF],$A$4))</f>
        <v>0</v>
      </c>
      <c r="R130" s="8">
        <f>SUMPRODUCT(SUMIFS(AssessedValuation[100% Gross],AssessedValuation[Dist],$C130:$E130,AssessedValuation[Tif_NonTIF],$A$4))</f>
        <v>1226003348</v>
      </c>
      <c r="S130" s="8">
        <f>SUMPRODUCT(SUMIFS(AssessedValuation[100% Military Exempt],AssessedValuation[Dist],$C130:$E130,AssessedValuation[Tif_NonTIF],$A$4))</f>
        <v>1776000</v>
      </c>
      <c r="T130" s="8">
        <f>SUMPRODUCT(SUMIFS(AssessedValuation[100% Homestead Exempt],AssessedValuation[Dist],$C130:$E130,AssessedValuation[Tif_NonTIF],$A$4))</f>
        <v>6578000</v>
      </c>
      <c r="U130" s="8">
        <f>SUMPRODUCT(SUMIFS(AssessedValuation[100% Net],AssessedValuation[Dist],$C130:$E130,AssessedValuation[Tif_NonTIF],$A$4))</f>
        <v>1217649348</v>
      </c>
      <c r="V130" s="8">
        <f>SUMPRODUCT(SUMIFS(AssessedValuation[100% Gas &amp; Elec Utilities],AssessedValuation[Dist],$C130:$E130,AssessedValuation[Tif_NonTIF],$A$4))</f>
        <v>81387618</v>
      </c>
      <c r="W130" s="8">
        <f t="shared" si="1"/>
        <v>1299036966</v>
      </c>
    </row>
    <row r="131" spans="1:23" x14ac:dyDescent="0.25">
      <c r="A131">
        <v>2026</v>
      </c>
      <c r="B131" t="s">
        <v>1031</v>
      </c>
      <c r="C131" t="s">
        <v>1290</v>
      </c>
      <c r="D131" t="s">
        <v>1750</v>
      </c>
      <c r="E131" t="s">
        <v>1750</v>
      </c>
      <c r="F131" t="s">
        <v>1290</v>
      </c>
      <c r="G131" t="s">
        <v>1291</v>
      </c>
      <c r="H131" s="8">
        <f>SUMPRODUCT(SUMIFS(AssessedValuation[100% Residential],AssessedValuation[Dist],$C131:$E131,AssessedValuation[Tif_NonTIF],$A$4))</f>
        <v>209306962</v>
      </c>
      <c r="I131" s="8">
        <f>SUMPRODUCT(SUMIFS(AssessedValuation[100% Ag Land],AssessedValuation[Dist],$C131:$E131,AssessedValuation[Tif_NonTIF],$A$4))</f>
        <v>279345250</v>
      </c>
      <c r="J131" s="8">
        <f>SUMPRODUCT(SUMIFS(AssessedValuation[100% Ag Building],AssessedValuation[Dist],$C131:$E131,AssessedValuation[Tif_NonTIF],$A$4))</f>
        <v>12635090</v>
      </c>
      <c r="K131" s="8">
        <f>SUMPRODUCT(SUMIFS(AssessedValuation[100% Commercial],AssessedValuation[Dist],$C131:$E131,AssessedValuation[Tif_NonTIF],$A$4))</f>
        <v>22553285</v>
      </c>
      <c r="L131" s="8">
        <f>SUMPRODUCT(SUMIFS(AssessedValuation[100% Industrial],AssessedValuation[Dist],$C131:$E131,AssessedValuation[Tif_NonTIF],$A$4))</f>
        <v>1963330</v>
      </c>
      <c r="M131" s="8">
        <f>SUMPRODUCT(SUMIFS(AssessedValuation[100% Reserved],AssessedValuation[Dist],$C131:$E131,AssessedValuation[Tif_NonTIF],$A$4))</f>
        <v>0</v>
      </c>
      <c r="N131" s="8">
        <f>SUMPRODUCT(SUMIFS(AssessedValuation[100% Reserved4],AssessedValuation[Dist],$C131,AssessedValuation[Tif_NonTIF],$A$4))</f>
        <v>0</v>
      </c>
      <c r="O131" s="8">
        <f>SUMPRODUCT(SUMIFS(AssessedValuation[100% Railroads],AssessedValuation[Dist],$C131:$E131,AssessedValuation[Tif_NonTIF],$A$4))</f>
        <v>242229</v>
      </c>
      <c r="P131" s="8">
        <f>SUMPRODUCT(SUMIFS(AssessedValuation[100% Utilities],AssessedValuation[Dist],$C131:$E131,AssessedValuation[Tif_NonTIF],$A$4))</f>
        <v>5732623</v>
      </c>
      <c r="Q131" s="8">
        <f>SUMPRODUCT(SUMIFS(AssessedValuation[100% Other],AssessedValuation[Dist],$C131:$E131,AssessedValuation[Tif_NonTIF],$A$4))</f>
        <v>0</v>
      </c>
      <c r="R131" s="8">
        <f>SUMPRODUCT(SUMIFS(AssessedValuation[100% Gross],AssessedValuation[Dist],$C131:$E131,AssessedValuation[Tif_NonTIF],$A$4))</f>
        <v>531778769</v>
      </c>
      <c r="S131" s="8">
        <f>SUMPRODUCT(SUMIFS(AssessedValuation[100% Military Exempt],AssessedValuation[Dist],$C131:$E131,AssessedValuation[Tif_NonTIF],$A$4))</f>
        <v>644000</v>
      </c>
      <c r="T131" s="8">
        <f>SUMPRODUCT(SUMIFS(AssessedValuation[100% Homestead Exempt],AssessedValuation[Dist],$C131:$E131,AssessedValuation[Tif_NonTIF],$A$4))</f>
        <v>1686750</v>
      </c>
      <c r="U131" s="8">
        <f>SUMPRODUCT(SUMIFS(AssessedValuation[100% Net],AssessedValuation[Dist],$C131:$E131,AssessedValuation[Tif_NonTIF],$A$4))</f>
        <v>529448019</v>
      </c>
      <c r="V131" s="8">
        <f>SUMPRODUCT(SUMIFS(AssessedValuation[100% Gas &amp; Elec Utilities],AssessedValuation[Dist],$C131:$E131,AssessedValuation[Tif_NonTIF],$A$4))</f>
        <v>31433381</v>
      </c>
      <c r="W131" s="8">
        <f t="shared" si="1"/>
        <v>560881400</v>
      </c>
    </row>
    <row r="132" spans="1:23" x14ac:dyDescent="0.25">
      <c r="A132">
        <v>2026</v>
      </c>
      <c r="B132" t="s">
        <v>1029</v>
      </c>
      <c r="C132" t="s">
        <v>1292</v>
      </c>
      <c r="D132" t="s">
        <v>1750</v>
      </c>
      <c r="E132" t="s">
        <v>1750</v>
      </c>
      <c r="F132" t="s">
        <v>1292</v>
      </c>
      <c r="G132" t="s">
        <v>1293</v>
      </c>
      <c r="H132" s="8">
        <f>SUMPRODUCT(SUMIFS(AssessedValuation[100% Residential],AssessedValuation[Dist],$C132:$E132,AssessedValuation[Tif_NonTIF],$A$4))</f>
        <v>276390892</v>
      </c>
      <c r="I132" s="8">
        <f>SUMPRODUCT(SUMIFS(AssessedValuation[100% Ag Land],AssessedValuation[Dist],$C132:$E132,AssessedValuation[Tif_NonTIF],$A$4))</f>
        <v>152645720</v>
      </c>
      <c r="J132" s="8">
        <f>SUMPRODUCT(SUMIFS(AssessedValuation[100% Ag Building],AssessedValuation[Dist],$C132:$E132,AssessedValuation[Tif_NonTIF],$A$4))</f>
        <v>12434730</v>
      </c>
      <c r="K132" s="8">
        <f>SUMPRODUCT(SUMIFS(AssessedValuation[100% Commercial],AssessedValuation[Dist],$C132:$E132,AssessedValuation[Tif_NonTIF],$A$4))</f>
        <v>45627892</v>
      </c>
      <c r="L132" s="8">
        <f>SUMPRODUCT(SUMIFS(AssessedValuation[100% Industrial],AssessedValuation[Dist],$C132:$E132,AssessedValuation[Tif_NonTIF],$A$4))</f>
        <v>15438553</v>
      </c>
      <c r="M132" s="8">
        <f>SUMPRODUCT(SUMIFS(AssessedValuation[100% Reserved],AssessedValuation[Dist],$C132:$E132,AssessedValuation[Tif_NonTIF],$A$4))</f>
        <v>0</v>
      </c>
      <c r="N132" s="8">
        <f>SUMPRODUCT(SUMIFS(AssessedValuation[100% Reserved4],AssessedValuation[Dist],$C132,AssessedValuation[Tif_NonTIF],$A$4))</f>
        <v>0</v>
      </c>
      <c r="O132" s="8">
        <f>SUMPRODUCT(SUMIFS(AssessedValuation[100% Railroads],AssessedValuation[Dist],$C132:$E132,AssessedValuation[Tif_NonTIF],$A$4))</f>
        <v>0</v>
      </c>
      <c r="P132" s="8">
        <f>SUMPRODUCT(SUMIFS(AssessedValuation[100% Utilities],AssessedValuation[Dist],$C132:$E132,AssessedValuation[Tif_NonTIF],$A$4))</f>
        <v>6551743</v>
      </c>
      <c r="Q132" s="8">
        <f>SUMPRODUCT(SUMIFS(AssessedValuation[100% Other],AssessedValuation[Dist],$C132:$E132,AssessedValuation[Tif_NonTIF],$A$4))</f>
        <v>0</v>
      </c>
      <c r="R132" s="8">
        <f>SUMPRODUCT(SUMIFS(AssessedValuation[100% Gross],AssessedValuation[Dist],$C132:$E132,AssessedValuation[Tif_NonTIF],$A$4))</f>
        <v>509089530</v>
      </c>
      <c r="S132" s="8">
        <f>SUMPRODUCT(SUMIFS(AssessedValuation[100% Military Exempt],AssessedValuation[Dist],$C132:$E132,AssessedValuation[Tif_NonTIF],$A$4))</f>
        <v>668000</v>
      </c>
      <c r="T132" s="8">
        <f>SUMPRODUCT(SUMIFS(AssessedValuation[100% Homestead Exempt],AssessedValuation[Dist],$C132:$E132,AssessedValuation[Tif_NonTIF],$A$4))</f>
        <v>2554500</v>
      </c>
      <c r="U132" s="8">
        <f>SUMPRODUCT(SUMIFS(AssessedValuation[100% Net],AssessedValuation[Dist],$C132:$E132,AssessedValuation[Tif_NonTIF],$A$4))</f>
        <v>505867030</v>
      </c>
      <c r="V132" s="8">
        <f>SUMPRODUCT(SUMIFS(AssessedValuation[100% Gas &amp; Elec Utilities],AssessedValuation[Dist],$C132:$E132,AssessedValuation[Tif_NonTIF],$A$4))</f>
        <v>21750624</v>
      </c>
      <c r="W132" s="8">
        <f t="shared" si="1"/>
        <v>527617654</v>
      </c>
    </row>
    <row r="133" spans="1:23" x14ac:dyDescent="0.25">
      <c r="A133">
        <v>2026</v>
      </c>
      <c r="B133" t="s">
        <v>1024</v>
      </c>
      <c r="C133" t="s">
        <v>1294</v>
      </c>
      <c r="D133" t="s">
        <v>1750</v>
      </c>
      <c r="E133" t="s">
        <v>1750</v>
      </c>
      <c r="F133" t="s">
        <v>1294</v>
      </c>
      <c r="G133" t="s">
        <v>1295</v>
      </c>
      <c r="H133" s="8">
        <f>SUMPRODUCT(SUMIFS(AssessedValuation[100% Residential],AssessedValuation[Dist],$C133:$E133,AssessedValuation[Tif_NonTIF],$A$4))</f>
        <v>161837051</v>
      </c>
      <c r="I133" s="8">
        <f>SUMPRODUCT(SUMIFS(AssessedValuation[100% Ag Land],AssessedValuation[Dist],$C133:$E133,AssessedValuation[Tif_NonTIF],$A$4))</f>
        <v>137349641</v>
      </c>
      <c r="J133" s="8">
        <f>SUMPRODUCT(SUMIFS(AssessedValuation[100% Ag Building],AssessedValuation[Dist],$C133:$E133,AssessedValuation[Tif_NonTIF],$A$4))</f>
        <v>9938200</v>
      </c>
      <c r="K133" s="8">
        <f>SUMPRODUCT(SUMIFS(AssessedValuation[100% Commercial],AssessedValuation[Dist],$C133:$E133,AssessedValuation[Tif_NonTIF],$A$4))</f>
        <v>21208225</v>
      </c>
      <c r="L133" s="8">
        <f>SUMPRODUCT(SUMIFS(AssessedValuation[100% Industrial],AssessedValuation[Dist],$C133:$E133,AssessedValuation[Tif_NonTIF],$A$4))</f>
        <v>264300</v>
      </c>
      <c r="M133" s="8">
        <f>SUMPRODUCT(SUMIFS(AssessedValuation[100% Reserved],AssessedValuation[Dist],$C133:$E133,AssessedValuation[Tif_NonTIF],$A$4))</f>
        <v>0</v>
      </c>
      <c r="N133" s="8">
        <f>SUMPRODUCT(SUMIFS(AssessedValuation[100% Reserved4],AssessedValuation[Dist],$C133,AssessedValuation[Tif_NonTIF],$A$4))</f>
        <v>0</v>
      </c>
      <c r="O133" s="8">
        <f>SUMPRODUCT(SUMIFS(AssessedValuation[100% Railroads],AssessedValuation[Dist],$C133:$E133,AssessedValuation[Tif_NonTIF],$A$4))</f>
        <v>0</v>
      </c>
      <c r="P133" s="8">
        <f>SUMPRODUCT(SUMIFS(AssessedValuation[100% Utilities],AssessedValuation[Dist],$C133:$E133,AssessedValuation[Tif_NonTIF],$A$4))</f>
        <v>27166571</v>
      </c>
      <c r="Q133" s="8">
        <f>SUMPRODUCT(SUMIFS(AssessedValuation[100% Other],AssessedValuation[Dist],$C133:$E133,AssessedValuation[Tif_NonTIF],$A$4))</f>
        <v>0</v>
      </c>
      <c r="R133" s="8">
        <f>SUMPRODUCT(SUMIFS(AssessedValuation[100% Gross],AssessedValuation[Dist],$C133:$E133,AssessedValuation[Tif_NonTIF],$A$4))</f>
        <v>357763988</v>
      </c>
      <c r="S133" s="8">
        <f>SUMPRODUCT(SUMIFS(AssessedValuation[100% Military Exempt],AssessedValuation[Dist],$C133:$E133,AssessedValuation[Tif_NonTIF],$A$4))</f>
        <v>396000</v>
      </c>
      <c r="T133" s="8">
        <f>SUMPRODUCT(SUMIFS(AssessedValuation[100% Homestead Exempt],AssessedValuation[Dist],$C133:$E133,AssessedValuation[Tif_NonTIF],$A$4))</f>
        <v>1423500</v>
      </c>
      <c r="U133" s="8">
        <f>SUMPRODUCT(SUMIFS(AssessedValuation[100% Net],AssessedValuation[Dist],$C133:$E133,AssessedValuation[Tif_NonTIF],$A$4))</f>
        <v>355944488</v>
      </c>
      <c r="V133" s="8">
        <f>SUMPRODUCT(SUMIFS(AssessedValuation[100% Gas &amp; Elec Utilities],AssessedValuation[Dist],$C133:$E133,AssessedValuation[Tif_NonTIF],$A$4))</f>
        <v>37856527</v>
      </c>
      <c r="W133" s="8">
        <f t="shared" si="1"/>
        <v>393801015</v>
      </c>
    </row>
    <row r="134" spans="1:23" x14ac:dyDescent="0.25">
      <c r="A134">
        <v>2026</v>
      </c>
      <c r="B134" t="s">
        <v>1031</v>
      </c>
      <c r="C134" t="s">
        <v>1296</v>
      </c>
      <c r="D134" t="s">
        <v>1750</v>
      </c>
      <c r="E134" t="s">
        <v>1750</v>
      </c>
      <c r="F134" t="s">
        <v>1296</v>
      </c>
      <c r="G134" t="s">
        <v>1297</v>
      </c>
      <c r="H134" s="8">
        <f>SUMPRODUCT(SUMIFS(AssessedValuation[100% Residential],AssessedValuation[Dist],$C134:$E134,AssessedValuation[Tif_NonTIF],$A$4))</f>
        <v>84760910</v>
      </c>
      <c r="I134" s="8">
        <f>SUMPRODUCT(SUMIFS(AssessedValuation[100% Ag Land],AssessedValuation[Dist],$C134:$E134,AssessedValuation[Tif_NonTIF],$A$4))</f>
        <v>110839800</v>
      </c>
      <c r="J134" s="8">
        <f>SUMPRODUCT(SUMIFS(AssessedValuation[100% Ag Building],AssessedValuation[Dist],$C134:$E134,AssessedValuation[Tif_NonTIF],$A$4))</f>
        <v>4778600</v>
      </c>
      <c r="K134" s="8">
        <f>SUMPRODUCT(SUMIFS(AssessedValuation[100% Commercial],AssessedValuation[Dist],$C134:$E134,AssessedValuation[Tif_NonTIF],$A$4))</f>
        <v>31176160</v>
      </c>
      <c r="L134" s="8">
        <f>SUMPRODUCT(SUMIFS(AssessedValuation[100% Industrial],AssessedValuation[Dist],$C134:$E134,AssessedValuation[Tif_NonTIF],$A$4))</f>
        <v>10033800</v>
      </c>
      <c r="M134" s="8">
        <f>SUMPRODUCT(SUMIFS(AssessedValuation[100% Reserved],AssessedValuation[Dist],$C134:$E134,AssessedValuation[Tif_NonTIF],$A$4))</f>
        <v>0</v>
      </c>
      <c r="N134" s="8">
        <f>SUMPRODUCT(SUMIFS(AssessedValuation[100% Reserved4],AssessedValuation[Dist],$C134,AssessedValuation[Tif_NonTIF],$A$4))</f>
        <v>0</v>
      </c>
      <c r="O134" s="8">
        <f>SUMPRODUCT(SUMIFS(AssessedValuation[100% Railroads],AssessedValuation[Dist],$C134:$E134,AssessedValuation[Tif_NonTIF],$A$4))</f>
        <v>11788481</v>
      </c>
      <c r="P134" s="8">
        <f>SUMPRODUCT(SUMIFS(AssessedValuation[100% Utilities],AssessedValuation[Dist],$C134:$E134,AssessedValuation[Tif_NonTIF],$A$4))</f>
        <v>2060207</v>
      </c>
      <c r="Q134" s="8">
        <f>SUMPRODUCT(SUMIFS(AssessedValuation[100% Other],AssessedValuation[Dist],$C134:$E134,AssessedValuation[Tif_NonTIF],$A$4))</f>
        <v>710</v>
      </c>
      <c r="R134" s="8">
        <f>SUMPRODUCT(SUMIFS(AssessedValuation[100% Gross],AssessedValuation[Dist],$C134:$E134,AssessedValuation[Tif_NonTIF],$A$4))</f>
        <v>255438668</v>
      </c>
      <c r="S134" s="8">
        <f>SUMPRODUCT(SUMIFS(AssessedValuation[100% Military Exempt],AssessedValuation[Dist],$C134:$E134,AssessedValuation[Tif_NonTIF],$A$4))</f>
        <v>256000</v>
      </c>
      <c r="T134" s="8">
        <f>SUMPRODUCT(SUMIFS(AssessedValuation[100% Homestead Exempt],AssessedValuation[Dist],$C134:$E134,AssessedValuation[Tif_NonTIF],$A$4))</f>
        <v>728000</v>
      </c>
      <c r="U134" s="8">
        <f>SUMPRODUCT(SUMIFS(AssessedValuation[100% Net],AssessedValuation[Dist],$C134:$E134,AssessedValuation[Tif_NonTIF],$A$4))</f>
        <v>254454668</v>
      </c>
      <c r="V134" s="8">
        <f>SUMPRODUCT(SUMIFS(AssessedValuation[100% Gas &amp; Elec Utilities],AssessedValuation[Dist],$C134:$E134,AssessedValuation[Tif_NonTIF],$A$4))</f>
        <v>8368193</v>
      </c>
      <c r="W134" s="8">
        <f t="shared" si="1"/>
        <v>262822861</v>
      </c>
    </row>
    <row r="135" spans="1:23" x14ac:dyDescent="0.25">
      <c r="A135">
        <v>2026</v>
      </c>
      <c r="B135" t="s">
        <v>1029</v>
      </c>
      <c r="C135" t="s">
        <v>1298</v>
      </c>
      <c r="D135" t="s">
        <v>1750</v>
      </c>
      <c r="E135" t="s">
        <v>1750</v>
      </c>
      <c r="F135" t="s">
        <v>1298</v>
      </c>
      <c r="G135" t="s">
        <v>1299</v>
      </c>
      <c r="H135" s="8">
        <f>SUMPRODUCT(SUMIFS(AssessedValuation[100% Residential],AssessedValuation[Dist],$C135:$E135,AssessedValuation[Tif_NonTIF],$A$4))</f>
        <v>321585908</v>
      </c>
      <c r="I135" s="8">
        <f>SUMPRODUCT(SUMIFS(AssessedValuation[100% Ag Land],AssessedValuation[Dist],$C135:$E135,AssessedValuation[Tif_NonTIF],$A$4))</f>
        <v>233542860</v>
      </c>
      <c r="J135" s="8">
        <f>SUMPRODUCT(SUMIFS(AssessedValuation[100% Ag Building],AssessedValuation[Dist],$C135:$E135,AssessedValuation[Tif_NonTIF],$A$4))</f>
        <v>21879290</v>
      </c>
      <c r="K135" s="8">
        <f>SUMPRODUCT(SUMIFS(AssessedValuation[100% Commercial],AssessedValuation[Dist],$C135:$E135,AssessedValuation[Tif_NonTIF],$A$4))</f>
        <v>49399465</v>
      </c>
      <c r="L135" s="8">
        <f>SUMPRODUCT(SUMIFS(AssessedValuation[100% Industrial],AssessedValuation[Dist],$C135:$E135,AssessedValuation[Tif_NonTIF],$A$4))</f>
        <v>77841959</v>
      </c>
      <c r="M135" s="8">
        <f>SUMPRODUCT(SUMIFS(AssessedValuation[100% Reserved],AssessedValuation[Dist],$C135:$E135,AssessedValuation[Tif_NonTIF],$A$4))</f>
        <v>0</v>
      </c>
      <c r="N135" s="8">
        <f>SUMPRODUCT(SUMIFS(AssessedValuation[100% Reserved4],AssessedValuation[Dist],$C135,AssessedValuation[Tif_NonTIF],$A$4))</f>
        <v>0</v>
      </c>
      <c r="O135" s="8">
        <f>SUMPRODUCT(SUMIFS(AssessedValuation[100% Railroads],AssessedValuation[Dist],$C135:$E135,AssessedValuation[Tif_NonTIF],$A$4))</f>
        <v>18177360</v>
      </c>
      <c r="P135" s="8">
        <f>SUMPRODUCT(SUMIFS(AssessedValuation[100% Utilities],AssessedValuation[Dist],$C135:$E135,AssessedValuation[Tif_NonTIF],$A$4))</f>
        <v>7853461</v>
      </c>
      <c r="Q135" s="8">
        <f>SUMPRODUCT(SUMIFS(AssessedValuation[100% Other],AssessedValuation[Dist],$C135:$E135,AssessedValuation[Tif_NonTIF],$A$4))</f>
        <v>0</v>
      </c>
      <c r="R135" s="8">
        <f>SUMPRODUCT(SUMIFS(AssessedValuation[100% Gross],AssessedValuation[Dist],$C135:$E135,AssessedValuation[Tif_NonTIF],$A$4))</f>
        <v>730280303</v>
      </c>
      <c r="S135" s="8">
        <f>SUMPRODUCT(SUMIFS(AssessedValuation[100% Military Exempt],AssessedValuation[Dist],$C135:$E135,AssessedValuation[Tif_NonTIF],$A$4))</f>
        <v>1057692</v>
      </c>
      <c r="T135" s="8">
        <f>SUMPRODUCT(SUMIFS(AssessedValuation[100% Homestead Exempt],AssessedValuation[Dist],$C135:$E135,AssessedValuation[Tif_NonTIF],$A$4))</f>
        <v>3945500</v>
      </c>
      <c r="U135" s="8">
        <f>SUMPRODUCT(SUMIFS(AssessedValuation[100% Net],AssessedValuation[Dist],$C135:$E135,AssessedValuation[Tif_NonTIF],$A$4))</f>
        <v>725277111</v>
      </c>
      <c r="V135" s="8">
        <f>SUMPRODUCT(SUMIFS(AssessedValuation[100% Gas &amp; Elec Utilities],AssessedValuation[Dist],$C135:$E135,AssessedValuation[Tif_NonTIF],$A$4))</f>
        <v>75106077</v>
      </c>
      <c r="W135" s="8">
        <f t="shared" si="1"/>
        <v>800383188</v>
      </c>
    </row>
    <row r="136" spans="1:23" x14ac:dyDescent="0.25">
      <c r="A136">
        <v>2026</v>
      </c>
      <c r="B136" t="s">
        <v>1031</v>
      </c>
      <c r="C136" t="s">
        <v>1300</v>
      </c>
      <c r="D136" t="s">
        <v>1750</v>
      </c>
      <c r="E136" t="s">
        <v>1750</v>
      </c>
      <c r="F136" t="s">
        <v>1300</v>
      </c>
      <c r="G136" t="s">
        <v>1301</v>
      </c>
      <c r="H136" s="8">
        <f>SUMPRODUCT(SUMIFS(AssessedValuation[100% Residential],AssessedValuation[Dist],$C136:$E136,AssessedValuation[Tif_NonTIF],$A$4))</f>
        <v>643073985</v>
      </c>
      <c r="I136" s="8">
        <f>SUMPRODUCT(SUMIFS(AssessedValuation[100% Ag Land],AssessedValuation[Dist],$C136:$E136,AssessedValuation[Tif_NonTIF],$A$4))</f>
        <v>332896917</v>
      </c>
      <c r="J136" s="8">
        <f>SUMPRODUCT(SUMIFS(AssessedValuation[100% Ag Building],AssessedValuation[Dist],$C136:$E136,AssessedValuation[Tif_NonTIF],$A$4))</f>
        <v>23381912</v>
      </c>
      <c r="K136" s="8">
        <f>SUMPRODUCT(SUMIFS(AssessedValuation[100% Commercial],AssessedValuation[Dist],$C136:$E136,AssessedValuation[Tif_NonTIF],$A$4))</f>
        <v>84765157</v>
      </c>
      <c r="L136" s="8">
        <f>SUMPRODUCT(SUMIFS(AssessedValuation[100% Industrial],AssessedValuation[Dist],$C136:$E136,AssessedValuation[Tif_NonTIF],$A$4))</f>
        <v>20981367</v>
      </c>
      <c r="M136" s="8">
        <f>SUMPRODUCT(SUMIFS(AssessedValuation[100% Reserved],AssessedValuation[Dist],$C136:$E136,AssessedValuation[Tif_NonTIF],$A$4))</f>
        <v>0</v>
      </c>
      <c r="N136" s="8">
        <f>SUMPRODUCT(SUMIFS(AssessedValuation[100% Reserved4],AssessedValuation[Dist],$C136,AssessedValuation[Tif_NonTIF],$A$4))</f>
        <v>0</v>
      </c>
      <c r="O136" s="8">
        <f>SUMPRODUCT(SUMIFS(AssessedValuation[100% Railroads],AssessedValuation[Dist],$C136:$E136,AssessedValuation[Tif_NonTIF],$A$4))</f>
        <v>25157219</v>
      </c>
      <c r="P136" s="8">
        <f>SUMPRODUCT(SUMIFS(AssessedValuation[100% Utilities],AssessedValuation[Dist],$C136:$E136,AssessedValuation[Tif_NonTIF],$A$4))</f>
        <v>1190750</v>
      </c>
      <c r="Q136" s="8">
        <f>SUMPRODUCT(SUMIFS(AssessedValuation[100% Other],AssessedValuation[Dist],$C136:$E136,AssessedValuation[Tif_NonTIF],$A$4))</f>
        <v>0</v>
      </c>
      <c r="R136" s="8">
        <f>SUMPRODUCT(SUMIFS(AssessedValuation[100% Gross],AssessedValuation[Dist],$C136:$E136,AssessedValuation[Tif_NonTIF],$A$4))</f>
        <v>1131447307</v>
      </c>
      <c r="S136" s="8">
        <f>SUMPRODUCT(SUMIFS(AssessedValuation[100% Military Exempt],AssessedValuation[Dist],$C136:$E136,AssessedValuation[Tif_NonTIF],$A$4))</f>
        <v>1608000</v>
      </c>
      <c r="T136" s="8">
        <f>SUMPRODUCT(SUMIFS(AssessedValuation[100% Homestead Exempt],AssessedValuation[Dist],$C136:$E136,AssessedValuation[Tif_NonTIF],$A$4))</f>
        <v>5239000</v>
      </c>
      <c r="U136" s="8">
        <f>SUMPRODUCT(SUMIFS(AssessedValuation[100% Net],AssessedValuation[Dist],$C136:$E136,AssessedValuation[Tif_NonTIF],$A$4))</f>
        <v>1124600307</v>
      </c>
      <c r="V136" s="8">
        <f>SUMPRODUCT(SUMIFS(AssessedValuation[100% Gas &amp; Elec Utilities],AssessedValuation[Dist],$C136:$E136,AssessedValuation[Tif_NonTIF],$A$4))</f>
        <v>28847475</v>
      </c>
      <c r="W136" s="8">
        <f t="shared" ref="W136:W199" si="2">SUM(U136:V136)</f>
        <v>1153447782</v>
      </c>
    </row>
    <row r="137" spans="1:23" x14ac:dyDescent="0.25">
      <c r="A137">
        <v>2026</v>
      </c>
      <c r="B137" t="s">
        <v>1037</v>
      </c>
      <c r="C137" t="s">
        <v>1302</v>
      </c>
      <c r="D137" t="s">
        <v>1750</v>
      </c>
      <c r="E137" t="s">
        <v>1750</v>
      </c>
      <c r="F137" t="s">
        <v>1302</v>
      </c>
      <c r="G137" t="s">
        <v>1303</v>
      </c>
      <c r="H137" s="8">
        <f>SUMPRODUCT(SUMIFS(AssessedValuation[100% Residential],AssessedValuation[Dist],$C137:$E137,AssessedValuation[Tif_NonTIF],$A$4))</f>
        <v>203880220</v>
      </c>
      <c r="I137" s="8">
        <f>SUMPRODUCT(SUMIFS(AssessedValuation[100% Ag Land],AssessedValuation[Dist],$C137:$E137,AssessedValuation[Tif_NonTIF],$A$4))</f>
        <v>145669200</v>
      </c>
      <c r="J137" s="8">
        <f>SUMPRODUCT(SUMIFS(AssessedValuation[100% Ag Building],AssessedValuation[Dist],$C137:$E137,AssessedValuation[Tif_NonTIF],$A$4))</f>
        <v>27526100</v>
      </c>
      <c r="K137" s="8">
        <f>SUMPRODUCT(SUMIFS(AssessedValuation[100% Commercial],AssessedValuation[Dist],$C137:$E137,AssessedValuation[Tif_NonTIF],$A$4))</f>
        <v>28480500</v>
      </c>
      <c r="L137" s="8">
        <f>SUMPRODUCT(SUMIFS(AssessedValuation[100% Industrial],AssessedValuation[Dist],$C137:$E137,AssessedValuation[Tif_NonTIF],$A$4))</f>
        <v>75115905</v>
      </c>
      <c r="M137" s="8">
        <f>SUMPRODUCT(SUMIFS(AssessedValuation[100% Reserved],AssessedValuation[Dist],$C137:$E137,AssessedValuation[Tif_NonTIF],$A$4))</f>
        <v>0</v>
      </c>
      <c r="N137" s="8">
        <f>SUMPRODUCT(SUMIFS(AssessedValuation[100% Reserved4],AssessedValuation[Dist],$C137,AssessedValuation[Tif_NonTIF],$A$4))</f>
        <v>0</v>
      </c>
      <c r="O137" s="8">
        <f>SUMPRODUCT(SUMIFS(AssessedValuation[100% Railroads],AssessedValuation[Dist],$C137:$E137,AssessedValuation[Tif_NonTIF],$A$4))</f>
        <v>0</v>
      </c>
      <c r="P137" s="8">
        <f>SUMPRODUCT(SUMIFS(AssessedValuation[100% Utilities],AssessedValuation[Dist],$C137:$E137,AssessedValuation[Tif_NonTIF],$A$4))</f>
        <v>4233089</v>
      </c>
      <c r="Q137" s="8">
        <f>SUMPRODUCT(SUMIFS(AssessedValuation[100% Other],AssessedValuation[Dist],$C137:$E137,AssessedValuation[Tif_NonTIF],$A$4))</f>
        <v>0</v>
      </c>
      <c r="R137" s="8">
        <f>SUMPRODUCT(SUMIFS(AssessedValuation[100% Gross],AssessedValuation[Dist],$C137:$E137,AssessedValuation[Tif_NonTIF],$A$4))</f>
        <v>484905014</v>
      </c>
      <c r="S137" s="8">
        <f>SUMPRODUCT(SUMIFS(AssessedValuation[100% Military Exempt],AssessedValuation[Dist],$C137:$E137,AssessedValuation[Tif_NonTIF],$A$4))</f>
        <v>368000</v>
      </c>
      <c r="T137" s="8">
        <f>SUMPRODUCT(SUMIFS(AssessedValuation[100% Homestead Exempt],AssessedValuation[Dist],$C137:$E137,AssessedValuation[Tif_NonTIF],$A$4))</f>
        <v>1001000</v>
      </c>
      <c r="U137" s="8">
        <f>SUMPRODUCT(SUMIFS(AssessedValuation[100% Net],AssessedValuation[Dist],$C137:$E137,AssessedValuation[Tif_NonTIF],$A$4))</f>
        <v>483536014</v>
      </c>
      <c r="V137" s="8">
        <f>SUMPRODUCT(SUMIFS(AssessedValuation[100% Gas &amp; Elec Utilities],AssessedValuation[Dist],$C137:$E137,AssessedValuation[Tif_NonTIF],$A$4))</f>
        <v>13536225</v>
      </c>
      <c r="W137" s="8">
        <f t="shared" si="2"/>
        <v>497072239</v>
      </c>
    </row>
    <row r="138" spans="1:23" x14ac:dyDescent="0.25">
      <c r="A138">
        <v>2026</v>
      </c>
      <c r="B138" t="s">
        <v>1034</v>
      </c>
      <c r="C138" t="s">
        <v>1304</v>
      </c>
      <c r="D138" t="s">
        <v>1750</v>
      </c>
      <c r="E138" t="s">
        <v>1750</v>
      </c>
      <c r="F138" t="s">
        <v>1304</v>
      </c>
      <c r="G138" t="s">
        <v>1305</v>
      </c>
      <c r="H138" s="8">
        <f>SUMPRODUCT(SUMIFS(AssessedValuation[100% Residential],AssessedValuation[Dist],$C138:$E138,AssessedValuation[Tif_NonTIF],$A$4))</f>
        <v>251928331</v>
      </c>
      <c r="I138" s="8">
        <f>SUMPRODUCT(SUMIFS(AssessedValuation[100% Ag Land],AssessedValuation[Dist],$C138:$E138,AssessedValuation[Tif_NonTIF],$A$4))</f>
        <v>315219200</v>
      </c>
      <c r="J138" s="8">
        <f>SUMPRODUCT(SUMIFS(AssessedValuation[100% Ag Building],AssessedValuation[Dist],$C138:$E138,AssessedValuation[Tif_NonTIF],$A$4))</f>
        <v>31933737</v>
      </c>
      <c r="K138" s="8">
        <f>SUMPRODUCT(SUMIFS(AssessedValuation[100% Commercial],AssessedValuation[Dist],$C138:$E138,AssessedValuation[Tif_NonTIF],$A$4))</f>
        <v>68315122</v>
      </c>
      <c r="L138" s="8">
        <f>SUMPRODUCT(SUMIFS(AssessedValuation[100% Industrial],AssessedValuation[Dist],$C138:$E138,AssessedValuation[Tif_NonTIF],$A$4))</f>
        <v>152813041</v>
      </c>
      <c r="M138" s="8">
        <f>SUMPRODUCT(SUMIFS(AssessedValuation[100% Reserved],AssessedValuation[Dist],$C138:$E138,AssessedValuation[Tif_NonTIF],$A$4))</f>
        <v>0</v>
      </c>
      <c r="N138" s="8">
        <f>SUMPRODUCT(SUMIFS(AssessedValuation[100% Reserved4],AssessedValuation[Dist],$C138,AssessedValuation[Tif_NonTIF],$A$4))</f>
        <v>0</v>
      </c>
      <c r="O138" s="8">
        <f>SUMPRODUCT(SUMIFS(AssessedValuation[100% Railroads],AssessedValuation[Dist],$C138:$E138,AssessedValuation[Tif_NonTIF],$A$4))</f>
        <v>5691380</v>
      </c>
      <c r="P138" s="8">
        <f>SUMPRODUCT(SUMIFS(AssessedValuation[100% Utilities],AssessedValuation[Dist],$C138:$E138,AssessedValuation[Tif_NonTIF],$A$4))</f>
        <v>5010372</v>
      </c>
      <c r="Q138" s="8">
        <f>SUMPRODUCT(SUMIFS(AssessedValuation[100% Other],AssessedValuation[Dist],$C138:$E138,AssessedValuation[Tif_NonTIF],$A$4))</f>
        <v>0</v>
      </c>
      <c r="R138" s="8">
        <f>SUMPRODUCT(SUMIFS(AssessedValuation[100% Gross],AssessedValuation[Dist],$C138:$E138,AssessedValuation[Tif_NonTIF],$A$4))</f>
        <v>830911183</v>
      </c>
      <c r="S138" s="8">
        <f>SUMPRODUCT(SUMIFS(AssessedValuation[100% Military Exempt],AssessedValuation[Dist],$C138:$E138,AssessedValuation[Tif_NonTIF],$A$4))</f>
        <v>720000</v>
      </c>
      <c r="T138" s="8">
        <f>SUMPRODUCT(SUMIFS(AssessedValuation[100% Homestead Exempt],AssessedValuation[Dist],$C138:$E138,AssessedValuation[Tif_NonTIF],$A$4))</f>
        <v>2795000</v>
      </c>
      <c r="U138" s="8">
        <f>SUMPRODUCT(SUMIFS(AssessedValuation[100% Net],AssessedValuation[Dist],$C138:$E138,AssessedValuation[Tif_NonTIF],$A$4))</f>
        <v>827396183</v>
      </c>
      <c r="V138" s="8">
        <f>SUMPRODUCT(SUMIFS(AssessedValuation[100% Gas &amp; Elec Utilities],AssessedValuation[Dist],$C138:$E138,AssessedValuation[Tif_NonTIF],$A$4))</f>
        <v>80710179</v>
      </c>
      <c r="W138" s="8">
        <f t="shared" si="2"/>
        <v>908106362</v>
      </c>
    </row>
    <row r="139" spans="1:23" x14ac:dyDescent="0.25">
      <c r="A139">
        <v>2026</v>
      </c>
      <c r="B139" t="s">
        <v>1043</v>
      </c>
      <c r="C139" t="s">
        <v>1306</v>
      </c>
      <c r="D139" t="s">
        <v>1750</v>
      </c>
      <c r="E139" t="s">
        <v>1750</v>
      </c>
      <c r="F139" t="s">
        <v>1306</v>
      </c>
      <c r="G139" t="s">
        <v>1307</v>
      </c>
      <c r="H139" s="8">
        <f>SUMPRODUCT(SUMIFS(AssessedValuation[100% Residential],AssessedValuation[Dist],$C139:$E139,AssessedValuation[Tif_NonTIF],$A$4))</f>
        <v>402101300</v>
      </c>
      <c r="I139" s="8">
        <f>SUMPRODUCT(SUMIFS(AssessedValuation[100% Ag Land],AssessedValuation[Dist],$C139:$E139,AssessedValuation[Tif_NonTIF],$A$4))</f>
        <v>105399600</v>
      </c>
      <c r="J139" s="8">
        <f>SUMPRODUCT(SUMIFS(AssessedValuation[100% Ag Building],AssessedValuation[Dist],$C139:$E139,AssessedValuation[Tif_NonTIF],$A$4))</f>
        <v>11671500</v>
      </c>
      <c r="K139" s="8">
        <f>SUMPRODUCT(SUMIFS(AssessedValuation[100% Commercial],AssessedValuation[Dist],$C139:$E139,AssessedValuation[Tif_NonTIF],$A$4))</f>
        <v>96918894</v>
      </c>
      <c r="L139" s="8">
        <f>SUMPRODUCT(SUMIFS(AssessedValuation[100% Industrial],AssessedValuation[Dist],$C139:$E139,AssessedValuation[Tif_NonTIF],$A$4))</f>
        <v>3453800</v>
      </c>
      <c r="M139" s="8">
        <f>SUMPRODUCT(SUMIFS(AssessedValuation[100% Reserved],AssessedValuation[Dist],$C139:$E139,AssessedValuation[Tif_NonTIF],$A$4))</f>
        <v>0</v>
      </c>
      <c r="N139" s="8">
        <f>SUMPRODUCT(SUMIFS(AssessedValuation[100% Reserved4],AssessedValuation[Dist],$C139,AssessedValuation[Tif_NonTIF],$A$4))</f>
        <v>0</v>
      </c>
      <c r="O139" s="8">
        <f>SUMPRODUCT(SUMIFS(AssessedValuation[100% Railroads],AssessedValuation[Dist],$C139:$E139,AssessedValuation[Tif_NonTIF],$A$4))</f>
        <v>2027415</v>
      </c>
      <c r="P139" s="8">
        <f>SUMPRODUCT(SUMIFS(AssessedValuation[100% Utilities],AssessedValuation[Dist],$C139:$E139,AssessedValuation[Tif_NonTIF],$A$4))</f>
        <v>8285451</v>
      </c>
      <c r="Q139" s="8">
        <f>SUMPRODUCT(SUMIFS(AssessedValuation[100% Other],AssessedValuation[Dist],$C139:$E139,AssessedValuation[Tif_NonTIF],$A$4))</f>
        <v>0</v>
      </c>
      <c r="R139" s="8">
        <f>SUMPRODUCT(SUMIFS(AssessedValuation[100% Gross],AssessedValuation[Dist],$C139:$E139,AssessedValuation[Tif_NonTIF],$A$4))</f>
        <v>629857960</v>
      </c>
      <c r="S139" s="8">
        <f>SUMPRODUCT(SUMIFS(AssessedValuation[100% Military Exempt],AssessedValuation[Dist],$C139:$E139,AssessedValuation[Tif_NonTIF],$A$4))</f>
        <v>632000</v>
      </c>
      <c r="T139" s="8">
        <f>SUMPRODUCT(SUMIFS(AssessedValuation[100% Homestead Exempt],AssessedValuation[Dist],$C139:$E139,AssessedValuation[Tif_NonTIF],$A$4))</f>
        <v>1930500</v>
      </c>
      <c r="U139" s="8">
        <f>SUMPRODUCT(SUMIFS(AssessedValuation[100% Net],AssessedValuation[Dist],$C139:$E139,AssessedValuation[Tif_NonTIF],$A$4))</f>
        <v>627295460</v>
      </c>
      <c r="V139" s="8">
        <f>SUMPRODUCT(SUMIFS(AssessedValuation[100% Gas &amp; Elec Utilities],AssessedValuation[Dist],$C139:$E139,AssessedValuation[Tif_NonTIF],$A$4))</f>
        <v>60128809</v>
      </c>
      <c r="W139" s="8">
        <f t="shared" si="2"/>
        <v>687424269</v>
      </c>
    </row>
    <row r="140" spans="1:23" x14ac:dyDescent="0.25">
      <c r="A140">
        <v>2026</v>
      </c>
      <c r="B140" t="s">
        <v>1034</v>
      </c>
      <c r="C140" t="s">
        <v>1308</v>
      </c>
      <c r="D140" t="s">
        <v>1750</v>
      </c>
      <c r="E140" t="s">
        <v>1750</v>
      </c>
      <c r="F140" t="s">
        <v>1308</v>
      </c>
      <c r="G140" t="s">
        <v>1309</v>
      </c>
      <c r="H140" s="8">
        <f>SUMPRODUCT(SUMIFS(AssessedValuation[100% Residential],AssessedValuation[Dist],$C140:$E140,AssessedValuation[Tif_NonTIF],$A$4))</f>
        <v>352256545</v>
      </c>
      <c r="I140" s="8">
        <f>SUMPRODUCT(SUMIFS(AssessedValuation[100% Ag Land],AssessedValuation[Dist],$C140:$E140,AssessedValuation[Tif_NonTIF],$A$4))</f>
        <v>122209432</v>
      </c>
      <c r="J140" s="8">
        <f>SUMPRODUCT(SUMIFS(AssessedValuation[100% Ag Building],AssessedValuation[Dist],$C140:$E140,AssessedValuation[Tif_NonTIF],$A$4))</f>
        <v>9902280</v>
      </c>
      <c r="K140" s="8">
        <f>SUMPRODUCT(SUMIFS(AssessedValuation[100% Commercial],AssessedValuation[Dist],$C140:$E140,AssessedValuation[Tif_NonTIF],$A$4))</f>
        <v>31497280</v>
      </c>
      <c r="L140" s="8">
        <f>SUMPRODUCT(SUMIFS(AssessedValuation[100% Industrial],AssessedValuation[Dist],$C140:$E140,AssessedValuation[Tif_NonTIF],$A$4))</f>
        <v>0</v>
      </c>
      <c r="M140" s="8">
        <f>SUMPRODUCT(SUMIFS(AssessedValuation[100% Reserved],AssessedValuation[Dist],$C140:$E140,AssessedValuation[Tif_NonTIF],$A$4))</f>
        <v>0</v>
      </c>
      <c r="N140" s="8">
        <f>SUMPRODUCT(SUMIFS(AssessedValuation[100% Reserved4],AssessedValuation[Dist],$C140,AssessedValuation[Tif_NonTIF],$A$4))</f>
        <v>0</v>
      </c>
      <c r="O140" s="8">
        <f>SUMPRODUCT(SUMIFS(AssessedValuation[100% Railroads],AssessedValuation[Dist],$C140:$E140,AssessedValuation[Tif_NonTIF],$A$4))</f>
        <v>14226000</v>
      </c>
      <c r="P140" s="8">
        <f>SUMPRODUCT(SUMIFS(AssessedValuation[100% Utilities],AssessedValuation[Dist],$C140:$E140,AssessedValuation[Tif_NonTIF],$A$4))</f>
        <v>1388475</v>
      </c>
      <c r="Q140" s="8">
        <f>SUMPRODUCT(SUMIFS(AssessedValuation[100% Other],AssessedValuation[Dist],$C140:$E140,AssessedValuation[Tif_NonTIF],$A$4))</f>
        <v>0</v>
      </c>
      <c r="R140" s="8">
        <f>SUMPRODUCT(SUMIFS(AssessedValuation[100% Gross],AssessedValuation[Dist],$C140:$E140,AssessedValuation[Tif_NonTIF],$A$4))</f>
        <v>531480012</v>
      </c>
      <c r="S140" s="8">
        <f>SUMPRODUCT(SUMIFS(AssessedValuation[100% Military Exempt],AssessedValuation[Dist],$C140:$E140,AssessedValuation[Tif_NonTIF],$A$4))</f>
        <v>644000</v>
      </c>
      <c r="T140" s="8">
        <f>SUMPRODUCT(SUMIFS(AssessedValuation[100% Homestead Exempt],AssessedValuation[Dist],$C140:$E140,AssessedValuation[Tif_NonTIF],$A$4))</f>
        <v>1696500</v>
      </c>
      <c r="U140" s="8">
        <f>SUMPRODUCT(SUMIFS(AssessedValuation[100% Net],AssessedValuation[Dist],$C140:$E140,AssessedValuation[Tif_NonTIF],$A$4))</f>
        <v>529139512</v>
      </c>
      <c r="V140" s="8">
        <f>SUMPRODUCT(SUMIFS(AssessedValuation[100% Gas &amp; Elec Utilities],AssessedValuation[Dist],$C140:$E140,AssessedValuation[Tif_NonTIF],$A$4))</f>
        <v>26280443</v>
      </c>
      <c r="W140" s="8">
        <f t="shared" si="2"/>
        <v>555419955</v>
      </c>
    </row>
    <row r="141" spans="1:23" x14ac:dyDescent="0.25">
      <c r="A141">
        <v>2026</v>
      </c>
      <c r="B141" t="s">
        <v>1043</v>
      </c>
      <c r="C141" t="s">
        <v>1310</v>
      </c>
      <c r="D141" t="s">
        <v>1750</v>
      </c>
      <c r="E141" t="s">
        <v>1750</v>
      </c>
      <c r="F141" t="s">
        <v>1310</v>
      </c>
      <c r="G141" t="s">
        <v>1311</v>
      </c>
      <c r="H141" s="8">
        <f>SUMPRODUCT(SUMIFS(AssessedValuation[100% Residential],AssessedValuation[Dist],$C141:$E141,AssessedValuation[Tif_NonTIF],$A$4))</f>
        <v>130578246</v>
      </c>
      <c r="I141" s="8">
        <f>SUMPRODUCT(SUMIFS(AssessedValuation[100% Ag Land],AssessedValuation[Dist],$C141:$E141,AssessedValuation[Tif_NonTIF],$A$4))</f>
        <v>123683160</v>
      </c>
      <c r="J141" s="8">
        <f>SUMPRODUCT(SUMIFS(AssessedValuation[100% Ag Building],AssessedValuation[Dist],$C141:$E141,AssessedValuation[Tif_NonTIF],$A$4))</f>
        <v>6280760</v>
      </c>
      <c r="K141" s="8">
        <f>SUMPRODUCT(SUMIFS(AssessedValuation[100% Commercial],AssessedValuation[Dist],$C141:$E141,AssessedValuation[Tif_NonTIF],$A$4))</f>
        <v>19577944</v>
      </c>
      <c r="L141" s="8">
        <f>SUMPRODUCT(SUMIFS(AssessedValuation[100% Industrial],AssessedValuation[Dist],$C141:$E141,AssessedValuation[Tif_NonTIF],$A$4))</f>
        <v>5481390</v>
      </c>
      <c r="M141" s="8">
        <f>SUMPRODUCT(SUMIFS(AssessedValuation[100% Reserved],AssessedValuation[Dist],$C141:$E141,AssessedValuation[Tif_NonTIF],$A$4))</f>
        <v>0</v>
      </c>
      <c r="N141" s="8">
        <f>SUMPRODUCT(SUMIFS(AssessedValuation[100% Reserved4],AssessedValuation[Dist],$C141,AssessedValuation[Tif_NonTIF],$A$4))</f>
        <v>0</v>
      </c>
      <c r="O141" s="8">
        <f>SUMPRODUCT(SUMIFS(AssessedValuation[100% Railroads],AssessedValuation[Dist],$C141:$E141,AssessedValuation[Tif_NonTIF],$A$4))</f>
        <v>3074467</v>
      </c>
      <c r="P141" s="8">
        <f>SUMPRODUCT(SUMIFS(AssessedValuation[100% Utilities],AssessedValuation[Dist],$C141:$E141,AssessedValuation[Tif_NonTIF],$A$4))</f>
        <v>10455091</v>
      </c>
      <c r="Q141" s="8">
        <f>SUMPRODUCT(SUMIFS(AssessedValuation[100% Other],AssessedValuation[Dist],$C141:$E141,AssessedValuation[Tif_NonTIF],$A$4))</f>
        <v>0</v>
      </c>
      <c r="R141" s="8">
        <f>SUMPRODUCT(SUMIFS(AssessedValuation[100% Gross],AssessedValuation[Dist],$C141:$E141,AssessedValuation[Tif_NonTIF],$A$4))</f>
        <v>299131058</v>
      </c>
      <c r="S141" s="8">
        <f>SUMPRODUCT(SUMIFS(AssessedValuation[100% Military Exempt],AssessedValuation[Dist],$C141:$E141,AssessedValuation[Tif_NonTIF],$A$4))</f>
        <v>344000</v>
      </c>
      <c r="T141" s="8">
        <f>SUMPRODUCT(SUMIFS(AssessedValuation[100% Homestead Exempt],AssessedValuation[Dist],$C141:$E141,AssessedValuation[Tif_NonTIF],$A$4))</f>
        <v>1378000</v>
      </c>
      <c r="U141" s="8">
        <f>SUMPRODUCT(SUMIFS(AssessedValuation[100% Net],AssessedValuation[Dist],$C141:$E141,AssessedValuation[Tif_NonTIF],$A$4))</f>
        <v>297409058</v>
      </c>
      <c r="V141" s="8">
        <f>SUMPRODUCT(SUMIFS(AssessedValuation[100% Gas &amp; Elec Utilities],AssessedValuation[Dist],$C141:$E141,AssessedValuation[Tif_NonTIF],$A$4))</f>
        <v>17058299</v>
      </c>
      <c r="W141" s="8">
        <f t="shared" si="2"/>
        <v>314467357</v>
      </c>
    </row>
    <row r="142" spans="1:23" x14ac:dyDescent="0.25">
      <c r="A142">
        <v>2026</v>
      </c>
      <c r="B142" t="s">
        <v>1052</v>
      </c>
      <c r="C142" t="s">
        <v>1312</v>
      </c>
      <c r="D142" t="s">
        <v>1750</v>
      </c>
      <c r="E142" t="s">
        <v>1750</v>
      </c>
      <c r="F142" t="s">
        <v>1312</v>
      </c>
      <c r="G142" t="s">
        <v>1313</v>
      </c>
      <c r="H142" s="8">
        <f>SUMPRODUCT(SUMIFS(AssessedValuation[100% Residential],AssessedValuation[Dist],$C142:$E142,AssessedValuation[Tif_NonTIF],$A$4))</f>
        <v>574488843</v>
      </c>
      <c r="I142" s="8">
        <f>SUMPRODUCT(SUMIFS(AssessedValuation[100% Ag Land],AssessedValuation[Dist],$C142:$E142,AssessedValuation[Tif_NonTIF],$A$4))</f>
        <v>361544130</v>
      </c>
      <c r="J142" s="8">
        <f>SUMPRODUCT(SUMIFS(AssessedValuation[100% Ag Building],AssessedValuation[Dist],$C142:$E142,AssessedValuation[Tif_NonTIF],$A$4))</f>
        <v>39454730</v>
      </c>
      <c r="K142" s="8">
        <f>SUMPRODUCT(SUMIFS(AssessedValuation[100% Commercial],AssessedValuation[Dist],$C142:$E142,AssessedValuation[Tif_NonTIF],$A$4))</f>
        <v>77188800</v>
      </c>
      <c r="L142" s="8">
        <f>SUMPRODUCT(SUMIFS(AssessedValuation[100% Industrial],AssessedValuation[Dist],$C142:$E142,AssessedValuation[Tif_NonTIF],$A$4))</f>
        <v>42227670</v>
      </c>
      <c r="M142" s="8">
        <f>SUMPRODUCT(SUMIFS(AssessedValuation[100% Reserved],AssessedValuation[Dist],$C142:$E142,AssessedValuation[Tif_NonTIF],$A$4))</f>
        <v>0</v>
      </c>
      <c r="N142" s="8">
        <f>SUMPRODUCT(SUMIFS(AssessedValuation[100% Reserved4],AssessedValuation[Dist],$C142,AssessedValuation[Tif_NonTIF],$A$4))</f>
        <v>0</v>
      </c>
      <c r="O142" s="8">
        <f>SUMPRODUCT(SUMIFS(AssessedValuation[100% Railroads],AssessedValuation[Dist],$C142:$E142,AssessedValuation[Tif_NonTIF],$A$4))</f>
        <v>0</v>
      </c>
      <c r="P142" s="8">
        <f>SUMPRODUCT(SUMIFS(AssessedValuation[100% Utilities],AssessedValuation[Dist],$C142:$E142,AssessedValuation[Tif_NonTIF],$A$4))</f>
        <v>10286333</v>
      </c>
      <c r="Q142" s="8">
        <f>SUMPRODUCT(SUMIFS(AssessedValuation[100% Other],AssessedValuation[Dist],$C142:$E142,AssessedValuation[Tif_NonTIF],$A$4))</f>
        <v>0</v>
      </c>
      <c r="R142" s="8">
        <f>SUMPRODUCT(SUMIFS(AssessedValuation[100% Gross],AssessedValuation[Dist],$C142:$E142,AssessedValuation[Tif_NonTIF],$A$4))</f>
        <v>1105190506</v>
      </c>
      <c r="S142" s="8">
        <f>SUMPRODUCT(SUMIFS(AssessedValuation[100% Military Exempt],AssessedValuation[Dist],$C142:$E142,AssessedValuation[Tif_NonTIF],$A$4))</f>
        <v>1304000</v>
      </c>
      <c r="T142" s="8">
        <f>SUMPRODUCT(SUMIFS(AssessedValuation[100% Homestead Exempt],AssessedValuation[Dist],$C142:$E142,AssessedValuation[Tif_NonTIF],$A$4))</f>
        <v>3997500</v>
      </c>
      <c r="U142" s="8">
        <f>SUMPRODUCT(SUMIFS(AssessedValuation[100% Net],AssessedValuation[Dist],$C142:$E142,AssessedValuation[Tif_NonTIF],$A$4))</f>
        <v>1099889006</v>
      </c>
      <c r="V142" s="8">
        <f>SUMPRODUCT(SUMIFS(AssessedValuation[100% Gas &amp; Elec Utilities],AssessedValuation[Dist],$C142:$E142,AssessedValuation[Tif_NonTIF],$A$4))</f>
        <v>36223286</v>
      </c>
      <c r="W142" s="8">
        <f t="shared" si="2"/>
        <v>1136112292</v>
      </c>
    </row>
    <row r="143" spans="1:23" x14ac:dyDescent="0.25">
      <c r="A143">
        <v>2026</v>
      </c>
      <c r="B143" t="s">
        <v>1029</v>
      </c>
      <c r="C143" t="s">
        <v>1314</v>
      </c>
      <c r="D143" t="s">
        <v>1750</v>
      </c>
      <c r="E143" t="s">
        <v>1750</v>
      </c>
      <c r="F143" t="s">
        <v>1314</v>
      </c>
      <c r="G143" t="s">
        <v>1315</v>
      </c>
      <c r="H143" s="8">
        <f>SUMPRODUCT(SUMIFS(AssessedValuation[100% Residential],AssessedValuation[Dist],$C143:$E143,AssessedValuation[Tif_NonTIF],$A$4))</f>
        <v>149833740</v>
      </c>
      <c r="I143" s="8">
        <f>SUMPRODUCT(SUMIFS(AssessedValuation[100% Ag Land],AssessedValuation[Dist],$C143:$E143,AssessedValuation[Tif_NonTIF],$A$4))</f>
        <v>220756700</v>
      </c>
      <c r="J143" s="8">
        <f>SUMPRODUCT(SUMIFS(AssessedValuation[100% Ag Building],AssessedValuation[Dist],$C143:$E143,AssessedValuation[Tif_NonTIF],$A$4))</f>
        <v>20145030</v>
      </c>
      <c r="K143" s="8">
        <f>SUMPRODUCT(SUMIFS(AssessedValuation[100% Commercial],AssessedValuation[Dist],$C143:$E143,AssessedValuation[Tif_NonTIF],$A$4))</f>
        <v>26537733</v>
      </c>
      <c r="L143" s="8">
        <f>SUMPRODUCT(SUMIFS(AssessedValuation[100% Industrial],AssessedValuation[Dist],$C143:$E143,AssessedValuation[Tif_NonTIF],$A$4))</f>
        <v>45881100</v>
      </c>
      <c r="M143" s="8">
        <f>SUMPRODUCT(SUMIFS(AssessedValuation[100% Reserved],AssessedValuation[Dist],$C143:$E143,AssessedValuation[Tif_NonTIF],$A$4))</f>
        <v>0</v>
      </c>
      <c r="N143" s="8">
        <f>SUMPRODUCT(SUMIFS(AssessedValuation[100% Reserved4],AssessedValuation[Dist],$C143,AssessedValuation[Tif_NonTIF],$A$4))</f>
        <v>0</v>
      </c>
      <c r="O143" s="8">
        <f>SUMPRODUCT(SUMIFS(AssessedValuation[100% Railroads],AssessedValuation[Dist],$C143:$E143,AssessedValuation[Tif_NonTIF],$A$4))</f>
        <v>18790540</v>
      </c>
      <c r="P143" s="8">
        <f>SUMPRODUCT(SUMIFS(AssessedValuation[100% Utilities],AssessedValuation[Dist],$C143:$E143,AssessedValuation[Tif_NonTIF],$A$4))</f>
        <v>15036511</v>
      </c>
      <c r="Q143" s="8">
        <f>SUMPRODUCT(SUMIFS(AssessedValuation[100% Other],AssessedValuation[Dist],$C143:$E143,AssessedValuation[Tif_NonTIF],$A$4))</f>
        <v>0</v>
      </c>
      <c r="R143" s="8">
        <f>SUMPRODUCT(SUMIFS(AssessedValuation[100% Gross],AssessedValuation[Dist],$C143:$E143,AssessedValuation[Tif_NonTIF],$A$4))</f>
        <v>496981354</v>
      </c>
      <c r="S143" s="8">
        <f>SUMPRODUCT(SUMIFS(AssessedValuation[100% Military Exempt],AssessedValuation[Dist],$C143:$E143,AssessedValuation[Tif_NonTIF],$A$4))</f>
        <v>548000</v>
      </c>
      <c r="T143" s="8">
        <f>SUMPRODUCT(SUMIFS(AssessedValuation[100% Homestead Exempt],AssessedValuation[Dist],$C143:$E143,AssessedValuation[Tif_NonTIF],$A$4))</f>
        <v>1186250</v>
      </c>
      <c r="U143" s="8">
        <f>SUMPRODUCT(SUMIFS(AssessedValuation[100% Net],AssessedValuation[Dist],$C143:$E143,AssessedValuation[Tif_NonTIF],$A$4))</f>
        <v>495247104</v>
      </c>
      <c r="V143" s="8">
        <f>SUMPRODUCT(SUMIFS(AssessedValuation[100% Gas &amp; Elec Utilities],AssessedValuation[Dist],$C143:$E143,AssessedValuation[Tif_NonTIF],$A$4))</f>
        <v>27892085</v>
      </c>
      <c r="W143" s="8">
        <f t="shared" si="2"/>
        <v>523139189</v>
      </c>
    </row>
    <row r="144" spans="1:23" x14ac:dyDescent="0.25">
      <c r="A144">
        <v>2026</v>
      </c>
      <c r="B144" t="s">
        <v>1029</v>
      </c>
      <c r="C144" t="s">
        <v>1316</v>
      </c>
      <c r="D144" t="s">
        <v>1750</v>
      </c>
      <c r="E144" t="s">
        <v>1750</v>
      </c>
      <c r="F144" t="s">
        <v>1316</v>
      </c>
      <c r="G144" t="s">
        <v>1317</v>
      </c>
      <c r="H144" s="8">
        <f>SUMPRODUCT(SUMIFS(AssessedValuation[100% Residential],AssessedValuation[Dist],$C144:$E144,AssessedValuation[Tif_NonTIF],$A$4))</f>
        <v>332861695</v>
      </c>
      <c r="I144" s="8">
        <f>SUMPRODUCT(SUMIFS(AssessedValuation[100% Ag Land],AssessedValuation[Dist],$C144:$E144,AssessedValuation[Tif_NonTIF],$A$4))</f>
        <v>70193530</v>
      </c>
      <c r="J144" s="8">
        <f>SUMPRODUCT(SUMIFS(AssessedValuation[100% Ag Building],AssessedValuation[Dist],$C144:$E144,AssessedValuation[Tif_NonTIF],$A$4))</f>
        <v>3728310</v>
      </c>
      <c r="K144" s="8">
        <f>SUMPRODUCT(SUMIFS(AssessedValuation[100% Commercial],AssessedValuation[Dist],$C144:$E144,AssessedValuation[Tif_NonTIF],$A$4))</f>
        <v>30893598</v>
      </c>
      <c r="L144" s="8">
        <f>SUMPRODUCT(SUMIFS(AssessedValuation[100% Industrial],AssessedValuation[Dist],$C144:$E144,AssessedValuation[Tif_NonTIF],$A$4))</f>
        <v>10329354</v>
      </c>
      <c r="M144" s="8">
        <f>SUMPRODUCT(SUMIFS(AssessedValuation[100% Reserved],AssessedValuation[Dist],$C144:$E144,AssessedValuation[Tif_NonTIF],$A$4))</f>
        <v>0</v>
      </c>
      <c r="N144" s="8">
        <f>SUMPRODUCT(SUMIFS(AssessedValuation[100% Reserved4],AssessedValuation[Dist],$C144,AssessedValuation[Tif_NonTIF],$A$4))</f>
        <v>0</v>
      </c>
      <c r="O144" s="8">
        <f>SUMPRODUCT(SUMIFS(AssessedValuation[100% Railroads],AssessedValuation[Dist],$C144:$E144,AssessedValuation[Tif_NonTIF],$A$4))</f>
        <v>0</v>
      </c>
      <c r="P144" s="8">
        <f>SUMPRODUCT(SUMIFS(AssessedValuation[100% Utilities],AssessedValuation[Dist],$C144:$E144,AssessedValuation[Tif_NonTIF],$A$4))</f>
        <v>8356725</v>
      </c>
      <c r="Q144" s="8">
        <f>SUMPRODUCT(SUMIFS(AssessedValuation[100% Other],AssessedValuation[Dist],$C144:$E144,AssessedValuation[Tif_NonTIF],$A$4))</f>
        <v>0</v>
      </c>
      <c r="R144" s="8">
        <f>SUMPRODUCT(SUMIFS(AssessedValuation[100% Gross],AssessedValuation[Dist],$C144:$E144,AssessedValuation[Tif_NonTIF],$A$4))</f>
        <v>456363212</v>
      </c>
      <c r="S144" s="8">
        <f>SUMPRODUCT(SUMIFS(AssessedValuation[100% Military Exempt],AssessedValuation[Dist],$C144:$E144,AssessedValuation[Tif_NonTIF],$A$4))</f>
        <v>440000</v>
      </c>
      <c r="T144" s="8">
        <f>SUMPRODUCT(SUMIFS(AssessedValuation[100% Homestead Exempt],AssessedValuation[Dist],$C144:$E144,AssessedValuation[Tif_NonTIF],$A$4))</f>
        <v>2294500</v>
      </c>
      <c r="U144" s="8">
        <f>SUMPRODUCT(SUMIFS(AssessedValuation[100% Net],AssessedValuation[Dist],$C144:$E144,AssessedValuation[Tif_NonTIF],$A$4))</f>
        <v>453628712</v>
      </c>
      <c r="V144" s="8">
        <f>SUMPRODUCT(SUMIFS(AssessedValuation[100% Gas &amp; Elec Utilities],AssessedValuation[Dist],$C144:$E144,AssessedValuation[Tif_NonTIF],$A$4))</f>
        <v>5803504</v>
      </c>
      <c r="W144" s="8">
        <f t="shared" si="2"/>
        <v>459432216</v>
      </c>
    </row>
    <row r="145" spans="1:23" x14ac:dyDescent="0.25">
      <c r="A145">
        <v>2026</v>
      </c>
      <c r="B145" t="s">
        <v>1037</v>
      </c>
      <c r="C145" t="s">
        <v>1318</v>
      </c>
      <c r="D145" t="s">
        <v>1750</v>
      </c>
      <c r="E145" t="s">
        <v>1750</v>
      </c>
      <c r="F145" t="s">
        <v>1318</v>
      </c>
      <c r="G145" t="s">
        <v>1319</v>
      </c>
      <c r="H145" s="8">
        <f>SUMPRODUCT(SUMIFS(AssessedValuation[100% Residential],AssessedValuation[Dist],$C145:$E145,AssessedValuation[Tif_NonTIF],$A$4))</f>
        <v>551749908</v>
      </c>
      <c r="I145" s="8">
        <f>SUMPRODUCT(SUMIFS(AssessedValuation[100% Ag Land],AssessedValuation[Dist],$C145:$E145,AssessedValuation[Tif_NonTIF],$A$4))</f>
        <v>265345524</v>
      </c>
      <c r="J145" s="8">
        <f>SUMPRODUCT(SUMIFS(AssessedValuation[100% Ag Building],AssessedValuation[Dist],$C145:$E145,AssessedValuation[Tif_NonTIF],$A$4))</f>
        <v>14085290</v>
      </c>
      <c r="K145" s="8">
        <f>SUMPRODUCT(SUMIFS(AssessedValuation[100% Commercial],AssessedValuation[Dist],$C145:$E145,AssessedValuation[Tif_NonTIF],$A$4))</f>
        <v>102135526</v>
      </c>
      <c r="L145" s="8">
        <f>SUMPRODUCT(SUMIFS(AssessedValuation[100% Industrial],AssessedValuation[Dist],$C145:$E145,AssessedValuation[Tif_NonTIF],$A$4))</f>
        <v>43045230</v>
      </c>
      <c r="M145" s="8">
        <f>SUMPRODUCT(SUMIFS(AssessedValuation[100% Reserved],AssessedValuation[Dist],$C145:$E145,AssessedValuation[Tif_NonTIF],$A$4))</f>
        <v>0</v>
      </c>
      <c r="N145" s="8">
        <f>SUMPRODUCT(SUMIFS(AssessedValuation[100% Reserved4],AssessedValuation[Dist],$C145,AssessedValuation[Tif_NonTIF],$A$4))</f>
        <v>0</v>
      </c>
      <c r="O145" s="8">
        <f>SUMPRODUCT(SUMIFS(AssessedValuation[100% Railroads],AssessedValuation[Dist],$C145:$E145,AssessedValuation[Tif_NonTIF],$A$4))</f>
        <v>18490762</v>
      </c>
      <c r="P145" s="8">
        <f>SUMPRODUCT(SUMIFS(AssessedValuation[100% Utilities],AssessedValuation[Dist],$C145:$E145,AssessedValuation[Tif_NonTIF],$A$4))</f>
        <v>746022</v>
      </c>
      <c r="Q145" s="8">
        <f>SUMPRODUCT(SUMIFS(AssessedValuation[100% Other],AssessedValuation[Dist],$C145:$E145,AssessedValuation[Tif_NonTIF],$A$4))</f>
        <v>146492</v>
      </c>
      <c r="R145" s="8">
        <f>SUMPRODUCT(SUMIFS(AssessedValuation[100% Gross],AssessedValuation[Dist],$C145:$E145,AssessedValuation[Tif_NonTIF],$A$4))</f>
        <v>995744754</v>
      </c>
      <c r="S145" s="8">
        <f>SUMPRODUCT(SUMIFS(AssessedValuation[100% Military Exempt],AssessedValuation[Dist],$C145:$E145,AssessedValuation[Tif_NonTIF],$A$4))</f>
        <v>1262864</v>
      </c>
      <c r="T145" s="8">
        <f>SUMPRODUCT(SUMIFS(AssessedValuation[100% Homestead Exempt],AssessedValuation[Dist],$C145:$E145,AssessedValuation[Tif_NonTIF],$A$4))</f>
        <v>2249000</v>
      </c>
      <c r="U145" s="8">
        <f>SUMPRODUCT(SUMIFS(AssessedValuation[100% Net],AssessedValuation[Dist],$C145:$E145,AssessedValuation[Tif_NonTIF],$A$4))</f>
        <v>992232890</v>
      </c>
      <c r="V145" s="8">
        <f>SUMPRODUCT(SUMIFS(AssessedValuation[100% Gas &amp; Elec Utilities],AssessedValuation[Dist],$C145:$E145,AssessedValuation[Tif_NonTIF],$A$4))</f>
        <v>79965189</v>
      </c>
      <c r="W145" s="8">
        <f t="shared" si="2"/>
        <v>1072198079</v>
      </c>
    </row>
    <row r="146" spans="1:23" x14ac:dyDescent="0.25">
      <c r="A146">
        <v>2026</v>
      </c>
      <c r="B146" t="s">
        <v>1031</v>
      </c>
      <c r="C146" t="s">
        <v>1320</v>
      </c>
      <c r="D146" t="s">
        <v>1750</v>
      </c>
      <c r="E146" t="s">
        <v>1750</v>
      </c>
      <c r="F146" t="s">
        <v>1320</v>
      </c>
      <c r="G146" t="s">
        <v>1321</v>
      </c>
      <c r="H146" s="8">
        <f>SUMPRODUCT(SUMIFS(AssessedValuation[100% Residential],AssessedValuation[Dist],$C146:$E146,AssessedValuation[Tif_NonTIF],$A$4))</f>
        <v>285869693</v>
      </c>
      <c r="I146" s="8">
        <f>SUMPRODUCT(SUMIFS(AssessedValuation[100% Ag Land],AssessedValuation[Dist],$C146:$E146,AssessedValuation[Tif_NonTIF],$A$4))</f>
        <v>397497956</v>
      </c>
      <c r="J146" s="8">
        <f>SUMPRODUCT(SUMIFS(AssessedValuation[100% Ag Building],AssessedValuation[Dist],$C146:$E146,AssessedValuation[Tif_NonTIF],$A$4))</f>
        <v>30285717</v>
      </c>
      <c r="K146" s="8">
        <f>SUMPRODUCT(SUMIFS(AssessedValuation[100% Commercial],AssessedValuation[Dist],$C146:$E146,AssessedValuation[Tif_NonTIF],$A$4))</f>
        <v>37604050</v>
      </c>
      <c r="L146" s="8">
        <f>SUMPRODUCT(SUMIFS(AssessedValuation[100% Industrial],AssessedValuation[Dist],$C146:$E146,AssessedValuation[Tif_NonTIF],$A$4))</f>
        <v>10557014</v>
      </c>
      <c r="M146" s="8">
        <f>SUMPRODUCT(SUMIFS(AssessedValuation[100% Reserved],AssessedValuation[Dist],$C146:$E146,AssessedValuation[Tif_NonTIF],$A$4))</f>
        <v>0</v>
      </c>
      <c r="N146" s="8">
        <f>SUMPRODUCT(SUMIFS(AssessedValuation[100% Reserved4],AssessedValuation[Dist],$C146,AssessedValuation[Tif_NonTIF],$A$4))</f>
        <v>0</v>
      </c>
      <c r="O146" s="8">
        <f>SUMPRODUCT(SUMIFS(AssessedValuation[100% Railroads],AssessedValuation[Dist],$C146:$E146,AssessedValuation[Tif_NonTIF],$A$4))</f>
        <v>23934538</v>
      </c>
      <c r="P146" s="8">
        <f>SUMPRODUCT(SUMIFS(AssessedValuation[100% Utilities],AssessedValuation[Dist],$C146:$E146,AssessedValuation[Tif_NonTIF],$A$4))</f>
        <v>1780108</v>
      </c>
      <c r="Q146" s="8">
        <f>SUMPRODUCT(SUMIFS(AssessedValuation[100% Other],AssessedValuation[Dist],$C146:$E146,AssessedValuation[Tif_NonTIF],$A$4))</f>
        <v>0</v>
      </c>
      <c r="R146" s="8">
        <f>SUMPRODUCT(SUMIFS(AssessedValuation[100% Gross],AssessedValuation[Dist],$C146:$E146,AssessedValuation[Tif_NonTIF],$A$4))</f>
        <v>787529076</v>
      </c>
      <c r="S146" s="8">
        <f>SUMPRODUCT(SUMIFS(AssessedValuation[100% Military Exempt],AssessedValuation[Dist],$C146:$E146,AssessedValuation[Tif_NonTIF],$A$4))</f>
        <v>836000</v>
      </c>
      <c r="T146" s="8">
        <f>SUMPRODUCT(SUMIFS(AssessedValuation[100% Homestead Exempt],AssessedValuation[Dist],$C146:$E146,AssessedValuation[Tif_NonTIF],$A$4))</f>
        <v>2795000</v>
      </c>
      <c r="U146" s="8">
        <f>SUMPRODUCT(SUMIFS(AssessedValuation[100% Net],AssessedValuation[Dist],$C146:$E146,AssessedValuation[Tif_NonTIF],$A$4))</f>
        <v>783898076</v>
      </c>
      <c r="V146" s="8">
        <f>SUMPRODUCT(SUMIFS(AssessedValuation[100% Gas &amp; Elec Utilities],AssessedValuation[Dist],$C146:$E146,AssessedValuation[Tif_NonTIF],$A$4))</f>
        <v>22561243</v>
      </c>
      <c r="W146" s="8">
        <f t="shared" si="2"/>
        <v>806459319</v>
      </c>
    </row>
    <row r="147" spans="1:23" x14ac:dyDescent="0.25">
      <c r="A147">
        <v>2026</v>
      </c>
      <c r="B147" t="s">
        <v>1029</v>
      </c>
      <c r="C147" t="s">
        <v>1322</v>
      </c>
      <c r="D147" t="s">
        <v>1750</v>
      </c>
      <c r="E147" t="s">
        <v>1750</v>
      </c>
      <c r="F147" t="s">
        <v>1322</v>
      </c>
      <c r="G147" t="s">
        <v>1323</v>
      </c>
      <c r="H147" s="8">
        <f>SUMPRODUCT(SUMIFS(AssessedValuation[100% Residential],AssessedValuation[Dist],$C147:$E147,AssessedValuation[Tif_NonTIF],$A$4))</f>
        <v>653410870</v>
      </c>
      <c r="I147" s="8">
        <f>SUMPRODUCT(SUMIFS(AssessedValuation[100% Ag Land],AssessedValuation[Dist],$C147:$E147,AssessedValuation[Tif_NonTIF],$A$4))</f>
        <v>184768090</v>
      </c>
      <c r="J147" s="8">
        <f>SUMPRODUCT(SUMIFS(AssessedValuation[100% Ag Building],AssessedValuation[Dist],$C147:$E147,AssessedValuation[Tif_NonTIF],$A$4))</f>
        <v>12556510</v>
      </c>
      <c r="K147" s="8">
        <f>SUMPRODUCT(SUMIFS(AssessedValuation[100% Commercial],AssessedValuation[Dist],$C147:$E147,AssessedValuation[Tif_NonTIF],$A$4))</f>
        <v>93062560</v>
      </c>
      <c r="L147" s="8">
        <f>SUMPRODUCT(SUMIFS(AssessedValuation[100% Industrial],AssessedValuation[Dist],$C147:$E147,AssessedValuation[Tif_NonTIF],$A$4))</f>
        <v>23057202</v>
      </c>
      <c r="M147" s="8">
        <f>SUMPRODUCT(SUMIFS(AssessedValuation[100% Reserved],AssessedValuation[Dist],$C147:$E147,AssessedValuation[Tif_NonTIF],$A$4))</f>
        <v>0</v>
      </c>
      <c r="N147" s="8">
        <f>SUMPRODUCT(SUMIFS(AssessedValuation[100% Reserved4],AssessedValuation[Dist],$C147,AssessedValuation[Tif_NonTIF],$A$4))</f>
        <v>0</v>
      </c>
      <c r="O147" s="8">
        <f>SUMPRODUCT(SUMIFS(AssessedValuation[100% Railroads],AssessedValuation[Dist],$C147:$E147,AssessedValuation[Tif_NonTIF],$A$4))</f>
        <v>2816681</v>
      </c>
      <c r="P147" s="8">
        <f>SUMPRODUCT(SUMIFS(AssessedValuation[100% Utilities],AssessedValuation[Dist],$C147:$E147,AssessedValuation[Tif_NonTIF],$A$4))</f>
        <v>6309584</v>
      </c>
      <c r="Q147" s="8">
        <f>SUMPRODUCT(SUMIFS(AssessedValuation[100% Other],AssessedValuation[Dist],$C147:$E147,AssessedValuation[Tif_NonTIF],$A$4))</f>
        <v>0</v>
      </c>
      <c r="R147" s="8">
        <f>SUMPRODUCT(SUMIFS(AssessedValuation[100% Gross],AssessedValuation[Dist],$C147:$E147,AssessedValuation[Tif_NonTIF],$A$4))</f>
        <v>975981497</v>
      </c>
      <c r="S147" s="8">
        <f>SUMPRODUCT(SUMIFS(AssessedValuation[100% Military Exempt],AssessedValuation[Dist],$C147:$E147,AssessedValuation[Tif_NonTIF],$A$4))</f>
        <v>1594267</v>
      </c>
      <c r="T147" s="8">
        <f>SUMPRODUCT(SUMIFS(AssessedValuation[100% Homestead Exempt],AssessedValuation[Dist],$C147:$E147,AssessedValuation[Tif_NonTIF],$A$4))</f>
        <v>6279000</v>
      </c>
      <c r="U147" s="8">
        <f>SUMPRODUCT(SUMIFS(AssessedValuation[100% Net],AssessedValuation[Dist],$C147:$E147,AssessedValuation[Tif_NonTIF],$A$4))</f>
        <v>968108230</v>
      </c>
      <c r="V147" s="8">
        <f>SUMPRODUCT(SUMIFS(AssessedValuation[100% Gas &amp; Elec Utilities],AssessedValuation[Dist],$C147:$E147,AssessedValuation[Tif_NonTIF],$A$4))</f>
        <v>49981479</v>
      </c>
      <c r="W147" s="8">
        <f t="shared" si="2"/>
        <v>1018089709</v>
      </c>
    </row>
    <row r="148" spans="1:23" x14ac:dyDescent="0.25">
      <c r="A148">
        <v>2026</v>
      </c>
      <c r="B148" t="s">
        <v>1024</v>
      </c>
      <c r="C148" t="s">
        <v>1324</v>
      </c>
      <c r="D148" t="s">
        <v>1750</v>
      </c>
      <c r="E148" t="s">
        <v>1750</v>
      </c>
      <c r="F148" t="s">
        <v>1324</v>
      </c>
      <c r="G148" t="s">
        <v>1325</v>
      </c>
      <c r="H148" s="8">
        <f>SUMPRODUCT(SUMIFS(AssessedValuation[100% Residential],AssessedValuation[Dist],$C148:$E148,AssessedValuation[Tif_NonTIF],$A$4))</f>
        <v>1974760065</v>
      </c>
      <c r="I148" s="8">
        <f>SUMPRODUCT(SUMIFS(AssessedValuation[100% Ag Land],AssessedValuation[Dist],$C148:$E148,AssessedValuation[Tif_NonTIF],$A$4))</f>
        <v>83491777</v>
      </c>
      <c r="J148" s="8">
        <f>SUMPRODUCT(SUMIFS(AssessedValuation[100% Ag Building],AssessedValuation[Dist],$C148:$E148,AssessedValuation[Tif_NonTIF],$A$4))</f>
        <v>5458227</v>
      </c>
      <c r="K148" s="8">
        <f>SUMPRODUCT(SUMIFS(AssessedValuation[100% Commercial],AssessedValuation[Dist],$C148:$E148,AssessedValuation[Tif_NonTIF],$A$4))</f>
        <v>188383905</v>
      </c>
      <c r="L148" s="8">
        <f>SUMPRODUCT(SUMIFS(AssessedValuation[100% Industrial],AssessedValuation[Dist],$C148:$E148,AssessedValuation[Tif_NonTIF],$A$4))</f>
        <v>22160100</v>
      </c>
      <c r="M148" s="8">
        <f>SUMPRODUCT(SUMIFS(AssessedValuation[100% Reserved],AssessedValuation[Dist],$C148:$E148,AssessedValuation[Tif_NonTIF],$A$4))</f>
        <v>0</v>
      </c>
      <c r="N148" s="8">
        <f>SUMPRODUCT(SUMIFS(AssessedValuation[100% Reserved4],AssessedValuation[Dist],$C148,AssessedValuation[Tif_NonTIF],$A$4))</f>
        <v>0</v>
      </c>
      <c r="O148" s="8">
        <f>SUMPRODUCT(SUMIFS(AssessedValuation[100% Railroads],AssessedValuation[Dist],$C148:$E148,AssessedValuation[Tif_NonTIF],$A$4))</f>
        <v>0</v>
      </c>
      <c r="P148" s="8">
        <f>SUMPRODUCT(SUMIFS(AssessedValuation[100% Utilities],AssessedValuation[Dist],$C148:$E148,AssessedValuation[Tif_NonTIF],$A$4))</f>
        <v>5008644</v>
      </c>
      <c r="Q148" s="8">
        <f>SUMPRODUCT(SUMIFS(AssessedValuation[100% Other],AssessedValuation[Dist],$C148:$E148,AssessedValuation[Tif_NonTIF],$A$4))</f>
        <v>0</v>
      </c>
      <c r="R148" s="8">
        <f>SUMPRODUCT(SUMIFS(AssessedValuation[100% Gross],AssessedValuation[Dist],$C148:$E148,AssessedValuation[Tif_NonTIF],$A$4))</f>
        <v>2279262718</v>
      </c>
      <c r="S148" s="8">
        <f>SUMPRODUCT(SUMIFS(AssessedValuation[100% Military Exempt],AssessedValuation[Dist],$C148:$E148,AssessedValuation[Tif_NonTIF],$A$4))</f>
        <v>3081994</v>
      </c>
      <c r="T148" s="8">
        <f>SUMPRODUCT(SUMIFS(AssessedValuation[100% Homestead Exempt],AssessedValuation[Dist],$C148:$E148,AssessedValuation[Tif_NonTIF],$A$4))</f>
        <v>9509642</v>
      </c>
      <c r="U148" s="8">
        <f>SUMPRODUCT(SUMIFS(AssessedValuation[100% Net],AssessedValuation[Dist],$C148:$E148,AssessedValuation[Tif_NonTIF],$A$4))</f>
        <v>2266671082</v>
      </c>
      <c r="V148" s="8">
        <f>SUMPRODUCT(SUMIFS(AssessedValuation[100% Gas &amp; Elec Utilities],AssessedValuation[Dist],$C148:$E148,AssessedValuation[Tif_NonTIF],$A$4))</f>
        <v>27431684</v>
      </c>
      <c r="W148" s="8">
        <f t="shared" si="2"/>
        <v>2294102766</v>
      </c>
    </row>
    <row r="149" spans="1:23" x14ac:dyDescent="0.25">
      <c r="A149">
        <v>2026</v>
      </c>
      <c r="B149" t="s">
        <v>1024</v>
      </c>
      <c r="C149" t="s">
        <v>1326</v>
      </c>
      <c r="D149" t="s">
        <v>1750</v>
      </c>
      <c r="E149" t="s">
        <v>1750</v>
      </c>
      <c r="F149" t="s">
        <v>1326</v>
      </c>
      <c r="G149" t="s">
        <v>1327</v>
      </c>
      <c r="H149" s="8">
        <f>SUMPRODUCT(SUMIFS(AssessedValuation[100% Residential],AssessedValuation[Dist],$C149:$E149,AssessedValuation[Tif_NonTIF],$A$4))</f>
        <v>481574216</v>
      </c>
      <c r="I149" s="8">
        <f>SUMPRODUCT(SUMIFS(AssessedValuation[100% Ag Land],AssessedValuation[Dist],$C149:$E149,AssessedValuation[Tif_NonTIF],$A$4))</f>
        <v>88606020</v>
      </c>
      <c r="J149" s="8">
        <f>SUMPRODUCT(SUMIFS(AssessedValuation[100% Ag Building],AssessedValuation[Dist],$C149:$E149,AssessedValuation[Tif_NonTIF],$A$4))</f>
        <v>6400600</v>
      </c>
      <c r="K149" s="8">
        <f>SUMPRODUCT(SUMIFS(AssessedValuation[100% Commercial],AssessedValuation[Dist],$C149:$E149,AssessedValuation[Tif_NonTIF],$A$4))</f>
        <v>13170904</v>
      </c>
      <c r="L149" s="8">
        <f>SUMPRODUCT(SUMIFS(AssessedValuation[100% Industrial],AssessedValuation[Dist],$C149:$E149,AssessedValuation[Tif_NonTIF],$A$4))</f>
        <v>812900</v>
      </c>
      <c r="M149" s="8">
        <f>SUMPRODUCT(SUMIFS(AssessedValuation[100% Reserved],AssessedValuation[Dist],$C149:$E149,AssessedValuation[Tif_NonTIF],$A$4))</f>
        <v>0</v>
      </c>
      <c r="N149" s="8">
        <f>SUMPRODUCT(SUMIFS(AssessedValuation[100% Reserved4],AssessedValuation[Dist],$C149,AssessedValuation[Tif_NonTIF],$A$4))</f>
        <v>0</v>
      </c>
      <c r="O149" s="8">
        <f>SUMPRODUCT(SUMIFS(AssessedValuation[100% Railroads],AssessedValuation[Dist],$C149:$E149,AssessedValuation[Tif_NonTIF],$A$4))</f>
        <v>0</v>
      </c>
      <c r="P149" s="8">
        <f>SUMPRODUCT(SUMIFS(AssessedValuation[100% Utilities],AssessedValuation[Dist],$C149:$E149,AssessedValuation[Tif_NonTIF],$A$4))</f>
        <v>24390003</v>
      </c>
      <c r="Q149" s="8">
        <f>SUMPRODUCT(SUMIFS(AssessedValuation[100% Other],AssessedValuation[Dist],$C149:$E149,AssessedValuation[Tif_NonTIF],$A$4))</f>
        <v>0</v>
      </c>
      <c r="R149" s="8">
        <f>SUMPRODUCT(SUMIFS(AssessedValuation[100% Gross],AssessedValuation[Dist],$C149:$E149,AssessedValuation[Tif_NonTIF],$A$4))</f>
        <v>614954643</v>
      </c>
      <c r="S149" s="8">
        <f>SUMPRODUCT(SUMIFS(AssessedValuation[100% Military Exempt],AssessedValuation[Dist],$C149:$E149,AssessedValuation[Tif_NonTIF],$A$4))</f>
        <v>936000</v>
      </c>
      <c r="T149" s="8">
        <f>SUMPRODUCT(SUMIFS(AssessedValuation[100% Homestead Exempt],AssessedValuation[Dist],$C149:$E149,AssessedValuation[Tif_NonTIF],$A$4))</f>
        <v>1813500</v>
      </c>
      <c r="U149" s="8">
        <f>SUMPRODUCT(SUMIFS(AssessedValuation[100% Net],AssessedValuation[Dist],$C149:$E149,AssessedValuation[Tif_NonTIF],$A$4))</f>
        <v>612205143</v>
      </c>
      <c r="V149" s="8">
        <f>SUMPRODUCT(SUMIFS(AssessedValuation[100% Gas &amp; Elec Utilities],AssessedValuation[Dist],$C149:$E149,AssessedValuation[Tif_NonTIF],$A$4))</f>
        <v>40191983</v>
      </c>
      <c r="W149" s="8">
        <f t="shared" si="2"/>
        <v>652397126</v>
      </c>
    </row>
    <row r="150" spans="1:23" x14ac:dyDescent="0.25">
      <c r="A150">
        <v>2026</v>
      </c>
      <c r="B150" t="s">
        <v>1043</v>
      </c>
      <c r="C150" t="s">
        <v>1328</v>
      </c>
      <c r="D150" t="s">
        <v>1750</v>
      </c>
      <c r="E150" t="s">
        <v>1750</v>
      </c>
      <c r="F150" t="s">
        <v>1328</v>
      </c>
      <c r="G150" t="s">
        <v>1329</v>
      </c>
      <c r="H150" s="8">
        <f>SUMPRODUCT(SUMIFS(AssessedValuation[100% Residential],AssessedValuation[Dist],$C150:$E150,AssessedValuation[Tif_NonTIF],$A$4))</f>
        <v>12311339680</v>
      </c>
      <c r="I150" s="8">
        <f>SUMPRODUCT(SUMIFS(AssessedValuation[100% Ag Land],AssessedValuation[Dist],$C150:$E150,AssessedValuation[Tif_NonTIF],$A$4))</f>
        <v>67070491</v>
      </c>
      <c r="J150" s="8">
        <f>SUMPRODUCT(SUMIFS(AssessedValuation[100% Ag Building],AssessedValuation[Dist],$C150:$E150,AssessedValuation[Tif_NonTIF],$A$4))</f>
        <v>7952380</v>
      </c>
      <c r="K150" s="8">
        <f>SUMPRODUCT(SUMIFS(AssessedValuation[100% Commercial],AssessedValuation[Dist],$C150:$E150,AssessedValuation[Tif_NonTIF],$A$4))</f>
        <v>1712824892</v>
      </c>
      <c r="L150" s="8">
        <f>SUMPRODUCT(SUMIFS(AssessedValuation[100% Industrial],AssessedValuation[Dist],$C150:$E150,AssessedValuation[Tif_NonTIF],$A$4))</f>
        <v>107638149</v>
      </c>
      <c r="M150" s="8">
        <f>SUMPRODUCT(SUMIFS(AssessedValuation[100% Reserved],AssessedValuation[Dist],$C150:$E150,AssessedValuation[Tif_NonTIF],$A$4))</f>
        <v>0</v>
      </c>
      <c r="N150" s="8">
        <f>SUMPRODUCT(SUMIFS(AssessedValuation[100% Reserved4],AssessedValuation[Dist],$C150,AssessedValuation[Tif_NonTIF],$A$4))</f>
        <v>0</v>
      </c>
      <c r="O150" s="8">
        <f>SUMPRODUCT(SUMIFS(AssessedValuation[100% Railroads],AssessedValuation[Dist],$C150:$E150,AssessedValuation[Tif_NonTIF],$A$4))</f>
        <v>20786942</v>
      </c>
      <c r="P150" s="8">
        <f>SUMPRODUCT(SUMIFS(AssessedValuation[100% Utilities],AssessedValuation[Dist],$C150:$E150,AssessedValuation[Tif_NonTIF],$A$4))</f>
        <v>29095822</v>
      </c>
      <c r="Q150" s="8">
        <f>SUMPRODUCT(SUMIFS(AssessedValuation[100% Other],AssessedValuation[Dist],$C150:$E150,AssessedValuation[Tif_NonTIF],$A$4))</f>
        <v>0</v>
      </c>
      <c r="R150" s="8">
        <f>SUMPRODUCT(SUMIFS(AssessedValuation[100% Gross],AssessedValuation[Dist],$C150:$E150,AssessedValuation[Tif_NonTIF],$A$4))</f>
        <v>14256708356</v>
      </c>
      <c r="S150" s="8">
        <f>SUMPRODUCT(SUMIFS(AssessedValuation[100% Military Exempt],AssessedValuation[Dist],$C150:$E150,AssessedValuation[Tif_NonTIF],$A$4))</f>
        <v>8058957</v>
      </c>
      <c r="T150" s="8">
        <f>SUMPRODUCT(SUMIFS(AssessedValuation[100% Homestead Exempt],AssessedValuation[Dist],$C150:$E150,AssessedValuation[Tif_NonTIF],$A$4))</f>
        <v>38255109</v>
      </c>
      <c r="U150" s="8">
        <f>SUMPRODUCT(SUMIFS(AssessedValuation[100% Net],AssessedValuation[Dist],$C150:$E150,AssessedValuation[Tif_NonTIF],$A$4))</f>
        <v>14210394290</v>
      </c>
      <c r="V150" s="8">
        <f>SUMPRODUCT(SUMIFS(AssessedValuation[100% Gas &amp; Elec Utilities],AssessedValuation[Dist],$C150:$E150,AssessedValuation[Tif_NonTIF],$A$4))</f>
        <v>406610511</v>
      </c>
      <c r="W150" s="8">
        <f t="shared" si="2"/>
        <v>14617004801</v>
      </c>
    </row>
    <row r="151" spans="1:23" x14ac:dyDescent="0.25">
      <c r="A151">
        <v>2026</v>
      </c>
      <c r="B151" t="s">
        <v>1029</v>
      </c>
      <c r="C151" t="s">
        <v>1330</v>
      </c>
      <c r="D151" t="s">
        <v>1750</v>
      </c>
      <c r="E151" t="s">
        <v>1750</v>
      </c>
      <c r="F151" t="s">
        <v>1330</v>
      </c>
      <c r="G151" t="s">
        <v>1331</v>
      </c>
      <c r="H151" s="8">
        <f>SUMPRODUCT(SUMIFS(AssessedValuation[100% Residential],AssessedValuation[Dist],$C151:$E151,AssessedValuation[Tif_NonTIF],$A$4))</f>
        <v>344720124</v>
      </c>
      <c r="I151" s="8">
        <f>SUMPRODUCT(SUMIFS(AssessedValuation[100% Ag Land],AssessedValuation[Dist],$C151:$E151,AssessedValuation[Tif_NonTIF],$A$4))</f>
        <v>134470930</v>
      </c>
      <c r="J151" s="8">
        <f>SUMPRODUCT(SUMIFS(AssessedValuation[100% Ag Building],AssessedValuation[Dist],$C151:$E151,AssessedValuation[Tif_NonTIF],$A$4))</f>
        <v>16334550</v>
      </c>
      <c r="K151" s="8">
        <f>SUMPRODUCT(SUMIFS(AssessedValuation[100% Commercial],AssessedValuation[Dist],$C151:$E151,AssessedValuation[Tif_NonTIF],$A$4))</f>
        <v>52471313</v>
      </c>
      <c r="L151" s="8">
        <f>SUMPRODUCT(SUMIFS(AssessedValuation[100% Industrial],AssessedValuation[Dist],$C151:$E151,AssessedValuation[Tif_NonTIF],$A$4))</f>
        <v>105202854</v>
      </c>
      <c r="M151" s="8">
        <f>SUMPRODUCT(SUMIFS(AssessedValuation[100% Reserved],AssessedValuation[Dist],$C151:$E151,AssessedValuation[Tif_NonTIF],$A$4))</f>
        <v>0</v>
      </c>
      <c r="N151" s="8">
        <f>SUMPRODUCT(SUMIFS(AssessedValuation[100% Reserved4],AssessedValuation[Dist],$C151,AssessedValuation[Tif_NonTIF],$A$4))</f>
        <v>0</v>
      </c>
      <c r="O151" s="8">
        <f>SUMPRODUCT(SUMIFS(AssessedValuation[100% Railroads],AssessedValuation[Dist],$C151:$E151,AssessedValuation[Tif_NonTIF],$A$4))</f>
        <v>26542941</v>
      </c>
      <c r="P151" s="8">
        <f>SUMPRODUCT(SUMIFS(AssessedValuation[100% Utilities],AssessedValuation[Dist],$C151:$E151,AssessedValuation[Tif_NonTIF],$A$4))</f>
        <v>1408337</v>
      </c>
      <c r="Q151" s="8">
        <f>SUMPRODUCT(SUMIFS(AssessedValuation[100% Other],AssessedValuation[Dist],$C151:$E151,AssessedValuation[Tif_NonTIF],$A$4))</f>
        <v>0</v>
      </c>
      <c r="R151" s="8">
        <f>SUMPRODUCT(SUMIFS(AssessedValuation[100% Gross],AssessedValuation[Dist],$C151:$E151,AssessedValuation[Tif_NonTIF],$A$4))</f>
        <v>681151049</v>
      </c>
      <c r="S151" s="8">
        <f>SUMPRODUCT(SUMIFS(AssessedValuation[100% Military Exempt],AssessedValuation[Dist],$C151:$E151,AssessedValuation[Tif_NonTIF],$A$4))</f>
        <v>1076000</v>
      </c>
      <c r="T151" s="8">
        <f>SUMPRODUCT(SUMIFS(AssessedValuation[100% Homestead Exempt],AssessedValuation[Dist],$C151:$E151,AssessedValuation[Tif_NonTIF],$A$4))</f>
        <v>3500126</v>
      </c>
      <c r="U151" s="8">
        <f>SUMPRODUCT(SUMIFS(AssessedValuation[100% Net],AssessedValuation[Dist],$C151:$E151,AssessedValuation[Tif_NonTIF],$A$4))</f>
        <v>676574923</v>
      </c>
      <c r="V151" s="8">
        <f>SUMPRODUCT(SUMIFS(AssessedValuation[100% Gas &amp; Elec Utilities],AssessedValuation[Dist],$C151:$E151,AssessedValuation[Tif_NonTIF],$A$4))</f>
        <v>104304085</v>
      </c>
      <c r="W151" s="8">
        <f t="shared" si="2"/>
        <v>780879008</v>
      </c>
    </row>
    <row r="152" spans="1:23" x14ac:dyDescent="0.25">
      <c r="A152">
        <v>2026</v>
      </c>
      <c r="B152" t="s">
        <v>1043</v>
      </c>
      <c r="C152" t="s">
        <v>1332</v>
      </c>
      <c r="D152" t="s">
        <v>1750</v>
      </c>
      <c r="E152" t="s">
        <v>1750</v>
      </c>
      <c r="F152" t="s">
        <v>1332</v>
      </c>
      <c r="G152" t="s">
        <v>1333</v>
      </c>
      <c r="H152" s="8">
        <f>SUMPRODUCT(SUMIFS(AssessedValuation[100% Residential],AssessedValuation[Dist],$C152:$E152,AssessedValuation[Tif_NonTIF],$A$4))</f>
        <v>224389778</v>
      </c>
      <c r="I152" s="8">
        <f>SUMPRODUCT(SUMIFS(AssessedValuation[100% Ag Land],AssessedValuation[Dist],$C152:$E152,AssessedValuation[Tif_NonTIF],$A$4))</f>
        <v>80408178</v>
      </c>
      <c r="J152" s="8">
        <f>SUMPRODUCT(SUMIFS(AssessedValuation[100% Ag Building],AssessedValuation[Dist],$C152:$E152,AssessedValuation[Tif_NonTIF],$A$4))</f>
        <v>3542750</v>
      </c>
      <c r="K152" s="8">
        <f>SUMPRODUCT(SUMIFS(AssessedValuation[100% Commercial],AssessedValuation[Dist],$C152:$E152,AssessedValuation[Tif_NonTIF],$A$4))</f>
        <v>25345667</v>
      </c>
      <c r="L152" s="8">
        <f>SUMPRODUCT(SUMIFS(AssessedValuation[100% Industrial],AssessedValuation[Dist],$C152:$E152,AssessedValuation[Tif_NonTIF],$A$4))</f>
        <v>1482580</v>
      </c>
      <c r="M152" s="8">
        <f>SUMPRODUCT(SUMIFS(AssessedValuation[100% Reserved],AssessedValuation[Dist],$C152:$E152,AssessedValuation[Tif_NonTIF],$A$4))</f>
        <v>0</v>
      </c>
      <c r="N152" s="8">
        <f>SUMPRODUCT(SUMIFS(AssessedValuation[100% Reserved4],AssessedValuation[Dist],$C152,AssessedValuation[Tif_NonTIF],$A$4))</f>
        <v>0</v>
      </c>
      <c r="O152" s="8">
        <f>SUMPRODUCT(SUMIFS(AssessedValuation[100% Railroads],AssessedValuation[Dist],$C152:$E152,AssessedValuation[Tif_NonTIF],$A$4))</f>
        <v>2826622</v>
      </c>
      <c r="P152" s="8">
        <f>SUMPRODUCT(SUMIFS(AssessedValuation[100% Utilities],AssessedValuation[Dist],$C152:$E152,AssessedValuation[Tif_NonTIF],$A$4))</f>
        <v>0</v>
      </c>
      <c r="Q152" s="8">
        <f>SUMPRODUCT(SUMIFS(AssessedValuation[100% Other],AssessedValuation[Dist],$C152:$E152,AssessedValuation[Tif_NonTIF],$A$4))</f>
        <v>0</v>
      </c>
      <c r="R152" s="8">
        <f>SUMPRODUCT(SUMIFS(AssessedValuation[100% Gross],AssessedValuation[Dist],$C152:$E152,AssessedValuation[Tif_NonTIF],$A$4))</f>
        <v>337995575</v>
      </c>
      <c r="S152" s="8">
        <f>SUMPRODUCT(SUMIFS(AssessedValuation[100% Military Exempt],AssessedValuation[Dist],$C152:$E152,AssessedValuation[Tif_NonTIF],$A$4))</f>
        <v>582408</v>
      </c>
      <c r="T152" s="8">
        <f>SUMPRODUCT(SUMIFS(AssessedValuation[100% Homestead Exempt],AssessedValuation[Dist],$C152:$E152,AssessedValuation[Tif_NonTIF],$A$4))</f>
        <v>1937000</v>
      </c>
      <c r="U152" s="8">
        <f>SUMPRODUCT(SUMIFS(AssessedValuation[100% Net],AssessedValuation[Dist],$C152:$E152,AssessedValuation[Tif_NonTIF],$A$4))</f>
        <v>335476167</v>
      </c>
      <c r="V152" s="8">
        <f>SUMPRODUCT(SUMIFS(AssessedValuation[100% Gas &amp; Elec Utilities],AssessedValuation[Dist],$C152:$E152,AssessedValuation[Tif_NonTIF],$A$4))</f>
        <v>47641449</v>
      </c>
      <c r="W152" s="8">
        <f t="shared" si="2"/>
        <v>383117616</v>
      </c>
    </row>
    <row r="153" spans="1:23" x14ac:dyDescent="0.25">
      <c r="A153">
        <v>2026</v>
      </c>
      <c r="B153" t="s">
        <v>1029</v>
      </c>
      <c r="C153" t="s">
        <v>1334</v>
      </c>
      <c r="D153" t="s">
        <v>1750</v>
      </c>
      <c r="E153" t="s">
        <v>1750</v>
      </c>
      <c r="F153" t="s">
        <v>1334</v>
      </c>
      <c r="G153" t="s">
        <v>1335</v>
      </c>
      <c r="H153" s="8">
        <f>SUMPRODUCT(SUMIFS(AssessedValuation[100% Residential],AssessedValuation[Dist],$C153:$E153,AssessedValuation[Tif_NonTIF],$A$4))</f>
        <v>272611526</v>
      </c>
      <c r="I153" s="8">
        <f>SUMPRODUCT(SUMIFS(AssessedValuation[100% Ag Land],AssessedValuation[Dist],$C153:$E153,AssessedValuation[Tif_NonTIF],$A$4))</f>
        <v>29342990</v>
      </c>
      <c r="J153" s="8">
        <f>SUMPRODUCT(SUMIFS(AssessedValuation[100% Ag Building],AssessedValuation[Dist],$C153:$E153,AssessedValuation[Tif_NonTIF],$A$4))</f>
        <v>2483850</v>
      </c>
      <c r="K153" s="8">
        <f>SUMPRODUCT(SUMIFS(AssessedValuation[100% Commercial],AssessedValuation[Dist],$C153:$E153,AssessedValuation[Tif_NonTIF],$A$4))</f>
        <v>10029562</v>
      </c>
      <c r="L153" s="8">
        <f>SUMPRODUCT(SUMIFS(AssessedValuation[100% Industrial],AssessedValuation[Dist],$C153:$E153,AssessedValuation[Tif_NonTIF],$A$4))</f>
        <v>8113220</v>
      </c>
      <c r="M153" s="8">
        <f>SUMPRODUCT(SUMIFS(AssessedValuation[100% Reserved],AssessedValuation[Dist],$C153:$E153,AssessedValuation[Tif_NonTIF],$A$4))</f>
        <v>0</v>
      </c>
      <c r="N153" s="8">
        <f>SUMPRODUCT(SUMIFS(AssessedValuation[100% Reserved4],AssessedValuation[Dist],$C153,AssessedValuation[Tif_NonTIF],$A$4))</f>
        <v>0</v>
      </c>
      <c r="O153" s="8">
        <f>SUMPRODUCT(SUMIFS(AssessedValuation[100% Railroads],AssessedValuation[Dist],$C153:$E153,AssessedValuation[Tif_NonTIF],$A$4))</f>
        <v>3548454</v>
      </c>
      <c r="P153" s="8">
        <f>SUMPRODUCT(SUMIFS(AssessedValuation[100% Utilities],AssessedValuation[Dist],$C153:$E153,AssessedValuation[Tif_NonTIF],$A$4))</f>
        <v>303752</v>
      </c>
      <c r="Q153" s="8">
        <f>SUMPRODUCT(SUMIFS(AssessedValuation[100% Other],AssessedValuation[Dist],$C153:$E153,AssessedValuation[Tif_NonTIF],$A$4))</f>
        <v>0</v>
      </c>
      <c r="R153" s="8">
        <f>SUMPRODUCT(SUMIFS(AssessedValuation[100% Gross],AssessedValuation[Dist],$C153:$E153,AssessedValuation[Tif_NonTIF],$A$4))</f>
        <v>326433354</v>
      </c>
      <c r="S153" s="8">
        <f>SUMPRODUCT(SUMIFS(AssessedValuation[100% Military Exempt],AssessedValuation[Dist],$C153:$E153,AssessedValuation[Tif_NonTIF],$A$4))</f>
        <v>612000</v>
      </c>
      <c r="T153" s="8">
        <f>SUMPRODUCT(SUMIFS(AssessedValuation[100% Homestead Exempt],AssessedValuation[Dist],$C153:$E153,AssessedValuation[Tif_NonTIF],$A$4))</f>
        <v>1930500</v>
      </c>
      <c r="U153" s="8">
        <f>SUMPRODUCT(SUMIFS(AssessedValuation[100% Net],AssessedValuation[Dist],$C153:$E153,AssessedValuation[Tif_NonTIF],$A$4))</f>
        <v>323890854</v>
      </c>
      <c r="V153" s="8">
        <f>SUMPRODUCT(SUMIFS(AssessedValuation[100% Gas &amp; Elec Utilities],AssessedValuation[Dist],$C153:$E153,AssessedValuation[Tif_NonTIF],$A$4))</f>
        <v>33022096</v>
      </c>
      <c r="W153" s="8">
        <f t="shared" si="2"/>
        <v>356912950</v>
      </c>
    </row>
    <row r="154" spans="1:23" x14ac:dyDescent="0.25">
      <c r="A154">
        <v>2026</v>
      </c>
      <c r="B154" t="s">
        <v>1029</v>
      </c>
      <c r="C154" t="s">
        <v>1336</v>
      </c>
      <c r="D154" t="s">
        <v>1750</v>
      </c>
      <c r="E154" t="s">
        <v>1750</v>
      </c>
      <c r="F154" t="s">
        <v>1336</v>
      </c>
      <c r="G154" t="s">
        <v>1337</v>
      </c>
      <c r="H154" s="8">
        <f>SUMPRODUCT(SUMIFS(AssessedValuation[100% Residential],AssessedValuation[Dist],$C154:$E154,AssessedValuation[Tif_NonTIF],$A$4))</f>
        <v>418460503</v>
      </c>
      <c r="I154" s="8">
        <f>SUMPRODUCT(SUMIFS(AssessedValuation[100% Ag Land],AssessedValuation[Dist],$C154:$E154,AssessedValuation[Tif_NonTIF],$A$4))</f>
        <v>154006980</v>
      </c>
      <c r="J154" s="8">
        <f>SUMPRODUCT(SUMIFS(AssessedValuation[100% Ag Building],AssessedValuation[Dist],$C154:$E154,AssessedValuation[Tif_NonTIF],$A$4))</f>
        <v>13451850</v>
      </c>
      <c r="K154" s="8">
        <f>SUMPRODUCT(SUMIFS(AssessedValuation[100% Commercial],AssessedValuation[Dist],$C154:$E154,AssessedValuation[Tif_NonTIF],$A$4))</f>
        <v>24057827</v>
      </c>
      <c r="L154" s="8">
        <f>SUMPRODUCT(SUMIFS(AssessedValuation[100% Industrial],AssessedValuation[Dist],$C154:$E154,AssessedValuation[Tif_NonTIF],$A$4))</f>
        <v>6812750</v>
      </c>
      <c r="M154" s="8">
        <f>SUMPRODUCT(SUMIFS(AssessedValuation[100% Reserved],AssessedValuation[Dist],$C154:$E154,AssessedValuation[Tif_NonTIF],$A$4))</f>
        <v>0</v>
      </c>
      <c r="N154" s="8">
        <f>SUMPRODUCT(SUMIFS(AssessedValuation[100% Reserved4],AssessedValuation[Dist],$C154,AssessedValuation[Tif_NonTIF],$A$4))</f>
        <v>0</v>
      </c>
      <c r="O154" s="8">
        <f>SUMPRODUCT(SUMIFS(AssessedValuation[100% Railroads],AssessedValuation[Dist],$C154:$E154,AssessedValuation[Tif_NonTIF],$A$4))</f>
        <v>3498135</v>
      </c>
      <c r="P154" s="8">
        <f>SUMPRODUCT(SUMIFS(AssessedValuation[100% Utilities],AssessedValuation[Dist],$C154:$E154,AssessedValuation[Tif_NonTIF],$A$4))</f>
        <v>3208132</v>
      </c>
      <c r="Q154" s="8">
        <f>SUMPRODUCT(SUMIFS(AssessedValuation[100% Other],AssessedValuation[Dist],$C154:$E154,AssessedValuation[Tif_NonTIF],$A$4))</f>
        <v>0</v>
      </c>
      <c r="R154" s="8">
        <f>SUMPRODUCT(SUMIFS(AssessedValuation[100% Gross],AssessedValuation[Dist],$C154:$E154,AssessedValuation[Tif_NonTIF],$A$4))</f>
        <v>623496177</v>
      </c>
      <c r="S154" s="8">
        <f>SUMPRODUCT(SUMIFS(AssessedValuation[100% Military Exempt],AssessedValuation[Dist],$C154:$E154,AssessedValuation[Tif_NonTIF],$A$4))</f>
        <v>744000</v>
      </c>
      <c r="T154" s="8">
        <f>SUMPRODUCT(SUMIFS(AssessedValuation[100% Homestead Exempt],AssessedValuation[Dist],$C154:$E154,AssessedValuation[Tif_NonTIF],$A$4))</f>
        <v>3094000</v>
      </c>
      <c r="U154" s="8">
        <f>SUMPRODUCT(SUMIFS(AssessedValuation[100% Net],AssessedValuation[Dist],$C154:$E154,AssessedValuation[Tif_NonTIF],$A$4))</f>
        <v>619658177</v>
      </c>
      <c r="V154" s="8">
        <f>SUMPRODUCT(SUMIFS(AssessedValuation[100% Gas &amp; Elec Utilities],AssessedValuation[Dist],$C154:$E154,AssessedValuation[Tif_NonTIF],$A$4))</f>
        <v>44083585</v>
      </c>
      <c r="W154" s="8">
        <f t="shared" si="2"/>
        <v>663741762</v>
      </c>
    </row>
    <row r="155" spans="1:23" x14ac:dyDescent="0.25">
      <c r="A155">
        <v>2026</v>
      </c>
      <c r="B155" t="s">
        <v>1024</v>
      </c>
      <c r="C155" t="s">
        <v>1338</v>
      </c>
      <c r="D155" t="s">
        <v>1750</v>
      </c>
      <c r="E155" t="s">
        <v>1750</v>
      </c>
      <c r="F155" t="s">
        <v>1338</v>
      </c>
      <c r="G155" t="s">
        <v>1339</v>
      </c>
      <c r="H155" s="8">
        <f>SUMPRODUCT(SUMIFS(AssessedValuation[100% Residential],AssessedValuation[Dist],$C155:$E155,AssessedValuation[Tif_NonTIF],$A$4))</f>
        <v>4640931699</v>
      </c>
      <c r="I155" s="8">
        <f>SUMPRODUCT(SUMIFS(AssessedValuation[100% Ag Land],AssessedValuation[Dist],$C155:$E155,AssessedValuation[Tif_NonTIF],$A$4))</f>
        <v>5396400</v>
      </c>
      <c r="J155" s="8">
        <f>SUMPRODUCT(SUMIFS(AssessedValuation[100% Ag Building],AssessedValuation[Dist],$C155:$E155,AssessedValuation[Tif_NonTIF],$A$4))</f>
        <v>6116700</v>
      </c>
      <c r="K155" s="8">
        <f>SUMPRODUCT(SUMIFS(AssessedValuation[100% Commercial],AssessedValuation[Dist],$C155:$E155,AssessedValuation[Tif_NonTIF],$A$4))</f>
        <v>914625889</v>
      </c>
      <c r="L155" s="8">
        <f>SUMPRODUCT(SUMIFS(AssessedValuation[100% Industrial],AssessedValuation[Dist],$C155:$E155,AssessedValuation[Tif_NonTIF],$A$4))</f>
        <v>12011132</v>
      </c>
      <c r="M155" s="8">
        <f>SUMPRODUCT(SUMIFS(AssessedValuation[100% Reserved],AssessedValuation[Dist],$C155:$E155,AssessedValuation[Tif_NonTIF],$A$4))</f>
        <v>0</v>
      </c>
      <c r="N155" s="8">
        <f>SUMPRODUCT(SUMIFS(AssessedValuation[100% Reserved4],AssessedValuation[Dist],$C155,AssessedValuation[Tif_NonTIF],$A$4))</f>
        <v>0</v>
      </c>
      <c r="O155" s="8">
        <f>SUMPRODUCT(SUMIFS(AssessedValuation[100% Railroads],AssessedValuation[Dist],$C155:$E155,AssessedValuation[Tif_NonTIF],$A$4))</f>
        <v>0</v>
      </c>
      <c r="P155" s="8">
        <f>SUMPRODUCT(SUMIFS(AssessedValuation[100% Utilities],AssessedValuation[Dist],$C155:$E155,AssessedValuation[Tif_NonTIF],$A$4))</f>
        <v>3081531</v>
      </c>
      <c r="Q155" s="8">
        <f>SUMPRODUCT(SUMIFS(AssessedValuation[100% Other],AssessedValuation[Dist],$C155:$E155,AssessedValuation[Tif_NonTIF],$A$4))</f>
        <v>0</v>
      </c>
      <c r="R155" s="8">
        <f>SUMPRODUCT(SUMIFS(AssessedValuation[100% Gross],AssessedValuation[Dist],$C155:$E155,AssessedValuation[Tif_NonTIF],$A$4))</f>
        <v>5582163351</v>
      </c>
      <c r="S155" s="8">
        <f>SUMPRODUCT(SUMIFS(AssessedValuation[100% Military Exempt],AssessedValuation[Dist],$C155:$E155,AssessedValuation[Tif_NonTIF],$A$4))</f>
        <v>3832000</v>
      </c>
      <c r="T155" s="8">
        <f>SUMPRODUCT(SUMIFS(AssessedValuation[100% Homestead Exempt],AssessedValuation[Dist],$C155:$E155,AssessedValuation[Tif_NonTIF],$A$4))</f>
        <v>17797000</v>
      </c>
      <c r="U155" s="8">
        <f>SUMPRODUCT(SUMIFS(AssessedValuation[100% Net],AssessedValuation[Dist],$C155:$E155,AssessedValuation[Tif_NonTIF],$A$4))</f>
        <v>5560534351</v>
      </c>
      <c r="V155" s="8">
        <f>SUMPRODUCT(SUMIFS(AssessedValuation[100% Gas &amp; Elec Utilities],AssessedValuation[Dist],$C155:$E155,AssessedValuation[Tif_NonTIF],$A$4))</f>
        <v>166539656</v>
      </c>
      <c r="W155" s="8">
        <f t="shared" si="2"/>
        <v>5727074007</v>
      </c>
    </row>
    <row r="156" spans="1:23" x14ac:dyDescent="0.25">
      <c r="A156">
        <v>2026</v>
      </c>
      <c r="B156" t="s">
        <v>1040</v>
      </c>
      <c r="C156" t="s">
        <v>1340</v>
      </c>
      <c r="D156" t="s">
        <v>1750</v>
      </c>
      <c r="E156" t="s">
        <v>1750</v>
      </c>
      <c r="F156" t="s">
        <v>1340</v>
      </c>
      <c r="G156" t="s">
        <v>1341</v>
      </c>
      <c r="H156" s="8">
        <f>SUMPRODUCT(SUMIFS(AssessedValuation[100% Residential],AssessedValuation[Dist],$C156:$E156,AssessedValuation[Tif_NonTIF],$A$4))</f>
        <v>510708009</v>
      </c>
      <c r="I156" s="8">
        <f>SUMPRODUCT(SUMIFS(AssessedValuation[100% Ag Land],AssessedValuation[Dist],$C156:$E156,AssessedValuation[Tif_NonTIF],$A$4))</f>
        <v>17214090</v>
      </c>
      <c r="J156" s="8">
        <f>SUMPRODUCT(SUMIFS(AssessedValuation[100% Ag Building],AssessedValuation[Dist],$C156:$E156,AssessedValuation[Tif_NonTIF],$A$4))</f>
        <v>955560</v>
      </c>
      <c r="K156" s="8">
        <f>SUMPRODUCT(SUMIFS(AssessedValuation[100% Commercial],AssessedValuation[Dist],$C156:$E156,AssessedValuation[Tif_NonTIF],$A$4))</f>
        <v>101674805</v>
      </c>
      <c r="L156" s="8">
        <f>SUMPRODUCT(SUMIFS(AssessedValuation[100% Industrial],AssessedValuation[Dist],$C156:$E156,AssessedValuation[Tif_NonTIF],$A$4))</f>
        <v>32366987</v>
      </c>
      <c r="M156" s="8">
        <f>SUMPRODUCT(SUMIFS(AssessedValuation[100% Reserved],AssessedValuation[Dist],$C156:$E156,AssessedValuation[Tif_NonTIF],$A$4))</f>
        <v>0</v>
      </c>
      <c r="N156" s="8">
        <f>SUMPRODUCT(SUMIFS(AssessedValuation[100% Reserved4],AssessedValuation[Dist],$C156,AssessedValuation[Tif_NonTIF],$A$4))</f>
        <v>0</v>
      </c>
      <c r="O156" s="8">
        <f>SUMPRODUCT(SUMIFS(AssessedValuation[100% Railroads],AssessedValuation[Dist],$C156:$E156,AssessedValuation[Tif_NonTIF],$A$4))</f>
        <v>12421364</v>
      </c>
      <c r="P156" s="8">
        <f>SUMPRODUCT(SUMIFS(AssessedValuation[100% Utilities],AssessedValuation[Dist],$C156:$E156,AssessedValuation[Tif_NonTIF],$A$4))</f>
        <v>1669684</v>
      </c>
      <c r="Q156" s="8">
        <f>SUMPRODUCT(SUMIFS(AssessedValuation[100% Other],AssessedValuation[Dist],$C156:$E156,AssessedValuation[Tif_NonTIF],$A$4))</f>
        <v>0</v>
      </c>
      <c r="R156" s="8">
        <f>SUMPRODUCT(SUMIFS(AssessedValuation[100% Gross],AssessedValuation[Dist],$C156:$E156,AssessedValuation[Tif_NonTIF],$A$4))</f>
        <v>677010499</v>
      </c>
      <c r="S156" s="8">
        <f>SUMPRODUCT(SUMIFS(AssessedValuation[100% Military Exempt],AssessedValuation[Dist],$C156:$E156,AssessedValuation[Tif_NonTIF],$A$4))</f>
        <v>1855920</v>
      </c>
      <c r="T156" s="8">
        <f>SUMPRODUCT(SUMIFS(AssessedValuation[100% Homestead Exempt],AssessedValuation[Dist],$C156:$E156,AssessedValuation[Tif_NonTIF],$A$4))</f>
        <v>5675818</v>
      </c>
      <c r="U156" s="8">
        <f>SUMPRODUCT(SUMIFS(AssessedValuation[100% Net],AssessedValuation[Dist],$C156:$E156,AssessedValuation[Tif_NonTIF],$A$4))</f>
        <v>669478761</v>
      </c>
      <c r="V156" s="8">
        <f>SUMPRODUCT(SUMIFS(AssessedValuation[100% Gas &amp; Elec Utilities],AssessedValuation[Dist],$C156:$E156,AssessedValuation[Tif_NonTIF],$A$4))</f>
        <v>246019990</v>
      </c>
      <c r="W156" s="8">
        <f t="shared" si="2"/>
        <v>915498751</v>
      </c>
    </row>
    <row r="157" spans="1:23" x14ac:dyDescent="0.25">
      <c r="A157">
        <v>2026</v>
      </c>
      <c r="B157" t="s">
        <v>1040</v>
      </c>
      <c r="C157" t="s">
        <v>1342</v>
      </c>
      <c r="D157" t="s">
        <v>1750</v>
      </c>
      <c r="E157" t="s">
        <v>1750</v>
      </c>
      <c r="F157" t="s">
        <v>1342</v>
      </c>
      <c r="G157" t="s">
        <v>1343</v>
      </c>
      <c r="H157" s="8">
        <f>SUMPRODUCT(SUMIFS(AssessedValuation[100% Residential],AssessedValuation[Dist],$C157:$E157,AssessedValuation[Tif_NonTIF],$A$4))</f>
        <v>131941398</v>
      </c>
      <c r="I157" s="8">
        <f>SUMPRODUCT(SUMIFS(AssessedValuation[100% Ag Land],AssessedValuation[Dist],$C157:$E157,AssessedValuation[Tif_NonTIF],$A$4))</f>
        <v>133071043</v>
      </c>
      <c r="J157" s="8">
        <f>SUMPRODUCT(SUMIFS(AssessedValuation[100% Ag Building],AssessedValuation[Dist],$C157:$E157,AssessedValuation[Tif_NonTIF],$A$4))</f>
        <v>19580590</v>
      </c>
      <c r="K157" s="8">
        <f>SUMPRODUCT(SUMIFS(AssessedValuation[100% Commercial],AssessedValuation[Dist],$C157:$E157,AssessedValuation[Tif_NonTIF],$A$4))</f>
        <v>10019193</v>
      </c>
      <c r="L157" s="8">
        <f>SUMPRODUCT(SUMIFS(AssessedValuation[100% Industrial],AssessedValuation[Dist],$C157:$E157,AssessedValuation[Tif_NonTIF],$A$4))</f>
        <v>3613780</v>
      </c>
      <c r="M157" s="8">
        <f>SUMPRODUCT(SUMIFS(AssessedValuation[100% Reserved],AssessedValuation[Dist],$C157:$E157,AssessedValuation[Tif_NonTIF],$A$4))</f>
        <v>0</v>
      </c>
      <c r="N157" s="8">
        <f>SUMPRODUCT(SUMIFS(AssessedValuation[100% Reserved4],AssessedValuation[Dist],$C157,AssessedValuation[Tif_NonTIF],$A$4))</f>
        <v>0</v>
      </c>
      <c r="O157" s="8">
        <f>SUMPRODUCT(SUMIFS(AssessedValuation[100% Railroads],AssessedValuation[Dist],$C157:$E157,AssessedValuation[Tif_NonTIF],$A$4))</f>
        <v>88977</v>
      </c>
      <c r="P157" s="8">
        <f>SUMPRODUCT(SUMIFS(AssessedValuation[100% Utilities],AssessedValuation[Dist],$C157:$E157,AssessedValuation[Tif_NonTIF],$A$4))</f>
        <v>43736025</v>
      </c>
      <c r="Q157" s="8">
        <f>SUMPRODUCT(SUMIFS(AssessedValuation[100% Other],AssessedValuation[Dist],$C157:$E157,AssessedValuation[Tif_NonTIF],$A$4))</f>
        <v>0</v>
      </c>
      <c r="R157" s="8">
        <f>SUMPRODUCT(SUMIFS(AssessedValuation[100% Gross],AssessedValuation[Dist],$C157:$E157,AssessedValuation[Tif_NonTIF],$A$4))</f>
        <v>342051006</v>
      </c>
      <c r="S157" s="8">
        <f>SUMPRODUCT(SUMIFS(AssessedValuation[100% Military Exempt],AssessedValuation[Dist],$C157:$E157,AssessedValuation[Tif_NonTIF],$A$4))</f>
        <v>284000</v>
      </c>
      <c r="T157" s="8">
        <f>SUMPRODUCT(SUMIFS(AssessedValuation[100% Homestead Exempt],AssessedValuation[Dist],$C157:$E157,AssessedValuation[Tif_NonTIF],$A$4))</f>
        <v>1183000</v>
      </c>
      <c r="U157" s="8">
        <f>SUMPRODUCT(SUMIFS(AssessedValuation[100% Net],AssessedValuation[Dist],$C157:$E157,AssessedValuation[Tif_NonTIF],$A$4))</f>
        <v>340584006</v>
      </c>
      <c r="V157" s="8">
        <f>SUMPRODUCT(SUMIFS(AssessedValuation[100% Gas &amp; Elec Utilities],AssessedValuation[Dist],$C157:$E157,AssessedValuation[Tif_NonTIF],$A$4))</f>
        <v>27210761</v>
      </c>
      <c r="W157" s="8">
        <f t="shared" si="2"/>
        <v>367794767</v>
      </c>
    </row>
    <row r="158" spans="1:23" x14ac:dyDescent="0.25">
      <c r="A158">
        <v>2026</v>
      </c>
      <c r="B158" t="s">
        <v>1034</v>
      </c>
      <c r="C158" t="s">
        <v>1344</v>
      </c>
      <c r="D158" t="s">
        <v>1750</v>
      </c>
      <c r="E158" t="s">
        <v>1750</v>
      </c>
      <c r="F158" t="s">
        <v>1344</v>
      </c>
      <c r="G158" t="s">
        <v>1345</v>
      </c>
      <c r="H158" s="8">
        <f>SUMPRODUCT(SUMIFS(AssessedValuation[100% Residential],AssessedValuation[Dist],$C158:$E158,AssessedValuation[Tif_NonTIF],$A$4))</f>
        <v>188486077</v>
      </c>
      <c r="I158" s="8">
        <f>SUMPRODUCT(SUMIFS(AssessedValuation[100% Ag Land],AssessedValuation[Dist],$C158:$E158,AssessedValuation[Tif_NonTIF],$A$4))</f>
        <v>184988430</v>
      </c>
      <c r="J158" s="8">
        <f>SUMPRODUCT(SUMIFS(AssessedValuation[100% Ag Building],AssessedValuation[Dist],$C158:$E158,AssessedValuation[Tif_NonTIF],$A$4))</f>
        <v>11492290</v>
      </c>
      <c r="K158" s="8">
        <f>SUMPRODUCT(SUMIFS(AssessedValuation[100% Commercial],AssessedValuation[Dist],$C158:$E158,AssessedValuation[Tif_NonTIF],$A$4))</f>
        <v>25985483</v>
      </c>
      <c r="L158" s="8">
        <f>SUMPRODUCT(SUMIFS(AssessedValuation[100% Industrial],AssessedValuation[Dist],$C158:$E158,AssessedValuation[Tif_NonTIF],$A$4))</f>
        <v>0</v>
      </c>
      <c r="M158" s="8">
        <f>SUMPRODUCT(SUMIFS(AssessedValuation[100% Reserved],AssessedValuation[Dist],$C158:$E158,AssessedValuation[Tif_NonTIF],$A$4))</f>
        <v>0</v>
      </c>
      <c r="N158" s="8">
        <f>SUMPRODUCT(SUMIFS(AssessedValuation[100% Reserved4],AssessedValuation[Dist],$C158,AssessedValuation[Tif_NonTIF],$A$4))</f>
        <v>0</v>
      </c>
      <c r="O158" s="8">
        <f>SUMPRODUCT(SUMIFS(AssessedValuation[100% Railroads],AssessedValuation[Dist],$C158:$E158,AssessedValuation[Tif_NonTIF],$A$4))</f>
        <v>0</v>
      </c>
      <c r="P158" s="8">
        <f>SUMPRODUCT(SUMIFS(AssessedValuation[100% Utilities],AssessedValuation[Dist],$C158:$E158,AssessedValuation[Tif_NonTIF],$A$4))</f>
        <v>1671801</v>
      </c>
      <c r="Q158" s="8">
        <f>SUMPRODUCT(SUMIFS(AssessedValuation[100% Other],AssessedValuation[Dist],$C158:$E158,AssessedValuation[Tif_NonTIF],$A$4))</f>
        <v>0</v>
      </c>
      <c r="R158" s="8">
        <f>SUMPRODUCT(SUMIFS(AssessedValuation[100% Gross],AssessedValuation[Dist],$C158:$E158,AssessedValuation[Tif_NonTIF],$A$4))</f>
        <v>412624081</v>
      </c>
      <c r="S158" s="8">
        <f>SUMPRODUCT(SUMIFS(AssessedValuation[100% Military Exempt],AssessedValuation[Dist],$C158:$E158,AssessedValuation[Tif_NonTIF],$A$4))</f>
        <v>380000</v>
      </c>
      <c r="T158" s="8">
        <f>SUMPRODUCT(SUMIFS(AssessedValuation[100% Homestead Exempt],AssessedValuation[Dist],$C158:$E158,AssessedValuation[Tif_NonTIF],$A$4))</f>
        <v>1088750</v>
      </c>
      <c r="U158" s="8">
        <f>SUMPRODUCT(SUMIFS(AssessedValuation[100% Net],AssessedValuation[Dist],$C158:$E158,AssessedValuation[Tif_NonTIF],$A$4))</f>
        <v>411155331</v>
      </c>
      <c r="V158" s="8">
        <f>SUMPRODUCT(SUMIFS(AssessedValuation[100% Gas &amp; Elec Utilities],AssessedValuation[Dist],$C158:$E158,AssessedValuation[Tif_NonTIF],$A$4))</f>
        <v>12608192</v>
      </c>
      <c r="W158" s="8">
        <f t="shared" si="2"/>
        <v>423763523</v>
      </c>
    </row>
    <row r="159" spans="1:23" x14ac:dyDescent="0.25">
      <c r="A159">
        <v>2026</v>
      </c>
      <c r="B159" t="s">
        <v>1024</v>
      </c>
      <c r="C159" t="s">
        <v>1346</v>
      </c>
      <c r="D159" t="s">
        <v>1750</v>
      </c>
      <c r="E159" t="s">
        <v>1750</v>
      </c>
      <c r="F159" t="s">
        <v>1346</v>
      </c>
      <c r="G159" t="s">
        <v>1347</v>
      </c>
      <c r="H159" s="8">
        <f>SUMPRODUCT(SUMIFS(AssessedValuation[100% Residential],AssessedValuation[Dist],$C159:$E159,AssessedValuation[Tif_NonTIF],$A$4))</f>
        <v>836622588</v>
      </c>
      <c r="I159" s="8">
        <f>SUMPRODUCT(SUMIFS(AssessedValuation[100% Ag Land],AssessedValuation[Dist],$C159:$E159,AssessedValuation[Tif_NonTIF],$A$4))</f>
        <v>81638825</v>
      </c>
      <c r="J159" s="8">
        <f>SUMPRODUCT(SUMIFS(AssessedValuation[100% Ag Building],AssessedValuation[Dist],$C159:$E159,AssessedValuation[Tif_NonTIF],$A$4))</f>
        <v>4224890</v>
      </c>
      <c r="K159" s="8">
        <f>SUMPRODUCT(SUMIFS(AssessedValuation[100% Commercial],AssessedValuation[Dist],$C159:$E159,AssessedValuation[Tif_NonTIF],$A$4))</f>
        <v>78912618</v>
      </c>
      <c r="L159" s="8">
        <f>SUMPRODUCT(SUMIFS(AssessedValuation[100% Industrial],AssessedValuation[Dist],$C159:$E159,AssessedValuation[Tif_NonTIF],$A$4))</f>
        <v>28851950</v>
      </c>
      <c r="M159" s="8">
        <f>SUMPRODUCT(SUMIFS(AssessedValuation[100% Reserved],AssessedValuation[Dist],$C159:$E159,AssessedValuation[Tif_NonTIF],$A$4))</f>
        <v>0</v>
      </c>
      <c r="N159" s="8">
        <f>SUMPRODUCT(SUMIFS(AssessedValuation[100% Reserved4],AssessedValuation[Dist],$C159,AssessedValuation[Tif_NonTIF],$A$4))</f>
        <v>0</v>
      </c>
      <c r="O159" s="8">
        <f>SUMPRODUCT(SUMIFS(AssessedValuation[100% Railroads],AssessedValuation[Dist],$C159:$E159,AssessedValuation[Tif_NonTIF],$A$4))</f>
        <v>18524757</v>
      </c>
      <c r="P159" s="8">
        <f>SUMPRODUCT(SUMIFS(AssessedValuation[100% Utilities],AssessedValuation[Dist],$C159:$E159,AssessedValuation[Tif_NonTIF],$A$4))</f>
        <v>11220570</v>
      </c>
      <c r="Q159" s="8">
        <f>SUMPRODUCT(SUMIFS(AssessedValuation[100% Other],AssessedValuation[Dist],$C159:$E159,AssessedValuation[Tif_NonTIF],$A$4))</f>
        <v>81079</v>
      </c>
      <c r="R159" s="8">
        <f>SUMPRODUCT(SUMIFS(AssessedValuation[100% Gross],AssessedValuation[Dist],$C159:$E159,AssessedValuation[Tif_NonTIF],$A$4))</f>
        <v>1060077277</v>
      </c>
      <c r="S159" s="8">
        <f>SUMPRODUCT(SUMIFS(AssessedValuation[100% Military Exempt],AssessedValuation[Dist],$C159:$E159,AssessedValuation[Tif_NonTIF],$A$4))</f>
        <v>1756000</v>
      </c>
      <c r="T159" s="8">
        <f>SUMPRODUCT(SUMIFS(AssessedValuation[100% Homestead Exempt],AssessedValuation[Dist],$C159:$E159,AssessedValuation[Tif_NonTIF],$A$4))</f>
        <v>5330000</v>
      </c>
      <c r="U159" s="8">
        <f>SUMPRODUCT(SUMIFS(AssessedValuation[100% Net],AssessedValuation[Dist],$C159:$E159,AssessedValuation[Tif_NonTIF],$A$4))</f>
        <v>1052991277</v>
      </c>
      <c r="V159" s="8">
        <f>SUMPRODUCT(SUMIFS(AssessedValuation[100% Gas &amp; Elec Utilities],AssessedValuation[Dist],$C159:$E159,AssessedValuation[Tif_NonTIF],$A$4))</f>
        <v>37446872</v>
      </c>
      <c r="W159" s="8">
        <f t="shared" si="2"/>
        <v>1090438149</v>
      </c>
    </row>
    <row r="160" spans="1:23" x14ac:dyDescent="0.25">
      <c r="A160">
        <v>2026</v>
      </c>
      <c r="B160" t="s">
        <v>1029</v>
      </c>
      <c r="C160" t="s">
        <v>1348</v>
      </c>
      <c r="D160" t="s">
        <v>1750</v>
      </c>
      <c r="E160" t="s">
        <v>1750</v>
      </c>
      <c r="F160" t="s">
        <v>1348</v>
      </c>
      <c r="G160" t="s">
        <v>1349</v>
      </c>
      <c r="H160" s="8">
        <f>SUMPRODUCT(SUMIFS(AssessedValuation[100% Residential],AssessedValuation[Dist],$C160:$E160,AssessedValuation[Tif_NonTIF],$A$4))</f>
        <v>236380710</v>
      </c>
      <c r="I160" s="8">
        <f>SUMPRODUCT(SUMIFS(AssessedValuation[100% Ag Land],AssessedValuation[Dist],$C160:$E160,AssessedValuation[Tif_NonTIF],$A$4))</f>
        <v>168576735</v>
      </c>
      <c r="J160" s="8">
        <f>SUMPRODUCT(SUMIFS(AssessedValuation[100% Ag Building],AssessedValuation[Dist],$C160:$E160,AssessedValuation[Tif_NonTIF],$A$4))</f>
        <v>8792948</v>
      </c>
      <c r="K160" s="8">
        <f>SUMPRODUCT(SUMIFS(AssessedValuation[100% Commercial],AssessedValuation[Dist],$C160:$E160,AssessedValuation[Tif_NonTIF],$A$4))</f>
        <v>27776344</v>
      </c>
      <c r="L160" s="8">
        <f>SUMPRODUCT(SUMIFS(AssessedValuation[100% Industrial],AssessedValuation[Dist],$C160:$E160,AssessedValuation[Tif_NonTIF],$A$4))</f>
        <v>21745561</v>
      </c>
      <c r="M160" s="8">
        <f>SUMPRODUCT(SUMIFS(AssessedValuation[100% Reserved],AssessedValuation[Dist],$C160:$E160,AssessedValuation[Tif_NonTIF],$A$4))</f>
        <v>0</v>
      </c>
      <c r="N160" s="8">
        <f>SUMPRODUCT(SUMIFS(AssessedValuation[100% Reserved4],AssessedValuation[Dist],$C160,AssessedValuation[Tif_NonTIF],$A$4))</f>
        <v>0</v>
      </c>
      <c r="O160" s="8">
        <f>SUMPRODUCT(SUMIFS(AssessedValuation[100% Railroads],AssessedValuation[Dist],$C160:$E160,AssessedValuation[Tif_NonTIF],$A$4))</f>
        <v>25399250</v>
      </c>
      <c r="P160" s="8">
        <f>SUMPRODUCT(SUMIFS(AssessedValuation[100% Utilities],AssessedValuation[Dist],$C160:$E160,AssessedValuation[Tif_NonTIF],$A$4))</f>
        <v>39383766</v>
      </c>
      <c r="Q160" s="8">
        <f>SUMPRODUCT(SUMIFS(AssessedValuation[100% Other],AssessedValuation[Dist],$C160:$E160,AssessedValuation[Tif_NonTIF],$A$4))</f>
        <v>0</v>
      </c>
      <c r="R160" s="8">
        <f>SUMPRODUCT(SUMIFS(AssessedValuation[100% Gross],AssessedValuation[Dist],$C160:$E160,AssessedValuation[Tif_NonTIF],$A$4))</f>
        <v>528055314</v>
      </c>
      <c r="S160" s="8">
        <f>SUMPRODUCT(SUMIFS(AssessedValuation[100% Military Exempt],AssessedValuation[Dist],$C160:$E160,AssessedValuation[Tif_NonTIF],$A$4))</f>
        <v>572000</v>
      </c>
      <c r="T160" s="8">
        <f>SUMPRODUCT(SUMIFS(AssessedValuation[100% Homestead Exempt],AssessedValuation[Dist],$C160:$E160,AssessedValuation[Tif_NonTIF],$A$4))</f>
        <v>2125500</v>
      </c>
      <c r="U160" s="8">
        <f>SUMPRODUCT(SUMIFS(AssessedValuation[100% Net],AssessedValuation[Dist],$C160:$E160,AssessedValuation[Tif_NonTIF],$A$4))</f>
        <v>525357814</v>
      </c>
      <c r="V160" s="8">
        <f>SUMPRODUCT(SUMIFS(AssessedValuation[100% Gas &amp; Elec Utilities],AssessedValuation[Dist],$C160:$E160,AssessedValuation[Tif_NonTIF],$A$4))</f>
        <v>55849207</v>
      </c>
      <c r="W160" s="8">
        <f t="shared" si="2"/>
        <v>581207021</v>
      </c>
    </row>
    <row r="161" spans="1:23" x14ac:dyDescent="0.25">
      <c r="A161">
        <v>2026</v>
      </c>
      <c r="B161" t="s">
        <v>1031</v>
      </c>
      <c r="C161" t="s">
        <v>1350</v>
      </c>
      <c r="D161" t="s">
        <v>1750</v>
      </c>
      <c r="E161" t="s">
        <v>1750</v>
      </c>
      <c r="F161" t="s">
        <v>1350</v>
      </c>
      <c r="G161" t="s">
        <v>1351</v>
      </c>
      <c r="H161" s="8">
        <f>SUMPRODUCT(SUMIFS(AssessedValuation[100% Residential],AssessedValuation[Dist],$C161:$E161,AssessedValuation[Tif_NonTIF],$A$4))</f>
        <v>100956830</v>
      </c>
      <c r="I161" s="8">
        <f>SUMPRODUCT(SUMIFS(AssessedValuation[100% Ag Land],AssessedValuation[Dist],$C161:$E161,AssessedValuation[Tif_NonTIF],$A$4))</f>
        <v>41966765</v>
      </c>
      <c r="J161" s="8">
        <f>SUMPRODUCT(SUMIFS(AssessedValuation[100% Ag Building],AssessedValuation[Dist],$C161:$E161,AssessedValuation[Tif_NonTIF],$A$4))</f>
        <v>2231724</v>
      </c>
      <c r="K161" s="8">
        <f>SUMPRODUCT(SUMIFS(AssessedValuation[100% Commercial],AssessedValuation[Dist],$C161:$E161,AssessedValuation[Tif_NonTIF],$A$4))</f>
        <v>18255919</v>
      </c>
      <c r="L161" s="8">
        <f>SUMPRODUCT(SUMIFS(AssessedValuation[100% Industrial],AssessedValuation[Dist],$C161:$E161,AssessedValuation[Tif_NonTIF],$A$4))</f>
        <v>3062393</v>
      </c>
      <c r="M161" s="8">
        <f>SUMPRODUCT(SUMIFS(AssessedValuation[100% Reserved],AssessedValuation[Dist],$C161:$E161,AssessedValuation[Tif_NonTIF],$A$4))</f>
        <v>0</v>
      </c>
      <c r="N161" s="8">
        <f>SUMPRODUCT(SUMIFS(AssessedValuation[100% Reserved4],AssessedValuation[Dist],$C161,AssessedValuation[Tif_NonTIF],$A$4))</f>
        <v>0</v>
      </c>
      <c r="O161" s="8">
        <f>SUMPRODUCT(SUMIFS(AssessedValuation[100% Railroads],AssessedValuation[Dist],$C161:$E161,AssessedValuation[Tif_NonTIF],$A$4))</f>
        <v>0</v>
      </c>
      <c r="P161" s="8">
        <f>SUMPRODUCT(SUMIFS(AssessedValuation[100% Utilities],AssessedValuation[Dist],$C161:$E161,AssessedValuation[Tif_NonTIF],$A$4))</f>
        <v>1486189</v>
      </c>
      <c r="Q161" s="8">
        <f>SUMPRODUCT(SUMIFS(AssessedValuation[100% Other],AssessedValuation[Dist],$C161:$E161,AssessedValuation[Tif_NonTIF],$A$4))</f>
        <v>0</v>
      </c>
      <c r="R161" s="8">
        <f>SUMPRODUCT(SUMIFS(AssessedValuation[100% Gross],AssessedValuation[Dist],$C161:$E161,AssessedValuation[Tif_NonTIF],$A$4))</f>
        <v>167959820</v>
      </c>
      <c r="S161" s="8">
        <f>SUMPRODUCT(SUMIFS(AssessedValuation[100% Military Exempt],AssessedValuation[Dist],$C161:$E161,AssessedValuation[Tif_NonTIF],$A$4))</f>
        <v>318629</v>
      </c>
      <c r="T161" s="8">
        <f>SUMPRODUCT(SUMIFS(AssessedValuation[100% Homestead Exempt],AssessedValuation[Dist],$C161:$E161,AssessedValuation[Tif_NonTIF],$A$4))</f>
        <v>916500</v>
      </c>
      <c r="U161" s="8">
        <f>SUMPRODUCT(SUMIFS(AssessedValuation[100% Net],AssessedValuation[Dist],$C161:$E161,AssessedValuation[Tif_NonTIF],$A$4))</f>
        <v>166724691</v>
      </c>
      <c r="V161" s="8">
        <f>SUMPRODUCT(SUMIFS(AssessedValuation[100% Gas &amp; Elec Utilities],AssessedValuation[Dist],$C161:$E161,AssessedValuation[Tif_NonTIF],$A$4))</f>
        <v>3212048</v>
      </c>
      <c r="W161" s="8">
        <f t="shared" si="2"/>
        <v>169936739</v>
      </c>
    </row>
    <row r="162" spans="1:23" x14ac:dyDescent="0.25">
      <c r="A162">
        <v>2026</v>
      </c>
      <c r="B162" t="s">
        <v>1037</v>
      </c>
      <c r="C162" t="s">
        <v>1352</v>
      </c>
      <c r="D162" t="s">
        <v>1750</v>
      </c>
      <c r="E162" t="s">
        <v>1750</v>
      </c>
      <c r="F162" t="s">
        <v>1352</v>
      </c>
      <c r="G162" t="s">
        <v>1353</v>
      </c>
      <c r="H162" s="8">
        <f>SUMPRODUCT(SUMIFS(AssessedValuation[100% Residential],AssessedValuation[Dist],$C162:$E162,AssessedValuation[Tif_NonTIF],$A$4))</f>
        <v>96593150</v>
      </c>
      <c r="I162" s="8">
        <f>SUMPRODUCT(SUMIFS(AssessedValuation[100% Ag Land],AssessedValuation[Dist],$C162:$E162,AssessedValuation[Tif_NonTIF],$A$4))</f>
        <v>161587309</v>
      </c>
      <c r="J162" s="8">
        <f>SUMPRODUCT(SUMIFS(AssessedValuation[100% Ag Building],AssessedValuation[Dist],$C162:$E162,AssessedValuation[Tif_NonTIF],$A$4))</f>
        <v>8735743</v>
      </c>
      <c r="K162" s="8">
        <f>SUMPRODUCT(SUMIFS(AssessedValuation[100% Commercial],AssessedValuation[Dist],$C162:$E162,AssessedValuation[Tif_NonTIF],$A$4))</f>
        <v>20897079</v>
      </c>
      <c r="L162" s="8">
        <f>SUMPRODUCT(SUMIFS(AssessedValuation[100% Industrial],AssessedValuation[Dist],$C162:$E162,AssessedValuation[Tif_NonTIF],$A$4))</f>
        <v>4879025</v>
      </c>
      <c r="M162" s="8">
        <f>SUMPRODUCT(SUMIFS(AssessedValuation[100% Reserved],AssessedValuation[Dist],$C162:$E162,AssessedValuation[Tif_NonTIF],$A$4))</f>
        <v>0</v>
      </c>
      <c r="N162" s="8">
        <f>SUMPRODUCT(SUMIFS(AssessedValuation[100% Reserved4],AssessedValuation[Dist],$C162,AssessedValuation[Tif_NonTIF],$A$4))</f>
        <v>0</v>
      </c>
      <c r="O162" s="8">
        <f>SUMPRODUCT(SUMIFS(AssessedValuation[100% Railroads],AssessedValuation[Dist],$C162:$E162,AssessedValuation[Tif_NonTIF],$A$4))</f>
        <v>22156213</v>
      </c>
      <c r="P162" s="8">
        <f>SUMPRODUCT(SUMIFS(AssessedValuation[100% Utilities],AssessedValuation[Dist],$C162:$E162,AssessedValuation[Tif_NonTIF],$A$4))</f>
        <v>776176</v>
      </c>
      <c r="Q162" s="8">
        <f>SUMPRODUCT(SUMIFS(AssessedValuation[100% Other],AssessedValuation[Dist],$C162:$E162,AssessedValuation[Tif_NonTIF],$A$4))</f>
        <v>0</v>
      </c>
      <c r="R162" s="8">
        <f>SUMPRODUCT(SUMIFS(AssessedValuation[100% Gross],AssessedValuation[Dist],$C162:$E162,AssessedValuation[Tif_NonTIF],$A$4))</f>
        <v>315624695</v>
      </c>
      <c r="S162" s="8">
        <f>SUMPRODUCT(SUMIFS(AssessedValuation[100% Military Exempt],AssessedValuation[Dist],$C162:$E162,AssessedValuation[Tif_NonTIF],$A$4))</f>
        <v>439264</v>
      </c>
      <c r="T162" s="8">
        <f>SUMPRODUCT(SUMIFS(AssessedValuation[100% Homestead Exempt],AssessedValuation[Dist],$C162:$E162,AssessedValuation[Tif_NonTIF],$A$4))</f>
        <v>1189500</v>
      </c>
      <c r="U162" s="8">
        <f>SUMPRODUCT(SUMIFS(AssessedValuation[100% Net],AssessedValuation[Dist],$C162:$E162,AssessedValuation[Tif_NonTIF],$A$4))</f>
        <v>313995931</v>
      </c>
      <c r="V162" s="8">
        <f>SUMPRODUCT(SUMIFS(AssessedValuation[100% Gas &amp; Elec Utilities],AssessedValuation[Dist],$C162:$E162,AssessedValuation[Tif_NonTIF],$A$4))</f>
        <v>10169479</v>
      </c>
      <c r="W162" s="8">
        <f t="shared" si="2"/>
        <v>324165410</v>
      </c>
    </row>
    <row r="163" spans="1:23" x14ac:dyDescent="0.25">
      <c r="A163">
        <v>2026</v>
      </c>
      <c r="B163" t="s">
        <v>1034</v>
      </c>
      <c r="C163" t="s">
        <v>1354</v>
      </c>
      <c r="D163" t="s">
        <v>1750</v>
      </c>
      <c r="E163" t="s">
        <v>1750</v>
      </c>
      <c r="F163" t="s">
        <v>1354</v>
      </c>
      <c r="G163" t="s">
        <v>1355</v>
      </c>
      <c r="H163" s="8">
        <f>SUMPRODUCT(SUMIFS(AssessedValuation[100% Residential],AssessedValuation[Dist],$C163:$E163,AssessedValuation[Tif_NonTIF],$A$4))</f>
        <v>357472927</v>
      </c>
      <c r="I163" s="8">
        <f>SUMPRODUCT(SUMIFS(AssessedValuation[100% Ag Land],AssessedValuation[Dist],$C163:$E163,AssessedValuation[Tif_NonTIF],$A$4))</f>
        <v>128175510</v>
      </c>
      <c r="J163" s="8">
        <f>SUMPRODUCT(SUMIFS(AssessedValuation[100% Ag Building],AssessedValuation[Dist],$C163:$E163,AssessedValuation[Tif_NonTIF],$A$4))</f>
        <v>7592910</v>
      </c>
      <c r="K163" s="8">
        <f>SUMPRODUCT(SUMIFS(AssessedValuation[100% Commercial],AssessedValuation[Dist],$C163:$E163,AssessedValuation[Tif_NonTIF],$A$4))</f>
        <v>30751333</v>
      </c>
      <c r="L163" s="8">
        <f>SUMPRODUCT(SUMIFS(AssessedValuation[100% Industrial],AssessedValuation[Dist],$C163:$E163,AssessedValuation[Tif_NonTIF],$A$4))</f>
        <v>1546270</v>
      </c>
      <c r="M163" s="8">
        <f>SUMPRODUCT(SUMIFS(AssessedValuation[100% Reserved],AssessedValuation[Dist],$C163:$E163,AssessedValuation[Tif_NonTIF],$A$4))</f>
        <v>0</v>
      </c>
      <c r="N163" s="8">
        <f>SUMPRODUCT(SUMIFS(AssessedValuation[100% Reserved4],AssessedValuation[Dist],$C163,AssessedValuation[Tif_NonTIF],$A$4))</f>
        <v>0</v>
      </c>
      <c r="O163" s="8">
        <f>SUMPRODUCT(SUMIFS(AssessedValuation[100% Railroads],AssessedValuation[Dist],$C163:$E163,AssessedValuation[Tif_NonTIF],$A$4))</f>
        <v>0</v>
      </c>
      <c r="P163" s="8">
        <f>SUMPRODUCT(SUMIFS(AssessedValuation[100% Utilities],AssessedValuation[Dist],$C163:$E163,AssessedValuation[Tif_NonTIF],$A$4))</f>
        <v>2685898</v>
      </c>
      <c r="Q163" s="8">
        <f>SUMPRODUCT(SUMIFS(AssessedValuation[100% Other],AssessedValuation[Dist],$C163:$E163,AssessedValuation[Tif_NonTIF],$A$4))</f>
        <v>0</v>
      </c>
      <c r="R163" s="8">
        <f>SUMPRODUCT(SUMIFS(AssessedValuation[100% Gross],AssessedValuation[Dist],$C163:$E163,AssessedValuation[Tif_NonTIF],$A$4))</f>
        <v>528224848</v>
      </c>
      <c r="S163" s="8">
        <f>SUMPRODUCT(SUMIFS(AssessedValuation[100% Military Exempt],AssessedValuation[Dist],$C163:$E163,AssessedValuation[Tif_NonTIF],$A$4))</f>
        <v>721852</v>
      </c>
      <c r="T163" s="8">
        <f>SUMPRODUCT(SUMIFS(AssessedValuation[100% Homestead Exempt],AssessedValuation[Dist],$C163:$E163,AssessedValuation[Tif_NonTIF],$A$4))</f>
        <v>1599000</v>
      </c>
      <c r="U163" s="8">
        <f>SUMPRODUCT(SUMIFS(AssessedValuation[100% Net],AssessedValuation[Dist],$C163:$E163,AssessedValuation[Tif_NonTIF],$A$4))</f>
        <v>525903996</v>
      </c>
      <c r="V163" s="8">
        <f>SUMPRODUCT(SUMIFS(AssessedValuation[100% Gas &amp; Elec Utilities],AssessedValuation[Dist],$C163:$E163,AssessedValuation[Tif_NonTIF],$A$4))</f>
        <v>25799572</v>
      </c>
      <c r="W163" s="8">
        <f t="shared" si="2"/>
        <v>551703568</v>
      </c>
    </row>
    <row r="164" spans="1:23" x14ac:dyDescent="0.25">
      <c r="A164">
        <v>2026</v>
      </c>
      <c r="B164" t="s">
        <v>1034</v>
      </c>
      <c r="C164" t="s">
        <v>1356</v>
      </c>
      <c r="D164" t="s">
        <v>1750</v>
      </c>
      <c r="E164" t="s">
        <v>1750</v>
      </c>
      <c r="F164" t="s">
        <v>1356</v>
      </c>
      <c r="G164" t="s">
        <v>1357</v>
      </c>
      <c r="H164" s="8">
        <f>SUMPRODUCT(SUMIFS(AssessedValuation[100% Residential],AssessedValuation[Dist],$C164:$E164,AssessedValuation[Tif_NonTIF],$A$4))</f>
        <v>1225587253</v>
      </c>
      <c r="I164" s="8">
        <f>SUMPRODUCT(SUMIFS(AssessedValuation[100% Ag Land],AssessedValuation[Dist],$C164:$E164,AssessedValuation[Tif_NonTIF],$A$4))</f>
        <v>335449578</v>
      </c>
      <c r="J164" s="8">
        <f>SUMPRODUCT(SUMIFS(AssessedValuation[100% Ag Building],AssessedValuation[Dist],$C164:$E164,AssessedValuation[Tif_NonTIF],$A$4))</f>
        <v>37437280</v>
      </c>
      <c r="K164" s="8">
        <f>SUMPRODUCT(SUMIFS(AssessedValuation[100% Commercial],AssessedValuation[Dist],$C164:$E164,AssessedValuation[Tif_NonTIF],$A$4))</f>
        <v>263807792</v>
      </c>
      <c r="L164" s="8">
        <f>SUMPRODUCT(SUMIFS(AssessedValuation[100% Industrial],AssessedValuation[Dist],$C164:$E164,AssessedValuation[Tif_NonTIF],$A$4))</f>
        <v>122243816</v>
      </c>
      <c r="M164" s="8">
        <f>SUMPRODUCT(SUMIFS(AssessedValuation[100% Reserved],AssessedValuation[Dist],$C164:$E164,AssessedValuation[Tif_NonTIF],$A$4))</f>
        <v>0</v>
      </c>
      <c r="N164" s="8">
        <f>SUMPRODUCT(SUMIFS(AssessedValuation[100% Reserved4],AssessedValuation[Dist],$C164,AssessedValuation[Tif_NonTIF],$A$4))</f>
        <v>0</v>
      </c>
      <c r="O164" s="8">
        <f>SUMPRODUCT(SUMIFS(AssessedValuation[100% Railroads],AssessedValuation[Dist],$C164:$E164,AssessedValuation[Tif_NonTIF],$A$4))</f>
        <v>35524070</v>
      </c>
      <c r="P164" s="8">
        <f>SUMPRODUCT(SUMIFS(AssessedValuation[100% Utilities],AssessedValuation[Dist],$C164:$E164,AssessedValuation[Tif_NonTIF],$A$4))</f>
        <v>3076411</v>
      </c>
      <c r="Q164" s="8">
        <f>SUMPRODUCT(SUMIFS(AssessedValuation[100% Other],AssessedValuation[Dist],$C164:$E164,AssessedValuation[Tif_NonTIF],$A$4))</f>
        <v>0</v>
      </c>
      <c r="R164" s="8">
        <f>SUMPRODUCT(SUMIFS(AssessedValuation[100% Gross],AssessedValuation[Dist],$C164:$E164,AssessedValuation[Tif_NonTIF],$A$4))</f>
        <v>2023126200</v>
      </c>
      <c r="S164" s="8">
        <f>SUMPRODUCT(SUMIFS(AssessedValuation[100% Military Exempt],AssessedValuation[Dist],$C164:$E164,AssessedValuation[Tif_NonTIF],$A$4))</f>
        <v>1924000</v>
      </c>
      <c r="T164" s="8">
        <f>SUMPRODUCT(SUMIFS(AssessedValuation[100% Homestead Exempt],AssessedValuation[Dist],$C164:$E164,AssessedValuation[Tif_NonTIF],$A$4))</f>
        <v>7020000</v>
      </c>
      <c r="U164" s="8">
        <f>SUMPRODUCT(SUMIFS(AssessedValuation[100% Net],AssessedValuation[Dist],$C164:$E164,AssessedValuation[Tif_NonTIF],$A$4))</f>
        <v>2014182200</v>
      </c>
      <c r="V164" s="8">
        <f>SUMPRODUCT(SUMIFS(AssessedValuation[100% Gas &amp; Elec Utilities],AssessedValuation[Dist],$C164:$E164,AssessedValuation[Tif_NonTIF],$A$4))</f>
        <v>68251972</v>
      </c>
      <c r="W164" s="8">
        <f t="shared" si="2"/>
        <v>2082434172</v>
      </c>
    </row>
    <row r="165" spans="1:23" x14ac:dyDescent="0.25">
      <c r="A165">
        <v>2026</v>
      </c>
      <c r="B165" t="s">
        <v>1031</v>
      </c>
      <c r="C165" t="s">
        <v>1358</v>
      </c>
      <c r="D165" t="s">
        <v>1750</v>
      </c>
      <c r="E165" t="s">
        <v>1750</v>
      </c>
      <c r="F165" t="s">
        <v>1358</v>
      </c>
      <c r="G165" t="s">
        <v>1359</v>
      </c>
      <c r="H165" s="8">
        <f>SUMPRODUCT(SUMIFS(AssessedValuation[100% Residential],AssessedValuation[Dist],$C165:$E165,AssessedValuation[Tif_NonTIF],$A$4))</f>
        <v>133989039</v>
      </c>
      <c r="I165" s="8">
        <f>SUMPRODUCT(SUMIFS(AssessedValuation[100% Ag Land],AssessedValuation[Dist],$C165:$E165,AssessedValuation[Tif_NonTIF],$A$4))</f>
        <v>137828130</v>
      </c>
      <c r="J165" s="8">
        <f>SUMPRODUCT(SUMIFS(AssessedValuation[100% Ag Building],AssessedValuation[Dist],$C165:$E165,AssessedValuation[Tif_NonTIF],$A$4))</f>
        <v>14775424</v>
      </c>
      <c r="K165" s="8">
        <f>SUMPRODUCT(SUMIFS(AssessedValuation[100% Commercial],AssessedValuation[Dist],$C165:$E165,AssessedValuation[Tif_NonTIF],$A$4))</f>
        <v>10030243</v>
      </c>
      <c r="L165" s="8">
        <f>SUMPRODUCT(SUMIFS(AssessedValuation[100% Industrial],AssessedValuation[Dist],$C165:$E165,AssessedValuation[Tif_NonTIF],$A$4))</f>
        <v>27890475</v>
      </c>
      <c r="M165" s="8">
        <f>SUMPRODUCT(SUMIFS(AssessedValuation[100% Reserved],AssessedValuation[Dist],$C165:$E165,AssessedValuation[Tif_NonTIF],$A$4))</f>
        <v>0</v>
      </c>
      <c r="N165" s="8">
        <f>SUMPRODUCT(SUMIFS(AssessedValuation[100% Reserved4],AssessedValuation[Dist],$C165,AssessedValuation[Tif_NonTIF],$A$4))</f>
        <v>0</v>
      </c>
      <c r="O165" s="8">
        <f>SUMPRODUCT(SUMIFS(AssessedValuation[100% Railroads],AssessedValuation[Dist],$C165:$E165,AssessedValuation[Tif_NonTIF],$A$4))</f>
        <v>0</v>
      </c>
      <c r="P165" s="8">
        <f>SUMPRODUCT(SUMIFS(AssessedValuation[100% Utilities],AssessedValuation[Dist],$C165:$E165,AssessedValuation[Tif_NonTIF],$A$4))</f>
        <v>238536</v>
      </c>
      <c r="Q165" s="8">
        <f>SUMPRODUCT(SUMIFS(AssessedValuation[100% Other],AssessedValuation[Dist],$C165:$E165,AssessedValuation[Tif_NonTIF],$A$4))</f>
        <v>0</v>
      </c>
      <c r="R165" s="8">
        <f>SUMPRODUCT(SUMIFS(AssessedValuation[100% Gross],AssessedValuation[Dist],$C165:$E165,AssessedValuation[Tif_NonTIF],$A$4))</f>
        <v>324751847</v>
      </c>
      <c r="S165" s="8">
        <f>SUMPRODUCT(SUMIFS(AssessedValuation[100% Military Exempt],AssessedValuation[Dist],$C165:$E165,AssessedValuation[Tif_NonTIF],$A$4))</f>
        <v>382445</v>
      </c>
      <c r="T165" s="8">
        <f>SUMPRODUCT(SUMIFS(AssessedValuation[100% Homestead Exempt],AssessedValuation[Dist],$C165:$E165,AssessedValuation[Tif_NonTIF],$A$4))</f>
        <v>1153892</v>
      </c>
      <c r="U165" s="8">
        <f>SUMPRODUCT(SUMIFS(AssessedValuation[100% Net],AssessedValuation[Dist],$C165:$E165,AssessedValuation[Tif_NonTIF],$A$4))</f>
        <v>323215510</v>
      </c>
      <c r="V165" s="8">
        <f>SUMPRODUCT(SUMIFS(AssessedValuation[100% Gas &amp; Elec Utilities],AssessedValuation[Dist],$C165:$E165,AssessedValuation[Tif_NonTIF],$A$4))</f>
        <v>8478357</v>
      </c>
      <c r="W165" s="8">
        <f t="shared" si="2"/>
        <v>331693867</v>
      </c>
    </row>
    <row r="166" spans="1:23" x14ac:dyDescent="0.25">
      <c r="A166">
        <v>2026</v>
      </c>
      <c r="B166" t="s">
        <v>1031</v>
      </c>
      <c r="C166" t="s">
        <v>1360</v>
      </c>
      <c r="D166" t="s">
        <v>1750</v>
      </c>
      <c r="E166" t="s">
        <v>1750</v>
      </c>
      <c r="F166" t="s">
        <v>1360</v>
      </c>
      <c r="G166" t="s">
        <v>1361</v>
      </c>
      <c r="H166" s="8">
        <f>SUMPRODUCT(SUMIFS(AssessedValuation[100% Residential],AssessedValuation[Dist],$C166:$E166,AssessedValuation[Tif_NonTIF],$A$4))</f>
        <v>1774626559</v>
      </c>
      <c r="I166" s="8">
        <f>SUMPRODUCT(SUMIFS(AssessedValuation[100% Ag Land],AssessedValuation[Dist],$C166:$E166,AssessedValuation[Tif_NonTIF],$A$4))</f>
        <v>38977400</v>
      </c>
      <c r="J166" s="8">
        <f>SUMPRODUCT(SUMIFS(AssessedValuation[100% Ag Building],AssessedValuation[Dist],$C166:$E166,AssessedValuation[Tif_NonTIF],$A$4))</f>
        <v>11350668</v>
      </c>
      <c r="K166" s="8">
        <f>SUMPRODUCT(SUMIFS(AssessedValuation[100% Commercial],AssessedValuation[Dist],$C166:$E166,AssessedValuation[Tif_NonTIF],$A$4))</f>
        <v>480008234</v>
      </c>
      <c r="L166" s="8">
        <f>SUMPRODUCT(SUMIFS(AssessedValuation[100% Industrial],AssessedValuation[Dist],$C166:$E166,AssessedValuation[Tif_NonTIF],$A$4))</f>
        <v>528919547</v>
      </c>
      <c r="M166" s="8">
        <f>SUMPRODUCT(SUMIFS(AssessedValuation[100% Reserved],AssessedValuation[Dist],$C166:$E166,AssessedValuation[Tif_NonTIF],$A$4))</f>
        <v>0</v>
      </c>
      <c r="N166" s="8">
        <f>SUMPRODUCT(SUMIFS(AssessedValuation[100% Reserved4],AssessedValuation[Dist],$C166,AssessedValuation[Tif_NonTIF],$A$4))</f>
        <v>0</v>
      </c>
      <c r="O166" s="8">
        <f>SUMPRODUCT(SUMIFS(AssessedValuation[100% Railroads],AssessedValuation[Dist],$C166:$E166,AssessedValuation[Tif_NonTIF],$A$4))</f>
        <v>8908029</v>
      </c>
      <c r="P166" s="8">
        <f>SUMPRODUCT(SUMIFS(AssessedValuation[100% Utilities],AssessedValuation[Dist],$C166:$E166,AssessedValuation[Tif_NonTIF],$A$4))</f>
        <v>20515449</v>
      </c>
      <c r="Q166" s="8">
        <f>SUMPRODUCT(SUMIFS(AssessedValuation[100% Other],AssessedValuation[Dist],$C166:$E166,AssessedValuation[Tif_NonTIF],$A$4))</f>
        <v>0</v>
      </c>
      <c r="R166" s="8">
        <f>SUMPRODUCT(SUMIFS(AssessedValuation[100% Gross],AssessedValuation[Dist],$C166:$E166,AssessedValuation[Tif_NonTIF],$A$4))</f>
        <v>2863305886</v>
      </c>
      <c r="S166" s="8">
        <f>SUMPRODUCT(SUMIFS(AssessedValuation[100% Military Exempt],AssessedValuation[Dist],$C166:$E166,AssessedValuation[Tif_NonTIF],$A$4))</f>
        <v>2928000</v>
      </c>
      <c r="T166" s="8">
        <f>SUMPRODUCT(SUMIFS(AssessedValuation[100% Homestead Exempt],AssessedValuation[Dist],$C166:$E166,AssessedValuation[Tif_NonTIF],$A$4))</f>
        <v>8765250</v>
      </c>
      <c r="U166" s="8">
        <f>SUMPRODUCT(SUMIFS(AssessedValuation[100% Net],AssessedValuation[Dist],$C166:$E166,AssessedValuation[Tif_NonTIF],$A$4))</f>
        <v>2851612636</v>
      </c>
      <c r="V166" s="8">
        <f>SUMPRODUCT(SUMIFS(AssessedValuation[100% Gas &amp; Elec Utilities],AssessedValuation[Dist],$C166:$E166,AssessedValuation[Tif_NonTIF],$A$4))</f>
        <v>2322148131</v>
      </c>
      <c r="W166" s="8">
        <f t="shared" si="2"/>
        <v>5173760767</v>
      </c>
    </row>
    <row r="167" spans="1:23" x14ac:dyDescent="0.25">
      <c r="A167">
        <v>2026</v>
      </c>
      <c r="B167" t="s">
        <v>1043</v>
      </c>
      <c r="C167" t="s">
        <v>1362</v>
      </c>
      <c r="D167" t="s">
        <v>1750</v>
      </c>
      <c r="E167" t="s">
        <v>1750</v>
      </c>
      <c r="F167" t="s">
        <v>1362</v>
      </c>
      <c r="G167" t="s">
        <v>1363</v>
      </c>
      <c r="H167" s="8">
        <f>SUMPRODUCT(SUMIFS(AssessedValuation[100% Residential],AssessedValuation[Dist],$C167:$E167,AssessedValuation[Tif_NonTIF],$A$4))</f>
        <v>4379621377</v>
      </c>
      <c r="I167" s="8">
        <f>SUMPRODUCT(SUMIFS(AssessedValuation[100% Ag Land],AssessedValuation[Dist],$C167:$E167,AssessedValuation[Tif_NonTIF],$A$4))</f>
        <v>59667901</v>
      </c>
      <c r="J167" s="8">
        <f>SUMPRODUCT(SUMIFS(AssessedValuation[100% Ag Building],AssessedValuation[Dist],$C167:$E167,AssessedValuation[Tif_NonTIF],$A$4))</f>
        <v>4248108</v>
      </c>
      <c r="K167" s="8">
        <f>SUMPRODUCT(SUMIFS(AssessedValuation[100% Commercial],AssessedValuation[Dist],$C167:$E167,AssessedValuation[Tif_NonTIF],$A$4))</f>
        <v>687907881</v>
      </c>
      <c r="L167" s="8">
        <f>SUMPRODUCT(SUMIFS(AssessedValuation[100% Industrial],AssessedValuation[Dist],$C167:$E167,AssessedValuation[Tif_NonTIF],$A$4))</f>
        <v>73116471</v>
      </c>
      <c r="M167" s="8">
        <f>SUMPRODUCT(SUMIFS(AssessedValuation[100% Reserved],AssessedValuation[Dist],$C167:$E167,AssessedValuation[Tif_NonTIF],$A$4))</f>
        <v>0</v>
      </c>
      <c r="N167" s="8">
        <f>SUMPRODUCT(SUMIFS(AssessedValuation[100% Reserved4],AssessedValuation[Dist],$C167,AssessedValuation[Tif_NonTIF],$A$4))</f>
        <v>0</v>
      </c>
      <c r="O167" s="8">
        <f>SUMPRODUCT(SUMIFS(AssessedValuation[100% Railroads],AssessedValuation[Dist],$C167:$E167,AssessedValuation[Tif_NonTIF],$A$4))</f>
        <v>381615</v>
      </c>
      <c r="P167" s="8">
        <f>SUMPRODUCT(SUMIFS(AssessedValuation[100% Utilities],AssessedValuation[Dist],$C167:$E167,AssessedValuation[Tif_NonTIF],$A$4))</f>
        <v>0</v>
      </c>
      <c r="Q167" s="8">
        <f>SUMPRODUCT(SUMIFS(AssessedValuation[100% Other],AssessedValuation[Dist],$C167:$E167,AssessedValuation[Tif_NonTIF],$A$4))</f>
        <v>0</v>
      </c>
      <c r="R167" s="8">
        <f>SUMPRODUCT(SUMIFS(AssessedValuation[100% Gross],AssessedValuation[Dist],$C167:$E167,AssessedValuation[Tif_NonTIF],$A$4))</f>
        <v>5204943353</v>
      </c>
      <c r="S167" s="8">
        <f>SUMPRODUCT(SUMIFS(AssessedValuation[100% Military Exempt],AssessedValuation[Dist],$C167:$E167,AssessedValuation[Tif_NonTIF],$A$4))</f>
        <v>5932000</v>
      </c>
      <c r="T167" s="8">
        <f>SUMPRODUCT(SUMIFS(AssessedValuation[100% Homestead Exempt],AssessedValuation[Dist],$C167:$E167,AssessedValuation[Tif_NonTIF],$A$4))</f>
        <v>22665500</v>
      </c>
      <c r="U167" s="8">
        <f>SUMPRODUCT(SUMIFS(AssessedValuation[100% Net],AssessedValuation[Dist],$C167:$E167,AssessedValuation[Tif_NonTIF],$A$4))</f>
        <v>5176345853</v>
      </c>
      <c r="V167" s="8">
        <f>SUMPRODUCT(SUMIFS(AssessedValuation[100% Gas &amp; Elec Utilities],AssessedValuation[Dist],$C167:$E167,AssessedValuation[Tif_NonTIF],$A$4))</f>
        <v>96509748</v>
      </c>
      <c r="W167" s="8">
        <f t="shared" si="2"/>
        <v>5272855601</v>
      </c>
    </row>
    <row r="168" spans="1:23" x14ac:dyDescent="0.25">
      <c r="A168">
        <v>2026</v>
      </c>
      <c r="B168" t="s">
        <v>1043</v>
      </c>
      <c r="C168" t="s">
        <v>1364</v>
      </c>
      <c r="D168" t="s">
        <v>1750</v>
      </c>
      <c r="E168" t="s">
        <v>1750</v>
      </c>
      <c r="F168" t="s">
        <v>1364</v>
      </c>
      <c r="G168" t="s">
        <v>1365</v>
      </c>
      <c r="H168" s="8">
        <f>SUMPRODUCT(SUMIFS(AssessedValuation[100% Residential],AssessedValuation[Dist],$C168:$E168,AssessedValuation[Tif_NonTIF],$A$4))</f>
        <v>342710696</v>
      </c>
      <c r="I168" s="8">
        <f>SUMPRODUCT(SUMIFS(AssessedValuation[100% Ag Land],AssessedValuation[Dist],$C168:$E168,AssessedValuation[Tif_NonTIF],$A$4))</f>
        <v>50788455</v>
      </c>
      <c r="J168" s="8">
        <f>SUMPRODUCT(SUMIFS(AssessedValuation[100% Ag Building],AssessedValuation[Dist],$C168:$E168,AssessedValuation[Tif_NonTIF],$A$4))</f>
        <v>3044900</v>
      </c>
      <c r="K168" s="8">
        <f>SUMPRODUCT(SUMIFS(AssessedValuation[100% Commercial],AssessedValuation[Dist],$C168:$E168,AssessedValuation[Tif_NonTIF],$A$4))</f>
        <v>20594710</v>
      </c>
      <c r="L168" s="8">
        <f>SUMPRODUCT(SUMIFS(AssessedValuation[100% Industrial],AssessedValuation[Dist],$C168:$E168,AssessedValuation[Tif_NonTIF],$A$4))</f>
        <v>3123191</v>
      </c>
      <c r="M168" s="8">
        <f>SUMPRODUCT(SUMIFS(AssessedValuation[100% Reserved],AssessedValuation[Dist],$C168:$E168,AssessedValuation[Tif_NonTIF],$A$4))</f>
        <v>0</v>
      </c>
      <c r="N168" s="8">
        <f>SUMPRODUCT(SUMIFS(AssessedValuation[100% Reserved4],AssessedValuation[Dist],$C168,AssessedValuation[Tif_NonTIF],$A$4))</f>
        <v>0</v>
      </c>
      <c r="O168" s="8">
        <f>SUMPRODUCT(SUMIFS(AssessedValuation[100% Railroads],AssessedValuation[Dist],$C168:$E168,AssessedValuation[Tif_NonTIF],$A$4))</f>
        <v>5504988</v>
      </c>
      <c r="P168" s="8">
        <f>SUMPRODUCT(SUMIFS(AssessedValuation[100% Utilities],AssessedValuation[Dist],$C168:$E168,AssessedValuation[Tif_NonTIF],$A$4))</f>
        <v>1042861</v>
      </c>
      <c r="Q168" s="8">
        <f>SUMPRODUCT(SUMIFS(AssessedValuation[100% Other],AssessedValuation[Dist],$C168:$E168,AssessedValuation[Tif_NonTIF],$A$4))</f>
        <v>0</v>
      </c>
      <c r="R168" s="8">
        <f>SUMPRODUCT(SUMIFS(AssessedValuation[100% Gross],AssessedValuation[Dist],$C168:$E168,AssessedValuation[Tif_NonTIF],$A$4))</f>
        <v>426809801</v>
      </c>
      <c r="S168" s="8">
        <f>SUMPRODUCT(SUMIFS(AssessedValuation[100% Military Exempt],AssessedValuation[Dist],$C168:$E168,AssessedValuation[Tif_NonTIF],$A$4))</f>
        <v>488000</v>
      </c>
      <c r="T168" s="8">
        <f>SUMPRODUCT(SUMIFS(AssessedValuation[100% Homestead Exempt],AssessedValuation[Dist],$C168:$E168,AssessedValuation[Tif_NonTIF],$A$4))</f>
        <v>1807000</v>
      </c>
      <c r="U168" s="8">
        <f>SUMPRODUCT(SUMIFS(AssessedValuation[100% Net],AssessedValuation[Dist],$C168:$E168,AssessedValuation[Tif_NonTIF],$A$4))</f>
        <v>424514801</v>
      </c>
      <c r="V168" s="8">
        <f>SUMPRODUCT(SUMIFS(AssessedValuation[100% Gas &amp; Elec Utilities],AssessedValuation[Dist],$C168:$E168,AssessedValuation[Tif_NonTIF],$A$4))</f>
        <v>37937411</v>
      </c>
      <c r="W168" s="8">
        <f t="shared" si="2"/>
        <v>462452212</v>
      </c>
    </row>
    <row r="169" spans="1:23" x14ac:dyDescent="0.25">
      <c r="A169">
        <v>2026</v>
      </c>
      <c r="B169" t="s">
        <v>1031</v>
      </c>
      <c r="C169" t="s">
        <v>1366</v>
      </c>
      <c r="D169" t="s">
        <v>1750</v>
      </c>
      <c r="E169" t="s">
        <v>1750</v>
      </c>
      <c r="F169" t="s">
        <v>1366</v>
      </c>
      <c r="G169" t="s">
        <v>1367</v>
      </c>
      <c r="H169" s="8">
        <f>SUMPRODUCT(SUMIFS(AssessedValuation[100% Residential],AssessedValuation[Dist],$C169:$E169,AssessedValuation[Tif_NonTIF],$A$4))</f>
        <v>259490660</v>
      </c>
      <c r="I169" s="8">
        <f>SUMPRODUCT(SUMIFS(AssessedValuation[100% Ag Land],AssessedValuation[Dist],$C169:$E169,AssessedValuation[Tif_NonTIF],$A$4))</f>
        <v>133567116</v>
      </c>
      <c r="J169" s="8">
        <f>SUMPRODUCT(SUMIFS(AssessedValuation[100% Ag Building],AssessedValuation[Dist],$C169:$E169,AssessedValuation[Tif_NonTIF],$A$4))</f>
        <v>8421460</v>
      </c>
      <c r="K169" s="8">
        <f>SUMPRODUCT(SUMIFS(AssessedValuation[100% Commercial],AssessedValuation[Dist],$C169:$E169,AssessedValuation[Tif_NonTIF],$A$4))</f>
        <v>18551019</v>
      </c>
      <c r="L169" s="8">
        <f>SUMPRODUCT(SUMIFS(AssessedValuation[100% Industrial],AssessedValuation[Dist],$C169:$E169,AssessedValuation[Tif_NonTIF],$A$4))</f>
        <v>1177870</v>
      </c>
      <c r="M169" s="8">
        <f>SUMPRODUCT(SUMIFS(AssessedValuation[100% Reserved],AssessedValuation[Dist],$C169:$E169,AssessedValuation[Tif_NonTIF],$A$4))</f>
        <v>0</v>
      </c>
      <c r="N169" s="8">
        <f>SUMPRODUCT(SUMIFS(AssessedValuation[100% Reserved4],AssessedValuation[Dist],$C169,AssessedValuation[Tif_NonTIF],$A$4))</f>
        <v>0</v>
      </c>
      <c r="O169" s="8">
        <f>SUMPRODUCT(SUMIFS(AssessedValuation[100% Railroads],AssessedValuation[Dist],$C169:$E169,AssessedValuation[Tif_NonTIF],$A$4))</f>
        <v>12794010</v>
      </c>
      <c r="P169" s="8">
        <f>SUMPRODUCT(SUMIFS(AssessedValuation[100% Utilities],AssessedValuation[Dist],$C169:$E169,AssessedValuation[Tif_NonTIF],$A$4))</f>
        <v>706835</v>
      </c>
      <c r="Q169" s="8">
        <f>SUMPRODUCT(SUMIFS(AssessedValuation[100% Other],AssessedValuation[Dist],$C169:$E169,AssessedValuation[Tif_NonTIF],$A$4))</f>
        <v>0</v>
      </c>
      <c r="R169" s="8">
        <f>SUMPRODUCT(SUMIFS(AssessedValuation[100% Gross],AssessedValuation[Dist],$C169:$E169,AssessedValuation[Tif_NonTIF],$A$4))</f>
        <v>434708970</v>
      </c>
      <c r="S169" s="8">
        <f>SUMPRODUCT(SUMIFS(AssessedValuation[100% Military Exempt],AssessedValuation[Dist],$C169:$E169,AssessedValuation[Tif_NonTIF],$A$4))</f>
        <v>564000</v>
      </c>
      <c r="T169" s="8">
        <f>SUMPRODUCT(SUMIFS(AssessedValuation[100% Homestead Exempt],AssessedValuation[Dist],$C169:$E169,AssessedValuation[Tif_NonTIF],$A$4))</f>
        <v>1384500</v>
      </c>
      <c r="U169" s="8">
        <f>SUMPRODUCT(SUMIFS(AssessedValuation[100% Net],AssessedValuation[Dist],$C169:$E169,AssessedValuation[Tif_NonTIF],$A$4))</f>
        <v>432760470</v>
      </c>
      <c r="V169" s="8">
        <f>SUMPRODUCT(SUMIFS(AssessedValuation[100% Gas &amp; Elec Utilities],AssessedValuation[Dist],$C169:$E169,AssessedValuation[Tif_NonTIF],$A$4))</f>
        <v>14511215</v>
      </c>
      <c r="W169" s="8">
        <f t="shared" si="2"/>
        <v>447271685</v>
      </c>
    </row>
    <row r="170" spans="1:23" x14ac:dyDescent="0.25">
      <c r="A170">
        <v>2026</v>
      </c>
      <c r="B170" t="s">
        <v>1043</v>
      </c>
      <c r="C170" t="s">
        <v>1368</v>
      </c>
      <c r="D170" t="s">
        <v>1750</v>
      </c>
      <c r="E170" t="s">
        <v>1750</v>
      </c>
      <c r="F170" t="s">
        <v>1368</v>
      </c>
      <c r="G170" t="s">
        <v>1369</v>
      </c>
      <c r="H170" s="8">
        <f>SUMPRODUCT(SUMIFS(AssessedValuation[100% Residential],AssessedValuation[Dist],$C170:$E170,AssessedValuation[Tif_NonTIF],$A$4))</f>
        <v>202709185</v>
      </c>
      <c r="I170" s="8">
        <f>SUMPRODUCT(SUMIFS(AssessedValuation[100% Ag Land],AssessedValuation[Dist],$C170:$E170,AssessedValuation[Tif_NonTIF],$A$4))</f>
        <v>97822540</v>
      </c>
      <c r="J170" s="8">
        <f>SUMPRODUCT(SUMIFS(AssessedValuation[100% Ag Building],AssessedValuation[Dist],$C170:$E170,AssessedValuation[Tif_NonTIF],$A$4))</f>
        <v>8205430</v>
      </c>
      <c r="K170" s="8">
        <f>SUMPRODUCT(SUMIFS(AssessedValuation[100% Commercial],AssessedValuation[Dist],$C170:$E170,AssessedValuation[Tif_NonTIF],$A$4))</f>
        <v>9981480</v>
      </c>
      <c r="L170" s="8">
        <f>SUMPRODUCT(SUMIFS(AssessedValuation[100% Industrial],AssessedValuation[Dist],$C170:$E170,AssessedValuation[Tif_NonTIF],$A$4))</f>
        <v>7321000</v>
      </c>
      <c r="M170" s="8">
        <f>SUMPRODUCT(SUMIFS(AssessedValuation[100% Reserved],AssessedValuation[Dist],$C170:$E170,AssessedValuation[Tif_NonTIF],$A$4))</f>
        <v>0</v>
      </c>
      <c r="N170" s="8">
        <f>SUMPRODUCT(SUMIFS(AssessedValuation[100% Reserved4],AssessedValuation[Dist],$C170,AssessedValuation[Tif_NonTIF],$A$4))</f>
        <v>0</v>
      </c>
      <c r="O170" s="8">
        <f>SUMPRODUCT(SUMIFS(AssessedValuation[100% Railroads],AssessedValuation[Dist],$C170:$E170,AssessedValuation[Tif_NonTIF],$A$4))</f>
        <v>168181</v>
      </c>
      <c r="P170" s="8">
        <f>SUMPRODUCT(SUMIFS(AssessedValuation[100% Utilities],AssessedValuation[Dist],$C170:$E170,AssessedValuation[Tif_NonTIF],$A$4))</f>
        <v>14532497</v>
      </c>
      <c r="Q170" s="8">
        <f>SUMPRODUCT(SUMIFS(AssessedValuation[100% Other],AssessedValuation[Dist],$C170:$E170,AssessedValuation[Tif_NonTIF],$A$4))</f>
        <v>0</v>
      </c>
      <c r="R170" s="8">
        <f>SUMPRODUCT(SUMIFS(AssessedValuation[100% Gross],AssessedValuation[Dist],$C170:$E170,AssessedValuation[Tif_NonTIF],$A$4))</f>
        <v>340740313</v>
      </c>
      <c r="S170" s="8">
        <f>SUMPRODUCT(SUMIFS(AssessedValuation[100% Military Exempt],AssessedValuation[Dist],$C170:$E170,AssessedValuation[Tif_NonTIF],$A$4))</f>
        <v>404000</v>
      </c>
      <c r="T170" s="8">
        <f>SUMPRODUCT(SUMIFS(AssessedValuation[100% Homestead Exempt],AssessedValuation[Dist],$C170:$E170,AssessedValuation[Tif_NonTIF],$A$4))</f>
        <v>1280500</v>
      </c>
      <c r="U170" s="8">
        <f>SUMPRODUCT(SUMIFS(AssessedValuation[100% Net],AssessedValuation[Dist],$C170:$E170,AssessedValuation[Tif_NonTIF],$A$4))</f>
        <v>339055813</v>
      </c>
      <c r="V170" s="8">
        <f>SUMPRODUCT(SUMIFS(AssessedValuation[100% Gas &amp; Elec Utilities],AssessedValuation[Dist],$C170:$E170,AssessedValuation[Tif_NonTIF],$A$4))</f>
        <v>13013104</v>
      </c>
      <c r="W170" s="8">
        <f t="shared" si="2"/>
        <v>352068917</v>
      </c>
    </row>
    <row r="171" spans="1:23" x14ac:dyDescent="0.25">
      <c r="A171">
        <v>2026</v>
      </c>
      <c r="B171" t="s">
        <v>1062</v>
      </c>
      <c r="C171" t="s">
        <v>1370</v>
      </c>
      <c r="D171" t="s">
        <v>1750</v>
      </c>
      <c r="E171" t="s">
        <v>1750</v>
      </c>
      <c r="F171" t="s">
        <v>1370</v>
      </c>
      <c r="G171" t="s">
        <v>1371</v>
      </c>
      <c r="H171" s="8">
        <f>SUMPRODUCT(SUMIFS(AssessedValuation[100% Residential],AssessedValuation[Dist],$C171:$E171,AssessedValuation[Tif_NonTIF],$A$4))</f>
        <v>303677780</v>
      </c>
      <c r="I171" s="8">
        <f>SUMPRODUCT(SUMIFS(AssessedValuation[100% Ag Land],AssessedValuation[Dist],$C171:$E171,AssessedValuation[Tif_NonTIF],$A$4))</f>
        <v>100347186</v>
      </c>
      <c r="J171" s="8">
        <f>SUMPRODUCT(SUMIFS(AssessedValuation[100% Ag Building],AssessedValuation[Dist],$C171:$E171,AssessedValuation[Tif_NonTIF],$A$4))</f>
        <v>5879671</v>
      </c>
      <c r="K171" s="8">
        <f>SUMPRODUCT(SUMIFS(AssessedValuation[100% Commercial],AssessedValuation[Dist],$C171:$E171,AssessedValuation[Tif_NonTIF],$A$4))</f>
        <v>26350110</v>
      </c>
      <c r="L171" s="8">
        <f>SUMPRODUCT(SUMIFS(AssessedValuation[100% Industrial],AssessedValuation[Dist],$C171:$E171,AssessedValuation[Tif_NonTIF],$A$4))</f>
        <v>39244754</v>
      </c>
      <c r="M171" s="8">
        <f>SUMPRODUCT(SUMIFS(AssessedValuation[100% Reserved],AssessedValuation[Dist],$C171:$E171,AssessedValuation[Tif_NonTIF],$A$4))</f>
        <v>0</v>
      </c>
      <c r="N171" s="8">
        <f>SUMPRODUCT(SUMIFS(AssessedValuation[100% Reserved4],AssessedValuation[Dist],$C171,AssessedValuation[Tif_NonTIF],$A$4))</f>
        <v>0</v>
      </c>
      <c r="O171" s="8">
        <f>SUMPRODUCT(SUMIFS(AssessedValuation[100% Railroads],AssessedValuation[Dist],$C171:$E171,AssessedValuation[Tif_NonTIF],$A$4))</f>
        <v>3946787</v>
      </c>
      <c r="P171" s="8">
        <f>SUMPRODUCT(SUMIFS(AssessedValuation[100% Utilities],AssessedValuation[Dist],$C171:$E171,AssessedValuation[Tif_NonTIF],$A$4))</f>
        <v>2958407</v>
      </c>
      <c r="Q171" s="8">
        <f>SUMPRODUCT(SUMIFS(AssessedValuation[100% Other],AssessedValuation[Dist],$C171:$E171,AssessedValuation[Tif_NonTIF],$A$4))</f>
        <v>0</v>
      </c>
      <c r="R171" s="8">
        <f>SUMPRODUCT(SUMIFS(AssessedValuation[100% Gross],AssessedValuation[Dist],$C171:$E171,AssessedValuation[Tif_NonTIF],$A$4))</f>
        <v>482404695</v>
      </c>
      <c r="S171" s="8">
        <f>SUMPRODUCT(SUMIFS(AssessedValuation[100% Military Exempt],AssessedValuation[Dist],$C171:$E171,AssessedValuation[Tif_NonTIF],$A$4))</f>
        <v>628000</v>
      </c>
      <c r="T171" s="8">
        <f>SUMPRODUCT(SUMIFS(AssessedValuation[100% Homestead Exempt],AssessedValuation[Dist],$C171:$E171,AssessedValuation[Tif_NonTIF],$A$4))</f>
        <v>1956500</v>
      </c>
      <c r="U171" s="8">
        <f>SUMPRODUCT(SUMIFS(AssessedValuation[100% Net],AssessedValuation[Dist],$C171:$E171,AssessedValuation[Tif_NonTIF],$A$4))</f>
        <v>479820195</v>
      </c>
      <c r="V171" s="8">
        <f>SUMPRODUCT(SUMIFS(AssessedValuation[100% Gas &amp; Elec Utilities],AssessedValuation[Dist],$C171:$E171,AssessedValuation[Tif_NonTIF],$A$4))</f>
        <v>156784304</v>
      </c>
      <c r="W171" s="8">
        <f t="shared" si="2"/>
        <v>636604499</v>
      </c>
    </row>
    <row r="172" spans="1:23" x14ac:dyDescent="0.25">
      <c r="A172">
        <v>2026</v>
      </c>
      <c r="B172" t="s">
        <v>1024</v>
      </c>
      <c r="C172" t="s">
        <v>1373</v>
      </c>
      <c r="D172" t="s">
        <v>1750</v>
      </c>
      <c r="E172" t="s">
        <v>1750</v>
      </c>
      <c r="F172" t="s">
        <v>1373</v>
      </c>
      <c r="G172" t="s">
        <v>1374</v>
      </c>
      <c r="H172" s="8">
        <f>SUMPRODUCT(SUMIFS(AssessedValuation[100% Residential],AssessedValuation[Dist],$C172:$E172,AssessedValuation[Tif_NonTIF],$A$4))</f>
        <v>228410713</v>
      </c>
      <c r="I172" s="8">
        <f>SUMPRODUCT(SUMIFS(AssessedValuation[100% Ag Land],AssessedValuation[Dist],$C172:$E172,AssessedValuation[Tif_NonTIF],$A$4))</f>
        <v>156890520</v>
      </c>
      <c r="J172" s="8">
        <f>SUMPRODUCT(SUMIFS(AssessedValuation[100% Ag Building],AssessedValuation[Dist],$C172:$E172,AssessedValuation[Tif_NonTIF],$A$4))</f>
        <v>11159868</v>
      </c>
      <c r="K172" s="8">
        <f>SUMPRODUCT(SUMIFS(AssessedValuation[100% Commercial],AssessedValuation[Dist],$C172:$E172,AssessedValuation[Tif_NonTIF],$A$4))</f>
        <v>27743893</v>
      </c>
      <c r="L172" s="8">
        <f>SUMPRODUCT(SUMIFS(AssessedValuation[100% Industrial],AssessedValuation[Dist],$C172:$E172,AssessedValuation[Tif_NonTIF],$A$4))</f>
        <v>4855598</v>
      </c>
      <c r="M172" s="8">
        <f>SUMPRODUCT(SUMIFS(AssessedValuation[100% Reserved],AssessedValuation[Dist],$C172:$E172,AssessedValuation[Tif_NonTIF],$A$4))</f>
        <v>0</v>
      </c>
      <c r="N172" s="8">
        <f>SUMPRODUCT(SUMIFS(AssessedValuation[100% Reserved4],AssessedValuation[Dist],$C172,AssessedValuation[Tif_NonTIF],$A$4))</f>
        <v>0</v>
      </c>
      <c r="O172" s="8">
        <f>SUMPRODUCT(SUMIFS(AssessedValuation[100% Railroads],AssessedValuation[Dist],$C172:$E172,AssessedValuation[Tif_NonTIF],$A$4))</f>
        <v>9483840</v>
      </c>
      <c r="P172" s="8">
        <f>SUMPRODUCT(SUMIFS(AssessedValuation[100% Utilities],AssessedValuation[Dist],$C172:$E172,AssessedValuation[Tif_NonTIF],$A$4))</f>
        <v>22820086</v>
      </c>
      <c r="Q172" s="8">
        <f>SUMPRODUCT(SUMIFS(AssessedValuation[100% Other],AssessedValuation[Dist],$C172:$E172,AssessedValuation[Tif_NonTIF],$A$4))</f>
        <v>0</v>
      </c>
      <c r="R172" s="8">
        <f>SUMPRODUCT(SUMIFS(AssessedValuation[100% Gross],AssessedValuation[Dist],$C172:$E172,AssessedValuation[Tif_NonTIF],$A$4))</f>
        <v>461364518</v>
      </c>
      <c r="S172" s="8">
        <f>SUMPRODUCT(SUMIFS(AssessedValuation[100% Military Exempt],AssessedValuation[Dist],$C172:$E172,AssessedValuation[Tif_NonTIF],$A$4))</f>
        <v>364000</v>
      </c>
      <c r="T172" s="8">
        <f>SUMPRODUCT(SUMIFS(AssessedValuation[100% Homestead Exempt],AssessedValuation[Dist],$C172:$E172,AssessedValuation[Tif_NonTIF],$A$4))</f>
        <v>1586000</v>
      </c>
      <c r="U172" s="8">
        <f>SUMPRODUCT(SUMIFS(AssessedValuation[100% Net],AssessedValuation[Dist],$C172:$E172,AssessedValuation[Tif_NonTIF],$A$4))</f>
        <v>459414518</v>
      </c>
      <c r="V172" s="8">
        <f>SUMPRODUCT(SUMIFS(AssessedValuation[100% Gas &amp; Elec Utilities],AssessedValuation[Dist],$C172:$E172,AssessedValuation[Tif_NonTIF],$A$4))</f>
        <v>33259986</v>
      </c>
      <c r="W172" s="8">
        <f t="shared" si="2"/>
        <v>492674504</v>
      </c>
    </row>
    <row r="173" spans="1:23" x14ac:dyDescent="0.25">
      <c r="A173">
        <v>2026</v>
      </c>
      <c r="B173" t="s">
        <v>1024</v>
      </c>
      <c r="C173" t="s">
        <v>1375</v>
      </c>
      <c r="D173" t="s">
        <v>1750</v>
      </c>
      <c r="E173" t="s">
        <v>1750</v>
      </c>
      <c r="F173" t="s">
        <v>1375</v>
      </c>
      <c r="G173" t="s">
        <v>1376</v>
      </c>
      <c r="H173" s="8">
        <f>SUMPRODUCT(SUMIFS(AssessedValuation[100% Residential],AssessedValuation[Dist],$C173:$E173,AssessedValuation[Tif_NonTIF],$A$4))</f>
        <v>339592078</v>
      </c>
      <c r="I173" s="8">
        <f>SUMPRODUCT(SUMIFS(AssessedValuation[100% Ag Land],AssessedValuation[Dist],$C173:$E173,AssessedValuation[Tif_NonTIF],$A$4))</f>
        <v>34426090</v>
      </c>
      <c r="J173" s="8">
        <f>SUMPRODUCT(SUMIFS(AssessedValuation[100% Ag Building],AssessedValuation[Dist],$C173:$E173,AssessedValuation[Tif_NonTIF],$A$4))</f>
        <v>2086354</v>
      </c>
      <c r="K173" s="8">
        <f>SUMPRODUCT(SUMIFS(AssessedValuation[100% Commercial],AssessedValuation[Dist],$C173:$E173,AssessedValuation[Tif_NonTIF],$A$4))</f>
        <v>14931869</v>
      </c>
      <c r="L173" s="8">
        <f>SUMPRODUCT(SUMIFS(AssessedValuation[100% Industrial],AssessedValuation[Dist],$C173:$E173,AssessedValuation[Tif_NonTIF],$A$4))</f>
        <v>523703</v>
      </c>
      <c r="M173" s="8">
        <f>SUMPRODUCT(SUMIFS(AssessedValuation[100% Reserved],AssessedValuation[Dist],$C173:$E173,AssessedValuation[Tif_NonTIF],$A$4))</f>
        <v>0</v>
      </c>
      <c r="N173" s="8">
        <f>SUMPRODUCT(SUMIFS(AssessedValuation[100% Reserved4],AssessedValuation[Dist],$C173,AssessedValuation[Tif_NonTIF],$A$4))</f>
        <v>0</v>
      </c>
      <c r="O173" s="8">
        <f>SUMPRODUCT(SUMIFS(AssessedValuation[100% Railroads],AssessedValuation[Dist],$C173:$E173,AssessedValuation[Tif_NonTIF],$A$4))</f>
        <v>0</v>
      </c>
      <c r="P173" s="8">
        <f>SUMPRODUCT(SUMIFS(AssessedValuation[100% Utilities],AssessedValuation[Dist],$C173:$E173,AssessedValuation[Tif_NonTIF],$A$4))</f>
        <v>193828</v>
      </c>
      <c r="Q173" s="8">
        <f>SUMPRODUCT(SUMIFS(AssessedValuation[100% Other],AssessedValuation[Dist],$C173:$E173,AssessedValuation[Tif_NonTIF],$A$4))</f>
        <v>617</v>
      </c>
      <c r="R173" s="8">
        <f>SUMPRODUCT(SUMIFS(AssessedValuation[100% Gross],AssessedValuation[Dist],$C173:$E173,AssessedValuation[Tif_NonTIF],$A$4))</f>
        <v>391754539</v>
      </c>
      <c r="S173" s="8">
        <f>SUMPRODUCT(SUMIFS(AssessedValuation[100% Military Exempt],AssessedValuation[Dist],$C173:$E173,AssessedValuation[Tif_NonTIF],$A$4))</f>
        <v>419704</v>
      </c>
      <c r="T173" s="8">
        <f>SUMPRODUCT(SUMIFS(AssessedValuation[100% Homestead Exempt],AssessedValuation[Dist],$C173:$E173,AssessedValuation[Tif_NonTIF],$A$4))</f>
        <v>1209000</v>
      </c>
      <c r="U173" s="8">
        <f>SUMPRODUCT(SUMIFS(AssessedValuation[100% Net],AssessedValuation[Dist],$C173:$E173,AssessedValuation[Tif_NonTIF],$A$4))</f>
        <v>390125835</v>
      </c>
      <c r="V173" s="8">
        <f>SUMPRODUCT(SUMIFS(AssessedValuation[100% Gas &amp; Elec Utilities],AssessedValuation[Dist],$C173:$E173,AssessedValuation[Tif_NonTIF],$A$4))</f>
        <v>32404287</v>
      </c>
      <c r="W173" s="8">
        <f t="shared" si="2"/>
        <v>422530122</v>
      </c>
    </row>
    <row r="174" spans="1:23" x14ac:dyDescent="0.25">
      <c r="A174">
        <v>2026</v>
      </c>
      <c r="B174" t="s">
        <v>1037</v>
      </c>
      <c r="C174" t="s">
        <v>1377</v>
      </c>
      <c r="D174" t="s">
        <v>1750</v>
      </c>
      <c r="E174" t="s">
        <v>1750</v>
      </c>
      <c r="F174" t="s">
        <v>1377</v>
      </c>
      <c r="G174" t="s">
        <v>1378</v>
      </c>
      <c r="H174" s="8">
        <f>SUMPRODUCT(SUMIFS(AssessedValuation[100% Residential],AssessedValuation[Dist],$C174:$E174,AssessedValuation[Tif_NonTIF],$A$4))</f>
        <v>343219451</v>
      </c>
      <c r="I174" s="8">
        <f>SUMPRODUCT(SUMIFS(AssessedValuation[100% Ag Land],AssessedValuation[Dist],$C174:$E174,AssessedValuation[Tif_NonTIF],$A$4))</f>
        <v>252036824</v>
      </c>
      <c r="J174" s="8">
        <f>SUMPRODUCT(SUMIFS(AssessedValuation[100% Ag Building],AssessedValuation[Dist],$C174:$E174,AssessedValuation[Tif_NonTIF],$A$4))</f>
        <v>8129846</v>
      </c>
      <c r="K174" s="8">
        <f>SUMPRODUCT(SUMIFS(AssessedValuation[100% Commercial],AssessedValuation[Dist],$C174:$E174,AssessedValuation[Tif_NonTIF],$A$4))</f>
        <v>43107022</v>
      </c>
      <c r="L174" s="8">
        <f>SUMPRODUCT(SUMIFS(AssessedValuation[100% Industrial],AssessedValuation[Dist],$C174:$E174,AssessedValuation[Tif_NonTIF],$A$4))</f>
        <v>39489385</v>
      </c>
      <c r="M174" s="8">
        <f>SUMPRODUCT(SUMIFS(AssessedValuation[100% Reserved],AssessedValuation[Dist],$C174:$E174,AssessedValuation[Tif_NonTIF],$A$4))</f>
        <v>0</v>
      </c>
      <c r="N174" s="8">
        <f>SUMPRODUCT(SUMIFS(AssessedValuation[100% Reserved4],AssessedValuation[Dist],$C174,AssessedValuation[Tif_NonTIF],$A$4))</f>
        <v>0</v>
      </c>
      <c r="O174" s="8">
        <f>SUMPRODUCT(SUMIFS(AssessedValuation[100% Railroads],AssessedValuation[Dist],$C174:$E174,AssessedValuation[Tif_NonTIF],$A$4))</f>
        <v>25635870</v>
      </c>
      <c r="P174" s="8">
        <f>SUMPRODUCT(SUMIFS(AssessedValuation[100% Utilities],AssessedValuation[Dist],$C174:$E174,AssessedValuation[Tif_NonTIF],$A$4))</f>
        <v>273785</v>
      </c>
      <c r="Q174" s="8">
        <f>SUMPRODUCT(SUMIFS(AssessedValuation[100% Other],AssessedValuation[Dist],$C174:$E174,AssessedValuation[Tif_NonTIF],$A$4))</f>
        <v>11480</v>
      </c>
      <c r="R174" s="8">
        <f>SUMPRODUCT(SUMIFS(AssessedValuation[100% Gross],AssessedValuation[Dist],$C174:$E174,AssessedValuation[Tif_NonTIF],$A$4))</f>
        <v>711903663</v>
      </c>
      <c r="S174" s="8">
        <f>SUMPRODUCT(SUMIFS(AssessedValuation[100% Military Exempt],AssessedValuation[Dist],$C174:$E174,AssessedValuation[Tif_NonTIF],$A$4))</f>
        <v>656000</v>
      </c>
      <c r="T174" s="8">
        <f>SUMPRODUCT(SUMIFS(AssessedValuation[100% Homestead Exempt],AssessedValuation[Dist],$C174:$E174,AssessedValuation[Tif_NonTIF],$A$4))</f>
        <v>2604601</v>
      </c>
      <c r="U174" s="8">
        <f>SUMPRODUCT(SUMIFS(AssessedValuation[100% Net],AssessedValuation[Dist],$C174:$E174,AssessedValuation[Tif_NonTIF],$A$4))</f>
        <v>708643062</v>
      </c>
      <c r="V174" s="8">
        <f>SUMPRODUCT(SUMIFS(AssessedValuation[100% Gas &amp; Elec Utilities],AssessedValuation[Dist],$C174:$E174,AssessedValuation[Tif_NonTIF],$A$4))</f>
        <v>77271031</v>
      </c>
      <c r="W174" s="8">
        <f t="shared" si="2"/>
        <v>785914093</v>
      </c>
    </row>
    <row r="175" spans="1:23" x14ac:dyDescent="0.25">
      <c r="A175">
        <v>2026</v>
      </c>
      <c r="B175" t="s">
        <v>1034</v>
      </c>
      <c r="C175" t="s">
        <v>1379</v>
      </c>
      <c r="D175" t="s">
        <v>1750</v>
      </c>
      <c r="E175" t="s">
        <v>1750</v>
      </c>
      <c r="F175" t="s">
        <v>1379</v>
      </c>
      <c r="G175" t="s">
        <v>1380</v>
      </c>
      <c r="H175" s="8">
        <f>SUMPRODUCT(SUMIFS(AssessedValuation[100% Residential],AssessedValuation[Dist],$C175:$E175,AssessedValuation[Tif_NonTIF],$A$4))</f>
        <v>252624061</v>
      </c>
      <c r="I175" s="8">
        <f>SUMPRODUCT(SUMIFS(AssessedValuation[100% Ag Land],AssessedValuation[Dist],$C175:$E175,AssessedValuation[Tif_NonTIF],$A$4))</f>
        <v>413919387</v>
      </c>
      <c r="J175" s="8">
        <f>SUMPRODUCT(SUMIFS(AssessedValuation[100% Ag Building],AssessedValuation[Dist],$C175:$E175,AssessedValuation[Tif_NonTIF],$A$4))</f>
        <v>18347966</v>
      </c>
      <c r="K175" s="8">
        <f>SUMPRODUCT(SUMIFS(AssessedValuation[100% Commercial],AssessedValuation[Dist],$C175:$E175,AssessedValuation[Tif_NonTIF],$A$4))</f>
        <v>43896768</v>
      </c>
      <c r="L175" s="8">
        <f>SUMPRODUCT(SUMIFS(AssessedValuation[100% Industrial],AssessedValuation[Dist],$C175:$E175,AssessedValuation[Tif_NonTIF],$A$4))</f>
        <v>2396092</v>
      </c>
      <c r="M175" s="8">
        <f>SUMPRODUCT(SUMIFS(AssessedValuation[100% Reserved],AssessedValuation[Dist],$C175:$E175,AssessedValuation[Tif_NonTIF],$A$4))</f>
        <v>0</v>
      </c>
      <c r="N175" s="8">
        <f>SUMPRODUCT(SUMIFS(AssessedValuation[100% Reserved4],AssessedValuation[Dist],$C175,AssessedValuation[Tif_NonTIF],$A$4))</f>
        <v>0</v>
      </c>
      <c r="O175" s="8">
        <f>SUMPRODUCT(SUMIFS(AssessedValuation[100% Railroads],AssessedValuation[Dist],$C175:$E175,AssessedValuation[Tif_NonTIF],$A$4))</f>
        <v>0</v>
      </c>
      <c r="P175" s="8">
        <f>SUMPRODUCT(SUMIFS(AssessedValuation[100% Utilities],AssessedValuation[Dist],$C175:$E175,AssessedValuation[Tif_NonTIF],$A$4))</f>
        <v>1820282</v>
      </c>
      <c r="Q175" s="8">
        <f>SUMPRODUCT(SUMIFS(AssessedValuation[100% Other],AssessedValuation[Dist],$C175:$E175,AssessedValuation[Tif_NonTIF],$A$4))</f>
        <v>0</v>
      </c>
      <c r="R175" s="8">
        <f>SUMPRODUCT(SUMIFS(AssessedValuation[100% Gross],AssessedValuation[Dist],$C175:$E175,AssessedValuation[Tif_NonTIF],$A$4))</f>
        <v>733004556</v>
      </c>
      <c r="S175" s="8">
        <f>SUMPRODUCT(SUMIFS(AssessedValuation[100% Military Exempt],AssessedValuation[Dist],$C175:$E175,AssessedValuation[Tif_NonTIF],$A$4))</f>
        <v>853852</v>
      </c>
      <c r="T175" s="8">
        <f>SUMPRODUCT(SUMIFS(AssessedValuation[100% Homestead Exempt],AssessedValuation[Dist],$C175:$E175,AssessedValuation[Tif_NonTIF],$A$4))</f>
        <v>2242500</v>
      </c>
      <c r="U175" s="8">
        <f>SUMPRODUCT(SUMIFS(AssessedValuation[100% Net],AssessedValuation[Dist],$C175:$E175,AssessedValuation[Tif_NonTIF],$A$4))</f>
        <v>729908204</v>
      </c>
      <c r="V175" s="8">
        <f>SUMPRODUCT(SUMIFS(AssessedValuation[100% Gas &amp; Elec Utilities],AssessedValuation[Dist],$C175:$E175,AssessedValuation[Tif_NonTIF],$A$4))</f>
        <v>29864721</v>
      </c>
      <c r="W175" s="8">
        <f t="shared" si="2"/>
        <v>759772925</v>
      </c>
    </row>
    <row r="176" spans="1:23" x14ac:dyDescent="0.25">
      <c r="A176">
        <v>2026</v>
      </c>
      <c r="B176" t="s">
        <v>1062</v>
      </c>
      <c r="C176" t="s">
        <v>1381</v>
      </c>
      <c r="D176" t="s">
        <v>1750</v>
      </c>
      <c r="E176" t="s">
        <v>1750</v>
      </c>
      <c r="F176" t="s">
        <v>1381</v>
      </c>
      <c r="G176" t="s">
        <v>1382</v>
      </c>
      <c r="H176" s="8">
        <f>SUMPRODUCT(SUMIFS(AssessedValuation[100% Residential],AssessedValuation[Dist],$C176:$E176,AssessedValuation[Tif_NonTIF],$A$4))</f>
        <v>587260458</v>
      </c>
      <c r="I176" s="8">
        <f>SUMPRODUCT(SUMIFS(AssessedValuation[100% Ag Land],AssessedValuation[Dist],$C176:$E176,AssessedValuation[Tif_NonTIF],$A$4))</f>
        <v>134395603</v>
      </c>
      <c r="J176" s="8">
        <f>SUMPRODUCT(SUMIFS(AssessedValuation[100% Ag Building],AssessedValuation[Dist],$C176:$E176,AssessedValuation[Tif_NonTIF],$A$4))</f>
        <v>8433060</v>
      </c>
      <c r="K176" s="8">
        <f>SUMPRODUCT(SUMIFS(AssessedValuation[100% Commercial],AssessedValuation[Dist],$C176:$E176,AssessedValuation[Tif_NonTIF],$A$4))</f>
        <v>108944980</v>
      </c>
      <c r="L176" s="8">
        <f>SUMPRODUCT(SUMIFS(AssessedValuation[100% Industrial],AssessedValuation[Dist],$C176:$E176,AssessedValuation[Tif_NonTIF],$A$4))</f>
        <v>17609300</v>
      </c>
      <c r="M176" s="8">
        <f>SUMPRODUCT(SUMIFS(AssessedValuation[100% Reserved],AssessedValuation[Dist],$C176:$E176,AssessedValuation[Tif_NonTIF],$A$4))</f>
        <v>0</v>
      </c>
      <c r="N176" s="8">
        <f>SUMPRODUCT(SUMIFS(AssessedValuation[100% Reserved4],AssessedValuation[Dist],$C176,AssessedValuation[Tif_NonTIF],$A$4))</f>
        <v>0</v>
      </c>
      <c r="O176" s="8">
        <f>SUMPRODUCT(SUMIFS(AssessedValuation[100% Railroads],AssessedValuation[Dist],$C176:$E176,AssessedValuation[Tif_NonTIF],$A$4))</f>
        <v>0</v>
      </c>
      <c r="P176" s="8">
        <f>SUMPRODUCT(SUMIFS(AssessedValuation[100% Utilities],AssessedValuation[Dist],$C176:$E176,AssessedValuation[Tif_NonTIF],$A$4))</f>
        <v>2740454</v>
      </c>
      <c r="Q176" s="8">
        <f>SUMPRODUCT(SUMIFS(AssessedValuation[100% Other],AssessedValuation[Dist],$C176:$E176,AssessedValuation[Tif_NonTIF],$A$4))</f>
        <v>0</v>
      </c>
      <c r="R176" s="8">
        <f>SUMPRODUCT(SUMIFS(AssessedValuation[100% Gross],AssessedValuation[Dist],$C176:$E176,AssessedValuation[Tif_NonTIF],$A$4))</f>
        <v>859383855</v>
      </c>
      <c r="S176" s="8">
        <f>SUMPRODUCT(SUMIFS(AssessedValuation[100% Military Exempt],AssessedValuation[Dist],$C176:$E176,AssessedValuation[Tif_NonTIF],$A$4))</f>
        <v>1324000</v>
      </c>
      <c r="T176" s="8">
        <f>SUMPRODUCT(SUMIFS(AssessedValuation[100% Homestead Exempt],AssessedValuation[Dist],$C176:$E176,AssessedValuation[Tif_NonTIF],$A$4))</f>
        <v>4647500</v>
      </c>
      <c r="U176" s="8">
        <f>SUMPRODUCT(SUMIFS(AssessedValuation[100% Net],AssessedValuation[Dist],$C176:$E176,AssessedValuation[Tif_NonTIF],$A$4))</f>
        <v>853412355</v>
      </c>
      <c r="V176" s="8">
        <f>SUMPRODUCT(SUMIFS(AssessedValuation[100% Gas &amp; Elec Utilities],AssessedValuation[Dist],$C176:$E176,AssessedValuation[Tif_NonTIF],$A$4))</f>
        <v>57872820</v>
      </c>
      <c r="W176" s="8">
        <f t="shared" si="2"/>
        <v>911285175</v>
      </c>
    </row>
    <row r="177" spans="1:23" x14ac:dyDescent="0.25">
      <c r="A177">
        <v>2026</v>
      </c>
      <c r="B177" t="s">
        <v>1052</v>
      </c>
      <c r="C177" t="s">
        <v>1383</v>
      </c>
      <c r="D177" t="s">
        <v>1750</v>
      </c>
      <c r="E177" t="s">
        <v>1750</v>
      </c>
      <c r="F177" t="s">
        <v>1383</v>
      </c>
      <c r="G177" t="s">
        <v>1384</v>
      </c>
      <c r="H177" s="8">
        <f>SUMPRODUCT(SUMIFS(AssessedValuation[100% Residential],AssessedValuation[Dist],$C177:$E177,AssessedValuation[Tif_NonTIF],$A$4))</f>
        <v>662629357</v>
      </c>
      <c r="I177" s="8">
        <f>SUMPRODUCT(SUMIFS(AssessedValuation[100% Ag Land],AssessedValuation[Dist],$C177:$E177,AssessedValuation[Tif_NonTIF],$A$4))</f>
        <v>147977900</v>
      </c>
      <c r="J177" s="8">
        <f>SUMPRODUCT(SUMIFS(AssessedValuation[100% Ag Building],AssessedValuation[Dist],$C177:$E177,AssessedValuation[Tif_NonTIF],$A$4))</f>
        <v>24318400</v>
      </c>
      <c r="K177" s="8">
        <f>SUMPRODUCT(SUMIFS(AssessedValuation[100% Commercial],AssessedValuation[Dist],$C177:$E177,AssessedValuation[Tif_NonTIF],$A$4))</f>
        <v>33662593</v>
      </c>
      <c r="L177" s="8">
        <f>SUMPRODUCT(SUMIFS(AssessedValuation[100% Industrial],AssessedValuation[Dist],$C177:$E177,AssessedValuation[Tif_NonTIF],$A$4))</f>
        <v>11475670</v>
      </c>
      <c r="M177" s="8">
        <f>SUMPRODUCT(SUMIFS(AssessedValuation[100% Reserved],AssessedValuation[Dist],$C177:$E177,AssessedValuation[Tif_NonTIF],$A$4))</f>
        <v>0</v>
      </c>
      <c r="N177" s="8">
        <f>SUMPRODUCT(SUMIFS(AssessedValuation[100% Reserved4],AssessedValuation[Dist],$C177,AssessedValuation[Tif_NonTIF],$A$4))</f>
        <v>0</v>
      </c>
      <c r="O177" s="8">
        <f>SUMPRODUCT(SUMIFS(AssessedValuation[100% Railroads],AssessedValuation[Dist],$C177:$E177,AssessedValuation[Tif_NonTIF],$A$4))</f>
        <v>2553185</v>
      </c>
      <c r="P177" s="8">
        <f>SUMPRODUCT(SUMIFS(AssessedValuation[100% Utilities],AssessedValuation[Dist],$C177:$E177,AssessedValuation[Tif_NonTIF],$A$4))</f>
        <v>19239609</v>
      </c>
      <c r="Q177" s="8">
        <f>SUMPRODUCT(SUMIFS(AssessedValuation[100% Other],AssessedValuation[Dist],$C177:$E177,AssessedValuation[Tif_NonTIF],$A$4))</f>
        <v>0</v>
      </c>
      <c r="R177" s="8">
        <f>SUMPRODUCT(SUMIFS(AssessedValuation[100% Gross],AssessedValuation[Dist],$C177:$E177,AssessedValuation[Tif_NonTIF],$A$4))</f>
        <v>901856714</v>
      </c>
      <c r="S177" s="8">
        <f>SUMPRODUCT(SUMIFS(AssessedValuation[100% Military Exempt],AssessedValuation[Dist],$C177:$E177,AssessedValuation[Tif_NonTIF],$A$4))</f>
        <v>734939</v>
      </c>
      <c r="T177" s="8">
        <f>SUMPRODUCT(SUMIFS(AssessedValuation[100% Homestead Exempt],AssessedValuation[Dist],$C177:$E177,AssessedValuation[Tif_NonTIF],$A$4))</f>
        <v>3204500</v>
      </c>
      <c r="U177" s="8">
        <f>SUMPRODUCT(SUMIFS(AssessedValuation[100% Net],AssessedValuation[Dist],$C177:$E177,AssessedValuation[Tif_NonTIF],$A$4))</f>
        <v>897917275</v>
      </c>
      <c r="V177" s="8">
        <f>SUMPRODUCT(SUMIFS(AssessedValuation[100% Gas &amp; Elec Utilities],AssessedValuation[Dist],$C177:$E177,AssessedValuation[Tif_NonTIF],$A$4))</f>
        <v>42433992</v>
      </c>
      <c r="W177" s="8">
        <f t="shared" si="2"/>
        <v>940351267</v>
      </c>
    </row>
    <row r="178" spans="1:23" x14ac:dyDescent="0.25">
      <c r="A178">
        <v>2026</v>
      </c>
      <c r="B178" t="s">
        <v>1034</v>
      </c>
      <c r="C178" t="s">
        <v>1385</v>
      </c>
      <c r="D178" t="s">
        <v>1750</v>
      </c>
      <c r="E178" t="s">
        <v>1750</v>
      </c>
      <c r="F178" t="s">
        <v>1385</v>
      </c>
      <c r="G178" t="s">
        <v>1386</v>
      </c>
      <c r="H178" s="8">
        <f>SUMPRODUCT(SUMIFS(AssessedValuation[100% Residential],AssessedValuation[Dist],$C178:$E178,AssessedValuation[Tif_NonTIF],$A$4))</f>
        <v>202228028</v>
      </c>
      <c r="I178" s="8">
        <f>SUMPRODUCT(SUMIFS(AssessedValuation[100% Ag Land],AssessedValuation[Dist],$C178:$E178,AssessedValuation[Tif_NonTIF],$A$4))</f>
        <v>300087940</v>
      </c>
      <c r="J178" s="8">
        <f>SUMPRODUCT(SUMIFS(AssessedValuation[100% Ag Building],AssessedValuation[Dist],$C178:$E178,AssessedValuation[Tif_NonTIF],$A$4))</f>
        <v>26122990</v>
      </c>
      <c r="K178" s="8">
        <f>SUMPRODUCT(SUMIFS(AssessedValuation[100% Commercial],AssessedValuation[Dist],$C178:$E178,AssessedValuation[Tif_NonTIF],$A$4))</f>
        <v>25865404</v>
      </c>
      <c r="L178" s="8">
        <f>SUMPRODUCT(SUMIFS(AssessedValuation[100% Industrial],AssessedValuation[Dist],$C178:$E178,AssessedValuation[Tif_NonTIF],$A$4))</f>
        <v>80248357</v>
      </c>
      <c r="M178" s="8">
        <f>SUMPRODUCT(SUMIFS(AssessedValuation[100% Reserved],AssessedValuation[Dist],$C178:$E178,AssessedValuation[Tif_NonTIF],$A$4))</f>
        <v>0</v>
      </c>
      <c r="N178" s="8">
        <f>SUMPRODUCT(SUMIFS(AssessedValuation[100% Reserved4],AssessedValuation[Dist],$C178,AssessedValuation[Tif_NonTIF],$A$4))</f>
        <v>0</v>
      </c>
      <c r="O178" s="8">
        <f>SUMPRODUCT(SUMIFS(AssessedValuation[100% Railroads],AssessedValuation[Dist],$C178:$E178,AssessedValuation[Tif_NonTIF],$A$4))</f>
        <v>5194202</v>
      </c>
      <c r="P178" s="8">
        <f>SUMPRODUCT(SUMIFS(AssessedValuation[100% Utilities],AssessedValuation[Dist],$C178:$E178,AssessedValuation[Tif_NonTIF],$A$4))</f>
        <v>8802338</v>
      </c>
      <c r="Q178" s="8">
        <f>SUMPRODUCT(SUMIFS(AssessedValuation[100% Other],AssessedValuation[Dist],$C178:$E178,AssessedValuation[Tif_NonTIF],$A$4))</f>
        <v>0</v>
      </c>
      <c r="R178" s="8">
        <f>SUMPRODUCT(SUMIFS(AssessedValuation[100% Gross],AssessedValuation[Dist],$C178:$E178,AssessedValuation[Tif_NonTIF],$A$4))</f>
        <v>648549259</v>
      </c>
      <c r="S178" s="8">
        <f>SUMPRODUCT(SUMIFS(AssessedValuation[100% Military Exempt],AssessedValuation[Dist],$C178:$E178,AssessedValuation[Tif_NonTIF],$A$4))</f>
        <v>548435</v>
      </c>
      <c r="T178" s="8">
        <f>SUMPRODUCT(SUMIFS(AssessedValuation[100% Homestead Exempt],AssessedValuation[Dist],$C178:$E178,AssessedValuation[Tif_NonTIF],$A$4))</f>
        <v>861717</v>
      </c>
      <c r="U178" s="8">
        <f>SUMPRODUCT(SUMIFS(AssessedValuation[100% Net],AssessedValuation[Dist],$C178:$E178,AssessedValuation[Tif_NonTIF],$A$4))</f>
        <v>647139107</v>
      </c>
      <c r="V178" s="8">
        <f>SUMPRODUCT(SUMIFS(AssessedValuation[100% Gas &amp; Elec Utilities],AssessedValuation[Dist],$C178:$E178,AssessedValuation[Tif_NonTIF],$A$4))</f>
        <v>51188269</v>
      </c>
      <c r="W178" s="8">
        <f t="shared" si="2"/>
        <v>698327376</v>
      </c>
    </row>
    <row r="179" spans="1:23" x14ac:dyDescent="0.25">
      <c r="A179">
        <v>2026</v>
      </c>
      <c r="B179" t="s">
        <v>1043</v>
      </c>
      <c r="C179" t="s">
        <v>1387</v>
      </c>
      <c r="D179" t="s">
        <v>1750</v>
      </c>
      <c r="E179" t="s">
        <v>1750</v>
      </c>
      <c r="F179" t="s">
        <v>1387</v>
      </c>
      <c r="G179" t="s">
        <v>1388</v>
      </c>
      <c r="H179" s="8">
        <f>SUMPRODUCT(SUMIFS(AssessedValuation[100% Residential],AssessedValuation[Dist],$C179:$E179,AssessedValuation[Tif_NonTIF],$A$4))</f>
        <v>913204850</v>
      </c>
      <c r="I179" s="8">
        <f>SUMPRODUCT(SUMIFS(AssessedValuation[100% Ag Land],AssessedValuation[Dist],$C179:$E179,AssessedValuation[Tif_NonTIF],$A$4))</f>
        <v>153557</v>
      </c>
      <c r="J179" s="8">
        <f>SUMPRODUCT(SUMIFS(AssessedValuation[100% Ag Building],AssessedValuation[Dist],$C179:$E179,AssessedValuation[Tif_NonTIF],$A$4))</f>
        <v>0</v>
      </c>
      <c r="K179" s="8">
        <f>SUMPRODUCT(SUMIFS(AssessedValuation[100% Commercial],AssessedValuation[Dist],$C179:$E179,AssessedValuation[Tif_NonTIF],$A$4))</f>
        <v>156869554</v>
      </c>
      <c r="L179" s="8">
        <f>SUMPRODUCT(SUMIFS(AssessedValuation[100% Industrial],AssessedValuation[Dist],$C179:$E179,AssessedValuation[Tif_NonTIF],$A$4))</f>
        <v>8173564</v>
      </c>
      <c r="M179" s="8">
        <f>SUMPRODUCT(SUMIFS(AssessedValuation[100% Reserved],AssessedValuation[Dist],$C179:$E179,AssessedValuation[Tif_NonTIF],$A$4))</f>
        <v>0</v>
      </c>
      <c r="N179" s="8">
        <f>SUMPRODUCT(SUMIFS(AssessedValuation[100% Reserved4],AssessedValuation[Dist],$C179,AssessedValuation[Tif_NonTIF],$A$4))</f>
        <v>0</v>
      </c>
      <c r="O179" s="8">
        <f>SUMPRODUCT(SUMIFS(AssessedValuation[100% Railroads],AssessedValuation[Dist],$C179:$E179,AssessedValuation[Tif_NonTIF],$A$4))</f>
        <v>0</v>
      </c>
      <c r="P179" s="8">
        <f>SUMPRODUCT(SUMIFS(AssessedValuation[100% Utilities],AssessedValuation[Dist],$C179:$E179,AssessedValuation[Tif_NonTIF],$A$4))</f>
        <v>0</v>
      </c>
      <c r="Q179" s="8">
        <f>SUMPRODUCT(SUMIFS(AssessedValuation[100% Other],AssessedValuation[Dist],$C179:$E179,AssessedValuation[Tif_NonTIF],$A$4))</f>
        <v>0</v>
      </c>
      <c r="R179" s="8">
        <f>SUMPRODUCT(SUMIFS(AssessedValuation[100% Gross],AssessedValuation[Dist],$C179:$E179,AssessedValuation[Tif_NonTIF],$A$4))</f>
        <v>1078401525</v>
      </c>
      <c r="S179" s="8">
        <f>SUMPRODUCT(SUMIFS(AssessedValuation[100% Military Exempt],AssessedValuation[Dist],$C179:$E179,AssessedValuation[Tif_NonTIF],$A$4))</f>
        <v>1828000</v>
      </c>
      <c r="T179" s="8">
        <f>SUMPRODUCT(SUMIFS(AssessedValuation[100% Homestead Exempt],AssessedValuation[Dist],$C179:$E179,AssessedValuation[Tif_NonTIF],$A$4))</f>
        <v>6935500</v>
      </c>
      <c r="U179" s="8">
        <f>SUMPRODUCT(SUMIFS(AssessedValuation[100% Net],AssessedValuation[Dist],$C179:$E179,AssessedValuation[Tif_NonTIF],$A$4))</f>
        <v>1069638025</v>
      </c>
      <c r="V179" s="8">
        <f>SUMPRODUCT(SUMIFS(AssessedValuation[100% Gas &amp; Elec Utilities],AssessedValuation[Dist],$C179:$E179,AssessedValuation[Tif_NonTIF],$A$4))</f>
        <v>69894611</v>
      </c>
      <c r="W179" s="8">
        <f t="shared" si="2"/>
        <v>1139532636</v>
      </c>
    </row>
    <row r="180" spans="1:23" x14ac:dyDescent="0.25">
      <c r="A180">
        <v>2026</v>
      </c>
      <c r="B180" t="s">
        <v>1029</v>
      </c>
      <c r="C180" t="s">
        <v>1389</v>
      </c>
      <c r="D180" t="s">
        <v>1750</v>
      </c>
      <c r="E180" t="s">
        <v>1750</v>
      </c>
      <c r="F180" t="s">
        <v>1389</v>
      </c>
      <c r="G180" t="s">
        <v>1390</v>
      </c>
      <c r="H180" s="8">
        <f>SUMPRODUCT(SUMIFS(AssessedValuation[100% Residential],AssessedValuation[Dist],$C180:$E180,AssessedValuation[Tif_NonTIF],$A$4))</f>
        <v>1465495013</v>
      </c>
      <c r="I180" s="8">
        <f>SUMPRODUCT(SUMIFS(AssessedValuation[100% Ag Land],AssessedValuation[Dist],$C180:$E180,AssessedValuation[Tif_NonTIF],$A$4))</f>
        <v>141684826</v>
      </c>
      <c r="J180" s="8">
        <f>SUMPRODUCT(SUMIFS(AssessedValuation[100% Ag Building],AssessedValuation[Dist],$C180:$E180,AssessedValuation[Tif_NonTIF],$A$4))</f>
        <v>6321230</v>
      </c>
      <c r="K180" s="8">
        <f>SUMPRODUCT(SUMIFS(AssessedValuation[100% Commercial],AssessedValuation[Dist],$C180:$E180,AssessedValuation[Tif_NonTIF],$A$4))</f>
        <v>329541493</v>
      </c>
      <c r="L180" s="8">
        <f>SUMPRODUCT(SUMIFS(AssessedValuation[100% Industrial],AssessedValuation[Dist],$C180:$E180,AssessedValuation[Tif_NonTIF],$A$4))</f>
        <v>138863084</v>
      </c>
      <c r="M180" s="8">
        <f>SUMPRODUCT(SUMIFS(AssessedValuation[100% Reserved],AssessedValuation[Dist],$C180:$E180,AssessedValuation[Tif_NonTIF],$A$4))</f>
        <v>0</v>
      </c>
      <c r="N180" s="8">
        <f>SUMPRODUCT(SUMIFS(AssessedValuation[100% Reserved4],AssessedValuation[Dist],$C180,AssessedValuation[Tif_NonTIF],$A$4))</f>
        <v>0</v>
      </c>
      <c r="O180" s="8">
        <f>SUMPRODUCT(SUMIFS(AssessedValuation[100% Railroads],AssessedValuation[Dist],$C180:$E180,AssessedValuation[Tif_NonTIF],$A$4))</f>
        <v>12604241</v>
      </c>
      <c r="P180" s="8">
        <f>SUMPRODUCT(SUMIFS(AssessedValuation[100% Utilities],AssessedValuation[Dist],$C180:$E180,AssessedValuation[Tif_NonTIF],$A$4))</f>
        <v>473508</v>
      </c>
      <c r="Q180" s="8">
        <f>SUMPRODUCT(SUMIFS(AssessedValuation[100% Other],AssessedValuation[Dist],$C180:$E180,AssessedValuation[Tif_NonTIF],$A$4))</f>
        <v>0</v>
      </c>
      <c r="R180" s="8">
        <f>SUMPRODUCT(SUMIFS(AssessedValuation[100% Gross],AssessedValuation[Dist],$C180:$E180,AssessedValuation[Tif_NonTIF],$A$4))</f>
        <v>2094983395</v>
      </c>
      <c r="S180" s="8">
        <f>SUMPRODUCT(SUMIFS(AssessedValuation[100% Military Exempt],AssessedValuation[Dist],$C180:$E180,AssessedValuation[Tif_NonTIF],$A$4))</f>
        <v>0</v>
      </c>
      <c r="T180" s="8">
        <f>SUMPRODUCT(SUMIFS(AssessedValuation[100% Homestead Exempt],AssessedValuation[Dist],$C180:$E180,AssessedValuation[Tif_NonTIF],$A$4))</f>
        <v>24003968</v>
      </c>
      <c r="U180" s="8">
        <f>SUMPRODUCT(SUMIFS(AssessedValuation[100% Net],AssessedValuation[Dist],$C180:$E180,AssessedValuation[Tif_NonTIF],$A$4))</f>
        <v>2070979427</v>
      </c>
      <c r="V180" s="8">
        <f>SUMPRODUCT(SUMIFS(AssessedValuation[100% Gas &amp; Elec Utilities],AssessedValuation[Dist],$C180:$E180,AssessedValuation[Tif_NonTIF],$A$4))</f>
        <v>564681283</v>
      </c>
      <c r="W180" s="8">
        <f t="shared" si="2"/>
        <v>2635660710</v>
      </c>
    </row>
    <row r="181" spans="1:23" x14ac:dyDescent="0.25">
      <c r="A181">
        <v>2026</v>
      </c>
      <c r="B181" t="s">
        <v>1024</v>
      </c>
      <c r="C181" t="s">
        <v>1391</v>
      </c>
      <c r="D181" t="s">
        <v>1750</v>
      </c>
      <c r="E181" t="s">
        <v>1750</v>
      </c>
      <c r="F181" t="s">
        <v>1391</v>
      </c>
      <c r="G181" t="s">
        <v>1392</v>
      </c>
      <c r="H181" s="8">
        <f>SUMPRODUCT(SUMIFS(AssessedValuation[100% Residential],AssessedValuation[Dist],$C181:$E181,AssessedValuation[Tif_NonTIF],$A$4))</f>
        <v>398402840</v>
      </c>
      <c r="I181" s="8">
        <f>SUMPRODUCT(SUMIFS(AssessedValuation[100% Ag Land],AssessedValuation[Dist],$C181:$E181,AssessedValuation[Tif_NonTIF],$A$4))</f>
        <v>42569100</v>
      </c>
      <c r="J181" s="8">
        <f>SUMPRODUCT(SUMIFS(AssessedValuation[100% Ag Building],AssessedValuation[Dist],$C181:$E181,AssessedValuation[Tif_NonTIF],$A$4))</f>
        <v>3688500</v>
      </c>
      <c r="K181" s="8">
        <f>SUMPRODUCT(SUMIFS(AssessedValuation[100% Commercial],AssessedValuation[Dist],$C181:$E181,AssessedValuation[Tif_NonTIF],$A$4))</f>
        <v>16847060</v>
      </c>
      <c r="L181" s="8">
        <f>SUMPRODUCT(SUMIFS(AssessedValuation[100% Industrial],AssessedValuation[Dist],$C181:$E181,AssessedValuation[Tif_NonTIF],$A$4))</f>
        <v>0</v>
      </c>
      <c r="M181" s="8">
        <f>SUMPRODUCT(SUMIFS(AssessedValuation[100% Reserved],AssessedValuation[Dist],$C181:$E181,AssessedValuation[Tif_NonTIF],$A$4))</f>
        <v>0</v>
      </c>
      <c r="N181" s="8">
        <f>SUMPRODUCT(SUMIFS(AssessedValuation[100% Reserved4],AssessedValuation[Dist],$C181,AssessedValuation[Tif_NonTIF],$A$4))</f>
        <v>0</v>
      </c>
      <c r="O181" s="8">
        <f>SUMPRODUCT(SUMIFS(AssessedValuation[100% Railroads],AssessedValuation[Dist],$C181:$E181,AssessedValuation[Tif_NonTIF],$A$4))</f>
        <v>0</v>
      </c>
      <c r="P181" s="8">
        <f>SUMPRODUCT(SUMIFS(AssessedValuation[100% Utilities],AssessedValuation[Dist],$C181:$E181,AssessedValuation[Tif_NonTIF],$A$4))</f>
        <v>629657</v>
      </c>
      <c r="Q181" s="8">
        <f>SUMPRODUCT(SUMIFS(AssessedValuation[100% Other],AssessedValuation[Dist],$C181:$E181,AssessedValuation[Tif_NonTIF],$A$4))</f>
        <v>0</v>
      </c>
      <c r="R181" s="8">
        <f>SUMPRODUCT(SUMIFS(AssessedValuation[100% Gross],AssessedValuation[Dist],$C181:$E181,AssessedValuation[Tif_NonTIF],$A$4))</f>
        <v>462137157</v>
      </c>
      <c r="S181" s="8">
        <f>SUMPRODUCT(SUMIFS(AssessedValuation[100% Military Exempt],AssessedValuation[Dist],$C181:$E181,AssessedValuation[Tif_NonTIF],$A$4))</f>
        <v>496695</v>
      </c>
      <c r="T181" s="8">
        <f>SUMPRODUCT(SUMIFS(AssessedValuation[100% Homestead Exempt],AssessedValuation[Dist],$C181:$E181,AssessedValuation[Tif_NonTIF],$A$4))</f>
        <v>1296750</v>
      </c>
      <c r="U181" s="8">
        <f>SUMPRODUCT(SUMIFS(AssessedValuation[100% Net],AssessedValuation[Dist],$C181:$E181,AssessedValuation[Tif_NonTIF],$A$4))</f>
        <v>460343712</v>
      </c>
      <c r="V181" s="8">
        <f>SUMPRODUCT(SUMIFS(AssessedValuation[100% Gas &amp; Elec Utilities],AssessedValuation[Dist],$C181:$E181,AssessedValuation[Tif_NonTIF],$A$4))</f>
        <v>9745071</v>
      </c>
      <c r="W181" s="8">
        <f t="shared" si="2"/>
        <v>470088783</v>
      </c>
    </row>
    <row r="182" spans="1:23" x14ac:dyDescent="0.25">
      <c r="A182">
        <v>2026</v>
      </c>
      <c r="B182" t="s">
        <v>1029</v>
      </c>
      <c r="C182" t="s">
        <v>1393</v>
      </c>
      <c r="D182" t="s">
        <v>1750</v>
      </c>
      <c r="E182" t="s">
        <v>1750</v>
      </c>
      <c r="F182" t="s">
        <v>1393</v>
      </c>
      <c r="G182" t="s">
        <v>1394</v>
      </c>
      <c r="H182" s="8">
        <f>SUMPRODUCT(SUMIFS(AssessedValuation[100% Residential],AssessedValuation[Dist],$C182:$E182,AssessedValuation[Tif_NonTIF],$A$4))</f>
        <v>1809536959</v>
      </c>
      <c r="I182" s="8">
        <f>SUMPRODUCT(SUMIFS(AssessedValuation[100% Ag Land],AssessedValuation[Dist],$C182:$E182,AssessedValuation[Tif_NonTIF],$A$4))</f>
        <v>75051270</v>
      </c>
      <c r="J182" s="8">
        <f>SUMPRODUCT(SUMIFS(AssessedValuation[100% Ag Building],AssessedValuation[Dist],$C182:$E182,AssessedValuation[Tif_NonTIF],$A$4))</f>
        <v>11008520</v>
      </c>
      <c r="K182" s="8">
        <f>SUMPRODUCT(SUMIFS(AssessedValuation[100% Commercial],AssessedValuation[Dist],$C182:$E182,AssessedValuation[Tif_NonTIF],$A$4))</f>
        <v>485757362</v>
      </c>
      <c r="L182" s="8">
        <f>SUMPRODUCT(SUMIFS(AssessedValuation[100% Industrial],AssessedValuation[Dist],$C182:$E182,AssessedValuation[Tif_NonTIF],$A$4))</f>
        <v>124769961</v>
      </c>
      <c r="M182" s="8">
        <f>SUMPRODUCT(SUMIFS(AssessedValuation[100% Reserved],AssessedValuation[Dist],$C182:$E182,AssessedValuation[Tif_NonTIF],$A$4))</f>
        <v>0</v>
      </c>
      <c r="N182" s="8">
        <f>SUMPRODUCT(SUMIFS(AssessedValuation[100% Reserved4],AssessedValuation[Dist],$C182,AssessedValuation[Tif_NonTIF],$A$4))</f>
        <v>0</v>
      </c>
      <c r="O182" s="8">
        <f>SUMPRODUCT(SUMIFS(AssessedValuation[100% Railroads],AssessedValuation[Dist],$C182:$E182,AssessedValuation[Tif_NonTIF],$A$4))</f>
        <v>46080744</v>
      </c>
      <c r="P182" s="8">
        <f>SUMPRODUCT(SUMIFS(AssessedValuation[100% Utilities],AssessedValuation[Dist],$C182:$E182,AssessedValuation[Tif_NonTIF],$A$4))</f>
        <v>1186222</v>
      </c>
      <c r="Q182" s="8">
        <f>SUMPRODUCT(SUMIFS(AssessedValuation[100% Other],AssessedValuation[Dist],$C182:$E182,AssessedValuation[Tif_NonTIF],$A$4))</f>
        <v>0</v>
      </c>
      <c r="R182" s="8">
        <f>SUMPRODUCT(SUMIFS(AssessedValuation[100% Gross],AssessedValuation[Dist],$C182:$E182,AssessedValuation[Tif_NonTIF],$A$4))</f>
        <v>2553391038</v>
      </c>
      <c r="S182" s="8">
        <f>SUMPRODUCT(SUMIFS(AssessedValuation[100% Military Exempt],AssessedValuation[Dist],$C182:$E182,AssessedValuation[Tif_NonTIF],$A$4))</f>
        <v>4764000</v>
      </c>
      <c r="T182" s="8">
        <f>SUMPRODUCT(SUMIFS(AssessedValuation[100% Homestead Exempt],AssessedValuation[Dist],$C182:$E182,AssessedValuation[Tif_NonTIF],$A$4))</f>
        <v>20182500</v>
      </c>
      <c r="U182" s="8">
        <f>SUMPRODUCT(SUMIFS(AssessedValuation[100% Net],AssessedValuation[Dist],$C182:$E182,AssessedValuation[Tif_NonTIF],$A$4))</f>
        <v>2528444538</v>
      </c>
      <c r="V182" s="8">
        <f>SUMPRODUCT(SUMIFS(AssessedValuation[100% Gas &amp; Elec Utilities],AssessedValuation[Dist],$C182:$E182,AssessedValuation[Tif_NonTIF],$A$4))</f>
        <v>254133467</v>
      </c>
      <c r="W182" s="8">
        <f t="shared" si="2"/>
        <v>2782578005</v>
      </c>
    </row>
    <row r="183" spans="1:23" x14ac:dyDescent="0.25">
      <c r="A183">
        <v>2026</v>
      </c>
      <c r="B183" t="s">
        <v>1040</v>
      </c>
      <c r="C183" t="s">
        <v>1395</v>
      </c>
      <c r="D183" t="s">
        <v>1750</v>
      </c>
      <c r="E183" t="s">
        <v>1750</v>
      </c>
      <c r="F183" t="s">
        <v>1395</v>
      </c>
      <c r="G183" t="s">
        <v>1396</v>
      </c>
      <c r="H183" s="8">
        <f>SUMPRODUCT(SUMIFS(AssessedValuation[100% Residential],AssessedValuation[Dist],$C183:$E183,AssessedValuation[Tif_NonTIF],$A$4))</f>
        <v>358700765</v>
      </c>
      <c r="I183" s="8">
        <f>SUMPRODUCT(SUMIFS(AssessedValuation[100% Ag Land],AssessedValuation[Dist],$C183:$E183,AssessedValuation[Tif_NonTIF],$A$4))</f>
        <v>232461087</v>
      </c>
      <c r="J183" s="8">
        <f>SUMPRODUCT(SUMIFS(AssessedValuation[100% Ag Building],AssessedValuation[Dist],$C183:$E183,AssessedValuation[Tif_NonTIF],$A$4))</f>
        <v>15797200</v>
      </c>
      <c r="K183" s="8">
        <f>SUMPRODUCT(SUMIFS(AssessedValuation[100% Commercial],AssessedValuation[Dist],$C183:$E183,AssessedValuation[Tif_NonTIF],$A$4))</f>
        <v>33560355</v>
      </c>
      <c r="L183" s="8">
        <f>SUMPRODUCT(SUMIFS(AssessedValuation[100% Industrial],AssessedValuation[Dist],$C183:$E183,AssessedValuation[Tif_NonTIF],$A$4))</f>
        <v>14905911</v>
      </c>
      <c r="M183" s="8">
        <f>SUMPRODUCT(SUMIFS(AssessedValuation[100% Reserved],AssessedValuation[Dist],$C183:$E183,AssessedValuation[Tif_NonTIF],$A$4))</f>
        <v>0</v>
      </c>
      <c r="N183" s="8">
        <f>SUMPRODUCT(SUMIFS(AssessedValuation[100% Reserved4],AssessedValuation[Dist],$C183,AssessedValuation[Tif_NonTIF],$A$4))</f>
        <v>0</v>
      </c>
      <c r="O183" s="8">
        <f>SUMPRODUCT(SUMIFS(AssessedValuation[100% Railroads],AssessedValuation[Dist],$C183:$E183,AssessedValuation[Tif_NonTIF],$A$4))</f>
        <v>0</v>
      </c>
      <c r="P183" s="8">
        <f>SUMPRODUCT(SUMIFS(AssessedValuation[100% Utilities],AssessedValuation[Dist],$C183:$E183,AssessedValuation[Tif_NonTIF],$A$4))</f>
        <v>4701090</v>
      </c>
      <c r="Q183" s="8">
        <f>SUMPRODUCT(SUMIFS(AssessedValuation[100% Other],AssessedValuation[Dist],$C183:$E183,AssessedValuation[Tif_NonTIF],$A$4))</f>
        <v>0</v>
      </c>
      <c r="R183" s="8">
        <f>SUMPRODUCT(SUMIFS(AssessedValuation[100% Gross],AssessedValuation[Dist],$C183:$E183,AssessedValuation[Tif_NonTIF],$A$4))</f>
        <v>660126408</v>
      </c>
      <c r="S183" s="8">
        <f>SUMPRODUCT(SUMIFS(AssessedValuation[100% Military Exempt],AssessedValuation[Dist],$C183:$E183,AssessedValuation[Tif_NonTIF],$A$4))</f>
        <v>760000</v>
      </c>
      <c r="T183" s="8">
        <f>SUMPRODUCT(SUMIFS(AssessedValuation[100% Homestead Exempt],AssessedValuation[Dist],$C183:$E183,AssessedValuation[Tif_NonTIF],$A$4))</f>
        <v>2775500</v>
      </c>
      <c r="U183" s="8">
        <f>SUMPRODUCT(SUMIFS(AssessedValuation[100% Net],AssessedValuation[Dist],$C183:$E183,AssessedValuation[Tif_NonTIF],$A$4))</f>
        <v>656590908</v>
      </c>
      <c r="V183" s="8">
        <f>SUMPRODUCT(SUMIFS(AssessedValuation[100% Gas &amp; Elec Utilities],AssessedValuation[Dist],$C183:$E183,AssessedValuation[Tif_NonTIF],$A$4))</f>
        <v>55067190</v>
      </c>
      <c r="W183" s="8">
        <f t="shared" si="2"/>
        <v>711658098</v>
      </c>
    </row>
    <row r="184" spans="1:23" x14ac:dyDescent="0.25">
      <c r="A184">
        <v>2026</v>
      </c>
      <c r="B184" t="s">
        <v>1024</v>
      </c>
      <c r="C184" t="s">
        <v>1397</v>
      </c>
      <c r="D184" t="s">
        <v>1750</v>
      </c>
      <c r="E184" t="s">
        <v>1750</v>
      </c>
      <c r="F184" t="s">
        <v>1397</v>
      </c>
      <c r="G184" t="s">
        <v>1398</v>
      </c>
      <c r="H184" s="8">
        <f>SUMPRODUCT(SUMIFS(AssessedValuation[100% Residential],AssessedValuation[Dist],$C184:$E184,AssessedValuation[Tif_NonTIF],$A$4))</f>
        <v>106338008</v>
      </c>
      <c r="I184" s="8">
        <f>SUMPRODUCT(SUMIFS(AssessedValuation[100% Ag Land],AssessedValuation[Dist],$C184:$E184,AssessedValuation[Tif_NonTIF],$A$4))</f>
        <v>38721863</v>
      </c>
      <c r="J184" s="8">
        <f>SUMPRODUCT(SUMIFS(AssessedValuation[100% Ag Building],AssessedValuation[Dist],$C184:$E184,AssessedValuation[Tif_NonTIF],$A$4))</f>
        <v>1410680</v>
      </c>
      <c r="K184" s="8">
        <f>SUMPRODUCT(SUMIFS(AssessedValuation[100% Commercial],AssessedValuation[Dist],$C184:$E184,AssessedValuation[Tif_NonTIF],$A$4))</f>
        <v>2843409</v>
      </c>
      <c r="L184" s="8">
        <f>SUMPRODUCT(SUMIFS(AssessedValuation[100% Industrial],AssessedValuation[Dist],$C184:$E184,AssessedValuation[Tif_NonTIF],$A$4))</f>
        <v>0</v>
      </c>
      <c r="M184" s="8">
        <f>SUMPRODUCT(SUMIFS(AssessedValuation[100% Reserved],AssessedValuation[Dist],$C184:$E184,AssessedValuation[Tif_NonTIF],$A$4))</f>
        <v>0</v>
      </c>
      <c r="N184" s="8">
        <f>SUMPRODUCT(SUMIFS(AssessedValuation[100% Reserved4],AssessedValuation[Dist],$C184,AssessedValuation[Tif_NonTIF],$A$4))</f>
        <v>0</v>
      </c>
      <c r="O184" s="8">
        <f>SUMPRODUCT(SUMIFS(AssessedValuation[100% Railroads],AssessedValuation[Dist],$C184:$E184,AssessedValuation[Tif_NonTIF],$A$4))</f>
        <v>13258299</v>
      </c>
      <c r="P184" s="8">
        <f>SUMPRODUCT(SUMIFS(AssessedValuation[100% Utilities],AssessedValuation[Dist],$C184:$E184,AssessedValuation[Tif_NonTIF],$A$4))</f>
        <v>1755002</v>
      </c>
      <c r="Q184" s="8">
        <f>SUMPRODUCT(SUMIFS(AssessedValuation[100% Other],AssessedValuation[Dist],$C184:$E184,AssessedValuation[Tif_NonTIF],$A$4))</f>
        <v>1020</v>
      </c>
      <c r="R184" s="8">
        <f>SUMPRODUCT(SUMIFS(AssessedValuation[100% Gross],AssessedValuation[Dist],$C184:$E184,AssessedValuation[Tif_NonTIF],$A$4))</f>
        <v>164328281</v>
      </c>
      <c r="S184" s="8">
        <f>SUMPRODUCT(SUMIFS(AssessedValuation[100% Military Exempt],AssessedValuation[Dist],$C184:$E184,AssessedValuation[Tif_NonTIF],$A$4))</f>
        <v>383013</v>
      </c>
      <c r="T184" s="8">
        <f>SUMPRODUCT(SUMIFS(AssessedValuation[100% Homestead Exempt],AssessedValuation[Dist],$C184:$E184,AssessedValuation[Tif_NonTIF],$A$4))</f>
        <v>910000</v>
      </c>
      <c r="U184" s="8">
        <f>SUMPRODUCT(SUMIFS(AssessedValuation[100% Net],AssessedValuation[Dist],$C184:$E184,AssessedValuation[Tif_NonTIF],$A$4))</f>
        <v>163035268</v>
      </c>
      <c r="V184" s="8">
        <f>SUMPRODUCT(SUMIFS(AssessedValuation[100% Gas &amp; Elec Utilities],AssessedValuation[Dist],$C184:$E184,AssessedValuation[Tif_NonTIF],$A$4))</f>
        <v>11105499</v>
      </c>
      <c r="W184" s="8">
        <f t="shared" si="2"/>
        <v>174140767</v>
      </c>
    </row>
    <row r="185" spans="1:23" x14ac:dyDescent="0.25">
      <c r="A185">
        <v>2026</v>
      </c>
      <c r="B185" t="s">
        <v>1052</v>
      </c>
      <c r="C185" t="s">
        <v>1399</v>
      </c>
      <c r="D185" t="s">
        <v>1750</v>
      </c>
      <c r="E185" t="s">
        <v>1750</v>
      </c>
      <c r="F185" t="s">
        <v>1399</v>
      </c>
      <c r="G185" t="s">
        <v>1400</v>
      </c>
      <c r="H185" s="8">
        <f>SUMPRODUCT(SUMIFS(AssessedValuation[100% Residential],AssessedValuation[Dist],$C185:$E185,AssessedValuation[Tif_NonTIF],$A$4))</f>
        <v>360482578</v>
      </c>
      <c r="I185" s="8">
        <f>SUMPRODUCT(SUMIFS(AssessedValuation[100% Ag Land],AssessedValuation[Dist],$C185:$E185,AssessedValuation[Tif_NonTIF],$A$4))</f>
        <v>133902967</v>
      </c>
      <c r="J185" s="8">
        <f>SUMPRODUCT(SUMIFS(AssessedValuation[100% Ag Building],AssessedValuation[Dist],$C185:$E185,AssessedValuation[Tif_NonTIF],$A$4))</f>
        <v>10463773</v>
      </c>
      <c r="K185" s="8">
        <f>SUMPRODUCT(SUMIFS(AssessedValuation[100% Commercial],AssessedValuation[Dist],$C185:$E185,AssessedValuation[Tif_NonTIF],$A$4))</f>
        <v>42944525</v>
      </c>
      <c r="L185" s="8">
        <f>SUMPRODUCT(SUMIFS(AssessedValuation[100% Industrial],AssessedValuation[Dist],$C185:$E185,AssessedValuation[Tif_NonTIF],$A$4))</f>
        <v>6626803</v>
      </c>
      <c r="M185" s="8">
        <f>SUMPRODUCT(SUMIFS(AssessedValuation[100% Reserved],AssessedValuation[Dist],$C185:$E185,AssessedValuation[Tif_NonTIF],$A$4))</f>
        <v>0</v>
      </c>
      <c r="N185" s="8">
        <f>SUMPRODUCT(SUMIFS(AssessedValuation[100% Reserved4],AssessedValuation[Dist],$C185,AssessedValuation[Tif_NonTIF],$A$4))</f>
        <v>0</v>
      </c>
      <c r="O185" s="8">
        <f>SUMPRODUCT(SUMIFS(AssessedValuation[100% Railroads],AssessedValuation[Dist],$C185:$E185,AssessedValuation[Tif_NonTIF],$A$4))</f>
        <v>9634989</v>
      </c>
      <c r="P185" s="8">
        <f>SUMPRODUCT(SUMIFS(AssessedValuation[100% Utilities],AssessedValuation[Dist],$C185:$E185,AssessedValuation[Tif_NonTIF],$A$4))</f>
        <v>227970</v>
      </c>
      <c r="Q185" s="8">
        <f>SUMPRODUCT(SUMIFS(AssessedValuation[100% Other],AssessedValuation[Dist],$C185:$E185,AssessedValuation[Tif_NonTIF],$A$4))</f>
        <v>0</v>
      </c>
      <c r="R185" s="8">
        <f>SUMPRODUCT(SUMIFS(AssessedValuation[100% Gross],AssessedValuation[Dist],$C185:$E185,AssessedValuation[Tif_NonTIF],$A$4))</f>
        <v>564283605</v>
      </c>
      <c r="S185" s="8">
        <f>SUMPRODUCT(SUMIFS(AssessedValuation[100% Military Exempt],AssessedValuation[Dist],$C185:$E185,AssessedValuation[Tif_NonTIF],$A$4))</f>
        <v>848000</v>
      </c>
      <c r="T185" s="8">
        <f>SUMPRODUCT(SUMIFS(AssessedValuation[100% Homestead Exempt],AssessedValuation[Dist],$C185:$E185,AssessedValuation[Tif_NonTIF],$A$4))</f>
        <v>3906500</v>
      </c>
      <c r="U185" s="8">
        <f>SUMPRODUCT(SUMIFS(AssessedValuation[100% Net],AssessedValuation[Dist],$C185:$E185,AssessedValuation[Tif_NonTIF],$A$4))</f>
        <v>559529105</v>
      </c>
      <c r="V185" s="8">
        <f>SUMPRODUCT(SUMIFS(AssessedValuation[100% Gas &amp; Elec Utilities],AssessedValuation[Dist],$C185:$E185,AssessedValuation[Tif_NonTIF],$A$4))</f>
        <v>31559221</v>
      </c>
      <c r="W185" s="8">
        <f t="shared" si="2"/>
        <v>591088326</v>
      </c>
    </row>
    <row r="186" spans="1:23" x14ac:dyDescent="0.25">
      <c r="A186">
        <v>2026</v>
      </c>
      <c r="B186" t="s">
        <v>1043</v>
      </c>
      <c r="C186" t="s">
        <v>1401</v>
      </c>
      <c r="D186" t="s">
        <v>1750</v>
      </c>
      <c r="E186" t="s">
        <v>1750</v>
      </c>
      <c r="F186" t="s">
        <v>1401</v>
      </c>
      <c r="G186" t="s">
        <v>1402</v>
      </c>
      <c r="H186" s="8">
        <f>SUMPRODUCT(SUMIFS(AssessedValuation[100% Residential],AssessedValuation[Dist],$C186:$E186,AssessedValuation[Tif_NonTIF],$A$4))</f>
        <v>195583357</v>
      </c>
      <c r="I186" s="8">
        <f>SUMPRODUCT(SUMIFS(AssessedValuation[100% Ag Land],AssessedValuation[Dist],$C186:$E186,AssessedValuation[Tif_NonTIF],$A$4))</f>
        <v>211377110</v>
      </c>
      <c r="J186" s="8">
        <f>SUMPRODUCT(SUMIFS(AssessedValuation[100% Ag Building],AssessedValuation[Dist],$C186:$E186,AssessedValuation[Tif_NonTIF],$A$4))</f>
        <v>13782650</v>
      </c>
      <c r="K186" s="8">
        <f>SUMPRODUCT(SUMIFS(AssessedValuation[100% Commercial],AssessedValuation[Dist],$C186:$E186,AssessedValuation[Tif_NonTIF],$A$4))</f>
        <v>16913656</v>
      </c>
      <c r="L186" s="8">
        <f>SUMPRODUCT(SUMIFS(AssessedValuation[100% Industrial],AssessedValuation[Dist],$C186:$E186,AssessedValuation[Tif_NonTIF],$A$4))</f>
        <v>0</v>
      </c>
      <c r="M186" s="8">
        <f>SUMPRODUCT(SUMIFS(AssessedValuation[100% Reserved],AssessedValuation[Dist],$C186:$E186,AssessedValuation[Tif_NonTIF],$A$4))</f>
        <v>0</v>
      </c>
      <c r="N186" s="8">
        <f>SUMPRODUCT(SUMIFS(AssessedValuation[100% Reserved4],AssessedValuation[Dist],$C186,AssessedValuation[Tif_NonTIF],$A$4))</f>
        <v>0</v>
      </c>
      <c r="O186" s="8">
        <f>SUMPRODUCT(SUMIFS(AssessedValuation[100% Railroads],AssessedValuation[Dist],$C186:$E186,AssessedValuation[Tif_NonTIF],$A$4))</f>
        <v>0</v>
      </c>
      <c r="P186" s="8">
        <f>SUMPRODUCT(SUMIFS(AssessedValuation[100% Utilities],AssessedValuation[Dist],$C186:$E186,AssessedValuation[Tif_NonTIF],$A$4))</f>
        <v>34361604</v>
      </c>
      <c r="Q186" s="8">
        <f>SUMPRODUCT(SUMIFS(AssessedValuation[100% Other],AssessedValuation[Dist],$C186:$E186,AssessedValuation[Tif_NonTIF],$A$4))</f>
        <v>0</v>
      </c>
      <c r="R186" s="8">
        <f>SUMPRODUCT(SUMIFS(AssessedValuation[100% Gross],AssessedValuation[Dist],$C186:$E186,AssessedValuation[Tif_NonTIF],$A$4))</f>
        <v>472018377</v>
      </c>
      <c r="S186" s="8">
        <f>SUMPRODUCT(SUMIFS(AssessedValuation[100% Military Exempt],AssessedValuation[Dist],$C186:$E186,AssessedValuation[Tif_NonTIF],$A$4))</f>
        <v>776180</v>
      </c>
      <c r="T186" s="8">
        <f>SUMPRODUCT(SUMIFS(AssessedValuation[100% Homestead Exempt],AssessedValuation[Dist],$C186:$E186,AssessedValuation[Tif_NonTIF],$A$4))</f>
        <v>2820827</v>
      </c>
      <c r="U186" s="8">
        <f>SUMPRODUCT(SUMIFS(AssessedValuation[100% Net],AssessedValuation[Dist],$C186:$E186,AssessedValuation[Tif_NonTIF],$A$4))</f>
        <v>468421370</v>
      </c>
      <c r="V186" s="8">
        <f>SUMPRODUCT(SUMIFS(AssessedValuation[100% Gas &amp; Elec Utilities],AssessedValuation[Dist],$C186:$E186,AssessedValuation[Tif_NonTIF],$A$4))</f>
        <v>48329084</v>
      </c>
      <c r="W186" s="8">
        <f t="shared" si="2"/>
        <v>516750454</v>
      </c>
    </row>
    <row r="187" spans="1:23" x14ac:dyDescent="0.25">
      <c r="A187">
        <v>2026</v>
      </c>
      <c r="B187" t="s">
        <v>1043</v>
      </c>
      <c r="C187" t="s">
        <v>1403</v>
      </c>
      <c r="D187" t="s">
        <v>1750</v>
      </c>
      <c r="E187" t="s">
        <v>1750</v>
      </c>
      <c r="F187" t="s">
        <v>1403</v>
      </c>
      <c r="G187" t="s">
        <v>1404</v>
      </c>
      <c r="H187" s="8">
        <f>SUMPRODUCT(SUMIFS(AssessedValuation[100% Residential],AssessedValuation[Dist],$C187:$E187,AssessedValuation[Tif_NonTIF],$A$4))</f>
        <v>775179956</v>
      </c>
      <c r="I187" s="8">
        <f>SUMPRODUCT(SUMIFS(AssessedValuation[100% Ag Land],AssessedValuation[Dist],$C187:$E187,AssessedValuation[Tif_NonTIF],$A$4))</f>
        <v>194900280</v>
      </c>
      <c r="J187" s="8">
        <f>SUMPRODUCT(SUMIFS(AssessedValuation[100% Ag Building],AssessedValuation[Dist],$C187:$E187,AssessedValuation[Tif_NonTIF],$A$4))</f>
        <v>52875110</v>
      </c>
      <c r="K187" s="8">
        <f>SUMPRODUCT(SUMIFS(AssessedValuation[100% Commercial],AssessedValuation[Dist],$C187:$E187,AssessedValuation[Tif_NonTIF],$A$4))</f>
        <v>77152620</v>
      </c>
      <c r="L187" s="8">
        <f>SUMPRODUCT(SUMIFS(AssessedValuation[100% Industrial],AssessedValuation[Dist],$C187:$E187,AssessedValuation[Tif_NonTIF],$A$4))</f>
        <v>12848058</v>
      </c>
      <c r="M187" s="8">
        <f>SUMPRODUCT(SUMIFS(AssessedValuation[100% Reserved],AssessedValuation[Dist],$C187:$E187,AssessedValuation[Tif_NonTIF],$A$4))</f>
        <v>0</v>
      </c>
      <c r="N187" s="8">
        <f>SUMPRODUCT(SUMIFS(AssessedValuation[100% Reserved4],AssessedValuation[Dist],$C187,AssessedValuation[Tif_NonTIF],$A$4))</f>
        <v>0</v>
      </c>
      <c r="O187" s="8">
        <f>SUMPRODUCT(SUMIFS(AssessedValuation[100% Railroads],AssessedValuation[Dist],$C187:$E187,AssessedValuation[Tif_NonTIF],$A$4))</f>
        <v>676864</v>
      </c>
      <c r="P187" s="8">
        <f>SUMPRODUCT(SUMIFS(AssessedValuation[100% Utilities],AssessedValuation[Dist],$C187:$E187,AssessedValuation[Tif_NonTIF],$A$4))</f>
        <v>8459876</v>
      </c>
      <c r="Q187" s="8">
        <f>SUMPRODUCT(SUMIFS(AssessedValuation[100% Other],AssessedValuation[Dist],$C187:$E187,AssessedValuation[Tif_NonTIF],$A$4))</f>
        <v>0</v>
      </c>
      <c r="R187" s="8">
        <f>SUMPRODUCT(SUMIFS(AssessedValuation[100% Gross],AssessedValuation[Dist],$C187:$E187,AssessedValuation[Tif_NonTIF],$A$4))</f>
        <v>1122092764</v>
      </c>
      <c r="S187" s="8">
        <f>SUMPRODUCT(SUMIFS(AssessedValuation[100% Military Exempt],AssessedValuation[Dist],$C187:$E187,AssessedValuation[Tif_NonTIF],$A$4))</f>
        <v>817852</v>
      </c>
      <c r="T187" s="8">
        <f>SUMPRODUCT(SUMIFS(AssessedValuation[100% Homestead Exempt],AssessedValuation[Dist],$C187:$E187,AssessedValuation[Tif_NonTIF],$A$4))</f>
        <v>4204597</v>
      </c>
      <c r="U187" s="8">
        <f>SUMPRODUCT(SUMIFS(AssessedValuation[100% Net],AssessedValuation[Dist],$C187:$E187,AssessedValuation[Tif_NonTIF],$A$4))</f>
        <v>1117070315</v>
      </c>
      <c r="V187" s="8">
        <f>SUMPRODUCT(SUMIFS(AssessedValuation[100% Gas &amp; Elec Utilities],AssessedValuation[Dist],$C187:$E187,AssessedValuation[Tif_NonTIF],$A$4))</f>
        <v>88998360</v>
      </c>
      <c r="W187" s="8">
        <f t="shared" si="2"/>
        <v>1206068675</v>
      </c>
    </row>
    <row r="188" spans="1:23" x14ac:dyDescent="0.25">
      <c r="A188">
        <v>2026</v>
      </c>
      <c r="B188" t="s">
        <v>1031</v>
      </c>
      <c r="C188" t="s">
        <v>1405</v>
      </c>
      <c r="D188" t="s">
        <v>1750</v>
      </c>
      <c r="E188" t="s">
        <v>1750</v>
      </c>
      <c r="F188" t="s">
        <v>1405</v>
      </c>
      <c r="G188" t="s">
        <v>1406</v>
      </c>
      <c r="H188" s="8">
        <f>SUMPRODUCT(SUMIFS(AssessedValuation[100% Residential],AssessedValuation[Dist],$C188:$E188,AssessedValuation[Tif_NonTIF],$A$4))</f>
        <v>442009228</v>
      </c>
      <c r="I188" s="8">
        <f>SUMPRODUCT(SUMIFS(AssessedValuation[100% Ag Land],AssessedValuation[Dist],$C188:$E188,AssessedValuation[Tif_NonTIF],$A$4))</f>
        <v>120562553</v>
      </c>
      <c r="J188" s="8">
        <f>SUMPRODUCT(SUMIFS(AssessedValuation[100% Ag Building],AssessedValuation[Dist],$C188:$E188,AssessedValuation[Tif_NonTIF],$A$4))</f>
        <v>4299220</v>
      </c>
      <c r="K188" s="8">
        <f>SUMPRODUCT(SUMIFS(AssessedValuation[100% Commercial],AssessedValuation[Dist],$C188:$E188,AssessedValuation[Tif_NonTIF],$A$4))</f>
        <v>48682690</v>
      </c>
      <c r="L188" s="8">
        <f>SUMPRODUCT(SUMIFS(AssessedValuation[100% Industrial],AssessedValuation[Dist],$C188:$E188,AssessedValuation[Tif_NonTIF],$A$4))</f>
        <v>4043540</v>
      </c>
      <c r="M188" s="8">
        <f>SUMPRODUCT(SUMIFS(AssessedValuation[100% Reserved],AssessedValuation[Dist],$C188:$E188,AssessedValuation[Tif_NonTIF],$A$4))</f>
        <v>0</v>
      </c>
      <c r="N188" s="8">
        <f>SUMPRODUCT(SUMIFS(AssessedValuation[100% Reserved4],AssessedValuation[Dist],$C188,AssessedValuation[Tif_NonTIF],$A$4))</f>
        <v>0</v>
      </c>
      <c r="O188" s="8">
        <f>SUMPRODUCT(SUMIFS(AssessedValuation[100% Railroads],AssessedValuation[Dist],$C188:$E188,AssessedValuation[Tif_NonTIF],$A$4))</f>
        <v>40541833</v>
      </c>
      <c r="P188" s="8">
        <f>SUMPRODUCT(SUMIFS(AssessedValuation[100% Utilities],AssessedValuation[Dist],$C188:$E188,AssessedValuation[Tif_NonTIF],$A$4))</f>
        <v>279113</v>
      </c>
      <c r="Q188" s="8">
        <f>SUMPRODUCT(SUMIFS(AssessedValuation[100% Other],AssessedValuation[Dist],$C188:$E188,AssessedValuation[Tif_NonTIF],$A$4))</f>
        <v>528666</v>
      </c>
      <c r="R188" s="8">
        <f>SUMPRODUCT(SUMIFS(AssessedValuation[100% Gross],AssessedValuation[Dist],$C188:$E188,AssessedValuation[Tif_NonTIF],$A$4))</f>
        <v>660946843</v>
      </c>
      <c r="S188" s="8">
        <f>SUMPRODUCT(SUMIFS(AssessedValuation[100% Military Exempt],AssessedValuation[Dist],$C188:$E188,AssessedValuation[Tif_NonTIF],$A$4))</f>
        <v>942428</v>
      </c>
      <c r="T188" s="8">
        <f>SUMPRODUCT(SUMIFS(AssessedValuation[100% Homestead Exempt],AssessedValuation[Dist],$C188:$E188,AssessedValuation[Tif_NonTIF],$A$4))</f>
        <v>2041000</v>
      </c>
      <c r="U188" s="8">
        <f>SUMPRODUCT(SUMIFS(AssessedValuation[100% Net],AssessedValuation[Dist],$C188:$E188,AssessedValuation[Tif_NonTIF],$A$4))</f>
        <v>657963415</v>
      </c>
      <c r="V188" s="8">
        <f>SUMPRODUCT(SUMIFS(AssessedValuation[100% Gas &amp; Elec Utilities],AssessedValuation[Dist],$C188:$E188,AssessedValuation[Tif_NonTIF],$A$4))</f>
        <v>25294383</v>
      </c>
      <c r="W188" s="8">
        <f t="shared" si="2"/>
        <v>683257798</v>
      </c>
    </row>
    <row r="189" spans="1:23" x14ac:dyDescent="0.25">
      <c r="A189">
        <v>2026</v>
      </c>
      <c r="B189" t="s">
        <v>1034</v>
      </c>
      <c r="C189" t="s">
        <v>1407</v>
      </c>
      <c r="D189" t="s">
        <v>1750</v>
      </c>
      <c r="E189" t="s">
        <v>1750</v>
      </c>
      <c r="F189" t="s">
        <v>1407</v>
      </c>
      <c r="G189" t="s">
        <v>1408</v>
      </c>
      <c r="H189" s="8">
        <f>SUMPRODUCT(SUMIFS(AssessedValuation[100% Residential],AssessedValuation[Dist],$C189:$E189,AssessedValuation[Tif_NonTIF],$A$4))</f>
        <v>887290745</v>
      </c>
      <c r="I189" s="8">
        <f>SUMPRODUCT(SUMIFS(AssessedValuation[100% Ag Land],AssessedValuation[Dist],$C189:$E189,AssessedValuation[Tif_NonTIF],$A$4))</f>
        <v>306828160</v>
      </c>
      <c r="J189" s="8">
        <f>SUMPRODUCT(SUMIFS(AssessedValuation[100% Ag Building],AssessedValuation[Dist],$C189:$E189,AssessedValuation[Tif_NonTIF],$A$4))</f>
        <v>37176270</v>
      </c>
      <c r="K189" s="8">
        <f>SUMPRODUCT(SUMIFS(AssessedValuation[100% Commercial],AssessedValuation[Dist],$C189:$E189,AssessedValuation[Tif_NonTIF],$A$4))</f>
        <v>128136139</v>
      </c>
      <c r="L189" s="8">
        <f>SUMPRODUCT(SUMIFS(AssessedValuation[100% Industrial],AssessedValuation[Dist],$C189:$E189,AssessedValuation[Tif_NonTIF],$A$4))</f>
        <v>66032330</v>
      </c>
      <c r="M189" s="8">
        <f>SUMPRODUCT(SUMIFS(AssessedValuation[100% Reserved],AssessedValuation[Dist],$C189:$E189,AssessedValuation[Tif_NonTIF],$A$4))</f>
        <v>0</v>
      </c>
      <c r="N189" s="8">
        <f>SUMPRODUCT(SUMIFS(AssessedValuation[100% Reserved4],AssessedValuation[Dist],$C189,AssessedValuation[Tif_NonTIF],$A$4))</f>
        <v>0</v>
      </c>
      <c r="O189" s="8">
        <f>SUMPRODUCT(SUMIFS(AssessedValuation[100% Railroads],AssessedValuation[Dist],$C189:$E189,AssessedValuation[Tif_NonTIF],$A$4))</f>
        <v>31227446</v>
      </c>
      <c r="P189" s="8">
        <f>SUMPRODUCT(SUMIFS(AssessedValuation[100% Utilities],AssessedValuation[Dist],$C189:$E189,AssessedValuation[Tif_NonTIF],$A$4))</f>
        <v>41477592</v>
      </c>
      <c r="Q189" s="8">
        <f>SUMPRODUCT(SUMIFS(AssessedValuation[100% Other],AssessedValuation[Dist],$C189:$E189,AssessedValuation[Tif_NonTIF],$A$4))</f>
        <v>0</v>
      </c>
      <c r="R189" s="8">
        <f>SUMPRODUCT(SUMIFS(AssessedValuation[100% Gross],AssessedValuation[Dist],$C189:$E189,AssessedValuation[Tif_NonTIF],$A$4))</f>
        <v>1498168682</v>
      </c>
      <c r="S189" s="8">
        <f>SUMPRODUCT(SUMIFS(AssessedValuation[100% Military Exempt],AssessedValuation[Dist],$C189:$E189,AssessedValuation[Tif_NonTIF],$A$4))</f>
        <v>1356000</v>
      </c>
      <c r="T189" s="8">
        <f>SUMPRODUCT(SUMIFS(AssessedValuation[100% Homestead Exempt],AssessedValuation[Dist],$C189:$E189,AssessedValuation[Tif_NonTIF],$A$4))</f>
        <v>7026500</v>
      </c>
      <c r="U189" s="8">
        <f>SUMPRODUCT(SUMIFS(AssessedValuation[100% Net],AssessedValuation[Dist],$C189:$E189,AssessedValuation[Tif_NonTIF],$A$4))</f>
        <v>1489786182</v>
      </c>
      <c r="V189" s="8">
        <f>SUMPRODUCT(SUMIFS(AssessedValuation[100% Gas &amp; Elec Utilities],AssessedValuation[Dist],$C189:$E189,AssessedValuation[Tif_NonTIF],$A$4))</f>
        <v>31930724</v>
      </c>
      <c r="W189" s="8">
        <f t="shared" si="2"/>
        <v>1521716906</v>
      </c>
    </row>
    <row r="190" spans="1:23" x14ac:dyDescent="0.25">
      <c r="A190">
        <v>2026</v>
      </c>
      <c r="B190" t="s">
        <v>1029</v>
      </c>
      <c r="C190" t="s">
        <v>1409</v>
      </c>
      <c r="D190" t="s">
        <v>1750</v>
      </c>
      <c r="E190" t="s">
        <v>1750</v>
      </c>
      <c r="F190" t="s">
        <v>1409</v>
      </c>
      <c r="G190" t="s">
        <v>1410</v>
      </c>
      <c r="H190" s="8">
        <f>SUMPRODUCT(SUMIFS(AssessedValuation[100% Residential],AssessedValuation[Dist],$C190:$E190,AssessedValuation[Tif_NonTIF],$A$4))</f>
        <v>537514508</v>
      </c>
      <c r="I190" s="8">
        <f>SUMPRODUCT(SUMIFS(AssessedValuation[100% Ag Land],AssessedValuation[Dist],$C190:$E190,AssessedValuation[Tif_NonTIF],$A$4))</f>
        <v>140233880</v>
      </c>
      <c r="J190" s="8">
        <f>SUMPRODUCT(SUMIFS(AssessedValuation[100% Ag Building],AssessedValuation[Dist],$C190:$E190,AssessedValuation[Tif_NonTIF],$A$4))</f>
        <v>12323120</v>
      </c>
      <c r="K190" s="8">
        <f>SUMPRODUCT(SUMIFS(AssessedValuation[100% Commercial],AssessedValuation[Dist],$C190:$E190,AssessedValuation[Tif_NonTIF],$A$4))</f>
        <v>23160474</v>
      </c>
      <c r="L190" s="8">
        <f>SUMPRODUCT(SUMIFS(AssessedValuation[100% Industrial],AssessedValuation[Dist],$C190:$E190,AssessedValuation[Tif_NonTIF],$A$4))</f>
        <v>99134244</v>
      </c>
      <c r="M190" s="8">
        <f>SUMPRODUCT(SUMIFS(AssessedValuation[100% Reserved],AssessedValuation[Dist],$C190:$E190,AssessedValuation[Tif_NonTIF],$A$4))</f>
        <v>0</v>
      </c>
      <c r="N190" s="8">
        <f>SUMPRODUCT(SUMIFS(AssessedValuation[100% Reserved4],AssessedValuation[Dist],$C190,AssessedValuation[Tif_NonTIF],$A$4))</f>
        <v>0</v>
      </c>
      <c r="O190" s="8">
        <f>SUMPRODUCT(SUMIFS(AssessedValuation[100% Railroads],AssessedValuation[Dist],$C190:$E190,AssessedValuation[Tif_NonTIF],$A$4))</f>
        <v>0</v>
      </c>
      <c r="P190" s="8">
        <f>SUMPRODUCT(SUMIFS(AssessedValuation[100% Utilities],AssessedValuation[Dist],$C190:$E190,AssessedValuation[Tif_NonTIF],$A$4))</f>
        <v>5749441</v>
      </c>
      <c r="Q190" s="8">
        <f>SUMPRODUCT(SUMIFS(AssessedValuation[100% Other],AssessedValuation[Dist],$C190:$E190,AssessedValuation[Tif_NonTIF],$A$4))</f>
        <v>0</v>
      </c>
      <c r="R190" s="8">
        <f>SUMPRODUCT(SUMIFS(AssessedValuation[100% Gross],AssessedValuation[Dist],$C190:$E190,AssessedValuation[Tif_NonTIF],$A$4))</f>
        <v>818115667</v>
      </c>
      <c r="S190" s="8">
        <f>SUMPRODUCT(SUMIFS(AssessedValuation[100% Military Exempt],AssessedValuation[Dist],$C190:$E190,AssessedValuation[Tif_NonTIF],$A$4))</f>
        <v>633660</v>
      </c>
      <c r="T190" s="8">
        <f>SUMPRODUCT(SUMIFS(AssessedValuation[100% Homestead Exempt],AssessedValuation[Dist],$C190:$E190,AssessedValuation[Tif_NonTIF],$A$4))</f>
        <v>2112500</v>
      </c>
      <c r="U190" s="8">
        <f>SUMPRODUCT(SUMIFS(AssessedValuation[100% Net],AssessedValuation[Dist],$C190:$E190,AssessedValuation[Tif_NonTIF],$A$4))</f>
        <v>815369507</v>
      </c>
      <c r="V190" s="8">
        <f>SUMPRODUCT(SUMIFS(AssessedValuation[100% Gas &amp; Elec Utilities],AssessedValuation[Dist],$C190:$E190,AssessedValuation[Tif_NonTIF],$A$4))</f>
        <v>71259376</v>
      </c>
      <c r="W190" s="8">
        <f t="shared" si="2"/>
        <v>886628883</v>
      </c>
    </row>
    <row r="191" spans="1:23" x14ac:dyDescent="0.25">
      <c r="A191">
        <v>2026</v>
      </c>
      <c r="B191" t="s">
        <v>1043</v>
      </c>
      <c r="C191" t="s">
        <v>1411</v>
      </c>
      <c r="D191" t="s">
        <v>1750</v>
      </c>
      <c r="E191" t="s">
        <v>1750</v>
      </c>
      <c r="F191" t="s">
        <v>1411</v>
      </c>
      <c r="G191" t="s">
        <v>1412</v>
      </c>
      <c r="H191" s="8">
        <f>SUMPRODUCT(SUMIFS(AssessedValuation[100% Residential],AssessedValuation[Dist],$C191:$E191,AssessedValuation[Tif_NonTIF],$A$4))</f>
        <v>482591569</v>
      </c>
      <c r="I191" s="8">
        <f>SUMPRODUCT(SUMIFS(AssessedValuation[100% Ag Land],AssessedValuation[Dist],$C191:$E191,AssessedValuation[Tif_NonTIF],$A$4))</f>
        <v>179256644</v>
      </c>
      <c r="J191" s="8">
        <f>SUMPRODUCT(SUMIFS(AssessedValuation[100% Ag Building],AssessedValuation[Dist],$C191:$E191,AssessedValuation[Tif_NonTIF],$A$4))</f>
        <v>16833880</v>
      </c>
      <c r="K191" s="8">
        <f>SUMPRODUCT(SUMIFS(AssessedValuation[100% Commercial],AssessedValuation[Dist],$C191:$E191,AssessedValuation[Tif_NonTIF],$A$4))</f>
        <v>59520708</v>
      </c>
      <c r="L191" s="8">
        <f>SUMPRODUCT(SUMIFS(AssessedValuation[100% Industrial],AssessedValuation[Dist],$C191:$E191,AssessedValuation[Tif_NonTIF],$A$4))</f>
        <v>17364117</v>
      </c>
      <c r="M191" s="8">
        <f>SUMPRODUCT(SUMIFS(AssessedValuation[100% Reserved],AssessedValuation[Dist],$C191:$E191,AssessedValuation[Tif_NonTIF],$A$4))</f>
        <v>0</v>
      </c>
      <c r="N191" s="8">
        <f>SUMPRODUCT(SUMIFS(AssessedValuation[100% Reserved4],AssessedValuation[Dist],$C191,AssessedValuation[Tif_NonTIF],$A$4))</f>
        <v>0</v>
      </c>
      <c r="O191" s="8">
        <f>SUMPRODUCT(SUMIFS(AssessedValuation[100% Railroads],AssessedValuation[Dist],$C191:$E191,AssessedValuation[Tif_NonTIF],$A$4))</f>
        <v>0</v>
      </c>
      <c r="P191" s="8">
        <f>SUMPRODUCT(SUMIFS(AssessedValuation[100% Utilities],AssessedValuation[Dist],$C191:$E191,AssessedValuation[Tif_NonTIF],$A$4))</f>
        <v>18383854</v>
      </c>
      <c r="Q191" s="8">
        <f>SUMPRODUCT(SUMIFS(AssessedValuation[100% Other],AssessedValuation[Dist],$C191:$E191,AssessedValuation[Tif_NonTIF],$A$4))</f>
        <v>0</v>
      </c>
      <c r="R191" s="8">
        <f>SUMPRODUCT(SUMIFS(AssessedValuation[100% Gross],AssessedValuation[Dist],$C191:$E191,AssessedValuation[Tif_NonTIF],$A$4))</f>
        <v>773950772</v>
      </c>
      <c r="S191" s="8">
        <f>SUMPRODUCT(SUMIFS(AssessedValuation[100% Military Exempt],AssessedValuation[Dist],$C191:$E191,AssessedValuation[Tif_NonTIF],$A$4))</f>
        <v>1140000</v>
      </c>
      <c r="T191" s="8">
        <f>SUMPRODUCT(SUMIFS(AssessedValuation[100% Homestead Exempt],AssessedValuation[Dist],$C191:$E191,AssessedValuation[Tif_NonTIF],$A$4))</f>
        <v>4849000</v>
      </c>
      <c r="U191" s="8">
        <f>SUMPRODUCT(SUMIFS(AssessedValuation[100% Net],AssessedValuation[Dist],$C191:$E191,AssessedValuation[Tif_NonTIF],$A$4))</f>
        <v>767961772</v>
      </c>
      <c r="V191" s="8">
        <f>SUMPRODUCT(SUMIFS(AssessedValuation[100% Gas &amp; Elec Utilities],AssessedValuation[Dist],$C191:$E191,AssessedValuation[Tif_NonTIF],$A$4))</f>
        <v>54820602</v>
      </c>
      <c r="W191" s="8">
        <f t="shared" si="2"/>
        <v>822782374</v>
      </c>
    </row>
    <row r="192" spans="1:23" x14ac:dyDescent="0.25">
      <c r="A192">
        <v>2026</v>
      </c>
      <c r="B192" t="s">
        <v>1040</v>
      </c>
      <c r="C192" t="s">
        <v>1413</v>
      </c>
      <c r="D192" t="s">
        <v>1750</v>
      </c>
      <c r="E192" t="s">
        <v>1750</v>
      </c>
      <c r="F192" t="s">
        <v>1413</v>
      </c>
      <c r="G192" t="s">
        <v>1414</v>
      </c>
      <c r="H192" s="8">
        <f>SUMPRODUCT(SUMIFS(AssessedValuation[100% Residential],AssessedValuation[Dist],$C192:$E192,AssessedValuation[Tif_NonTIF],$A$4))</f>
        <v>233245828</v>
      </c>
      <c r="I192" s="8">
        <f>SUMPRODUCT(SUMIFS(AssessedValuation[100% Ag Land],AssessedValuation[Dist],$C192:$E192,AssessedValuation[Tif_NonTIF],$A$4))</f>
        <v>57340777</v>
      </c>
      <c r="J192" s="8">
        <f>SUMPRODUCT(SUMIFS(AssessedValuation[100% Ag Building],AssessedValuation[Dist],$C192:$E192,AssessedValuation[Tif_NonTIF],$A$4))</f>
        <v>2985652</v>
      </c>
      <c r="K192" s="8">
        <f>SUMPRODUCT(SUMIFS(AssessedValuation[100% Commercial],AssessedValuation[Dist],$C192:$E192,AssessedValuation[Tif_NonTIF],$A$4))</f>
        <v>21451062</v>
      </c>
      <c r="L192" s="8">
        <f>SUMPRODUCT(SUMIFS(AssessedValuation[100% Industrial],AssessedValuation[Dist],$C192:$E192,AssessedValuation[Tif_NonTIF],$A$4))</f>
        <v>1570250</v>
      </c>
      <c r="M192" s="8">
        <f>SUMPRODUCT(SUMIFS(AssessedValuation[100% Reserved],AssessedValuation[Dist],$C192:$E192,AssessedValuation[Tif_NonTIF],$A$4))</f>
        <v>0</v>
      </c>
      <c r="N192" s="8">
        <f>SUMPRODUCT(SUMIFS(AssessedValuation[100% Reserved4],AssessedValuation[Dist],$C192,AssessedValuation[Tif_NonTIF],$A$4))</f>
        <v>0</v>
      </c>
      <c r="O192" s="8">
        <f>SUMPRODUCT(SUMIFS(AssessedValuation[100% Railroads],AssessedValuation[Dist],$C192:$E192,AssessedValuation[Tif_NonTIF],$A$4))</f>
        <v>5293000</v>
      </c>
      <c r="P192" s="8">
        <f>SUMPRODUCT(SUMIFS(AssessedValuation[100% Utilities],AssessedValuation[Dist],$C192:$E192,AssessedValuation[Tif_NonTIF],$A$4))</f>
        <v>1153468</v>
      </c>
      <c r="Q192" s="8">
        <f>SUMPRODUCT(SUMIFS(AssessedValuation[100% Other],AssessedValuation[Dist],$C192:$E192,AssessedValuation[Tif_NonTIF],$A$4))</f>
        <v>8540</v>
      </c>
      <c r="R192" s="8">
        <f>SUMPRODUCT(SUMIFS(AssessedValuation[100% Gross],AssessedValuation[Dist],$C192:$E192,AssessedValuation[Tif_NonTIF],$A$4))</f>
        <v>323048577</v>
      </c>
      <c r="S192" s="8">
        <f>SUMPRODUCT(SUMIFS(AssessedValuation[100% Military Exempt],AssessedValuation[Dist],$C192:$E192,AssessedValuation[Tif_NonTIF],$A$4))</f>
        <v>412000</v>
      </c>
      <c r="T192" s="8">
        <f>SUMPRODUCT(SUMIFS(AssessedValuation[100% Homestead Exempt],AssessedValuation[Dist],$C192:$E192,AssessedValuation[Tif_NonTIF],$A$4))</f>
        <v>1553500</v>
      </c>
      <c r="U192" s="8">
        <f>SUMPRODUCT(SUMIFS(AssessedValuation[100% Net],AssessedValuation[Dist],$C192:$E192,AssessedValuation[Tif_NonTIF],$A$4))</f>
        <v>321083077</v>
      </c>
      <c r="V192" s="8">
        <f>SUMPRODUCT(SUMIFS(AssessedValuation[100% Gas &amp; Elec Utilities],AssessedValuation[Dist],$C192:$E192,AssessedValuation[Tif_NonTIF],$A$4))</f>
        <v>10466568</v>
      </c>
      <c r="W192" s="8">
        <f t="shared" si="2"/>
        <v>331549645</v>
      </c>
    </row>
    <row r="193" spans="1:23" x14ac:dyDescent="0.25">
      <c r="A193">
        <v>2026</v>
      </c>
      <c r="B193" t="s">
        <v>1031</v>
      </c>
      <c r="C193" t="s">
        <v>1415</v>
      </c>
      <c r="D193" t="s">
        <v>1750</v>
      </c>
      <c r="E193" t="s">
        <v>1750</v>
      </c>
      <c r="F193" t="s">
        <v>1415</v>
      </c>
      <c r="G193" t="s">
        <v>1416</v>
      </c>
      <c r="H193" s="8">
        <f>SUMPRODUCT(SUMIFS(AssessedValuation[100% Residential],AssessedValuation[Dist],$C193:$E193,AssessedValuation[Tif_NonTIF],$A$4))</f>
        <v>85629660</v>
      </c>
      <c r="I193" s="8">
        <f>SUMPRODUCT(SUMIFS(AssessedValuation[100% Ag Land],AssessedValuation[Dist],$C193:$E193,AssessedValuation[Tif_NonTIF],$A$4))</f>
        <v>91911832</v>
      </c>
      <c r="J193" s="8">
        <f>SUMPRODUCT(SUMIFS(AssessedValuation[100% Ag Building],AssessedValuation[Dist],$C193:$E193,AssessedValuation[Tif_NonTIF],$A$4))</f>
        <v>9980709</v>
      </c>
      <c r="K193" s="8">
        <f>SUMPRODUCT(SUMIFS(AssessedValuation[100% Commercial],AssessedValuation[Dist],$C193:$E193,AssessedValuation[Tif_NonTIF],$A$4))</f>
        <v>8687809</v>
      </c>
      <c r="L193" s="8">
        <f>SUMPRODUCT(SUMIFS(AssessedValuation[100% Industrial],AssessedValuation[Dist],$C193:$E193,AssessedValuation[Tif_NonTIF],$A$4))</f>
        <v>202490</v>
      </c>
      <c r="M193" s="8">
        <f>SUMPRODUCT(SUMIFS(AssessedValuation[100% Reserved],AssessedValuation[Dist],$C193:$E193,AssessedValuation[Tif_NonTIF],$A$4))</f>
        <v>0</v>
      </c>
      <c r="N193" s="8">
        <f>SUMPRODUCT(SUMIFS(AssessedValuation[100% Reserved4],AssessedValuation[Dist],$C193,AssessedValuation[Tif_NonTIF],$A$4))</f>
        <v>0</v>
      </c>
      <c r="O193" s="8">
        <f>SUMPRODUCT(SUMIFS(AssessedValuation[100% Railroads],AssessedValuation[Dist],$C193:$E193,AssessedValuation[Tif_NonTIF],$A$4))</f>
        <v>0</v>
      </c>
      <c r="P193" s="8">
        <f>SUMPRODUCT(SUMIFS(AssessedValuation[100% Utilities],AssessedValuation[Dist],$C193:$E193,AssessedValuation[Tif_NonTIF],$A$4))</f>
        <v>0</v>
      </c>
      <c r="Q193" s="8">
        <f>SUMPRODUCT(SUMIFS(AssessedValuation[100% Other],AssessedValuation[Dist],$C193:$E193,AssessedValuation[Tif_NonTIF],$A$4))</f>
        <v>0</v>
      </c>
      <c r="R193" s="8">
        <f>SUMPRODUCT(SUMIFS(AssessedValuation[100% Gross],AssessedValuation[Dist],$C193:$E193,AssessedValuation[Tif_NonTIF],$A$4))</f>
        <v>196412500</v>
      </c>
      <c r="S193" s="8">
        <f>SUMPRODUCT(SUMIFS(AssessedValuation[100% Military Exempt],AssessedValuation[Dist],$C193:$E193,AssessedValuation[Tif_NonTIF],$A$4))</f>
        <v>248000</v>
      </c>
      <c r="T193" s="8">
        <f>SUMPRODUCT(SUMIFS(AssessedValuation[100% Homestead Exempt],AssessedValuation[Dist],$C193:$E193,AssessedValuation[Tif_NonTIF],$A$4))</f>
        <v>819000</v>
      </c>
      <c r="U193" s="8">
        <f>SUMPRODUCT(SUMIFS(AssessedValuation[100% Net],AssessedValuation[Dist],$C193:$E193,AssessedValuation[Tif_NonTIF],$A$4))</f>
        <v>195345500</v>
      </c>
      <c r="V193" s="8">
        <f>SUMPRODUCT(SUMIFS(AssessedValuation[100% Gas &amp; Elec Utilities],AssessedValuation[Dist],$C193:$E193,AssessedValuation[Tif_NonTIF],$A$4))</f>
        <v>14264973</v>
      </c>
      <c r="W193" s="8">
        <f t="shared" si="2"/>
        <v>209610473</v>
      </c>
    </row>
    <row r="194" spans="1:23" x14ac:dyDescent="0.25">
      <c r="A194">
        <v>2026</v>
      </c>
      <c r="B194" t="s">
        <v>1040</v>
      </c>
      <c r="C194" t="s">
        <v>1417</v>
      </c>
      <c r="D194" t="s">
        <v>1750</v>
      </c>
      <c r="E194" t="s">
        <v>1750</v>
      </c>
      <c r="F194" t="s">
        <v>1417</v>
      </c>
      <c r="G194" t="s">
        <v>1418</v>
      </c>
      <c r="H194" s="8">
        <f>SUMPRODUCT(SUMIFS(AssessedValuation[100% Residential],AssessedValuation[Dist],$C194:$E194,AssessedValuation[Tif_NonTIF],$A$4))</f>
        <v>68167338</v>
      </c>
      <c r="I194" s="8">
        <f>SUMPRODUCT(SUMIFS(AssessedValuation[100% Ag Land],AssessedValuation[Dist],$C194:$E194,AssessedValuation[Tif_NonTIF],$A$4))</f>
        <v>50973050</v>
      </c>
      <c r="J194" s="8">
        <f>SUMPRODUCT(SUMIFS(AssessedValuation[100% Ag Building],AssessedValuation[Dist],$C194:$E194,AssessedValuation[Tif_NonTIF],$A$4))</f>
        <v>1895480</v>
      </c>
      <c r="K194" s="8">
        <f>SUMPRODUCT(SUMIFS(AssessedValuation[100% Commercial],AssessedValuation[Dist],$C194:$E194,AssessedValuation[Tif_NonTIF],$A$4))</f>
        <v>9224032</v>
      </c>
      <c r="L194" s="8">
        <f>SUMPRODUCT(SUMIFS(AssessedValuation[100% Industrial],AssessedValuation[Dist],$C194:$E194,AssessedValuation[Tif_NonTIF],$A$4))</f>
        <v>757580</v>
      </c>
      <c r="M194" s="8">
        <f>SUMPRODUCT(SUMIFS(AssessedValuation[100% Reserved],AssessedValuation[Dist],$C194:$E194,AssessedValuation[Tif_NonTIF],$A$4))</f>
        <v>0</v>
      </c>
      <c r="N194" s="8">
        <f>SUMPRODUCT(SUMIFS(AssessedValuation[100% Reserved4],AssessedValuation[Dist],$C194,AssessedValuation[Tif_NonTIF],$A$4))</f>
        <v>0</v>
      </c>
      <c r="O194" s="8">
        <f>SUMPRODUCT(SUMIFS(AssessedValuation[100% Railroads],AssessedValuation[Dist],$C194:$E194,AssessedValuation[Tif_NonTIF],$A$4))</f>
        <v>0</v>
      </c>
      <c r="P194" s="8">
        <f>SUMPRODUCT(SUMIFS(AssessedValuation[100% Utilities],AssessedValuation[Dist],$C194:$E194,AssessedValuation[Tif_NonTIF],$A$4))</f>
        <v>1904143</v>
      </c>
      <c r="Q194" s="8">
        <f>SUMPRODUCT(SUMIFS(AssessedValuation[100% Other],AssessedValuation[Dist],$C194:$E194,AssessedValuation[Tif_NonTIF],$A$4))</f>
        <v>0</v>
      </c>
      <c r="R194" s="8">
        <f>SUMPRODUCT(SUMIFS(AssessedValuation[100% Gross],AssessedValuation[Dist],$C194:$E194,AssessedValuation[Tif_NonTIF],$A$4))</f>
        <v>132921623</v>
      </c>
      <c r="S194" s="8">
        <f>SUMPRODUCT(SUMIFS(AssessedValuation[100% Military Exempt],AssessedValuation[Dist],$C194:$E194,AssessedValuation[Tif_NonTIF],$A$4))</f>
        <v>156000</v>
      </c>
      <c r="T194" s="8">
        <f>SUMPRODUCT(SUMIFS(AssessedValuation[100% Homestead Exempt],AssessedValuation[Dist],$C194:$E194,AssessedValuation[Tif_NonTIF],$A$4))</f>
        <v>572000</v>
      </c>
      <c r="U194" s="8">
        <f>SUMPRODUCT(SUMIFS(AssessedValuation[100% Net],AssessedValuation[Dist],$C194:$E194,AssessedValuation[Tif_NonTIF],$A$4))</f>
        <v>132193623</v>
      </c>
      <c r="V194" s="8">
        <f>SUMPRODUCT(SUMIFS(AssessedValuation[100% Gas &amp; Elec Utilities],AssessedValuation[Dist],$C194:$E194,AssessedValuation[Tif_NonTIF],$A$4))</f>
        <v>8716364</v>
      </c>
      <c r="W194" s="8">
        <f t="shared" si="2"/>
        <v>140909987</v>
      </c>
    </row>
    <row r="195" spans="1:23" x14ac:dyDescent="0.25">
      <c r="A195">
        <v>2026</v>
      </c>
      <c r="B195" t="s">
        <v>1040</v>
      </c>
      <c r="C195" t="s">
        <v>1419</v>
      </c>
      <c r="D195" t="s">
        <v>1750</v>
      </c>
      <c r="E195" t="s">
        <v>1750</v>
      </c>
      <c r="F195" t="s">
        <v>1419</v>
      </c>
      <c r="G195" t="s">
        <v>1420</v>
      </c>
      <c r="H195" s="8">
        <f>SUMPRODUCT(SUMIFS(AssessedValuation[100% Residential],AssessedValuation[Dist],$C195:$E195,AssessedValuation[Tif_NonTIF],$A$4))</f>
        <v>105239203</v>
      </c>
      <c r="I195" s="8">
        <f>SUMPRODUCT(SUMIFS(AssessedValuation[100% Ag Land],AssessedValuation[Dist],$C195:$E195,AssessedValuation[Tif_NonTIF],$A$4))</f>
        <v>58698876</v>
      </c>
      <c r="J195" s="8">
        <f>SUMPRODUCT(SUMIFS(AssessedValuation[100% Ag Building],AssessedValuation[Dist],$C195:$E195,AssessedValuation[Tif_NonTIF],$A$4))</f>
        <v>3703030</v>
      </c>
      <c r="K195" s="8">
        <f>SUMPRODUCT(SUMIFS(AssessedValuation[100% Commercial],AssessedValuation[Dist],$C195:$E195,AssessedValuation[Tif_NonTIF],$A$4))</f>
        <v>2041788</v>
      </c>
      <c r="L195" s="8">
        <f>SUMPRODUCT(SUMIFS(AssessedValuation[100% Industrial],AssessedValuation[Dist],$C195:$E195,AssessedValuation[Tif_NonTIF],$A$4))</f>
        <v>0</v>
      </c>
      <c r="M195" s="8">
        <f>SUMPRODUCT(SUMIFS(AssessedValuation[100% Reserved],AssessedValuation[Dist],$C195:$E195,AssessedValuation[Tif_NonTIF],$A$4))</f>
        <v>0</v>
      </c>
      <c r="N195" s="8">
        <f>SUMPRODUCT(SUMIFS(AssessedValuation[100% Reserved4],AssessedValuation[Dist],$C195,AssessedValuation[Tif_NonTIF],$A$4))</f>
        <v>0</v>
      </c>
      <c r="O195" s="8">
        <f>SUMPRODUCT(SUMIFS(AssessedValuation[100% Railroads],AssessedValuation[Dist],$C195:$E195,AssessedValuation[Tif_NonTIF],$A$4))</f>
        <v>149648</v>
      </c>
      <c r="P195" s="8">
        <f>SUMPRODUCT(SUMIFS(AssessedValuation[100% Utilities],AssessedValuation[Dist],$C195:$E195,AssessedValuation[Tif_NonTIF],$A$4))</f>
        <v>3324752</v>
      </c>
      <c r="Q195" s="8">
        <f>SUMPRODUCT(SUMIFS(AssessedValuation[100% Other],AssessedValuation[Dist],$C195:$E195,AssessedValuation[Tif_NonTIF],$A$4))</f>
        <v>11675</v>
      </c>
      <c r="R195" s="8">
        <f>SUMPRODUCT(SUMIFS(AssessedValuation[100% Gross],AssessedValuation[Dist],$C195:$E195,AssessedValuation[Tif_NonTIF],$A$4))</f>
        <v>173168972</v>
      </c>
      <c r="S195" s="8">
        <f>SUMPRODUCT(SUMIFS(AssessedValuation[100% Military Exempt],AssessedValuation[Dist],$C195:$E195,AssessedValuation[Tif_NonTIF],$A$4))</f>
        <v>276000</v>
      </c>
      <c r="T195" s="8">
        <f>SUMPRODUCT(SUMIFS(AssessedValuation[100% Homestead Exempt],AssessedValuation[Dist],$C195:$E195,AssessedValuation[Tif_NonTIF],$A$4))</f>
        <v>909098</v>
      </c>
      <c r="U195" s="8">
        <f>SUMPRODUCT(SUMIFS(AssessedValuation[100% Net],AssessedValuation[Dist],$C195:$E195,AssessedValuation[Tif_NonTIF],$A$4))</f>
        <v>171983874</v>
      </c>
      <c r="V195" s="8">
        <f>SUMPRODUCT(SUMIFS(AssessedValuation[100% Gas &amp; Elec Utilities],AssessedValuation[Dist],$C195:$E195,AssessedValuation[Tif_NonTIF],$A$4))</f>
        <v>57252310</v>
      </c>
      <c r="W195" s="8">
        <f t="shared" si="2"/>
        <v>229236184</v>
      </c>
    </row>
    <row r="196" spans="1:23" x14ac:dyDescent="0.25">
      <c r="A196">
        <v>2026</v>
      </c>
      <c r="B196" t="s">
        <v>1031</v>
      </c>
      <c r="C196" t="s">
        <v>1421</v>
      </c>
      <c r="D196" t="s">
        <v>1750</v>
      </c>
      <c r="E196" t="s">
        <v>1750</v>
      </c>
      <c r="F196" t="s">
        <v>1421</v>
      </c>
      <c r="G196" t="s">
        <v>1422</v>
      </c>
      <c r="H196" s="8">
        <f>SUMPRODUCT(SUMIFS(AssessedValuation[100% Residential],AssessedValuation[Dist],$C196:$E196,AssessedValuation[Tif_NonTIF],$A$4))</f>
        <v>462489973</v>
      </c>
      <c r="I196" s="8">
        <f>SUMPRODUCT(SUMIFS(AssessedValuation[100% Ag Land],AssessedValuation[Dist],$C196:$E196,AssessedValuation[Tif_NonTIF],$A$4))</f>
        <v>200748234</v>
      </c>
      <c r="J196" s="8">
        <f>SUMPRODUCT(SUMIFS(AssessedValuation[100% Ag Building],AssessedValuation[Dist],$C196:$E196,AssessedValuation[Tif_NonTIF],$A$4))</f>
        <v>13074010</v>
      </c>
      <c r="K196" s="8">
        <f>SUMPRODUCT(SUMIFS(AssessedValuation[100% Commercial],AssessedValuation[Dist],$C196:$E196,AssessedValuation[Tif_NonTIF],$A$4))</f>
        <v>33112730</v>
      </c>
      <c r="L196" s="8">
        <f>SUMPRODUCT(SUMIFS(AssessedValuation[100% Industrial],AssessedValuation[Dist],$C196:$E196,AssessedValuation[Tif_NonTIF],$A$4))</f>
        <v>2206992</v>
      </c>
      <c r="M196" s="8">
        <f>SUMPRODUCT(SUMIFS(AssessedValuation[100% Reserved],AssessedValuation[Dist],$C196:$E196,AssessedValuation[Tif_NonTIF],$A$4))</f>
        <v>0</v>
      </c>
      <c r="N196" s="8">
        <f>SUMPRODUCT(SUMIFS(AssessedValuation[100% Reserved4],AssessedValuation[Dist],$C196,AssessedValuation[Tif_NonTIF],$A$4))</f>
        <v>0</v>
      </c>
      <c r="O196" s="8">
        <f>SUMPRODUCT(SUMIFS(AssessedValuation[100% Railroads],AssessedValuation[Dist],$C196:$E196,AssessedValuation[Tif_NonTIF],$A$4))</f>
        <v>0</v>
      </c>
      <c r="P196" s="8">
        <f>SUMPRODUCT(SUMIFS(AssessedValuation[100% Utilities],AssessedValuation[Dist],$C196:$E196,AssessedValuation[Tif_NonTIF],$A$4))</f>
        <v>1498003</v>
      </c>
      <c r="Q196" s="8">
        <f>SUMPRODUCT(SUMIFS(AssessedValuation[100% Other],AssessedValuation[Dist],$C196:$E196,AssessedValuation[Tif_NonTIF],$A$4))</f>
        <v>0</v>
      </c>
      <c r="R196" s="8">
        <f>SUMPRODUCT(SUMIFS(AssessedValuation[100% Gross],AssessedValuation[Dist],$C196:$E196,AssessedValuation[Tif_NonTIF],$A$4))</f>
        <v>713129942</v>
      </c>
      <c r="S196" s="8">
        <f>SUMPRODUCT(SUMIFS(AssessedValuation[100% Military Exempt],AssessedValuation[Dist],$C196:$E196,AssessedValuation[Tif_NonTIF],$A$4))</f>
        <v>756380</v>
      </c>
      <c r="T196" s="8">
        <f>SUMPRODUCT(SUMIFS(AssessedValuation[100% Homestead Exempt],AssessedValuation[Dist],$C196:$E196,AssessedValuation[Tif_NonTIF],$A$4))</f>
        <v>2694250</v>
      </c>
      <c r="U196" s="8">
        <f>SUMPRODUCT(SUMIFS(AssessedValuation[100% Net],AssessedValuation[Dist],$C196:$E196,AssessedValuation[Tif_NonTIF],$A$4))</f>
        <v>709679312</v>
      </c>
      <c r="V196" s="8">
        <f>SUMPRODUCT(SUMIFS(AssessedValuation[100% Gas &amp; Elec Utilities],AssessedValuation[Dist],$C196:$E196,AssessedValuation[Tif_NonTIF],$A$4))</f>
        <v>37914208</v>
      </c>
      <c r="W196" s="8">
        <f t="shared" si="2"/>
        <v>747593520</v>
      </c>
    </row>
    <row r="197" spans="1:23" x14ac:dyDescent="0.25">
      <c r="A197">
        <v>2026</v>
      </c>
      <c r="B197" t="s">
        <v>1040</v>
      </c>
      <c r="C197" t="s">
        <v>1423</v>
      </c>
      <c r="D197" t="s">
        <v>1750</v>
      </c>
      <c r="E197" t="s">
        <v>1750</v>
      </c>
      <c r="F197" t="s">
        <v>1423</v>
      </c>
      <c r="G197" t="s">
        <v>1424</v>
      </c>
      <c r="H197" s="8">
        <f>SUMPRODUCT(SUMIFS(AssessedValuation[100% Residential],AssessedValuation[Dist],$C197:$E197,AssessedValuation[Tif_NonTIF],$A$4))</f>
        <v>744599406</v>
      </c>
      <c r="I197" s="8">
        <f>SUMPRODUCT(SUMIFS(AssessedValuation[100% Ag Land],AssessedValuation[Dist],$C197:$E197,AssessedValuation[Tif_NonTIF],$A$4))</f>
        <v>156690610</v>
      </c>
      <c r="J197" s="8">
        <f>SUMPRODUCT(SUMIFS(AssessedValuation[100% Ag Building],AssessedValuation[Dist],$C197:$E197,AssessedValuation[Tif_NonTIF],$A$4))</f>
        <v>9884440</v>
      </c>
      <c r="K197" s="8">
        <f>SUMPRODUCT(SUMIFS(AssessedValuation[100% Commercial],AssessedValuation[Dist],$C197:$E197,AssessedValuation[Tif_NonTIF],$A$4))</f>
        <v>163257768</v>
      </c>
      <c r="L197" s="8">
        <f>SUMPRODUCT(SUMIFS(AssessedValuation[100% Industrial],AssessedValuation[Dist],$C197:$E197,AssessedValuation[Tif_NonTIF],$A$4))</f>
        <v>57818732</v>
      </c>
      <c r="M197" s="8">
        <f>SUMPRODUCT(SUMIFS(AssessedValuation[100% Reserved],AssessedValuation[Dist],$C197:$E197,AssessedValuation[Tif_NonTIF],$A$4))</f>
        <v>0</v>
      </c>
      <c r="N197" s="8">
        <f>SUMPRODUCT(SUMIFS(AssessedValuation[100% Reserved4],AssessedValuation[Dist],$C197,AssessedValuation[Tif_NonTIF],$A$4))</f>
        <v>0</v>
      </c>
      <c r="O197" s="8">
        <f>SUMPRODUCT(SUMIFS(AssessedValuation[100% Railroads],AssessedValuation[Dist],$C197:$E197,AssessedValuation[Tif_NonTIF],$A$4))</f>
        <v>16423261</v>
      </c>
      <c r="P197" s="8">
        <f>SUMPRODUCT(SUMIFS(AssessedValuation[100% Utilities],AssessedValuation[Dist],$C197:$E197,AssessedValuation[Tif_NonTIF],$A$4))</f>
        <v>9040461</v>
      </c>
      <c r="Q197" s="8">
        <f>SUMPRODUCT(SUMIFS(AssessedValuation[100% Other],AssessedValuation[Dist],$C197:$E197,AssessedValuation[Tif_NonTIF],$A$4))</f>
        <v>0</v>
      </c>
      <c r="R197" s="8">
        <f>SUMPRODUCT(SUMIFS(AssessedValuation[100% Gross],AssessedValuation[Dist],$C197:$E197,AssessedValuation[Tif_NonTIF],$A$4))</f>
        <v>1157714678</v>
      </c>
      <c r="S197" s="8">
        <f>SUMPRODUCT(SUMIFS(AssessedValuation[100% Military Exempt],AssessedValuation[Dist],$C197:$E197,AssessedValuation[Tif_NonTIF],$A$4))</f>
        <v>1768000</v>
      </c>
      <c r="T197" s="8">
        <f>SUMPRODUCT(SUMIFS(AssessedValuation[100% Homestead Exempt],AssessedValuation[Dist],$C197:$E197,AssessedValuation[Tif_NonTIF],$A$4))</f>
        <v>3136250</v>
      </c>
      <c r="U197" s="8">
        <f>SUMPRODUCT(SUMIFS(AssessedValuation[100% Net],AssessedValuation[Dist],$C197:$E197,AssessedValuation[Tif_NonTIF],$A$4))</f>
        <v>1152810428</v>
      </c>
      <c r="V197" s="8">
        <f>SUMPRODUCT(SUMIFS(AssessedValuation[100% Gas &amp; Elec Utilities],AssessedValuation[Dist],$C197:$E197,AssessedValuation[Tif_NonTIF],$A$4))</f>
        <v>38701839</v>
      </c>
      <c r="W197" s="8">
        <f t="shared" si="2"/>
        <v>1191512267</v>
      </c>
    </row>
    <row r="198" spans="1:23" x14ac:dyDescent="0.25">
      <c r="A198">
        <v>2026</v>
      </c>
      <c r="B198" t="s">
        <v>1043</v>
      </c>
      <c r="C198" t="s">
        <v>1425</v>
      </c>
      <c r="D198" t="s">
        <v>1750</v>
      </c>
      <c r="E198" t="s">
        <v>1750</v>
      </c>
      <c r="F198" t="s">
        <v>1425</v>
      </c>
      <c r="G198" t="s">
        <v>1426</v>
      </c>
      <c r="H198" s="8">
        <f>SUMPRODUCT(SUMIFS(AssessedValuation[100% Residential],AssessedValuation[Dist],$C198:$E198,AssessedValuation[Tif_NonTIF],$A$4))</f>
        <v>618150387</v>
      </c>
      <c r="I198" s="8">
        <f>SUMPRODUCT(SUMIFS(AssessedValuation[100% Ag Land],AssessedValuation[Dist],$C198:$E198,AssessedValuation[Tif_NonTIF],$A$4))</f>
        <v>76136182</v>
      </c>
      <c r="J198" s="8">
        <f>SUMPRODUCT(SUMIFS(AssessedValuation[100% Ag Building],AssessedValuation[Dist],$C198:$E198,AssessedValuation[Tif_NonTIF],$A$4))</f>
        <v>5544988</v>
      </c>
      <c r="K198" s="8">
        <f>SUMPRODUCT(SUMIFS(AssessedValuation[100% Commercial],AssessedValuation[Dist],$C198:$E198,AssessedValuation[Tif_NonTIF],$A$4))</f>
        <v>41711399</v>
      </c>
      <c r="L198" s="8">
        <f>SUMPRODUCT(SUMIFS(AssessedValuation[100% Industrial],AssessedValuation[Dist],$C198:$E198,AssessedValuation[Tif_NonTIF],$A$4))</f>
        <v>1396544</v>
      </c>
      <c r="M198" s="8">
        <f>SUMPRODUCT(SUMIFS(AssessedValuation[100% Reserved],AssessedValuation[Dist],$C198:$E198,AssessedValuation[Tif_NonTIF],$A$4))</f>
        <v>0</v>
      </c>
      <c r="N198" s="8">
        <f>SUMPRODUCT(SUMIFS(AssessedValuation[100% Reserved4],AssessedValuation[Dist],$C198,AssessedValuation[Tif_NonTIF],$A$4))</f>
        <v>0</v>
      </c>
      <c r="O198" s="8">
        <f>SUMPRODUCT(SUMIFS(AssessedValuation[100% Railroads],AssessedValuation[Dist],$C198:$E198,AssessedValuation[Tif_NonTIF],$A$4))</f>
        <v>11268873</v>
      </c>
      <c r="P198" s="8">
        <f>SUMPRODUCT(SUMIFS(AssessedValuation[100% Utilities],AssessedValuation[Dist],$C198:$E198,AssessedValuation[Tif_NonTIF],$A$4))</f>
        <v>2462045</v>
      </c>
      <c r="Q198" s="8">
        <f>SUMPRODUCT(SUMIFS(AssessedValuation[100% Other],AssessedValuation[Dist],$C198:$E198,AssessedValuation[Tif_NonTIF],$A$4))</f>
        <v>0</v>
      </c>
      <c r="R198" s="8">
        <f>SUMPRODUCT(SUMIFS(AssessedValuation[100% Gross],AssessedValuation[Dist],$C198:$E198,AssessedValuation[Tif_NonTIF],$A$4))</f>
        <v>756670418</v>
      </c>
      <c r="S198" s="8">
        <f>SUMPRODUCT(SUMIFS(AssessedValuation[100% Military Exempt],AssessedValuation[Dist],$C198:$E198,AssessedValuation[Tif_NonTIF],$A$4))</f>
        <v>708000</v>
      </c>
      <c r="T198" s="8">
        <f>SUMPRODUCT(SUMIFS(AssessedValuation[100% Homestead Exempt],AssessedValuation[Dist],$C198:$E198,AssessedValuation[Tif_NonTIF],$A$4))</f>
        <v>3603182</v>
      </c>
      <c r="U198" s="8">
        <f>SUMPRODUCT(SUMIFS(AssessedValuation[100% Net],AssessedValuation[Dist],$C198:$E198,AssessedValuation[Tif_NonTIF],$A$4))</f>
        <v>752359236</v>
      </c>
      <c r="V198" s="8">
        <f>SUMPRODUCT(SUMIFS(AssessedValuation[100% Gas &amp; Elec Utilities],AssessedValuation[Dist],$C198:$E198,AssessedValuation[Tif_NonTIF],$A$4))</f>
        <v>43613164</v>
      </c>
      <c r="W198" s="8">
        <f t="shared" si="2"/>
        <v>795972400</v>
      </c>
    </row>
    <row r="199" spans="1:23" x14ac:dyDescent="0.25">
      <c r="A199">
        <v>2026</v>
      </c>
      <c r="B199" t="s">
        <v>1031</v>
      </c>
      <c r="C199" t="s">
        <v>1427</v>
      </c>
      <c r="D199" t="s">
        <v>1750</v>
      </c>
      <c r="E199" t="s">
        <v>1750</v>
      </c>
      <c r="F199" t="s">
        <v>1427</v>
      </c>
      <c r="G199" t="s">
        <v>1428</v>
      </c>
      <c r="H199" s="8">
        <f>SUMPRODUCT(SUMIFS(AssessedValuation[100% Residential],AssessedValuation[Dist],$C199:$E199,AssessedValuation[Tif_NonTIF],$A$4))</f>
        <v>75521810</v>
      </c>
      <c r="I199" s="8">
        <f>SUMPRODUCT(SUMIFS(AssessedValuation[100% Ag Land],AssessedValuation[Dist],$C199:$E199,AssessedValuation[Tif_NonTIF],$A$4))</f>
        <v>51206727</v>
      </c>
      <c r="J199" s="8">
        <f>SUMPRODUCT(SUMIFS(AssessedValuation[100% Ag Building],AssessedValuation[Dist],$C199:$E199,AssessedValuation[Tif_NonTIF],$A$4))</f>
        <v>5282750</v>
      </c>
      <c r="K199" s="8">
        <f>SUMPRODUCT(SUMIFS(AssessedValuation[100% Commercial],AssessedValuation[Dist],$C199:$E199,AssessedValuation[Tif_NonTIF],$A$4))</f>
        <v>2381230</v>
      </c>
      <c r="L199" s="8">
        <f>SUMPRODUCT(SUMIFS(AssessedValuation[100% Industrial],AssessedValuation[Dist],$C199:$E199,AssessedValuation[Tif_NonTIF],$A$4))</f>
        <v>302050</v>
      </c>
      <c r="M199" s="8">
        <f>SUMPRODUCT(SUMIFS(AssessedValuation[100% Reserved],AssessedValuation[Dist],$C199:$E199,AssessedValuation[Tif_NonTIF],$A$4))</f>
        <v>0</v>
      </c>
      <c r="N199" s="8">
        <f>SUMPRODUCT(SUMIFS(AssessedValuation[100% Reserved4],AssessedValuation[Dist],$C199,AssessedValuation[Tif_NonTIF],$A$4))</f>
        <v>0</v>
      </c>
      <c r="O199" s="8">
        <f>SUMPRODUCT(SUMIFS(AssessedValuation[100% Railroads],AssessedValuation[Dist],$C199:$E199,AssessedValuation[Tif_NonTIF],$A$4))</f>
        <v>8651039</v>
      </c>
      <c r="P199" s="8">
        <f>SUMPRODUCT(SUMIFS(AssessedValuation[100% Utilities],AssessedValuation[Dist],$C199:$E199,AssessedValuation[Tif_NonTIF],$A$4))</f>
        <v>564352</v>
      </c>
      <c r="Q199" s="8">
        <f>SUMPRODUCT(SUMIFS(AssessedValuation[100% Other],AssessedValuation[Dist],$C199:$E199,AssessedValuation[Tif_NonTIF],$A$4))</f>
        <v>0</v>
      </c>
      <c r="R199" s="8">
        <f>SUMPRODUCT(SUMIFS(AssessedValuation[100% Gross],AssessedValuation[Dist],$C199:$E199,AssessedValuation[Tif_NonTIF],$A$4))</f>
        <v>143909958</v>
      </c>
      <c r="S199" s="8">
        <f>SUMPRODUCT(SUMIFS(AssessedValuation[100% Military Exempt],AssessedValuation[Dist],$C199:$E199,AssessedValuation[Tif_NonTIF],$A$4))</f>
        <v>204000</v>
      </c>
      <c r="T199" s="8">
        <f>SUMPRODUCT(SUMIFS(AssessedValuation[100% Homestead Exempt],AssessedValuation[Dist],$C199:$E199,AssessedValuation[Tif_NonTIF],$A$4))</f>
        <v>663000</v>
      </c>
      <c r="U199" s="8">
        <f>SUMPRODUCT(SUMIFS(AssessedValuation[100% Net],AssessedValuation[Dist],$C199:$E199,AssessedValuation[Tif_NonTIF],$A$4))</f>
        <v>143042958</v>
      </c>
      <c r="V199" s="8">
        <f>SUMPRODUCT(SUMIFS(AssessedValuation[100% Gas &amp; Elec Utilities],AssessedValuation[Dist],$C199:$E199,AssessedValuation[Tif_NonTIF],$A$4))</f>
        <v>10806434</v>
      </c>
      <c r="W199" s="8">
        <f t="shared" si="2"/>
        <v>153849392</v>
      </c>
    </row>
    <row r="200" spans="1:23" x14ac:dyDescent="0.25">
      <c r="A200">
        <v>2026</v>
      </c>
      <c r="B200" t="s">
        <v>1062</v>
      </c>
      <c r="C200" t="s">
        <v>1429</v>
      </c>
      <c r="D200" t="s">
        <v>1750</v>
      </c>
      <c r="E200" t="s">
        <v>1750</v>
      </c>
      <c r="F200" t="s">
        <v>1429</v>
      </c>
      <c r="G200" t="s">
        <v>1430</v>
      </c>
      <c r="H200" s="8">
        <f>SUMPRODUCT(SUMIFS(AssessedValuation[100% Residential],AssessedValuation[Dist],$C200:$E200,AssessedValuation[Tif_NonTIF],$A$4))</f>
        <v>1994248544</v>
      </c>
      <c r="I200" s="8">
        <f>SUMPRODUCT(SUMIFS(AssessedValuation[100% Ag Land],AssessedValuation[Dist],$C200:$E200,AssessedValuation[Tif_NonTIF],$A$4))</f>
        <v>122371891</v>
      </c>
      <c r="J200" s="8">
        <f>SUMPRODUCT(SUMIFS(AssessedValuation[100% Ag Building],AssessedValuation[Dist],$C200:$E200,AssessedValuation[Tif_NonTIF],$A$4))</f>
        <v>11915117</v>
      </c>
      <c r="K200" s="8">
        <f>SUMPRODUCT(SUMIFS(AssessedValuation[100% Commercial],AssessedValuation[Dist],$C200:$E200,AssessedValuation[Tif_NonTIF],$A$4))</f>
        <v>380501552</v>
      </c>
      <c r="L200" s="8">
        <f>SUMPRODUCT(SUMIFS(AssessedValuation[100% Industrial],AssessedValuation[Dist],$C200:$E200,AssessedValuation[Tif_NonTIF],$A$4))</f>
        <v>240879384</v>
      </c>
      <c r="M200" s="8">
        <f>SUMPRODUCT(SUMIFS(AssessedValuation[100% Reserved],AssessedValuation[Dist],$C200:$E200,AssessedValuation[Tif_NonTIF],$A$4))</f>
        <v>0</v>
      </c>
      <c r="N200" s="8">
        <f>SUMPRODUCT(SUMIFS(AssessedValuation[100% Reserved4],AssessedValuation[Dist],$C200,AssessedValuation[Tif_NonTIF],$A$4))</f>
        <v>0</v>
      </c>
      <c r="O200" s="8">
        <f>SUMPRODUCT(SUMIFS(AssessedValuation[100% Railroads],AssessedValuation[Dist],$C200:$E200,AssessedValuation[Tif_NonTIF],$A$4))</f>
        <v>6168045</v>
      </c>
      <c r="P200" s="8">
        <f>SUMPRODUCT(SUMIFS(AssessedValuation[100% Utilities],AssessedValuation[Dist],$C200:$E200,AssessedValuation[Tif_NonTIF],$A$4))</f>
        <v>14528517</v>
      </c>
      <c r="Q200" s="8">
        <f>SUMPRODUCT(SUMIFS(AssessedValuation[100% Other],AssessedValuation[Dist],$C200:$E200,AssessedValuation[Tif_NonTIF],$A$4))</f>
        <v>0</v>
      </c>
      <c r="R200" s="8">
        <f>SUMPRODUCT(SUMIFS(AssessedValuation[100% Gross],AssessedValuation[Dist],$C200:$E200,AssessedValuation[Tif_NonTIF],$A$4))</f>
        <v>2770613050</v>
      </c>
      <c r="S200" s="8">
        <f>SUMPRODUCT(SUMIFS(AssessedValuation[100% Military Exempt],AssessedValuation[Dist],$C200:$E200,AssessedValuation[Tif_NonTIF],$A$4))</f>
        <v>3401545</v>
      </c>
      <c r="T200" s="8">
        <f>SUMPRODUCT(SUMIFS(AssessedValuation[100% Homestead Exempt],AssessedValuation[Dist],$C200:$E200,AssessedValuation[Tif_NonTIF],$A$4))</f>
        <v>12623000</v>
      </c>
      <c r="U200" s="8">
        <f>SUMPRODUCT(SUMIFS(AssessedValuation[100% Net],AssessedValuation[Dist],$C200:$E200,AssessedValuation[Tif_NonTIF],$A$4))</f>
        <v>2754588505</v>
      </c>
      <c r="V200" s="8">
        <f>SUMPRODUCT(SUMIFS(AssessedValuation[100% Gas &amp; Elec Utilities],AssessedValuation[Dist],$C200:$E200,AssessedValuation[Tif_NonTIF],$A$4))</f>
        <v>70499964</v>
      </c>
      <c r="W200" s="8">
        <f t="shared" ref="W200:W263" si="3">SUM(U200:V200)</f>
        <v>2825088469</v>
      </c>
    </row>
    <row r="201" spans="1:23" x14ac:dyDescent="0.25">
      <c r="A201">
        <v>2026</v>
      </c>
      <c r="B201" t="s">
        <v>1029</v>
      </c>
      <c r="C201" t="s">
        <v>1431</v>
      </c>
      <c r="D201" t="s">
        <v>1750</v>
      </c>
      <c r="E201" t="s">
        <v>1750</v>
      </c>
      <c r="F201" t="s">
        <v>1431</v>
      </c>
      <c r="G201" t="s">
        <v>1432</v>
      </c>
      <c r="H201" s="8">
        <f>SUMPRODUCT(SUMIFS(AssessedValuation[100% Residential],AssessedValuation[Dist],$C201:$E201,AssessedValuation[Tif_NonTIF],$A$4))</f>
        <v>298610100</v>
      </c>
      <c r="I201" s="8">
        <f>SUMPRODUCT(SUMIFS(AssessedValuation[100% Ag Land],AssessedValuation[Dist],$C201:$E201,AssessedValuation[Tif_NonTIF],$A$4))</f>
        <v>181622020</v>
      </c>
      <c r="J201" s="8">
        <f>SUMPRODUCT(SUMIFS(AssessedValuation[100% Ag Building],AssessedValuation[Dist],$C201:$E201,AssessedValuation[Tif_NonTIF],$A$4))</f>
        <v>10487190</v>
      </c>
      <c r="K201" s="8">
        <f>SUMPRODUCT(SUMIFS(AssessedValuation[100% Commercial],AssessedValuation[Dist],$C201:$E201,AssessedValuation[Tif_NonTIF],$A$4))</f>
        <v>20211230</v>
      </c>
      <c r="L201" s="8">
        <f>SUMPRODUCT(SUMIFS(AssessedValuation[100% Industrial],AssessedValuation[Dist],$C201:$E201,AssessedValuation[Tif_NonTIF],$A$4))</f>
        <v>2930280</v>
      </c>
      <c r="M201" s="8">
        <f>SUMPRODUCT(SUMIFS(AssessedValuation[100% Reserved],AssessedValuation[Dist],$C201:$E201,AssessedValuation[Tif_NonTIF],$A$4))</f>
        <v>0</v>
      </c>
      <c r="N201" s="8">
        <f>SUMPRODUCT(SUMIFS(AssessedValuation[100% Reserved4],AssessedValuation[Dist],$C201,AssessedValuation[Tif_NonTIF],$A$4))</f>
        <v>0</v>
      </c>
      <c r="O201" s="8">
        <f>SUMPRODUCT(SUMIFS(AssessedValuation[100% Railroads],AssessedValuation[Dist],$C201:$E201,AssessedValuation[Tif_NonTIF],$A$4))</f>
        <v>6137381</v>
      </c>
      <c r="P201" s="8">
        <f>SUMPRODUCT(SUMIFS(AssessedValuation[100% Utilities],AssessedValuation[Dist],$C201:$E201,AssessedValuation[Tif_NonTIF],$A$4))</f>
        <v>418245</v>
      </c>
      <c r="Q201" s="8">
        <f>SUMPRODUCT(SUMIFS(AssessedValuation[100% Other],AssessedValuation[Dist],$C201:$E201,AssessedValuation[Tif_NonTIF],$A$4))</f>
        <v>0</v>
      </c>
      <c r="R201" s="8">
        <f>SUMPRODUCT(SUMIFS(AssessedValuation[100% Gross],AssessedValuation[Dist],$C201:$E201,AssessedValuation[Tif_NonTIF],$A$4))</f>
        <v>520416446</v>
      </c>
      <c r="S201" s="8">
        <f>SUMPRODUCT(SUMIFS(AssessedValuation[100% Military Exempt],AssessedValuation[Dist],$C201:$E201,AssessedValuation[Tif_NonTIF],$A$4))</f>
        <v>748000</v>
      </c>
      <c r="T201" s="8">
        <f>SUMPRODUCT(SUMIFS(AssessedValuation[100% Homestead Exempt],AssessedValuation[Dist],$C201:$E201,AssessedValuation[Tif_NonTIF],$A$4))</f>
        <v>2359500</v>
      </c>
      <c r="U201" s="8">
        <f>SUMPRODUCT(SUMIFS(AssessedValuation[100% Net],AssessedValuation[Dist],$C201:$E201,AssessedValuation[Tif_NonTIF],$A$4))</f>
        <v>517308946</v>
      </c>
      <c r="V201" s="8">
        <f>SUMPRODUCT(SUMIFS(AssessedValuation[100% Gas &amp; Elec Utilities],AssessedValuation[Dist],$C201:$E201,AssessedValuation[Tif_NonTIF],$A$4))</f>
        <v>20246173</v>
      </c>
      <c r="W201" s="8">
        <f t="shared" si="3"/>
        <v>537555119</v>
      </c>
    </row>
    <row r="202" spans="1:23" x14ac:dyDescent="0.25">
      <c r="A202">
        <v>2026</v>
      </c>
      <c r="B202" t="s">
        <v>1024</v>
      </c>
      <c r="C202" t="s">
        <v>1433</v>
      </c>
      <c r="D202" t="s">
        <v>1750</v>
      </c>
      <c r="E202" t="s">
        <v>1750</v>
      </c>
      <c r="F202" t="s">
        <v>1433</v>
      </c>
      <c r="G202" t="s">
        <v>1434</v>
      </c>
      <c r="H202" s="8">
        <f>SUMPRODUCT(SUMIFS(AssessedValuation[100% Residential],AssessedValuation[Dist],$C202:$E202,AssessedValuation[Tif_NonTIF],$A$4))</f>
        <v>721246368</v>
      </c>
      <c r="I202" s="8">
        <f>SUMPRODUCT(SUMIFS(AssessedValuation[100% Ag Land],AssessedValuation[Dist],$C202:$E202,AssessedValuation[Tif_NonTIF],$A$4))</f>
        <v>122254600</v>
      </c>
      <c r="J202" s="8">
        <f>SUMPRODUCT(SUMIFS(AssessedValuation[100% Ag Building],AssessedValuation[Dist],$C202:$E202,AssessedValuation[Tif_NonTIF],$A$4))</f>
        <v>7247400</v>
      </c>
      <c r="K202" s="8">
        <f>SUMPRODUCT(SUMIFS(AssessedValuation[100% Commercial],AssessedValuation[Dist],$C202:$E202,AssessedValuation[Tif_NonTIF],$A$4))</f>
        <v>79853773</v>
      </c>
      <c r="L202" s="8">
        <f>SUMPRODUCT(SUMIFS(AssessedValuation[100% Industrial],AssessedValuation[Dist],$C202:$E202,AssessedValuation[Tif_NonTIF],$A$4))</f>
        <v>85035836</v>
      </c>
      <c r="M202" s="8">
        <f>SUMPRODUCT(SUMIFS(AssessedValuation[100% Reserved],AssessedValuation[Dist],$C202:$E202,AssessedValuation[Tif_NonTIF],$A$4))</f>
        <v>0</v>
      </c>
      <c r="N202" s="8">
        <f>SUMPRODUCT(SUMIFS(AssessedValuation[100% Reserved4],AssessedValuation[Dist],$C202,AssessedValuation[Tif_NonTIF],$A$4))</f>
        <v>0</v>
      </c>
      <c r="O202" s="8">
        <f>SUMPRODUCT(SUMIFS(AssessedValuation[100% Railroads],AssessedValuation[Dist],$C202:$E202,AssessedValuation[Tif_NonTIF],$A$4))</f>
        <v>37104162</v>
      </c>
      <c r="P202" s="8">
        <f>SUMPRODUCT(SUMIFS(AssessedValuation[100% Utilities],AssessedValuation[Dist],$C202:$E202,AssessedValuation[Tif_NonTIF],$A$4))</f>
        <v>2375351</v>
      </c>
      <c r="Q202" s="8">
        <f>SUMPRODUCT(SUMIFS(AssessedValuation[100% Other],AssessedValuation[Dist],$C202:$E202,AssessedValuation[Tif_NonTIF],$A$4))</f>
        <v>0</v>
      </c>
      <c r="R202" s="8">
        <f>SUMPRODUCT(SUMIFS(AssessedValuation[100% Gross],AssessedValuation[Dist],$C202:$E202,AssessedValuation[Tif_NonTIF],$A$4))</f>
        <v>1055117490</v>
      </c>
      <c r="S202" s="8">
        <f>SUMPRODUCT(SUMIFS(AssessedValuation[100% Military Exempt],AssessedValuation[Dist],$C202:$E202,AssessedValuation[Tif_NonTIF],$A$4))</f>
        <v>1191704</v>
      </c>
      <c r="T202" s="8">
        <f>SUMPRODUCT(SUMIFS(AssessedValuation[100% Homestead Exempt],AssessedValuation[Dist],$C202:$E202,AssessedValuation[Tif_NonTIF],$A$4))</f>
        <v>4686500</v>
      </c>
      <c r="U202" s="8">
        <f>SUMPRODUCT(SUMIFS(AssessedValuation[100% Net],AssessedValuation[Dist],$C202:$E202,AssessedValuation[Tif_NonTIF],$A$4))</f>
        <v>1049239286</v>
      </c>
      <c r="V202" s="8">
        <f>SUMPRODUCT(SUMIFS(AssessedValuation[100% Gas &amp; Elec Utilities],AssessedValuation[Dist],$C202:$E202,AssessedValuation[Tif_NonTIF],$A$4))</f>
        <v>75700841</v>
      </c>
      <c r="W202" s="8">
        <f t="shared" si="3"/>
        <v>1124940127</v>
      </c>
    </row>
    <row r="203" spans="1:23" x14ac:dyDescent="0.25">
      <c r="A203">
        <v>2026</v>
      </c>
      <c r="B203" t="s">
        <v>1052</v>
      </c>
      <c r="C203" t="s">
        <v>1435</v>
      </c>
      <c r="D203" t="s">
        <v>1750</v>
      </c>
      <c r="E203" t="s">
        <v>1750</v>
      </c>
      <c r="F203" t="s">
        <v>1435</v>
      </c>
      <c r="G203" t="s">
        <v>1436</v>
      </c>
      <c r="H203" s="8">
        <f>SUMPRODUCT(SUMIFS(AssessedValuation[100% Residential],AssessedValuation[Dist],$C203:$E203,AssessedValuation[Tif_NonTIF],$A$4))</f>
        <v>461930809</v>
      </c>
      <c r="I203" s="8">
        <f>SUMPRODUCT(SUMIFS(AssessedValuation[100% Ag Land],AssessedValuation[Dist],$C203:$E203,AssessedValuation[Tif_NonTIF],$A$4))</f>
        <v>273683550</v>
      </c>
      <c r="J203" s="8">
        <f>SUMPRODUCT(SUMIFS(AssessedValuation[100% Ag Building],AssessedValuation[Dist],$C203:$E203,AssessedValuation[Tif_NonTIF],$A$4))</f>
        <v>26736030</v>
      </c>
      <c r="K203" s="8">
        <f>SUMPRODUCT(SUMIFS(AssessedValuation[100% Commercial],AssessedValuation[Dist],$C203:$E203,AssessedValuation[Tif_NonTIF],$A$4))</f>
        <v>66215773</v>
      </c>
      <c r="L203" s="8">
        <f>SUMPRODUCT(SUMIFS(AssessedValuation[100% Industrial],AssessedValuation[Dist],$C203:$E203,AssessedValuation[Tif_NonTIF],$A$4))</f>
        <v>54687000</v>
      </c>
      <c r="M203" s="8">
        <f>SUMPRODUCT(SUMIFS(AssessedValuation[100% Reserved],AssessedValuation[Dist],$C203:$E203,AssessedValuation[Tif_NonTIF],$A$4))</f>
        <v>0</v>
      </c>
      <c r="N203" s="8">
        <f>SUMPRODUCT(SUMIFS(AssessedValuation[100% Reserved4],AssessedValuation[Dist],$C203,AssessedValuation[Tif_NonTIF],$A$4))</f>
        <v>0</v>
      </c>
      <c r="O203" s="8">
        <f>SUMPRODUCT(SUMIFS(AssessedValuation[100% Railroads],AssessedValuation[Dist],$C203:$E203,AssessedValuation[Tif_NonTIF],$A$4))</f>
        <v>4944605</v>
      </c>
      <c r="P203" s="8">
        <f>SUMPRODUCT(SUMIFS(AssessedValuation[100% Utilities],AssessedValuation[Dist],$C203:$E203,AssessedValuation[Tif_NonTIF],$A$4))</f>
        <v>38446680</v>
      </c>
      <c r="Q203" s="8">
        <f>SUMPRODUCT(SUMIFS(AssessedValuation[100% Other],AssessedValuation[Dist],$C203:$E203,AssessedValuation[Tif_NonTIF],$A$4))</f>
        <v>0</v>
      </c>
      <c r="R203" s="8">
        <f>SUMPRODUCT(SUMIFS(AssessedValuation[100% Gross],AssessedValuation[Dist],$C203:$E203,AssessedValuation[Tif_NonTIF],$A$4))</f>
        <v>926644447</v>
      </c>
      <c r="S203" s="8">
        <f>SUMPRODUCT(SUMIFS(AssessedValuation[100% Military Exempt],AssessedValuation[Dist],$C203:$E203,AssessedValuation[Tif_NonTIF],$A$4))</f>
        <v>1176000</v>
      </c>
      <c r="T203" s="8">
        <f>SUMPRODUCT(SUMIFS(AssessedValuation[100% Homestead Exempt],AssessedValuation[Dist],$C203:$E203,AssessedValuation[Tif_NonTIF],$A$4))</f>
        <v>4628000</v>
      </c>
      <c r="U203" s="8">
        <f>SUMPRODUCT(SUMIFS(AssessedValuation[100% Net],AssessedValuation[Dist],$C203:$E203,AssessedValuation[Tif_NonTIF],$A$4))</f>
        <v>920840447</v>
      </c>
      <c r="V203" s="8">
        <f>SUMPRODUCT(SUMIFS(AssessedValuation[100% Gas &amp; Elec Utilities],AssessedValuation[Dist],$C203:$E203,AssessedValuation[Tif_NonTIF],$A$4))</f>
        <v>29627991</v>
      </c>
      <c r="W203" s="8">
        <f t="shared" si="3"/>
        <v>950468438</v>
      </c>
    </row>
    <row r="204" spans="1:23" x14ac:dyDescent="0.25">
      <c r="A204">
        <v>2026</v>
      </c>
      <c r="B204" t="s">
        <v>1040</v>
      </c>
      <c r="C204" t="s">
        <v>1437</v>
      </c>
      <c r="D204" t="s">
        <v>1750</v>
      </c>
      <c r="E204" t="s">
        <v>1750</v>
      </c>
      <c r="F204" t="s">
        <v>1437</v>
      </c>
      <c r="G204" t="s">
        <v>1438</v>
      </c>
      <c r="H204" s="8">
        <f>SUMPRODUCT(SUMIFS(AssessedValuation[100% Residential],AssessedValuation[Dist],$C204:$E204,AssessedValuation[Tif_NonTIF],$A$4))</f>
        <v>194427939</v>
      </c>
      <c r="I204" s="8">
        <f>SUMPRODUCT(SUMIFS(AssessedValuation[100% Ag Land],AssessedValuation[Dist],$C204:$E204,AssessedValuation[Tif_NonTIF],$A$4))</f>
        <v>49800210</v>
      </c>
      <c r="J204" s="8">
        <f>SUMPRODUCT(SUMIFS(AssessedValuation[100% Ag Building],AssessedValuation[Dist],$C204:$E204,AssessedValuation[Tif_NonTIF],$A$4))</f>
        <v>2581190</v>
      </c>
      <c r="K204" s="8">
        <f>SUMPRODUCT(SUMIFS(AssessedValuation[100% Commercial],AssessedValuation[Dist],$C204:$E204,AssessedValuation[Tif_NonTIF],$A$4))</f>
        <v>11535221</v>
      </c>
      <c r="L204" s="8">
        <f>SUMPRODUCT(SUMIFS(AssessedValuation[100% Industrial],AssessedValuation[Dist],$C204:$E204,AssessedValuation[Tif_NonTIF],$A$4))</f>
        <v>459840</v>
      </c>
      <c r="M204" s="8">
        <f>SUMPRODUCT(SUMIFS(AssessedValuation[100% Reserved],AssessedValuation[Dist],$C204:$E204,AssessedValuation[Tif_NonTIF],$A$4))</f>
        <v>0</v>
      </c>
      <c r="N204" s="8">
        <f>SUMPRODUCT(SUMIFS(AssessedValuation[100% Reserved4],AssessedValuation[Dist],$C204,AssessedValuation[Tif_NonTIF],$A$4))</f>
        <v>0</v>
      </c>
      <c r="O204" s="8">
        <f>SUMPRODUCT(SUMIFS(AssessedValuation[100% Railroads],AssessedValuation[Dist],$C204:$E204,AssessedValuation[Tif_NonTIF],$A$4))</f>
        <v>7220733</v>
      </c>
      <c r="P204" s="8">
        <f>SUMPRODUCT(SUMIFS(AssessedValuation[100% Utilities],AssessedValuation[Dist],$C204:$E204,AssessedValuation[Tif_NonTIF],$A$4))</f>
        <v>2482053</v>
      </c>
      <c r="Q204" s="8">
        <f>SUMPRODUCT(SUMIFS(AssessedValuation[100% Other],AssessedValuation[Dist],$C204:$E204,AssessedValuation[Tif_NonTIF],$A$4))</f>
        <v>0</v>
      </c>
      <c r="R204" s="8">
        <f>SUMPRODUCT(SUMIFS(AssessedValuation[100% Gross],AssessedValuation[Dist],$C204:$E204,AssessedValuation[Tif_NonTIF],$A$4))</f>
        <v>268507186</v>
      </c>
      <c r="S204" s="8">
        <f>SUMPRODUCT(SUMIFS(AssessedValuation[100% Military Exempt],AssessedValuation[Dist],$C204:$E204,AssessedValuation[Tif_NonTIF],$A$4))</f>
        <v>692000</v>
      </c>
      <c r="T204" s="8">
        <f>SUMPRODUCT(SUMIFS(AssessedValuation[100% Homestead Exempt],AssessedValuation[Dist],$C204:$E204,AssessedValuation[Tif_NonTIF],$A$4))</f>
        <v>802750</v>
      </c>
      <c r="U204" s="8">
        <f>SUMPRODUCT(SUMIFS(AssessedValuation[100% Net],AssessedValuation[Dist],$C204:$E204,AssessedValuation[Tif_NonTIF],$A$4))</f>
        <v>267012436</v>
      </c>
      <c r="V204" s="8">
        <f>SUMPRODUCT(SUMIFS(AssessedValuation[100% Gas &amp; Elec Utilities],AssessedValuation[Dist],$C204:$E204,AssessedValuation[Tif_NonTIF],$A$4))</f>
        <v>7760524</v>
      </c>
      <c r="W204" s="8">
        <f t="shared" si="3"/>
        <v>274772960</v>
      </c>
    </row>
    <row r="205" spans="1:23" x14ac:dyDescent="0.25">
      <c r="A205">
        <v>2026</v>
      </c>
      <c r="B205" t="s">
        <v>1037</v>
      </c>
      <c r="C205" t="s">
        <v>1439</v>
      </c>
      <c r="D205" t="s">
        <v>1750</v>
      </c>
      <c r="E205" t="s">
        <v>1750</v>
      </c>
      <c r="F205" t="s">
        <v>1439</v>
      </c>
      <c r="G205" t="s">
        <v>1440</v>
      </c>
      <c r="H205" s="8">
        <f>SUMPRODUCT(SUMIFS(AssessedValuation[100% Residential],AssessedValuation[Dist],$C205:$E205,AssessedValuation[Tif_NonTIF],$A$4))</f>
        <v>130499423</v>
      </c>
      <c r="I205" s="8">
        <f>SUMPRODUCT(SUMIFS(AssessedValuation[100% Ag Land],AssessedValuation[Dist],$C205:$E205,AssessedValuation[Tif_NonTIF],$A$4))</f>
        <v>203696642</v>
      </c>
      <c r="J205" s="8">
        <f>SUMPRODUCT(SUMIFS(AssessedValuation[100% Ag Building],AssessedValuation[Dist],$C205:$E205,AssessedValuation[Tif_NonTIF],$A$4))</f>
        <v>19764169</v>
      </c>
      <c r="K205" s="8">
        <f>SUMPRODUCT(SUMIFS(AssessedValuation[100% Commercial],AssessedValuation[Dist],$C205:$E205,AssessedValuation[Tif_NonTIF],$A$4))</f>
        <v>17170699</v>
      </c>
      <c r="L205" s="8">
        <f>SUMPRODUCT(SUMIFS(AssessedValuation[100% Industrial],AssessedValuation[Dist],$C205:$E205,AssessedValuation[Tif_NonTIF],$A$4))</f>
        <v>66392763</v>
      </c>
      <c r="M205" s="8">
        <f>SUMPRODUCT(SUMIFS(AssessedValuation[100% Reserved],AssessedValuation[Dist],$C205:$E205,AssessedValuation[Tif_NonTIF],$A$4))</f>
        <v>0</v>
      </c>
      <c r="N205" s="8">
        <f>SUMPRODUCT(SUMIFS(AssessedValuation[100% Reserved4],AssessedValuation[Dist],$C205,AssessedValuation[Tif_NonTIF],$A$4))</f>
        <v>0</v>
      </c>
      <c r="O205" s="8">
        <f>SUMPRODUCT(SUMIFS(AssessedValuation[100% Railroads],AssessedValuation[Dist],$C205:$E205,AssessedValuation[Tif_NonTIF],$A$4))</f>
        <v>5166943</v>
      </c>
      <c r="P205" s="8">
        <f>SUMPRODUCT(SUMIFS(AssessedValuation[100% Utilities],AssessedValuation[Dist],$C205:$E205,AssessedValuation[Tif_NonTIF],$A$4))</f>
        <v>50681754</v>
      </c>
      <c r="Q205" s="8">
        <f>SUMPRODUCT(SUMIFS(AssessedValuation[100% Other],AssessedValuation[Dist],$C205:$E205,AssessedValuation[Tif_NonTIF],$A$4))</f>
        <v>0</v>
      </c>
      <c r="R205" s="8">
        <f>SUMPRODUCT(SUMIFS(AssessedValuation[100% Gross],AssessedValuation[Dist],$C205:$E205,AssessedValuation[Tif_NonTIF],$A$4))</f>
        <v>493372393</v>
      </c>
      <c r="S205" s="8">
        <f>SUMPRODUCT(SUMIFS(AssessedValuation[100% Military Exempt],AssessedValuation[Dist],$C205:$E205,AssessedValuation[Tif_NonTIF],$A$4))</f>
        <v>369044</v>
      </c>
      <c r="T205" s="8">
        <f>SUMPRODUCT(SUMIFS(AssessedValuation[100% Homestead Exempt],AssessedValuation[Dist],$C205:$E205,AssessedValuation[Tif_NonTIF],$A$4))</f>
        <v>1234789</v>
      </c>
      <c r="U205" s="8">
        <f>SUMPRODUCT(SUMIFS(AssessedValuation[100% Net],AssessedValuation[Dist],$C205:$E205,AssessedValuation[Tif_NonTIF],$A$4))</f>
        <v>491768560</v>
      </c>
      <c r="V205" s="8">
        <f>SUMPRODUCT(SUMIFS(AssessedValuation[100% Gas &amp; Elec Utilities],AssessedValuation[Dist],$C205:$E205,AssessedValuation[Tif_NonTIF],$A$4))</f>
        <v>16610370</v>
      </c>
      <c r="W205" s="8">
        <f t="shared" si="3"/>
        <v>508378930</v>
      </c>
    </row>
    <row r="206" spans="1:23" x14ac:dyDescent="0.25">
      <c r="A206">
        <v>2026</v>
      </c>
      <c r="B206" t="s">
        <v>1024</v>
      </c>
      <c r="C206" t="s">
        <v>1441</v>
      </c>
      <c r="D206" t="s">
        <v>1750</v>
      </c>
      <c r="E206" t="s">
        <v>1750</v>
      </c>
      <c r="F206" t="s">
        <v>1441</v>
      </c>
      <c r="G206" t="s">
        <v>1442</v>
      </c>
      <c r="H206" s="8">
        <f>SUMPRODUCT(SUMIFS(AssessedValuation[100% Residential],AssessedValuation[Dist],$C206:$E206,AssessedValuation[Tif_NonTIF],$A$4))</f>
        <v>1327397464</v>
      </c>
      <c r="I206" s="8">
        <f>SUMPRODUCT(SUMIFS(AssessedValuation[100% Ag Land],AssessedValuation[Dist],$C206:$E206,AssessedValuation[Tif_NonTIF],$A$4))</f>
        <v>204576810</v>
      </c>
      <c r="J206" s="8">
        <f>SUMPRODUCT(SUMIFS(AssessedValuation[100% Ag Building],AssessedValuation[Dist],$C206:$E206,AssessedValuation[Tif_NonTIF],$A$4))</f>
        <v>7618850</v>
      </c>
      <c r="K206" s="8">
        <f>SUMPRODUCT(SUMIFS(AssessedValuation[100% Commercial],AssessedValuation[Dist],$C206:$E206,AssessedValuation[Tif_NonTIF],$A$4))</f>
        <v>163974383</v>
      </c>
      <c r="L206" s="8">
        <f>SUMPRODUCT(SUMIFS(AssessedValuation[100% Industrial],AssessedValuation[Dist],$C206:$E206,AssessedValuation[Tif_NonTIF],$A$4))</f>
        <v>41460851</v>
      </c>
      <c r="M206" s="8">
        <f>SUMPRODUCT(SUMIFS(AssessedValuation[100% Reserved],AssessedValuation[Dist],$C206:$E206,AssessedValuation[Tif_NonTIF],$A$4))</f>
        <v>0</v>
      </c>
      <c r="N206" s="8">
        <f>SUMPRODUCT(SUMIFS(AssessedValuation[100% Reserved4],AssessedValuation[Dist],$C206,AssessedValuation[Tif_NonTIF],$A$4))</f>
        <v>0</v>
      </c>
      <c r="O206" s="8">
        <f>SUMPRODUCT(SUMIFS(AssessedValuation[100% Railroads],AssessedValuation[Dist],$C206:$E206,AssessedValuation[Tif_NonTIF],$A$4))</f>
        <v>4455914</v>
      </c>
      <c r="P206" s="8">
        <f>SUMPRODUCT(SUMIFS(AssessedValuation[100% Utilities],AssessedValuation[Dist],$C206:$E206,AssessedValuation[Tif_NonTIF],$A$4))</f>
        <v>46997099</v>
      </c>
      <c r="Q206" s="8">
        <f>SUMPRODUCT(SUMIFS(AssessedValuation[100% Other],AssessedValuation[Dist],$C206:$E206,AssessedValuation[Tif_NonTIF],$A$4))</f>
        <v>0</v>
      </c>
      <c r="R206" s="8">
        <f>SUMPRODUCT(SUMIFS(AssessedValuation[100% Gross],AssessedValuation[Dist],$C206:$E206,AssessedValuation[Tif_NonTIF],$A$4))</f>
        <v>1796481371</v>
      </c>
      <c r="S206" s="8">
        <f>SUMPRODUCT(SUMIFS(AssessedValuation[100% Military Exempt],AssessedValuation[Dist],$C206:$E206,AssessedValuation[Tif_NonTIF],$A$4))</f>
        <v>2988000</v>
      </c>
      <c r="T206" s="8">
        <f>SUMPRODUCT(SUMIFS(AssessedValuation[100% Homestead Exempt],AssessedValuation[Dist],$C206:$E206,AssessedValuation[Tif_NonTIF],$A$4))</f>
        <v>9451000</v>
      </c>
      <c r="U206" s="8">
        <f>SUMPRODUCT(SUMIFS(AssessedValuation[100% Net],AssessedValuation[Dist],$C206:$E206,AssessedValuation[Tif_NonTIF],$A$4))</f>
        <v>1784042371</v>
      </c>
      <c r="V206" s="8">
        <f>SUMPRODUCT(SUMIFS(AssessedValuation[100% Gas &amp; Elec Utilities],AssessedValuation[Dist],$C206:$E206,AssessedValuation[Tif_NonTIF],$A$4))</f>
        <v>122576544</v>
      </c>
      <c r="W206" s="8">
        <f t="shared" si="3"/>
        <v>1906618915</v>
      </c>
    </row>
    <row r="207" spans="1:23" x14ac:dyDescent="0.25">
      <c r="A207">
        <v>2026</v>
      </c>
      <c r="B207" t="s">
        <v>1031</v>
      </c>
      <c r="C207" t="s">
        <v>1443</v>
      </c>
      <c r="D207" t="s">
        <v>1750</v>
      </c>
      <c r="E207" t="s">
        <v>1750</v>
      </c>
      <c r="F207" t="s">
        <v>1443</v>
      </c>
      <c r="G207" t="s">
        <v>1444</v>
      </c>
      <c r="H207" s="8">
        <f>SUMPRODUCT(SUMIFS(AssessedValuation[100% Residential],AssessedValuation[Dist],$C207:$E207,AssessedValuation[Tif_NonTIF],$A$4))</f>
        <v>246181566</v>
      </c>
      <c r="I207" s="8">
        <f>SUMPRODUCT(SUMIFS(AssessedValuation[100% Ag Land],AssessedValuation[Dist],$C207:$E207,AssessedValuation[Tif_NonTIF],$A$4))</f>
        <v>212045040</v>
      </c>
      <c r="J207" s="8">
        <f>SUMPRODUCT(SUMIFS(AssessedValuation[100% Ag Building],AssessedValuation[Dist],$C207:$E207,AssessedValuation[Tif_NonTIF],$A$4))</f>
        <v>5729230</v>
      </c>
      <c r="K207" s="8">
        <f>SUMPRODUCT(SUMIFS(AssessedValuation[100% Commercial],AssessedValuation[Dist],$C207:$E207,AssessedValuation[Tif_NonTIF],$A$4))</f>
        <v>31005625</v>
      </c>
      <c r="L207" s="8">
        <f>SUMPRODUCT(SUMIFS(AssessedValuation[100% Industrial],AssessedValuation[Dist],$C207:$E207,AssessedValuation[Tif_NonTIF],$A$4))</f>
        <v>35306445</v>
      </c>
      <c r="M207" s="8">
        <f>SUMPRODUCT(SUMIFS(AssessedValuation[100% Reserved],AssessedValuation[Dist],$C207:$E207,AssessedValuation[Tif_NonTIF],$A$4))</f>
        <v>0</v>
      </c>
      <c r="N207" s="8">
        <f>SUMPRODUCT(SUMIFS(AssessedValuation[100% Reserved4],AssessedValuation[Dist],$C207,AssessedValuation[Tif_NonTIF],$A$4))</f>
        <v>0</v>
      </c>
      <c r="O207" s="8">
        <f>SUMPRODUCT(SUMIFS(AssessedValuation[100% Railroads],AssessedValuation[Dist],$C207:$E207,AssessedValuation[Tif_NonTIF],$A$4))</f>
        <v>0</v>
      </c>
      <c r="P207" s="8">
        <f>SUMPRODUCT(SUMIFS(AssessedValuation[100% Utilities],AssessedValuation[Dist],$C207:$E207,AssessedValuation[Tif_NonTIF],$A$4))</f>
        <v>3113519</v>
      </c>
      <c r="Q207" s="8">
        <f>SUMPRODUCT(SUMIFS(AssessedValuation[100% Other],AssessedValuation[Dist],$C207:$E207,AssessedValuation[Tif_NonTIF],$A$4))</f>
        <v>0</v>
      </c>
      <c r="R207" s="8">
        <f>SUMPRODUCT(SUMIFS(AssessedValuation[100% Gross],AssessedValuation[Dist],$C207:$E207,AssessedValuation[Tif_NonTIF],$A$4))</f>
        <v>533381425</v>
      </c>
      <c r="S207" s="8">
        <f>SUMPRODUCT(SUMIFS(AssessedValuation[100% Military Exempt],AssessedValuation[Dist],$C207:$E207,AssessedValuation[Tif_NonTIF],$A$4))</f>
        <v>764000</v>
      </c>
      <c r="T207" s="8">
        <f>SUMPRODUCT(SUMIFS(AssessedValuation[100% Homestead Exempt],AssessedValuation[Dist],$C207:$E207,AssessedValuation[Tif_NonTIF],$A$4))</f>
        <v>2346500</v>
      </c>
      <c r="U207" s="8">
        <f>SUMPRODUCT(SUMIFS(AssessedValuation[100% Net],AssessedValuation[Dist],$C207:$E207,AssessedValuation[Tif_NonTIF],$A$4))</f>
        <v>530270925</v>
      </c>
      <c r="V207" s="8">
        <f>SUMPRODUCT(SUMIFS(AssessedValuation[100% Gas &amp; Elec Utilities],AssessedValuation[Dist],$C207:$E207,AssessedValuation[Tif_NonTIF],$A$4))</f>
        <v>17020259</v>
      </c>
      <c r="W207" s="8">
        <f t="shared" si="3"/>
        <v>547291184</v>
      </c>
    </row>
    <row r="208" spans="1:23" x14ac:dyDescent="0.25">
      <c r="A208">
        <v>2026</v>
      </c>
      <c r="B208" t="s">
        <v>1029</v>
      </c>
      <c r="C208" t="s">
        <v>1445</v>
      </c>
      <c r="D208" t="s">
        <v>1750</v>
      </c>
      <c r="E208" t="s">
        <v>1750</v>
      </c>
      <c r="F208" t="s">
        <v>1445</v>
      </c>
      <c r="G208" t="s">
        <v>1446</v>
      </c>
      <c r="H208" s="8">
        <f>SUMPRODUCT(SUMIFS(AssessedValuation[100% Residential],AssessedValuation[Dist],$C208:$E208,AssessedValuation[Tif_NonTIF],$A$4))</f>
        <v>237659476</v>
      </c>
      <c r="I208" s="8">
        <f>SUMPRODUCT(SUMIFS(AssessedValuation[100% Ag Land],AssessedValuation[Dist],$C208:$E208,AssessedValuation[Tif_NonTIF],$A$4))</f>
        <v>227077920</v>
      </c>
      <c r="J208" s="8">
        <f>SUMPRODUCT(SUMIFS(AssessedValuation[100% Ag Building],AssessedValuation[Dist],$C208:$E208,AssessedValuation[Tif_NonTIF],$A$4))</f>
        <v>13064570</v>
      </c>
      <c r="K208" s="8">
        <f>SUMPRODUCT(SUMIFS(AssessedValuation[100% Commercial],AssessedValuation[Dist],$C208:$E208,AssessedValuation[Tif_NonTIF],$A$4))</f>
        <v>25236494</v>
      </c>
      <c r="L208" s="8">
        <f>SUMPRODUCT(SUMIFS(AssessedValuation[100% Industrial],AssessedValuation[Dist],$C208:$E208,AssessedValuation[Tif_NonTIF],$A$4))</f>
        <v>12798470</v>
      </c>
      <c r="M208" s="8">
        <f>SUMPRODUCT(SUMIFS(AssessedValuation[100% Reserved],AssessedValuation[Dist],$C208:$E208,AssessedValuation[Tif_NonTIF],$A$4))</f>
        <v>0</v>
      </c>
      <c r="N208" s="8">
        <f>SUMPRODUCT(SUMIFS(AssessedValuation[100% Reserved4],AssessedValuation[Dist],$C208,AssessedValuation[Tif_NonTIF],$A$4))</f>
        <v>0</v>
      </c>
      <c r="O208" s="8">
        <f>SUMPRODUCT(SUMIFS(AssessedValuation[100% Railroads],AssessedValuation[Dist],$C208:$E208,AssessedValuation[Tif_NonTIF],$A$4))</f>
        <v>2968310</v>
      </c>
      <c r="P208" s="8">
        <f>SUMPRODUCT(SUMIFS(AssessedValuation[100% Utilities],AssessedValuation[Dist],$C208:$E208,AssessedValuation[Tif_NonTIF],$A$4))</f>
        <v>478202</v>
      </c>
      <c r="Q208" s="8">
        <f>SUMPRODUCT(SUMIFS(AssessedValuation[100% Other],AssessedValuation[Dist],$C208:$E208,AssessedValuation[Tif_NonTIF],$A$4))</f>
        <v>0</v>
      </c>
      <c r="R208" s="8">
        <f>SUMPRODUCT(SUMIFS(AssessedValuation[100% Gross],AssessedValuation[Dist],$C208:$E208,AssessedValuation[Tif_NonTIF],$A$4))</f>
        <v>519283442</v>
      </c>
      <c r="S208" s="8">
        <f>SUMPRODUCT(SUMIFS(AssessedValuation[100% Military Exempt],AssessedValuation[Dist],$C208:$E208,AssessedValuation[Tif_NonTIF],$A$4))</f>
        <v>700000</v>
      </c>
      <c r="T208" s="8">
        <f>SUMPRODUCT(SUMIFS(AssessedValuation[100% Homestead Exempt],AssessedValuation[Dist],$C208:$E208,AssessedValuation[Tif_NonTIF],$A$4))</f>
        <v>2821000</v>
      </c>
      <c r="U208" s="8">
        <f>SUMPRODUCT(SUMIFS(AssessedValuation[100% Net],AssessedValuation[Dist],$C208:$E208,AssessedValuation[Tif_NonTIF],$A$4))</f>
        <v>515762442</v>
      </c>
      <c r="V208" s="8">
        <f>SUMPRODUCT(SUMIFS(AssessedValuation[100% Gas &amp; Elec Utilities],AssessedValuation[Dist],$C208:$E208,AssessedValuation[Tif_NonTIF],$A$4))</f>
        <v>17497595</v>
      </c>
      <c r="W208" s="8">
        <f t="shared" si="3"/>
        <v>533260037</v>
      </c>
    </row>
    <row r="209" spans="1:23" x14ac:dyDescent="0.25">
      <c r="A209">
        <v>2026</v>
      </c>
      <c r="B209" t="s">
        <v>1043</v>
      </c>
      <c r="C209" t="s">
        <v>1447</v>
      </c>
      <c r="D209" t="s">
        <v>1750</v>
      </c>
      <c r="E209" t="s">
        <v>1750</v>
      </c>
      <c r="F209" t="s">
        <v>1447</v>
      </c>
      <c r="G209" t="s">
        <v>1448</v>
      </c>
      <c r="H209" s="8">
        <f>SUMPRODUCT(SUMIFS(AssessedValuation[100% Residential],AssessedValuation[Dist],$C209:$E209,AssessedValuation[Tif_NonTIF],$A$4))</f>
        <v>370337969</v>
      </c>
      <c r="I209" s="8">
        <f>SUMPRODUCT(SUMIFS(AssessedValuation[100% Ag Land],AssessedValuation[Dist],$C209:$E209,AssessedValuation[Tif_NonTIF],$A$4))</f>
        <v>249940580</v>
      </c>
      <c r="J209" s="8">
        <f>SUMPRODUCT(SUMIFS(AssessedValuation[100% Ag Building],AssessedValuation[Dist],$C209:$E209,AssessedValuation[Tif_NonTIF],$A$4))</f>
        <v>11979570</v>
      </c>
      <c r="K209" s="8">
        <f>SUMPRODUCT(SUMIFS(AssessedValuation[100% Commercial],AssessedValuation[Dist],$C209:$E209,AssessedValuation[Tif_NonTIF],$A$4))</f>
        <v>34107811</v>
      </c>
      <c r="L209" s="8">
        <f>SUMPRODUCT(SUMIFS(AssessedValuation[100% Industrial],AssessedValuation[Dist],$C209:$E209,AssessedValuation[Tif_NonTIF],$A$4))</f>
        <v>6852321</v>
      </c>
      <c r="M209" s="8">
        <f>SUMPRODUCT(SUMIFS(AssessedValuation[100% Reserved],AssessedValuation[Dist],$C209:$E209,AssessedValuation[Tif_NonTIF],$A$4))</f>
        <v>0</v>
      </c>
      <c r="N209" s="8">
        <f>SUMPRODUCT(SUMIFS(AssessedValuation[100% Reserved4],AssessedValuation[Dist],$C209,AssessedValuation[Tif_NonTIF],$A$4))</f>
        <v>0</v>
      </c>
      <c r="O209" s="8">
        <f>SUMPRODUCT(SUMIFS(AssessedValuation[100% Railroads],AssessedValuation[Dist],$C209:$E209,AssessedValuation[Tif_NonTIF],$A$4))</f>
        <v>31531042</v>
      </c>
      <c r="P209" s="8">
        <f>SUMPRODUCT(SUMIFS(AssessedValuation[100% Utilities],AssessedValuation[Dist],$C209:$E209,AssessedValuation[Tif_NonTIF],$A$4))</f>
        <v>3722860</v>
      </c>
      <c r="Q209" s="8">
        <f>SUMPRODUCT(SUMIFS(AssessedValuation[100% Other],AssessedValuation[Dist],$C209:$E209,AssessedValuation[Tif_NonTIF],$A$4))</f>
        <v>0</v>
      </c>
      <c r="R209" s="8">
        <f>SUMPRODUCT(SUMIFS(AssessedValuation[100% Gross],AssessedValuation[Dist],$C209:$E209,AssessedValuation[Tif_NonTIF],$A$4))</f>
        <v>708472153</v>
      </c>
      <c r="S209" s="8">
        <f>SUMPRODUCT(SUMIFS(AssessedValuation[100% Military Exempt],AssessedValuation[Dist],$C209:$E209,AssessedValuation[Tif_NonTIF],$A$4))</f>
        <v>1064000</v>
      </c>
      <c r="T209" s="8">
        <f>SUMPRODUCT(SUMIFS(AssessedValuation[100% Homestead Exempt],AssessedValuation[Dist],$C209:$E209,AssessedValuation[Tif_NonTIF],$A$4))</f>
        <v>2574000</v>
      </c>
      <c r="U209" s="8">
        <f>SUMPRODUCT(SUMIFS(AssessedValuation[100% Net],AssessedValuation[Dist],$C209:$E209,AssessedValuation[Tif_NonTIF],$A$4))</f>
        <v>704834153</v>
      </c>
      <c r="V209" s="8">
        <f>SUMPRODUCT(SUMIFS(AssessedValuation[100% Gas &amp; Elec Utilities],AssessedValuation[Dist],$C209:$E209,AssessedValuation[Tif_NonTIF],$A$4))</f>
        <v>37789016</v>
      </c>
      <c r="W209" s="8">
        <f t="shared" si="3"/>
        <v>742623169</v>
      </c>
    </row>
    <row r="210" spans="1:23" x14ac:dyDescent="0.25">
      <c r="A210">
        <v>2026</v>
      </c>
      <c r="B210" t="s">
        <v>1052</v>
      </c>
      <c r="C210" t="s">
        <v>1449</v>
      </c>
      <c r="D210" t="s">
        <v>1750</v>
      </c>
      <c r="E210" t="s">
        <v>1750</v>
      </c>
      <c r="F210" t="s">
        <v>1449</v>
      </c>
      <c r="G210" t="s">
        <v>1451</v>
      </c>
      <c r="H210" s="8">
        <f>SUMPRODUCT(SUMIFS(AssessedValuation[100% Residential],AssessedValuation[Dist],$C210:$E210,AssessedValuation[Tif_NonTIF],$A$4))</f>
        <v>546017390</v>
      </c>
      <c r="I210" s="8">
        <f>SUMPRODUCT(SUMIFS(AssessedValuation[100% Ag Land],AssessedValuation[Dist],$C210:$E210,AssessedValuation[Tif_NonTIF],$A$4))</f>
        <v>280052886</v>
      </c>
      <c r="J210" s="8">
        <f>SUMPRODUCT(SUMIFS(AssessedValuation[100% Ag Building],AssessedValuation[Dist],$C210:$E210,AssessedValuation[Tif_NonTIF],$A$4))</f>
        <v>27197563</v>
      </c>
      <c r="K210" s="8">
        <f>SUMPRODUCT(SUMIFS(AssessedValuation[100% Commercial],AssessedValuation[Dist],$C210:$E210,AssessedValuation[Tif_NonTIF],$A$4))</f>
        <v>58247935</v>
      </c>
      <c r="L210" s="8">
        <f>SUMPRODUCT(SUMIFS(AssessedValuation[100% Industrial],AssessedValuation[Dist],$C210:$E210,AssessedValuation[Tif_NonTIF],$A$4))</f>
        <v>10474470</v>
      </c>
      <c r="M210" s="8">
        <f>SUMPRODUCT(SUMIFS(AssessedValuation[100% Reserved],AssessedValuation[Dist],$C210:$E210,AssessedValuation[Tif_NonTIF],$A$4))</f>
        <v>0</v>
      </c>
      <c r="N210" s="8">
        <f>SUMPRODUCT(SUMIFS(AssessedValuation[100% Reserved4],AssessedValuation[Dist],$C210,AssessedValuation[Tif_NonTIF],$A$4))</f>
        <v>0</v>
      </c>
      <c r="O210" s="8">
        <f>SUMPRODUCT(SUMIFS(AssessedValuation[100% Railroads],AssessedValuation[Dist],$C210:$E210,AssessedValuation[Tif_NonTIF],$A$4))</f>
        <v>0</v>
      </c>
      <c r="P210" s="8">
        <f>SUMPRODUCT(SUMIFS(AssessedValuation[100% Utilities],AssessedValuation[Dist],$C210:$E210,AssessedValuation[Tif_NonTIF],$A$4))</f>
        <v>4567445</v>
      </c>
      <c r="Q210" s="8">
        <f>SUMPRODUCT(SUMIFS(AssessedValuation[100% Other],AssessedValuation[Dist],$C210:$E210,AssessedValuation[Tif_NonTIF],$A$4))</f>
        <v>0</v>
      </c>
      <c r="R210" s="8">
        <f>SUMPRODUCT(SUMIFS(AssessedValuation[100% Gross],AssessedValuation[Dist],$C210:$E210,AssessedValuation[Tif_NonTIF],$A$4))</f>
        <v>926557689</v>
      </c>
      <c r="S210" s="8">
        <f>SUMPRODUCT(SUMIFS(AssessedValuation[100% Military Exempt],AssessedValuation[Dist],$C210:$E210,AssessedValuation[Tif_NonTIF],$A$4))</f>
        <v>1420000</v>
      </c>
      <c r="T210" s="8">
        <f>SUMPRODUCT(SUMIFS(AssessedValuation[100% Homestead Exempt],AssessedValuation[Dist],$C210:$E210,AssessedValuation[Tif_NonTIF],$A$4))</f>
        <v>5726500</v>
      </c>
      <c r="U210" s="8">
        <f>SUMPRODUCT(SUMIFS(AssessedValuation[100% Net],AssessedValuation[Dist],$C210:$E210,AssessedValuation[Tif_NonTIF],$A$4))</f>
        <v>919411189</v>
      </c>
      <c r="V210" s="8">
        <f>SUMPRODUCT(SUMIFS(AssessedValuation[100% Gas &amp; Elec Utilities],AssessedValuation[Dist],$C210:$E210,AssessedValuation[Tif_NonTIF],$A$4))</f>
        <v>54431968</v>
      </c>
      <c r="W210" s="8">
        <f t="shared" si="3"/>
        <v>973843157</v>
      </c>
    </row>
    <row r="211" spans="1:23" x14ac:dyDescent="0.25">
      <c r="A211">
        <v>2026</v>
      </c>
      <c r="B211" t="s">
        <v>1029</v>
      </c>
      <c r="C211" t="s">
        <v>1452</v>
      </c>
      <c r="D211" t="s">
        <v>1750</v>
      </c>
      <c r="E211" t="s">
        <v>1750</v>
      </c>
      <c r="F211" t="s">
        <v>1452</v>
      </c>
      <c r="G211" t="s">
        <v>1453</v>
      </c>
      <c r="H211" s="8">
        <f>SUMPRODUCT(SUMIFS(AssessedValuation[100% Residential],AssessedValuation[Dist],$C211:$E211,AssessedValuation[Tif_NonTIF],$A$4))</f>
        <v>157771966</v>
      </c>
      <c r="I211" s="8">
        <f>SUMPRODUCT(SUMIFS(AssessedValuation[100% Ag Land],AssessedValuation[Dist],$C211:$E211,AssessedValuation[Tif_NonTIF],$A$4))</f>
        <v>332621073</v>
      </c>
      <c r="J211" s="8">
        <f>SUMPRODUCT(SUMIFS(AssessedValuation[100% Ag Building],AssessedValuation[Dist],$C211:$E211,AssessedValuation[Tif_NonTIF],$A$4))</f>
        <v>30345966</v>
      </c>
      <c r="K211" s="8">
        <f>SUMPRODUCT(SUMIFS(AssessedValuation[100% Commercial],AssessedValuation[Dist],$C211:$E211,AssessedValuation[Tif_NonTIF],$A$4))</f>
        <v>37524400</v>
      </c>
      <c r="L211" s="8">
        <f>SUMPRODUCT(SUMIFS(AssessedValuation[100% Industrial],AssessedValuation[Dist],$C211:$E211,AssessedValuation[Tif_NonTIF],$A$4))</f>
        <v>44055134</v>
      </c>
      <c r="M211" s="8">
        <f>SUMPRODUCT(SUMIFS(AssessedValuation[100% Reserved],AssessedValuation[Dist],$C211:$E211,AssessedValuation[Tif_NonTIF],$A$4))</f>
        <v>0</v>
      </c>
      <c r="N211" s="8">
        <f>SUMPRODUCT(SUMIFS(AssessedValuation[100% Reserved4],AssessedValuation[Dist],$C211,AssessedValuation[Tif_NonTIF],$A$4))</f>
        <v>0</v>
      </c>
      <c r="O211" s="8">
        <f>SUMPRODUCT(SUMIFS(AssessedValuation[100% Railroads],AssessedValuation[Dist],$C211:$E211,AssessedValuation[Tif_NonTIF],$A$4))</f>
        <v>18422631</v>
      </c>
      <c r="P211" s="8">
        <f>SUMPRODUCT(SUMIFS(AssessedValuation[100% Utilities],AssessedValuation[Dist],$C211:$E211,AssessedValuation[Tif_NonTIF],$A$4))</f>
        <v>10769399</v>
      </c>
      <c r="Q211" s="8">
        <f>SUMPRODUCT(SUMIFS(AssessedValuation[100% Other],AssessedValuation[Dist],$C211:$E211,AssessedValuation[Tif_NonTIF],$A$4))</f>
        <v>0</v>
      </c>
      <c r="R211" s="8">
        <f>SUMPRODUCT(SUMIFS(AssessedValuation[100% Gross],AssessedValuation[Dist],$C211:$E211,AssessedValuation[Tif_NonTIF],$A$4))</f>
        <v>631510569</v>
      </c>
      <c r="S211" s="8">
        <f>SUMPRODUCT(SUMIFS(AssessedValuation[100% Military Exempt],AssessedValuation[Dist],$C211:$E211,AssessedValuation[Tif_NonTIF],$A$4))</f>
        <v>560000</v>
      </c>
      <c r="T211" s="8">
        <f>SUMPRODUCT(SUMIFS(AssessedValuation[100% Homestead Exempt],AssessedValuation[Dist],$C211:$E211,AssessedValuation[Tif_NonTIF],$A$4))</f>
        <v>1947214</v>
      </c>
      <c r="U211" s="8">
        <f>SUMPRODUCT(SUMIFS(AssessedValuation[100% Net],AssessedValuation[Dist],$C211:$E211,AssessedValuation[Tif_NonTIF],$A$4))</f>
        <v>629003355</v>
      </c>
      <c r="V211" s="8">
        <f>SUMPRODUCT(SUMIFS(AssessedValuation[100% Gas &amp; Elec Utilities],AssessedValuation[Dist],$C211:$E211,AssessedValuation[Tif_NonTIF],$A$4))</f>
        <v>77510061</v>
      </c>
      <c r="W211" s="8">
        <f t="shared" si="3"/>
        <v>706513416</v>
      </c>
    </row>
    <row r="212" spans="1:23" x14ac:dyDescent="0.25">
      <c r="A212">
        <v>2026</v>
      </c>
      <c r="B212" t="s">
        <v>1037</v>
      </c>
      <c r="C212" t="s">
        <v>1454</v>
      </c>
      <c r="D212" t="s">
        <v>1750</v>
      </c>
      <c r="E212" t="s">
        <v>1750</v>
      </c>
      <c r="F212" t="s">
        <v>1454</v>
      </c>
      <c r="G212" t="s">
        <v>1455</v>
      </c>
      <c r="H212" s="8">
        <f>SUMPRODUCT(SUMIFS(AssessedValuation[100% Residential],AssessedValuation[Dist],$C212:$E212,AssessedValuation[Tif_NonTIF],$A$4))</f>
        <v>96672686</v>
      </c>
      <c r="I212" s="8">
        <f>SUMPRODUCT(SUMIFS(AssessedValuation[100% Ag Land],AssessedValuation[Dist],$C212:$E212,AssessedValuation[Tif_NonTIF],$A$4))</f>
        <v>241474859</v>
      </c>
      <c r="J212" s="8">
        <f>SUMPRODUCT(SUMIFS(AssessedValuation[100% Ag Building],AssessedValuation[Dist],$C212:$E212,AssessedValuation[Tif_NonTIF],$A$4))</f>
        <v>22054947</v>
      </c>
      <c r="K212" s="8">
        <f>SUMPRODUCT(SUMIFS(AssessedValuation[100% Commercial],AssessedValuation[Dist],$C212:$E212,AssessedValuation[Tif_NonTIF],$A$4))</f>
        <v>29771293</v>
      </c>
      <c r="L212" s="8">
        <f>SUMPRODUCT(SUMIFS(AssessedValuation[100% Industrial],AssessedValuation[Dist],$C212:$E212,AssessedValuation[Tif_NonTIF],$A$4))</f>
        <v>40387497</v>
      </c>
      <c r="M212" s="8">
        <f>SUMPRODUCT(SUMIFS(AssessedValuation[100% Reserved],AssessedValuation[Dist],$C212:$E212,AssessedValuation[Tif_NonTIF],$A$4))</f>
        <v>0</v>
      </c>
      <c r="N212" s="8">
        <f>SUMPRODUCT(SUMIFS(AssessedValuation[100% Reserved4],AssessedValuation[Dist],$C212,AssessedValuation[Tif_NonTIF],$A$4))</f>
        <v>0</v>
      </c>
      <c r="O212" s="8">
        <f>SUMPRODUCT(SUMIFS(AssessedValuation[100% Railroads],AssessedValuation[Dist],$C212:$E212,AssessedValuation[Tif_NonTIF],$A$4))</f>
        <v>19499103</v>
      </c>
      <c r="P212" s="8">
        <f>SUMPRODUCT(SUMIFS(AssessedValuation[100% Utilities],AssessedValuation[Dist],$C212:$E212,AssessedValuation[Tif_NonTIF],$A$4))</f>
        <v>7213254</v>
      </c>
      <c r="Q212" s="8">
        <f>SUMPRODUCT(SUMIFS(AssessedValuation[100% Other],AssessedValuation[Dist],$C212:$E212,AssessedValuation[Tif_NonTIF],$A$4))</f>
        <v>0</v>
      </c>
      <c r="R212" s="8">
        <f>SUMPRODUCT(SUMIFS(AssessedValuation[100% Gross],AssessedValuation[Dist],$C212:$E212,AssessedValuation[Tif_NonTIF],$A$4))</f>
        <v>457073639</v>
      </c>
      <c r="S212" s="8">
        <f>SUMPRODUCT(SUMIFS(AssessedValuation[100% Military Exempt],AssessedValuation[Dist],$C212:$E212,AssessedValuation[Tif_NonTIF],$A$4))</f>
        <v>352441</v>
      </c>
      <c r="T212" s="8">
        <f>SUMPRODUCT(SUMIFS(AssessedValuation[100% Homestead Exempt],AssessedValuation[Dist],$C212:$E212,AssessedValuation[Tif_NonTIF],$A$4))</f>
        <v>1320914</v>
      </c>
      <c r="U212" s="8">
        <f>SUMPRODUCT(SUMIFS(AssessedValuation[100% Net],AssessedValuation[Dist],$C212:$E212,AssessedValuation[Tif_NonTIF],$A$4))</f>
        <v>455400284</v>
      </c>
      <c r="V212" s="8">
        <f>SUMPRODUCT(SUMIFS(AssessedValuation[100% Gas &amp; Elec Utilities],AssessedValuation[Dist],$C212:$E212,AssessedValuation[Tif_NonTIF],$A$4))</f>
        <v>118885047</v>
      </c>
      <c r="W212" s="8">
        <f t="shared" si="3"/>
        <v>574285331</v>
      </c>
    </row>
    <row r="213" spans="1:23" x14ac:dyDescent="0.25">
      <c r="A213">
        <v>2026</v>
      </c>
      <c r="B213" t="s">
        <v>1043</v>
      </c>
      <c r="C213" t="s">
        <v>1456</v>
      </c>
      <c r="D213" t="s">
        <v>1750</v>
      </c>
      <c r="E213" t="s">
        <v>1750</v>
      </c>
      <c r="F213" t="s">
        <v>1456</v>
      </c>
      <c r="G213" t="s">
        <v>1457</v>
      </c>
      <c r="H213" s="8">
        <f>SUMPRODUCT(SUMIFS(AssessedValuation[100% Residential],AssessedValuation[Dist],$C213:$E213,AssessedValuation[Tif_NonTIF],$A$4))</f>
        <v>309753304</v>
      </c>
      <c r="I213" s="8">
        <f>SUMPRODUCT(SUMIFS(AssessedValuation[100% Ag Land],AssessedValuation[Dist],$C213:$E213,AssessedValuation[Tif_NonTIF],$A$4))</f>
        <v>168101680</v>
      </c>
      <c r="J213" s="8">
        <f>SUMPRODUCT(SUMIFS(AssessedValuation[100% Ag Building],AssessedValuation[Dist],$C213:$E213,AssessedValuation[Tif_NonTIF],$A$4))</f>
        <v>12323270</v>
      </c>
      <c r="K213" s="8">
        <f>SUMPRODUCT(SUMIFS(AssessedValuation[100% Commercial],AssessedValuation[Dist],$C213:$E213,AssessedValuation[Tif_NonTIF],$A$4))</f>
        <v>11349226</v>
      </c>
      <c r="L213" s="8">
        <f>SUMPRODUCT(SUMIFS(AssessedValuation[100% Industrial],AssessedValuation[Dist],$C213:$E213,AssessedValuation[Tif_NonTIF],$A$4))</f>
        <v>411400</v>
      </c>
      <c r="M213" s="8">
        <f>SUMPRODUCT(SUMIFS(AssessedValuation[100% Reserved],AssessedValuation[Dist],$C213:$E213,AssessedValuation[Tif_NonTIF],$A$4))</f>
        <v>0</v>
      </c>
      <c r="N213" s="8">
        <f>SUMPRODUCT(SUMIFS(AssessedValuation[100% Reserved4],AssessedValuation[Dist],$C213,AssessedValuation[Tif_NonTIF],$A$4))</f>
        <v>0</v>
      </c>
      <c r="O213" s="8">
        <f>SUMPRODUCT(SUMIFS(AssessedValuation[100% Railroads],AssessedValuation[Dist],$C213:$E213,AssessedValuation[Tif_NonTIF],$A$4))</f>
        <v>2162483</v>
      </c>
      <c r="P213" s="8">
        <f>SUMPRODUCT(SUMIFS(AssessedValuation[100% Utilities],AssessedValuation[Dist],$C213:$E213,AssessedValuation[Tif_NonTIF],$A$4))</f>
        <v>232174</v>
      </c>
      <c r="Q213" s="8">
        <f>SUMPRODUCT(SUMIFS(AssessedValuation[100% Other],AssessedValuation[Dist],$C213:$E213,AssessedValuation[Tif_NonTIF],$A$4))</f>
        <v>0</v>
      </c>
      <c r="R213" s="8">
        <f>SUMPRODUCT(SUMIFS(AssessedValuation[100% Gross],AssessedValuation[Dist],$C213:$E213,AssessedValuation[Tif_NonTIF],$A$4))</f>
        <v>504333537</v>
      </c>
      <c r="S213" s="8">
        <f>SUMPRODUCT(SUMIFS(AssessedValuation[100% Military Exempt],AssessedValuation[Dist],$C213:$E213,AssessedValuation[Tif_NonTIF],$A$4))</f>
        <v>638324</v>
      </c>
      <c r="T213" s="8">
        <f>SUMPRODUCT(SUMIFS(AssessedValuation[100% Homestead Exempt],AssessedValuation[Dist],$C213:$E213,AssessedValuation[Tif_NonTIF],$A$4))</f>
        <v>2210000</v>
      </c>
      <c r="U213" s="8">
        <f>SUMPRODUCT(SUMIFS(AssessedValuation[100% Net],AssessedValuation[Dist],$C213:$E213,AssessedValuation[Tif_NonTIF],$A$4))</f>
        <v>501485213</v>
      </c>
      <c r="V213" s="8">
        <f>SUMPRODUCT(SUMIFS(AssessedValuation[100% Gas &amp; Elec Utilities],AssessedValuation[Dist],$C213:$E213,AssessedValuation[Tif_NonTIF],$A$4))</f>
        <v>37887498</v>
      </c>
      <c r="W213" s="8">
        <f t="shared" si="3"/>
        <v>539372711</v>
      </c>
    </row>
    <row r="214" spans="1:23" x14ac:dyDescent="0.25">
      <c r="A214">
        <v>2026</v>
      </c>
      <c r="B214" t="s">
        <v>1040</v>
      </c>
      <c r="C214" t="s">
        <v>1458</v>
      </c>
      <c r="D214" t="s">
        <v>1750</v>
      </c>
      <c r="E214" t="s">
        <v>1750</v>
      </c>
      <c r="F214" t="s">
        <v>1458</v>
      </c>
      <c r="G214" t="s">
        <v>1459</v>
      </c>
      <c r="H214" s="8">
        <f>SUMPRODUCT(SUMIFS(AssessedValuation[100% Residential],AssessedValuation[Dist],$C214:$E214,AssessedValuation[Tif_NonTIF],$A$4))</f>
        <v>181201736</v>
      </c>
      <c r="I214" s="8">
        <f>SUMPRODUCT(SUMIFS(AssessedValuation[100% Ag Land],AssessedValuation[Dist],$C214:$E214,AssessedValuation[Tif_NonTIF],$A$4))</f>
        <v>179046640</v>
      </c>
      <c r="J214" s="8">
        <f>SUMPRODUCT(SUMIFS(AssessedValuation[100% Ag Building],AssessedValuation[Dist],$C214:$E214,AssessedValuation[Tif_NonTIF],$A$4))</f>
        <v>13489470</v>
      </c>
      <c r="K214" s="8">
        <f>SUMPRODUCT(SUMIFS(AssessedValuation[100% Commercial],AssessedValuation[Dist],$C214:$E214,AssessedValuation[Tif_NonTIF],$A$4))</f>
        <v>9830068</v>
      </c>
      <c r="L214" s="8">
        <f>SUMPRODUCT(SUMIFS(AssessedValuation[100% Industrial],AssessedValuation[Dist],$C214:$E214,AssessedValuation[Tif_NonTIF],$A$4))</f>
        <v>12104246</v>
      </c>
      <c r="M214" s="8">
        <f>SUMPRODUCT(SUMIFS(AssessedValuation[100% Reserved],AssessedValuation[Dist],$C214:$E214,AssessedValuation[Tif_NonTIF],$A$4))</f>
        <v>0</v>
      </c>
      <c r="N214" s="8">
        <f>SUMPRODUCT(SUMIFS(AssessedValuation[100% Reserved4],AssessedValuation[Dist],$C214,AssessedValuation[Tif_NonTIF],$A$4))</f>
        <v>0</v>
      </c>
      <c r="O214" s="8">
        <f>SUMPRODUCT(SUMIFS(AssessedValuation[100% Railroads],AssessedValuation[Dist],$C214:$E214,AssessedValuation[Tif_NonTIF],$A$4))</f>
        <v>18177360</v>
      </c>
      <c r="P214" s="8">
        <f>SUMPRODUCT(SUMIFS(AssessedValuation[100% Utilities],AssessedValuation[Dist],$C214:$E214,AssessedValuation[Tif_NonTIF],$A$4))</f>
        <v>43992181</v>
      </c>
      <c r="Q214" s="8">
        <f>SUMPRODUCT(SUMIFS(AssessedValuation[100% Other],AssessedValuation[Dist],$C214:$E214,AssessedValuation[Tif_NonTIF],$A$4))</f>
        <v>0</v>
      </c>
      <c r="R214" s="8">
        <f>SUMPRODUCT(SUMIFS(AssessedValuation[100% Gross],AssessedValuation[Dist],$C214:$E214,AssessedValuation[Tif_NonTIF],$A$4))</f>
        <v>457841701</v>
      </c>
      <c r="S214" s="8">
        <f>SUMPRODUCT(SUMIFS(AssessedValuation[100% Military Exempt],AssessedValuation[Dist],$C214:$E214,AssessedValuation[Tif_NonTIF],$A$4))</f>
        <v>336892</v>
      </c>
      <c r="T214" s="8">
        <f>SUMPRODUCT(SUMIFS(AssessedValuation[100% Homestead Exempt],AssessedValuation[Dist],$C214:$E214,AssessedValuation[Tif_NonTIF],$A$4))</f>
        <v>620750</v>
      </c>
      <c r="U214" s="8">
        <f>SUMPRODUCT(SUMIFS(AssessedValuation[100% Net],AssessedValuation[Dist],$C214:$E214,AssessedValuation[Tif_NonTIF],$A$4))</f>
        <v>456884059</v>
      </c>
      <c r="V214" s="8">
        <f>SUMPRODUCT(SUMIFS(AssessedValuation[100% Gas &amp; Elec Utilities],AssessedValuation[Dist],$C214:$E214,AssessedValuation[Tif_NonTIF],$A$4))</f>
        <v>79273848</v>
      </c>
      <c r="W214" s="8">
        <f t="shared" si="3"/>
        <v>536157907</v>
      </c>
    </row>
    <row r="215" spans="1:23" x14ac:dyDescent="0.25">
      <c r="A215">
        <v>2026</v>
      </c>
      <c r="B215" t="s">
        <v>1024</v>
      </c>
      <c r="C215" t="s">
        <v>1460</v>
      </c>
      <c r="D215" t="s">
        <v>1750</v>
      </c>
      <c r="E215" t="s">
        <v>1750</v>
      </c>
      <c r="F215" t="s">
        <v>1460</v>
      </c>
      <c r="G215" t="s">
        <v>1461</v>
      </c>
      <c r="H215" s="8">
        <f>SUMPRODUCT(SUMIFS(AssessedValuation[100% Residential],AssessedValuation[Dist],$C215:$E215,AssessedValuation[Tif_NonTIF],$A$4))</f>
        <v>1291534418</v>
      </c>
      <c r="I215" s="8">
        <f>SUMPRODUCT(SUMIFS(AssessedValuation[100% Ag Land],AssessedValuation[Dist],$C215:$E215,AssessedValuation[Tif_NonTIF],$A$4))</f>
        <v>76617368</v>
      </c>
      <c r="J215" s="8">
        <f>SUMPRODUCT(SUMIFS(AssessedValuation[100% Ag Building],AssessedValuation[Dist],$C215:$E215,AssessedValuation[Tif_NonTIF],$A$4))</f>
        <v>5324070</v>
      </c>
      <c r="K215" s="8">
        <f>SUMPRODUCT(SUMIFS(AssessedValuation[100% Commercial],AssessedValuation[Dist],$C215:$E215,AssessedValuation[Tif_NonTIF],$A$4))</f>
        <v>79197252</v>
      </c>
      <c r="L215" s="8">
        <f>SUMPRODUCT(SUMIFS(AssessedValuation[100% Industrial],AssessedValuation[Dist],$C215:$E215,AssessedValuation[Tif_NonTIF],$A$4))</f>
        <v>1537522</v>
      </c>
      <c r="M215" s="8">
        <f>SUMPRODUCT(SUMIFS(AssessedValuation[100% Reserved],AssessedValuation[Dist],$C215:$E215,AssessedValuation[Tif_NonTIF],$A$4))</f>
        <v>0</v>
      </c>
      <c r="N215" s="8">
        <f>SUMPRODUCT(SUMIFS(AssessedValuation[100% Reserved4],AssessedValuation[Dist],$C215,AssessedValuation[Tif_NonTIF],$A$4))</f>
        <v>0</v>
      </c>
      <c r="O215" s="8">
        <f>SUMPRODUCT(SUMIFS(AssessedValuation[100% Railroads],AssessedValuation[Dist],$C215:$E215,AssessedValuation[Tif_NonTIF],$A$4))</f>
        <v>11091732</v>
      </c>
      <c r="P215" s="8">
        <f>SUMPRODUCT(SUMIFS(AssessedValuation[100% Utilities],AssessedValuation[Dist],$C215:$E215,AssessedValuation[Tif_NonTIF],$A$4))</f>
        <v>2455869</v>
      </c>
      <c r="Q215" s="8">
        <f>SUMPRODUCT(SUMIFS(AssessedValuation[100% Other],AssessedValuation[Dist],$C215:$E215,AssessedValuation[Tif_NonTIF],$A$4))</f>
        <v>0</v>
      </c>
      <c r="R215" s="8">
        <f>SUMPRODUCT(SUMIFS(AssessedValuation[100% Gross],AssessedValuation[Dist],$C215:$E215,AssessedValuation[Tif_NonTIF],$A$4))</f>
        <v>1467758231</v>
      </c>
      <c r="S215" s="8">
        <f>SUMPRODUCT(SUMIFS(AssessedValuation[100% Military Exempt],AssessedValuation[Dist],$C215:$E215,AssessedValuation[Tif_NonTIF],$A$4))</f>
        <v>1116000</v>
      </c>
      <c r="T215" s="8">
        <f>SUMPRODUCT(SUMIFS(AssessedValuation[100% Homestead Exempt],AssessedValuation[Dist],$C215:$E215,AssessedValuation[Tif_NonTIF],$A$4))</f>
        <v>4459000</v>
      </c>
      <c r="U215" s="8">
        <f>SUMPRODUCT(SUMIFS(AssessedValuation[100% Net],AssessedValuation[Dist],$C215:$E215,AssessedValuation[Tif_NonTIF],$A$4))</f>
        <v>1462183231</v>
      </c>
      <c r="V215" s="8">
        <f>SUMPRODUCT(SUMIFS(AssessedValuation[100% Gas &amp; Elec Utilities],AssessedValuation[Dist],$C215:$E215,AssessedValuation[Tif_NonTIF],$A$4))</f>
        <v>38682817</v>
      </c>
      <c r="W215" s="8">
        <f t="shared" si="3"/>
        <v>1500866048</v>
      </c>
    </row>
    <row r="216" spans="1:23" x14ac:dyDescent="0.25">
      <c r="A216">
        <v>2026</v>
      </c>
      <c r="B216" t="s">
        <v>1062</v>
      </c>
      <c r="C216" t="s">
        <v>1462</v>
      </c>
      <c r="D216" t="s">
        <v>1750</v>
      </c>
      <c r="E216" t="s">
        <v>1750</v>
      </c>
      <c r="F216" t="s">
        <v>1462</v>
      </c>
      <c r="G216" t="s">
        <v>1463</v>
      </c>
      <c r="H216" s="8">
        <f>SUMPRODUCT(SUMIFS(AssessedValuation[100% Residential],AssessedValuation[Dist],$C216:$E216,AssessedValuation[Tif_NonTIF],$A$4))</f>
        <v>1778920766</v>
      </c>
      <c r="I216" s="8">
        <f>SUMPRODUCT(SUMIFS(AssessedValuation[100% Ag Land],AssessedValuation[Dist],$C216:$E216,AssessedValuation[Tif_NonTIF],$A$4))</f>
        <v>217765290</v>
      </c>
      <c r="J216" s="8">
        <f>SUMPRODUCT(SUMIFS(AssessedValuation[100% Ag Building],AssessedValuation[Dist],$C216:$E216,AssessedValuation[Tif_NonTIF],$A$4))</f>
        <v>20570200</v>
      </c>
      <c r="K216" s="8">
        <f>SUMPRODUCT(SUMIFS(AssessedValuation[100% Commercial],AssessedValuation[Dist],$C216:$E216,AssessedValuation[Tif_NonTIF],$A$4))</f>
        <v>441270853</v>
      </c>
      <c r="L216" s="8">
        <f>SUMPRODUCT(SUMIFS(AssessedValuation[100% Industrial],AssessedValuation[Dist],$C216:$E216,AssessedValuation[Tif_NonTIF],$A$4))</f>
        <v>153599869</v>
      </c>
      <c r="M216" s="8">
        <f>SUMPRODUCT(SUMIFS(AssessedValuation[100% Reserved],AssessedValuation[Dist],$C216:$E216,AssessedValuation[Tif_NonTIF],$A$4))</f>
        <v>0</v>
      </c>
      <c r="N216" s="8">
        <f>SUMPRODUCT(SUMIFS(AssessedValuation[100% Reserved4],AssessedValuation[Dist],$C216,AssessedValuation[Tif_NonTIF],$A$4))</f>
        <v>0</v>
      </c>
      <c r="O216" s="8">
        <f>SUMPRODUCT(SUMIFS(AssessedValuation[100% Railroads],AssessedValuation[Dist],$C216:$E216,AssessedValuation[Tif_NonTIF],$A$4))</f>
        <v>2945790</v>
      </c>
      <c r="P216" s="8">
        <f>SUMPRODUCT(SUMIFS(AssessedValuation[100% Utilities],AssessedValuation[Dist],$C216:$E216,AssessedValuation[Tif_NonTIF],$A$4))</f>
        <v>27041881</v>
      </c>
      <c r="Q216" s="8">
        <f>SUMPRODUCT(SUMIFS(AssessedValuation[100% Other],AssessedValuation[Dist],$C216:$E216,AssessedValuation[Tif_NonTIF],$A$4))</f>
        <v>0</v>
      </c>
      <c r="R216" s="8">
        <f>SUMPRODUCT(SUMIFS(AssessedValuation[100% Gross],AssessedValuation[Dist],$C216:$E216,AssessedValuation[Tif_NonTIF],$A$4))</f>
        <v>2642114649</v>
      </c>
      <c r="S216" s="8">
        <f>SUMPRODUCT(SUMIFS(AssessedValuation[100% Military Exempt],AssessedValuation[Dist],$C216:$E216,AssessedValuation[Tif_NonTIF],$A$4))</f>
        <v>2892000</v>
      </c>
      <c r="T216" s="8">
        <f>SUMPRODUCT(SUMIFS(AssessedValuation[100% Homestead Exempt],AssessedValuation[Dist],$C216:$E216,AssessedValuation[Tif_NonTIF],$A$4))</f>
        <v>8515000</v>
      </c>
      <c r="U216" s="8">
        <f>SUMPRODUCT(SUMIFS(AssessedValuation[100% Net],AssessedValuation[Dist],$C216:$E216,AssessedValuation[Tif_NonTIF],$A$4))</f>
        <v>2630707649</v>
      </c>
      <c r="V216" s="8">
        <f>SUMPRODUCT(SUMIFS(AssessedValuation[100% Gas &amp; Elec Utilities],AssessedValuation[Dist],$C216:$E216,AssessedValuation[Tif_NonTIF],$A$4))</f>
        <v>158640121</v>
      </c>
      <c r="W216" s="8">
        <f t="shared" si="3"/>
        <v>2789347770</v>
      </c>
    </row>
    <row r="217" spans="1:23" x14ac:dyDescent="0.25">
      <c r="A217">
        <v>2026</v>
      </c>
      <c r="B217" t="s">
        <v>1029</v>
      </c>
      <c r="C217" t="s">
        <v>1464</v>
      </c>
      <c r="D217" t="s">
        <v>1750</v>
      </c>
      <c r="E217" t="s">
        <v>1750</v>
      </c>
      <c r="F217" t="s">
        <v>1464</v>
      </c>
      <c r="G217" t="s">
        <v>1465</v>
      </c>
      <c r="H217" s="8">
        <f>SUMPRODUCT(SUMIFS(AssessedValuation[100% Residential],AssessedValuation[Dist],$C217:$E217,AssessedValuation[Tif_NonTIF],$A$4))</f>
        <v>195512533</v>
      </c>
      <c r="I217" s="8">
        <f>SUMPRODUCT(SUMIFS(AssessedValuation[100% Ag Land],AssessedValuation[Dist],$C217:$E217,AssessedValuation[Tif_NonTIF],$A$4))</f>
        <v>194579790</v>
      </c>
      <c r="J217" s="8">
        <f>SUMPRODUCT(SUMIFS(AssessedValuation[100% Ag Building],AssessedValuation[Dist],$C217:$E217,AssessedValuation[Tif_NonTIF],$A$4))</f>
        <v>5067000</v>
      </c>
      <c r="K217" s="8">
        <f>SUMPRODUCT(SUMIFS(AssessedValuation[100% Commercial],AssessedValuation[Dist],$C217:$E217,AssessedValuation[Tif_NonTIF],$A$4))</f>
        <v>26333327</v>
      </c>
      <c r="L217" s="8">
        <f>SUMPRODUCT(SUMIFS(AssessedValuation[100% Industrial],AssessedValuation[Dist],$C217:$E217,AssessedValuation[Tif_NonTIF],$A$4))</f>
        <v>2408820</v>
      </c>
      <c r="M217" s="8">
        <f>SUMPRODUCT(SUMIFS(AssessedValuation[100% Reserved],AssessedValuation[Dist],$C217:$E217,AssessedValuation[Tif_NonTIF],$A$4))</f>
        <v>0</v>
      </c>
      <c r="N217" s="8">
        <f>SUMPRODUCT(SUMIFS(AssessedValuation[100% Reserved4],AssessedValuation[Dist],$C217,AssessedValuation[Tif_NonTIF],$A$4))</f>
        <v>0</v>
      </c>
      <c r="O217" s="8">
        <f>SUMPRODUCT(SUMIFS(AssessedValuation[100% Railroads],AssessedValuation[Dist],$C217:$E217,AssessedValuation[Tif_NonTIF],$A$4))</f>
        <v>0</v>
      </c>
      <c r="P217" s="8">
        <f>SUMPRODUCT(SUMIFS(AssessedValuation[100% Utilities],AssessedValuation[Dist],$C217:$E217,AssessedValuation[Tif_NonTIF],$A$4))</f>
        <v>819635</v>
      </c>
      <c r="Q217" s="8">
        <f>SUMPRODUCT(SUMIFS(AssessedValuation[100% Other],AssessedValuation[Dist],$C217:$E217,AssessedValuation[Tif_NonTIF],$A$4))</f>
        <v>0</v>
      </c>
      <c r="R217" s="8">
        <f>SUMPRODUCT(SUMIFS(AssessedValuation[100% Gross],AssessedValuation[Dist],$C217:$E217,AssessedValuation[Tif_NonTIF],$A$4))</f>
        <v>424721105</v>
      </c>
      <c r="S217" s="8">
        <f>SUMPRODUCT(SUMIFS(AssessedValuation[100% Military Exempt],AssessedValuation[Dist],$C217:$E217,AssessedValuation[Tif_NonTIF],$A$4))</f>
        <v>532000</v>
      </c>
      <c r="T217" s="8">
        <f>SUMPRODUCT(SUMIFS(AssessedValuation[100% Homestead Exempt],AssessedValuation[Dist],$C217:$E217,AssessedValuation[Tif_NonTIF],$A$4))</f>
        <v>1592500</v>
      </c>
      <c r="U217" s="8">
        <f>SUMPRODUCT(SUMIFS(AssessedValuation[100% Net],AssessedValuation[Dist],$C217:$E217,AssessedValuation[Tif_NonTIF],$A$4))</f>
        <v>422596605</v>
      </c>
      <c r="V217" s="8">
        <f>SUMPRODUCT(SUMIFS(AssessedValuation[100% Gas &amp; Elec Utilities],AssessedValuation[Dist],$C217:$E217,AssessedValuation[Tif_NonTIF],$A$4))</f>
        <v>29295653</v>
      </c>
      <c r="W217" s="8">
        <f t="shared" si="3"/>
        <v>451892258</v>
      </c>
    </row>
    <row r="218" spans="1:23" x14ac:dyDescent="0.25">
      <c r="A218">
        <v>2026</v>
      </c>
      <c r="B218" t="s">
        <v>1037</v>
      </c>
      <c r="C218" t="s">
        <v>1466</v>
      </c>
      <c r="D218" t="s">
        <v>1750</v>
      </c>
      <c r="E218" t="s">
        <v>1750</v>
      </c>
      <c r="F218" t="s">
        <v>1466</v>
      </c>
      <c r="G218" t="s">
        <v>1467</v>
      </c>
      <c r="H218" s="8">
        <f>SUMPRODUCT(SUMIFS(AssessedValuation[100% Residential],AssessedValuation[Dist],$C218:$E218,AssessedValuation[Tif_NonTIF],$A$4))</f>
        <v>165280084</v>
      </c>
      <c r="I218" s="8">
        <f>SUMPRODUCT(SUMIFS(AssessedValuation[100% Ag Land],AssessedValuation[Dist],$C218:$E218,AssessedValuation[Tif_NonTIF],$A$4))</f>
        <v>363084708</v>
      </c>
      <c r="J218" s="8">
        <f>SUMPRODUCT(SUMIFS(AssessedValuation[100% Ag Building],AssessedValuation[Dist],$C218:$E218,AssessedValuation[Tif_NonTIF],$A$4))</f>
        <v>32085274</v>
      </c>
      <c r="K218" s="8">
        <f>SUMPRODUCT(SUMIFS(AssessedValuation[100% Commercial],AssessedValuation[Dist],$C218:$E218,AssessedValuation[Tif_NonTIF],$A$4))</f>
        <v>17539609</v>
      </c>
      <c r="L218" s="8">
        <f>SUMPRODUCT(SUMIFS(AssessedValuation[100% Industrial],AssessedValuation[Dist],$C218:$E218,AssessedValuation[Tif_NonTIF],$A$4))</f>
        <v>11647600</v>
      </c>
      <c r="M218" s="8">
        <f>SUMPRODUCT(SUMIFS(AssessedValuation[100% Reserved],AssessedValuation[Dist],$C218:$E218,AssessedValuation[Tif_NonTIF],$A$4))</f>
        <v>0</v>
      </c>
      <c r="N218" s="8">
        <f>SUMPRODUCT(SUMIFS(AssessedValuation[100% Reserved4],AssessedValuation[Dist],$C218,AssessedValuation[Tif_NonTIF],$A$4))</f>
        <v>0</v>
      </c>
      <c r="O218" s="8">
        <f>SUMPRODUCT(SUMIFS(AssessedValuation[100% Railroads],AssessedValuation[Dist],$C218:$E218,AssessedValuation[Tif_NonTIF],$A$4))</f>
        <v>16610346</v>
      </c>
      <c r="P218" s="8">
        <f>SUMPRODUCT(SUMIFS(AssessedValuation[100% Utilities],AssessedValuation[Dist],$C218:$E218,AssessedValuation[Tif_NonTIF],$A$4))</f>
        <v>152765</v>
      </c>
      <c r="Q218" s="8">
        <f>SUMPRODUCT(SUMIFS(AssessedValuation[100% Other],AssessedValuation[Dist],$C218:$E218,AssessedValuation[Tif_NonTIF],$A$4))</f>
        <v>0</v>
      </c>
      <c r="R218" s="8">
        <f>SUMPRODUCT(SUMIFS(AssessedValuation[100% Gross],AssessedValuation[Dist],$C218:$E218,AssessedValuation[Tif_NonTIF],$A$4))</f>
        <v>606400386</v>
      </c>
      <c r="S218" s="8">
        <f>SUMPRODUCT(SUMIFS(AssessedValuation[100% Military Exempt],AssessedValuation[Dist],$C218:$E218,AssessedValuation[Tif_NonTIF],$A$4))</f>
        <v>579067</v>
      </c>
      <c r="T218" s="8">
        <f>SUMPRODUCT(SUMIFS(AssessedValuation[100% Homestead Exempt],AssessedValuation[Dist],$C218:$E218,AssessedValuation[Tif_NonTIF],$A$4))</f>
        <v>2060500</v>
      </c>
      <c r="U218" s="8">
        <f>SUMPRODUCT(SUMIFS(AssessedValuation[100% Net],AssessedValuation[Dist],$C218:$E218,AssessedValuation[Tif_NonTIF],$A$4))</f>
        <v>603760819</v>
      </c>
      <c r="V218" s="8">
        <f>SUMPRODUCT(SUMIFS(AssessedValuation[100% Gas &amp; Elec Utilities],AssessedValuation[Dist],$C218:$E218,AssessedValuation[Tif_NonTIF],$A$4))</f>
        <v>74256708</v>
      </c>
      <c r="W218" s="8">
        <f t="shared" si="3"/>
        <v>678017527</v>
      </c>
    </row>
    <row r="219" spans="1:23" x14ac:dyDescent="0.25">
      <c r="A219">
        <v>2026</v>
      </c>
      <c r="B219" t="s">
        <v>1062</v>
      </c>
      <c r="C219" t="s">
        <v>1468</v>
      </c>
      <c r="D219" t="s">
        <v>1750</v>
      </c>
      <c r="E219" t="s">
        <v>1750</v>
      </c>
      <c r="F219" t="s">
        <v>1468</v>
      </c>
      <c r="G219" t="s">
        <v>1469</v>
      </c>
      <c r="H219" s="8">
        <f>SUMPRODUCT(SUMIFS(AssessedValuation[100% Residential],AssessedValuation[Dist],$C219:$E219,AssessedValuation[Tif_NonTIF],$A$4))</f>
        <v>249443234</v>
      </c>
      <c r="I219" s="8">
        <f>SUMPRODUCT(SUMIFS(AssessedValuation[100% Ag Land],AssessedValuation[Dist],$C219:$E219,AssessedValuation[Tif_NonTIF],$A$4))</f>
        <v>178116260</v>
      </c>
      <c r="J219" s="8">
        <f>SUMPRODUCT(SUMIFS(AssessedValuation[100% Ag Building],AssessedValuation[Dist],$C219:$E219,AssessedValuation[Tif_NonTIF],$A$4))</f>
        <v>13727900</v>
      </c>
      <c r="K219" s="8">
        <f>SUMPRODUCT(SUMIFS(AssessedValuation[100% Commercial],AssessedValuation[Dist],$C219:$E219,AssessedValuation[Tif_NonTIF],$A$4))</f>
        <v>6642441</v>
      </c>
      <c r="L219" s="8">
        <f>SUMPRODUCT(SUMIFS(AssessedValuation[100% Industrial],AssessedValuation[Dist],$C219:$E219,AssessedValuation[Tif_NonTIF],$A$4))</f>
        <v>142460</v>
      </c>
      <c r="M219" s="8">
        <f>SUMPRODUCT(SUMIFS(AssessedValuation[100% Reserved],AssessedValuation[Dist],$C219:$E219,AssessedValuation[Tif_NonTIF],$A$4))</f>
        <v>0</v>
      </c>
      <c r="N219" s="8">
        <f>SUMPRODUCT(SUMIFS(AssessedValuation[100% Reserved4],AssessedValuation[Dist],$C219,AssessedValuation[Tif_NonTIF],$A$4))</f>
        <v>0</v>
      </c>
      <c r="O219" s="8">
        <f>SUMPRODUCT(SUMIFS(AssessedValuation[100% Railroads],AssessedValuation[Dist],$C219:$E219,AssessedValuation[Tif_NonTIF],$A$4))</f>
        <v>603776</v>
      </c>
      <c r="P219" s="8">
        <f>SUMPRODUCT(SUMIFS(AssessedValuation[100% Utilities],AssessedValuation[Dist],$C219:$E219,AssessedValuation[Tif_NonTIF],$A$4))</f>
        <v>0</v>
      </c>
      <c r="Q219" s="8">
        <f>SUMPRODUCT(SUMIFS(AssessedValuation[100% Other],AssessedValuation[Dist],$C219:$E219,AssessedValuation[Tif_NonTIF],$A$4))</f>
        <v>0</v>
      </c>
      <c r="R219" s="8">
        <f>SUMPRODUCT(SUMIFS(AssessedValuation[100% Gross],AssessedValuation[Dist],$C219:$E219,AssessedValuation[Tif_NonTIF],$A$4))</f>
        <v>448676071</v>
      </c>
      <c r="S219" s="8">
        <f>SUMPRODUCT(SUMIFS(AssessedValuation[100% Military Exempt],AssessedValuation[Dist],$C219:$E219,AssessedValuation[Tif_NonTIF],$A$4))</f>
        <v>508000</v>
      </c>
      <c r="T219" s="8">
        <f>SUMPRODUCT(SUMIFS(AssessedValuation[100% Homestead Exempt],AssessedValuation[Dist],$C219:$E219,AssessedValuation[Tif_NonTIF],$A$4))</f>
        <v>1865500</v>
      </c>
      <c r="U219" s="8">
        <f>SUMPRODUCT(SUMIFS(AssessedValuation[100% Net],AssessedValuation[Dist],$C219:$E219,AssessedValuation[Tif_NonTIF],$A$4))</f>
        <v>446302571</v>
      </c>
      <c r="V219" s="8">
        <f>SUMPRODUCT(SUMIFS(AssessedValuation[100% Gas &amp; Elec Utilities],AssessedValuation[Dist],$C219:$E219,AssessedValuation[Tif_NonTIF],$A$4))</f>
        <v>18581088</v>
      </c>
      <c r="W219" s="8">
        <f t="shared" si="3"/>
        <v>464883659</v>
      </c>
    </row>
    <row r="220" spans="1:23" x14ac:dyDescent="0.25">
      <c r="A220">
        <v>2026</v>
      </c>
      <c r="B220" t="s">
        <v>1029</v>
      </c>
      <c r="C220" t="s">
        <v>1470</v>
      </c>
      <c r="D220" t="s">
        <v>1750</v>
      </c>
      <c r="E220" t="s">
        <v>1750</v>
      </c>
      <c r="F220" t="s">
        <v>1470</v>
      </c>
      <c r="G220" t="s">
        <v>1471</v>
      </c>
      <c r="H220" s="8">
        <f>SUMPRODUCT(SUMIFS(AssessedValuation[100% Residential],AssessedValuation[Dist],$C220:$E220,AssessedValuation[Tif_NonTIF],$A$4))</f>
        <v>215592114</v>
      </c>
      <c r="I220" s="8">
        <f>SUMPRODUCT(SUMIFS(AssessedValuation[100% Ag Land],AssessedValuation[Dist],$C220:$E220,AssessedValuation[Tif_NonTIF],$A$4))</f>
        <v>155257142</v>
      </c>
      <c r="J220" s="8">
        <f>SUMPRODUCT(SUMIFS(AssessedValuation[100% Ag Building],AssessedValuation[Dist],$C220:$E220,AssessedValuation[Tif_NonTIF],$A$4))</f>
        <v>6798375</v>
      </c>
      <c r="K220" s="8">
        <f>SUMPRODUCT(SUMIFS(AssessedValuation[100% Commercial],AssessedValuation[Dist],$C220:$E220,AssessedValuation[Tif_NonTIF],$A$4))</f>
        <v>70443423</v>
      </c>
      <c r="L220" s="8">
        <f>SUMPRODUCT(SUMIFS(AssessedValuation[100% Industrial],AssessedValuation[Dist],$C220:$E220,AssessedValuation[Tif_NonTIF],$A$4))</f>
        <v>8455252</v>
      </c>
      <c r="M220" s="8">
        <f>SUMPRODUCT(SUMIFS(AssessedValuation[100% Reserved],AssessedValuation[Dist],$C220:$E220,AssessedValuation[Tif_NonTIF],$A$4))</f>
        <v>0</v>
      </c>
      <c r="N220" s="8">
        <f>SUMPRODUCT(SUMIFS(AssessedValuation[100% Reserved4],AssessedValuation[Dist],$C220,AssessedValuation[Tif_NonTIF],$A$4))</f>
        <v>0</v>
      </c>
      <c r="O220" s="8">
        <f>SUMPRODUCT(SUMIFS(AssessedValuation[100% Railroads],AssessedValuation[Dist],$C220:$E220,AssessedValuation[Tif_NonTIF],$A$4))</f>
        <v>15315857</v>
      </c>
      <c r="P220" s="8">
        <f>SUMPRODUCT(SUMIFS(AssessedValuation[100% Utilities],AssessedValuation[Dist],$C220:$E220,AssessedValuation[Tif_NonTIF],$A$4))</f>
        <v>2452821</v>
      </c>
      <c r="Q220" s="8">
        <f>SUMPRODUCT(SUMIFS(AssessedValuation[100% Other],AssessedValuation[Dist],$C220:$E220,AssessedValuation[Tif_NonTIF],$A$4))</f>
        <v>0</v>
      </c>
      <c r="R220" s="8">
        <f>SUMPRODUCT(SUMIFS(AssessedValuation[100% Gross],AssessedValuation[Dist],$C220:$E220,AssessedValuation[Tif_NonTIF],$A$4))</f>
        <v>474314984</v>
      </c>
      <c r="S220" s="8">
        <f>SUMPRODUCT(SUMIFS(AssessedValuation[100% Military Exempt],AssessedValuation[Dist],$C220:$E220,AssessedValuation[Tif_NonTIF],$A$4))</f>
        <v>715704</v>
      </c>
      <c r="T220" s="8">
        <f>SUMPRODUCT(SUMIFS(AssessedValuation[100% Homestead Exempt],AssessedValuation[Dist],$C220:$E220,AssessedValuation[Tif_NonTIF],$A$4))</f>
        <v>1881750</v>
      </c>
      <c r="U220" s="8">
        <f>SUMPRODUCT(SUMIFS(AssessedValuation[100% Net],AssessedValuation[Dist],$C220:$E220,AssessedValuation[Tif_NonTIF],$A$4))</f>
        <v>471717530</v>
      </c>
      <c r="V220" s="8">
        <f>SUMPRODUCT(SUMIFS(AssessedValuation[100% Gas &amp; Elec Utilities],AssessedValuation[Dist],$C220:$E220,AssessedValuation[Tif_NonTIF],$A$4))</f>
        <v>62967619</v>
      </c>
      <c r="W220" s="8">
        <f t="shared" si="3"/>
        <v>534685149</v>
      </c>
    </row>
    <row r="221" spans="1:23" x14ac:dyDescent="0.25">
      <c r="A221">
        <v>2026</v>
      </c>
      <c r="B221" t="s">
        <v>1024</v>
      </c>
      <c r="C221" t="s">
        <v>1472</v>
      </c>
      <c r="D221" t="s">
        <v>1750</v>
      </c>
      <c r="E221" t="s">
        <v>1750</v>
      </c>
      <c r="F221" t="s">
        <v>1472</v>
      </c>
      <c r="G221" t="s">
        <v>1473</v>
      </c>
      <c r="H221" s="8">
        <f>SUMPRODUCT(SUMIFS(AssessedValuation[100% Residential],AssessedValuation[Dist],$C221:$E221,AssessedValuation[Tif_NonTIF],$A$4))</f>
        <v>2113934104</v>
      </c>
      <c r="I221" s="8">
        <f>SUMPRODUCT(SUMIFS(AssessedValuation[100% Ag Land],AssessedValuation[Dist],$C221:$E221,AssessedValuation[Tif_NonTIF],$A$4))</f>
        <v>20909550</v>
      </c>
      <c r="J221" s="8">
        <f>SUMPRODUCT(SUMIFS(AssessedValuation[100% Ag Building],AssessedValuation[Dist],$C221:$E221,AssessedValuation[Tif_NonTIF],$A$4))</f>
        <v>2455255</v>
      </c>
      <c r="K221" s="8">
        <f>SUMPRODUCT(SUMIFS(AssessedValuation[100% Commercial],AssessedValuation[Dist],$C221:$E221,AssessedValuation[Tif_NonTIF],$A$4))</f>
        <v>116049471</v>
      </c>
      <c r="L221" s="8">
        <f>SUMPRODUCT(SUMIFS(AssessedValuation[100% Industrial],AssessedValuation[Dist],$C221:$E221,AssessedValuation[Tif_NonTIF],$A$4))</f>
        <v>5544825</v>
      </c>
      <c r="M221" s="8">
        <f>SUMPRODUCT(SUMIFS(AssessedValuation[100% Reserved],AssessedValuation[Dist],$C221:$E221,AssessedValuation[Tif_NonTIF],$A$4))</f>
        <v>0</v>
      </c>
      <c r="N221" s="8">
        <f>SUMPRODUCT(SUMIFS(AssessedValuation[100% Reserved4],AssessedValuation[Dist],$C221,AssessedValuation[Tif_NonTIF],$A$4))</f>
        <v>0</v>
      </c>
      <c r="O221" s="8">
        <f>SUMPRODUCT(SUMIFS(AssessedValuation[100% Railroads],AssessedValuation[Dist],$C221:$E221,AssessedValuation[Tif_NonTIF],$A$4))</f>
        <v>0</v>
      </c>
      <c r="P221" s="8">
        <f>SUMPRODUCT(SUMIFS(AssessedValuation[100% Utilities],AssessedValuation[Dist],$C221:$E221,AssessedValuation[Tif_NonTIF],$A$4))</f>
        <v>1178307</v>
      </c>
      <c r="Q221" s="8">
        <f>SUMPRODUCT(SUMIFS(AssessedValuation[100% Other],AssessedValuation[Dist],$C221:$E221,AssessedValuation[Tif_NonTIF],$A$4))</f>
        <v>0</v>
      </c>
      <c r="R221" s="8">
        <f>SUMPRODUCT(SUMIFS(AssessedValuation[100% Gross],AssessedValuation[Dist],$C221:$E221,AssessedValuation[Tif_NonTIF],$A$4))</f>
        <v>2260071512</v>
      </c>
      <c r="S221" s="8">
        <f>SUMPRODUCT(SUMIFS(AssessedValuation[100% Military Exempt],AssessedValuation[Dist],$C221:$E221,AssessedValuation[Tif_NonTIF],$A$4))</f>
        <v>2159244</v>
      </c>
      <c r="T221" s="8">
        <f>SUMPRODUCT(SUMIFS(AssessedValuation[100% Homestead Exempt],AssessedValuation[Dist],$C221:$E221,AssessedValuation[Tif_NonTIF],$A$4))</f>
        <v>5557500</v>
      </c>
      <c r="U221" s="8">
        <f>SUMPRODUCT(SUMIFS(AssessedValuation[100% Net],AssessedValuation[Dist],$C221:$E221,AssessedValuation[Tif_NonTIF],$A$4))</f>
        <v>2252354768</v>
      </c>
      <c r="V221" s="8">
        <f>SUMPRODUCT(SUMIFS(AssessedValuation[100% Gas &amp; Elec Utilities],AssessedValuation[Dist],$C221:$E221,AssessedValuation[Tif_NonTIF],$A$4))</f>
        <v>77327624</v>
      </c>
      <c r="W221" s="8">
        <f t="shared" si="3"/>
        <v>2329682392</v>
      </c>
    </row>
    <row r="222" spans="1:23" x14ac:dyDescent="0.25">
      <c r="A222">
        <v>2026</v>
      </c>
      <c r="B222" t="s">
        <v>1034</v>
      </c>
      <c r="C222" t="s">
        <v>1474</v>
      </c>
      <c r="D222" t="s">
        <v>1750</v>
      </c>
      <c r="E222" t="s">
        <v>1750</v>
      </c>
      <c r="F222" t="s">
        <v>1474</v>
      </c>
      <c r="G222" t="s">
        <v>1475</v>
      </c>
      <c r="H222" s="8">
        <f>SUMPRODUCT(SUMIFS(AssessedValuation[100% Residential],AssessedValuation[Dist],$C222:$E222,AssessedValuation[Tif_NonTIF],$A$4))</f>
        <v>331138937</v>
      </c>
      <c r="I222" s="8">
        <f>SUMPRODUCT(SUMIFS(AssessedValuation[100% Ag Land],AssessedValuation[Dist],$C222:$E222,AssessedValuation[Tif_NonTIF],$A$4))</f>
        <v>423208696</v>
      </c>
      <c r="J222" s="8">
        <f>SUMPRODUCT(SUMIFS(AssessedValuation[100% Ag Building],AssessedValuation[Dist],$C222:$E222,AssessedValuation[Tif_NonTIF],$A$4))</f>
        <v>30256890</v>
      </c>
      <c r="K222" s="8">
        <f>SUMPRODUCT(SUMIFS(AssessedValuation[100% Commercial],AssessedValuation[Dist],$C222:$E222,AssessedValuation[Tif_NonTIF],$A$4))</f>
        <v>56137285</v>
      </c>
      <c r="L222" s="8">
        <f>SUMPRODUCT(SUMIFS(AssessedValuation[100% Industrial],AssessedValuation[Dist],$C222:$E222,AssessedValuation[Tif_NonTIF],$A$4))</f>
        <v>48989864</v>
      </c>
      <c r="M222" s="8">
        <f>SUMPRODUCT(SUMIFS(AssessedValuation[100% Reserved],AssessedValuation[Dist],$C222:$E222,AssessedValuation[Tif_NonTIF],$A$4))</f>
        <v>0</v>
      </c>
      <c r="N222" s="8">
        <f>SUMPRODUCT(SUMIFS(AssessedValuation[100% Reserved4],AssessedValuation[Dist],$C222,AssessedValuation[Tif_NonTIF],$A$4))</f>
        <v>0</v>
      </c>
      <c r="O222" s="8">
        <f>SUMPRODUCT(SUMIFS(AssessedValuation[100% Railroads],AssessedValuation[Dist],$C222:$E222,AssessedValuation[Tif_NonTIF],$A$4))</f>
        <v>6130067</v>
      </c>
      <c r="P222" s="8">
        <f>SUMPRODUCT(SUMIFS(AssessedValuation[100% Utilities],AssessedValuation[Dist],$C222:$E222,AssessedValuation[Tif_NonTIF],$A$4))</f>
        <v>1472710</v>
      </c>
      <c r="Q222" s="8">
        <f>SUMPRODUCT(SUMIFS(AssessedValuation[100% Other],AssessedValuation[Dist],$C222:$E222,AssessedValuation[Tif_NonTIF],$A$4))</f>
        <v>0</v>
      </c>
      <c r="R222" s="8">
        <f>SUMPRODUCT(SUMIFS(AssessedValuation[100% Gross],AssessedValuation[Dist],$C222:$E222,AssessedValuation[Tif_NonTIF],$A$4))</f>
        <v>897334449</v>
      </c>
      <c r="S222" s="8">
        <f>SUMPRODUCT(SUMIFS(AssessedValuation[100% Military Exempt],AssessedValuation[Dist],$C222:$E222,AssessedValuation[Tif_NonTIF],$A$4))</f>
        <v>1137894</v>
      </c>
      <c r="T222" s="8">
        <f>SUMPRODUCT(SUMIFS(AssessedValuation[100% Homestead Exempt],AssessedValuation[Dist],$C222:$E222,AssessedValuation[Tif_NonTIF],$A$4))</f>
        <v>3415787</v>
      </c>
      <c r="U222" s="8">
        <f>SUMPRODUCT(SUMIFS(AssessedValuation[100% Net],AssessedValuation[Dist],$C222:$E222,AssessedValuation[Tif_NonTIF],$A$4))</f>
        <v>892780768</v>
      </c>
      <c r="V222" s="8">
        <f>SUMPRODUCT(SUMIFS(AssessedValuation[100% Gas &amp; Elec Utilities],AssessedValuation[Dist],$C222:$E222,AssessedValuation[Tif_NonTIF],$A$4))</f>
        <v>73196785</v>
      </c>
      <c r="W222" s="8">
        <f t="shared" si="3"/>
        <v>965977553</v>
      </c>
    </row>
    <row r="223" spans="1:23" x14ac:dyDescent="0.25">
      <c r="A223">
        <v>2026</v>
      </c>
      <c r="B223" t="s">
        <v>1052</v>
      </c>
      <c r="C223" t="s">
        <v>1476</v>
      </c>
      <c r="D223" t="s">
        <v>1750</v>
      </c>
      <c r="E223" t="s">
        <v>1750</v>
      </c>
      <c r="F223" t="s">
        <v>1476</v>
      </c>
      <c r="G223" t="s">
        <v>1477</v>
      </c>
      <c r="H223" s="8">
        <f>SUMPRODUCT(SUMIFS(AssessedValuation[100% Residential],AssessedValuation[Dist],$C223:$E223,AssessedValuation[Tif_NonTIF],$A$4))</f>
        <v>415653627</v>
      </c>
      <c r="I223" s="8">
        <f>SUMPRODUCT(SUMIFS(AssessedValuation[100% Ag Land],AssessedValuation[Dist],$C223:$E223,AssessedValuation[Tif_NonTIF],$A$4))</f>
        <v>149967030</v>
      </c>
      <c r="J223" s="8">
        <f>SUMPRODUCT(SUMIFS(AssessedValuation[100% Ag Building],AssessedValuation[Dist],$C223:$E223,AssessedValuation[Tif_NonTIF],$A$4))</f>
        <v>9315420</v>
      </c>
      <c r="K223" s="8">
        <f>SUMPRODUCT(SUMIFS(AssessedValuation[100% Commercial],AssessedValuation[Dist],$C223:$E223,AssessedValuation[Tif_NonTIF],$A$4))</f>
        <v>59225532</v>
      </c>
      <c r="L223" s="8">
        <f>SUMPRODUCT(SUMIFS(AssessedValuation[100% Industrial],AssessedValuation[Dist],$C223:$E223,AssessedValuation[Tif_NonTIF],$A$4))</f>
        <v>11702703</v>
      </c>
      <c r="M223" s="8">
        <f>SUMPRODUCT(SUMIFS(AssessedValuation[100% Reserved],AssessedValuation[Dist],$C223:$E223,AssessedValuation[Tif_NonTIF],$A$4))</f>
        <v>0</v>
      </c>
      <c r="N223" s="8">
        <f>SUMPRODUCT(SUMIFS(AssessedValuation[100% Reserved4],AssessedValuation[Dist],$C223,AssessedValuation[Tif_NonTIF],$A$4))</f>
        <v>0</v>
      </c>
      <c r="O223" s="8">
        <f>SUMPRODUCT(SUMIFS(AssessedValuation[100% Railroads],AssessedValuation[Dist],$C223:$E223,AssessedValuation[Tif_NonTIF],$A$4))</f>
        <v>2146574</v>
      </c>
      <c r="P223" s="8">
        <f>SUMPRODUCT(SUMIFS(AssessedValuation[100% Utilities],AssessedValuation[Dist],$C223:$E223,AssessedValuation[Tif_NonTIF],$A$4))</f>
        <v>12910689</v>
      </c>
      <c r="Q223" s="8">
        <f>SUMPRODUCT(SUMIFS(AssessedValuation[100% Other],AssessedValuation[Dist],$C223:$E223,AssessedValuation[Tif_NonTIF],$A$4))</f>
        <v>0</v>
      </c>
      <c r="R223" s="8">
        <f>SUMPRODUCT(SUMIFS(AssessedValuation[100% Gross],AssessedValuation[Dist],$C223:$E223,AssessedValuation[Tif_NonTIF],$A$4))</f>
        <v>660921575</v>
      </c>
      <c r="S223" s="8">
        <f>SUMPRODUCT(SUMIFS(AssessedValuation[100% Military Exempt],AssessedValuation[Dist],$C223:$E223,AssessedValuation[Tif_NonTIF],$A$4))</f>
        <v>1656732</v>
      </c>
      <c r="T223" s="8">
        <f>SUMPRODUCT(SUMIFS(AssessedValuation[100% Homestead Exempt],AssessedValuation[Dist],$C223:$E223,AssessedValuation[Tif_NonTIF],$A$4))</f>
        <v>4862000</v>
      </c>
      <c r="U223" s="8">
        <f>SUMPRODUCT(SUMIFS(AssessedValuation[100% Net],AssessedValuation[Dist],$C223:$E223,AssessedValuation[Tif_NonTIF],$A$4))</f>
        <v>654402843</v>
      </c>
      <c r="V223" s="8">
        <f>SUMPRODUCT(SUMIFS(AssessedValuation[100% Gas &amp; Elec Utilities],AssessedValuation[Dist],$C223:$E223,AssessedValuation[Tif_NonTIF],$A$4))</f>
        <v>106974230</v>
      </c>
      <c r="W223" s="8">
        <f t="shared" si="3"/>
        <v>761377073</v>
      </c>
    </row>
    <row r="224" spans="1:23" x14ac:dyDescent="0.25">
      <c r="A224">
        <v>2026</v>
      </c>
      <c r="B224" t="s">
        <v>1024</v>
      </c>
      <c r="C224" t="s">
        <v>1478</v>
      </c>
      <c r="D224" t="s">
        <v>1750</v>
      </c>
      <c r="E224" t="s">
        <v>1750</v>
      </c>
      <c r="F224" t="s">
        <v>1478</v>
      </c>
      <c r="G224" t="s">
        <v>1479</v>
      </c>
      <c r="H224" s="8">
        <f>SUMPRODUCT(SUMIFS(AssessedValuation[100% Residential],AssessedValuation[Dist],$C224:$E224,AssessedValuation[Tif_NonTIF],$A$4))</f>
        <v>345354294</v>
      </c>
      <c r="I224" s="8">
        <f>SUMPRODUCT(SUMIFS(AssessedValuation[100% Ag Land],AssessedValuation[Dist],$C224:$E224,AssessedValuation[Tif_NonTIF],$A$4))</f>
        <v>146120732</v>
      </c>
      <c r="J224" s="8">
        <f>SUMPRODUCT(SUMIFS(AssessedValuation[100% Ag Building],AssessedValuation[Dist],$C224:$E224,AssessedValuation[Tif_NonTIF],$A$4))</f>
        <v>10561846</v>
      </c>
      <c r="K224" s="8">
        <f>SUMPRODUCT(SUMIFS(AssessedValuation[100% Commercial],AssessedValuation[Dist],$C224:$E224,AssessedValuation[Tif_NonTIF],$A$4))</f>
        <v>15878865</v>
      </c>
      <c r="L224" s="8">
        <f>SUMPRODUCT(SUMIFS(AssessedValuation[100% Industrial],AssessedValuation[Dist],$C224:$E224,AssessedValuation[Tif_NonTIF],$A$4))</f>
        <v>44249330</v>
      </c>
      <c r="M224" s="8">
        <f>SUMPRODUCT(SUMIFS(AssessedValuation[100% Reserved],AssessedValuation[Dist],$C224:$E224,AssessedValuation[Tif_NonTIF],$A$4))</f>
        <v>0</v>
      </c>
      <c r="N224" s="8">
        <f>SUMPRODUCT(SUMIFS(AssessedValuation[100% Reserved4],AssessedValuation[Dist],$C224,AssessedValuation[Tif_NonTIF],$A$4))</f>
        <v>0</v>
      </c>
      <c r="O224" s="8">
        <f>SUMPRODUCT(SUMIFS(AssessedValuation[100% Railroads],AssessedValuation[Dist],$C224:$E224,AssessedValuation[Tif_NonTIF],$A$4))</f>
        <v>13994114</v>
      </c>
      <c r="P224" s="8">
        <f>SUMPRODUCT(SUMIFS(AssessedValuation[100% Utilities],AssessedValuation[Dist],$C224:$E224,AssessedValuation[Tif_NonTIF],$A$4))</f>
        <v>62155425</v>
      </c>
      <c r="Q224" s="8">
        <f>SUMPRODUCT(SUMIFS(AssessedValuation[100% Other],AssessedValuation[Dist],$C224:$E224,AssessedValuation[Tif_NonTIF],$A$4))</f>
        <v>16151</v>
      </c>
      <c r="R224" s="8">
        <f>SUMPRODUCT(SUMIFS(AssessedValuation[100% Gross],AssessedValuation[Dist],$C224:$E224,AssessedValuation[Tif_NonTIF],$A$4))</f>
        <v>638330757</v>
      </c>
      <c r="S224" s="8">
        <f>SUMPRODUCT(SUMIFS(AssessedValuation[100% Military Exempt],AssessedValuation[Dist],$C224:$E224,AssessedValuation[Tif_NonTIF],$A$4))</f>
        <v>624000</v>
      </c>
      <c r="T224" s="8">
        <f>SUMPRODUCT(SUMIFS(AssessedValuation[100% Homestead Exempt],AssessedValuation[Dist],$C224:$E224,AssessedValuation[Tif_NonTIF],$A$4))</f>
        <v>1774500</v>
      </c>
      <c r="U224" s="8">
        <f>SUMPRODUCT(SUMIFS(AssessedValuation[100% Net],AssessedValuation[Dist],$C224:$E224,AssessedValuation[Tif_NonTIF],$A$4))</f>
        <v>635932257</v>
      </c>
      <c r="V224" s="8">
        <f>SUMPRODUCT(SUMIFS(AssessedValuation[100% Gas &amp; Elec Utilities],AssessedValuation[Dist],$C224:$E224,AssessedValuation[Tif_NonTIF],$A$4))</f>
        <v>15110360</v>
      </c>
      <c r="W224" s="8">
        <f t="shared" si="3"/>
        <v>651042617</v>
      </c>
    </row>
    <row r="225" spans="1:23" x14ac:dyDescent="0.25">
      <c r="A225">
        <v>2026</v>
      </c>
      <c r="B225" t="s">
        <v>1037</v>
      </c>
      <c r="C225" t="s">
        <v>1480</v>
      </c>
      <c r="D225" t="s">
        <v>1750</v>
      </c>
      <c r="E225" t="s">
        <v>1750</v>
      </c>
      <c r="F225" t="s">
        <v>1480</v>
      </c>
      <c r="G225" t="s">
        <v>1481</v>
      </c>
      <c r="H225" s="8">
        <f>SUMPRODUCT(SUMIFS(AssessedValuation[100% Residential],AssessedValuation[Dist],$C225:$E225,AssessedValuation[Tif_NonTIF],$A$4))</f>
        <v>3493049865</v>
      </c>
      <c r="I225" s="8">
        <f>SUMPRODUCT(SUMIFS(AssessedValuation[100% Ag Land],AssessedValuation[Dist],$C225:$E225,AssessedValuation[Tif_NonTIF],$A$4))</f>
        <v>118960810</v>
      </c>
      <c r="J225" s="8">
        <f>SUMPRODUCT(SUMIFS(AssessedValuation[100% Ag Building],AssessedValuation[Dist],$C225:$E225,AssessedValuation[Tif_NonTIF],$A$4))</f>
        <v>7661160</v>
      </c>
      <c r="K225" s="8">
        <f>SUMPRODUCT(SUMIFS(AssessedValuation[100% Commercial],AssessedValuation[Dist],$C225:$E225,AssessedValuation[Tif_NonTIF],$A$4))</f>
        <v>271032150</v>
      </c>
      <c r="L225" s="8">
        <f>SUMPRODUCT(SUMIFS(AssessedValuation[100% Industrial],AssessedValuation[Dist],$C225:$E225,AssessedValuation[Tif_NonTIF],$A$4))</f>
        <v>84774083</v>
      </c>
      <c r="M225" s="8">
        <f>SUMPRODUCT(SUMIFS(AssessedValuation[100% Reserved],AssessedValuation[Dist],$C225:$E225,AssessedValuation[Tif_NonTIF],$A$4))</f>
        <v>0</v>
      </c>
      <c r="N225" s="8">
        <f>SUMPRODUCT(SUMIFS(AssessedValuation[100% Reserved4],AssessedValuation[Dist],$C225,AssessedValuation[Tif_NonTIF],$A$4))</f>
        <v>0</v>
      </c>
      <c r="O225" s="8">
        <f>SUMPRODUCT(SUMIFS(AssessedValuation[100% Railroads],AssessedValuation[Dist],$C225:$E225,AssessedValuation[Tif_NonTIF],$A$4))</f>
        <v>0</v>
      </c>
      <c r="P225" s="8">
        <f>SUMPRODUCT(SUMIFS(AssessedValuation[100% Utilities],AssessedValuation[Dist],$C225:$E225,AssessedValuation[Tif_NonTIF],$A$4))</f>
        <v>9211053</v>
      </c>
      <c r="Q225" s="8">
        <f>SUMPRODUCT(SUMIFS(AssessedValuation[100% Other],AssessedValuation[Dist],$C225:$E225,AssessedValuation[Tif_NonTIF],$A$4))</f>
        <v>0</v>
      </c>
      <c r="R225" s="8">
        <f>SUMPRODUCT(SUMIFS(AssessedValuation[100% Gross],AssessedValuation[Dist],$C225:$E225,AssessedValuation[Tif_NonTIF],$A$4))</f>
        <v>3984689121</v>
      </c>
      <c r="S225" s="8">
        <f>SUMPRODUCT(SUMIFS(AssessedValuation[100% Military Exempt],AssessedValuation[Dist],$C225:$E225,AssessedValuation[Tif_NonTIF],$A$4))</f>
        <v>1298213</v>
      </c>
      <c r="T225" s="8">
        <f>SUMPRODUCT(SUMIFS(AssessedValuation[100% Homestead Exempt],AssessedValuation[Dist],$C225:$E225,AssessedValuation[Tif_NonTIF],$A$4))</f>
        <v>4478500</v>
      </c>
      <c r="U225" s="8">
        <f>SUMPRODUCT(SUMIFS(AssessedValuation[100% Net],AssessedValuation[Dist],$C225:$E225,AssessedValuation[Tif_NonTIF],$A$4))</f>
        <v>3978912408</v>
      </c>
      <c r="V225" s="8">
        <f>SUMPRODUCT(SUMIFS(AssessedValuation[100% Gas &amp; Elec Utilities],AssessedValuation[Dist],$C225:$E225,AssessedValuation[Tif_NonTIF],$A$4))</f>
        <v>42833513</v>
      </c>
      <c r="W225" s="8">
        <f t="shared" si="3"/>
        <v>4021745921</v>
      </c>
    </row>
    <row r="226" spans="1:23" x14ac:dyDescent="0.25">
      <c r="A226">
        <v>2026</v>
      </c>
      <c r="B226" t="s">
        <v>1043</v>
      </c>
      <c r="C226" t="s">
        <v>1482</v>
      </c>
      <c r="D226" t="s">
        <v>1750</v>
      </c>
      <c r="E226" t="s">
        <v>1750</v>
      </c>
      <c r="F226" t="s">
        <v>1482</v>
      </c>
      <c r="G226" t="s">
        <v>1483</v>
      </c>
      <c r="H226" s="8">
        <f>SUMPRODUCT(SUMIFS(AssessedValuation[100% Residential],AssessedValuation[Dist],$C226:$E226,AssessedValuation[Tif_NonTIF],$A$4))</f>
        <v>93535120</v>
      </c>
      <c r="I226" s="8">
        <f>SUMPRODUCT(SUMIFS(AssessedValuation[100% Ag Land],AssessedValuation[Dist],$C226:$E226,AssessedValuation[Tif_NonTIF],$A$4))</f>
        <v>83234600</v>
      </c>
      <c r="J226" s="8">
        <f>SUMPRODUCT(SUMIFS(AssessedValuation[100% Ag Building],AssessedValuation[Dist],$C226:$E226,AssessedValuation[Tif_NonTIF],$A$4))</f>
        <v>6469680</v>
      </c>
      <c r="K226" s="8">
        <f>SUMPRODUCT(SUMIFS(AssessedValuation[100% Commercial],AssessedValuation[Dist],$C226:$E226,AssessedValuation[Tif_NonTIF],$A$4))</f>
        <v>7856880</v>
      </c>
      <c r="L226" s="8">
        <f>SUMPRODUCT(SUMIFS(AssessedValuation[100% Industrial],AssessedValuation[Dist],$C226:$E226,AssessedValuation[Tif_NonTIF],$A$4))</f>
        <v>0</v>
      </c>
      <c r="M226" s="8">
        <f>SUMPRODUCT(SUMIFS(AssessedValuation[100% Reserved],AssessedValuation[Dist],$C226:$E226,AssessedValuation[Tif_NonTIF],$A$4))</f>
        <v>0</v>
      </c>
      <c r="N226" s="8">
        <f>SUMPRODUCT(SUMIFS(AssessedValuation[100% Reserved4],AssessedValuation[Dist],$C226,AssessedValuation[Tif_NonTIF],$A$4))</f>
        <v>0</v>
      </c>
      <c r="O226" s="8">
        <f>SUMPRODUCT(SUMIFS(AssessedValuation[100% Railroads],AssessedValuation[Dist],$C226:$E226,AssessedValuation[Tif_NonTIF],$A$4))</f>
        <v>0</v>
      </c>
      <c r="P226" s="8">
        <f>SUMPRODUCT(SUMIFS(AssessedValuation[100% Utilities],AssessedValuation[Dist],$C226:$E226,AssessedValuation[Tif_NonTIF],$A$4))</f>
        <v>7950713</v>
      </c>
      <c r="Q226" s="8">
        <f>SUMPRODUCT(SUMIFS(AssessedValuation[100% Other],AssessedValuation[Dist],$C226:$E226,AssessedValuation[Tif_NonTIF],$A$4))</f>
        <v>0</v>
      </c>
      <c r="R226" s="8">
        <f>SUMPRODUCT(SUMIFS(AssessedValuation[100% Gross],AssessedValuation[Dist],$C226:$E226,AssessedValuation[Tif_NonTIF],$A$4))</f>
        <v>199046993</v>
      </c>
      <c r="S226" s="8">
        <f>SUMPRODUCT(SUMIFS(AssessedValuation[100% Military Exempt],AssessedValuation[Dist],$C226:$E226,AssessedValuation[Tif_NonTIF],$A$4))</f>
        <v>288000</v>
      </c>
      <c r="T226" s="8">
        <f>SUMPRODUCT(SUMIFS(AssessedValuation[100% Homestead Exempt],AssessedValuation[Dist],$C226:$E226,AssessedValuation[Tif_NonTIF],$A$4))</f>
        <v>1085500</v>
      </c>
      <c r="U226" s="8">
        <f>SUMPRODUCT(SUMIFS(AssessedValuation[100% Net],AssessedValuation[Dist],$C226:$E226,AssessedValuation[Tif_NonTIF],$A$4))</f>
        <v>197673493</v>
      </c>
      <c r="V226" s="8">
        <f>SUMPRODUCT(SUMIFS(AssessedValuation[100% Gas &amp; Elec Utilities],AssessedValuation[Dist],$C226:$E226,AssessedValuation[Tif_NonTIF],$A$4))</f>
        <v>21617258</v>
      </c>
      <c r="W226" s="8">
        <f t="shared" si="3"/>
        <v>219290751</v>
      </c>
    </row>
    <row r="227" spans="1:23" x14ac:dyDescent="0.25">
      <c r="A227">
        <v>2026</v>
      </c>
      <c r="B227" t="s">
        <v>1031</v>
      </c>
      <c r="C227" t="s">
        <v>1021</v>
      </c>
      <c r="D227" t="s">
        <v>1750</v>
      </c>
      <c r="E227" t="s">
        <v>1750</v>
      </c>
      <c r="F227" t="s">
        <v>1021</v>
      </c>
      <c r="G227" t="s">
        <v>1484</v>
      </c>
      <c r="H227" s="8">
        <f>SUMPRODUCT(SUMIFS(AssessedValuation[100% Residential],AssessedValuation[Dist],$C227:$E227,AssessedValuation[Tif_NonTIF],$A$4))</f>
        <v>80484910</v>
      </c>
      <c r="I227" s="8">
        <f>SUMPRODUCT(SUMIFS(AssessedValuation[100% Ag Land],AssessedValuation[Dist],$C227:$E227,AssessedValuation[Tif_NonTIF],$A$4))</f>
        <v>133860850</v>
      </c>
      <c r="J227" s="8">
        <f>SUMPRODUCT(SUMIFS(AssessedValuation[100% Ag Building],AssessedValuation[Dist],$C227:$E227,AssessedValuation[Tif_NonTIF],$A$4))</f>
        <v>6559140</v>
      </c>
      <c r="K227" s="8">
        <f>SUMPRODUCT(SUMIFS(AssessedValuation[100% Commercial],AssessedValuation[Dist],$C227:$E227,AssessedValuation[Tif_NonTIF],$A$4))</f>
        <v>4357580</v>
      </c>
      <c r="L227" s="8">
        <f>SUMPRODUCT(SUMIFS(AssessedValuation[100% Industrial],AssessedValuation[Dist],$C227:$E227,AssessedValuation[Tif_NonTIF],$A$4))</f>
        <v>69938999</v>
      </c>
      <c r="M227" s="8">
        <f>SUMPRODUCT(SUMIFS(AssessedValuation[100% Reserved],AssessedValuation[Dist],$C227:$E227,AssessedValuation[Tif_NonTIF],$A$4))</f>
        <v>0</v>
      </c>
      <c r="N227" s="8">
        <f>SUMPRODUCT(SUMIFS(AssessedValuation[100% Reserved4],AssessedValuation[Dist],$C227,AssessedValuation[Tif_NonTIF],$A$4))</f>
        <v>0</v>
      </c>
      <c r="O227" s="8">
        <f>SUMPRODUCT(SUMIFS(AssessedValuation[100% Railroads],AssessedValuation[Dist],$C227:$E227,AssessedValuation[Tif_NonTIF],$A$4))</f>
        <v>0</v>
      </c>
      <c r="P227" s="8">
        <f>SUMPRODUCT(SUMIFS(AssessedValuation[100% Utilities],AssessedValuation[Dist],$C227:$E227,AssessedValuation[Tif_NonTIF],$A$4))</f>
        <v>13039883</v>
      </c>
      <c r="Q227" s="8">
        <f>SUMPRODUCT(SUMIFS(AssessedValuation[100% Other],AssessedValuation[Dist],$C227:$E227,AssessedValuation[Tif_NonTIF],$A$4))</f>
        <v>0</v>
      </c>
      <c r="R227" s="8">
        <f>SUMPRODUCT(SUMIFS(AssessedValuation[100% Gross],AssessedValuation[Dist],$C227:$E227,AssessedValuation[Tif_NonTIF],$A$4))</f>
        <v>308241362</v>
      </c>
      <c r="S227" s="8">
        <f>SUMPRODUCT(SUMIFS(AssessedValuation[100% Military Exempt],AssessedValuation[Dist],$C227:$E227,AssessedValuation[Tif_NonTIF],$A$4))</f>
        <v>198817</v>
      </c>
      <c r="T227" s="8">
        <f>SUMPRODUCT(SUMIFS(AssessedValuation[100% Homestead Exempt],AssessedValuation[Dist],$C227:$E227,AssessedValuation[Tif_NonTIF],$A$4))</f>
        <v>617294</v>
      </c>
      <c r="U227" s="8">
        <f>SUMPRODUCT(SUMIFS(AssessedValuation[100% Net],AssessedValuation[Dist],$C227:$E227,AssessedValuation[Tif_NonTIF],$A$4))</f>
        <v>307425251</v>
      </c>
      <c r="V227" s="8">
        <f>SUMPRODUCT(SUMIFS(AssessedValuation[100% Gas &amp; Elec Utilities],AssessedValuation[Dist],$C227:$E227,AssessedValuation[Tif_NonTIF],$A$4))</f>
        <v>64119963</v>
      </c>
      <c r="W227" s="8">
        <f t="shared" si="3"/>
        <v>371545214</v>
      </c>
    </row>
    <row r="228" spans="1:23" x14ac:dyDescent="0.25">
      <c r="A228">
        <v>2026</v>
      </c>
      <c r="B228" t="s">
        <v>1029</v>
      </c>
      <c r="C228" t="s">
        <v>1485</v>
      </c>
      <c r="D228" t="s">
        <v>1750</v>
      </c>
      <c r="E228" t="s">
        <v>1750</v>
      </c>
      <c r="F228" t="s">
        <v>1485</v>
      </c>
      <c r="G228" t="s">
        <v>1486</v>
      </c>
      <c r="H228" s="8">
        <f>SUMPRODUCT(SUMIFS(AssessedValuation[100% Residential],AssessedValuation[Dist],$C228:$E228,AssessedValuation[Tif_NonTIF],$A$4))</f>
        <v>446251051</v>
      </c>
      <c r="I228" s="8">
        <f>SUMPRODUCT(SUMIFS(AssessedValuation[100% Ag Land],AssessedValuation[Dist],$C228:$E228,AssessedValuation[Tif_NonTIF],$A$4))</f>
        <v>245106470</v>
      </c>
      <c r="J228" s="8">
        <f>SUMPRODUCT(SUMIFS(AssessedValuation[100% Ag Building],AssessedValuation[Dist],$C228:$E228,AssessedValuation[Tif_NonTIF],$A$4))</f>
        <v>26008120</v>
      </c>
      <c r="K228" s="8">
        <f>SUMPRODUCT(SUMIFS(AssessedValuation[100% Commercial],AssessedValuation[Dist],$C228:$E228,AssessedValuation[Tif_NonTIF],$A$4))</f>
        <v>32490848</v>
      </c>
      <c r="L228" s="8">
        <f>SUMPRODUCT(SUMIFS(AssessedValuation[100% Industrial],AssessedValuation[Dist],$C228:$E228,AssessedValuation[Tif_NonTIF],$A$4))</f>
        <v>4527561</v>
      </c>
      <c r="M228" s="8">
        <f>SUMPRODUCT(SUMIFS(AssessedValuation[100% Reserved],AssessedValuation[Dist],$C228:$E228,AssessedValuation[Tif_NonTIF],$A$4))</f>
        <v>0</v>
      </c>
      <c r="N228" s="8">
        <f>SUMPRODUCT(SUMIFS(AssessedValuation[100% Reserved4],AssessedValuation[Dist],$C228,AssessedValuation[Tif_NonTIF],$A$4))</f>
        <v>0</v>
      </c>
      <c r="O228" s="8">
        <f>SUMPRODUCT(SUMIFS(AssessedValuation[100% Railroads],AssessedValuation[Dist],$C228:$E228,AssessedValuation[Tif_NonTIF],$A$4))</f>
        <v>4159623</v>
      </c>
      <c r="P228" s="8">
        <f>SUMPRODUCT(SUMIFS(AssessedValuation[100% Utilities],AssessedValuation[Dist],$C228:$E228,AssessedValuation[Tif_NonTIF],$A$4))</f>
        <v>12073119</v>
      </c>
      <c r="Q228" s="8">
        <f>SUMPRODUCT(SUMIFS(AssessedValuation[100% Other],AssessedValuation[Dist],$C228:$E228,AssessedValuation[Tif_NonTIF],$A$4))</f>
        <v>0</v>
      </c>
      <c r="R228" s="8">
        <f>SUMPRODUCT(SUMIFS(AssessedValuation[100% Gross],AssessedValuation[Dist],$C228:$E228,AssessedValuation[Tif_NonTIF],$A$4))</f>
        <v>770616792</v>
      </c>
      <c r="S228" s="8">
        <f>SUMPRODUCT(SUMIFS(AssessedValuation[100% Military Exempt],AssessedValuation[Dist],$C228:$E228,AssessedValuation[Tif_NonTIF],$A$4))</f>
        <v>1020000</v>
      </c>
      <c r="T228" s="8">
        <f>SUMPRODUCT(SUMIFS(AssessedValuation[100% Homestead Exempt],AssessedValuation[Dist],$C228:$E228,AssessedValuation[Tif_NonTIF],$A$4))</f>
        <v>3737500</v>
      </c>
      <c r="U228" s="8">
        <f>SUMPRODUCT(SUMIFS(AssessedValuation[100% Net],AssessedValuation[Dist],$C228:$E228,AssessedValuation[Tif_NonTIF],$A$4))</f>
        <v>765859292</v>
      </c>
      <c r="V228" s="8">
        <f>SUMPRODUCT(SUMIFS(AssessedValuation[100% Gas &amp; Elec Utilities],AssessedValuation[Dist],$C228:$E228,AssessedValuation[Tif_NonTIF],$A$4))</f>
        <v>18181459</v>
      </c>
      <c r="W228" s="8">
        <f t="shared" si="3"/>
        <v>784040751</v>
      </c>
    </row>
    <row r="229" spans="1:23" x14ac:dyDescent="0.25">
      <c r="A229">
        <v>2026</v>
      </c>
      <c r="B229" t="s">
        <v>1040</v>
      </c>
      <c r="C229" t="s">
        <v>1487</v>
      </c>
      <c r="D229" t="s">
        <v>1750</v>
      </c>
      <c r="E229" t="s">
        <v>1750</v>
      </c>
      <c r="F229" t="s">
        <v>1487</v>
      </c>
      <c r="G229" t="s">
        <v>1488</v>
      </c>
      <c r="H229" s="8">
        <f>SUMPRODUCT(SUMIFS(AssessedValuation[100% Residential],AssessedValuation[Dist],$C229:$E229,AssessedValuation[Tif_NonTIF],$A$4))</f>
        <v>902441828</v>
      </c>
      <c r="I229" s="8">
        <f>SUMPRODUCT(SUMIFS(AssessedValuation[100% Ag Land],AssessedValuation[Dist],$C229:$E229,AssessedValuation[Tif_NonTIF],$A$4))</f>
        <v>158924000</v>
      </c>
      <c r="J229" s="8">
        <f>SUMPRODUCT(SUMIFS(AssessedValuation[100% Ag Building],AssessedValuation[Dist],$C229:$E229,AssessedValuation[Tif_NonTIF],$A$4))</f>
        <v>14124840</v>
      </c>
      <c r="K229" s="8">
        <f>SUMPRODUCT(SUMIFS(AssessedValuation[100% Commercial],AssessedValuation[Dist],$C229:$E229,AssessedValuation[Tif_NonTIF],$A$4))</f>
        <v>130165682</v>
      </c>
      <c r="L229" s="8">
        <f>SUMPRODUCT(SUMIFS(AssessedValuation[100% Industrial],AssessedValuation[Dist],$C229:$E229,AssessedValuation[Tif_NonTIF],$A$4))</f>
        <v>59401890</v>
      </c>
      <c r="M229" s="8">
        <f>SUMPRODUCT(SUMIFS(AssessedValuation[100% Reserved],AssessedValuation[Dist],$C229:$E229,AssessedValuation[Tif_NonTIF],$A$4))</f>
        <v>0</v>
      </c>
      <c r="N229" s="8">
        <f>SUMPRODUCT(SUMIFS(AssessedValuation[100% Reserved4],AssessedValuation[Dist],$C229,AssessedValuation[Tif_NonTIF],$A$4))</f>
        <v>0</v>
      </c>
      <c r="O229" s="8">
        <f>SUMPRODUCT(SUMIFS(AssessedValuation[100% Railroads],AssessedValuation[Dist],$C229:$E229,AssessedValuation[Tif_NonTIF],$A$4))</f>
        <v>15588380</v>
      </c>
      <c r="P229" s="8">
        <f>SUMPRODUCT(SUMIFS(AssessedValuation[100% Utilities],AssessedValuation[Dist],$C229:$E229,AssessedValuation[Tif_NonTIF],$A$4))</f>
        <v>34980518</v>
      </c>
      <c r="Q229" s="8">
        <f>SUMPRODUCT(SUMIFS(AssessedValuation[100% Other],AssessedValuation[Dist],$C229:$E229,AssessedValuation[Tif_NonTIF],$A$4))</f>
        <v>0</v>
      </c>
      <c r="R229" s="8">
        <f>SUMPRODUCT(SUMIFS(AssessedValuation[100% Gross],AssessedValuation[Dist],$C229:$E229,AssessedValuation[Tif_NonTIF],$A$4))</f>
        <v>1315627138</v>
      </c>
      <c r="S229" s="8">
        <f>SUMPRODUCT(SUMIFS(AssessedValuation[100% Military Exempt],AssessedValuation[Dist],$C229:$E229,AssessedValuation[Tif_NonTIF],$A$4))</f>
        <v>1872000</v>
      </c>
      <c r="T229" s="8">
        <f>SUMPRODUCT(SUMIFS(AssessedValuation[100% Homestead Exempt],AssessedValuation[Dist],$C229:$E229,AssessedValuation[Tif_NonTIF],$A$4))</f>
        <v>3360500</v>
      </c>
      <c r="U229" s="8">
        <f>SUMPRODUCT(SUMIFS(AssessedValuation[100% Net],AssessedValuation[Dist],$C229:$E229,AssessedValuation[Tif_NonTIF],$A$4))</f>
        <v>1310394638</v>
      </c>
      <c r="V229" s="8">
        <f>SUMPRODUCT(SUMIFS(AssessedValuation[100% Gas &amp; Elec Utilities],AssessedValuation[Dist],$C229:$E229,AssessedValuation[Tif_NonTIF],$A$4))</f>
        <v>117324159</v>
      </c>
      <c r="W229" s="8">
        <f t="shared" si="3"/>
        <v>1427718797</v>
      </c>
    </row>
    <row r="230" spans="1:23" x14ac:dyDescent="0.25">
      <c r="A230">
        <v>2026</v>
      </c>
      <c r="B230" t="s">
        <v>1040</v>
      </c>
      <c r="C230" t="s">
        <v>1489</v>
      </c>
      <c r="D230" t="s">
        <v>1750</v>
      </c>
      <c r="E230" t="s">
        <v>1750</v>
      </c>
      <c r="F230" t="s">
        <v>1489</v>
      </c>
      <c r="G230" t="s">
        <v>1490</v>
      </c>
      <c r="H230" s="8">
        <f>SUMPRODUCT(SUMIFS(AssessedValuation[100% Residential],AssessedValuation[Dist],$C230:$E230,AssessedValuation[Tif_NonTIF],$A$4))</f>
        <v>1306720706</v>
      </c>
      <c r="I230" s="8">
        <f>SUMPRODUCT(SUMIFS(AssessedValuation[100% Ag Land],AssessedValuation[Dist],$C230:$E230,AssessedValuation[Tif_NonTIF],$A$4))</f>
        <v>60354042</v>
      </c>
      <c r="J230" s="8">
        <f>SUMPRODUCT(SUMIFS(AssessedValuation[100% Ag Building],AssessedValuation[Dist],$C230:$E230,AssessedValuation[Tif_NonTIF],$A$4))</f>
        <v>3103917</v>
      </c>
      <c r="K230" s="8">
        <f>SUMPRODUCT(SUMIFS(AssessedValuation[100% Commercial],AssessedValuation[Dist],$C230:$E230,AssessedValuation[Tif_NonTIF],$A$4))</f>
        <v>329148321</v>
      </c>
      <c r="L230" s="8">
        <f>SUMPRODUCT(SUMIFS(AssessedValuation[100% Industrial],AssessedValuation[Dist],$C230:$E230,AssessedValuation[Tif_NonTIF],$A$4))</f>
        <v>37744010</v>
      </c>
      <c r="M230" s="8">
        <f>SUMPRODUCT(SUMIFS(AssessedValuation[100% Reserved],AssessedValuation[Dist],$C230:$E230,AssessedValuation[Tif_NonTIF],$A$4))</f>
        <v>0</v>
      </c>
      <c r="N230" s="8">
        <f>SUMPRODUCT(SUMIFS(AssessedValuation[100% Reserved4],AssessedValuation[Dist],$C230,AssessedValuation[Tif_NonTIF],$A$4))</f>
        <v>0</v>
      </c>
      <c r="O230" s="8">
        <f>SUMPRODUCT(SUMIFS(AssessedValuation[100% Railroads],AssessedValuation[Dist],$C230:$E230,AssessedValuation[Tif_NonTIF],$A$4))</f>
        <v>13463849</v>
      </c>
      <c r="P230" s="8">
        <f>SUMPRODUCT(SUMIFS(AssessedValuation[100% Utilities],AssessedValuation[Dist],$C230:$E230,AssessedValuation[Tif_NonTIF],$A$4))</f>
        <v>6622181</v>
      </c>
      <c r="Q230" s="8">
        <f>SUMPRODUCT(SUMIFS(AssessedValuation[100% Other],AssessedValuation[Dist],$C230:$E230,AssessedValuation[Tif_NonTIF],$A$4))</f>
        <v>0</v>
      </c>
      <c r="R230" s="8">
        <f>SUMPRODUCT(SUMIFS(AssessedValuation[100% Gross],AssessedValuation[Dist],$C230:$E230,AssessedValuation[Tif_NonTIF],$A$4))</f>
        <v>1757157026</v>
      </c>
      <c r="S230" s="8">
        <f>SUMPRODUCT(SUMIFS(AssessedValuation[100% Military Exempt],AssessedValuation[Dist],$C230:$E230,AssessedValuation[Tif_NonTIF],$A$4))</f>
        <v>3837360</v>
      </c>
      <c r="T230" s="8">
        <f>SUMPRODUCT(SUMIFS(AssessedValuation[100% Homestead Exempt],AssessedValuation[Dist],$C230:$E230,AssessedValuation[Tif_NonTIF],$A$4))</f>
        <v>11602699</v>
      </c>
      <c r="U230" s="8">
        <f>SUMPRODUCT(SUMIFS(AssessedValuation[100% Net],AssessedValuation[Dist],$C230:$E230,AssessedValuation[Tif_NonTIF],$A$4))</f>
        <v>1741716967</v>
      </c>
      <c r="V230" s="8">
        <f>SUMPRODUCT(SUMIFS(AssessedValuation[100% Gas &amp; Elec Utilities],AssessedValuation[Dist],$C230:$E230,AssessedValuation[Tif_NonTIF],$A$4))</f>
        <v>208114103</v>
      </c>
      <c r="W230" s="8">
        <f t="shared" si="3"/>
        <v>1949831070</v>
      </c>
    </row>
    <row r="231" spans="1:23" x14ac:dyDescent="0.25">
      <c r="A231">
        <v>2026</v>
      </c>
      <c r="B231" t="s">
        <v>1024</v>
      </c>
      <c r="C231" t="s">
        <v>1491</v>
      </c>
      <c r="D231" t="s">
        <v>1750</v>
      </c>
      <c r="E231" t="s">
        <v>1750</v>
      </c>
      <c r="F231" t="s">
        <v>1491</v>
      </c>
      <c r="G231" t="s">
        <v>1492</v>
      </c>
      <c r="H231" s="8">
        <f>SUMPRODUCT(SUMIFS(AssessedValuation[100% Residential],AssessedValuation[Dist],$C231:$E231,AssessedValuation[Tif_NonTIF],$A$4))</f>
        <v>912244775</v>
      </c>
      <c r="I231" s="8">
        <f>SUMPRODUCT(SUMIFS(AssessedValuation[100% Ag Land],AssessedValuation[Dist],$C231:$E231,AssessedValuation[Tif_NonTIF],$A$4))</f>
        <v>184228244</v>
      </c>
      <c r="J231" s="8">
        <f>SUMPRODUCT(SUMIFS(AssessedValuation[100% Ag Building],AssessedValuation[Dist],$C231:$E231,AssessedValuation[Tif_NonTIF],$A$4))</f>
        <v>8204320</v>
      </c>
      <c r="K231" s="8">
        <f>SUMPRODUCT(SUMIFS(AssessedValuation[100% Commercial],AssessedValuation[Dist],$C231:$E231,AssessedValuation[Tif_NonTIF],$A$4))</f>
        <v>38168792</v>
      </c>
      <c r="L231" s="8">
        <f>SUMPRODUCT(SUMIFS(AssessedValuation[100% Industrial],AssessedValuation[Dist],$C231:$E231,AssessedValuation[Tif_NonTIF],$A$4))</f>
        <v>1456900</v>
      </c>
      <c r="M231" s="8">
        <f>SUMPRODUCT(SUMIFS(AssessedValuation[100% Reserved],AssessedValuation[Dist],$C231:$E231,AssessedValuation[Tif_NonTIF],$A$4))</f>
        <v>0</v>
      </c>
      <c r="N231" s="8">
        <f>SUMPRODUCT(SUMIFS(AssessedValuation[100% Reserved4],AssessedValuation[Dist],$C231,AssessedValuation[Tif_NonTIF],$A$4))</f>
        <v>0</v>
      </c>
      <c r="O231" s="8">
        <f>SUMPRODUCT(SUMIFS(AssessedValuation[100% Railroads],AssessedValuation[Dist],$C231:$E231,AssessedValuation[Tif_NonTIF],$A$4))</f>
        <v>0</v>
      </c>
      <c r="P231" s="8">
        <f>SUMPRODUCT(SUMIFS(AssessedValuation[100% Utilities],AssessedValuation[Dist],$C231:$E231,AssessedValuation[Tif_NonTIF],$A$4))</f>
        <v>22221684</v>
      </c>
      <c r="Q231" s="8">
        <f>SUMPRODUCT(SUMIFS(AssessedValuation[100% Other],AssessedValuation[Dist],$C231:$E231,AssessedValuation[Tif_NonTIF],$A$4))</f>
        <v>0</v>
      </c>
      <c r="R231" s="8">
        <f>SUMPRODUCT(SUMIFS(AssessedValuation[100% Gross],AssessedValuation[Dist],$C231:$E231,AssessedValuation[Tif_NonTIF],$A$4))</f>
        <v>1166524715</v>
      </c>
      <c r="S231" s="8">
        <f>SUMPRODUCT(SUMIFS(AssessedValuation[100% Military Exempt],AssessedValuation[Dist],$C231:$E231,AssessedValuation[Tif_NonTIF],$A$4))</f>
        <v>920000</v>
      </c>
      <c r="T231" s="8">
        <f>SUMPRODUCT(SUMIFS(AssessedValuation[100% Homestead Exempt],AssessedValuation[Dist],$C231:$E231,AssessedValuation[Tif_NonTIF],$A$4))</f>
        <v>3094000</v>
      </c>
      <c r="U231" s="8">
        <f>SUMPRODUCT(SUMIFS(AssessedValuation[100% Net],AssessedValuation[Dist],$C231:$E231,AssessedValuation[Tif_NonTIF],$A$4))</f>
        <v>1162510715</v>
      </c>
      <c r="V231" s="8">
        <f>SUMPRODUCT(SUMIFS(AssessedValuation[100% Gas &amp; Elec Utilities],AssessedValuation[Dist],$C231:$E231,AssessedValuation[Tif_NonTIF],$A$4))</f>
        <v>33211083</v>
      </c>
      <c r="W231" s="8">
        <f t="shared" si="3"/>
        <v>1195721798</v>
      </c>
    </row>
    <row r="232" spans="1:23" x14ac:dyDescent="0.25">
      <c r="A232">
        <v>2026</v>
      </c>
      <c r="B232" t="s">
        <v>1037</v>
      </c>
      <c r="C232" t="s">
        <v>1493</v>
      </c>
      <c r="D232" t="s">
        <v>1750</v>
      </c>
      <c r="E232" t="s">
        <v>1750</v>
      </c>
      <c r="F232" t="s">
        <v>1493</v>
      </c>
      <c r="G232" t="s">
        <v>1494</v>
      </c>
      <c r="H232" s="8">
        <f>SUMPRODUCT(SUMIFS(AssessedValuation[100% Residential],AssessedValuation[Dist],$C232:$E232,AssessedValuation[Tif_NonTIF],$A$4))</f>
        <v>58206300</v>
      </c>
      <c r="I232" s="8">
        <f>SUMPRODUCT(SUMIFS(AssessedValuation[100% Ag Land],AssessedValuation[Dist],$C232:$E232,AssessedValuation[Tif_NonTIF],$A$4))</f>
        <v>140003900</v>
      </c>
      <c r="J232" s="8">
        <f>SUMPRODUCT(SUMIFS(AssessedValuation[100% Ag Building],AssessedValuation[Dist],$C232:$E232,AssessedValuation[Tif_NonTIF],$A$4))</f>
        <v>8135100</v>
      </c>
      <c r="K232" s="8">
        <f>SUMPRODUCT(SUMIFS(AssessedValuation[100% Commercial],AssessedValuation[Dist],$C232:$E232,AssessedValuation[Tif_NonTIF],$A$4))</f>
        <v>10118000</v>
      </c>
      <c r="L232" s="8">
        <f>SUMPRODUCT(SUMIFS(AssessedValuation[100% Industrial],AssessedValuation[Dist],$C232:$E232,AssessedValuation[Tif_NonTIF],$A$4))</f>
        <v>11464115</v>
      </c>
      <c r="M232" s="8">
        <f>SUMPRODUCT(SUMIFS(AssessedValuation[100% Reserved],AssessedValuation[Dist],$C232:$E232,AssessedValuation[Tif_NonTIF],$A$4))</f>
        <v>0</v>
      </c>
      <c r="N232" s="8">
        <f>SUMPRODUCT(SUMIFS(AssessedValuation[100% Reserved4],AssessedValuation[Dist],$C232,AssessedValuation[Tif_NonTIF],$A$4))</f>
        <v>0</v>
      </c>
      <c r="O232" s="8">
        <f>SUMPRODUCT(SUMIFS(AssessedValuation[100% Railroads],AssessedValuation[Dist],$C232:$E232,AssessedValuation[Tif_NonTIF],$A$4))</f>
        <v>6908486</v>
      </c>
      <c r="P232" s="8">
        <f>SUMPRODUCT(SUMIFS(AssessedValuation[100% Utilities],AssessedValuation[Dist],$C232:$E232,AssessedValuation[Tif_NonTIF],$A$4))</f>
        <v>30900</v>
      </c>
      <c r="Q232" s="8">
        <f>SUMPRODUCT(SUMIFS(AssessedValuation[100% Other],AssessedValuation[Dist],$C232:$E232,AssessedValuation[Tif_NonTIF],$A$4))</f>
        <v>0</v>
      </c>
      <c r="R232" s="8">
        <f>SUMPRODUCT(SUMIFS(AssessedValuation[100% Gross],AssessedValuation[Dist],$C232:$E232,AssessedValuation[Tif_NonTIF],$A$4))</f>
        <v>234866801</v>
      </c>
      <c r="S232" s="8">
        <f>SUMPRODUCT(SUMIFS(AssessedValuation[100% Military Exempt],AssessedValuation[Dist],$C232:$E232,AssessedValuation[Tif_NonTIF],$A$4))</f>
        <v>216000</v>
      </c>
      <c r="T232" s="8">
        <f>SUMPRODUCT(SUMIFS(AssessedValuation[100% Homestead Exempt],AssessedValuation[Dist],$C232:$E232,AssessedValuation[Tif_NonTIF],$A$4))</f>
        <v>604500</v>
      </c>
      <c r="U232" s="8">
        <f>SUMPRODUCT(SUMIFS(AssessedValuation[100% Net],AssessedValuation[Dist],$C232:$E232,AssessedValuation[Tif_NonTIF],$A$4))</f>
        <v>234046301</v>
      </c>
      <c r="V232" s="8">
        <f>SUMPRODUCT(SUMIFS(AssessedValuation[100% Gas &amp; Elec Utilities],AssessedValuation[Dist],$C232:$E232,AssessedValuation[Tif_NonTIF],$A$4))</f>
        <v>10775498</v>
      </c>
      <c r="W232" s="8">
        <f t="shared" si="3"/>
        <v>244821799</v>
      </c>
    </row>
    <row r="233" spans="1:23" x14ac:dyDescent="0.25">
      <c r="A233">
        <v>2026</v>
      </c>
      <c r="B233" t="s">
        <v>1024</v>
      </c>
      <c r="C233" t="s">
        <v>1495</v>
      </c>
      <c r="D233" t="s">
        <v>1750</v>
      </c>
      <c r="E233" t="s">
        <v>1750</v>
      </c>
      <c r="F233" t="s">
        <v>1728</v>
      </c>
      <c r="G233" t="s">
        <v>625</v>
      </c>
      <c r="H233" s="8">
        <f>SUMPRODUCT(SUMIFS(AssessedValuation[100% Residential],AssessedValuation[Dist],$C233:$E233,AssessedValuation[Tif_NonTIF],$A$4))</f>
        <v>472461545</v>
      </c>
      <c r="I233" s="8">
        <f>SUMPRODUCT(SUMIFS(AssessedValuation[100% Ag Land],AssessedValuation[Dist],$C233:$E233,AssessedValuation[Tif_NonTIF],$A$4))</f>
        <v>175431690</v>
      </c>
      <c r="J233" s="8">
        <f>SUMPRODUCT(SUMIFS(AssessedValuation[100% Ag Building],AssessedValuation[Dist],$C233:$E233,AssessedValuation[Tif_NonTIF],$A$4))</f>
        <v>7104970</v>
      </c>
      <c r="K233" s="8">
        <f>SUMPRODUCT(SUMIFS(AssessedValuation[100% Commercial],AssessedValuation[Dist],$C233:$E233,AssessedValuation[Tif_NonTIF],$A$4))</f>
        <v>39133311</v>
      </c>
      <c r="L233" s="8">
        <f>SUMPRODUCT(SUMIFS(AssessedValuation[100% Industrial],AssessedValuation[Dist],$C233:$E233,AssessedValuation[Tif_NonTIF],$A$4))</f>
        <v>2786517</v>
      </c>
      <c r="M233" s="8">
        <f>SUMPRODUCT(SUMIFS(AssessedValuation[100% Reserved],AssessedValuation[Dist],$C233:$E233,AssessedValuation[Tif_NonTIF],$A$4))</f>
        <v>0</v>
      </c>
      <c r="N233" s="8">
        <f>SUMPRODUCT(SUMIFS(AssessedValuation[100% Reserved4],AssessedValuation[Dist],$C233,AssessedValuation[Tif_NonTIF],$A$4))</f>
        <v>0</v>
      </c>
      <c r="O233" s="8">
        <f>SUMPRODUCT(SUMIFS(AssessedValuation[100% Railroads],AssessedValuation[Dist],$C233:$E233,AssessedValuation[Tif_NonTIF],$A$4))</f>
        <v>1471437</v>
      </c>
      <c r="P233" s="8">
        <f>SUMPRODUCT(SUMIFS(AssessedValuation[100% Utilities],AssessedValuation[Dist],$C233:$E233,AssessedValuation[Tif_NonTIF],$A$4))</f>
        <v>6308575</v>
      </c>
      <c r="Q233" s="8">
        <f>SUMPRODUCT(SUMIFS(AssessedValuation[100% Other],AssessedValuation[Dist],$C233:$E233,AssessedValuation[Tif_NonTIF],$A$4))</f>
        <v>0</v>
      </c>
      <c r="R233" s="8">
        <f>SUMPRODUCT(SUMIFS(AssessedValuation[100% Gross],AssessedValuation[Dist],$C233:$E233,AssessedValuation[Tif_NonTIF],$A$4))</f>
        <v>704698045</v>
      </c>
      <c r="S233" s="8">
        <f>SUMPRODUCT(SUMIFS(AssessedValuation[100% Military Exempt],AssessedValuation[Dist],$C233:$E233,AssessedValuation[Tif_NonTIF],$A$4))</f>
        <v>936000</v>
      </c>
      <c r="T233" s="8">
        <f>SUMPRODUCT(SUMIFS(AssessedValuation[100% Homestead Exempt],AssessedValuation[Dist],$C233:$E233,AssessedValuation[Tif_NonTIF],$A$4))</f>
        <v>3022500</v>
      </c>
      <c r="U233" s="8">
        <f>SUMPRODUCT(SUMIFS(AssessedValuation[100% Net],AssessedValuation[Dist],$C233:$E233,AssessedValuation[Tif_NonTIF],$A$4))</f>
        <v>700739545</v>
      </c>
      <c r="V233" s="8">
        <f>SUMPRODUCT(SUMIFS(AssessedValuation[100% Gas &amp; Elec Utilities],AssessedValuation[Dist],$C233:$E233,AssessedValuation[Tif_NonTIF],$A$4))</f>
        <v>41897131</v>
      </c>
      <c r="W233" s="8">
        <f t="shared" si="3"/>
        <v>742636676</v>
      </c>
    </row>
    <row r="234" spans="1:23" x14ac:dyDescent="0.25">
      <c r="A234">
        <v>2026</v>
      </c>
      <c r="B234" t="s">
        <v>1040</v>
      </c>
      <c r="C234" t="s">
        <v>1496</v>
      </c>
      <c r="D234" t="s">
        <v>1750</v>
      </c>
      <c r="E234" t="s">
        <v>1750</v>
      </c>
      <c r="F234" t="s">
        <v>1496</v>
      </c>
      <c r="G234" t="s">
        <v>1497</v>
      </c>
      <c r="H234" s="8">
        <f>SUMPRODUCT(SUMIFS(AssessedValuation[100% Residential],AssessedValuation[Dist],$C234:$E234,AssessedValuation[Tif_NonTIF],$A$4))</f>
        <v>193736099</v>
      </c>
      <c r="I234" s="8">
        <f>SUMPRODUCT(SUMIFS(AssessedValuation[100% Ag Land],AssessedValuation[Dist],$C234:$E234,AssessedValuation[Tif_NonTIF],$A$4))</f>
        <v>242216546</v>
      </c>
      <c r="J234" s="8">
        <f>SUMPRODUCT(SUMIFS(AssessedValuation[100% Ag Building],AssessedValuation[Dist],$C234:$E234,AssessedValuation[Tif_NonTIF],$A$4))</f>
        <v>18457090</v>
      </c>
      <c r="K234" s="8">
        <f>SUMPRODUCT(SUMIFS(AssessedValuation[100% Commercial],AssessedValuation[Dist],$C234:$E234,AssessedValuation[Tif_NonTIF],$A$4))</f>
        <v>13175688</v>
      </c>
      <c r="L234" s="8">
        <f>SUMPRODUCT(SUMIFS(AssessedValuation[100% Industrial],AssessedValuation[Dist],$C234:$E234,AssessedValuation[Tif_NonTIF],$A$4))</f>
        <v>19112340</v>
      </c>
      <c r="M234" s="8">
        <f>SUMPRODUCT(SUMIFS(AssessedValuation[100% Reserved],AssessedValuation[Dist],$C234:$E234,AssessedValuation[Tif_NonTIF],$A$4))</f>
        <v>0</v>
      </c>
      <c r="N234" s="8">
        <f>SUMPRODUCT(SUMIFS(AssessedValuation[100% Reserved4],AssessedValuation[Dist],$C234,AssessedValuation[Tif_NonTIF],$A$4))</f>
        <v>0</v>
      </c>
      <c r="O234" s="8">
        <f>SUMPRODUCT(SUMIFS(AssessedValuation[100% Railroads],AssessedValuation[Dist],$C234:$E234,AssessedValuation[Tif_NonTIF],$A$4))</f>
        <v>7251664</v>
      </c>
      <c r="P234" s="8">
        <f>SUMPRODUCT(SUMIFS(AssessedValuation[100% Utilities],AssessedValuation[Dist],$C234:$E234,AssessedValuation[Tif_NonTIF],$A$4))</f>
        <v>36522324</v>
      </c>
      <c r="Q234" s="8">
        <f>SUMPRODUCT(SUMIFS(AssessedValuation[100% Other],AssessedValuation[Dist],$C234:$E234,AssessedValuation[Tif_NonTIF],$A$4))</f>
        <v>54320</v>
      </c>
      <c r="R234" s="8">
        <f>SUMPRODUCT(SUMIFS(AssessedValuation[100% Gross],AssessedValuation[Dist],$C234:$E234,AssessedValuation[Tif_NonTIF],$A$4))</f>
        <v>530526071</v>
      </c>
      <c r="S234" s="8">
        <f>SUMPRODUCT(SUMIFS(AssessedValuation[100% Military Exempt],AssessedValuation[Dist],$C234:$E234,AssessedValuation[Tif_NonTIF],$A$4))</f>
        <v>508280</v>
      </c>
      <c r="T234" s="8">
        <f>SUMPRODUCT(SUMIFS(AssessedValuation[100% Homestead Exempt],AssessedValuation[Dist],$C234:$E234,AssessedValuation[Tif_NonTIF],$A$4))</f>
        <v>1911000</v>
      </c>
      <c r="U234" s="8">
        <f>SUMPRODUCT(SUMIFS(AssessedValuation[100% Net],AssessedValuation[Dist],$C234:$E234,AssessedValuation[Tif_NonTIF],$A$4))</f>
        <v>528106791</v>
      </c>
      <c r="V234" s="8">
        <f>SUMPRODUCT(SUMIFS(AssessedValuation[100% Gas &amp; Elec Utilities],AssessedValuation[Dist],$C234:$E234,AssessedValuation[Tif_NonTIF],$A$4))</f>
        <v>38887697</v>
      </c>
      <c r="W234" s="8">
        <f t="shared" si="3"/>
        <v>566994488</v>
      </c>
    </row>
    <row r="235" spans="1:23" x14ac:dyDescent="0.25">
      <c r="A235">
        <v>2026</v>
      </c>
      <c r="B235" t="s">
        <v>1024</v>
      </c>
      <c r="C235" t="s">
        <v>1498</v>
      </c>
      <c r="D235" t="s">
        <v>1750</v>
      </c>
      <c r="E235" t="s">
        <v>1750</v>
      </c>
      <c r="F235" t="s">
        <v>1498</v>
      </c>
      <c r="G235" t="s">
        <v>1499</v>
      </c>
      <c r="H235" s="8">
        <f>SUMPRODUCT(SUMIFS(AssessedValuation[100% Residential],AssessedValuation[Dist],$C235:$E235,AssessedValuation[Tif_NonTIF],$A$4))</f>
        <v>1633503693</v>
      </c>
      <c r="I235" s="8">
        <f>SUMPRODUCT(SUMIFS(AssessedValuation[100% Ag Land],AssessedValuation[Dist],$C235:$E235,AssessedValuation[Tif_NonTIF],$A$4))</f>
        <v>155398774</v>
      </c>
      <c r="J235" s="8">
        <f>SUMPRODUCT(SUMIFS(AssessedValuation[100% Ag Building],AssessedValuation[Dist],$C235:$E235,AssessedValuation[Tif_NonTIF],$A$4))</f>
        <v>13249970</v>
      </c>
      <c r="K235" s="8">
        <f>SUMPRODUCT(SUMIFS(AssessedValuation[100% Commercial],AssessedValuation[Dist],$C235:$E235,AssessedValuation[Tif_NonTIF],$A$4))</f>
        <v>232603372</v>
      </c>
      <c r="L235" s="8">
        <f>SUMPRODUCT(SUMIFS(AssessedValuation[100% Industrial],AssessedValuation[Dist],$C235:$E235,AssessedValuation[Tif_NonTIF],$A$4))</f>
        <v>69442570</v>
      </c>
      <c r="M235" s="8">
        <f>SUMPRODUCT(SUMIFS(AssessedValuation[100% Reserved],AssessedValuation[Dist],$C235:$E235,AssessedValuation[Tif_NonTIF],$A$4))</f>
        <v>0</v>
      </c>
      <c r="N235" s="8">
        <f>SUMPRODUCT(SUMIFS(AssessedValuation[100% Reserved4],AssessedValuation[Dist],$C235,AssessedValuation[Tif_NonTIF],$A$4))</f>
        <v>0</v>
      </c>
      <c r="O235" s="8">
        <f>SUMPRODUCT(SUMIFS(AssessedValuation[100% Railroads],AssessedValuation[Dist],$C235:$E235,AssessedValuation[Tif_NonTIF],$A$4))</f>
        <v>1372631</v>
      </c>
      <c r="P235" s="8">
        <f>SUMPRODUCT(SUMIFS(AssessedValuation[100% Utilities],AssessedValuation[Dist],$C235:$E235,AssessedValuation[Tif_NonTIF],$A$4))</f>
        <v>20540821</v>
      </c>
      <c r="Q235" s="8">
        <f>SUMPRODUCT(SUMIFS(AssessedValuation[100% Other],AssessedValuation[Dist],$C235:$E235,AssessedValuation[Tif_NonTIF],$A$4))</f>
        <v>7269</v>
      </c>
      <c r="R235" s="8">
        <f>SUMPRODUCT(SUMIFS(AssessedValuation[100% Gross],AssessedValuation[Dist],$C235:$E235,AssessedValuation[Tif_NonTIF],$A$4))</f>
        <v>2126119100</v>
      </c>
      <c r="S235" s="8">
        <f>SUMPRODUCT(SUMIFS(AssessedValuation[100% Military Exempt],AssessedValuation[Dist],$C235:$E235,AssessedValuation[Tif_NonTIF],$A$4))</f>
        <v>1384000</v>
      </c>
      <c r="T235" s="8">
        <f>SUMPRODUCT(SUMIFS(AssessedValuation[100% Homestead Exempt],AssessedValuation[Dist],$C235:$E235,AssessedValuation[Tif_NonTIF],$A$4))</f>
        <v>6233500</v>
      </c>
      <c r="U235" s="8">
        <f>SUMPRODUCT(SUMIFS(AssessedValuation[100% Net],AssessedValuation[Dist],$C235:$E235,AssessedValuation[Tif_NonTIF],$A$4))</f>
        <v>2118501600</v>
      </c>
      <c r="V235" s="8">
        <f>SUMPRODUCT(SUMIFS(AssessedValuation[100% Gas &amp; Elec Utilities],AssessedValuation[Dist],$C235:$E235,AssessedValuation[Tif_NonTIF],$A$4))</f>
        <v>405932932</v>
      </c>
      <c r="W235" s="8">
        <f t="shared" si="3"/>
        <v>2524434532</v>
      </c>
    </row>
    <row r="236" spans="1:23" x14ac:dyDescent="0.25">
      <c r="A236">
        <v>2026</v>
      </c>
      <c r="B236" t="s">
        <v>1024</v>
      </c>
      <c r="C236" t="s">
        <v>1500</v>
      </c>
      <c r="D236" t="s">
        <v>1750</v>
      </c>
      <c r="E236" t="s">
        <v>1750</v>
      </c>
      <c r="F236" t="s">
        <v>1500</v>
      </c>
      <c r="G236" t="s">
        <v>1501</v>
      </c>
      <c r="H236" s="8">
        <f>SUMPRODUCT(SUMIFS(AssessedValuation[100% Residential],AssessedValuation[Dist],$C236:$E236,AssessedValuation[Tif_NonTIF],$A$4))</f>
        <v>508776426</v>
      </c>
      <c r="I236" s="8">
        <f>SUMPRODUCT(SUMIFS(AssessedValuation[100% Ag Land],AssessedValuation[Dist],$C236:$E236,AssessedValuation[Tif_NonTIF],$A$4))</f>
        <v>150162314</v>
      </c>
      <c r="J236" s="8">
        <f>SUMPRODUCT(SUMIFS(AssessedValuation[100% Ag Building],AssessedValuation[Dist],$C236:$E236,AssessedValuation[Tif_NonTIF],$A$4))</f>
        <v>8998065</v>
      </c>
      <c r="K236" s="8">
        <f>SUMPRODUCT(SUMIFS(AssessedValuation[100% Commercial],AssessedValuation[Dist],$C236:$E236,AssessedValuation[Tif_NonTIF],$A$4))</f>
        <v>79001644</v>
      </c>
      <c r="L236" s="8">
        <f>SUMPRODUCT(SUMIFS(AssessedValuation[100% Industrial],AssessedValuation[Dist],$C236:$E236,AssessedValuation[Tif_NonTIF],$A$4))</f>
        <v>30006496</v>
      </c>
      <c r="M236" s="8">
        <f>SUMPRODUCT(SUMIFS(AssessedValuation[100% Reserved],AssessedValuation[Dist],$C236:$E236,AssessedValuation[Tif_NonTIF],$A$4))</f>
        <v>0</v>
      </c>
      <c r="N236" s="8">
        <f>SUMPRODUCT(SUMIFS(AssessedValuation[100% Reserved4],AssessedValuation[Dist],$C236,AssessedValuation[Tif_NonTIF],$A$4))</f>
        <v>0</v>
      </c>
      <c r="O236" s="8">
        <f>SUMPRODUCT(SUMIFS(AssessedValuation[100% Railroads],AssessedValuation[Dist],$C236:$E236,AssessedValuation[Tif_NonTIF],$A$4))</f>
        <v>0</v>
      </c>
      <c r="P236" s="8">
        <f>SUMPRODUCT(SUMIFS(AssessedValuation[100% Utilities],AssessedValuation[Dist],$C236:$E236,AssessedValuation[Tif_NonTIF],$A$4))</f>
        <v>3168684</v>
      </c>
      <c r="Q236" s="8">
        <f>SUMPRODUCT(SUMIFS(AssessedValuation[100% Other],AssessedValuation[Dist],$C236:$E236,AssessedValuation[Tif_NonTIF],$A$4))</f>
        <v>0</v>
      </c>
      <c r="R236" s="8">
        <f>SUMPRODUCT(SUMIFS(AssessedValuation[100% Gross],AssessedValuation[Dist],$C236:$E236,AssessedValuation[Tif_NonTIF],$A$4))</f>
        <v>780113629</v>
      </c>
      <c r="S236" s="8">
        <f>SUMPRODUCT(SUMIFS(AssessedValuation[100% Military Exempt],AssessedValuation[Dist],$C236:$E236,AssessedValuation[Tif_NonTIF],$A$4))</f>
        <v>1087561</v>
      </c>
      <c r="T236" s="8">
        <f>SUMPRODUCT(SUMIFS(AssessedValuation[100% Homestead Exempt],AssessedValuation[Dist],$C236:$E236,AssessedValuation[Tif_NonTIF],$A$4))</f>
        <v>2866500</v>
      </c>
      <c r="U236" s="8">
        <f>SUMPRODUCT(SUMIFS(AssessedValuation[100% Net],AssessedValuation[Dist],$C236:$E236,AssessedValuation[Tif_NonTIF],$A$4))</f>
        <v>776159568</v>
      </c>
      <c r="V236" s="8">
        <f>SUMPRODUCT(SUMIFS(AssessedValuation[100% Gas &amp; Elec Utilities],AssessedValuation[Dist],$C236:$E236,AssessedValuation[Tif_NonTIF],$A$4))</f>
        <v>95158376</v>
      </c>
      <c r="W236" s="8">
        <f t="shared" si="3"/>
        <v>871317944</v>
      </c>
    </row>
    <row r="237" spans="1:23" x14ac:dyDescent="0.25">
      <c r="A237">
        <v>2026</v>
      </c>
      <c r="B237" t="s">
        <v>1062</v>
      </c>
      <c r="C237" t="s">
        <v>1502</v>
      </c>
      <c r="D237" t="s">
        <v>1750</v>
      </c>
      <c r="E237" t="s">
        <v>1750</v>
      </c>
      <c r="F237" t="s">
        <v>1502</v>
      </c>
      <c r="G237" t="s">
        <v>1503</v>
      </c>
      <c r="H237" s="8">
        <f>SUMPRODUCT(SUMIFS(AssessedValuation[100% Residential],AssessedValuation[Dist],$C237:$E237,AssessedValuation[Tif_NonTIF],$A$4))</f>
        <v>4044882973</v>
      </c>
      <c r="I237" s="8">
        <f>SUMPRODUCT(SUMIFS(AssessedValuation[100% Ag Land],AssessedValuation[Dist],$C237:$E237,AssessedValuation[Tif_NonTIF],$A$4))</f>
        <v>26451700</v>
      </c>
      <c r="J237" s="8">
        <f>SUMPRODUCT(SUMIFS(AssessedValuation[100% Ag Building],AssessedValuation[Dist],$C237:$E237,AssessedValuation[Tif_NonTIF],$A$4))</f>
        <v>2693900</v>
      </c>
      <c r="K237" s="8">
        <f>SUMPRODUCT(SUMIFS(AssessedValuation[100% Commercial],AssessedValuation[Dist],$C237:$E237,AssessedValuation[Tif_NonTIF],$A$4))</f>
        <v>239365978</v>
      </c>
      <c r="L237" s="8">
        <f>SUMPRODUCT(SUMIFS(AssessedValuation[100% Industrial],AssessedValuation[Dist],$C237:$E237,AssessedValuation[Tif_NonTIF],$A$4))</f>
        <v>100333271</v>
      </c>
      <c r="M237" s="8">
        <f>SUMPRODUCT(SUMIFS(AssessedValuation[100% Reserved],AssessedValuation[Dist],$C237:$E237,AssessedValuation[Tif_NonTIF],$A$4))</f>
        <v>0</v>
      </c>
      <c r="N237" s="8">
        <f>SUMPRODUCT(SUMIFS(AssessedValuation[100% Reserved4],AssessedValuation[Dist],$C237,AssessedValuation[Tif_NonTIF],$A$4))</f>
        <v>0</v>
      </c>
      <c r="O237" s="8">
        <f>SUMPRODUCT(SUMIFS(AssessedValuation[100% Railroads],AssessedValuation[Dist],$C237:$E237,AssessedValuation[Tif_NonTIF],$A$4))</f>
        <v>4077076</v>
      </c>
      <c r="P237" s="8">
        <f>SUMPRODUCT(SUMIFS(AssessedValuation[100% Utilities],AssessedValuation[Dist],$C237:$E237,AssessedValuation[Tif_NonTIF],$A$4))</f>
        <v>13781776</v>
      </c>
      <c r="Q237" s="8">
        <f>SUMPRODUCT(SUMIFS(AssessedValuation[100% Other],AssessedValuation[Dist],$C237:$E237,AssessedValuation[Tif_NonTIF],$A$4))</f>
        <v>0</v>
      </c>
      <c r="R237" s="8">
        <f>SUMPRODUCT(SUMIFS(AssessedValuation[100% Gross],AssessedValuation[Dist],$C237:$E237,AssessedValuation[Tif_NonTIF],$A$4))</f>
        <v>4431586674</v>
      </c>
      <c r="S237" s="8">
        <f>SUMPRODUCT(SUMIFS(AssessedValuation[100% Military Exempt],AssessedValuation[Dist],$C237:$E237,AssessedValuation[Tif_NonTIF],$A$4))</f>
        <v>4028000</v>
      </c>
      <c r="T237" s="8">
        <f>SUMPRODUCT(SUMIFS(AssessedValuation[100% Homestead Exempt],AssessedValuation[Dist],$C237:$E237,AssessedValuation[Tif_NonTIF],$A$4))</f>
        <v>12746500</v>
      </c>
      <c r="U237" s="8">
        <f>SUMPRODUCT(SUMIFS(AssessedValuation[100% Net],AssessedValuation[Dist],$C237:$E237,AssessedValuation[Tif_NonTIF],$A$4))</f>
        <v>4414812174</v>
      </c>
      <c r="V237" s="8">
        <f>SUMPRODUCT(SUMIFS(AssessedValuation[100% Gas &amp; Elec Utilities],AssessedValuation[Dist],$C237:$E237,AssessedValuation[Tif_NonTIF],$A$4))</f>
        <v>185808242</v>
      </c>
      <c r="W237" s="8">
        <f t="shared" si="3"/>
        <v>4600620416</v>
      </c>
    </row>
    <row r="238" spans="1:23" x14ac:dyDescent="0.25">
      <c r="A238">
        <v>2026</v>
      </c>
      <c r="B238" t="s">
        <v>1024</v>
      </c>
      <c r="C238" t="s">
        <v>1504</v>
      </c>
      <c r="D238" t="s">
        <v>1750</v>
      </c>
      <c r="E238" t="s">
        <v>1750</v>
      </c>
      <c r="F238" t="s">
        <v>1504</v>
      </c>
      <c r="G238" t="s">
        <v>1505</v>
      </c>
      <c r="H238" s="8">
        <f>SUMPRODUCT(SUMIFS(AssessedValuation[100% Residential],AssessedValuation[Dist],$C238:$E238,AssessedValuation[Tif_NonTIF],$A$4))</f>
        <v>293832913</v>
      </c>
      <c r="I238" s="8">
        <f>SUMPRODUCT(SUMIFS(AssessedValuation[100% Ag Land],AssessedValuation[Dist],$C238:$E238,AssessedValuation[Tif_NonTIF],$A$4))</f>
        <v>72821619</v>
      </c>
      <c r="J238" s="8">
        <f>SUMPRODUCT(SUMIFS(AssessedValuation[100% Ag Building],AssessedValuation[Dist],$C238:$E238,AssessedValuation[Tif_NonTIF],$A$4))</f>
        <v>3521110</v>
      </c>
      <c r="K238" s="8">
        <f>SUMPRODUCT(SUMIFS(AssessedValuation[100% Commercial],AssessedValuation[Dist],$C238:$E238,AssessedValuation[Tif_NonTIF],$A$4))</f>
        <v>7243414</v>
      </c>
      <c r="L238" s="8">
        <f>SUMPRODUCT(SUMIFS(AssessedValuation[100% Industrial],AssessedValuation[Dist],$C238:$E238,AssessedValuation[Tif_NonTIF],$A$4))</f>
        <v>2313800</v>
      </c>
      <c r="M238" s="8">
        <f>SUMPRODUCT(SUMIFS(AssessedValuation[100% Reserved],AssessedValuation[Dist],$C238:$E238,AssessedValuation[Tif_NonTIF],$A$4))</f>
        <v>0</v>
      </c>
      <c r="N238" s="8">
        <f>SUMPRODUCT(SUMIFS(AssessedValuation[100% Reserved4],AssessedValuation[Dist],$C238,AssessedValuation[Tif_NonTIF],$A$4))</f>
        <v>0</v>
      </c>
      <c r="O238" s="8">
        <f>SUMPRODUCT(SUMIFS(AssessedValuation[100% Railroads],AssessedValuation[Dist],$C238:$E238,AssessedValuation[Tif_NonTIF],$A$4))</f>
        <v>29728490</v>
      </c>
      <c r="P238" s="8">
        <f>SUMPRODUCT(SUMIFS(AssessedValuation[100% Utilities],AssessedValuation[Dist],$C238:$E238,AssessedValuation[Tif_NonTIF],$A$4))</f>
        <v>6099</v>
      </c>
      <c r="Q238" s="8">
        <f>SUMPRODUCT(SUMIFS(AssessedValuation[100% Other],AssessedValuation[Dist],$C238:$E238,AssessedValuation[Tif_NonTIF],$A$4))</f>
        <v>0</v>
      </c>
      <c r="R238" s="8">
        <f>SUMPRODUCT(SUMIFS(AssessedValuation[100% Gross],AssessedValuation[Dist],$C238:$E238,AssessedValuation[Tif_NonTIF],$A$4))</f>
        <v>409467445</v>
      </c>
      <c r="S238" s="8">
        <f>SUMPRODUCT(SUMIFS(AssessedValuation[100% Military Exempt],AssessedValuation[Dist],$C238:$E238,AssessedValuation[Tif_NonTIF],$A$4))</f>
        <v>500000</v>
      </c>
      <c r="T238" s="8">
        <f>SUMPRODUCT(SUMIFS(AssessedValuation[100% Homestead Exempt],AssessedValuation[Dist],$C238:$E238,AssessedValuation[Tif_NonTIF],$A$4))</f>
        <v>1560000</v>
      </c>
      <c r="U238" s="8">
        <f>SUMPRODUCT(SUMIFS(AssessedValuation[100% Net],AssessedValuation[Dist],$C238:$E238,AssessedValuation[Tif_NonTIF],$A$4))</f>
        <v>407407445</v>
      </c>
      <c r="V238" s="8">
        <f>SUMPRODUCT(SUMIFS(AssessedValuation[100% Gas &amp; Elec Utilities],AssessedValuation[Dist],$C238:$E238,AssessedValuation[Tif_NonTIF],$A$4))</f>
        <v>15925721</v>
      </c>
      <c r="W238" s="8">
        <f t="shared" si="3"/>
        <v>423333166</v>
      </c>
    </row>
    <row r="239" spans="1:23" x14ac:dyDescent="0.25">
      <c r="A239">
        <v>2026</v>
      </c>
      <c r="B239" t="s">
        <v>1037</v>
      </c>
      <c r="C239" t="s">
        <v>1506</v>
      </c>
      <c r="D239" t="s">
        <v>1750</v>
      </c>
      <c r="E239" t="s">
        <v>1750</v>
      </c>
      <c r="F239" t="s">
        <v>1506</v>
      </c>
      <c r="G239" t="s">
        <v>1508</v>
      </c>
      <c r="H239" s="8">
        <f>SUMPRODUCT(SUMIFS(AssessedValuation[100% Residential],AssessedValuation[Dist],$C239:$E239,AssessedValuation[Tif_NonTIF],$A$4))</f>
        <v>282289716</v>
      </c>
      <c r="I239" s="8">
        <f>SUMPRODUCT(SUMIFS(AssessedValuation[100% Ag Land],AssessedValuation[Dist],$C239:$E239,AssessedValuation[Tif_NonTIF],$A$4))</f>
        <v>491013851</v>
      </c>
      <c r="J239" s="8">
        <f>SUMPRODUCT(SUMIFS(AssessedValuation[100% Ag Building],AssessedValuation[Dist],$C239:$E239,AssessedValuation[Tif_NonTIF],$A$4))</f>
        <v>22277586</v>
      </c>
      <c r="K239" s="8">
        <f>SUMPRODUCT(SUMIFS(AssessedValuation[100% Commercial],AssessedValuation[Dist],$C239:$E239,AssessedValuation[Tif_NonTIF],$A$4))</f>
        <v>76456307</v>
      </c>
      <c r="L239" s="8">
        <f>SUMPRODUCT(SUMIFS(AssessedValuation[100% Industrial],AssessedValuation[Dist],$C239:$E239,AssessedValuation[Tif_NonTIF],$A$4))</f>
        <v>136369056</v>
      </c>
      <c r="M239" s="8">
        <f>SUMPRODUCT(SUMIFS(AssessedValuation[100% Reserved],AssessedValuation[Dist],$C239:$E239,AssessedValuation[Tif_NonTIF],$A$4))</f>
        <v>0</v>
      </c>
      <c r="N239" s="8">
        <f>SUMPRODUCT(SUMIFS(AssessedValuation[100% Reserved4],AssessedValuation[Dist],$C239,AssessedValuation[Tif_NonTIF],$A$4))</f>
        <v>0</v>
      </c>
      <c r="O239" s="8">
        <f>SUMPRODUCT(SUMIFS(AssessedValuation[100% Railroads],AssessedValuation[Dist],$C239:$E239,AssessedValuation[Tif_NonTIF],$A$4))</f>
        <v>35313557</v>
      </c>
      <c r="P239" s="8">
        <f>SUMPRODUCT(SUMIFS(AssessedValuation[100% Utilities],AssessedValuation[Dist],$C239:$E239,AssessedValuation[Tif_NonTIF],$A$4))</f>
        <v>7072430</v>
      </c>
      <c r="Q239" s="8">
        <f>SUMPRODUCT(SUMIFS(AssessedValuation[100% Other],AssessedValuation[Dist],$C239:$E239,AssessedValuation[Tif_NonTIF],$A$4))</f>
        <v>0</v>
      </c>
      <c r="R239" s="8">
        <f>SUMPRODUCT(SUMIFS(AssessedValuation[100% Gross],AssessedValuation[Dist],$C239:$E239,AssessedValuation[Tif_NonTIF],$A$4))</f>
        <v>1050792503</v>
      </c>
      <c r="S239" s="8">
        <f>SUMPRODUCT(SUMIFS(AssessedValuation[100% Military Exempt],AssessedValuation[Dist],$C239:$E239,AssessedValuation[Tif_NonTIF],$A$4))</f>
        <v>990183</v>
      </c>
      <c r="T239" s="8">
        <f>SUMPRODUCT(SUMIFS(AssessedValuation[100% Homestead Exempt],AssessedValuation[Dist],$C239:$E239,AssessedValuation[Tif_NonTIF],$A$4))</f>
        <v>3657428</v>
      </c>
      <c r="U239" s="8">
        <f>SUMPRODUCT(SUMIFS(AssessedValuation[100% Net],AssessedValuation[Dist],$C239:$E239,AssessedValuation[Tif_NonTIF],$A$4))</f>
        <v>1046144892</v>
      </c>
      <c r="V239" s="8">
        <f>SUMPRODUCT(SUMIFS(AssessedValuation[100% Gas &amp; Elec Utilities],AssessedValuation[Dist],$C239:$E239,AssessedValuation[Tif_NonTIF],$A$4))</f>
        <v>48242492</v>
      </c>
      <c r="W239" s="8">
        <f t="shared" si="3"/>
        <v>1094387384</v>
      </c>
    </row>
    <row r="240" spans="1:23" x14ac:dyDescent="0.25">
      <c r="A240">
        <v>2026</v>
      </c>
      <c r="B240" t="s">
        <v>1052</v>
      </c>
      <c r="C240" t="s">
        <v>1509</v>
      </c>
      <c r="D240" t="s">
        <v>1750</v>
      </c>
      <c r="E240" t="s">
        <v>1750</v>
      </c>
      <c r="F240" t="s">
        <v>1509</v>
      </c>
      <c r="G240" t="s">
        <v>1510</v>
      </c>
      <c r="H240" s="8">
        <f>SUMPRODUCT(SUMIFS(AssessedValuation[100% Residential],AssessedValuation[Dist],$C240:$E240,AssessedValuation[Tif_NonTIF],$A$4))</f>
        <v>166605562</v>
      </c>
      <c r="I240" s="8">
        <f>SUMPRODUCT(SUMIFS(AssessedValuation[100% Ag Land],AssessedValuation[Dist],$C240:$E240,AssessedValuation[Tif_NonTIF],$A$4))</f>
        <v>120309303</v>
      </c>
      <c r="J240" s="8">
        <f>SUMPRODUCT(SUMIFS(AssessedValuation[100% Ag Building],AssessedValuation[Dist],$C240:$E240,AssessedValuation[Tif_NonTIF],$A$4))</f>
        <v>9366863</v>
      </c>
      <c r="K240" s="8">
        <f>SUMPRODUCT(SUMIFS(AssessedValuation[100% Commercial],AssessedValuation[Dist],$C240:$E240,AssessedValuation[Tif_NonTIF],$A$4))</f>
        <v>26812124</v>
      </c>
      <c r="L240" s="8">
        <f>SUMPRODUCT(SUMIFS(AssessedValuation[100% Industrial],AssessedValuation[Dist],$C240:$E240,AssessedValuation[Tif_NonTIF],$A$4))</f>
        <v>16351460</v>
      </c>
      <c r="M240" s="8">
        <f>SUMPRODUCT(SUMIFS(AssessedValuation[100% Reserved],AssessedValuation[Dist],$C240:$E240,AssessedValuation[Tif_NonTIF],$A$4))</f>
        <v>0</v>
      </c>
      <c r="N240" s="8">
        <f>SUMPRODUCT(SUMIFS(AssessedValuation[100% Reserved4],AssessedValuation[Dist],$C240,AssessedValuation[Tif_NonTIF],$A$4))</f>
        <v>0</v>
      </c>
      <c r="O240" s="8">
        <f>SUMPRODUCT(SUMIFS(AssessedValuation[100% Railroads],AssessedValuation[Dist],$C240:$E240,AssessedValuation[Tif_NonTIF],$A$4))</f>
        <v>4261385</v>
      </c>
      <c r="P240" s="8">
        <f>SUMPRODUCT(SUMIFS(AssessedValuation[100% Utilities],AssessedValuation[Dist],$C240:$E240,AssessedValuation[Tif_NonTIF],$A$4))</f>
        <v>2271658</v>
      </c>
      <c r="Q240" s="8">
        <f>SUMPRODUCT(SUMIFS(AssessedValuation[100% Other],AssessedValuation[Dist],$C240:$E240,AssessedValuation[Tif_NonTIF],$A$4))</f>
        <v>0</v>
      </c>
      <c r="R240" s="8">
        <f>SUMPRODUCT(SUMIFS(AssessedValuation[100% Gross],AssessedValuation[Dist],$C240:$E240,AssessedValuation[Tif_NonTIF],$A$4))</f>
        <v>345978355</v>
      </c>
      <c r="S240" s="8">
        <f>SUMPRODUCT(SUMIFS(AssessedValuation[100% Military Exempt],AssessedValuation[Dist],$C240:$E240,AssessedValuation[Tif_NonTIF],$A$4))</f>
        <v>376000</v>
      </c>
      <c r="T240" s="8">
        <f>SUMPRODUCT(SUMIFS(AssessedValuation[100% Homestead Exempt],AssessedValuation[Dist],$C240:$E240,AssessedValuation[Tif_NonTIF],$A$4))</f>
        <v>1404000</v>
      </c>
      <c r="U240" s="8">
        <f>SUMPRODUCT(SUMIFS(AssessedValuation[100% Net],AssessedValuation[Dist],$C240:$E240,AssessedValuation[Tif_NonTIF],$A$4))</f>
        <v>344198355</v>
      </c>
      <c r="V240" s="8">
        <f>SUMPRODUCT(SUMIFS(AssessedValuation[100% Gas &amp; Elec Utilities],AssessedValuation[Dist],$C240:$E240,AssessedValuation[Tif_NonTIF],$A$4))</f>
        <v>17292920</v>
      </c>
      <c r="W240" s="8">
        <f t="shared" si="3"/>
        <v>361491275</v>
      </c>
    </row>
    <row r="241" spans="1:23" x14ac:dyDescent="0.25">
      <c r="A241">
        <v>2026</v>
      </c>
      <c r="B241" t="s">
        <v>1031</v>
      </c>
      <c r="C241" t="s">
        <v>1512</v>
      </c>
      <c r="D241" t="s">
        <v>1750</v>
      </c>
      <c r="E241" t="s">
        <v>1750</v>
      </c>
      <c r="F241" t="s">
        <v>1512</v>
      </c>
      <c r="G241" t="s">
        <v>1513</v>
      </c>
      <c r="H241" s="8">
        <f>SUMPRODUCT(SUMIFS(AssessedValuation[100% Residential],AssessedValuation[Dist],$C241:$E241,AssessedValuation[Tif_NonTIF],$A$4))</f>
        <v>389898118</v>
      </c>
      <c r="I241" s="8">
        <f>SUMPRODUCT(SUMIFS(AssessedValuation[100% Ag Land],AssessedValuation[Dist],$C241:$E241,AssessedValuation[Tif_NonTIF],$A$4))</f>
        <v>197257790</v>
      </c>
      <c r="J241" s="8">
        <f>SUMPRODUCT(SUMIFS(AssessedValuation[100% Ag Building],AssessedValuation[Dist],$C241:$E241,AssessedValuation[Tif_NonTIF],$A$4))</f>
        <v>10159480</v>
      </c>
      <c r="K241" s="8">
        <f>SUMPRODUCT(SUMIFS(AssessedValuation[100% Commercial],AssessedValuation[Dist],$C241:$E241,AssessedValuation[Tif_NonTIF],$A$4))</f>
        <v>83063911</v>
      </c>
      <c r="L241" s="8">
        <f>SUMPRODUCT(SUMIFS(AssessedValuation[100% Industrial],AssessedValuation[Dist],$C241:$E241,AssessedValuation[Tif_NonTIF],$A$4))</f>
        <v>19092720</v>
      </c>
      <c r="M241" s="8">
        <f>SUMPRODUCT(SUMIFS(AssessedValuation[100% Reserved],AssessedValuation[Dist],$C241:$E241,AssessedValuation[Tif_NonTIF],$A$4))</f>
        <v>0</v>
      </c>
      <c r="N241" s="8">
        <f>SUMPRODUCT(SUMIFS(AssessedValuation[100% Reserved4],AssessedValuation[Dist],$C241,AssessedValuation[Tif_NonTIF],$A$4))</f>
        <v>0</v>
      </c>
      <c r="O241" s="8">
        <f>SUMPRODUCT(SUMIFS(AssessedValuation[100% Railroads],AssessedValuation[Dist],$C241:$E241,AssessedValuation[Tif_NonTIF],$A$4))</f>
        <v>27729461</v>
      </c>
      <c r="P241" s="8">
        <f>SUMPRODUCT(SUMIFS(AssessedValuation[100% Utilities],AssessedValuation[Dist],$C241:$E241,AssessedValuation[Tif_NonTIF],$A$4))</f>
        <v>10531693</v>
      </c>
      <c r="Q241" s="8">
        <f>SUMPRODUCT(SUMIFS(AssessedValuation[100% Other],AssessedValuation[Dist],$C241:$E241,AssessedValuation[Tif_NonTIF],$A$4))</f>
        <v>0</v>
      </c>
      <c r="R241" s="8">
        <f>SUMPRODUCT(SUMIFS(AssessedValuation[100% Gross],AssessedValuation[Dist],$C241:$E241,AssessedValuation[Tif_NonTIF],$A$4))</f>
        <v>737733173</v>
      </c>
      <c r="S241" s="8">
        <f>SUMPRODUCT(SUMIFS(AssessedValuation[100% Military Exempt],AssessedValuation[Dist],$C241:$E241,AssessedValuation[Tif_NonTIF],$A$4))</f>
        <v>984000</v>
      </c>
      <c r="T241" s="8">
        <f>SUMPRODUCT(SUMIFS(AssessedValuation[100% Homestead Exempt],AssessedValuation[Dist],$C241:$E241,AssessedValuation[Tif_NonTIF],$A$4))</f>
        <v>1868750</v>
      </c>
      <c r="U241" s="8">
        <f>SUMPRODUCT(SUMIFS(AssessedValuation[100% Net],AssessedValuation[Dist],$C241:$E241,AssessedValuation[Tif_NonTIF],$A$4))</f>
        <v>734880423</v>
      </c>
      <c r="V241" s="8">
        <f>SUMPRODUCT(SUMIFS(AssessedValuation[100% Gas &amp; Elec Utilities],AssessedValuation[Dist],$C241:$E241,AssessedValuation[Tif_NonTIF],$A$4))</f>
        <v>37806146</v>
      </c>
      <c r="W241" s="8">
        <f t="shared" si="3"/>
        <v>772686569</v>
      </c>
    </row>
    <row r="242" spans="1:23" x14ac:dyDescent="0.25">
      <c r="A242">
        <v>2026</v>
      </c>
      <c r="B242" t="s">
        <v>1034</v>
      </c>
      <c r="C242" t="s">
        <v>1514</v>
      </c>
      <c r="D242" t="s">
        <v>1750</v>
      </c>
      <c r="E242" t="s">
        <v>1750</v>
      </c>
      <c r="F242" t="s">
        <v>1514</v>
      </c>
      <c r="G242" t="s">
        <v>1515</v>
      </c>
      <c r="H242" s="8">
        <f>SUMPRODUCT(SUMIFS(AssessedValuation[100% Residential],AssessedValuation[Dist],$C242:$E242,AssessedValuation[Tif_NonTIF],$A$4))</f>
        <v>261403613</v>
      </c>
      <c r="I242" s="8">
        <f>SUMPRODUCT(SUMIFS(AssessedValuation[100% Ag Land],AssessedValuation[Dist],$C242:$E242,AssessedValuation[Tif_NonTIF],$A$4))</f>
        <v>257531130</v>
      </c>
      <c r="J242" s="8">
        <f>SUMPRODUCT(SUMIFS(AssessedValuation[100% Ag Building],AssessedValuation[Dist],$C242:$E242,AssessedValuation[Tif_NonTIF],$A$4))</f>
        <v>21950300</v>
      </c>
      <c r="K242" s="8">
        <f>SUMPRODUCT(SUMIFS(AssessedValuation[100% Commercial],AssessedValuation[Dist],$C242:$E242,AssessedValuation[Tif_NonTIF],$A$4))</f>
        <v>37093335</v>
      </c>
      <c r="L242" s="8">
        <f>SUMPRODUCT(SUMIFS(AssessedValuation[100% Industrial],AssessedValuation[Dist],$C242:$E242,AssessedValuation[Tif_NonTIF],$A$4))</f>
        <v>782712</v>
      </c>
      <c r="M242" s="8">
        <f>SUMPRODUCT(SUMIFS(AssessedValuation[100% Reserved],AssessedValuation[Dist],$C242:$E242,AssessedValuation[Tif_NonTIF],$A$4))</f>
        <v>0</v>
      </c>
      <c r="N242" s="8">
        <f>SUMPRODUCT(SUMIFS(AssessedValuation[100% Reserved4],AssessedValuation[Dist],$C242,AssessedValuation[Tif_NonTIF],$A$4))</f>
        <v>0</v>
      </c>
      <c r="O242" s="8">
        <f>SUMPRODUCT(SUMIFS(AssessedValuation[100% Railroads],AssessedValuation[Dist],$C242:$E242,AssessedValuation[Tif_NonTIF],$A$4))</f>
        <v>2765193</v>
      </c>
      <c r="P242" s="8">
        <f>SUMPRODUCT(SUMIFS(AssessedValuation[100% Utilities],AssessedValuation[Dist],$C242:$E242,AssessedValuation[Tif_NonTIF],$A$4))</f>
        <v>6396997</v>
      </c>
      <c r="Q242" s="8">
        <f>SUMPRODUCT(SUMIFS(AssessedValuation[100% Other],AssessedValuation[Dist],$C242:$E242,AssessedValuation[Tif_NonTIF],$A$4))</f>
        <v>0</v>
      </c>
      <c r="R242" s="8">
        <f>SUMPRODUCT(SUMIFS(AssessedValuation[100% Gross],AssessedValuation[Dist],$C242:$E242,AssessedValuation[Tif_NonTIF],$A$4))</f>
        <v>587923280</v>
      </c>
      <c r="S242" s="8">
        <f>SUMPRODUCT(SUMIFS(AssessedValuation[100% Military Exempt],AssessedValuation[Dist],$C242:$E242,AssessedValuation[Tif_NonTIF],$A$4))</f>
        <v>460000</v>
      </c>
      <c r="T242" s="8">
        <f>SUMPRODUCT(SUMIFS(AssessedValuation[100% Homestead Exempt],AssessedValuation[Dist],$C242:$E242,AssessedValuation[Tif_NonTIF],$A$4))</f>
        <v>1703000</v>
      </c>
      <c r="U242" s="8">
        <f>SUMPRODUCT(SUMIFS(AssessedValuation[100% Net],AssessedValuation[Dist],$C242:$E242,AssessedValuation[Tif_NonTIF],$A$4))</f>
        <v>585760280</v>
      </c>
      <c r="V242" s="8">
        <f>SUMPRODUCT(SUMIFS(AssessedValuation[100% Gas &amp; Elec Utilities],AssessedValuation[Dist],$C242:$E242,AssessedValuation[Tif_NonTIF],$A$4))</f>
        <v>30031195</v>
      </c>
      <c r="W242" s="8">
        <f t="shared" si="3"/>
        <v>615791475</v>
      </c>
    </row>
    <row r="243" spans="1:23" x14ac:dyDescent="0.25">
      <c r="A243">
        <v>2026</v>
      </c>
      <c r="B243" t="s">
        <v>1052</v>
      </c>
      <c r="C243" t="s">
        <v>1516</v>
      </c>
      <c r="D243" t="s">
        <v>1750</v>
      </c>
      <c r="E243" t="s">
        <v>1750</v>
      </c>
      <c r="F243" t="s">
        <v>1516</v>
      </c>
      <c r="G243" t="s">
        <v>1517</v>
      </c>
      <c r="H243" s="8">
        <f>SUMPRODUCT(SUMIFS(AssessedValuation[100% Residential],AssessedValuation[Dist],$C243:$E243,AssessedValuation[Tif_NonTIF],$A$4))</f>
        <v>150422112</v>
      </c>
      <c r="I243" s="8">
        <f>SUMPRODUCT(SUMIFS(AssessedValuation[100% Ag Land],AssessedValuation[Dist],$C243:$E243,AssessedValuation[Tif_NonTIF],$A$4))</f>
        <v>223842015</v>
      </c>
      <c r="J243" s="8">
        <f>SUMPRODUCT(SUMIFS(AssessedValuation[100% Ag Building],AssessedValuation[Dist],$C243:$E243,AssessedValuation[Tif_NonTIF],$A$4))</f>
        <v>33811215</v>
      </c>
      <c r="K243" s="8">
        <f>SUMPRODUCT(SUMIFS(AssessedValuation[100% Commercial],AssessedValuation[Dist],$C243:$E243,AssessedValuation[Tif_NonTIF],$A$4))</f>
        <v>13022942</v>
      </c>
      <c r="L243" s="8">
        <f>SUMPRODUCT(SUMIFS(AssessedValuation[100% Industrial],AssessedValuation[Dist],$C243:$E243,AssessedValuation[Tif_NonTIF],$A$4))</f>
        <v>51313186</v>
      </c>
      <c r="M243" s="8">
        <f>SUMPRODUCT(SUMIFS(AssessedValuation[100% Reserved],AssessedValuation[Dist],$C243:$E243,AssessedValuation[Tif_NonTIF],$A$4))</f>
        <v>0</v>
      </c>
      <c r="N243" s="8">
        <f>SUMPRODUCT(SUMIFS(AssessedValuation[100% Reserved4],AssessedValuation[Dist],$C243,AssessedValuation[Tif_NonTIF],$A$4))</f>
        <v>0</v>
      </c>
      <c r="O243" s="8">
        <f>SUMPRODUCT(SUMIFS(AssessedValuation[100% Railroads],AssessedValuation[Dist],$C243:$E243,AssessedValuation[Tif_NonTIF],$A$4))</f>
        <v>0</v>
      </c>
      <c r="P243" s="8">
        <f>SUMPRODUCT(SUMIFS(AssessedValuation[100% Utilities],AssessedValuation[Dist],$C243:$E243,AssessedValuation[Tif_NonTIF],$A$4))</f>
        <v>13049999</v>
      </c>
      <c r="Q243" s="8">
        <f>SUMPRODUCT(SUMIFS(AssessedValuation[100% Other],AssessedValuation[Dist],$C243:$E243,AssessedValuation[Tif_NonTIF],$A$4))</f>
        <v>0</v>
      </c>
      <c r="R243" s="8">
        <f>SUMPRODUCT(SUMIFS(AssessedValuation[100% Gross],AssessedValuation[Dist],$C243:$E243,AssessedValuation[Tif_NonTIF],$A$4))</f>
        <v>485461469</v>
      </c>
      <c r="S243" s="8">
        <f>SUMPRODUCT(SUMIFS(AssessedValuation[100% Military Exempt],AssessedValuation[Dist],$C243:$E243,AssessedValuation[Tif_NonTIF],$A$4))</f>
        <v>376000</v>
      </c>
      <c r="T243" s="8">
        <f>SUMPRODUCT(SUMIFS(AssessedValuation[100% Homestead Exempt],AssessedValuation[Dist],$C243:$E243,AssessedValuation[Tif_NonTIF],$A$4))</f>
        <v>1098500</v>
      </c>
      <c r="U243" s="8">
        <f>SUMPRODUCT(SUMIFS(AssessedValuation[100% Net],AssessedValuation[Dist],$C243:$E243,AssessedValuation[Tif_NonTIF],$A$4))</f>
        <v>483986969</v>
      </c>
      <c r="V243" s="8">
        <f>SUMPRODUCT(SUMIFS(AssessedValuation[100% Gas &amp; Elec Utilities],AssessedValuation[Dist],$C243:$E243,AssessedValuation[Tif_NonTIF],$A$4))</f>
        <v>16883138</v>
      </c>
      <c r="W243" s="8">
        <f t="shared" si="3"/>
        <v>500870107</v>
      </c>
    </row>
    <row r="244" spans="1:23" x14ac:dyDescent="0.25">
      <c r="A244">
        <v>2026</v>
      </c>
      <c r="B244" t="s">
        <v>1034</v>
      </c>
      <c r="C244" t="s">
        <v>1518</v>
      </c>
      <c r="D244" t="s">
        <v>1750</v>
      </c>
      <c r="E244" t="s">
        <v>1750</v>
      </c>
      <c r="F244" t="s">
        <v>1518</v>
      </c>
      <c r="G244" t="s">
        <v>1519</v>
      </c>
      <c r="H244" s="8">
        <f>SUMPRODUCT(SUMIFS(AssessedValuation[100% Residential],AssessedValuation[Dist],$C244:$E244,AssessedValuation[Tif_NonTIF],$A$4))</f>
        <v>142022552</v>
      </c>
      <c r="I244" s="8">
        <f>SUMPRODUCT(SUMIFS(AssessedValuation[100% Ag Land],AssessedValuation[Dist],$C244:$E244,AssessedValuation[Tif_NonTIF],$A$4))</f>
        <v>243593430</v>
      </c>
      <c r="J244" s="8">
        <f>SUMPRODUCT(SUMIFS(AssessedValuation[100% Ag Building],AssessedValuation[Dist],$C244:$E244,AssessedValuation[Tif_NonTIF],$A$4))</f>
        <v>14301530</v>
      </c>
      <c r="K244" s="8">
        <f>SUMPRODUCT(SUMIFS(AssessedValuation[100% Commercial],AssessedValuation[Dist],$C244:$E244,AssessedValuation[Tif_NonTIF],$A$4))</f>
        <v>18556561</v>
      </c>
      <c r="L244" s="8">
        <f>SUMPRODUCT(SUMIFS(AssessedValuation[100% Industrial],AssessedValuation[Dist],$C244:$E244,AssessedValuation[Tif_NonTIF],$A$4))</f>
        <v>1167830</v>
      </c>
      <c r="M244" s="8">
        <f>SUMPRODUCT(SUMIFS(AssessedValuation[100% Reserved],AssessedValuation[Dist],$C244:$E244,AssessedValuation[Tif_NonTIF],$A$4))</f>
        <v>0</v>
      </c>
      <c r="N244" s="8">
        <f>SUMPRODUCT(SUMIFS(AssessedValuation[100% Reserved4],AssessedValuation[Dist],$C244,AssessedValuation[Tif_NonTIF],$A$4))</f>
        <v>0</v>
      </c>
      <c r="O244" s="8">
        <f>SUMPRODUCT(SUMIFS(AssessedValuation[100% Railroads],AssessedValuation[Dist],$C244:$E244,AssessedValuation[Tif_NonTIF],$A$4))</f>
        <v>0</v>
      </c>
      <c r="P244" s="8">
        <f>SUMPRODUCT(SUMIFS(AssessedValuation[100% Utilities],AssessedValuation[Dist],$C244:$E244,AssessedValuation[Tif_NonTIF],$A$4))</f>
        <v>563672</v>
      </c>
      <c r="Q244" s="8">
        <f>SUMPRODUCT(SUMIFS(AssessedValuation[100% Other],AssessedValuation[Dist],$C244:$E244,AssessedValuation[Tif_NonTIF],$A$4))</f>
        <v>0</v>
      </c>
      <c r="R244" s="8">
        <f>SUMPRODUCT(SUMIFS(AssessedValuation[100% Gross],AssessedValuation[Dist],$C244:$E244,AssessedValuation[Tif_NonTIF],$A$4))</f>
        <v>420205575</v>
      </c>
      <c r="S244" s="8">
        <f>SUMPRODUCT(SUMIFS(AssessedValuation[100% Military Exempt],AssessedValuation[Dist],$C244:$E244,AssessedValuation[Tif_NonTIF],$A$4))</f>
        <v>584000</v>
      </c>
      <c r="T244" s="8">
        <f>SUMPRODUCT(SUMIFS(AssessedValuation[100% Homestead Exempt],AssessedValuation[Dist],$C244:$E244,AssessedValuation[Tif_NonTIF],$A$4))</f>
        <v>1095250</v>
      </c>
      <c r="U244" s="8">
        <f>SUMPRODUCT(SUMIFS(AssessedValuation[100% Net],AssessedValuation[Dist],$C244:$E244,AssessedValuation[Tif_NonTIF],$A$4))</f>
        <v>418526325</v>
      </c>
      <c r="V244" s="8">
        <f>SUMPRODUCT(SUMIFS(AssessedValuation[100% Gas &amp; Elec Utilities],AssessedValuation[Dist],$C244:$E244,AssessedValuation[Tif_NonTIF],$A$4))</f>
        <v>34406875</v>
      </c>
      <c r="W244" s="8">
        <f t="shared" si="3"/>
        <v>452933200</v>
      </c>
    </row>
    <row r="245" spans="1:23" x14ac:dyDescent="0.25">
      <c r="A245">
        <v>2026</v>
      </c>
      <c r="B245" t="s">
        <v>1031</v>
      </c>
      <c r="C245" t="s">
        <v>1520</v>
      </c>
      <c r="D245" t="s">
        <v>1750</v>
      </c>
      <c r="E245" t="s">
        <v>1750</v>
      </c>
      <c r="F245" t="s">
        <v>1730</v>
      </c>
      <c r="G245" t="s">
        <v>1521</v>
      </c>
      <c r="H245" s="8">
        <f>SUMPRODUCT(SUMIFS(AssessedValuation[100% Residential],AssessedValuation[Dist],$C245:$E245,AssessedValuation[Tif_NonTIF],$A$4))</f>
        <v>302310233</v>
      </c>
      <c r="I245" s="8">
        <f>SUMPRODUCT(SUMIFS(AssessedValuation[100% Ag Land],AssessedValuation[Dist],$C245:$E245,AssessedValuation[Tif_NonTIF],$A$4))</f>
        <v>279153200</v>
      </c>
      <c r="J245" s="8">
        <f>SUMPRODUCT(SUMIFS(AssessedValuation[100% Ag Building],AssessedValuation[Dist],$C245:$E245,AssessedValuation[Tif_NonTIF],$A$4))</f>
        <v>12170500</v>
      </c>
      <c r="K245" s="8">
        <f>SUMPRODUCT(SUMIFS(AssessedValuation[100% Commercial],AssessedValuation[Dist],$C245:$E245,AssessedValuation[Tif_NonTIF],$A$4))</f>
        <v>18455580</v>
      </c>
      <c r="L245" s="8">
        <f>SUMPRODUCT(SUMIFS(AssessedValuation[100% Industrial],AssessedValuation[Dist],$C245:$E245,AssessedValuation[Tif_NonTIF],$A$4))</f>
        <v>13011828</v>
      </c>
      <c r="M245" s="8">
        <f>SUMPRODUCT(SUMIFS(AssessedValuation[100% Reserved],AssessedValuation[Dist],$C245:$E245,AssessedValuation[Tif_NonTIF],$A$4))</f>
        <v>0</v>
      </c>
      <c r="N245" s="8">
        <f>SUMPRODUCT(SUMIFS(AssessedValuation[100% Reserved4],AssessedValuation[Dist],$C245,AssessedValuation[Tif_NonTIF],$A$4))</f>
        <v>0</v>
      </c>
      <c r="O245" s="8">
        <f>SUMPRODUCT(SUMIFS(AssessedValuation[100% Railroads],AssessedValuation[Dist],$C245:$E245,AssessedValuation[Tif_NonTIF],$A$4))</f>
        <v>4877253</v>
      </c>
      <c r="P245" s="8">
        <f>SUMPRODUCT(SUMIFS(AssessedValuation[100% Utilities],AssessedValuation[Dist],$C245:$E245,AssessedValuation[Tif_NonTIF],$A$4))</f>
        <v>42724433</v>
      </c>
      <c r="Q245" s="8">
        <f>SUMPRODUCT(SUMIFS(AssessedValuation[100% Other],AssessedValuation[Dist],$C245:$E245,AssessedValuation[Tif_NonTIF],$A$4))</f>
        <v>0</v>
      </c>
      <c r="R245" s="8">
        <f>SUMPRODUCT(SUMIFS(AssessedValuation[100% Gross],AssessedValuation[Dist],$C245:$E245,AssessedValuation[Tif_NonTIF],$A$4))</f>
        <v>672703027</v>
      </c>
      <c r="S245" s="8">
        <f>SUMPRODUCT(SUMIFS(AssessedValuation[100% Military Exempt],AssessedValuation[Dist],$C245:$E245,AssessedValuation[Tif_NonTIF],$A$4))</f>
        <v>640000</v>
      </c>
      <c r="T245" s="8">
        <f>SUMPRODUCT(SUMIFS(AssessedValuation[100% Homestead Exempt],AssessedValuation[Dist],$C245:$E245,AssessedValuation[Tif_NonTIF],$A$4))</f>
        <v>1924000</v>
      </c>
      <c r="U245" s="8">
        <f>SUMPRODUCT(SUMIFS(AssessedValuation[100% Net],AssessedValuation[Dist],$C245:$E245,AssessedValuation[Tif_NonTIF],$A$4))</f>
        <v>670139027</v>
      </c>
      <c r="V245" s="8">
        <f>SUMPRODUCT(SUMIFS(AssessedValuation[100% Gas &amp; Elec Utilities],AssessedValuation[Dist],$C245:$E245,AssessedValuation[Tif_NonTIF],$A$4))</f>
        <v>53131997</v>
      </c>
      <c r="W245" s="8">
        <f t="shared" si="3"/>
        <v>723271024</v>
      </c>
    </row>
    <row r="246" spans="1:23" x14ac:dyDescent="0.25">
      <c r="A246">
        <v>2026</v>
      </c>
      <c r="B246" t="s">
        <v>1034</v>
      </c>
      <c r="C246" t="s">
        <v>1522</v>
      </c>
      <c r="D246" t="s">
        <v>1750</v>
      </c>
      <c r="E246" t="s">
        <v>1750</v>
      </c>
      <c r="F246" t="s">
        <v>1522</v>
      </c>
      <c r="G246" t="s">
        <v>1523</v>
      </c>
      <c r="H246" s="8">
        <f>SUMPRODUCT(SUMIFS(AssessedValuation[100% Residential],AssessedValuation[Dist],$C246:$E246,AssessedValuation[Tif_NonTIF],$A$4))</f>
        <v>388273009</v>
      </c>
      <c r="I246" s="8">
        <f>SUMPRODUCT(SUMIFS(AssessedValuation[100% Ag Land],AssessedValuation[Dist],$C246:$E246,AssessedValuation[Tif_NonTIF],$A$4))</f>
        <v>126247730</v>
      </c>
      <c r="J246" s="8">
        <f>SUMPRODUCT(SUMIFS(AssessedValuation[100% Ag Building],AssessedValuation[Dist],$C246:$E246,AssessedValuation[Tif_NonTIF],$A$4))</f>
        <v>22543850</v>
      </c>
      <c r="K246" s="8">
        <f>SUMPRODUCT(SUMIFS(AssessedValuation[100% Commercial],AssessedValuation[Dist],$C246:$E246,AssessedValuation[Tif_NonTIF],$A$4))</f>
        <v>46127161</v>
      </c>
      <c r="L246" s="8">
        <f>SUMPRODUCT(SUMIFS(AssessedValuation[100% Industrial],AssessedValuation[Dist],$C246:$E246,AssessedValuation[Tif_NonTIF],$A$4))</f>
        <v>24264374</v>
      </c>
      <c r="M246" s="8">
        <f>SUMPRODUCT(SUMIFS(AssessedValuation[100% Reserved],AssessedValuation[Dist],$C246:$E246,AssessedValuation[Tif_NonTIF],$A$4))</f>
        <v>0</v>
      </c>
      <c r="N246" s="8">
        <f>SUMPRODUCT(SUMIFS(AssessedValuation[100% Reserved4],AssessedValuation[Dist],$C246,AssessedValuation[Tif_NonTIF],$A$4))</f>
        <v>0</v>
      </c>
      <c r="O246" s="8">
        <f>SUMPRODUCT(SUMIFS(AssessedValuation[100% Railroads],AssessedValuation[Dist],$C246:$E246,AssessedValuation[Tif_NonTIF],$A$4))</f>
        <v>1637930</v>
      </c>
      <c r="P246" s="8">
        <f>SUMPRODUCT(SUMIFS(AssessedValuation[100% Utilities],AssessedValuation[Dist],$C246:$E246,AssessedValuation[Tif_NonTIF],$A$4))</f>
        <v>34617423</v>
      </c>
      <c r="Q246" s="8">
        <f>SUMPRODUCT(SUMIFS(AssessedValuation[100% Other],AssessedValuation[Dist],$C246:$E246,AssessedValuation[Tif_NonTIF],$A$4))</f>
        <v>0</v>
      </c>
      <c r="R246" s="8">
        <f>SUMPRODUCT(SUMIFS(AssessedValuation[100% Gross],AssessedValuation[Dist],$C246:$E246,AssessedValuation[Tif_NonTIF],$A$4))</f>
        <v>643711477</v>
      </c>
      <c r="S246" s="8">
        <f>SUMPRODUCT(SUMIFS(AssessedValuation[100% Military Exempt],AssessedValuation[Dist],$C246:$E246,AssessedValuation[Tif_NonTIF],$A$4))</f>
        <v>504000</v>
      </c>
      <c r="T246" s="8">
        <f>SUMPRODUCT(SUMIFS(AssessedValuation[100% Homestead Exempt],AssessedValuation[Dist],$C246:$E246,AssessedValuation[Tif_NonTIF],$A$4))</f>
        <v>2587000</v>
      </c>
      <c r="U246" s="8">
        <f>SUMPRODUCT(SUMIFS(AssessedValuation[100% Net],AssessedValuation[Dist],$C246:$E246,AssessedValuation[Tif_NonTIF],$A$4))</f>
        <v>640620477</v>
      </c>
      <c r="V246" s="8">
        <f>SUMPRODUCT(SUMIFS(AssessedValuation[100% Gas &amp; Elec Utilities],AssessedValuation[Dist],$C246:$E246,AssessedValuation[Tif_NonTIF],$A$4))</f>
        <v>26320028</v>
      </c>
      <c r="W246" s="8">
        <f t="shared" si="3"/>
        <v>666940505</v>
      </c>
    </row>
    <row r="247" spans="1:23" x14ac:dyDescent="0.25">
      <c r="A247">
        <v>2026</v>
      </c>
      <c r="B247" t="s">
        <v>1024</v>
      </c>
      <c r="C247" t="s">
        <v>1524</v>
      </c>
      <c r="D247" t="s">
        <v>1750</v>
      </c>
      <c r="E247" t="s">
        <v>1750</v>
      </c>
      <c r="F247" t="s">
        <v>1524</v>
      </c>
      <c r="G247" t="s">
        <v>1525</v>
      </c>
      <c r="H247" s="8">
        <f>SUMPRODUCT(SUMIFS(AssessedValuation[100% Residential],AssessedValuation[Dist],$C247:$E247,AssessedValuation[Tif_NonTIF],$A$4))</f>
        <v>488140032</v>
      </c>
      <c r="I247" s="8">
        <f>SUMPRODUCT(SUMIFS(AssessedValuation[100% Ag Land],AssessedValuation[Dist],$C247:$E247,AssessedValuation[Tif_NonTIF],$A$4))</f>
        <v>99451922</v>
      </c>
      <c r="J247" s="8">
        <f>SUMPRODUCT(SUMIFS(AssessedValuation[100% Ag Building],AssessedValuation[Dist],$C247:$E247,AssessedValuation[Tif_NonTIF],$A$4))</f>
        <v>4810524</v>
      </c>
      <c r="K247" s="8">
        <f>SUMPRODUCT(SUMIFS(AssessedValuation[100% Commercial],AssessedValuation[Dist],$C247:$E247,AssessedValuation[Tif_NonTIF],$A$4))</f>
        <v>49515552</v>
      </c>
      <c r="L247" s="8">
        <f>SUMPRODUCT(SUMIFS(AssessedValuation[100% Industrial],AssessedValuation[Dist],$C247:$E247,AssessedValuation[Tif_NonTIF],$A$4))</f>
        <v>65805525</v>
      </c>
      <c r="M247" s="8">
        <f>SUMPRODUCT(SUMIFS(AssessedValuation[100% Reserved],AssessedValuation[Dist],$C247:$E247,AssessedValuation[Tif_NonTIF],$A$4))</f>
        <v>0</v>
      </c>
      <c r="N247" s="8">
        <f>SUMPRODUCT(SUMIFS(AssessedValuation[100% Reserved4],AssessedValuation[Dist],$C247,AssessedValuation[Tif_NonTIF],$A$4))</f>
        <v>0</v>
      </c>
      <c r="O247" s="8">
        <f>SUMPRODUCT(SUMIFS(AssessedValuation[100% Railroads],AssessedValuation[Dist],$C247:$E247,AssessedValuation[Tif_NonTIF],$A$4))</f>
        <v>7003870</v>
      </c>
      <c r="P247" s="8">
        <f>SUMPRODUCT(SUMIFS(AssessedValuation[100% Utilities],AssessedValuation[Dist],$C247:$E247,AssessedValuation[Tif_NonTIF],$A$4))</f>
        <v>10893225</v>
      </c>
      <c r="Q247" s="8">
        <f>SUMPRODUCT(SUMIFS(AssessedValuation[100% Other],AssessedValuation[Dist],$C247:$E247,AssessedValuation[Tif_NonTIF],$A$4))</f>
        <v>0</v>
      </c>
      <c r="R247" s="8">
        <f>SUMPRODUCT(SUMIFS(AssessedValuation[100% Gross],AssessedValuation[Dist],$C247:$E247,AssessedValuation[Tif_NonTIF],$A$4))</f>
        <v>725620650</v>
      </c>
      <c r="S247" s="8">
        <f>SUMPRODUCT(SUMIFS(AssessedValuation[100% Military Exempt],AssessedValuation[Dist],$C247:$E247,AssessedValuation[Tif_NonTIF],$A$4))</f>
        <v>784000</v>
      </c>
      <c r="T247" s="8">
        <f>SUMPRODUCT(SUMIFS(AssessedValuation[100% Homestead Exempt],AssessedValuation[Dist],$C247:$E247,AssessedValuation[Tif_NonTIF],$A$4))</f>
        <v>3107000</v>
      </c>
      <c r="U247" s="8">
        <f>SUMPRODUCT(SUMIFS(AssessedValuation[100% Net],AssessedValuation[Dist],$C247:$E247,AssessedValuation[Tif_NonTIF],$A$4))</f>
        <v>721729650</v>
      </c>
      <c r="V247" s="8">
        <f>SUMPRODUCT(SUMIFS(AssessedValuation[100% Gas &amp; Elec Utilities],AssessedValuation[Dist],$C247:$E247,AssessedValuation[Tif_NonTIF],$A$4))</f>
        <v>26937777</v>
      </c>
      <c r="W247" s="8">
        <f t="shared" si="3"/>
        <v>748667427</v>
      </c>
    </row>
    <row r="248" spans="1:23" x14ac:dyDescent="0.25">
      <c r="A248">
        <v>2026</v>
      </c>
      <c r="B248" t="s">
        <v>1029</v>
      </c>
      <c r="C248" t="s">
        <v>1526</v>
      </c>
      <c r="D248" t="s">
        <v>1750</v>
      </c>
      <c r="E248" t="s">
        <v>1750</v>
      </c>
      <c r="F248" t="s">
        <v>1526</v>
      </c>
      <c r="G248" t="s">
        <v>1527</v>
      </c>
      <c r="H248" s="8">
        <f>SUMPRODUCT(SUMIFS(AssessedValuation[100% Residential],AssessedValuation[Dist],$C248:$E248,AssessedValuation[Tif_NonTIF],$A$4))</f>
        <v>184404325</v>
      </c>
      <c r="I248" s="8">
        <f>SUMPRODUCT(SUMIFS(AssessedValuation[100% Ag Land],AssessedValuation[Dist],$C248:$E248,AssessedValuation[Tif_NonTIF],$A$4))</f>
        <v>203720630</v>
      </c>
      <c r="J248" s="8">
        <f>SUMPRODUCT(SUMIFS(AssessedValuation[100% Ag Building],AssessedValuation[Dist],$C248:$E248,AssessedValuation[Tif_NonTIF],$A$4))</f>
        <v>15009460</v>
      </c>
      <c r="K248" s="8">
        <f>SUMPRODUCT(SUMIFS(AssessedValuation[100% Commercial],AssessedValuation[Dist],$C248:$E248,AssessedValuation[Tif_NonTIF],$A$4))</f>
        <v>15566770</v>
      </c>
      <c r="L248" s="8">
        <f>SUMPRODUCT(SUMIFS(AssessedValuation[100% Industrial],AssessedValuation[Dist],$C248:$E248,AssessedValuation[Tif_NonTIF],$A$4))</f>
        <v>1215490</v>
      </c>
      <c r="M248" s="8">
        <f>SUMPRODUCT(SUMIFS(AssessedValuation[100% Reserved],AssessedValuation[Dist],$C248:$E248,AssessedValuation[Tif_NonTIF],$A$4))</f>
        <v>0</v>
      </c>
      <c r="N248" s="8">
        <f>SUMPRODUCT(SUMIFS(AssessedValuation[100% Reserved4],AssessedValuation[Dist],$C248,AssessedValuation[Tif_NonTIF],$A$4))</f>
        <v>0</v>
      </c>
      <c r="O248" s="8">
        <f>SUMPRODUCT(SUMIFS(AssessedValuation[100% Railroads],AssessedValuation[Dist],$C248:$E248,AssessedValuation[Tif_NonTIF],$A$4))</f>
        <v>7625322</v>
      </c>
      <c r="P248" s="8">
        <f>SUMPRODUCT(SUMIFS(AssessedValuation[100% Utilities],AssessedValuation[Dist],$C248:$E248,AssessedValuation[Tif_NonTIF],$A$4))</f>
        <v>1762359</v>
      </c>
      <c r="Q248" s="8">
        <f>SUMPRODUCT(SUMIFS(AssessedValuation[100% Other],AssessedValuation[Dist],$C248:$E248,AssessedValuation[Tif_NonTIF],$A$4))</f>
        <v>0</v>
      </c>
      <c r="R248" s="8">
        <f>SUMPRODUCT(SUMIFS(AssessedValuation[100% Gross],AssessedValuation[Dist],$C248:$E248,AssessedValuation[Tif_NonTIF],$A$4))</f>
        <v>429304356</v>
      </c>
      <c r="S248" s="8">
        <f>SUMPRODUCT(SUMIFS(AssessedValuation[100% Military Exempt],AssessedValuation[Dist],$C248:$E248,AssessedValuation[Tif_NonTIF],$A$4))</f>
        <v>584000</v>
      </c>
      <c r="T248" s="8">
        <f>SUMPRODUCT(SUMIFS(AssessedValuation[100% Homestead Exempt],AssessedValuation[Dist],$C248:$E248,AssessedValuation[Tif_NonTIF],$A$4))</f>
        <v>1683389</v>
      </c>
      <c r="U248" s="8">
        <f>SUMPRODUCT(SUMIFS(AssessedValuation[100% Net],AssessedValuation[Dist],$C248:$E248,AssessedValuation[Tif_NonTIF],$A$4))</f>
        <v>427036967</v>
      </c>
      <c r="V248" s="8">
        <f>SUMPRODUCT(SUMIFS(AssessedValuation[100% Gas &amp; Elec Utilities],AssessedValuation[Dist],$C248:$E248,AssessedValuation[Tif_NonTIF],$A$4))</f>
        <v>22392885</v>
      </c>
      <c r="W248" s="8">
        <f t="shared" si="3"/>
        <v>449429852</v>
      </c>
    </row>
    <row r="249" spans="1:23" x14ac:dyDescent="0.25">
      <c r="A249">
        <v>2026</v>
      </c>
      <c r="B249" t="s">
        <v>1037</v>
      </c>
      <c r="C249" t="s">
        <v>1528</v>
      </c>
      <c r="D249" t="s">
        <v>1750</v>
      </c>
      <c r="E249" t="s">
        <v>1750</v>
      </c>
      <c r="F249" t="s">
        <v>1528</v>
      </c>
      <c r="G249" t="s">
        <v>1529</v>
      </c>
      <c r="H249" s="8">
        <f>SUMPRODUCT(SUMIFS(AssessedValuation[100% Residential],AssessedValuation[Dist],$C249:$E249,AssessedValuation[Tif_NonTIF],$A$4))</f>
        <v>116344187</v>
      </c>
      <c r="I249" s="8">
        <f>SUMPRODUCT(SUMIFS(AssessedValuation[100% Ag Land],AssessedValuation[Dist],$C249:$E249,AssessedValuation[Tif_NonTIF],$A$4))</f>
        <v>87140960</v>
      </c>
      <c r="J249" s="8">
        <f>SUMPRODUCT(SUMIFS(AssessedValuation[100% Ag Building],AssessedValuation[Dist],$C249:$E249,AssessedValuation[Tif_NonTIF],$A$4))</f>
        <v>8504730</v>
      </c>
      <c r="K249" s="8">
        <f>SUMPRODUCT(SUMIFS(AssessedValuation[100% Commercial],AssessedValuation[Dist],$C249:$E249,AssessedValuation[Tif_NonTIF],$A$4))</f>
        <v>13058843</v>
      </c>
      <c r="L249" s="8">
        <f>SUMPRODUCT(SUMIFS(AssessedValuation[100% Industrial],AssessedValuation[Dist],$C249:$E249,AssessedValuation[Tif_NonTIF],$A$4))</f>
        <v>13587380</v>
      </c>
      <c r="M249" s="8">
        <f>SUMPRODUCT(SUMIFS(AssessedValuation[100% Reserved],AssessedValuation[Dist],$C249:$E249,AssessedValuation[Tif_NonTIF],$A$4))</f>
        <v>0</v>
      </c>
      <c r="N249" s="8">
        <f>SUMPRODUCT(SUMIFS(AssessedValuation[100% Reserved4],AssessedValuation[Dist],$C249,AssessedValuation[Tif_NonTIF],$A$4))</f>
        <v>0</v>
      </c>
      <c r="O249" s="8">
        <f>SUMPRODUCT(SUMIFS(AssessedValuation[100% Railroads],AssessedValuation[Dist],$C249:$E249,AssessedValuation[Tif_NonTIF],$A$4))</f>
        <v>3651254</v>
      </c>
      <c r="P249" s="8">
        <f>SUMPRODUCT(SUMIFS(AssessedValuation[100% Utilities],AssessedValuation[Dist],$C249:$E249,AssessedValuation[Tif_NonTIF],$A$4))</f>
        <v>661744</v>
      </c>
      <c r="Q249" s="8">
        <f>SUMPRODUCT(SUMIFS(AssessedValuation[100% Other],AssessedValuation[Dist],$C249:$E249,AssessedValuation[Tif_NonTIF],$A$4))</f>
        <v>0</v>
      </c>
      <c r="R249" s="8">
        <f>SUMPRODUCT(SUMIFS(AssessedValuation[100% Gross],AssessedValuation[Dist],$C249:$E249,AssessedValuation[Tif_NonTIF],$A$4))</f>
        <v>242949098</v>
      </c>
      <c r="S249" s="8">
        <f>SUMPRODUCT(SUMIFS(AssessedValuation[100% Military Exempt],AssessedValuation[Dist],$C249:$E249,AssessedValuation[Tif_NonTIF],$A$4))</f>
        <v>332000</v>
      </c>
      <c r="T249" s="8">
        <f>SUMPRODUCT(SUMIFS(AssessedValuation[100% Homestead Exempt],AssessedValuation[Dist],$C249:$E249,AssessedValuation[Tif_NonTIF],$A$4))</f>
        <v>889918</v>
      </c>
      <c r="U249" s="8">
        <f>SUMPRODUCT(SUMIFS(AssessedValuation[100% Net],AssessedValuation[Dist],$C249:$E249,AssessedValuation[Tif_NonTIF],$A$4))</f>
        <v>241727180</v>
      </c>
      <c r="V249" s="8">
        <f>SUMPRODUCT(SUMIFS(AssessedValuation[100% Gas &amp; Elec Utilities],AssessedValuation[Dist],$C249:$E249,AssessedValuation[Tif_NonTIF],$A$4))</f>
        <v>15014334</v>
      </c>
      <c r="W249" s="8">
        <f t="shared" si="3"/>
        <v>256741514</v>
      </c>
    </row>
    <row r="250" spans="1:23" x14ac:dyDescent="0.25">
      <c r="A250">
        <v>2026</v>
      </c>
      <c r="B250" t="s">
        <v>1024</v>
      </c>
      <c r="C250" t="s">
        <v>1530</v>
      </c>
      <c r="D250" t="s">
        <v>1750</v>
      </c>
      <c r="E250" t="s">
        <v>1750</v>
      </c>
      <c r="F250" t="s">
        <v>1530</v>
      </c>
      <c r="G250" t="s">
        <v>1531</v>
      </c>
      <c r="H250" s="8">
        <f>SUMPRODUCT(SUMIFS(AssessedValuation[100% Residential],AssessedValuation[Dist],$C250:$E250,AssessedValuation[Tif_NonTIF],$A$4))</f>
        <v>731149688</v>
      </c>
      <c r="I250" s="8">
        <f>SUMPRODUCT(SUMIFS(AssessedValuation[100% Ag Land],AssessedValuation[Dist],$C250:$E250,AssessedValuation[Tif_NonTIF],$A$4))</f>
        <v>4138965</v>
      </c>
      <c r="J250" s="8">
        <f>SUMPRODUCT(SUMIFS(AssessedValuation[100% Ag Building],AssessedValuation[Dist],$C250:$E250,AssessedValuation[Tif_NonTIF],$A$4))</f>
        <v>330900</v>
      </c>
      <c r="K250" s="8">
        <f>SUMPRODUCT(SUMIFS(AssessedValuation[100% Commercial],AssessedValuation[Dist],$C250:$E250,AssessedValuation[Tif_NonTIF],$A$4))</f>
        <v>921673459</v>
      </c>
      <c r="L250" s="8">
        <f>SUMPRODUCT(SUMIFS(AssessedValuation[100% Industrial],AssessedValuation[Dist],$C250:$E250,AssessedValuation[Tif_NonTIF],$A$4))</f>
        <v>478388614</v>
      </c>
      <c r="M250" s="8">
        <f>SUMPRODUCT(SUMIFS(AssessedValuation[100% Reserved],AssessedValuation[Dist],$C250:$E250,AssessedValuation[Tif_NonTIF],$A$4))</f>
        <v>0</v>
      </c>
      <c r="N250" s="8">
        <f>SUMPRODUCT(SUMIFS(AssessedValuation[100% Reserved4],AssessedValuation[Dist],$C250,AssessedValuation[Tif_NonTIF],$A$4))</f>
        <v>0</v>
      </c>
      <c r="O250" s="8">
        <f>SUMPRODUCT(SUMIFS(AssessedValuation[100% Railroads],AssessedValuation[Dist],$C250:$E250,AssessedValuation[Tif_NonTIF],$A$4))</f>
        <v>11555023</v>
      </c>
      <c r="P250" s="8">
        <f>SUMPRODUCT(SUMIFS(AssessedValuation[100% Utilities],AssessedValuation[Dist],$C250:$E250,AssessedValuation[Tif_NonTIF],$A$4))</f>
        <v>1010100</v>
      </c>
      <c r="Q250" s="8">
        <f>SUMPRODUCT(SUMIFS(AssessedValuation[100% Other],AssessedValuation[Dist],$C250:$E250,AssessedValuation[Tif_NonTIF],$A$4))</f>
        <v>0</v>
      </c>
      <c r="R250" s="8">
        <f>SUMPRODUCT(SUMIFS(AssessedValuation[100% Gross],AssessedValuation[Dist],$C250:$E250,AssessedValuation[Tif_NonTIF],$A$4))</f>
        <v>2148246749</v>
      </c>
      <c r="S250" s="8">
        <f>SUMPRODUCT(SUMIFS(AssessedValuation[100% Military Exempt],AssessedValuation[Dist],$C250:$E250,AssessedValuation[Tif_NonTIF],$A$4))</f>
        <v>1182798</v>
      </c>
      <c r="T250" s="8">
        <f>SUMPRODUCT(SUMIFS(AssessedValuation[100% Homestead Exempt],AssessedValuation[Dist],$C250:$E250,AssessedValuation[Tif_NonTIF],$A$4))</f>
        <v>5232500</v>
      </c>
      <c r="U250" s="8">
        <f>SUMPRODUCT(SUMIFS(AssessedValuation[100% Net],AssessedValuation[Dist],$C250:$E250,AssessedValuation[Tif_NonTIF],$A$4))</f>
        <v>2141831451</v>
      </c>
      <c r="V250" s="8">
        <f>SUMPRODUCT(SUMIFS(AssessedValuation[100% Gas &amp; Elec Utilities],AssessedValuation[Dist],$C250:$E250,AssessedValuation[Tif_NonTIF],$A$4))</f>
        <v>84744669</v>
      </c>
      <c r="W250" s="8">
        <f t="shared" si="3"/>
        <v>2226576120</v>
      </c>
    </row>
    <row r="251" spans="1:23" x14ac:dyDescent="0.25">
      <c r="A251">
        <v>2026</v>
      </c>
      <c r="B251" t="s">
        <v>1037</v>
      </c>
      <c r="C251" t="s">
        <v>1532</v>
      </c>
      <c r="D251" t="s">
        <v>1750</v>
      </c>
      <c r="E251" t="s">
        <v>1750</v>
      </c>
      <c r="F251" t="s">
        <v>1532</v>
      </c>
      <c r="G251" t="s">
        <v>1533</v>
      </c>
      <c r="H251" s="8">
        <f>SUMPRODUCT(SUMIFS(AssessedValuation[100% Residential],AssessedValuation[Dist],$C251:$E251,AssessedValuation[Tif_NonTIF],$A$4))</f>
        <v>128220773</v>
      </c>
      <c r="I251" s="8">
        <f>SUMPRODUCT(SUMIFS(AssessedValuation[100% Ag Land],AssessedValuation[Dist],$C251:$E251,AssessedValuation[Tif_NonTIF],$A$4))</f>
        <v>207956770</v>
      </c>
      <c r="J251" s="8">
        <f>SUMPRODUCT(SUMIFS(AssessedValuation[100% Ag Building],AssessedValuation[Dist],$C251:$E251,AssessedValuation[Tif_NonTIF],$A$4))</f>
        <v>13742250</v>
      </c>
      <c r="K251" s="8">
        <f>SUMPRODUCT(SUMIFS(AssessedValuation[100% Commercial],AssessedValuation[Dist],$C251:$E251,AssessedValuation[Tif_NonTIF],$A$4))</f>
        <v>29126121</v>
      </c>
      <c r="L251" s="8">
        <f>SUMPRODUCT(SUMIFS(AssessedValuation[100% Industrial],AssessedValuation[Dist],$C251:$E251,AssessedValuation[Tif_NonTIF],$A$4))</f>
        <v>51226975</v>
      </c>
      <c r="M251" s="8">
        <f>SUMPRODUCT(SUMIFS(AssessedValuation[100% Reserved],AssessedValuation[Dist],$C251:$E251,AssessedValuation[Tif_NonTIF],$A$4))</f>
        <v>0</v>
      </c>
      <c r="N251" s="8">
        <f>SUMPRODUCT(SUMIFS(AssessedValuation[100% Reserved4],AssessedValuation[Dist],$C251,AssessedValuation[Tif_NonTIF],$A$4))</f>
        <v>0</v>
      </c>
      <c r="O251" s="8">
        <f>SUMPRODUCT(SUMIFS(AssessedValuation[100% Railroads],AssessedValuation[Dist],$C251:$E251,AssessedValuation[Tif_NonTIF],$A$4))</f>
        <v>0</v>
      </c>
      <c r="P251" s="8">
        <f>SUMPRODUCT(SUMIFS(AssessedValuation[100% Utilities],AssessedValuation[Dist],$C251:$E251,AssessedValuation[Tif_NonTIF],$A$4))</f>
        <v>885025</v>
      </c>
      <c r="Q251" s="8">
        <f>SUMPRODUCT(SUMIFS(AssessedValuation[100% Other],AssessedValuation[Dist],$C251:$E251,AssessedValuation[Tif_NonTIF],$A$4))</f>
        <v>0</v>
      </c>
      <c r="R251" s="8">
        <f>SUMPRODUCT(SUMIFS(AssessedValuation[100% Gross],AssessedValuation[Dist],$C251:$E251,AssessedValuation[Tif_NonTIF],$A$4))</f>
        <v>431157914</v>
      </c>
      <c r="S251" s="8">
        <f>SUMPRODUCT(SUMIFS(AssessedValuation[100% Military Exempt],AssessedValuation[Dist],$C251:$E251,AssessedValuation[Tif_NonTIF],$A$4))</f>
        <v>404199</v>
      </c>
      <c r="T251" s="8">
        <f>SUMPRODUCT(SUMIFS(AssessedValuation[100% Homestead Exempt],AssessedValuation[Dist],$C251:$E251,AssessedValuation[Tif_NonTIF],$A$4))</f>
        <v>1228500</v>
      </c>
      <c r="U251" s="8">
        <f>SUMPRODUCT(SUMIFS(AssessedValuation[100% Net],AssessedValuation[Dist],$C251:$E251,AssessedValuation[Tif_NonTIF],$A$4))</f>
        <v>429525215</v>
      </c>
      <c r="V251" s="8">
        <f>SUMPRODUCT(SUMIFS(AssessedValuation[100% Gas &amp; Elec Utilities],AssessedValuation[Dist],$C251:$E251,AssessedValuation[Tif_NonTIF],$A$4))</f>
        <v>15499164</v>
      </c>
      <c r="W251" s="8">
        <f t="shared" si="3"/>
        <v>445024379</v>
      </c>
    </row>
    <row r="252" spans="1:23" x14ac:dyDescent="0.25">
      <c r="A252">
        <v>2026</v>
      </c>
      <c r="B252" t="s">
        <v>1034</v>
      </c>
      <c r="C252" t="s">
        <v>1534</v>
      </c>
      <c r="D252" t="s">
        <v>1750</v>
      </c>
      <c r="E252" t="s">
        <v>1750</v>
      </c>
      <c r="F252" t="s">
        <v>1534</v>
      </c>
      <c r="G252" t="s">
        <v>1535</v>
      </c>
      <c r="H252" s="8">
        <f>SUMPRODUCT(SUMIFS(AssessedValuation[100% Residential],AssessedValuation[Dist],$C252:$E252,AssessedValuation[Tif_NonTIF],$A$4))</f>
        <v>101677893</v>
      </c>
      <c r="I252" s="8">
        <f>SUMPRODUCT(SUMIFS(AssessedValuation[100% Ag Land],AssessedValuation[Dist],$C252:$E252,AssessedValuation[Tif_NonTIF],$A$4))</f>
        <v>160104330</v>
      </c>
      <c r="J252" s="8">
        <f>SUMPRODUCT(SUMIFS(AssessedValuation[100% Ag Building],AssessedValuation[Dist],$C252:$E252,AssessedValuation[Tif_NonTIF],$A$4))</f>
        <v>14160410</v>
      </c>
      <c r="K252" s="8">
        <f>SUMPRODUCT(SUMIFS(AssessedValuation[100% Commercial],AssessedValuation[Dist],$C252:$E252,AssessedValuation[Tif_NonTIF],$A$4))</f>
        <v>13656287</v>
      </c>
      <c r="L252" s="8">
        <f>SUMPRODUCT(SUMIFS(AssessedValuation[100% Industrial],AssessedValuation[Dist],$C252:$E252,AssessedValuation[Tif_NonTIF],$A$4))</f>
        <v>48588050</v>
      </c>
      <c r="M252" s="8">
        <f>SUMPRODUCT(SUMIFS(AssessedValuation[100% Reserved],AssessedValuation[Dist],$C252:$E252,AssessedValuation[Tif_NonTIF],$A$4))</f>
        <v>0</v>
      </c>
      <c r="N252" s="8">
        <f>SUMPRODUCT(SUMIFS(AssessedValuation[100% Reserved4],AssessedValuation[Dist],$C252,AssessedValuation[Tif_NonTIF],$A$4))</f>
        <v>0</v>
      </c>
      <c r="O252" s="8">
        <f>SUMPRODUCT(SUMIFS(AssessedValuation[100% Railroads],AssessedValuation[Dist],$C252:$E252,AssessedValuation[Tif_NonTIF],$A$4))</f>
        <v>0</v>
      </c>
      <c r="P252" s="8">
        <f>SUMPRODUCT(SUMIFS(AssessedValuation[100% Utilities],AssessedValuation[Dist],$C252:$E252,AssessedValuation[Tif_NonTIF],$A$4))</f>
        <v>309400</v>
      </c>
      <c r="Q252" s="8">
        <f>SUMPRODUCT(SUMIFS(AssessedValuation[100% Other],AssessedValuation[Dist],$C252:$E252,AssessedValuation[Tif_NonTIF],$A$4))</f>
        <v>0</v>
      </c>
      <c r="R252" s="8">
        <f>SUMPRODUCT(SUMIFS(AssessedValuation[100% Gross],AssessedValuation[Dist],$C252:$E252,AssessedValuation[Tif_NonTIF],$A$4))</f>
        <v>338496370</v>
      </c>
      <c r="S252" s="8">
        <f>SUMPRODUCT(SUMIFS(AssessedValuation[100% Military Exempt],AssessedValuation[Dist],$C252:$E252,AssessedValuation[Tif_NonTIF],$A$4))</f>
        <v>284000</v>
      </c>
      <c r="T252" s="8">
        <f>SUMPRODUCT(SUMIFS(AssessedValuation[100% Homestead Exempt],AssessedValuation[Dist],$C252:$E252,AssessedValuation[Tif_NonTIF],$A$4))</f>
        <v>942500</v>
      </c>
      <c r="U252" s="8">
        <f>SUMPRODUCT(SUMIFS(AssessedValuation[100% Net],AssessedValuation[Dist],$C252:$E252,AssessedValuation[Tif_NonTIF],$A$4))</f>
        <v>337269870</v>
      </c>
      <c r="V252" s="8">
        <f>SUMPRODUCT(SUMIFS(AssessedValuation[100% Gas &amp; Elec Utilities],AssessedValuation[Dist],$C252:$E252,AssessedValuation[Tif_NonTIF],$A$4))</f>
        <v>11853395</v>
      </c>
      <c r="W252" s="8">
        <f t="shared" si="3"/>
        <v>349123265</v>
      </c>
    </row>
    <row r="253" spans="1:23" x14ac:dyDescent="0.25">
      <c r="A253">
        <v>2026</v>
      </c>
      <c r="B253" t="s">
        <v>1034</v>
      </c>
      <c r="C253" t="s">
        <v>1536</v>
      </c>
      <c r="D253" t="s">
        <v>1750</v>
      </c>
      <c r="E253" t="s">
        <v>1750</v>
      </c>
      <c r="F253" t="s">
        <v>1536</v>
      </c>
      <c r="G253" t="s">
        <v>1537</v>
      </c>
      <c r="H253" s="8">
        <f>SUMPRODUCT(SUMIFS(AssessedValuation[100% Residential],AssessedValuation[Dist],$C253:$E253,AssessedValuation[Tif_NonTIF],$A$4))</f>
        <v>651076290</v>
      </c>
      <c r="I253" s="8">
        <f>SUMPRODUCT(SUMIFS(AssessedValuation[100% Ag Land],AssessedValuation[Dist],$C253:$E253,AssessedValuation[Tif_NonTIF],$A$4))</f>
        <v>58162263</v>
      </c>
      <c r="J253" s="8">
        <f>SUMPRODUCT(SUMIFS(AssessedValuation[100% Ag Building],AssessedValuation[Dist],$C253:$E253,AssessedValuation[Tif_NonTIF],$A$4))</f>
        <v>5623075</v>
      </c>
      <c r="K253" s="8">
        <f>SUMPRODUCT(SUMIFS(AssessedValuation[100% Commercial],AssessedValuation[Dist],$C253:$E253,AssessedValuation[Tif_NonTIF],$A$4))</f>
        <v>237072100</v>
      </c>
      <c r="L253" s="8">
        <f>SUMPRODUCT(SUMIFS(AssessedValuation[100% Industrial],AssessedValuation[Dist],$C253:$E253,AssessedValuation[Tif_NonTIF],$A$4))</f>
        <v>373157869</v>
      </c>
      <c r="M253" s="8">
        <f>SUMPRODUCT(SUMIFS(AssessedValuation[100% Reserved],AssessedValuation[Dist],$C253:$E253,AssessedValuation[Tif_NonTIF],$A$4))</f>
        <v>0</v>
      </c>
      <c r="N253" s="8">
        <f>SUMPRODUCT(SUMIFS(AssessedValuation[100% Reserved4],AssessedValuation[Dist],$C253,AssessedValuation[Tif_NonTIF],$A$4))</f>
        <v>0</v>
      </c>
      <c r="O253" s="8">
        <f>SUMPRODUCT(SUMIFS(AssessedValuation[100% Railroads],AssessedValuation[Dist],$C253:$E253,AssessedValuation[Tif_NonTIF],$A$4))</f>
        <v>7153759</v>
      </c>
      <c r="P253" s="8">
        <f>SUMPRODUCT(SUMIFS(AssessedValuation[100% Utilities],AssessedValuation[Dist],$C253:$E253,AssessedValuation[Tif_NonTIF],$A$4))</f>
        <v>5296829</v>
      </c>
      <c r="Q253" s="8">
        <f>SUMPRODUCT(SUMIFS(AssessedValuation[100% Other],AssessedValuation[Dist],$C253:$E253,AssessedValuation[Tif_NonTIF],$A$4))</f>
        <v>0</v>
      </c>
      <c r="R253" s="8">
        <f>SUMPRODUCT(SUMIFS(AssessedValuation[100% Gross],AssessedValuation[Dist],$C253:$E253,AssessedValuation[Tif_NonTIF],$A$4))</f>
        <v>1337542185</v>
      </c>
      <c r="S253" s="8">
        <f>SUMPRODUCT(SUMIFS(AssessedValuation[100% Military Exempt],AssessedValuation[Dist],$C253:$E253,AssessedValuation[Tif_NonTIF],$A$4))</f>
        <v>1056000</v>
      </c>
      <c r="T253" s="8">
        <f>SUMPRODUCT(SUMIFS(AssessedValuation[100% Homestead Exempt],AssessedValuation[Dist],$C253:$E253,AssessedValuation[Tif_NonTIF],$A$4))</f>
        <v>2425821</v>
      </c>
      <c r="U253" s="8">
        <f>SUMPRODUCT(SUMIFS(AssessedValuation[100% Net],AssessedValuation[Dist],$C253:$E253,AssessedValuation[Tif_NonTIF],$A$4))</f>
        <v>1334060364</v>
      </c>
      <c r="V253" s="8">
        <f>SUMPRODUCT(SUMIFS(AssessedValuation[100% Gas &amp; Elec Utilities],AssessedValuation[Dist],$C253:$E253,AssessedValuation[Tif_NonTIF],$A$4))</f>
        <v>244181693</v>
      </c>
      <c r="W253" s="8">
        <f t="shared" si="3"/>
        <v>1578242057</v>
      </c>
    </row>
    <row r="254" spans="1:23" x14ac:dyDescent="0.25">
      <c r="A254">
        <v>2026</v>
      </c>
      <c r="B254" t="s">
        <v>1040</v>
      </c>
      <c r="C254" t="s">
        <v>1538</v>
      </c>
      <c r="D254" t="s">
        <v>1750</v>
      </c>
      <c r="E254" t="s">
        <v>1750</v>
      </c>
      <c r="F254" t="s">
        <v>1538</v>
      </c>
      <c r="G254" t="s">
        <v>1539</v>
      </c>
      <c r="H254" s="8">
        <f>SUMPRODUCT(SUMIFS(AssessedValuation[100% Residential],AssessedValuation[Dist],$C254:$E254,AssessedValuation[Tif_NonTIF],$A$4))</f>
        <v>116071060</v>
      </c>
      <c r="I254" s="8">
        <f>SUMPRODUCT(SUMIFS(AssessedValuation[100% Ag Land],AssessedValuation[Dist],$C254:$E254,AssessedValuation[Tif_NonTIF],$A$4))</f>
        <v>99970250</v>
      </c>
      <c r="J254" s="8">
        <f>SUMPRODUCT(SUMIFS(AssessedValuation[100% Ag Building],AssessedValuation[Dist],$C254:$E254,AssessedValuation[Tif_NonTIF],$A$4))</f>
        <v>8433290</v>
      </c>
      <c r="K254" s="8">
        <f>SUMPRODUCT(SUMIFS(AssessedValuation[100% Commercial],AssessedValuation[Dist],$C254:$E254,AssessedValuation[Tif_NonTIF],$A$4))</f>
        <v>5036860</v>
      </c>
      <c r="L254" s="8">
        <f>SUMPRODUCT(SUMIFS(AssessedValuation[100% Industrial],AssessedValuation[Dist],$C254:$E254,AssessedValuation[Tif_NonTIF],$A$4))</f>
        <v>0</v>
      </c>
      <c r="M254" s="8">
        <f>SUMPRODUCT(SUMIFS(AssessedValuation[100% Reserved],AssessedValuation[Dist],$C254:$E254,AssessedValuation[Tif_NonTIF],$A$4))</f>
        <v>0</v>
      </c>
      <c r="N254" s="8">
        <f>SUMPRODUCT(SUMIFS(AssessedValuation[100% Reserved4],AssessedValuation[Dist],$C254,AssessedValuation[Tif_NonTIF],$A$4))</f>
        <v>0</v>
      </c>
      <c r="O254" s="8">
        <f>SUMPRODUCT(SUMIFS(AssessedValuation[100% Railroads],AssessedValuation[Dist],$C254:$E254,AssessedValuation[Tif_NonTIF],$A$4))</f>
        <v>5421270</v>
      </c>
      <c r="P254" s="8">
        <f>SUMPRODUCT(SUMIFS(AssessedValuation[100% Utilities],AssessedValuation[Dist],$C254:$E254,AssessedValuation[Tif_NonTIF],$A$4))</f>
        <v>3585828</v>
      </c>
      <c r="Q254" s="8">
        <f>SUMPRODUCT(SUMIFS(AssessedValuation[100% Other],AssessedValuation[Dist],$C254:$E254,AssessedValuation[Tif_NonTIF],$A$4))</f>
        <v>3048</v>
      </c>
      <c r="R254" s="8">
        <f>SUMPRODUCT(SUMIFS(AssessedValuation[100% Gross],AssessedValuation[Dist],$C254:$E254,AssessedValuation[Tif_NonTIF],$A$4))</f>
        <v>238521606</v>
      </c>
      <c r="S254" s="8">
        <f>SUMPRODUCT(SUMIFS(AssessedValuation[100% Military Exempt],AssessedValuation[Dist],$C254:$E254,AssessedValuation[Tif_NonTIF],$A$4))</f>
        <v>318300</v>
      </c>
      <c r="T254" s="8">
        <f>SUMPRODUCT(SUMIFS(AssessedValuation[100% Homestead Exempt],AssessedValuation[Dist],$C254:$E254,AssessedValuation[Tif_NonTIF],$A$4))</f>
        <v>973298</v>
      </c>
      <c r="U254" s="8">
        <f>SUMPRODUCT(SUMIFS(AssessedValuation[100% Net],AssessedValuation[Dist],$C254:$E254,AssessedValuation[Tif_NonTIF],$A$4))</f>
        <v>237230008</v>
      </c>
      <c r="V254" s="8">
        <f>SUMPRODUCT(SUMIFS(AssessedValuation[100% Gas &amp; Elec Utilities],AssessedValuation[Dist],$C254:$E254,AssessedValuation[Tif_NonTIF],$A$4))</f>
        <v>16988745</v>
      </c>
      <c r="W254" s="8">
        <f t="shared" si="3"/>
        <v>254218753</v>
      </c>
    </row>
    <row r="255" spans="1:23" x14ac:dyDescent="0.25">
      <c r="A255">
        <v>2026</v>
      </c>
      <c r="B255" t="s">
        <v>1034</v>
      </c>
      <c r="C255" t="s">
        <v>1540</v>
      </c>
      <c r="D255" t="s">
        <v>1750</v>
      </c>
      <c r="E255" t="s">
        <v>1750</v>
      </c>
      <c r="F255" t="s">
        <v>1540</v>
      </c>
      <c r="G255" t="s">
        <v>1541</v>
      </c>
      <c r="H255" s="8">
        <f>SUMPRODUCT(SUMIFS(AssessedValuation[100% Residential],AssessedValuation[Dist],$C255:$E255,AssessedValuation[Tif_NonTIF],$A$4))</f>
        <v>418851570</v>
      </c>
      <c r="I255" s="8">
        <f>SUMPRODUCT(SUMIFS(AssessedValuation[100% Ag Land],AssessedValuation[Dist],$C255:$E255,AssessedValuation[Tif_NonTIF],$A$4))</f>
        <v>247812707</v>
      </c>
      <c r="J255" s="8">
        <f>SUMPRODUCT(SUMIFS(AssessedValuation[100% Ag Building],AssessedValuation[Dist],$C255:$E255,AssessedValuation[Tif_NonTIF],$A$4))</f>
        <v>24956770</v>
      </c>
      <c r="K255" s="8">
        <f>SUMPRODUCT(SUMIFS(AssessedValuation[100% Commercial],AssessedValuation[Dist],$C255:$E255,AssessedValuation[Tif_NonTIF],$A$4))</f>
        <v>65836034</v>
      </c>
      <c r="L255" s="8">
        <f>SUMPRODUCT(SUMIFS(AssessedValuation[100% Industrial],AssessedValuation[Dist],$C255:$E255,AssessedValuation[Tif_NonTIF],$A$4))</f>
        <v>18414055</v>
      </c>
      <c r="M255" s="8">
        <f>SUMPRODUCT(SUMIFS(AssessedValuation[100% Reserved],AssessedValuation[Dist],$C255:$E255,AssessedValuation[Tif_NonTIF],$A$4))</f>
        <v>0</v>
      </c>
      <c r="N255" s="8">
        <f>SUMPRODUCT(SUMIFS(AssessedValuation[100% Reserved4],AssessedValuation[Dist],$C255,AssessedValuation[Tif_NonTIF],$A$4))</f>
        <v>0</v>
      </c>
      <c r="O255" s="8">
        <f>SUMPRODUCT(SUMIFS(AssessedValuation[100% Railroads],AssessedValuation[Dist],$C255:$E255,AssessedValuation[Tif_NonTIF],$A$4))</f>
        <v>24778706</v>
      </c>
      <c r="P255" s="8">
        <f>SUMPRODUCT(SUMIFS(AssessedValuation[100% Utilities],AssessedValuation[Dist],$C255:$E255,AssessedValuation[Tif_NonTIF],$A$4))</f>
        <v>1241796</v>
      </c>
      <c r="Q255" s="8">
        <f>SUMPRODUCT(SUMIFS(AssessedValuation[100% Other],AssessedValuation[Dist],$C255:$E255,AssessedValuation[Tif_NonTIF],$A$4))</f>
        <v>0</v>
      </c>
      <c r="R255" s="8">
        <f>SUMPRODUCT(SUMIFS(AssessedValuation[100% Gross],AssessedValuation[Dist],$C255:$E255,AssessedValuation[Tif_NonTIF],$A$4))</f>
        <v>801891638</v>
      </c>
      <c r="S255" s="8">
        <f>SUMPRODUCT(SUMIFS(AssessedValuation[100% Military Exempt],AssessedValuation[Dist],$C255:$E255,AssessedValuation[Tif_NonTIF],$A$4))</f>
        <v>948000</v>
      </c>
      <c r="T255" s="8">
        <f>SUMPRODUCT(SUMIFS(AssessedValuation[100% Homestead Exempt],AssessedValuation[Dist],$C255:$E255,AssessedValuation[Tif_NonTIF],$A$4))</f>
        <v>3646500</v>
      </c>
      <c r="U255" s="8">
        <f>SUMPRODUCT(SUMIFS(AssessedValuation[100% Net],AssessedValuation[Dist],$C255:$E255,AssessedValuation[Tif_NonTIF],$A$4))</f>
        <v>797297138</v>
      </c>
      <c r="V255" s="8">
        <f>SUMPRODUCT(SUMIFS(AssessedValuation[100% Gas &amp; Elec Utilities],AssessedValuation[Dist],$C255:$E255,AssessedValuation[Tif_NonTIF],$A$4))</f>
        <v>25361188</v>
      </c>
      <c r="W255" s="8">
        <f t="shared" si="3"/>
        <v>822658326</v>
      </c>
    </row>
    <row r="256" spans="1:23" x14ac:dyDescent="0.25">
      <c r="A256">
        <v>2026</v>
      </c>
      <c r="B256" t="s">
        <v>1031</v>
      </c>
      <c r="C256" t="s">
        <v>1542</v>
      </c>
      <c r="D256" t="s">
        <v>1750</v>
      </c>
      <c r="E256" t="s">
        <v>1750</v>
      </c>
      <c r="F256" t="s">
        <v>1542</v>
      </c>
      <c r="G256" t="s">
        <v>1543</v>
      </c>
      <c r="H256" s="8">
        <f>SUMPRODUCT(SUMIFS(AssessedValuation[100% Residential],AssessedValuation[Dist],$C256:$E256,AssessedValuation[Tif_NonTIF],$A$4))</f>
        <v>384215314</v>
      </c>
      <c r="I256" s="8">
        <f>SUMPRODUCT(SUMIFS(AssessedValuation[100% Ag Land],AssessedValuation[Dist],$C256:$E256,AssessedValuation[Tif_NonTIF],$A$4))</f>
        <v>245141731</v>
      </c>
      <c r="J256" s="8">
        <f>SUMPRODUCT(SUMIFS(AssessedValuation[100% Ag Building],AssessedValuation[Dist],$C256:$E256,AssessedValuation[Tif_NonTIF],$A$4))</f>
        <v>10103273</v>
      </c>
      <c r="K256" s="8">
        <f>SUMPRODUCT(SUMIFS(AssessedValuation[100% Commercial],AssessedValuation[Dist],$C256:$E256,AssessedValuation[Tif_NonTIF],$A$4))</f>
        <v>73149092</v>
      </c>
      <c r="L256" s="8">
        <f>SUMPRODUCT(SUMIFS(AssessedValuation[100% Industrial],AssessedValuation[Dist],$C256:$E256,AssessedValuation[Tif_NonTIF],$A$4))</f>
        <v>38381623</v>
      </c>
      <c r="M256" s="8">
        <f>SUMPRODUCT(SUMIFS(AssessedValuation[100% Reserved],AssessedValuation[Dist],$C256:$E256,AssessedValuation[Tif_NonTIF],$A$4))</f>
        <v>0</v>
      </c>
      <c r="N256" s="8">
        <f>SUMPRODUCT(SUMIFS(AssessedValuation[100% Reserved4],AssessedValuation[Dist],$C256,AssessedValuation[Tif_NonTIF],$A$4))</f>
        <v>0</v>
      </c>
      <c r="O256" s="8">
        <f>SUMPRODUCT(SUMIFS(AssessedValuation[100% Railroads],AssessedValuation[Dist],$C256:$E256,AssessedValuation[Tif_NonTIF],$A$4))</f>
        <v>5698150</v>
      </c>
      <c r="P256" s="8">
        <f>SUMPRODUCT(SUMIFS(AssessedValuation[100% Utilities],AssessedValuation[Dist],$C256:$E256,AssessedValuation[Tif_NonTIF],$A$4))</f>
        <v>5961517</v>
      </c>
      <c r="Q256" s="8">
        <f>SUMPRODUCT(SUMIFS(AssessedValuation[100% Other],AssessedValuation[Dist],$C256:$E256,AssessedValuation[Tif_NonTIF],$A$4))</f>
        <v>0</v>
      </c>
      <c r="R256" s="8">
        <f>SUMPRODUCT(SUMIFS(AssessedValuation[100% Gross],AssessedValuation[Dist],$C256:$E256,AssessedValuation[Tif_NonTIF],$A$4))</f>
        <v>762650700</v>
      </c>
      <c r="S256" s="8">
        <f>SUMPRODUCT(SUMIFS(AssessedValuation[100% Military Exempt],AssessedValuation[Dist],$C256:$E256,AssessedValuation[Tif_NonTIF],$A$4))</f>
        <v>1112000</v>
      </c>
      <c r="T256" s="8">
        <f>SUMPRODUCT(SUMIFS(AssessedValuation[100% Homestead Exempt],AssessedValuation[Dist],$C256:$E256,AssessedValuation[Tif_NonTIF],$A$4))</f>
        <v>3298750</v>
      </c>
      <c r="U256" s="8">
        <f>SUMPRODUCT(SUMIFS(AssessedValuation[100% Net],AssessedValuation[Dist],$C256:$E256,AssessedValuation[Tif_NonTIF],$A$4))</f>
        <v>758239950</v>
      </c>
      <c r="V256" s="8">
        <f>SUMPRODUCT(SUMIFS(AssessedValuation[100% Gas &amp; Elec Utilities],AssessedValuation[Dist],$C256:$E256,AssessedValuation[Tif_NonTIF],$A$4))</f>
        <v>44056831</v>
      </c>
      <c r="W256" s="8">
        <f t="shared" si="3"/>
        <v>802296781</v>
      </c>
    </row>
    <row r="257" spans="1:23" x14ac:dyDescent="0.25">
      <c r="A257">
        <v>2026</v>
      </c>
      <c r="B257" t="s">
        <v>1034</v>
      </c>
      <c r="C257" t="s">
        <v>1544</v>
      </c>
      <c r="D257" t="s">
        <v>1750</v>
      </c>
      <c r="E257" t="s">
        <v>1750</v>
      </c>
      <c r="F257" t="s">
        <v>1544</v>
      </c>
      <c r="G257" t="s">
        <v>1545</v>
      </c>
      <c r="H257" s="8">
        <f>SUMPRODUCT(SUMIFS(AssessedValuation[100% Residential],AssessedValuation[Dist],$C257:$E257,AssessedValuation[Tif_NonTIF],$A$4))</f>
        <v>229117657</v>
      </c>
      <c r="I257" s="8">
        <f>SUMPRODUCT(SUMIFS(AssessedValuation[100% Ag Land],AssessedValuation[Dist],$C257:$E257,AssessedValuation[Tif_NonTIF],$A$4))</f>
        <v>266448580</v>
      </c>
      <c r="J257" s="8">
        <f>SUMPRODUCT(SUMIFS(AssessedValuation[100% Ag Building],AssessedValuation[Dist],$C257:$E257,AssessedValuation[Tif_NonTIF],$A$4))</f>
        <v>24288220</v>
      </c>
      <c r="K257" s="8">
        <f>SUMPRODUCT(SUMIFS(AssessedValuation[100% Commercial],AssessedValuation[Dist],$C257:$E257,AssessedValuation[Tif_NonTIF],$A$4))</f>
        <v>36899115</v>
      </c>
      <c r="L257" s="8">
        <f>SUMPRODUCT(SUMIFS(AssessedValuation[100% Industrial],AssessedValuation[Dist],$C257:$E257,AssessedValuation[Tif_NonTIF],$A$4))</f>
        <v>10326959</v>
      </c>
      <c r="M257" s="8">
        <f>SUMPRODUCT(SUMIFS(AssessedValuation[100% Reserved],AssessedValuation[Dist],$C257:$E257,AssessedValuation[Tif_NonTIF],$A$4))</f>
        <v>0</v>
      </c>
      <c r="N257" s="8">
        <f>SUMPRODUCT(SUMIFS(AssessedValuation[100% Reserved4],AssessedValuation[Dist],$C257,AssessedValuation[Tif_NonTIF],$A$4))</f>
        <v>0</v>
      </c>
      <c r="O257" s="8">
        <f>SUMPRODUCT(SUMIFS(AssessedValuation[100% Railroads],AssessedValuation[Dist],$C257:$E257,AssessedValuation[Tif_NonTIF],$A$4))</f>
        <v>17972967</v>
      </c>
      <c r="P257" s="8">
        <f>SUMPRODUCT(SUMIFS(AssessedValuation[100% Utilities],AssessedValuation[Dist],$C257:$E257,AssessedValuation[Tif_NonTIF],$A$4))</f>
        <v>3764097</v>
      </c>
      <c r="Q257" s="8">
        <f>SUMPRODUCT(SUMIFS(AssessedValuation[100% Other],AssessedValuation[Dist],$C257:$E257,AssessedValuation[Tif_NonTIF],$A$4))</f>
        <v>0</v>
      </c>
      <c r="R257" s="8">
        <f>SUMPRODUCT(SUMIFS(AssessedValuation[100% Gross],AssessedValuation[Dist],$C257:$E257,AssessedValuation[Tif_NonTIF],$A$4))</f>
        <v>588817595</v>
      </c>
      <c r="S257" s="8">
        <f>SUMPRODUCT(SUMIFS(AssessedValuation[100% Military Exempt],AssessedValuation[Dist],$C257:$E257,AssessedValuation[Tif_NonTIF],$A$4))</f>
        <v>744000</v>
      </c>
      <c r="T257" s="8">
        <f>SUMPRODUCT(SUMIFS(AssessedValuation[100% Homestead Exempt],AssessedValuation[Dist],$C257:$E257,AssessedValuation[Tif_NonTIF],$A$4))</f>
        <v>3607500</v>
      </c>
      <c r="U257" s="8">
        <f>SUMPRODUCT(SUMIFS(AssessedValuation[100% Net],AssessedValuation[Dist],$C257:$E257,AssessedValuation[Tif_NonTIF],$A$4))</f>
        <v>584466095</v>
      </c>
      <c r="V257" s="8">
        <f>SUMPRODUCT(SUMIFS(AssessedValuation[100% Gas &amp; Elec Utilities],AssessedValuation[Dist],$C257:$E257,AssessedValuation[Tif_NonTIF],$A$4))</f>
        <v>23537333</v>
      </c>
      <c r="W257" s="8">
        <f t="shared" si="3"/>
        <v>608003428</v>
      </c>
    </row>
    <row r="258" spans="1:23" x14ac:dyDescent="0.25">
      <c r="A258">
        <v>2026</v>
      </c>
      <c r="B258" t="s">
        <v>1031</v>
      </c>
      <c r="C258" t="s">
        <v>1546</v>
      </c>
      <c r="D258" t="s">
        <v>1750</v>
      </c>
      <c r="E258" t="s">
        <v>1750</v>
      </c>
      <c r="F258" t="s">
        <v>1546</v>
      </c>
      <c r="G258" t="s">
        <v>1547</v>
      </c>
      <c r="H258" s="8">
        <f>SUMPRODUCT(SUMIFS(AssessedValuation[100% Residential],AssessedValuation[Dist],$C258:$E258,AssessedValuation[Tif_NonTIF],$A$4))</f>
        <v>161613124</v>
      </c>
      <c r="I258" s="8">
        <f>SUMPRODUCT(SUMIFS(AssessedValuation[100% Ag Land],AssessedValuation[Dist],$C258:$E258,AssessedValuation[Tif_NonTIF],$A$4))</f>
        <v>170177610</v>
      </c>
      <c r="J258" s="8">
        <f>SUMPRODUCT(SUMIFS(AssessedValuation[100% Ag Building],AssessedValuation[Dist],$C258:$E258,AssessedValuation[Tif_NonTIF],$A$4))</f>
        <v>6902900</v>
      </c>
      <c r="K258" s="8">
        <f>SUMPRODUCT(SUMIFS(AssessedValuation[100% Commercial],AssessedValuation[Dist],$C258:$E258,AssessedValuation[Tif_NonTIF],$A$4))</f>
        <v>12641166</v>
      </c>
      <c r="L258" s="8">
        <f>SUMPRODUCT(SUMIFS(AssessedValuation[100% Industrial],AssessedValuation[Dist],$C258:$E258,AssessedValuation[Tif_NonTIF],$A$4))</f>
        <v>208410</v>
      </c>
      <c r="M258" s="8">
        <f>SUMPRODUCT(SUMIFS(AssessedValuation[100% Reserved],AssessedValuation[Dist],$C258:$E258,AssessedValuation[Tif_NonTIF],$A$4))</f>
        <v>0</v>
      </c>
      <c r="N258" s="8">
        <f>SUMPRODUCT(SUMIFS(AssessedValuation[100% Reserved4],AssessedValuation[Dist],$C258,AssessedValuation[Tif_NonTIF],$A$4))</f>
        <v>0</v>
      </c>
      <c r="O258" s="8">
        <f>SUMPRODUCT(SUMIFS(AssessedValuation[100% Railroads],AssessedValuation[Dist],$C258:$E258,AssessedValuation[Tif_NonTIF],$A$4))</f>
        <v>7036178</v>
      </c>
      <c r="P258" s="8">
        <f>SUMPRODUCT(SUMIFS(AssessedValuation[100% Utilities],AssessedValuation[Dist],$C258:$E258,AssessedValuation[Tif_NonTIF],$A$4))</f>
        <v>286726</v>
      </c>
      <c r="Q258" s="8">
        <f>SUMPRODUCT(SUMIFS(AssessedValuation[100% Other],AssessedValuation[Dist],$C258:$E258,AssessedValuation[Tif_NonTIF],$A$4))</f>
        <v>0</v>
      </c>
      <c r="R258" s="8">
        <f>SUMPRODUCT(SUMIFS(AssessedValuation[100% Gross],AssessedValuation[Dist],$C258:$E258,AssessedValuation[Tif_NonTIF],$A$4))</f>
        <v>358866114</v>
      </c>
      <c r="S258" s="8">
        <f>SUMPRODUCT(SUMIFS(AssessedValuation[100% Military Exempt],AssessedValuation[Dist],$C258:$E258,AssessedValuation[Tif_NonTIF],$A$4))</f>
        <v>480000</v>
      </c>
      <c r="T258" s="8">
        <f>SUMPRODUCT(SUMIFS(AssessedValuation[100% Homestead Exempt],AssessedValuation[Dist],$C258:$E258,AssessedValuation[Tif_NonTIF],$A$4))</f>
        <v>1261000</v>
      </c>
      <c r="U258" s="8">
        <f>SUMPRODUCT(SUMIFS(AssessedValuation[100% Net],AssessedValuation[Dist],$C258:$E258,AssessedValuation[Tif_NonTIF],$A$4))</f>
        <v>357125114</v>
      </c>
      <c r="V258" s="8">
        <f>SUMPRODUCT(SUMIFS(AssessedValuation[100% Gas &amp; Elec Utilities],AssessedValuation[Dist],$C258:$E258,AssessedValuation[Tif_NonTIF],$A$4))</f>
        <v>16354153</v>
      </c>
      <c r="W258" s="8">
        <f t="shared" si="3"/>
        <v>373479267</v>
      </c>
    </row>
    <row r="259" spans="1:23" x14ac:dyDescent="0.25">
      <c r="A259">
        <v>2026</v>
      </c>
      <c r="B259" t="s">
        <v>1040</v>
      </c>
      <c r="C259" t="s">
        <v>1548</v>
      </c>
      <c r="D259" t="s">
        <v>1750</v>
      </c>
      <c r="E259" t="s">
        <v>1750</v>
      </c>
      <c r="F259" t="s">
        <v>1548</v>
      </c>
      <c r="G259" t="s">
        <v>1549</v>
      </c>
      <c r="H259" s="8">
        <f>SUMPRODUCT(SUMIFS(AssessedValuation[100% Residential],AssessedValuation[Dist],$C259:$E259,AssessedValuation[Tif_NonTIF],$A$4))</f>
        <v>205599331</v>
      </c>
      <c r="I259" s="8">
        <f>SUMPRODUCT(SUMIFS(AssessedValuation[100% Ag Land],AssessedValuation[Dist],$C259:$E259,AssessedValuation[Tif_NonTIF],$A$4))</f>
        <v>130252833</v>
      </c>
      <c r="J259" s="8">
        <f>SUMPRODUCT(SUMIFS(AssessedValuation[100% Ag Building],AssessedValuation[Dist],$C259:$E259,AssessedValuation[Tif_NonTIF],$A$4))</f>
        <v>11116110</v>
      </c>
      <c r="K259" s="8">
        <f>SUMPRODUCT(SUMIFS(AssessedValuation[100% Commercial],AssessedValuation[Dist],$C259:$E259,AssessedValuation[Tif_NonTIF],$A$4))</f>
        <v>27579281</v>
      </c>
      <c r="L259" s="8">
        <f>SUMPRODUCT(SUMIFS(AssessedValuation[100% Industrial],AssessedValuation[Dist],$C259:$E259,AssessedValuation[Tif_NonTIF],$A$4))</f>
        <v>4344409</v>
      </c>
      <c r="M259" s="8">
        <f>SUMPRODUCT(SUMIFS(AssessedValuation[100% Reserved],AssessedValuation[Dist],$C259:$E259,AssessedValuation[Tif_NonTIF],$A$4))</f>
        <v>0</v>
      </c>
      <c r="N259" s="8">
        <f>SUMPRODUCT(SUMIFS(AssessedValuation[100% Reserved4],AssessedValuation[Dist],$C259,AssessedValuation[Tif_NonTIF],$A$4))</f>
        <v>0</v>
      </c>
      <c r="O259" s="8">
        <f>SUMPRODUCT(SUMIFS(AssessedValuation[100% Railroads],AssessedValuation[Dist],$C259:$E259,AssessedValuation[Tif_NonTIF],$A$4))</f>
        <v>0</v>
      </c>
      <c r="P259" s="8">
        <f>SUMPRODUCT(SUMIFS(AssessedValuation[100% Utilities],AssessedValuation[Dist],$C259:$E259,AssessedValuation[Tif_NonTIF],$A$4))</f>
        <v>8747966</v>
      </c>
      <c r="Q259" s="8">
        <f>SUMPRODUCT(SUMIFS(AssessedValuation[100% Other],AssessedValuation[Dist],$C259:$E259,AssessedValuation[Tif_NonTIF],$A$4))</f>
        <v>21260</v>
      </c>
      <c r="R259" s="8">
        <f>SUMPRODUCT(SUMIFS(AssessedValuation[100% Gross],AssessedValuation[Dist],$C259:$E259,AssessedValuation[Tif_NonTIF],$A$4))</f>
        <v>387661190</v>
      </c>
      <c r="S259" s="8">
        <f>SUMPRODUCT(SUMIFS(AssessedValuation[100% Military Exempt],AssessedValuation[Dist],$C259:$E259,AssessedValuation[Tif_NonTIF],$A$4))</f>
        <v>568000</v>
      </c>
      <c r="T259" s="8">
        <f>SUMPRODUCT(SUMIFS(AssessedValuation[100% Homestead Exempt],AssessedValuation[Dist],$C259:$E259,AssessedValuation[Tif_NonTIF],$A$4))</f>
        <v>2332773</v>
      </c>
      <c r="U259" s="8">
        <f>SUMPRODUCT(SUMIFS(AssessedValuation[100% Net],AssessedValuation[Dist],$C259:$E259,AssessedValuation[Tif_NonTIF],$A$4))</f>
        <v>384760417</v>
      </c>
      <c r="V259" s="8">
        <f>SUMPRODUCT(SUMIFS(AssessedValuation[100% Gas &amp; Elec Utilities],AssessedValuation[Dist],$C259:$E259,AssessedValuation[Tif_NonTIF],$A$4))</f>
        <v>29168783</v>
      </c>
      <c r="W259" s="8">
        <f t="shared" si="3"/>
        <v>413929200</v>
      </c>
    </row>
    <row r="260" spans="1:23" x14ac:dyDescent="0.25">
      <c r="A260">
        <v>2026</v>
      </c>
      <c r="B260" t="s">
        <v>1034</v>
      </c>
      <c r="C260" t="s">
        <v>1550</v>
      </c>
      <c r="D260" t="s">
        <v>1750</v>
      </c>
      <c r="E260" t="s">
        <v>1750</v>
      </c>
      <c r="F260" t="s">
        <v>1550</v>
      </c>
      <c r="G260" t="s">
        <v>1551</v>
      </c>
      <c r="H260" s="8">
        <f>SUMPRODUCT(SUMIFS(AssessedValuation[100% Residential],AssessedValuation[Dist],$C260:$E260,AssessedValuation[Tif_NonTIF],$A$4))</f>
        <v>803156587</v>
      </c>
      <c r="I260" s="8">
        <f>SUMPRODUCT(SUMIFS(AssessedValuation[100% Ag Land],AssessedValuation[Dist],$C260:$E260,AssessedValuation[Tif_NonTIF],$A$4))</f>
        <v>129585129</v>
      </c>
      <c r="J260" s="8">
        <f>SUMPRODUCT(SUMIFS(AssessedValuation[100% Ag Building],AssessedValuation[Dist],$C260:$E260,AssessedValuation[Tif_NonTIF],$A$4))</f>
        <v>22662487</v>
      </c>
      <c r="K260" s="8">
        <f>SUMPRODUCT(SUMIFS(AssessedValuation[100% Commercial],AssessedValuation[Dist],$C260:$E260,AssessedValuation[Tif_NonTIF],$A$4))</f>
        <v>126318071</v>
      </c>
      <c r="L260" s="8">
        <f>SUMPRODUCT(SUMIFS(AssessedValuation[100% Industrial],AssessedValuation[Dist],$C260:$E260,AssessedValuation[Tif_NonTIF],$A$4))</f>
        <v>31591331</v>
      </c>
      <c r="M260" s="8">
        <f>SUMPRODUCT(SUMIFS(AssessedValuation[100% Reserved],AssessedValuation[Dist],$C260:$E260,AssessedValuation[Tif_NonTIF],$A$4))</f>
        <v>0</v>
      </c>
      <c r="N260" s="8">
        <f>SUMPRODUCT(SUMIFS(AssessedValuation[100% Reserved4],AssessedValuation[Dist],$C260,AssessedValuation[Tif_NonTIF],$A$4))</f>
        <v>0</v>
      </c>
      <c r="O260" s="8">
        <f>SUMPRODUCT(SUMIFS(AssessedValuation[100% Railroads],AssessedValuation[Dist],$C260:$E260,AssessedValuation[Tif_NonTIF],$A$4))</f>
        <v>11949967</v>
      </c>
      <c r="P260" s="8">
        <f>SUMPRODUCT(SUMIFS(AssessedValuation[100% Utilities],AssessedValuation[Dist],$C260:$E260,AssessedValuation[Tif_NonTIF],$A$4))</f>
        <v>22084240</v>
      </c>
      <c r="Q260" s="8">
        <f>SUMPRODUCT(SUMIFS(AssessedValuation[100% Other],AssessedValuation[Dist],$C260:$E260,AssessedValuation[Tif_NonTIF],$A$4))</f>
        <v>0</v>
      </c>
      <c r="R260" s="8">
        <f>SUMPRODUCT(SUMIFS(AssessedValuation[100% Gross],AssessedValuation[Dist],$C260:$E260,AssessedValuation[Tif_NonTIF],$A$4))</f>
        <v>1147347812</v>
      </c>
      <c r="S260" s="8">
        <f>SUMPRODUCT(SUMIFS(AssessedValuation[100% Military Exempt],AssessedValuation[Dist],$C260:$E260,AssessedValuation[Tif_NonTIF],$A$4))</f>
        <v>682519</v>
      </c>
      <c r="T260" s="8">
        <f>SUMPRODUCT(SUMIFS(AssessedValuation[100% Homestead Exempt],AssessedValuation[Dist],$C260:$E260,AssessedValuation[Tif_NonTIF],$A$4))</f>
        <v>4849000</v>
      </c>
      <c r="U260" s="8">
        <f>SUMPRODUCT(SUMIFS(AssessedValuation[100% Net],AssessedValuation[Dist],$C260:$E260,AssessedValuation[Tif_NonTIF],$A$4))</f>
        <v>1141816293</v>
      </c>
      <c r="V260" s="8">
        <f>SUMPRODUCT(SUMIFS(AssessedValuation[100% Gas &amp; Elec Utilities],AssessedValuation[Dist],$C260:$E260,AssessedValuation[Tif_NonTIF],$A$4))</f>
        <v>28885059</v>
      </c>
      <c r="W260" s="8">
        <f t="shared" si="3"/>
        <v>1170701352</v>
      </c>
    </row>
    <row r="261" spans="1:23" x14ac:dyDescent="0.25">
      <c r="A261">
        <v>2026</v>
      </c>
      <c r="B261" t="s">
        <v>1037</v>
      </c>
      <c r="C261" t="s">
        <v>1552</v>
      </c>
      <c r="D261" t="s">
        <v>1750</v>
      </c>
      <c r="E261" t="s">
        <v>1750</v>
      </c>
      <c r="F261" t="s">
        <v>1731</v>
      </c>
      <c r="G261" t="s">
        <v>1553</v>
      </c>
      <c r="H261" s="8">
        <f>SUMPRODUCT(SUMIFS(AssessedValuation[100% Residential],AssessedValuation[Dist],$C261:$E261,AssessedValuation[Tif_NonTIF],$A$4))</f>
        <v>169869880</v>
      </c>
      <c r="I261" s="8">
        <f>SUMPRODUCT(SUMIFS(AssessedValuation[100% Ag Land],AssessedValuation[Dist],$C261:$E261,AssessedValuation[Tif_NonTIF],$A$4))</f>
        <v>247724550</v>
      </c>
      <c r="J261" s="8">
        <f>SUMPRODUCT(SUMIFS(AssessedValuation[100% Ag Building],AssessedValuation[Dist],$C261:$E261,AssessedValuation[Tif_NonTIF],$A$4))</f>
        <v>26607930</v>
      </c>
      <c r="K261" s="8">
        <f>SUMPRODUCT(SUMIFS(AssessedValuation[100% Commercial],AssessedValuation[Dist],$C261:$E261,AssessedValuation[Tif_NonTIF],$A$4))</f>
        <v>21477220</v>
      </c>
      <c r="L261" s="8">
        <f>SUMPRODUCT(SUMIFS(AssessedValuation[100% Industrial],AssessedValuation[Dist],$C261:$E261,AssessedValuation[Tif_NonTIF],$A$4))</f>
        <v>21684940</v>
      </c>
      <c r="M261" s="8">
        <f>SUMPRODUCT(SUMIFS(AssessedValuation[100% Reserved],AssessedValuation[Dist],$C261:$E261,AssessedValuation[Tif_NonTIF],$A$4))</f>
        <v>0</v>
      </c>
      <c r="N261" s="8">
        <f>SUMPRODUCT(SUMIFS(AssessedValuation[100% Reserved4],AssessedValuation[Dist],$C261,AssessedValuation[Tif_NonTIF],$A$4))</f>
        <v>0</v>
      </c>
      <c r="O261" s="8">
        <f>SUMPRODUCT(SUMIFS(AssessedValuation[100% Railroads],AssessedValuation[Dist],$C261:$E261,AssessedValuation[Tif_NonTIF],$A$4))</f>
        <v>0</v>
      </c>
      <c r="P261" s="8">
        <f>SUMPRODUCT(SUMIFS(AssessedValuation[100% Utilities],AssessedValuation[Dist],$C261:$E261,AssessedValuation[Tif_NonTIF],$A$4))</f>
        <v>1348513</v>
      </c>
      <c r="Q261" s="8">
        <f>SUMPRODUCT(SUMIFS(AssessedValuation[100% Other],AssessedValuation[Dist],$C261:$E261,AssessedValuation[Tif_NonTIF],$A$4))</f>
        <v>0</v>
      </c>
      <c r="R261" s="8">
        <f>SUMPRODUCT(SUMIFS(AssessedValuation[100% Gross],AssessedValuation[Dist],$C261:$E261,AssessedValuation[Tif_NonTIF],$A$4))</f>
        <v>488713033</v>
      </c>
      <c r="S261" s="8">
        <f>SUMPRODUCT(SUMIFS(AssessedValuation[100% Military Exempt],AssessedValuation[Dist],$C261:$E261,AssessedValuation[Tif_NonTIF],$A$4))</f>
        <v>608518</v>
      </c>
      <c r="T261" s="8">
        <f>SUMPRODUCT(SUMIFS(AssessedValuation[100% Homestead Exempt],AssessedValuation[Dist],$C261:$E261,AssessedValuation[Tif_NonTIF],$A$4))</f>
        <v>1630168</v>
      </c>
      <c r="U261" s="8">
        <f>SUMPRODUCT(SUMIFS(AssessedValuation[100% Net],AssessedValuation[Dist],$C261:$E261,AssessedValuation[Tif_NonTIF],$A$4))</f>
        <v>486474347</v>
      </c>
      <c r="V261" s="8">
        <f>SUMPRODUCT(SUMIFS(AssessedValuation[100% Gas &amp; Elec Utilities],AssessedValuation[Dist],$C261:$E261,AssessedValuation[Tif_NonTIF],$A$4))</f>
        <v>24173392</v>
      </c>
      <c r="W261" s="8">
        <f t="shared" si="3"/>
        <v>510647739</v>
      </c>
    </row>
    <row r="262" spans="1:23" x14ac:dyDescent="0.25">
      <c r="A262">
        <v>2026</v>
      </c>
      <c r="B262" t="s">
        <v>1034</v>
      </c>
      <c r="C262" t="s">
        <v>1554</v>
      </c>
      <c r="D262" t="s">
        <v>1750</v>
      </c>
      <c r="E262" t="s">
        <v>1750</v>
      </c>
      <c r="F262" t="s">
        <v>1554</v>
      </c>
      <c r="G262" t="s">
        <v>1555</v>
      </c>
      <c r="H262" s="8">
        <f>SUMPRODUCT(SUMIFS(AssessedValuation[100% Residential],AssessedValuation[Dist],$C262:$E262,AssessedValuation[Tif_NonTIF],$A$4))</f>
        <v>5072633774</v>
      </c>
      <c r="I262" s="8">
        <f>SUMPRODUCT(SUMIFS(AssessedValuation[100% Ag Land],AssessedValuation[Dist],$C262:$E262,AssessedValuation[Tif_NonTIF],$A$4))</f>
        <v>12401291</v>
      </c>
      <c r="J262" s="8">
        <f>SUMPRODUCT(SUMIFS(AssessedValuation[100% Ag Building],AssessedValuation[Dist],$C262:$E262,AssessedValuation[Tif_NonTIF],$A$4))</f>
        <v>1070663</v>
      </c>
      <c r="K262" s="8">
        <f>SUMPRODUCT(SUMIFS(AssessedValuation[100% Commercial],AssessedValuation[Dist],$C262:$E262,AssessedValuation[Tif_NonTIF],$A$4))</f>
        <v>965683448</v>
      </c>
      <c r="L262" s="8">
        <f>SUMPRODUCT(SUMIFS(AssessedValuation[100% Industrial],AssessedValuation[Dist],$C262:$E262,AssessedValuation[Tif_NonTIF],$A$4))</f>
        <v>62020395</v>
      </c>
      <c r="M262" s="8">
        <f>SUMPRODUCT(SUMIFS(AssessedValuation[100% Reserved],AssessedValuation[Dist],$C262:$E262,AssessedValuation[Tif_NonTIF],$A$4))</f>
        <v>0</v>
      </c>
      <c r="N262" s="8">
        <f>SUMPRODUCT(SUMIFS(AssessedValuation[100% Reserved4],AssessedValuation[Dist],$C262,AssessedValuation[Tif_NonTIF],$A$4))</f>
        <v>0</v>
      </c>
      <c r="O262" s="8">
        <f>SUMPRODUCT(SUMIFS(AssessedValuation[100% Railroads],AssessedValuation[Dist],$C262:$E262,AssessedValuation[Tif_NonTIF],$A$4))</f>
        <v>25258313</v>
      </c>
      <c r="P262" s="8">
        <f>SUMPRODUCT(SUMIFS(AssessedValuation[100% Utilities],AssessedValuation[Dist],$C262:$E262,AssessedValuation[Tif_NonTIF],$A$4))</f>
        <v>11041458</v>
      </c>
      <c r="Q262" s="8">
        <f>SUMPRODUCT(SUMIFS(AssessedValuation[100% Other],AssessedValuation[Dist],$C262:$E262,AssessedValuation[Tif_NonTIF],$A$4))</f>
        <v>5346000</v>
      </c>
      <c r="R262" s="8">
        <f>SUMPRODUCT(SUMIFS(AssessedValuation[100% Gross],AssessedValuation[Dist],$C262:$E262,AssessedValuation[Tif_NonTIF],$A$4))</f>
        <v>6155455342</v>
      </c>
      <c r="S262" s="8">
        <f>SUMPRODUCT(SUMIFS(AssessedValuation[100% Military Exempt],AssessedValuation[Dist],$C262:$E262,AssessedValuation[Tif_NonTIF],$A$4))</f>
        <v>9225172</v>
      </c>
      <c r="T262" s="8">
        <f>SUMPRODUCT(SUMIFS(AssessedValuation[100% Homestead Exempt],AssessedValuation[Dist],$C262:$E262,AssessedValuation[Tif_NonTIF],$A$4))</f>
        <v>23762575</v>
      </c>
      <c r="U262" s="8">
        <f>SUMPRODUCT(SUMIFS(AssessedValuation[100% Net],AssessedValuation[Dist],$C262:$E262,AssessedValuation[Tif_NonTIF],$A$4))</f>
        <v>6122467595</v>
      </c>
      <c r="V262" s="8">
        <f>SUMPRODUCT(SUMIFS(AssessedValuation[100% Gas &amp; Elec Utilities],AssessedValuation[Dist],$C262:$E262,AssessedValuation[Tif_NonTIF],$A$4))</f>
        <v>419047107</v>
      </c>
      <c r="W262" s="8">
        <f t="shared" si="3"/>
        <v>6541514702</v>
      </c>
    </row>
    <row r="263" spans="1:23" x14ac:dyDescent="0.25">
      <c r="A263">
        <v>2026</v>
      </c>
      <c r="B263" t="s">
        <v>1043</v>
      </c>
      <c r="C263" t="s">
        <v>1556</v>
      </c>
      <c r="D263" t="s">
        <v>1750</v>
      </c>
      <c r="E263" t="s">
        <v>1750</v>
      </c>
      <c r="F263" t="s">
        <v>1556</v>
      </c>
      <c r="G263" t="s">
        <v>1557</v>
      </c>
      <c r="H263" s="8">
        <f>SUMPRODUCT(SUMIFS(AssessedValuation[100% Residential],AssessedValuation[Dist],$C263:$E263,AssessedValuation[Tif_NonTIF],$A$4))</f>
        <v>1179849807</v>
      </c>
      <c r="I263" s="8">
        <f>SUMPRODUCT(SUMIFS(AssessedValuation[100% Ag Land],AssessedValuation[Dist],$C263:$E263,AssessedValuation[Tif_NonTIF],$A$4))</f>
        <v>54824800</v>
      </c>
      <c r="J263" s="8">
        <f>SUMPRODUCT(SUMIFS(AssessedValuation[100% Ag Building],AssessedValuation[Dist],$C263:$E263,AssessedValuation[Tif_NonTIF],$A$4))</f>
        <v>4818400</v>
      </c>
      <c r="K263" s="8">
        <f>SUMPRODUCT(SUMIFS(AssessedValuation[100% Commercial],AssessedValuation[Dist],$C263:$E263,AssessedValuation[Tif_NonTIF],$A$4))</f>
        <v>49242294</v>
      </c>
      <c r="L263" s="8">
        <f>SUMPRODUCT(SUMIFS(AssessedValuation[100% Industrial],AssessedValuation[Dist],$C263:$E263,AssessedValuation[Tif_NonTIF],$A$4))</f>
        <v>888702</v>
      </c>
      <c r="M263" s="8">
        <f>SUMPRODUCT(SUMIFS(AssessedValuation[100% Reserved],AssessedValuation[Dist],$C263:$E263,AssessedValuation[Tif_NonTIF],$A$4))</f>
        <v>0</v>
      </c>
      <c r="N263" s="8">
        <f>SUMPRODUCT(SUMIFS(AssessedValuation[100% Reserved4],AssessedValuation[Dist],$C263,AssessedValuation[Tif_NonTIF],$A$4))</f>
        <v>0</v>
      </c>
      <c r="O263" s="8">
        <f>SUMPRODUCT(SUMIFS(AssessedValuation[100% Railroads],AssessedValuation[Dist],$C263:$E263,AssessedValuation[Tif_NonTIF],$A$4))</f>
        <v>0</v>
      </c>
      <c r="P263" s="8">
        <f>SUMPRODUCT(SUMIFS(AssessedValuation[100% Utilities],AssessedValuation[Dist],$C263:$E263,AssessedValuation[Tif_NonTIF],$A$4))</f>
        <v>1736679</v>
      </c>
      <c r="Q263" s="8">
        <f>SUMPRODUCT(SUMIFS(AssessedValuation[100% Other],AssessedValuation[Dist],$C263:$E263,AssessedValuation[Tif_NonTIF],$A$4))</f>
        <v>0</v>
      </c>
      <c r="R263" s="8">
        <f>SUMPRODUCT(SUMIFS(AssessedValuation[100% Gross],AssessedValuation[Dist],$C263:$E263,AssessedValuation[Tif_NonTIF],$A$4))</f>
        <v>1291360682</v>
      </c>
      <c r="S263" s="8">
        <f>SUMPRODUCT(SUMIFS(AssessedValuation[100% Military Exempt],AssessedValuation[Dist],$C263:$E263,AssessedValuation[Tif_NonTIF],$A$4))</f>
        <v>1048000</v>
      </c>
      <c r="T263" s="8">
        <f>SUMPRODUCT(SUMIFS(AssessedValuation[100% Homestead Exempt],AssessedValuation[Dist],$C263:$E263,AssessedValuation[Tif_NonTIF],$A$4))</f>
        <v>4160000</v>
      </c>
      <c r="U263" s="8">
        <f>SUMPRODUCT(SUMIFS(AssessedValuation[100% Net],AssessedValuation[Dist],$C263:$E263,AssessedValuation[Tif_NonTIF],$A$4))</f>
        <v>1286152682</v>
      </c>
      <c r="V263" s="8">
        <f>SUMPRODUCT(SUMIFS(AssessedValuation[100% Gas &amp; Elec Utilities],AssessedValuation[Dist],$C263:$E263,AssessedValuation[Tif_NonTIF],$A$4))</f>
        <v>66852979</v>
      </c>
      <c r="W263" s="8">
        <f t="shared" si="3"/>
        <v>1353005661</v>
      </c>
    </row>
    <row r="264" spans="1:23" x14ac:dyDescent="0.25">
      <c r="A264">
        <v>2026</v>
      </c>
      <c r="B264" t="s">
        <v>1037</v>
      </c>
      <c r="C264" t="s">
        <v>1558</v>
      </c>
      <c r="D264" t="s">
        <v>1750</v>
      </c>
      <c r="E264" t="s">
        <v>1750</v>
      </c>
      <c r="F264" t="s">
        <v>1558</v>
      </c>
      <c r="G264" t="s">
        <v>1559</v>
      </c>
      <c r="H264" s="8">
        <f>SUMPRODUCT(SUMIFS(AssessedValuation[100% Residential],AssessedValuation[Dist],$C264:$E264,AssessedValuation[Tif_NonTIF],$A$4))</f>
        <v>375851434</v>
      </c>
      <c r="I264" s="8">
        <f>SUMPRODUCT(SUMIFS(AssessedValuation[100% Ag Land],AssessedValuation[Dist],$C264:$E264,AssessedValuation[Tif_NonTIF],$A$4))</f>
        <v>484543650</v>
      </c>
      <c r="J264" s="8">
        <f>SUMPRODUCT(SUMIFS(AssessedValuation[100% Ag Building],AssessedValuation[Dist],$C264:$E264,AssessedValuation[Tif_NonTIF],$A$4))</f>
        <v>31215120</v>
      </c>
      <c r="K264" s="8">
        <f>SUMPRODUCT(SUMIFS(AssessedValuation[100% Commercial],AssessedValuation[Dist],$C264:$E264,AssessedValuation[Tif_NonTIF],$A$4))</f>
        <v>60334407</v>
      </c>
      <c r="L264" s="8">
        <f>SUMPRODUCT(SUMIFS(AssessedValuation[100% Industrial],AssessedValuation[Dist],$C264:$E264,AssessedValuation[Tif_NonTIF],$A$4))</f>
        <v>6511610</v>
      </c>
      <c r="M264" s="8">
        <f>SUMPRODUCT(SUMIFS(AssessedValuation[100% Reserved],AssessedValuation[Dist],$C264:$E264,AssessedValuation[Tif_NonTIF],$A$4))</f>
        <v>0</v>
      </c>
      <c r="N264" s="8">
        <f>SUMPRODUCT(SUMIFS(AssessedValuation[100% Reserved4],AssessedValuation[Dist],$C264,AssessedValuation[Tif_NonTIF],$A$4))</f>
        <v>0</v>
      </c>
      <c r="O264" s="8">
        <f>SUMPRODUCT(SUMIFS(AssessedValuation[100% Railroads],AssessedValuation[Dist],$C264:$E264,AssessedValuation[Tif_NonTIF],$A$4))</f>
        <v>5981660</v>
      </c>
      <c r="P264" s="8">
        <f>SUMPRODUCT(SUMIFS(AssessedValuation[100% Utilities],AssessedValuation[Dist],$C264:$E264,AssessedValuation[Tif_NonTIF],$A$4))</f>
        <v>50209269</v>
      </c>
      <c r="Q264" s="8">
        <f>SUMPRODUCT(SUMIFS(AssessedValuation[100% Other],AssessedValuation[Dist],$C264:$E264,AssessedValuation[Tif_NonTIF],$A$4))</f>
        <v>0</v>
      </c>
      <c r="R264" s="8">
        <f>SUMPRODUCT(SUMIFS(AssessedValuation[100% Gross],AssessedValuation[Dist],$C264:$E264,AssessedValuation[Tif_NonTIF],$A$4))</f>
        <v>1014647150</v>
      </c>
      <c r="S264" s="8">
        <f>SUMPRODUCT(SUMIFS(AssessedValuation[100% Military Exempt],AssessedValuation[Dist],$C264:$E264,AssessedValuation[Tif_NonTIF],$A$4))</f>
        <v>975329</v>
      </c>
      <c r="T264" s="8">
        <f>SUMPRODUCT(SUMIFS(AssessedValuation[100% Homestead Exempt],AssessedValuation[Dist],$C264:$E264,AssessedValuation[Tif_NonTIF],$A$4))</f>
        <v>4394194</v>
      </c>
      <c r="U264" s="8">
        <f>SUMPRODUCT(SUMIFS(AssessedValuation[100% Net],AssessedValuation[Dist],$C264:$E264,AssessedValuation[Tif_NonTIF],$A$4))</f>
        <v>1009277627</v>
      </c>
      <c r="V264" s="8">
        <f>SUMPRODUCT(SUMIFS(AssessedValuation[100% Gas &amp; Elec Utilities],AssessedValuation[Dist],$C264:$E264,AssessedValuation[Tif_NonTIF],$A$4))</f>
        <v>40945213</v>
      </c>
      <c r="W264" s="8">
        <f t="shared" ref="W264:W327" si="4">SUM(U264:V264)</f>
        <v>1050222840</v>
      </c>
    </row>
    <row r="265" spans="1:23" x14ac:dyDescent="0.25">
      <c r="A265">
        <v>2026</v>
      </c>
      <c r="B265" t="s">
        <v>1037</v>
      </c>
      <c r="C265" t="s">
        <v>1560</v>
      </c>
      <c r="D265" t="s">
        <v>1750</v>
      </c>
      <c r="E265" t="s">
        <v>1750</v>
      </c>
      <c r="F265" t="s">
        <v>1560</v>
      </c>
      <c r="G265" t="s">
        <v>1561</v>
      </c>
      <c r="H265" s="8">
        <f>SUMPRODUCT(SUMIFS(AssessedValuation[100% Residential],AssessedValuation[Dist],$C265:$E265,AssessedValuation[Tif_NonTIF],$A$4))</f>
        <v>291109315</v>
      </c>
      <c r="I265" s="8">
        <f>SUMPRODUCT(SUMIFS(AssessedValuation[100% Ag Land],AssessedValuation[Dist],$C265:$E265,AssessedValuation[Tif_NonTIF],$A$4))</f>
        <v>241153795</v>
      </c>
      <c r="J265" s="8">
        <f>SUMPRODUCT(SUMIFS(AssessedValuation[100% Ag Building],AssessedValuation[Dist],$C265:$E265,AssessedValuation[Tif_NonTIF],$A$4))</f>
        <v>7227303</v>
      </c>
      <c r="K265" s="8">
        <f>SUMPRODUCT(SUMIFS(AssessedValuation[100% Commercial],AssessedValuation[Dist],$C265:$E265,AssessedValuation[Tif_NonTIF],$A$4))</f>
        <v>37572515</v>
      </c>
      <c r="L265" s="8">
        <f>SUMPRODUCT(SUMIFS(AssessedValuation[100% Industrial],AssessedValuation[Dist],$C265:$E265,AssessedValuation[Tif_NonTIF],$A$4))</f>
        <v>26785630</v>
      </c>
      <c r="M265" s="8">
        <f>SUMPRODUCT(SUMIFS(AssessedValuation[100% Reserved],AssessedValuation[Dist],$C265:$E265,AssessedValuation[Tif_NonTIF],$A$4))</f>
        <v>0</v>
      </c>
      <c r="N265" s="8">
        <f>SUMPRODUCT(SUMIFS(AssessedValuation[100% Reserved4],AssessedValuation[Dist],$C265,AssessedValuation[Tif_NonTIF],$A$4))</f>
        <v>0</v>
      </c>
      <c r="O265" s="8">
        <f>SUMPRODUCT(SUMIFS(AssessedValuation[100% Railroads],AssessedValuation[Dist],$C265:$E265,AssessedValuation[Tif_NonTIF],$A$4))</f>
        <v>16991880</v>
      </c>
      <c r="P265" s="8">
        <f>SUMPRODUCT(SUMIFS(AssessedValuation[100% Utilities],AssessedValuation[Dist],$C265:$E265,AssessedValuation[Tif_NonTIF],$A$4))</f>
        <v>1314330</v>
      </c>
      <c r="Q265" s="8">
        <f>SUMPRODUCT(SUMIFS(AssessedValuation[100% Other],AssessedValuation[Dist],$C265:$E265,AssessedValuation[Tif_NonTIF],$A$4))</f>
        <v>7370</v>
      </c>
      <c r="R265" s="8">
        <f>SUMPRODUCT(SUMIFS(AssessedValuation[100% Gross],AssessedValuation[Dist],$C265:$E265,AssessedValuation[Tif_NonTIF],$A$4))</f>
        <v>622162138</v>
      </c>
      <c r="S265" s="8">
        <f>SUMPRODUCT(SUMIFS(AssessedValuation[100% Military Exempt],AssessedValuation[Dist],$C265:$E265,AssessedValuation[Tif_NonTIF],$A$4))</f>
        <v>652000</v>
      </c>
      <c r="T265" s="8">
        <f>SUMPRODUCT(SUMIFS(AssessedValuation[100% Homestead Exempt],AssessedValuation[Dist],$C265:$E265,AssessedValuation[Tif_NonTIF],$A$4))</f>
        <v>851500</v>
      </c>
      <c r="U265" s="8">
        <f>SUMPRODUCT(SUMIFS(AssessedValuation[100% Net],AssessedValuation[Dist],$C265:$E265,AssessedValuation[Tif_NonTIF],$A$4))</f>
        <v>620658638</v>
      </c>
      <c r="V265" s="8">
        <f>SUMPRODUCT(SUMIFS(AssessedValuation[100% Gas &amp; Elec Utilities],AssessedValuation[Dist],$C265:$E265,AssessedValuation[Tif_NonTIF],$A$4))</f>
        <v>45218138</v>
      </c>
      <c r="W265" s="8">
        <f t="shared" si="4"/>
        <v>665876776</v>
      </c>
    </row>
    <row r="266" spans="1:23" x14ac:dyDescent="0.25">
      <c r="A266">
        <v>2026</v>
      </c>
      <c r="B266" t="s">
        <v>1034</v>
      </c>
      <c r="C266" t="s">
        <v>1562</v>
      </c>
      <c r="D266" t="s">
        <v>1750</v>
      </c>
      <c r="E266" t="s">
        <v>1750</v>
      </c>
      <c r="F266" t="s">
        <v>1732</v>
      </c>
      <c r="G266" t="s">
        <v>1563</v>
      </c>
      <c r="H266" s="8">
        <f>SUMPRODUCT(SUMIFS(AssessedValuation[100% Residential],AssessedValuation[Dist],$C266:$E266,AssessedValuation[Tif_NonTIF],$A$4))</f>
        <v>248468573</v>
      </c>
      <c r="I266" s="8">
        <f>SUMPRODUCT(SUMIFS(AssessedValuation[100% Ag Land],AssessedValuation[Dist],$C266:$E266,AssessedValuation[Tif_NonTIF],$A$4))</f>
        <v>401558724</v>
      </c>
      <c r="J266" s="8">
        <f>SUMPRODUCT(SUMIFS(AssessedValuation[100% Ag Building],AssessedValuation[Dist],$C266:$E266,AssessedValuation[Tif_NonTIF],$A$4))</f>
        <v>39353246</v>
      </c>
      <c r="K266" s="8">
        <f>SUMPRODUCT(SUMIFS(AssessedValuation[100% Commercial],AssessedValuation[Dist],$C266:$E266,AssessedValuation[Tif_NonTIF],$A$4))</f>
        <v>41007315</v>
      </c>
      <c r="L266" s="8">
        <f>SUMPRODUCT(SUMIFS(AssessedValuation[100% Industrial],AssessedValuation[Dist],$C266:$E266,AssessedValuation[Tif_NonTIF],$A$4))</f>
        <v>244496077</v>
      </c>
      <c r="M266" s="8">
        <f>SUMPRODUCT(SUMIFS(AssessedValuation[100% Reserved],AssessedValuation[Dist],$C266:$E266,AssessedValuation[Tif_NonTIF],$A$4))</f>
        <v>0</v>
      </c>
      <c r="N266" s="8">
        <f>SUMPRODUCT(SUMIFS(AssessedValuation[100% Reserved4],AssessedValuation[Dist],$C266,AssessedValuation[Tif_NonTIF],$A$4))</f>
        <v>0</v>
      </c>
      <c r="O266" s="8">
        <f>SUMPRODUCT(SUMIFS(AssessedValuation[100% Railroads],AssessedValuation[Dist],$C266:$E266,AssessedValuation[Tif_NonTIF],$A$4))</f>
        <v>0</v>
      </c>
      <c r="P266" s="8">
        <f>SUMPRODUCT(SUMIFS(AssessedValuation[100% Utilities],AssessedValuation[Dist],$C266:$E266,AssessedValuation[Tif_NonTIF],$A$4))</f>
        <v>67503572</v>
      </c>
      <c r="Q266" s="8">
        <f>SUMPRODUCT(SUMIFS(AssessedValuation[100% Other],AssessedValuation[Dist],$C266:$E266,AssessedValuation[Tif_NonTIF],$A$4))</f>
        <v>0</v>
      </c>
      <c r="R266" s="8">
        <f>SUMPRODUCT(SUMIFS(AssessedValuation[100% Gross],AssessedValuation[Dist],$C266:$E266,AssessedValuation[Tif_NonTIF],$A$4))</f>
        <v>1042387507</v>
      </c>
      <c r="S266" s="8">
        <f>SUMPRODUCT(SUMIFS(AssessedValuation[100% Military Exempt],AssessedValuation[Dist],$C266:$E266,AssessedValuation[Tif_NonTIF],$A$4))</f>
        <v>812000</v>
      </c>
      <c r="T266" s="8">
        <f>SUMPRODUCT(SUMIFS(AssessedValuation[100% Homestead Exempt],AssessedValuation[Dist],$C266:$E266,AssessedValuation[Tif_NonTIF],$A$4))</f>
        <v>3022395</v>
      </c>
      <c r="U266" s="8">
        <f>SUMPRODUCT(SUMIFS(AssessedValuation[100% Net],AssessedValuation[Dist],$C266:$E266,AssessedValuation[Tif_NonTIF],$A$4))</f>
        <v>1038553112</v>
      </c>
      <c r="V266" s="8">
        <f>SUMPRODUCT(SUMIFS(AssessedValuation[100% Gas &amp; Elec Utilities],AssessedValuation[Dist],$C266:$E266,AssessedValuation[Tif_NonTIF],$A$4))</f>
        <v>35000832</v>
      </c>
      <c r="W266" s="8">
        <f t="shared" si="4"/>
        <v>1073553944</v>
      </c>
    </row>
    <row r="267" spans="1:23" x14ac:dyDescent="0.25">
      <c r="A267">
        <v>2026</v>
      </c>
      <c r="B267" t="s">
        <v>1031</v>
      </c>
      <c r="C267" t="s">
        <v>1564</v>
      </c>
      <c r="D267" t="s">
        <v>1750</v>
      </c>
      <c r="E267" t="s">
        <v>1750</v>
      </c>
      <c r="F267" t="s">
        <v>1564</v>
      </c>
      <c r="G267" t="s">
        <v>1565</v>
      </c>
      <c r="H267" s="8">
        <f>SUMPRODUCT(SUMIFS(AssessedValuation[100% Residential],AssessedValuation[Dist],$C267:$E267,AssessedValuation[Tif_NonTIF],$A$4))</f>
        <v>72559740</v>
      </c>
      <c r="I267" s="8">
        <f>SUMPRODUCT(SUMIFS(AssessedValuation[100% Ag Land],AssessedValuation[Dist],$C267:$E267,AssessedValuation[Tif_NonTIF],$A$4))</f>
        <v>118449110</v>
      </c>
      <c r="J267" s="8">
        <f>SUMPRODUCT(SUMIFS(AssessedValuation[100% Ag Building],AssessedValuation[Dist],$C267:$E267,AssessedValuation[Tif_NonTIF],$A$4))</f>
        <v>5873930</v>
      </c>
      <c r="K267" s="8">
        <f>SUMPRODUCT(SUMIFS(AssessedValuation[100% Commercial],AssessedValuation[Dist],$C267:$E267,AssessedValuation[Tif_NonTIF],$A$4))</f>
        <v>4188570</v>
      </c>
      <c r="L267" s="8">
        <f>SUMPRODUCT(SUMIFS(AssessedValuation[100% Industrial],AssessedValuation[Dist],$C267:$E267,AssessedValuation[Tif_NonTIF],$A$4))</f>
        <v>1295070</v>
      </c>
      <c r="M267" s="8">
        <f>SUMPRODUCT(SUMIFS(AssessedValuation[100% Reserved],AssessedValuation[Dist],$C267:$E267,AssessedValuation[Tif_NonTIF],$A$4))</f>
        <v>0</v>
      </c>
      <c r="N267" s="8">
        <f>SUMPRODUCT(SUMIFS(AssessedValuation[100% Reserved4],AssessedValuation[Dist],$C267,AssessedValuation[Tif_NonTIF],$A$4))</f>
        <v>0</v>
      </c>
      <c r="O267" s="8">
        <f>SUMPRODUCT(SUMIFS(AssessedValuation[100% Railroads],AssessedValuation[Dist],$C267:$E267,AssessedValuation[Tif_NonTIF],$A$4))</f>
        <v>0</v>
      </c>
      <c r="P267" s="8">
        <f>SUMPRODUCT(SUMIFS(AssessedValuation[100% Utilities],AssessedValuation[Dist],$C267:$E267,AssessedValuation[Tif_NonTIF],$A$4))</f>
        <v>2966424</v>
      </c>
      <c r="Q267" s="8">
        <f>SUMPRODUCT(SUMIFS(AssessedValuation[100% Other],AssessedValuation[Dist],$C267:$E267,AssessedValuation[Tif_NonTIF],$A$4))</f>
        <v>0</v>
      </c>
      <c r="R267" s="8">
        <f>SUMPRODUCT(SUMIFS(AssessedValuation[100% Gross],AssessedValuation[Dist],$C267:$E267,AssessedValuation[Tif_NonTIF],$A$4))</f>
        <v>205332844</v>
      </c>
      <c r="S267" s="8">
        <f>SUMPRODUCT(SUMIFS(AssessedValuation[100% Military Exempt],AssessedValuation[Dist],$C267:$E267,AssessedValuation[Tif_NonTIF],$A$4))</f>
        <v>244000</v>
      </c>
      <c r="T267" s="8">
        <f>SUMPRODUCT(SUMIFS(AssessedValuation[100% Homestead Exempt],AssessedValuation[Dist],$C267:$E267,AssessedValuation[Tif_NonTIF],$A$4))</f>
        <v>721500</v>
      </c>
      <c r="U267" s="8">
        <f>SUMPRODUCT(SUMIFS(AssessedValuation[100% Net],AssessedValuation[Dist],$C267:$E267,AssessedValuation[Tif_NonTIF],$A$4))</f>
        <v>204367344</v>
      </c>
      <c r="V267" s="8">
        <f>SUMPRODUCT(SUMIFS(AssessedValuation[100% Gas &amp; Elec Utilities],AssessedValuation[Dist],$C267:$E267,AssessedValuation[Tif_NonTIF],$A$4))</f>
        <v>27621531</v>
      </c>
      <c r="W267" s="8">
        <f t="shared" si="4"/>
        <v>231988875</v>
      </c>
    </row>
    <row r="268" spans="1:23" x14ac:dyDescent="0.25">
      <c r="A268">
        <v>2026</v>
      </c>
      <c r="B268" t="s">
        <v>1029</v>
      </c>
      <c r="C268" t="s">
        <v>1566</v>
      </c>
      <c r="D268" t="s">
        <v>1750</v>
      </c>
      <c r="E268" t="s">
        <v>1750</v>
      </c>
      <c r="F268" t="s">
        <v>1566</v>
      </c>
      <c r="G268" t="s">
        <v>1567</v>
      </c>
      <c r="H268" s="8">
        <f>SUMPRODUCT(SUMIFS(AssessedValuation[100% Residential],AssessedValuation[Dist],$C268:$E268,AssessedValuation[Tif_NonTIF],$A$4))</f>
        <v>391751027</v>
      </c>
      <c r="I268" s="8">
        <f>SUMPRODUCT(SUMIFS(AssessedValuation[100% Ag Land],AssessedValuation[Dist],$C268:$E268,AssessedValuation[Tif_NonTIF],$A$4))</f>
        <v>193986530</v>
      </c>
      <c r="J268" s="8">
        <f>SUMPRODUCT(SUMIFS(AssessedValuation[100% Ag Building],AssessedValuation[Dist],$C268:$E268,AssessedValuation[Tif_NonTIF],$A$4))</f>
        <v>9747780</v>
      </c>
      <c r="K268" s="8">
        <f>SUMPRODUCT(SUMIFS(AssessedValuation[100% Commercial],AssessedValuation[Dist],$C268:$E268,AssessedValuation[Tif_NonTIF],$A$4))</f>
        <v>62921669</v>
      </c>
      <c r="L268" s="8">
        <f>SUMPRODUCT(SUMIFS(AssessedValuation[100% Industrial],AssessedValuation[Dist],$C268:$E268,AssessedValuation[Tif_NonTIF],$A$4))</f>
        <v>17032861</v>
      </c>
      <c r="M268" s="8">
        <f>SUMPRODUCT(SUMIFS(AssessedValuation[100% Reserved],AssessedValuation[Dist],$C268:$E268,AssessedValuation[Tif_NonTIF],$A$4))</f>
        <v>0</v>
      </c>
      <c r="N268" s="8">
        <f>SUMPRODUCT(SUMIFS(AssessedValuation[100% Reserved4],AssessedValuation[Dist],$C268,AssessedValuation[Tif_NonTIF],$A$4))</f>
        <v>0</v>
      </c>
      <c r="O268" s="8">
        <f>SUMPRODUCT(SUMIFS(AssessedValuation[100% Railroads],AssessedValuation[Dist],$C268:$E268,AssessedValuation[Tif_NonTIF],$A$4))</f>
        <v>26298579</v>
      </c>
      <c r="P268" s="8">
        <f>SUMPRODUCT(SUMIFS(AssessedValuation[100% Utilities],AssessedValuation[Dist],$C268:$E268,AssessedValuation[Tif_NonTIF],$A$4))</f>
        <v>15020565</v>
      </c>
      <c r="Q268" s="8">
        <f>SUMPRODUCT(SUMIFS(AssessedValuation[100% Other],AssessedValuation[Dist],$C268:$E268,AssessedValuation[Tif_NonTIF],$A$4))</f>
        <v>0</v>
      </c>
      <c r="R268" s="8">
        <f>SUMPRODUCT(SUMIFS(AssessedValuation[100% Gross],AssessedValuation[Dist],$C268:$E268,AssessedValuation[Tif_NonTIF],$A$4))</f>
        <v>716759011</v>
      </c>
      <c r="S268" s="8">
        <f>SUMPRODUCT(SUMIFS(AssessedValuation[100% Military Exempt],AssessedValuation[Dist],$C268:$E268,AssessedValuation[Tif_NonTIF],$A$4))</f>
        <v>1075126</v>
      </c>
      <c r="T268" s="8">
        <f>SUMPRODUCT(SUMIFS(AssessedValuation[100% Homestead Exempt],AssessedValuation[Dist],$C268:$E268,AssessedValuation[Tif_NonTIF],$A$4))</f>
        <v>3302000</v>
      </c>
      <c r="U268" s="8">
        <f>SUMPRODUCT(SUMIFS(AssessedValuation[100% Net],AssessedValuation[Dist],$C268:$E268,AssessedValuation[Tif_NonTIF],$A$4))</f>
        <v>712381885</v>
      </c>
      <c r="V268" s="8">
        <f>SUMPRODUCT(SUMIFS(AssessedValuation[100% Gas &amp; Elec Utilities],AssessedValuation[Dist],$C268:$E268,AssessedValuation[Tif_NonTIF],$A$4))</f>
        <v>85216639</v>
      </c>
      <c r="W268" s="8">
        <f t="shared" si="4"/>
        <v>797598524</v>
      </c>
    </row>
    <row r="269" spans="1:23" x14ac:dyDescent="0.25">
      <c r="A269">
        <v>2026</v>
      </c>
      <c r="B269" t="s">
        <v>1052</v>
      </c>
      <c r="C269" t="s">
        <v>1568</v>
      </c>
      <c r="D269" t="s">
        <v>1750</v>
      </c>
      <c r="E269" t="s">
        <v>1750</v>
      </c>
      <c r="F269" t="s">
        <v>1568</v>
      </c>
      <c r="G269" t="s">
        <v>1569</v>
      </c>
      <c r="H269" s="8">
        <f>SUMPRODUCT(SUMIFS(AssessedValuation[100% Residential],AssessedValuation[Dist],$C269:$E269,AssessedValuation[Tif_NonTIF],$A$4))</f>
        <v>318570421</v>
      </c>
      <c r="I269" s="8">
        <f>SUMPRODUCT(SUMIFS(AssessedValuation[100% Ag Land],AssessedValuation[Dist],$C269:$E269,AssessedValuation[Tif_NonTIF],$A$4))</f>
        <v>144883830</v>
      </c>
      <c r="J269" s="8">
        <f>SUMPRODUCT(SUMIFS(AssessedValuation[100% Ag Building],AssessedValuation[Dist],$C269:$E269,AssessedValuation[Tif_NonTIF],$A$4))</f>
        <v>13566980</v>
      </c>
      <c r="K269" s="8">
        <f>SUMPRODUCT(SUMIFS(AssessedValuation[100% Commercial],AssessedValuation[Dist],$C269:$E269,AssessedValuation[Tif_NonTIF],$A$4))</f>
        <v>33705619</v>
      </c>
      <c r="L269" s="8">
        <f>SUMPRODUCT(SUMIFS(AssessedValuation[100% Industrial],AssessedValuation[Dist],$C269:$E269,AssessedValuation[Tif_NonTIF],$A$4))</f>
        <v>1494440</v>
      </c>
      <c r="M269" s="8">
        <f>SUMPRODUCT(SUMIFS(AssessedValuation[100% Reserved],AssessedValuation[Dist],$C269:$E269,AssessedValuation[Tif_NonTIF],$A$4))</f>
        <v>0</v>
      </c>
      <c r="N269" s="8">
        <f>SUMPRODUCT(SUMIFS(AssessedValuation[100% Reserved4],AssessedValuation[Dist],$C269,AssessedValuation[Tif_NonTIF],$A$4))</f>
        <v>0</v>
      </c>
      <c r="O269" s="8">
        <f>SUMPRODUCT(SUMIFS(AssessedValuation[100% Railroads],AssessedValuation[Dist],$C269:$E269,AssessedValuation[Tif_NonTIF],$A$4))</f>
        <v>4213719</v>
      </c>
      <c r="P269" s="8">
        <f>SUMPRODUCT(SUMIFS(AssessedValuation[100% Utilities],AssessedValuation[Dist],$C269:$E269,AssessedValuation[Tif_NonTIF],$A$4))</f>
        <v>1269203</v>
      </c>
      <c r="Q269" s="8">
        <f>SUMPRODUCT(SUMIFS(AssessedValuation[100% Other],AssessedValuation[Dist],$C269:$E269,AssessedValuation[Tif_NonTIF],$A$4))</f>
        <v>0</v>
      </c>
      <c r="R269" s="8">
        <f>SUMPRODUCT(SUMIFS(AssessedValuation[100% Gross],AssessedValuation[Dist],$C269:$E269,AssessedValuation[Tif_NonTIF],$A$4))</f>
        <v>517704212</v>
      </c>
      <c r="S269" s="8">
        <f>SUMPRODUCT(SUMIFS(AssessedValuation[100% Military Exempt],AssessedValuation[Dist],$C269:$E269,AssessedValuation[Tif_NonTIF],$A$4))</f>
        <v>696000</v>
      </c>
      <c r="T269" s="8">
        <f>SUMPRODUCT(SUMIFS(AssessedValuation[100% Homestead Exempt],AssessedValuation[Dist],$C269:$E269,AssessedValuation[Tif_NonTIF],$A$4))</f>
        <v>2301000</v>
      </c>
      <c r="U269" s="8">
        <f>SUMPRODUCT(SUMIFS(AssessedValuation[100% Net],AssessedValuation[Dist],$C269:$E269,AssessedValuation[Tif_NonTIF],$A$4))</f>
        <v>514707212</v>
      </c>
      <c r="V269" s="8">
        <f>SUMPRODUCT(SUMIFS(AssessedValuation[100% Gas &amp; Elec Utilities],AssessedValuation[Dist],$C269:$E269,AssessedValuation[Tif_NonTIF],$A$4))</f>
        <v>21724698</v>
      </c>
      <c r="W269" s="8">
        <f t="shared" si="4"/>
        <v>536431910</v>
      </c>
    </row>
    <row r="270" spans="1:23" x14ac:dyDescent="0.25">
      <c r="A270">
        <v>2026</v>
      </c>
      <c r="B270" t="s">
        <v>1024</v>
      </c>
      <c r="C270" t="s">
        <v>1570</v>
      </c>
      <c r="D270" t="s">
        <v>1750</v>
      </c>
      <c r="E270" t="s">
        <v>1750</v>
      </c>
      <c r="F270" t="s">
        <v>1570</v>
      </c>
      <c r="G270" t="s">
        <v>1571</v>
      </c>
      <c r="H270" s="8">
        <f>SUMPRODUCT(SUMIFS(AssessedValuation[100% Residential],AssessedValuation[Dist],$C270:$E270,AssessedValuation[Tif_NonTIF],$A$4))</f>
        <v>4125466838</v>
      </c>
      <c r="I270" s="8">
        <f>SUMPRODUCT(SUMIFS(AssessedValuation[100% Ag Land],AssessedValuation[Dist],$C270:$E270,AssessedValuation[Tif_NonTIF],$A$4))</f>
        <v>60818400</v>
      </c>
      <c r="J270" s="8">
        <f>SUMPRODUCT(SUMIFS(AssessedValuation[100% Ag Building],AssessedValuation[Dist],$C270:$E270,AssessedValuation[Tif_NonTIF],$A$4))</f>
        <v>4077310</v>
      </c>
      <c r="K270" s="8">
        <f>SUMPRODUCT(SUMIFS(AssessedValuation[100% Commercial],AssessedValuation[Dist],$C270:$E270,AssessedValuation[Tif_NonTIF],$A$4))</f>
        <v>531256500</v>
      </c>
      <c r="L270" s="8">
        <f>SUMPRODUCT(SUMIFS(AssessedValuation[100% Industrial],AssessedValuation[Dist],$C270:$E270,AssessedValuation[Tif_NonTIF],$A$4))</f>
        <v>33205912</v>
      </c>
      <c r="M270" s="8">
        <f>SUMPRODUCT(SUMIFS(AssessedValuation[100% Reserved],AssessedValuation[Dist],$C270:$E270,AssessedValuation[Tif_NonTIF],$A$4))</f>
        <v>0</v>
      </c>
      <c r="N270" s="8">
        <f>SUMPRODUCT(SUMIFS(AssessedValuation[100% Reserved4],AssessedValuation[Dist],$C270,AssessedValuation[Tif_NonTIF],$A$4))</f>
        <v>0</v>
      </c>
      <c r="O270" s="8">
        <f>SUMPRODUCT(SUMIFS(AssessedValuation[100% Railroads],AssessedValuation[Dist],$C270:$E270,AssessedValuation[Tif_NonTIF],$A$4))</f>
        <v>16993397</v>
      </c>
      <c r="P270" s="8">
        <f>SUMPRODUCT(SUMIFS(AssessedValuation[100% Utilities],AssessedValuation[Dist],$C270:$E270,AssessedValuation[Tif_NonTIF],$A$4))</f>
        <v>119990675</v>
      </c>
      <c r="Q270" s="8">
        <f>SUMPRODUCT(SUMIFS(AssessedValuation[100% Other],AssessedValuation[Dist],$C270:$E270,AssessedValuation[Tif_NonTIF],$A$4))</f>
        <v>0</v>
      </c>
      <c r="R270" s="8">
        <f>SUMPRODUCT(SUMIFS(AssessedValuation[100% Gross],AssessedValuation[Dist],$C270:$E270,AssessedValuation[Tif_NonTIF],$A$4))</f>
        <v>4891809032</v>
      </c>
      <c r="S270" s="8">
        <f>SUMPRODUCT(SUMIFS(AssessedValuation[100% Military Exempt],AssessedValuation[Dist],$C270:$E270,AssessedValuation[Tif_NonTIF],$A$4))</f>
        <v>5192400</v>
      </c>
      <c r="T270" s="8">
        <f>SUMPRODUCT(SUMIFS(AssessedValuation[100% Homestead Exempt],AssessedValuation[Dist],$C270:$E270,AssessedValuation[Tif_NonTIF],$A$4))</f>
        <v>19438250</v>
      </c>
      <c r="U270" s="8">
        <f>SUMPRODUCT(SUMIFS(AssessedValuation[100% Net],AssessedValuation[Dist],$C270:$E270,AssessedValuation[Tif_NonTIF],$A$4))</f>
        <v>4867178382</v>
      </c>
      <c r="V270" s="8">
        <f>SUMPRODUCT(SUMIFS(AssessedValuation[100% Gas &amp; Elec Utilities],AssessedValuation[Dist],$C270:$E270,AssessedValuation[Tif_NonTIF],$A$4))</f>
        <v>912950388</v>
      </c>
      <c r="W270" s="8">
        <f t="shared" si="4"/>
        <v>5780128770</v>
      </c>
    </row>
    <row r="271" spans="1:23" x14ac:dyDescent="0.25">
      <c r="A271">
        <v>2026</v>
      </c>
      <c r="B271" t="s">
        <v>1024</v>
      </c>
      <c r="C271" t="s">
        <v>1572</v>
      </c>
      <c r="D271" t="s">
        <v>1750</v>
      </c>
      <c r="E271" t="s">
        <v>1750</v>
      </c>
      <c r="F271" t="s">
        <v>1572</v>
      </c>
      <c r="G271" t="s">
        <v>1573</v>
      </c>
      <c r="H271" s="8">
        <f>SUMPRODUCT(SUMIFS(AssessedValuation[100% Residential],AssessedValuation[Dist],$C271:$E271,AssessedValuation[Tif_NonTIF],$A$4))</f>
        <v>281729660</v>
      </c>
      <c r="I271" s="8">
        <f>SUMPRODUCT(SUMIFS(AssessedValuation[100% Ag Land],AssessedValuation[Dist],$C271:$E271,AssessedValuation[Tif_NonTIF],$A$4))</f>
        <v>78852329</v>
      </c>
      <c r="J271" s="8">
        <f>SUMPRODUCT(SUMIFS(AssessedValuation[100% Ag Building],AssessedValuation[Dist],$C271:$E271,AssessedValuation[Tif_NonTIF],$A$4))</f>
        <v>3625805</v>
      </c>
      <c r="K271" s="8">
        <f>SUMPRODUCT(SUMIFS(AssessedValuation[100% Commercial],AssessedValuation[Dist],$C271:$E271,AssessedValuation[Tif_NonTIF],$A$4))</f>
        <v>5706900</v>
      </c>
      <c r="L271" s="8">
        <f>SUMPRODUCT(SUMIFS(AssessedValuation[100% Industrial],AssessedValuation[Dist],$C271:$E271,AssessedValuation[Tif_NonTIF],$A$4))</f>
        <v>1448000</v>
      </c>
      <c r="M271" s="8">
        <f>SUMPRODUCT(SUMIFS(AssessedValuation[100% Reserved],AssessedValuation[Dist],$C271:$E271,AssessedValuation[Tif_NonTIF],$A$4))</f>
        <v>0</v>
      </c>
      <c r="N271" s="8">
        <f>SUMPRODUCT(SUMIFS(AssessedValuation[100% Reserved4],AssessedValuation[Dist],$C271,AssessedValuation[Tif_NonTIF],$A$4))</f>
        <v>0</v>
      </c>
      <c r="O271" s="8">
        <f>SUMPRODUCT(SUMIFS(AssessedValuation[100% Railroads],AssessedValuation[Dist],$C271:$E271,AssessedValuation[Tif_NonTIF],$A$4))</f>
        <v>0</v>
      </c>
      <c r="P271" s="8">
        <f>SUMPRODUCT(SUMIFS(AssessedValuation[100% Utilities],AssessedValuation[Dist],$C271:$E271,AssessedValuation[Tif_NonTIF],$A$4))</f>
        <v>4484237</v>
      </c>
      <c r="Q271" s="8">
        <f>SUMPRODUCT(SUMIFS(AssessedValuation[100% Other],AssessedValuation[Dist],$C271:$E271,AssessedValuation[Tif_NonTIF],$A$4))</f>
        <v>0</v>
      </c>
      <c r="R271" s="8">
        <f>SUMPRODUCT(SUMIFS(AssessedValuation[100% Gross],AssessedValuation[Dist],$C271:$E271,AssessedValuation[Tif_NonTIF],$A$4))</f>
        <v>375846931</v>
      </c>
      <c r="S271" s="8">
        <f>SUMPRODUCT(SUMIFS(AssessedValuation[100% Military Exempt],AssessedValuation[Dist],$C271:$E271,AssessedValuation[Tif_NonTIF],$A$4))</f>
        <v>568000</v>
      </c>
      <c r="T271" s="8">
        <f>SUMPRODUCT(SUMIFS(AssessedValuation[100% Homestead Exempt],AssessedValuation[Dist],$C271:$E271,AssessedValuation[Tif_NonTIF],$A$4))</f>
        <v>1462500</v>
      </c>
      <c r="U271" s="8">
        <f>SUMPRODUCT(SUMIFS(AssessedValuation[100% Net],AssessedValuation[Dist],$C271:$E271,AssessedValuation[Tif_NonTIF],$A$4))</f>
        <v>373816431</v>
      </c>
      <c r="V271" s="8">
        <f>SUMPRODUCT(SUMIFS(AssessedValuation[100% Gas &amp; Elec Utilities],AssessedValuation[Dist],$C271:$E271,AssessedValuation[Tif_NonTIF],$A$4))</f>
        <v>17149817</v>
      </c>
      <c r="W271" s="8">
        <f t="shared" si="4"/>
        <v>390966248</v>
      </c>
    </row>
    <row r="272" spans="1:23" x14ac:dyDescent="0.25">
      <c r="A272">
        <v>2026</v>
      </c>
      <c r="B272" t="s">
        <v>1037</v>
      </c>
      <c r="C272" t="s">
        <v>1574</v>
      </c>
      <c r="D272" t="s">
        <v>1511</v>
      </c>
      <c r="E272" t="s">
        <v>1750</v>
      </c>
      <c r="F272" t="s">
        <v>1574</v>
      </c>
      <c r="G272" t="s">
        <v>1746</v>
      </c>
      <c r="H272" s="8">
        <f>SUMPRODUCT(SUMIFS(AssessedValuation[100% Residential],AssessedValuation[Dist],$C272:$E272,AssessedValuation[Tif_NonTIF],$A$4))</f>
        <v>406551968</v>
      </c>
      <c r="I272" s="8">
        <f>SUMPRODUCT(SUMIFS(AssessedValuation[100% Ag Land],AssessedValuation[Dist],$C272:$E272,AssessedValuation[Tif_NonTIF],$A$4))</f>
        <v>538093033</v>
      </c>
      <c r="J272" s="8">
        <f>SUMPRODUCT(SUMIFS(AssessedValuation[100% Ag Building],AssessedValuation[Dist],$C272:$E272,AssessedValuation[Tif_NonTIF],$A$4))</f>
        <v>33333717</v>
      </c>
      <c r="K272" s="8">
        <f>SUMPRODUCT(SUMIFS(AssessedValuation[100% Commercial],AssessedValuation[Dist],$C272:$E272,AssessedValuation[Tif_NonTIF],$A$4))</f>
        <v>78087410</v>
      </c>
      <c r="L272" s="8">
        <f>SUMPRODUCT(SUMIFS(AssessedValuation[100% Industrial],AssessedValuation[Dist],$C272:$E272,AssessedValuation[Tif_NonTIF],$A$4))</f>
        <v>88663621</v>
      </c>
      <c r="M272" s="8">
        <f>SUMPRODUCT(SUMIFS(AssessedValuation[100% Reserved],AssessedValuation[Dist],$C272:$E272,AssessedValuation[Tif_NonTIF],$A$4))</f>
        <v>0</v>
      </c>
      <c r="N272" s="8">
        <f>SUMPRODUCT(SUMIFS(AssessedValuation[100% Reserved4],AssessedValuation[Dist],$C272,AssessedValuation[Tif_NonTIF],$A$4))</f>
        <v>0</v>
      </c>
      <c r="O272" s="8">
        <f>SUMPRODUCT(SUMIFS(AssessedValuation[100% Railroads],AssessedValuation[Dist],$C272:$E272,AssessedValuation[Tif_NonTIF],$A$4))</f>
        <v>41979434</v>
      </c>
      <c r="P272" s="8">
        <f>SUMPRODUCT(SUMIFS(AssessedValuation[100% Utilities],AssessedValuation[Dist],$C272:$E272,AssessedValuation[Tif_NonTIF],$A$4))</f>
        <v>128327327</v>
      </c>
      <c r="Q272" s="8">
        <f>SUMPRODUCT(SUMIFS(AssessedValuation[100% Other],AssessedValuation[Dist],$C272:$E272,AssessedValuation[Tif_NonTIF],$A$4))</f>
        <v>95285</v>
      </c>
      <c r="R272" s="8">
        <f>SUMPRODUCT(SUMIFS(AssessedValuation[100% Gross],AssessedValuation[Dist],$C272:$E272,AssessedValuation[Tif_NonTIF],$A$4))</f>
        <v>1315131795</v>
      </c>
      <c r="S272" s="8">
        <f>SUMPRODUCT(SUMIFS(AssessedValuation[100% Military Exempt],AssessedValuation[Dist],$C272:$E272,AssessedValuation[Tif_NonTIF],$A$4))</f>
        <v>1210761</v>
      </c>
      <c r="T272" s="8">
        <f>SUMPRODUCT(SUMIFS(AssessedValuation[100% Homestead Exempt],AssessedValuation[Dist],$C272:$E272,AssessedValuation[Tif_NonTIF],$A$4))</f>
        <v>3435984</v>
      </c>
      <c r="U272" s="8">
        <f>SUMPRODUCT(SUMIFS(AssessedValuation[100% Net],AssessedValuation[Dist],$C272:$E272,AssessedValuation[Tif_NonTIF],$A$4))</f>
        <v>1310485050</v>
      </c>
      <c r="V272" s="8">
        <f>SUMPRODUCT(SUMIFS(AssessedValuation[100% Gas &amp; Elec Utilities],AssessedValuation[Dist],$C272:$E272,AssessedValuation[Tif_NonTIF],$A$4))</f>
        <v>81699872</v>
      </c>
      <c r="W272" s="8">
        <f t="shared" si="4"/>
        <v>1392184922</v>
      </c>
    </row>
    <row r="273" spans="1:23" x14ac:dyDescent="0.25">
      <c r="A273">
        <v>2026</v>
      </c>
      <c r="B273" t="s">
        <v>1037</v>
      </c>
      <c r="C273" t="s">
        <v>1575</v>
      </c>
      <c r="D273" t="s">
        <v>1750</v>
      </c>
      <c r="E273" t="s">
        <v>1750</v>
      </c>
      <c r="F273" t="s">
        <v>1575</v>
      </c>
      <c r="G273" t="s">
        <v>1576</v>
      </c>
      <c r="H273" s="8">
        <f>SUMPRODUCT(SUMIFS(AssessedValuation[100% Residential],AssessedValuation[Dist],$C273:$E273,AssessedValuation[Tif_NonTIF],$A$4))</f>
        <v>921439348</v>
      </c>
      <c r="I273" s="8">
        <f>SUMPRODUCT(SUMIFS(AssessedValuation[100% Ag Land],AssessedValuation[Dist],$C273:$E273,AssessedValuation[Tif_NonTIF],$A$4))</f>
        <v>142831630</v>
      </c>
      <c r="J273" s="8">
        <f>SUMPRODUCT(SUMIFS(AssessedValuation[100% Ag Building],AssessedValuation[Dist],$C273:$E273,AssessedValuation[Tif_NonTIF],$A$4))</f>
        <v>7054190</v>
      </c>
      <c r="K273" s="8">
        <f>SUMPRODUCT(SUMIFS(AssessedValuation[100% Commercial],AssessedValuation[Dist],$C273:$E273,AssessedValuation[Tif_NonTIF],$A$4))</f>
        <v>248174416</v>
      </c>
      <c r="L273" s="8">
        <f>SUMPRODUCT(SUMIFS(AssessedValuation[100% Industrial],AssessedValuation[Dist],$C273:$E273,AssessedValuation[Tif_NonTIF],$A$4))</f>
        <v>40866840</v>
      </c>
      <c r="M273" s="8">
        <f>SUMPRODUCT(SUMIFS(AssessedValuation[100% Reserved],AssessedValuation[Dist],$C273:$E273,AssessedValuation[Tif_NonTIF],$A$4))</f>
        <v>0</v>
      </c>
      <c r="N273" s="8">
        <f>SUMPRODUCT(SUMIFS(AssessedValuation[100% Reserved4],AssessedValuation[Dist],$C273,AssessedValuation[Tif_NonTIF],$A$4))</f>
        <v>0</v>
      </c>
      <c r="O273" s="8">
        <f>SUMPRODUCT(SUMIFS(AssessedValuation[100% Railroads],AssessedValuation[Dist],$C273:$E273,AssessedValuation[Tif_NonTIF],$A$4))</f>
        <v>3972208</v>
      </c>
      <c r="P273" s="8">
        <f>SUMPRODUCT(SUMIFS(AssessedValuation[100% Utilities],AssessedValuation[Dist],$C273:$E273,AssessedValuation[Tif_NonTIF],$A$4))</f>
        <v>1343142</v>
      </c>
      <c r="Q273" s="8">
        <f>SUMPRODUCT(SUMIFS(AssessedValuation[100% Other],AssessedValuation[Dist],$C273:$E273,AssessedValuation[Tif_NonTIF],$A$4))</f>
        <v>0</v>
      </c>
      <c r="R273" s="8">
        <f>SUMPRODUCT(SUMIFS(AssessedValuation[100% Gross],AssessedValuation[Dist],$C273:$E273,AssessedValuation[Tif_NonTIF],$A$4))</f>
        <v>1365681774</v>
      </c>
      <c r="S273" s="8">
        <f>SUMPRODUCT(SUMIFS(AssessedValuation[100% Military Exempt],AssessedValuation[Dist],$C273:$E273,AssessedValuation[Tif_NonTIF],$A$4))</f>
        <v>2160000</v>
      </c>
      <c r="T273" s="8">
        <f>SUMPRODUCT(SUMIFS(AssessedValuation[100% Homestead Exempt],AssessedValuation[Dist],$C273:$E273,AssessedValuation[Tif_NonTIF],$A$4))</f>
        <v>7475502</v>
      </c>
      <c r="U273" s="8">
        <f>SUMPRODUCT(SUMIFS(AssessedValuation[100% Net],AssessedValuation[Dist],$C273:$E273,AssessedValuation[Tif_NonTIF],$A$4))</f>
        <v>1356046272</v>
      </c>
      <c r="V273" s="8">
        <f>SUMPRODUCT(SUMIFS(AssessedValuation[100% Gas &amp; Elec Utilities],AssessedValuation[Dist],$C273:$E273,AssessedValuation[Tif_NonTIF],$A$4))</f>
        <v>77356214</v>
      </c>
      <c r="W273" s="8">
        <f t="shared" si="4"/>
        <v>1433402486</v>
      </c>
    </row>
    <row r="274" spans="1:23" x14ac:dyDescent="0.25">
      <c r="A274">
        <v>2026</v>
      </c>
      <c r="B274" t="s">
        <v>1037</v>
      </c>
      <c r="C274" t="s">
        <v>1577</v>
      </c>
      <c r="D274" t="s">
        <v>1750</v>
      </c>
      <c r="E274" t="s">
        <v>1750</v>
      </c>
      <c r="F274" t="s">
        <v>1577</v>
      </c>
      <c r="G274" t="s">
        <v>1578</v>
      </c>
      <c r="H274" s="8">
        <f>SUMPRODUCT(SUMIFS(AssessedValuation[100% Residential],AssessedValuation[Dist],$C274:$E274,AssessedValuation[Tif_NonTIF],$A$4))</f>
        <v>2965371421</v>
      </c>
      <c r="I274" s="8">
        <f>SUMPRODUCT(SUMIFS(AssessedValuation[100% Ag Land],AssessedValuation[Dist],$C274:$E274,AssessedValuation[Tif_NonTIF],$A$4))</f>
        <v>72797700</v>
      </c>
      <c r="J274" s="8">
        <f>SUMPRODUCT(SUMIFS(AssessedValuation[100% Ag Building],AssessedValuation[Dist],$C274:$E274,AssessedValuation[Tif_NonTIF],$A$4))</f>
        <v>3530900</v>
      </c>
      <c r="K274" s="8">
        <f>SUMPRODUCT(SUMIFS(AssessedValuation[100% Commercial],AssessedValuation[Dist],$C274:$E274,AssessedValuation[Tif_NonTIF],$A$4))</f>
        <v>275619217</v>
      </c>
      <c r="L274" s="8">
        <f>SUMPRODUCT(SUMIFS(AssessedValuation[100% Industrial],AssessedValuation[Dist],$C274:$E274,AssessedValuation[Tif_NonTIF],$A$4))</f>
        <v>70908768</v>
      </c>
      <c r="M274" s="8">
        <f>SUMPRODUCT(SUMIFS(AssessedValuation[100% Reserved],AssessedValuation[Dist],$C274:$E274,AssessedValuation[Tif_NonTIF],$A$4))</f>
        <v>0</v>
      </c>
      <c r="N274" s="8">
        <f>SUMPRODUCT(SUMIFS(AssessedValuation[100% Reserved4],AssessedValuation[Dist],$C274,AssessedValuation[Tif_NonTIF],$A$4))</f>
        <v>0</v>
      </c>
      <c r="O274" s="8">
        <f>SUMPRODUCT(SUMIFS(AssessedValuation[100% Railroads],AssessedValuation[Dist],$C274:$E274,AssessedValuation[Tif_NonTIF],$A$4))</f>
        <v>1798659</v>
      </c>
      <c r="P274" s="8">
        <f>SUMPRODUCT(SUMIFS(AssessedValuation[100% Utilities],AssessedValuation[Dist],$C274:$E274,AssessedValuation[Tif_NonTIF],$A$4))</f>
        <v>765779</v>
      </c>
      <c r="Q274" s="8">
        <f>SUMPRODUCT(SUMIFS(AssessedValuation[100% Other],AssessedValuation[Dist],$C274:$E274,AssessedValuation[Tif_NonTIF],$A$4))</f>
        <v>0</v>
      </c>
      <c r="R274" s="8">
        <f>SUMPRODUCT(SUMIFS(AssessedValuation[100% Gross],AssessedValuation[Dist],$C274:$E274,AssessedValuation[Tif_NonTIF],$A$4))</f>
        <v>3390792444</v>
      </c>
      <c r="S274" s="8">
        <f>SUMPRODUCT(SUMIFS(AssessedValuation[100% Military Exempt],AssessedValuation[Dist],$C274:$E274,AssessedValuation[Tif_NonTIF],$A$4))</f>
        <v>1454830</v>
      </c>
      <c r="T274" s="8">
        <f>SUMPRODUCT(SUMIFS(AssessedValuation[100% Homestead Exempt],AssessedValuation[Dist],$C274:$E274,AssessedValuation[Tif_NonTIF],$A$4))</f>
        <v>5226000</v>
      </c>
      <c r="U274" s="8">
        <f>SUMPRODUCT(SUMIFS(AssessedValuation[100% Net],AssessedValuation[Dist],$C274:$E274,AssessedValuation[Tif_NonTIF],$A$4))</f>
        <v>3384111614</v>
      </c>
      <c r="V274" s="8">
        <f>SUMPRODUCT(SUMIFS(AssessedValuation[100% Gas &amp; Elec Utilities],AssessedValuation[Dist],$C274:$E274,AssessedValuation[Tif_NonTIF],$A$4))</f>
        <v>68215583</v>
      </c>
      <c r="W274" s="8">
        <f t="shared" si="4"/>
        <v>3452327197</v>
      </c>
    </row>
    <row r="275" spans="1:23" x14ac:dyDescent="0.25">
      <c r="A275">
        <v>2026</v>
      </c>
      <c r="B275" t="s">
        <v>1043</v>
      </c>
      <c r="C275" t="s">
        <v>1579</v>
      </c>
      <c r="D275" t="s">
        <v>1750</v>
      </c>
      <c r="E275" t="s">
        <v>1750</v>
      </c>
      <c r="F275" t="s">
        <v>1579</v>
      </c>
      <c r="G275" t="s">
        <v>1580</v>
      </c>
      <c r="H275" s="8">
        <f>SUMPRODUCT(SUMIFS(AssessedValuation[100% Residential],AssessedValuation[Dist],$C275:$E275,AssessedValuation[Tif_NonTIF],$A$4))</f>
        <v>266230625</v>
      </c>
      <c r="I275" s="8">
        <f>SUMPRODUCT(SUMIFS(AssessedValuation[100% Ag Land],AssessedValuation[Dist],$C275:$E275,AssessedValuation[Tif_NonTIF],$A$4))</f>
        <v>67922145</v>
      </c>
      <c r="J275" s="8">
        <f>SUMPRODUCT(SUMIFS(AssessedValuation[100% Ag Building],AssessedValuation[Dist],$C275:$E275,AssessedValuation[Tif_NonTIF],$A$4))</f>
        <v>5297300</v>
      </c>
      <c r="K275" s="8">
        <f>SUMPRODUCT(SUMIFS(AssessedValuation[100% Commercial],AssessedValuation[Dist],$C275:$E275,AssessedValuation[Tif_NonTIF],$A$4))</f>
        <v>11374775</v>
      </c>
      <c r="L275" s="8">
        <f>SUMPRODUCT(SUMIFS(AssessedValuation[100% Industrial],AssessedValuation[Dist],$C275:$E275,AssessedValuation[Tif_NonTIF],$A$4))</f>
        <v>358900</v>
      </c>
      <c r="M275" s="8">
        <f>SUMPRODUCT(SUMIFS(AssessedValuation[100% Reserved],AssessedValuation[Dist],$C275:$E275,AssessedValuation[Tif_NonTIF],$A$4))</f>
        <v>0</v>
      </c>
      <c r="N275" s="8">
        <f>SUMPRODUCT(SUMIFS(AssessedValuation[100% Reserved4],AssessedValuation[Dist],$C275,AssessedValuation[Tif_NonTIF],$A$4))</f>
        <v>0</v>
      </c>
      <c r="O275" s="8">
        <f>SUMPRODUCT(SUMIFS(AssessedValuation[100% Railroads],AssessedValuation[Dist],$C275:$E275,AssessedValuation[Tif_NonTIF],$A$4))</f>
        <v>0</v>
      </c>
      <c r="P275" s="8">
        <f>SUMPRODUCT(SUMIFS(AssessedValuation[100% Utilities],AssessedValuation[Dist],$C275:$E275,AssessedValuation[Tif_NonTIF],$A$4))</f>
        <v>0</v>
      </c>
      <c r="Q275" s="8">
        <f>SUMPRODUCT(SUMIFS(AssessedValuation[100% Other],AssessedValuation[Dist],$C275:$E275,AssessedValuation[Tif_NonTIF],$A$4))</f>
        <v>0</v>
      </c>
      <c r="R275" s="8">
        <f>SUMPRODUCT(SUMIFS(AssessedValuation[100% Gross],AssessedValuation[Dist],$C275:$E275,AssessedValuation[Tif_NonTIF],$A$4))</f>
        <v>351183745</v>
      </c>
      <c r="S275" s="8">
        <f>SUMPRODUCT(SUMIFS(AssessedValuation[100% Military Exempt],AssessedValuation[Dist],$C275:$E275,AssessedValuation[Tif_NonTIF],$A$4))</f>
        <v>424000</v>
      </c>
      <c r="T275" s="8">
        <f>SUMPRODUCT(SUMIFS(AssessedValuation[100% Homestead Exempt],AssessedValuation[Dist],$C275:$E275,AssessedValuation[Tif_NonTIF],$A$4))</f>
        <v>1592500</v>
      </c>
      <c r="U275" s="8">
        <f>SUMPRODUCT(SUMIFS(AssessedValuation[100% Net],AssessedValuation[Dist],$C275:$E275,AssessedValuation[Tif_NonTIF],$A$4))</f>
        <v>349167245</v>
      </c>
      <c r="V275" s="8">
        <f>SUMPRODUCT(SUMIFS(AssessedValuation[100% Gas &amp; Elec Utilities],AssessedValuation[Dist],$C275:$E275,AssessedValuation[Tif_NonTIF],$A$4))</f>
        <v>24770829</v>
      </c>
      <c r="W275" s="8">
        <f t="shared" si="4"/>
        <v>373938074</v>
      </c>
    </row>
    <row r="276" spans="1:23" x14ac:dyDescent="0.25">
      <c r="A276">
        <v>2026</v>
      </c>
      <c r="B276" t="s">
        <v>1029</v>
      </c>
      <c r="C276" t="s">
        <v>1581</v>
      </c>
      <c r="D276" t="s">
        <v>1750</v>
      </c>
      <c r="E276" t="s">
        <v>1750</v>
      </c>
      <c r="F276" t="s">
        <v>1581</v>
      </c>
      <c r="G276" t="s">
        <v>1582</v>
      </c>
      <c r="H276" s="8">
        <f>SUMPRODUCT(SUMIFS(AssessedValuation[100% Residential],AssessedValuation[Dist],$C276:$E276,AssessedValuation[Tif_NonTIF],$A$4))</f>
        <v>279526234</v>
      </c>
      <c r="I276" s="8">
        <f>SUMPRODUCT(SUMIFS(AssessedValuation[100% Ag Land],AssessedValuation[Dist],$C276:$E276,AssessedValuation[Tif_NonTIF],$A$4))</f>
        <v>261555368</v>
      </c>
      <c r="J276" s="8">
        <f>SUMPRODUCT(SUMIFS(AssessedValuation[100% Ag Building],AssessedValuation[Dist],$C276:$E276,AssessedValuation[Tif_NonTIF],$A$4))</f>
        <v>19729592</v>
      </c>
      <c r="K276" s="8">
        <f>SUMPRODUCT(SUMIFS(AssessedValuation[100% Commercial],AssessedValuation[Dist],$C276:$E276,AssessedValuation[Tif_NonTIF],$A$4))</f>
        <v>24357839</v>
      </c>
      <c r="L276" s="8">
        <f>SUMPRODUCT(SUMIFS(AssessedValuation[100% Industrial],AssessedValuation[Dist],$C276:$E276,AssessedValuation[Tif_NonTIF],$A$4))</f>
        <v>49043853</v>
      </c>
      <c r="M276" s="8">
        <f>SUMPRODUCT(SUMIFS(AssessedValuation[100% Reserved],AssessedValuation[Dist],$C276:$E276,AssessedValuation[Tif_NonTIF],$A$4))</f>
        <v>0</v>
      </c>
      <c r="N276" s="8">
        <f>SUMPRODUCT(SUMIFS(AssessedValuation[100% Reserved4],AssessedValuation[Dist],$C276,AssessedValuation[Tif_NonTIF],$A$4))</f>
        <v>0</v>
      </c>
      <c r="O276" s="8">
        <f>SUMPRODUCT(SUMIFS(AssessedValuation[100% Railroads],AssessedValuation[Dist],$C276:$E276,AssessedValuation[Tif_NonTIF],$A$4))</f>
        <v>9532954</v>
      </c>
      <c r="P276" s="8">
        <f>SUMPRODUCT(SUMIFS(AssessedValuation[100% Utilities],AssessedValuation[Dist],$C276:$E276,AssessedValuation[Tif_NonTIF],$A$4))</f>
        <v>15394896</v>
      </c>
      <c r="Q276" s="8">
        <f>SUMPRODUCT(SUMIFS(AssessedValuation[100% Other],AssessedValuation[Dist],$C276:$E276,AssessedValuation[Tif_NonTIF],$A$4))</f>
        <v>0</v>
      </c>
      <c r="R276" s="8">
        <f>SUMPRODUCT(SUMIFS(AssessedValuation[100% Gross],AssessedValuation[Dist],$C276:$E276,AssessedValuation[Tif_NonTIF],$A$4))</f>
        <v>659140736</v>
      </c>
      <c r="S276" s="8">
        <f>SUMPRODUCT(SUMIFS(AssessedValuation[100% Military Exempt],AssessedValuation[Dist],$C276:$E276,AssessedValuation[Tif_NonTIF],$A$4))</f>
        <v>680000</v>
      </c>
      <c r="T276" s="8">
        <f>SUMPRODUCT(SUMIFS(AssessedValuation[100% Homestead Exempt],AssessedValuation[Dist],$C276:$E276,AssessedValuation[Tif_NonTIF],$A$4))</f>
        <v>2223000</v>
      </c>
      <c r="U276" s="8">
        <f>SUMPRODUCT(SUMIFS(AssessedValuation[100% Net],AssessedValuation[Dist],$C276:$E276,AssessedValuation[Tif_NonTIF],$A$4))</f>
        <v>656237736</v>
      </c>
      <c r="V276" s="8">
        <f>SUMPRODUCT(SUMIFS(AssessedValuation[100% Gas &amp; Elec Utilities],AssessedValuation[Dist],$C276:$E276,AssessedValuation[Tif_NonTIF],$A$4))</f>
        <v>59024666</v>
      </c>
      <c r="W276" s="8">
        <f t="shared" si="4"/>
        <v>715262402</v>
      </c>
    </row>
    <row r="277" spans="1:23" x14ac:dyDescent="0.25">
      <c r="A277">
        <v>2026</v>
      </c>
      <c r="B277" t="s">
        <v>1031</v>
      </c>
      <c r="C277" t="s">
        <v>1583</v>
      </c>
      <c r="D277" t="s">
        <v>1750</v>
      </c>
      <c r="E277" t="s">
        <v>1750</v>
      </c>
      <c r="F277" t="s">
        <v>1583</v>
      </c>
      <c r="G277" t="s">
        <v>1584</v>
      </c>
      <c r="H277" s="8">
        <f>SUMPRODUCT(SUMIFS(AssessedValuation[100% Residential],AssessedValuation[Dist],$C277:$E277,AssessedValuation[Tif_NonTIF],$A$4))</f>
        <v>76672789</v>
      </c>
      <c r="I277" s="8">
        <f>SUMPRODUCT(SUMIFS(AssessedValuation[100% Ag Land],AssessedValuation[Dist],$C277:$E277,AssessedValuation[Tif_NonTIF],$A$4))</f>
        <v>69184060</v>
      </c>
      <c r="J277" s="8">
        <f>SUMPRODUCT(SUMIFS(AssessedValuation[100% Ag Building],AssessedValuation[Dist],$C277:$E277,AssessedValuation[Tif_NonTIF],$A$4))</f>
        <v>3125380</v>
      </c>
      <c r="K277" s="8">
        <f>SUMPRODUCT(SUMIFS(AssessedValuation[100% Commercial],AssessedValuation[Dist],$C277:$E277,AssessedValuation[Tif_NonTIF],$A$4))</f>
        <v>5475241</v>
      </c>
      <c r="L277" s="8">
        <f>SUMPRODUCT(SUMIFS(AssessedValuation[100% Industrial],AssessedValuation[Dist],$C277:$E277,AssessedValuation[Tif_NonTIF],$A$4))</f>
        <v>0</v>
      </c>
      <c r="M277" s="8">
        <f>SUMPRODUCT(SUMIFS(AssessedValuation[100% Reserved],AssessedValuation[Dist],$C277:$E277,AssessedValuation[Tif_NonTIF],$A$4))</f>
        <v>0</v>
      </c>
      <c r="N277" s="8">
        <f>SUMPRODUCT(SUMIFS(AssessedValuation[100% Reserved4],AssessedValuation[Dist],$C277,AssessedValuation[Tif_NonTIF],$A$4))</f>
        <v>0</v>
      </c>
      <c r="O277" s="8">
        <f>SUMPRODUCT(SUMIFS(AssessedValuation[100% Railroads],AssessedValuation[Dist],$C277:$E277,AssessedValuation[Tif_NonTIF],$A$4))</f>
        <v>7197664</v>
      </c>
      <c r="P277" s="8">
        <f>SUMPRODUCT(SUMIFS(AssessedValuation[100% Utilities],AssessedValuation[Dist],$C277:$E277,AssessedValuation[Tif_NonTIF],$A$4))</f>
        <v>0</v>
      </c>
      <c r="Q277" s="8">
        <f>SUMPRODUCT(SUMIFS(AssessedValuation[100% Other],AssessedValuation[Dist],$C277:$E277,AssessedValuation[Tif_NonTIF],$A$4))</f>
        <v>0</v>
      </c>
      <c r="R277" s="8">
        <f>SUMPRODUCT(SUMIFS(AssessedValuation[100% Gross],AssessedValuation[Dist],$C277:$E277,AssessedValuation[Tif_NonTIF],$A$4))</f>
        <v>161655134</v>
      </c>
      <c r="S277" s="8">
        <f>SUMPRODUCT(SUMIFS(AssessedValuation[100% Military Exempt],AssessedValuation[Dist],$C277:$E277,AssessedValuation[Tif_NonTIF],$A$4))</f>
        <v>228000</v>
      </c>
      <c r="T277" s="8">
        <f>SUMPRODUCT(SUMIFS(AssessedValuation[100% Homestead Exempt],AssessedValuation[Dist],$C277:$E277,AssessedValuation[Tif_NonTIF],$A$4))</f>
        <v>396500</v>
      </c>
      <c r="U277" s="8">
        <f>SUMPRODUCT(SUMIFS(AssessedValuation[100% Net],AssessedValuation[Dist],$C277:$E277,AssessedValuation[Tif_NonTIF],$A$4))</f>
        <v>161030634</v>
      </c>
      <c r="V277" s="8">
        <f>SUMPRODUCT(SUMIFS(AssessedValuation[100% Gas &amp; Elec Utilities],AssessedValuation[Dist],$C277:$E277,AssessedValuation[Tif_NonTIF],$A$4))</f>
        <v>3428497</v>
      </c>
      <c r="W277" s="8">
        <f t="shared" si="4"/>
        <v>164459131</v>
      </c>
    </row>
    <row r="278" spans="1:23" x14ac:dyDescent="0.25">
      <c r="A278">
        <v>2026</v>
      </c>
      <c r="B278" t="s">
        <v>1052</v>
      </c>
      <c r="C278" t="s">
        <v>1585</v>
      </c>
      <c r="D278" t="s">
        <v>1750</v>
      </c>
      <c r="E278" t="s">
        <v>1750</v>
      </c>
      <c r="F278" t="s">
        <v>1585</v>
      </c>
      <c r="G278" t="s">
        <v>1586</v>
      </c>
      <c r="H278" s="8">
        <f>SUMPRODUCT(SUMIFS(AssessedValuation[100% Residential],AssessedValuation[Dist],$C278:$E278,AssessedValuation[Tif_NonTIF],$A$4))</f>
        <v>232850417</v>
      </c>
      <c r="I278" s="8">
        <f>SUMPRODUCT(SUMIFS(AssessedValuation[100% Ag Land],AssessedValuation[Dist],$C278:$E278,AssessedValuation[Tif_NonTIF],$A$4))</f>
        <v>212763750</v>
      </c>
      <c r="J278" s="8">
        <f>SUMPRODUCT(SUMIFS(AssessedValuation[100% Ag Building],AssessedValuation[Dist],$C278:$E278,AssessedValuation[Tif_NonTIF],$A$4))</f>
        <v>17642622</v>
      </c>
      <c r="K278" s="8">
        <f>SUMPRODUCT(SUMIFS(AssessedValuation[100% Commercial],AssessedValuation[Dist],$C278:$E278,AssessedValuation[Tif_NonTIF],$A$4))</f>
        <v>28163830</v>
      </c>
      <c r="L278" s="8">
        <f>SUMPRODUCT(SUMIFS(AssessedValuation[100% Industrial],AssessedValuation[Dist],$C278:$E278,AssessedValuation[Tif_NonTIF],$A$4))</f>
        <v>4625024</v>
      </c>
      <c r="M278" s="8">
        <f>SUMPRODUCT(SUMIFS(AssessedValuation[100% Reserved],AssessedValuation[Dist],$C278:$E278,AssessedValuation[Tif_NonTIF],$A$4))</f>
        <v>0</v>
      </c>
      <c r="N278" s="8">
        <f>SUMPRODUCT(SUMIFS(AssessedValuation[100% Reserved4],AssessedValuation[Dist],$C278,AssessedValuation[Tif_NonTIF],$A$4))</f>
        <v>0</v>
      </c>
      <c r="O278" s="8">
        <f>SUMPRODUCT(SUMIFS(AssessedValuation[100% Railroads],AssessedValuation[Dist],$C278:$E278,AssessedValuation[Tif_NonTIF],$A$4))</f>
        <v>0</v>
      </c>
      <c r="P278" s="8">
        <f>SUMPRODUCT(SUMIFS(AssessedValuation[100% Utilities],AssessedValuation[Dist],$C278:$E278,AssessedValuation[Tif_NonTIF],$A$4))</f>
        <v>12941812</v>
      </c>
      <c r="Q278" s="8">
        <f>SUMPRODUCT(SUMIFS(AssessedValuation[100% Other],AssessedValuation[Dist],$C278:$E278,AssessedValuation[Tif_NonTIF],$A$4))</f>
        <v>0</v>
      </c>
      <c r="R278" s="8">
        <f>SUMPRODUCT(SUMIFS(AssessedValuation[100% Gross],AssessedValuation[Dist],$C278:$E278,AssessedValuation[Tif_NonTIF],$A$4))</f>
        <v>508987455</v>
      </c>
      <c r="S278" s="8">
        <f>SUMPRODUCT(SUMIFS(AssessedValuation[100% Military Exempt],AssessedValuation[Dist],$C278:$E278,AssessedValuation[Tif_NonTIF],$A$4))</f>
        <v>709972</v>
      </c>
      <c r="T278" s="8">
        <f>SUMPRODUCT(SUMIFS(AssessedValuation[100% Homestead Exempt],AssessedValuation[Dist],$C278:$E278,AssessedValuation[Tif_NonTIF],$A$4))</f>
        <v>2773761</v>
      </c>
      <c r="U278" s="8">
        <f>SUMPRODUCT(SUMIFS(AssessedValuation[100% Net],AssessedValuation[Dist],$C278:$E278,AssessedValuation[Tif_NonTIF],$A$4))</f>
        <v>505503722</v>
      </c>
      <c r="V278" s="8">
        <f>SUMPRODUCT(SUMIFS(AssessedValuation[100% Gas &amp; Elec Utilities],AssessedValuation[Dist],$C278:$E278,AssessedValuation[Tif_NonTIF],$A$4))</f>
        <v>35047907</v>
      </c>
      <c r="W278" s="8">
        <f t="shared" si="4"/>
        <v>540551629</v>
      </c>
    </row>
    <row r="279" spans="1:23" x14ac:dyDescent="0.25">
      <c r="A279">
        <v>2026</v>
      </c>
      <c r="B279" t="s">
        <v>1037</v>
      </c>
      <c r="C279" t="s">
        <v>1587</v>
      </c>
      <c r="D279" t="s">
        <v>1750</v>
      </c>
      <c r="E279" t="s">
        <v>1750</v>
      </c>
      <c r="F279" t="s">
        <v>1587</v>
      </c>
      <c r="G279" t="s">
        <v>1588</v>
      </c>
      <c r="H279" s="8">
        <f>SUMPRODUCT(SUMIFS(AssessedValuation[100% Residential],AssessedValuation[Dist],$C279:$E279,AssessedValuation[Tif_NonTIF],$A$4))</f>
        <v>738859168</v>
      </c>
      <c r="I279" s="8">
        <f>SUMPRODUCT(SUMIFS(AssessedValuation[100% Ag Land],AssessedValuation[Dist],$C279:$E279,AssessedValuation[Tif_NonTIF],$A$4))</f>
        <v>82354569</v>
      </c>
      <c r="J279" s="8">
        <f>SUMPRODUCT(SUMIFS(AssessedValuation[100% Ag Building],AssessedValuation[Dist],$C279:$E279,AssessedValuation[Tif_NonTIF],$A$4))</f>
        <v>7477377</v>
      </c>
      <c r="K279" s="8">
        <f>SUMPRODUCT(SUMIFS(AssessedValuation[100% Commercial],AssessedValuation[Dist],$C279:$E279,AssessedValuation[Tif_NonTIF],$A$4))</f>
        <v>155510761</v>
      </c>
      <c r="L279" s="8">
        <f>SUMPRODUCT(SUMIFS(AssessedValuation[100% Industrial],AssessedValuation[Dist],$C279:$E279,AssessedValuation[Tif_NonTIF],$A$4))</f>
        <v>21062476</v>
      </c>
      <c r="M279" s="8">
        <f>SUMPRODUCT(SUMIFS(AssessedValuation[100% Reserved],AssessedValuation[Dist],$C279:$E279,AssessedValuation[Tif_NonTIF],$A$4))</f>
        <v>0</v>
      </c>
      <c r="N279" s="8">
        <f>SUMPRODUCT(SUMIFS(AssessedValuation[100% Reserved4],AssessedValuation[Dist],$C279,AssessedValuation[Tif_NonTIF],$A$4))</f>
        <v>0</v>
      </c>
      <c r="O279" s="8">
        <f>SUMPRODUCT(SUMIFS(AssessedValuation[100% Railroads],AssessedValuation[Dist],$C279:$E279,AssessedValuation[Tif_NonTIF],$A$4))</f>
        <v>2731877</v>
      </c>
      <c r="P279" s="8">
        <f>SUMPRODUCT(SUMIFS(AssessedValuation[100% Utilities],AssessedValuation[Dist],$C279:$E279,AssessedValuation[Tif_NonTIF],$A$4))</f>
        <v>27818071</v>
      </c>
      <c r="Q279" s="8">
        <f>SUMPRODUCT(SUMIFS(AssessedValuation[100% Other],AssessedValuation[Dist],$C279:$E279,AssessedValuation[Tif_NonTIF],$A$4))</f>
        <v>0</v>
      </c>
      <c r="R279" s="8">
        <f>SUMPRODUCT(SUMIFS(AssessedValuation[100% Gross],AssessedValuation[Dist],$C279:$E279,AssessedValuation[Tif_NonTIF],$A$4))</f>
        <v>1035814299</v>
      </c>
      <c r="S279" s="8">
        <f>SUMPRODUCT(SUMIFS(AssessedValuation[100% Military Exempt],AssessedValuation[Dist],$C279:$E279,AssessedValuation[Tif_NonTIF],$A$4))</f>
        <v>824000</v>
      </c>
      <c r="T279" s="8">
        <f>SUMPRODUCT(SUMIFS(AssessedValuation[100% Homestead Exempt],AssessedValuation[Dist],$C279:$E279,AssessedValuation[Tif_NonTIF],$A$4))</f>
        <v>3685500</v>
      </c>
      <c r="U279" s="8">
        <f>SUMPRODUCT(SUMIFS(AssessedValuation[100% Net],AssessedValuation[Dist],$C279:$E279,AssessedValuation[Tif_NonTIF],$A$4))</f>
        <v>1031304799</v>
      </c>
      <c r="V279" s="8">
        <f>SUMPRODUCT(SUMIFS(AssessedValuation[100% Gas &amp; Elec Utilities],AssessedValuation[Dist],$C279:$E279,AssessedValuation[Tif_NonTIF],$A$4))</f>
        <v>44638031</v>
      </c>
      <c r="W279" s="8">
        <f t="shared" si="4"/>
        <v>1075942830</v>
      </c>
    </row>
    <row r="280" spans="1:23" x14ac:dyDescent="0.25">
      <c r="A280">
        <v>2026</v>
      </c>
      <c r="B280" t="s">
        <v>1037</v>
      </c>
      <c r="C280" t="s">
        <v>1589</v>
      </c>
      <c r="D280" t="s">
        <v>1750</v>
      </c>
      <c r="E280" t="s">
        <v>1750</v>
      </c>
      <c r="F280" t="s">
        <v>1589</v>
      </c>
      <c r="G280" t="s">
        <v>1590</v>
      </c>
      <c r="H280" s="8">
        <f>SUMPRODUCT(SUMIFS(AssessedValuation[100% Residential],AssessedValuation[Dist],$C280:$E280,AssessedValuation[Tif_NonTIF],$A$4))</f>
        <v>89773306</v>
      </c>
      <c r="I280" s="8">
        <f>SUMPRODUCT(SUMIFS(AssessedValuation[100% Ag Land],AssessedValuation[Dist],$C280:$E280,AssessedValuation[Tif_NonTIF],$A$4))</f>
        <v>76897317</v>
      </c>
      <c r="J280" s="8">
        <f>SUMPRODUCT(SUMIFS(AssessedValuation[100% Ag Building],AssessedValuation[Dist],$C280:$E280,AssessedValuation[Tif_NonTIF],$A$4))</f>
        <v>2887284</v>
      </c>
      <c r="K280" s="8">
        <f>SUMPRODUCT(SUMIFS(AssessedValuation[100% Commercial],AssessedValuation[Dist],$C280:$E280,AssessedValuation[Tif_NonTIF],$A$4))</f>
        <v>6024415</v>
      </c>
      <c r="L280" s="8">
        <f>SUMPRODUCT(SUMIFS(AssessedValuation[100% Industrial],AssessedValuation[Dist],$C280:$E280,AssessedValuation[Tif_NonTIF],$A$4))</f>
        <v>108640</v>
      </c>
      <c r="M280" s="8">
        <f>SUMPRODUCT(SUMIFS(AssessedValuation[100% Reserved],AssessedValuation[Dist],$C280:$E280,AssessedValuation[Tif_NonTIF],$A$4))</f>
        <v>0</v>
      </c>
      <c r="N280" s="8">
        <f>SUMPRODUCT(SUMIFS(AssessedValuation[100% Reserved4],AssessedValuation[Dist],$C280,AssessedValuation[Tif_NonTIF],$A$4))</f>
        <v>0</v>
      </c>
      <c r="O280" s="8">
        <f>SUMPRODUCT(SUMIFS(AssessedValuation[100% Railroads],AssessedValuation[Dist],$C280:$E280,AssessedValuation[Tif_NonTIF],$A$4))</f>
        <v>981087</v>
      </c>
      <c r="P280" s="8">
        <f>SUMPRODUCT(SUMIFS(AssessedValuation[100% Utilities],AssessedValuation[Dist],$C280:$E280,AssessedValuation[Tif_NonTIF],$A$4))</f>
        <v>199796</v>
      </c>
      <c r="Q280" s="8">
        <f>SUMPRODUCT(SUMIFS(AssessedValuation[100% Other],AssessedValuation[Dist],$C280:$E280,AssessedValuation[Tif_NonTIF],$A$4))</f>
        <v>17273</v>
      </c>
      <c r="R280" s="8">
        <f>SUMPRODUCT(SUMIFS(AssessedValuation[100% Gross],AssessedValuation[Dist],$C280:$E280,AssessedValuation[Tif_NonTIF],$A$4))</f>
        <v>176889118</v>
      </c>
      <c r="S280" s="8">
        <f>SUMPRODUCT(SUMIFS(AssessedValuation[100% Military Exempt],AssessedValuation[Dist],$C280:$E280,AssessedValuation[Tif_NonTIF],$A$4))</f>
        <v>216000</v>
      </c>
      <c r="T280" s="8">
        <f>SUMPRODUCT(SUMIFS(AssessedValuation[100% Homestead Exempt],AssessedValuation[Dist],$C280:$E280,AssessedValuation[Tif_NonTIF],$A$4))</f>
        <v>429000</v>
      </c>
      <c r="U280" s="8">
        <f>SUMPRODUCT(SUMIFS(AssessedValuation[100% Net],AssessedValuation[Dist],$C280:$E280,AssessedValuation[Tif_NonTIF],$A$4))</f>
        <v>176244118</v>
      </c>
      <c r="V280" s="8">
        <f>SUMPRODUCT(SUMIFS(AssessedValuation[100% Gas &amp; Elec Utilities],AssessedValuation[Dist],$C280:$E280,AssessedValuation[Tif_NonTIF],$A$4))</f>
        <v>4950726</v>
      </c>
      <c r="W280" s="8">
        <f t="shared" si="4"/>
        <v>181194844</v>
      </c>
    </row>
    <row r="281" spans="1:23" x14ac:dyDescent="0.25">
      <c r="A281">
        <v>2026</v>
      </c>
      <c r="B281" t="s">
        <v>1029</v>
      </c>
      <c r="C281" t="s">
        <v>1591</v>
      </c>
      <c r="D281" t="s">
        <v>1750</v>
      </c>
      <c r="E281" t="s">
        <v>1750</v>
      </c>
      <c r="F281" t="s">
        <v>1591</v>
      </c>
      <c r="G281" t="s">
        <v>1592</v>
      </c>
      <c r="H281" s="8">
        <f>SUMPRODUCT(SUMIFS(AssessedValuation[100% Residential],AssessedValuation[Dist],$C281:$E281,AssessedValuation[Tif_NonTIF],$A$4))</f>
        <v>325348772</v>
      </c>
      <c r="I281" s="8">
        <f>SUMPRODUCT(SUMIFS(AssessedValuation[100% Ag Land],AssessedValuation[Dist],$C281:$E281,AssessedValuation[Tif_NonTIF],$A$4))</f>
        <v>247249231</v>
      </c>
      <c r="J281" s="8">
        <f>SUMPRODUCT(SUMIFS(AssessedValuation[100% Ag Building],AssessedValuation[Dist],$C281:$E281,AssessedValuation[Tif_NonTIF],$A$4))</f>
        <v>16193866</v>
      </c>
      <c r="K281" s="8">
        <f>SUMPRODUCT(SUMIFS(AssessedValuation[100% Commercial],AssessedValuation[Dist],$C281:$E281,AssessedValuation[Tif_NonTIF],$A$4))</f>
        <v>30854665</v>
      </c>
      <c r="L281" s="8">
        <f>SUMPRODUCT(SUMIFS(AssessedValuation[100% Industrial],AssessedValuation[Dist],$C281:$E281,AssessedValuation[Tif_NonTIF],$A$4))</f>
        <v>22206327</v>
      </c>
      <c r="M281" s="8">
        <f>SUMPRODUCT(SUMIFS(AssessedValuation[100% Reserved],AssessedValuation[Dist],$C281:$E281,AssessedValuation[Tif_NonTIF],$A$4))</f>
        <v>0</v>
      </c>
      <c r="N281" s="8">
        <f>SUMPRODUCT(SUMIFS(AssessedValuation[100% Reserved4],AssessedValuation[Dist],$C281,AssessedValuation[Tif_NonTIF],$A$4))</f>
        <v>0</v>
      </c>
      <c r="O281" s="8">
        <f>SUMPRODUCT(SUMIFS(AssessedValuation[100% Railroads],AssessedValuation[Dist],$C281:$E281,AssessedValuation[Tif_NonTIF],$A$4))</f>
        <v>0</v>
      </c>
      <c r="P281" s="8">
        <f>SUMPRODUCT(SUMIFS(AssessedValuation[100% Utilities],AssessedValuation[Dist],$C281:$E281,AssessedValuation[Tif_NonTIF],$A$4))</f>
        <v>22244763</v>
      </c>
      <c r="Q281" s="8">
        <f>SUMPRODUCT(SUMIFS(AssessedValuation[100% Other],AssessedValuation[Dist],$C281:$E281,AssessedValuation[Tif_NonTIF],$A$4))</f>
        <v>0</v>
      </c>
      <c r="R281" s="8">
        <f>SUMPRODUCT(SUMIFS(AssessedValuation[100% Gross],AssessedValuation[Dist],$C281:$E281,AssessedValuation[Tif_NonTIF],$A$4))</f>
        <v>664097624</v>
      </c>
      <c r="S281" s="8">
        <f>SUMPRODUCT(SUMIFS(AssessedValuation[100% Military Exempt],AssessedValuation[Dist],$C281:$E281,AssessedValuation[Tif_NonTIF],$A$4))</f>
        <v>879704</v>
      </c>
      <c r="T281" s="8">
        <f>SUMPRODUCT(SUMIFS(AssessedValuation[100% Homestead Exempt],AssessedValuation[Dist],$C281:$E281,AssessedValuation[Tif_NonTIF],$A$4))</f>
        <v>3181678</v>
      </c>
      <c r="U281" s="8">
        <f>SUMPRODUCT(SUMIFS(AssessedValuation[100% Net],AssessedValuation[Dist],$C281:$E281,AssessedValuation[Tif_NonTIF],$A$4))</f>
        <v>660036242</v>
      </c>
      <c r="V281" s="8">
        <f>SUMPRODUCT(SUMIFS(AssessedValuation[100% Gas &amp; Elec Utilities],AssessedValuation[Dist],$C281:$E281,AssessedValuation[Tif_NonTIF],$A$4))</f>
        <v>34409230</v>
      </c>
      <c r="W281" s="8">
        <f t="shared" si="4"/>
        <v>694445472</v>
      </c>
    </row>
    <row r="282" spans="1:23" x14ac:dyDescent="0.25">
      <c r="A282">
        <v>2026</v>
      </c>
      <c r="B282" t="s">
        <v>1043</v>
      </c>
      <c r="C282" t="s">
        <v>1593</v>
      </c>
      <c r="D282" t="s">
        <v>1750</v>
      </c>
      <c r="E282" t="s">
        <v>1750</v>
      </c>
      <c r="F282" t="s">
        <v>1593</v>
      </c>
      <c r="G282" t="s">
        <v>1594</v>
      </c>
      <c r="H282" s="8">
        <f>SUMPRODUCT(SUMIFS(AssessedValuation[100% Residential],AssessedValuation[Dist],$C282:$E282,AssessedValuation[Tif_NonTIF],$A$4))</f>
        <v>460098462</v>
      </c>
      <c r="I282" s="8">
        <f>SUMPRODUCT(SUMIFS(AssessedValuation[100% Ag Land],AssessedValuation[Dist],$C282:$E282,AssessedValuation[Tif_NonTIF],$A$4))</f>
        <v>146332900</v>
      </c>
      <c r="J282" s="8">
        <f>SUMPRODUCT(SUMIFS(AssessedValuation[100% Ag Building],AssessedValuation[Dist],$C282:$E282,AssessedValuation[Tif_NonTIF],$A$4))</f>
        <v>9477930</v>
      </c>
      <c r="K282" s="8">
        <f>SUMPRODUCT(SUMIFS(AssessedValuation[100% Commercial],AssessedValuation[Dist],$C282:$E282,AssessedValuation[Tif_NonTIF],$A$4))</f>
        <v>49387071</v>
      </c>
      <c r="L282" s="8">
        <f>SUMPRODUCT(SUMIFS(AssessedValuation[100% Industrial],AssessedValuation[Dist],$C282:$E282,AssessedValuation[Tif_NonTIF],$A$4))</f>
        <v>12897280</v>
      </c>
      <c r="M282" s="8">
        <f>SUMPRODUCT(SUMIFS(AssessedValuation[100% Reserved],AssessedValuation[Dist],$C282:$E282,AssessedValuation[Tif_NonTIF],$A$4))</f>
        <v>0</v>
      </c>
      <c r="N282" s="8">
        <f>SUMPRODUCT(SUMIFS(AssessedValuation[100% Reserved4],AssessedValuation[Dist],$C282,AssessedValuation[Tif_NonTIF],$A$4))</f>
        <v>0</v>
      </c>
      <c r="O282" s="8">
        <f>SUMPRODUCT(SUMIFS(AssessedValuation[100% Railroads],AssessedValuation[Dist],$C282:$E282,AssessedValuation[Tif_NonTIF],$A$4))</f>
        <v>0</v>
      </c>
      <c r="P282" s="8">
        <f>SUMPRODUCT(SUMIFS(AssessedValuation[100% Utilities],AssessedValuation[Dist],$C282:$E282,AssessedValuation[Tif_NonTIF],$A$4))</f>
        <v>3228375</v>
      </c>
      <c r="Q282" s="8">
        <f>SUMPRODUCT(SUMIFS(AssessedValuation[100% Other],AssessedValuation[Dist],$C282:$E282,AssessedValuation[Tif_NonTIF],$A$4))</f>
        <v>0</v>
      </c>
      <c r="R282" s="8">
        <f>SUMPRODUCT(SUMIFS(AssessedValuation[100% Gross],AssessedValuation[Dist],$C282:$E282,AssessedValuation[Tif_NonTIF],$A$4))</f>
        <v>681422018</v>
      </c>
      <c r="S282" s="8">
        <f>SUMPRODUCT(SUMIFS(AssessedValuation[100% Military Exempt],AssessedValuation[Dist],$C282:$E282,AssessedValuation[Tif_NonTIF],$A$4))</f>
        <v>1000000</v>
      </c>
      <c r="T282" s="8">
        <f>SUMPRODUCT(SUMIFS(AssessedValuation[100% Homestead Exempt],AssessedValuation[Dist],$C282:$E282,AssessedValuation[Tif_NonTIF],$A$4))</f>
        <v>2879500</v>
      </c>
      <c r="U282" s="8">
        <f>SUMPRODUCT(SUMIFS(AssessedValuation[100% Net],AssessedValuation[Dist],$C282:$E282,AssessedValuation[Tif_NonTIF],$A$4))</f>
        <v>677542518</v>
      </c>
      <c r="V282" s="8">
        <f>SUMPRODUCT(SUMIFS(AssessedValuation[100% Gas &amp; Elec Utilities],AssessedValuation[Dist],$C282:$E282,AssessedValuation[Tif_NonTIF],$A$4))</f>
        <v>18991468</v>
      </c>
      <c r="W282" s="8">
        <f t="shared" si="4"/>
        <v>696533986</v>
      </c>
    </row>
    <row r="283" spans="1:23" x14ac:dyDescent="0.25">
      <c r="A283">
        <v>2026</v>
      </c>
      <c r="B283" t="s">
        <v>1031</v>
      </c>
      <c r="C283" t="s">
        <v>1595</v>
      </c>
      <c r="D283" t="s">
        <v>1750</v>
      </c>
      <c r="E283" t="s">
        <v>1750</v>
      </c>
      <c r="F283" t="s">
        <v>1595</v>
      </c>
      <c r="G283" t="s">
        <v>1596</v>
      </c>
      <c r="H283" s="8">
        <f>SUMPRODUCT(SUMIFS(AssessedValuation[100% Residential],AssessedValuation[Dist],$C283:$E283,AssessedValuation[Tif_NonTIF],$A$4))</f>
        <v>413938728</v>
      </c>
      <c r="I283" s="8">
        <f>SUMPRODUCT(SUMIFS(AssessedValuation[100% Ag Land],AssessedValuation[Dist],$C283:$E283,AssessedValuation[Tif_NonTIF],$A$4))</f>
        <v>106610452</v>
      </c>
      <c r="J283" s="8">
        <f>SUMPRODUCT(SUMIFS(AssessedValuation[100% Ag Building],AssessedValuation[Dist],$C283:$E283,AssessedValuation[Tif_NonTIF],$A$4))</f>
        <v>5118853</v>
      </c>
      <c r="K283" s="8">
        <f>SUMPRODUCT(SUMIFS(AssessedValuation[100% Commercial],AssessedValuation[Dist],$C283:$E283,AssessedValuation[Tif_NonTIF],$A$4))</f>
        <v>11803405</v>
      </c>
      <c r="L283" s="8">
        <f>SUMPRODUCT(SUMIFS(AssessedValuation[100% Industrial],AssessedValuation[Dist],$C283:$E283,AssessedValuation[Tif_NonTIF],$A$4))</f>
        <v>538600</v>
      </c>
      <c r="M283" s="8">
        <f>SUMPRODUCT(SUMIFS(AssessedValuation[100% Reserved],AssessedValuation[Dist],$C283:$E283,AssessedValuation[Tif_NonTIF],$A$4))</f>
        <v>0</v>
      </c>
      <c r="N283" s="8">
        <f>SUMPRODUCT(SUMIFS(AssessedValuation[100% Reserved4],AssessedValuation[Dist],$C283,AssessedValuation[Tif_NonTIF],$A$4))</f>
        <v>0</v>
      </c>
      <c r="O283" s="8">
        <f>SUMPRODUCT(SUMIFS(AssessedValuation[100% Railroads],AssessedValuation[Dist],$C283:$E283,AssessedValuation[Tif_NonTIF],$A$4))</f>
        <v>0</v>
      </c>
      <c r="P283" s="8">
        <f>SUMPRODUCT(SUMIFS(AssessedValuation[100% Utilities],AssessedValuation[Dist],$C283:$E283,AssessedValuation[Tif_NonTIF],$A$4))</f>
        <v>4991349</v>
      </c>
      <c r="Q283" s="8">
        <f>SUMPRODUCT(SUMIFS(AssessedValuation[100% Other],AssessedValuation[Dist],$C283:$E283,AssessedValuation[Tif_NonTIF],$A$4))</f>
        <v>0</v>
      </c>
      <c r="R283" s="8">
        <f>SUMPRODUCT(SUMIFS(AssessedValuation[100% Gross],AssessedValuation[Dist],$C283:$E283,AssessedValuation[Tif_NonTIF],$A$4))</f>
        <v>543001387</v>
      </c>
      <c r="S283" s="8">
        <f>SUMPRODUCT(SUMIFS(AssessedValuation[100% Military Exempt],AssessedValuation[Dist],$C283:$E283,AssessedValuation[Tif_NonTIF],$A$4))</f>
        <v>520000</v>
      </c>
      <c r="T283" s="8">
        <f>SUMPRODUCT(SUMIFS(AssessedValuation[100% Homestead Exempt],AssessedValuation[Dist],$C283:$E283,AssessedValuation[Tif_NonTIF],$A$4))</f>
        <v>1631500</v>
      </c>
      <c r="U283" s="8">
        <f>SUMPRODUCT(SUMIFS(AssessedValuation[100% Net],AssessedValuation[Dist],$C283:$E283,AssessedValuation[Tif_NonTIF],$A$4))</f>
        <v>540849887</v>
      </c>
      <c r="V283" s="8">
        <f>SUMPRODUCT(SUMIFS(AssessedValuation[100% Gas &amp; Elec Utilities],AssessedValuation[Dist],$C283:$E283,AssessedValuation[Tif_NonTIF],$A$4))</f>
        <v>27076418</v>
      </c>
      <c r="W283" s="8">
        <f t="shared" si="4"/>
        <v>567926305</v>
      </c>
    </row>
    <row r="284" spans="1:23" x14ac:dyDescent="0.25">
      <c r="A284">
        <v>2026</v>
      </c>
      <c r="B284" t="s">
        <v>1031</v>
      </c>
      <c r="C284" t="s">
        <v>1597</v>
      </c>
      <c r="D284" t="s">
        <v>1750</v>
      </c>
      <c r="E284" t="s">
        <v>1750</v>
      </c>
      <c r="F284" t="s">
        <v>1597</v>
      </c>
      <c r="G284" t="s">
        <v>1598</v>
      </c>
      <c r="H284" s="8">
        <f>SUMPRODUCT(SUMIFS(AssessedValuation[100% Residential],AssessedValuation[Dist],$C284:$E284,AssessedValuation[Tif_NonTIF],$A$4))</f>
        <v>295731799</v>
      </c>
      <c r="I284" s="8">
        <f>SUMPRODUCT(SUMIFS(AssessedValuation[100% Ag Land],AssessedValuation[Dist],$C284:$E284,AssessedValuation[Tif_NonTIF],$A$4))</f>
        <v>185617521</v>
      </c>
      <c r="J284" s="8">
        <f>SUMPRODUCT(SUMIFS(AssessedValuation[100% Ag Building],AssessedValuation[Dist],$C284:$E284,AssessedValuation[Tif_NonTIF],$A$4))</f>
        <v>8602219</v>
      </c>
      <c r="K284" s="8">
        <f>SUMPRODUCT(SUMIFS(AssessedValuation[100% Commercial],AssessedValuation[Dist],$C284:$E284,AssessedValuation[Tif_NonTIF],$A$4))</f>
        <v>13253214</v>
      </c>
      <c r="L284" s="8">
        <f>SUMPRODUCT(SUMIFS(AssessedValuation[100% Industrial],AssessedValuation[Dist],$C284:$E284,AssessedValuation[Tif_NonTIF],$A$4))</f>
        <v>1329453</v>
      </c>
      <c r="M284" s="8">
        <f>SUMPRODUCT(SUMIFS(AssessedValuation[100% Reserved],AssessedValuation[Dist],$C284:$E284,AssessedValuation[Tif_NonTIF],$A$4))</f>
        <v>0</v>
      </c>
      <c r="N284" s="8">
        <f>SUMPRODUCT(SUMIFS(AssessedValuation[100% Reserved4],AssessedValuation[Dist],$C284,AssessedValuation[Tif_NonTIF],$A$4))</f>
        <v>0</v>
      </c>
      <c r="O284" s="8">
        <f>SUMPRODUCT(SUMIFS(AssessedValuation[100% Railroads],AssessedValuation[Dist],$C284:$E284,AssessedValuation[Tif_NonTIF],$A$4))</f>
        <v>16206278</v>
      </c>
      <c r="P284" s="8">
        <f>SUMPRODUCT(SUMIFS(AssessedValuation[100% Utilities],AssessedValuation[Dist],$C284:$E284,AssessedValuation[Tif_NonTIF],$A$4))</f>
        <v>1812539</v>
      </c>
      <c r="Q284" s="8">
        <f>SUMPRODUCT(SUMIFS(AssessedValuation[100% Other],AssessedValuation[Dist],$C284:$E284,AssessedValuation[Tif_NonTIF],$A$4))</f>
        <v>259</v>
      </c>
      <c r="R284" s="8">
        <f>SUMPRODUCT(SUMIFS(AssessedValuation[100% Gross],AssessedValuation[Dist],$C284:$E284,AssessedValuation[Tif_NonTIF],$A$4))</f>
        <v>522553282</v>
      </c>
      <c r="S284" s="8">
        <f>SUMPRODUCT(SUMIFS(AssessedValuation[100% Military Exempt],AssessedValuation[Dist],$C284:$E284,AssessedValuation[Tif_NonTIF],$A$4))</f>
        <v>660000</v>
      </c>
      <c r="T284" s="8">
        <f>SUMPRODUCT(SUMIFS(AssessedValuation[100% Homestead Exempt],AssessedValuation[Dist],$C284:$E284,AssessedValuation[Tif_NonTIF],$A$4))</f>
        <v>1638000</v>
      </c>
      <c r="U284" s="8">
        <f>SUMPRODUCT(SUMIFS(AssessedValuation[100% Net],AssessedValuation[Dist],$C284:$E284,AssessedValuation[Tif_NonTIF],$A$4))</f>
        <v>520255282</v>
      </c>
      <c r="V284" s="8">
        <f>SUMPRODUCT(SUMIFS(AssessedValuation[100% Gas &amp; Elec Utilities],AssessedValuation[Dist],$C284:$E284,AssessedValuation[Tif_NonTIF],$A$4))</f>
        <v>15232928</v>
      </c>
      <c r="W284" s="8">
        <f t="shared" si="4"/>
        <v>535488210</v>
      </c>
    </row>
    <row r="285" spans="1:23" x14ac:dyDescent="0.25">
      <c r="A285">
        <v>2026</v>
      </c>
      <c r="B285" t="s">
        <v>1040</v>
      </c>
      <c r="C285" t="s">
        <v>1599</v>
      </c>
      <c r="D285" t="s">
        <v>1750</v>
      </c>
      <c r="E285" t="s">
        <v>1750</v>
      </c>
      <c r="F285" t="s">
        <v>1599</v>
      </c>
      <c r="G285" t="s">
        <v>1600</v>
      </c>
      <c r="H285" s="8">
        <f>SUMPRODUCT(SUMIFS(AssessedValuation[100% Residential],AssessedValuation[Dist],$C285:$E285,AssessedValuation[Tif_NonTIF],$A$4))</f>
        <v>85758327</v>
      </c>
      <c r="I285" s="8">
        <f>SUMPRODUCT(SUMIFS(AssessedValuation[100% Ag Land],AssessedValuation[Dist],$C285:$E285,AssessedValuation[Tif_NonTIF],$A$4))</f>
        <v>120990834</v>
      </c>
      <c r="J285" s="8">
        <f>SUMPRODUCT(SUMIFS(AssessedValuation[100% Ag Building],AssessedValuation[Dist],$C285:$E285,AssessedValuation[Tif_NonTIF],$A$4))</f>
        <v>8162000</v>
      </c>
      <c r="K285" s="8">
        <f>SUMPRODUCT(SUMIFS(AssessedValuation[100% Commercial],AssessedValuation[Dist],$C285:$E285,AssessedValuation[Tif_NonTIF],$A$4))</f>
        <v>6269243</v>
      </c>
      <c r="L285" s="8">
        <f>SUMPRODUCT(SUMIFS(AssessedValuation[100% Industrial],AssessedValuation[Dist],$C285:$E285,AssessedValuation[Tif_NonTIF],$A$4))</f>
        <v>11720676</v>
      </c>
      <c r="M285" s="8">
        <f>SUMPRODUCT(SUMIFS(AssessedValuation[100% Reserved],AssessedValuation[Dist],$C285:$E285,AssessedValuation[Tif_NonTIF],$A$4))</f>
        <v>0</v>
      </c>
      <c r="N285" s="8">
        <f>SUMPRODUCT(SUMIFS(AssessedValuation[100% Reserved4],AssessedValuation[Dist],$C285,AssessedValuation[Tif_NonTIF],$A$4))</f>
        <v>0</v>
      </c>
      <c r="O285" s="8">
        <f>SUMPRODUCT(SUMIFS(AssessedValuation[100% Railroads],AssessedValuation[Dist],$C285:$E285,AssessedValuation[Tif_NonTIF],$A$4))</f>
        <v>0</v>
      </c>
      <c r="P285" s="8">
        <f>SUMPRODUCT(SUMIFS(AssessedValuation[100% Utilities],AssessedValuation[Dist],$C285:$E285,AssessedValuation[Tif_NonTIF],$A$4))</f>
        <v>987240</v>
      </c>
      <c r="Q285" s="8">
        <f>SUMPRODUCT(SUMIFS(AssessedValuation[100% Other],AssessedValuation[Dist],$C285:$E285,AssessedValuation[Tif_NonTIF],$A$4))</f>
        <v>0</v>
      </c>
      <c r="R285" s="8">
        <f>SUMPRODUCT(SUMIFS(AssessedValuation[100% Gross],AssessedValuation[Dist],$C285:$E285,AssessedValuation[Tif_NonTIF],$A$4))</f>
        <v>233888320</v>
      </c>
      <c r="S285" s="8">
        <f>SUMPRODUCT(SUMIFS(AssessedValuation[100% Military Exempt],AssessedValuation[Dist],$C285:$E285,AssessedValuation[Tif_NonTIF],$A$4))</f>
        <v>319653</v>
      </c>
      <c r="T285" s="8">
        <f>SUMPRODUCT(SUMIFS(AssessedValuation[100% Homestead Exempt],AssessedValuation[Dist],$C285:$E285,AssessedValuation[Tif_NonTIF],$A$4))</f>
        <v>1059500</v>
      </c>
      <c r="U285" s="8">
        <f>SUMPRODUCT(SUMIFS(AssessedValuation[100% Net],AssessedValuation[Dist],$C285:$E285,AssessedValuation[Tif_NonTIF],$A$4))</f>
        <v>232509167</v>
      </c>
      <c r="V285" s="8">
        <f>SUMPRODUCT(SUMIFS(AssessedValuation[100% Gas &amp; Elec Utilities],AssessedValuation[Dist],$C285:$E285,AssessedValuation[Tif_NonTIF],$A$4))</f>
        <v>16721880</v>
      </c>
      <c r="W285" s="8">
        <f t="shared" si="4"/>
        <v>249231047</v>
      </c>
    </row>
    <row r="286" spans="1:23" x14ac:dyDescent="0.25">
      <c r="A286">
        <v>2026</v>
      </c>
      <c r="B286" t="s">
        <v>1029</v>
      </c>
      <c r="C286" t="s">
        <v>1601</v>
      </c>
      <c r="D286" t="s">
        <v>1750</v>
      </c>
      <c r="E286" t="s">
        <v>1750</v>
      </c>
      <c r="F286" t="s">
        <v>1601</v>
      </c>
      <c r="G286" t="s">
        <v>1602</v>
      </c>
      <c r="H286" s="8">
        <f>SUMPRODUCT(SUMIFS(AssessedValuation[100% Residential],AssessedValuation[Dist],$C286:$E286,AssessedValuation[Tif_NonTIF],$A$4))</f>
        <v>169947013</v>
      </c>
      <c r="I286" s="8">
        <f>SUMPRODUCT(SUMIFS(AssessedValuation[100% Ag Land],AssessedValuation[Dist],$C286:$E286,AssessedValuation[Tif_NonTIF],$A$4))</f>
        <v>94581400</v>
      </c>
      <c r="J286" s="8">
        <f>SUMPRODUCT(SUMIFS(AssessedValuation[100% Ag Building],AssessedValuation[Dist],$C286:$E286,AssessedValuation[Tif_NonTIF],$A$4))</f>
        <v>4896260</v>
      </c>
      <c r="K286" s="8">
        <f>SUMPRODUCT(SUMIFS(AssessedValuation[100% Commercial],AssessedValuation[Dist],$C286:$E286,AssessedValuation[Tif_NonTIF],$A$4))</f>
        <v>13800187</v>
      </c>
      <c r="L286" s="8">
        <f>SUMPRODUCT(SUMIFS(AssessedValuation[100% Industrial],AssessedValuation[Dist],$C286:$E286,AssessedValuation[Tif_NonTIF],$A$4))</f>
        <v>0</v>
      </c>
      <c r="M286" s="8">
        <f>SUMPRODUCT(SUMIFS(AssessedValuation[100% Reserved],AssessedValuation[Dist],$C286:$E286,AssessedValuation[Tif_NonTIF],$A$4))</f>
        <v>0</v>
      </c>
      <c r="N286" s="8">
        <f>SUMPRODUCT(SUMIFS(AssessedValuation[100% Reserved4],AssessedValuation[Dist],$C286,AssessedValuation[Tif_NonTIF],$A$4))</f>
        <v>0</v>
      </c>
      <c r="O286" s="8">
        <f>SUMPRODUCT(SUMIFS(AssessedValuation[100% Railroads],AssessedValuation[Dist],$C286:$E286,AssessedValuation[Tif_NonTIF],$A$4))</f>
        <v>0</v>
      </c>
      <c r="P286" s="8">
        <f>SUMPRODUCT(SUMIFS(AssessedValuation[100% Utilities],AssessedValuation[Dist],$C286:$E286,AssessedValuation[Tif_NonTIF],$A$4))</f>
        <v>316933</v>
      </c>
      <c r="Q286" s="8">
        <f>SUMPRODUCT(SUMIFS(AssessedValuation[100% Other],AssessedValuation[Dist],$C286:$E286,AssessedValuation[Tif_NonTIF],$A$4))</f>
        <v>0</v>
      </c>
      <c r="R286" s="8">
        <f>SUMPRODUCT(SUMIFS(AssessedValuation[100% Gross],AssessedValuation[Dist],$C286:$E286,AssessedValuation[Tif_NonTIF],$A$4))</f>
        <v>283541793</v>
      </c>
      <c r="S286" s="8">
        <f>SUMPRODUCT(SUMIFS(AssessedValuation[100% Military Exempt],AssessedValuation[Dist],$C286:$E286,AssessedValuation[Tif_NonTIF],$A$4))</f>
        <v>508000</v>
      </c>
      <c r="T286" s="8">
        <f>SUMPRODUCT(SUMIFS(AssessedValuation[100% Homestead Exempt],AssessedValuation[Dist],$C286:$E286,AssessedValuation[Tif_NonTIF],$A$4))</f>
        <v>1521000</v>
      </c>
      <c r="U286" s="8">
        <f>SUMPRODUCT(SUMIFS(AssessedValuation[100% Net],AssessedValuation[Dist],$C286:$E286,AssessedValuation[Tif_NonTIF],$A$4))</f>
        <v>281512793</v>
      </c>
      <c r="V286" s="8">
        <f>SUMPRODUCT(SUMIFS(AssessedValuation[100% Gas &amp; Elec Utilities],AssessedValuation[Dist],$C286:$E286,AssessedValuation[Tif_NonTIF],$A$4))</f>
        <v>12405245</v>
      </c>
      <c r="W286" s="8">
        <f t="shared" si="4"/>
        <v>293918038</v>
      </c>
    </row>
    <row r="287" spans="1:23" x14ac:dyDescent="0.25">
      <c r="A287">
        <v>2026</v>
      </c>
      <c r="B287" t="s">
        <v>1052</v>
      </c>
      <c r="C287" t="s">
        <v>1603</v>
      </c>
      <c r="D287" t="s">
        <v>1750</v>
      </c>
      <c r="E287" t="s">
        <v>1750</v>
      </c>
      <c r="F287" t="s">
        <v>1603</v>
      </c>
      <c r="G287" t="s">
        <v>1604</v>
      </c>
      <c r="H287" s="8">
        <f>SUMPRODUCT(SUMIFS(AssessedValuation[100% Residential],AssessedValuation[Dist],$C287:$E287,AssessedValuation[Tif_NonTIF],$A$4))</f>
        <v>204358178</v>
      </c>
      <c r="I287" s="8">
        <f>SUMPRODUCT(SUMIFS(AssessedValuation[100% Ag Land],AssessedValuation[Dist],$C287:$E287,AssessedValuation[Tif_NonTIF],$A$4))</f>
        <v>165102670</v>
      </c>
      <c r="J287" s="8">
        <f>SUMPRODUCT(SUMIFS(AssessedValuation[100% Ag Building],AssessedValuation[Dist],$C287:$E287,AssessedValuation[Tif_NonTIF],$A$4))</f>
        <v>15821990</v>
      </c>
      <c r="K287" s="8">
        <f>SUMPRODUCT(SUMIFS(AssessedValuation[100% Commercial],AssessedValuation[Dist],$C287:$E287,AssessedValuation[Tif_NonTIF],$A$4))</f>
        <v>28213112</v>
      </c>
      <c r="L287" s="8">
        <f>SUMPRODUCT(SUMIFS(AssessedValuation[100% Industrial],AssessedValuation[Dist],$C287:$E287,AssessedValuation[Tif_NonTIF],$A$4))</f>
        <v>4519430</v>
      </c>
      <c r="M287" s="8">
        <f>SUMPRODUCT(SUMIFS(AssessedValuation[100% Reserved],AssessedValuation[Dist],$C287:$E287,AssessedValuation[Tif_NonTIF],$A$4))</f>
        <v>0</v>
      </c>
      <c r="N287" s="8">
        <f>SUMPRODUCT(SUMIFS(AssessedValuation[100% Reserved4],AssessedValuation[Dist],$C287,AssessedValuation[Tif_NonTIF],$A$4))</f>
        <v>0</v>
      </c>
      <c r="O287" s="8">
        <f>SUMPRODUCT(SUMIFS(AssessedValuation[100% Railroads],AssessedValuation[Dist],$C287:$E287,AssessedValuation[Tif_NonTIF],$A$4))</f>
        <v>5392671</v>
      </c>
      <c r="P287" s="8">
        <f>SUMPRODUCT(SUMIFS(AssessedValuation[100% Utilities],AssessedValuation[Dist],$C287:$E287,AssessedValuation[Tif_NonTIF],$A$4))</f>
        <v>850170</v>
      </c>
      <c r="Q287" s="8">
        <f>SUMPRODUCT(SUMIFS(AssessedValuation[100% Other],AssessedValuation[Dist],$C287:$E287,AssessedValuation[Tif_NonTIF],$A$4))</f>
        <v>0</v>
      </c>
      <c r="R287" s="8">
        <f>SUMPRODUCT(SUMIFS(AssessedValuation[100% Gross],AssessedValuation[Dist],$C287:$E287,AssessedValuation[Tif_NonTIF],$A$4))</f>
        <v>424258221</v>
      </c>
      <c r="S287" s="8">
        <f>SUMPRODUCT(SUMIFS(AssessedValuation[100% Military Exempt],AssessedValuation[Dist],$C287:$E287,AssessedValuation[Tif_NonTIF],$A$4))</f>
        <v>547704</v>
      </c>
      <c r="T287" s="8">
        <f>SUMPRODUCT(SUMIFS(AssessedValuation[100% Homestead Exempt],AssessedValuation[Dist],$C287:$E287,AssessedValuation[Tif_NonTIF],$A$4))</f>
        <v>1963000</v>
      </c>
      <c r="U287" s="8">
        <f>SUMPRODUCT(SUMIFS(AssessedValuation[100% Net],AssessedValuation[Dist],$C287:$E287,AssessedValuation[Tif_NonTIF],$A$4))</f>
        <v>421747517</v>
      </c>
      <c r="V287" s="8">
        <f>SUMPRODUCT(SUMIFS(AssessedValuation[100% Gas &amp; Elec Utilities],AssessedValuation[Dist],$C287:$E287,AssessedValuation[Tif_NonTIF],$A$4))</f>
        <v>18530775</v>
      </c>
      <c r="W287" s="8">
        <f t="shared" si="4"/>
        <v>440278292</v>
      </c>
    </row>
    <row r="288" spans="1:23" x14ac:dyDescent="0.25">
      <c r="A288">
        <v>2026</v>
      </c>
      <c r="B288" t="s">
        <v>1024</v>
      </c>
      <c r="C288" t="s">
        <v>1605</v>
      </c>
      <c r="D288" t="s">
        <v>1750</v>
      </c>
      <c r="E288" t="s">
        <v>1750</v>
      </c>
      <c r="F288" t="s">
        <v>1605</v>
      </c>
      <c r="G288" t="s">
        <v>1606</v>
      </c>
      <c r="H288" s="8">
        <f>SUMPRODUCT(SUMIFS(AssessedValuation[100% Residential],AssessedValuation[Dist],$C288:$E288,AssessedValuation[Tif_NonTIF],$A$4))</f>
        <v>128413800</v>
      </c>
      <c r="I288" s="8">
        <f>SUMPRODUCT(SUMIFS(AssessedValuation[100% Ag Land],AssessedValuation[Dist],$C288:$E288,AssessedValuation[Tif_NonTIF],$A$4))</f>
        <v>83338788</v>
      </c>
      <c r="J288" s="8">
        <f>SUMPRODUCT(SUMIFS(AssessedValuation[100% Ag Building],AssessedValuation[Dist],$C288:$E288,AssessedValuation[Tif_NonTIF],$A$4))</f>
        <v>3168960</v>
      </c>
      <c r="K288" s="8">
        <f>SUMPRODUCT(SUMIFS(AssessedValuation[100% Commercial],AssessedValuation[Dist],$C288:$E288,AssessedValuation[Tif_NonTIF],$A$4))</f>
        <v>9203450</v>
      </c>
      <c r="L288" s="8">
        <f>SUMPRODUCT(SUMIFS(AssessedValuation[100% Industrial],AssessedValuation[Dist],$C288:$E288,AssessedValuation[Tif_NonTIF],$A$4))</f>
        <v>577370</v>
      </c>
      <c r="M288" s="8">
        <f>SUMPRODUCT(SUMIFS(AssessedValuation[100% Reserved],AssessedValuation[Dist],$C288:$E288,AssessedValuation[Tif_NonTIF],$A$4))</f>
        <v>0</v>
      </c>
      <c r="N288" s="8">
        <f>SUMPRODUCT(SUMIFS(AssessedValuation[100% Reserved4],AssessedValuation[Dist],$C288,AssessedValuation[Tif_NonTIF],$A$4))</f>
        <v>0</v>
      </c>
      <c r="O288" s="8">
        <f>SUMPRODUCT(SUMIFS(AssessedValuation[100% Railroads],AssessedValuation[Dist],$C288:$E288,AssessedValuation[Tif_NonTIF],$A$4))</f>
        <v>13068835</v>
      </c>
      <c r="P288" s="8">
        <f>SUMPRODUCT(SUMIFS(AssessedValuation[100% Utilities],AssessedValuation[Dist],$C288:$E288,AssessedValuation[Tif_NonTIF],$A$4))</f>
        <v>2945419</v>
      </c>
      <c r="Q288" s="8">
        <f>SUMPRODUCT(SUMIFS(AssessedValuation[100% Other],AssessedValuation[Dist],$C288:$E288,AssessedValuation[Tif_NonTIF],$A$4))</f>
        <v>10460</v>
      </c>
      <c r="R288" s="8">
        <f>SUMPRODUCT(SUMIFS(AssessedValuation[100% Gross],AssessedValuation[Dist],$C288:$E288,AssessedValuation[Tif_NonTIF],$A$4))</f>
        <v>240727082</v>
      </c>
      <c r="S288" s="8">
        <f>SUMPRODUCT(SUMIFS(AssessedValuation[100% Military Exempt],AssessedValuation[Dist],$C288:$E288,AssessedValuation[Tif_NonTIF],$A$4))</f>
        <v>397007</v>
      </c>
      <c r="T288" s="8">
        <f>SUMPRODUCT(SUMIFS(AssessedValuation[100% Homestead Exempt],AssessedValuation[Dist],$C288:$E288,AssessedValuation[Tif_NonTIF],$A$4))</f>
        <v>1079000</v>
      </c>
      <c r="U288" s="8">
        <f>SUMPRODUCT(SUMIFS(AssessedValuation[100% Net],AssessedValuation[Dist],$C288:$E288,AssessedValuation[Tif_NonTIF],$A$4))</f>
        <v>239251075</v>
      </c>
      <c r="V288" s="8">
        <f>SUMPRODUCT(SUMIFS(AssessedValuation[100% Gas &amp; Elec Utilities],AssessedValuation[Dist],$C288:$E288,AssessedValuation[Tif_NonTIF],$A$4))</f>
        <v>18477120</v>
      </c>
      <c r="W288" s="8">
        <f t="shared" si="4"/>
        <v>257728195</v>
      </c>
    </row>
    <row r="289" spans="1:23" x14ac:dyDescent="0.25">
      <c r="A289">
        <v>2026</v>
      </c>
      <c r="B289" t="s">
        <v>1037</v>
      </c>
      <c r="C289" t="s">
        <v>1607</v>
      </c>
      <c r="D289" t="s">
        <v>1750</v>
      </c>
      <c r="E289" t="s">
        <v>1750</v>
      </c>
      <c r="F289" t="s">
        <v>1607</v>
      </c>
      <c r="G289" t="s">
        <v>1608</v>
      </c>
      <c r="H289" s="8">
        <f>SUMPRODUCT(SUMIFS(AssessedValuation[100% Residential],AssessedValuation[Dist],$C289:$E289,AssessedValuation[Tif_NonTIF],$A$4))</f>
        <v>65620870</v>
      </c>
      <c r="I289" s="8">
        <f>SUMPRODUCT(SUMIFS(AssessedValuation[100% Ag Land],AssessedValuation[Dist],$C289:$E289,AssessedValuation[Tif_NonTIF],$A$4))</f>
        <v>127522126</v>
      </c>
      <c r="J289" s="8">
        <f>SUMPRODUCT(SUMIFS(AssessedValuation[100% Ag Building],AssessedValuation[Dist],$C289:$E289,AssessedValuation[Tif_NonTIF],$A$4))</f>
        <v>8942410</v>
      </c>
      <c r="K289" s="8">
        <f>SUMPRODUCT(SUMIFS(AssessedValuation[100% Commercial],AssessedValuation[Dist],$C289:$E289,AssessedValuation[Tif_NonTIF],$A$4))</f>
        <v>27104253</v>
      </c>
      <c r="L289" s="8">
        <f>SUMPRODUCT(SUMIFS(AssessedValuation[100% Industrial],AssessedValuation[Dist],$C289:$E289,AssessedValuation[Tif_NonTIF],$A$4))</f>
        <v>1262810</v>
      </c>
      <c r="M289" s="8">
        <f>SUMPRODUCT(SUMIFS(AssessedValuation[100% Reserved],AssessedValuation[Dist],$C289:$E289,AssessedValuation[Tif_NonTIF],$A$4))</f>
        <v>0</v>
      </c>
      <c r="N289" s="8">
        <f>SUMPRODUCT(SUMIFS(AssessedValuation[100% Reserved4],AssessedValuation[Dist],$C289,AssessedValuation[Tif_NonTIF],$A$4))</f>
        <v>0</v>
      </c>
      <c r="O289" s="8">
        <f>SUMPRODUCT(SUMIFS(AssessedValuation[100% Railroads],AssessedValuation[Dist],$C289:$E289,AssessedValuation[Tif_NonTIF],$A$4))</f>
        <v>24486294</v>
      </c>
      <c r="P289" s="8">
        <f>SUMPRODUCT(SUMIFS(AssessedValuation[100% Utilities],AssessedValuation[Dist],$C289:$E289,AssessedValuation[Tif_NonTIF],$A$4))</f>
        <v>0</v>
      </c>
      <c r="Q289" s="8">
        <f>SUMPRODUCT(SUMIFS(AssessedValuation[100% Other],AssessedValuation[Dist],$C289:$E289,AssessedValuation[Tif_NonTIF],$A$4))</f>
        <v>24836</v>
      </c>
      <c r="R289" s="8">
        <f>SUMPRODUCT(SUMIFS(AssessedValuation[100% Gross],AssessedValuation[Dist],$C289:$E289,AssessedValuation[Tif_NonTIF],$A$4))</f>
        <v>254963599</v>
      </c>
      <c r="S289" s="8">
        <f>SUMPRODUCT(SUMIFS(AssessedValuation[100% Military Exempt],AssessedValuation[Dist],$C289:$E289,AssessedValuation[Tif_NonTIF],$A$4))</f>
        <v>199475</v>
      </c>
      <c r="T289" s="8">
        <f>SUMPRODUCT(SUMIFS(AssessedValuation[100% Homestead Exempt],AssessedValuation[Dist],$C289:$E289,AssessedValuation[Tif_NonTIF],$A$4))</f>
        <v>279500</v>
      </c>
      <c r="U289" s="8">
        <f>SUMPRODUCT(SUMIFS(AssessedValuation[100% Net],AssessedValuation[Dist],$C289:$E289,AssessedValuation[Tif_NonTIF],$A$4))</f>
        <v>254484624</v>
      </c>
      <c r="V289" s="8">
        <f>SUMPRODUCT(SUMIFS(AssessedValuation[100% Gas &amp; Elec Utilities],AssessedValuation[Dist],$C289:$E289,AssessedValuation[Tif_NonTIF],$A$4))</f>
        <v>25752213</v>
      </c>
      <c r="W289" s="8">
        <f t="shared" si="4"/>
        <v>280236837</v>
      </c>
    </row>
    <row r="290" spans="1:23" x14ac:dyDescent="0.25">
      <c r="A290">
        <v>2026</v>
      </c>
      <c r="B290" t="s">
        <v>1031</v>
      </c>
      <c r="C290" t="s">
        <v>1609</v>
      </c>
      <c r="D290" t="s">
        <v>1750</v>
      </c>
      <c r="E290" t="s">
        <v>1750</v>
      </c>
      <c r="F290" t="s">
        <v>1609</v>
      </c>
      <c r="G290" t="s">
        <v>1610</v>
      </c>
      <c r="H290" s="8">
        <f>SUMPRODUCT(SUMIFS(AssessedValuation[100% Residential],AssessedValuation[Dist],$C290:$E290,AssessedValuation[Tif_NonTIF],$A$4))</f>
        <v>437968535</v>
      </c>
      <c r="I290" s="8">
        <f>SUMPRODUCT(SUMIFS(AssessedValuation[100% Ag Land],AssessedValuation[Dist],$C290:$E290,AssessedValuation[Tif_NonTIF],$A$4))</f>
        <v>119416900</v>
      </c>
      <c r="J290" s="8">
        <f>SUMPRODUCT(SUMIFS(AssessedValuation[100% Ag Building],AssessedValuation[Dist],$C290:$E290,AssessedValuation[Tif_NonTIF],$A$4))</f>
        <v>7085300</v>
      </c>
      <c r="K290" s="8">
        <f>SUMPRODUCT(SUMIFS(AssessedValuation[100% Commercial],AssessedValuation[Dist],$C290:$E290,AssessedValuation[Tif_NonTIF],$A$4))</f>
        <v>39137496</v>
      </c>
      <c r="L290" s="8">
        <f>SUMPRODUCT(SUMIFS(AssessedValuation[100% Industrial],AssessedValuation[Dist],$C290:$E290,AssessedValuation[Tif_NonTIF],$A$4))</f>
        <v>361300</v>
      </c>
      <c r="M290" s="8">
        <f>SUMPRODUCT(SUMIFS(AssessedValuation[100% Reserved],AssessedValuation[Dist],$C290:$E290,AssessedValuation[Tif_NonTIF],$A$4))</f>
        <v>0</v>
      </c>
      <c r="N290" s="8">
        <f>SUMPRODUCT(SUMIFS(AssessedValuation[100% Reserved4],AssessedValuation[Dist],$C290,AssessedValuation[Tif_NonTIF],$A$4))</f>
        <v>0</v>
      </c>
      <c r="O290" s="8">
        <f>SUMPRODUCT(SUMIFS(AssessedValuation[100% Railroads],AssessedValuation[Dist],$C290:$E290,AssessedValuation[Tif_NonTIF],$A$4))</f>
        <v>15709356</v>
      </c>
      <c r="P290" s="8">
        <f>SUMPRODUCT(SUMIFS(AssessedValuation[100% Utilities],AssessedValuation[Dist],$C290:$E290,AssessedValuation[Tif_NonTIF],$A$4))</f>
        <v>141384</v>
      </c>
      <c r="Q290" s="8">
        <f>SUMPRODUCT(SUMIFS(AssessedValuation[100% Other],AssessedValuation[Dist],$C290:$E290,AssessedValuation[Tif_NonTIF],$A$4))</f>
        <v>0</v>
      </c>
      <c r="R290" s="8">
        <f>SUMPRODUCT(SUMIFS(AssessedValuation[100% Gross],AssessedValuation[Dist],$C290:$E290,AssessedValuation[Tif_NonTIF],$A$4))</f>
        <v>619820271</v>
      </c>
      <c r="S290" s="8">
        <f>SUMPRODUCT(SUMIFS(AssessedValuation[100% Military Exempt],AssessedValuation[Dist],$C290:$E290,AssessedValuation[Tif_NonTIF],$A$4))</f>
        <v>724000</v>
      </c>
      <c r="T290" s="8">
        <f>SUMPRODUCT(SUMIFS(AssessedValuation[100% Homestead Exempt],AssessedValuation[Dist],$C290:$E290,AssessedValuation[Tif_NonTIF],$A$4))</f>
        <v>1872000</v>
      </c>
      <c r="U290" s="8">
        <f>SUMPRODUCT(SUMIFS(AssessedValuation[100% Net],AssessedValuation[Dist],$C290:$E290,AssessedValuation[Tif_NonTIF],$A$4))</f>
        <v>617224271</v>
      </c>
      <c r="V290" s="8">
        <f>SUMPRODUCT(SUMIFS(AssessedValuation[100% Gas &amp; Elec Utilities],AssessedValuation[Dist],$C290:$E290,AssessedValuation[Tif_NonTIF],$A$4))</f>
        <v>31595011</v>
      </c>
      <c r="W290" s="8">
        <f t="shared" si="4"/>
        <v>648819282</v>
      </c>
    </row>
    <row r="291" spans="1:23" x14ac:dyDescent="0.25">
      <c r="A291">
        <v>2026</v>
      </c>
      <c r="B291" t="s">
        <v>1029</v>
      </c>
      <c r="C291" t="s">
        <v>1611</v>
      </c>
      <c r="D291" t="s">
        <v>1750</v>
      </c>
      <c r="E291" t="s">
        <v>1750</v>
      </c>
      <c r="F291" t="s">
        <v>1733</v>
      </c>
      <c r="G291" t="s">
        <v>1612</v>
      </c>
      <c r="H291" s="8">
        <f>SUMPRODUCT(SUMIFS(AssessedValuation[100% Residential],AssessedValuation[Dist],$C291:$E291,AssessedValuation[Tif_NonTIF],$A$4))</f>
        <v>477783638</v>
      </c>
      <c r="I291" s="8">
        <f>SUMPRODUCT(SUMIFS(AssessedValuation[100% Ag Land],AssessedValuation[Dist],$C291:$E291,AssessedValuation[Tif_NonTIF],$A$4))</f>
        <v>308486526</v>
      </c>
      <c r="J291" s="8">
        <f>SUMPRODUCT(SUMIFS(AssessedValuation[100% Ag Building],AssessedValuation[Dist],$C291:$E291,AssessedValuation[Tif_NonTIF],$A$4))</f>
        <v>13580690</v>
      </c>
      <c r="K291" s="8">
        <f>SUMPRODUCT(SUMIFS(AssessedValuation[100% Commercial],AssessedValuation[Dist],$C291:$E291,AssessedValuation[Tif_NonTIF],$A$4))</f>
        <v>27380351</v>
      </c>
      <c r="L291" s="8">
        <f>SUMPRODUCT(SUMIFS(AssessedValuation[100% Industrial],AssessedValuation[Dist],$C291:$E291,AssessedValuation[Tif_NonTIF],$A$4))</f>
        <v>5505403</v>
      </c>
      <c r="M291" s="8">
        <f>SUMPRODUCT(SUMIFS(AssessedValuation[100% Reserved],AssessedValuation[Dist],$C291:$E291,AssessedValuation[Tif_NonTIF],$A$4))</f>
        <v>0</v>
      </c>
      <c r="N291" s="8">
        <f>SUMPRODUCT(SUMIFS(AssessedValuation[100% Reserved4],AssessedValuation[Dist],$C291,AssessedValuation[Tif_NonTIF],$A$4))</f>
        <v>0</v>
      </c>
      <c r="O291" s="8">
        <f>SUMPRODUCT(SUMIFS(AssessedValuation[100% Railroads],AssessedValuation[Dist],$C291:$E291,AssessedValuation[Tif_NonTIF],$A$4))</f>
        <v>4065073</v>
      </c>
      <c r="P291" s="8">
        <f>SUMPRODUCT(SUMIFS(AssessedValuation[100% Utilities],AssessedValuation[Dist],$C291:$E291,AssessedValuation[Tif_NonTIF],$A$4))</f>
        <v>3170358</v>
      </c>
      <c r="Q291" s="8">
        <f>SUMPRODUCT(SUMIFS(AssessedValuation[100% Other],AssessedValuation[Dist],$C291:$E291,AssessedValuation[Tif_NonTIF],$A$4))</f>
        <v>0</v>
      </c>
      <c r="R291" s="8">
        <f>SUMPRODUCT(SUMIFS(AssessedValuation[100% Gross],AssessedValuation[Dist],$C291:$E291,AssessedValuation[Tif_NonTIF],$A$4))</f>
        <v>839972039</v>
      </c>
      <c r="S291" s="8">
        <f>SUMPRODUCT(SUMIFS(AssessedValuation[100% Military Exempt],AssessedValuation[Dist],$C291:$E291,AssessedValuation[Tif_NonTIF],$A$4))</f>
        <v>1036000</v>
      </c>
      <c r="T291" s="8">
        <f>SUMPRODUCT(SUMIFS(AssessedValuation[100% Homestead Exempt],AssessedValuation[Dist],$C291:$E291,AssessedValuation[Tif_NonTIF],$A$4))</f>
        <v>4166500</v>
      </c>
      <c r="U291" s="8">
        <f>SUMPRODUCT(SUMIFS(AssessedValuation[100% Net],AssessedValuation[Dist],$C291:$E291,AssessedValuation[Tif_NonTIF],$A$4))</f>
        <v>834769539</v>
      </c>
      <c r="V291" s="8">
        <f>SUMPRODUCT(SUMIFS(AssessedValuation[100% Gas &amp; Elec Utilities],AssessedValuation[Dist],$C291:$E291,AssessedValuation[Tif_NonTIF],$A$4))</f>
        <v>65683536</v>
      </c>
      <c r="W291" s="8">
        <f t="shared" si="4"/>
        <v>900453075</v>
      </c>
    </row>
    <row r="292" spans="1:23" x14ac:dyDescent="0.25">
      <c r="A292">
        <v>2026</v>
      </c>
      <c r="B292" t="s">
        <v>1024</v>
      </c>
      <c r="C292" t="s">
        <v>1613</v>
      </c>
      <c r="D292" t="s">
        <v>1750</v>
      </c>
      <c r="E292" t="s">
        <v>1750</v>
      </c>
      <c r="F292" t="s">
        <v>1613</v>
      </c>
      <c r="G292" t="s">
        <v>1614</v>
      </c>
      <c r="H292" s="8">
        <f>SUMPRODUCT(SUMIFS(AssessedValuation[100% Residential],AssessedValuation[Dist],$C292:$E292,AssessedValuation[Tif_NonTIF],$A$4))</f>
        <v>325697816</v>
      </c>
      <c r="I292" s="8">
        <f>SUMPRODUCT(SUMIFS(AssessedValuation[100% Ag Land],AssessedValuation[Dist],$C292:$E292,AssessedValuation[Tif_NonTIF],$A$4))</f>
        <v>128309677</v>
      </c>
      <c r="J292" s="8">
        <f>SUMPRODUCT(SUMIFS(AssessedValuation[100% Ag Building],AssessedValuation[Dist],$C292:$E292,AssessedValuation[Tif_NonTIF],$A$4))</f>
        <v>6951610</v>
      </c>
      <c r="K292" s="8">
        <f>SUMPRODUCT(SUMIFS(AssessedValuation[100% Commercial],AssessedValuation[Dist],$C292:$E292,AssessedValuation[Tif_NonTIF],$A$4))</f>
        <v>62491534</v>
      </c>
      <c r="L292" s="8">
        <f>SUMPRODUCT(SUMIFS(AssessedValuation[100% Industrial],AssessedValuation[Dist],$C292:$E292,AssessedValuation[Tif_NonTIF],$A$4))</f>
        <v>43576851</v>
      </c>
      <c r="M292" s="8">
        <f>SUMPRODUCT(SUMIFS(AssessedValuation[100% Reserved],AssessedValuation[Dist],$C292:$E292,AssessedValuation[Tif_NonTIF],$A$4))</f>
        <v>0</v>
      </c>
      <c r="N292" s="8">
        <f>SUMPRODUCT(SUMIFS(AssessedValuation[100% Reserved4],AssessedValuation[Dist],$C292,AssessedValuation[Tif_NonTIF],$A$4))</f>
        <v>0</v>
      </c>
      <c r="O292" s="8">
        <f>SUMPRODUCT(SUMIFS(AssessedValuation[100% Railroads],AssessedValuation[Dist],$C292:$E292,AssessedValuation[Tif_NonTIF],$A$4))</f>
        <v>9742739</v>
      </c>
      <c r="P292" s="8">
        <f>SUMPRODUCT(SUMIFS(AssessedValuation[100% Utilities],AssessedValuation[Dist],$C292:$E292,AssessedValuation[Tif_NonTIF],$A$4))</f>
        <v>44951100</v>
      </c>
      <c r="Q292" s="8">
        <f>SUMPRODUCT(SUMIFS(AssessedValuation[100% Other],AssessedValuation[Dist],$C292:$E292,AssessedValuation[Tif_NonTIF],$A$4))</f>
        <v>219</v>
      </c>
      <c r="R292" s="8">
        <f>SUMPRODUCT(SUMIFS(AssessedValuation[100% Gross],AssessedValuation[Dist],$C292:$E292,AssessedValuation[Tif_NonTIF],$A$4))</f>
        <v>621721546</v>
      </c>
      <c r="S292" s="8">
        <f>SUMPRODUCT(SUMIFS(AssessedValuation[100% Military Exempt],AssessedValuation[Dist],$C292:$E292,AssessedValuation[Tif_NonTIF],$A$4))</f>
        <v>352000</v>
      </c>
      <c r="T292" s="8">
        <f>SUMPRODUCT(SUMIFS(AssessedValuation[100% Homestead Exempt],AssessedValuation[Dist],$C292:$E292,AssessedValuation[Tif_NonTIF],$A$4))</f>
        <v>1124500</v>
      </c>
      <c r="U292" s="8">
        <f>SUMPRODUCT(SUMIFS(AssessedValuation[100% Net],AssessedValuation[Dist],$C292:$E292,AssessedValuation[Tif_NonTIF],$A$4))</f>
        <v>620245046</v>
      </c>
      <c r="V292" s="8">
        <f>SUMPRODUCT(SUMIFS(AssessedValuation[100% Gas &amp; Elec Utilities],AssessedValuation[Dist],$C292:$E292,AssessedValuation[Tif_NonTIF],$A$4))</f>
        <v>69315791</v>
      </c>
      <c r="W292" s="8">
        <f t="shared" si="4"/>
        <v>689560837</v>
      </c>
    </row>
    <row r="293" spans="1:23" x14ac:dyDescent="0.25">
      <c r="A293">
        <v>2026</v>
      </c>
      <c r="B293" t="s">
        <v>1024</v>
      </c>
      <c r="C293" t="s">
        <v>1615</v>
      </c>
      <c r="D293" t="s">
        <v>1750</v>
      </c>
      <c r="E293" t="s">
        <v>1750</v>
      </c>
      <c r="F293" t="s">
        <v>1615</v>
      </c>
      <c r="G293" t="s">
        <v>1616</v>
      </c>
      <c r="H293" s="8">
        <f>SUMPRODUCT(SUMIFS(AssessedValuation[100% Residential],AssessedValuation[Dist],$C293:$E293,AssessedValuation[Tif_NonTIF],$A$4))</f>
        <v>2347660003</v>
      </c>
      <c r="I293" s="8">
        <f>SUMPRODUCT(SUMIFS(AssessedValuation[100% Ag Land],AssessedValuation[Dist],$C293:$E293,AssessedValuation[Tif_NonTIF],$A$4))</f>
        <v>1316320</v>
      </c>
      <c r="J293" s="8">
        <f>SUMPRODUCT(SUMIFS(AssessedValuation[100% Ag Building],AssessedValuation[Dist],$C293:$E293,AssessedValuation[Tif_NonTIF],$A$4))</f>
        <v>444000</v>
      </c>
      <c r="K293" s="8">
        <f>SUMPRODUCT(SUMIFS(AssessedValuation[100% Commercial],AssessedValuation[Dist],$C293:$E293,AssessedValuation[Tif_NonTIF],$A$4))</f>
        <v>502664110</v>
      </c>
      <c r="L293" s="8">
        <f>SUMPRODUCT(SUMIFS(AssessedValuation[100% Industrial],AssessedValuation[Dist],$C293:$E293,AssessedValuation[Tif_NonTIF],$A$4))</f>
        <v>17591724</v>
      </c>
      <c r="M293" s="8">
        <f>SUMPRODUCT(SUMIFS(AssessedValuation[100% Reserved],AssessedValuation[Dist],$C293:$E293,AssessedValuation[Tif_NonTIF],$A$4))</f>
        <v>0</v>
      </c>
      <c r="N293" s="8">
        <f>SUMPRODUCT(SUMIFS(AssessedValuation[100% Reserved4],AssessedValuation[Dist],$C293,AssessedValuation[Tif_NonTIF],$A$4))</f>
        <v>0</v>
      </c>
      <c r="O293" s="8">
        <f>SUMPRODUCT(SUMIFS(AssessedValuation[100% Railroads],AssessedValuation[Dist],$C293:$E293,AssessedValuation[Tif_NonTIF],$A$4))</f>
        <v>0</v>
      </c>
      <c r="P293" s="8">
        <f>SUMPRODUCT(SUMIFS(AssessedValuation[100% Utilities],AssessedValuation[Dist],$C293:$E293,AssessedValuation[Tif_NonTIF],$A$4))</f>
        <v>0</v>
      </c>
      <c r="Q293" s="8">
        <f>SUMPRODUCT(SUMIFS(AssessedValuation[100% Other],AssessedValuation[Dist],$C293:$E293,AssessedValuation[Tif_NonTIF],$A$4))</f>
        <v>0</v>
      </c>
      <c r="R293" s="8">
        <f>SUMPRODUCT(SUMIFS(AssessedValuation[100% Gross],AssessedValuation[Dist],$C293:$E293,AssessedValuation[Tif_NonTIF],$A$4))</f>
        <v>2869676157</v>
      </c>
      <c r="S293" s="8">
        <f>SUMPRODUCT(SUMIFS(AssessedValuation[100% Military Exempt],AssessedValuation[Dist],$C293:$E293,AssessedValuation[Tif_NonTIF],$A$4))</f>
        <v>2596000</v>
      </c>
      <c r="T293" s="8">
        <f>SUMPRODUCT(SUMIFS(AssessedValuation[100% Homestead Exempt],AssessedValuation[Dist],$C293:$E293,AssessedValuation[Tif_NonTIF],$A$4))</f>
        <v>12967500</v>
      </c>
      <c r="U293" s="8">
        <f>SUMPRODUCT(SUMIFS(AssessedValuation[100% Net],AssessedValuation[Dist],$C293:$E293,AssessedValuation[Tif_NonTIF],$A$4))</f>
        <v>2854112657</v>
      </c>
      <c r="V293" s="8">
        <f>SUMPRODUCT(SUMIFS(AssessedValuation[100% Gas &amp; Elec Utilities],AssessedValuation[Dist],$C293:$E293,AssessedValuation[Tif_NonTIF],$A$4))</f>
        <v>423900260</v>
      </c>
      <c r="W293" s="8">
        <f t="shared" si="4"/>
        <v>3278012917</v>
      </c>
    </row>
    <row r="294" spans="1:23" x14ac:dyDescent="0.25">
      <c r="A294">
        <v>2026</v>
      </c>
      <c r="B294" t="s">
        <v>1040</v>
      </c>
      <c r="C294" t="s">
        <v>1617</v>
      </c>
      <c r="D294" t="s">
        <v>1750</v>
      </c>
      <c r="E294" t="s">
        <v>1750</v>
      </c>
      <c r="F294" t="s">
        <v>1617</v>
      </c>
      <c r="G294" t="s">
        <v>1618</v>
      </c>
      <c r="H294" s="8">
        <f>SUMPRODUCT(SUMIFS(AssessedValuation[100% Residential],AssessedValuation[Dist],$C294:$E294,AssessedValuation[Tif_NonTIF],$A$4))</f>
        <v>433543310</v>
      </c>
      <c r="I294" s="8">
        <f>SUMPRODUCT(SUMIFS(AssessedValuation[100% Ag Land],AssessedValuation[Dist],$C294:$E294,AssessedValuation[Tif_NonTIF],$A$4))</f>
        <v>278305720</v>
      </c>
      <c r="J294" s="8">
        <f>SUMPRODUCT(SUMIFS(AssessedValuation[100% Ag Building],AssessedValuation[Dist],$C294:$E294,AssessedValuation[Tif_NonTIF],$A$4))</f>
        <v>19452560</v>
      </c>
      <c r="K294" s="8">
        <f>SUMPRODUCT(SUMIFS(AssessedValuation[100% Commercial],AssessedValuation[Dist],$C294:$E294,AssessedValuation[Tif_NonTIF],$A$4))</f>
        <v>44032070</v>
      </c>
      <c r="L294" s="8">
        <f>SUMPRODUCT(SUMIFS(AssessedValuation[100% Industrial],AssessedValuation[Dist],$C294:$E294,AssessedValuation[Tif_NonTIF],$A$4))</f>
        <v>9320940</v>
      </c>
      <c r="M294" s="8">
        <f>SUMPRODUCT(SUMIFS(AssessedValuation[100% Reserved],AssessedValuation[Dist],$C294:$E294,AssessedValuation[Tif_NonTIF],$A$4))</f>
        <v>0</v>
      </c>
      <c r="N294" s="8">
        <f>SUMPRODUCT(SUMIFS(AssessedValuation[100% Reserved4],AssessedValuation[Dist],$C294,AssessedValuation[Tif_NonTIF],$A$4))</f>
        <v>0</v>
      </c>
      <c r="O294" s="8">
        <f>SUMPRODUCT(SUMIFS(AssessedValuation[100% Railroads],AssessedValuation[Dist],$C294:$E294,AssessedValuation[Tif_NonTIF],$A$4))</f>
        <v>0</v>
      </c>
      <c r="P294" s="8">
        <f>SUMPRODUCT(SUMIFS(AssessedValuation[100% Utilities],AssessedValuation[Dist],$C294:$E294,AssessedValuation[Tif_NonTIF],$A$4))</f>
        <v>68150925</v>
      </c>
      <c r="Q294" s="8">
        <f>SUMPRODUCT(SUMIFS(AssessedValuation[100% Other],AssessedValuation[Dist],$C294:$E294,AssessedValuation[Tif_NonTIF],$A$4))</f>
        <v>0</v>
      </c>
      <c r="R294" s="8">
        <f>SUMPRODUCT(SUMIFS(AssessedValuation[100% Gross],AssessedValuation[Dist],$C294:$E294,AssessedValuation[Tif_NonTIF],$A$4))</f>
        <v>852805525</v>
      </c>
      <c r="S294" s="8">
        <f>SUMPRODUCT(SUMIFS(AssessedValuation[100% Military Exempt],AssessedValuation[Dist],$C294:$E294,AssessedValuation[Tif_NonTIF],$A$4))</f>
        <v>1470482</v>
      </c>
      <c r="T294" s="8">
        <f>SUMPRODUCT(SUMIFS(AssessedValuation[100% Homestead Exempt],AssessedValuation[Dist],$C294:$E294,AssessedValuation[Tif_NonTIF],$A$4))</f>
        <v>4044672</v>
      </c>
      <c r="U294" s="8">
        <f>SUMPRODUCT(SUMIFS(AssessedValuation[100% Net],AssessedValuation[Dist],$C294:$E294,AssessedValuation[Tif_NonTIF],$A$4))</f>
        <v>847290371</v>
      </c>
      <c r="V294" s="8">
        <f>SUMPRODUCT(SUMIFS(AssessedValuation[100% Gas &amp; Elec Utilities],AssessedValuation[Dist],$C294:$E294,AssessedValuation[Tif_NonTIF],$A$4))</f>
        <v>43443699</v>
      </c>
      <c r="W294" s="8">
        <f t="shared" si="4"/>
        <v>890734070</v>
      </c>
    </row>
    <row r="295" spans="1:23" x14ac:dyDescent="0.25">
      <c r="A295">
        <v>2026</v>
      </c>
      <c r="B295" t="s">
        <v>1024</v>
      </c>
      <c r="C295" t="s">
        <v>1619</v>
      </c>
      <c r="D295" t="s">
        <v>1750</v>
      </c>
      <c r="E295" t="s">
        <v>1750</v>
      </c>
      <c r="F295" t="s">
        <v>1619</v>
      </c>
      <c r="G295" t="s">
        <v>1620</v>
      </c>
      <c r="H295" s="8">
        <f>SUMPRODUCT(SUMIFS(AssessedValuation[100% Residential],AssessedValuation[Dist],$C295:$E295,AssessedValuation[Tif_NonTIF],$A$4))</f>
        <v>642249389</v>
      </c>
      <c r="I295" s="8">
        <f>SUMPRODUCT(SUMIFS(AssessedValuation[100% Ag Land],AssessedValuation[Dist],$C295:$E295,AssessedValuation[Tif_NonTIF],$A$4))</f>
        <v>33511310</v>
      </c>
      <c r="J295" s="8">
        <f>SUMPRODUCT(SUMIFS(AssessedValuation[100% Ag Building],AssessedValuation[Dist],$C295:$E295,AssessedValuation[Tif_NonTIF],$A$4))</f>
        <v>1674960</v>
      </c>
      <c r="K295" s="8">
        <f>SUMPRODUCT(SUMIFS(AssessedValuation[100% Commercial],AssessedValuation[Dist],$C295:$E295,AssessedValuation[Tif_NonTIF],$A$4))</f>
        <v>39537313</v>
      </c>
      <c r="L295" s="8">
        <f>SUMPRODUCT(SUMIFS(AssessedValuation[100% Industrial],AssessedValuation[Dist],$C295:$E295,AssessedValuation[Tif_NonTIF],$A$4))</f>
        <v>2566270</v>
      </c>
      <c r="M295" s="8">
        <f>SUMPRODUCT(SUMIFS(AssessedValuation[100% Reserved],AssessedValuation[Dist],$C295:$E295,AssessedValuation[Tif_NonTIF],$A$4))</f>
        <v>0</v>
      </c>
      <c r="N295" s="8">
        <f>SUMPRODUCT(SUMIFS(AssessedValuation[100% Reserved4],AssessedValuation[Dist],$C295,AssessedValuation[Tif_NonTIF],$A$4))</f>
        <v>0</v>
      </c>
      <c r="O295" s="8">
        <f>SUMPRODUCT(SUMIFS(AssessedValuation[100% Railroads],AssessedValuation[Dist],$C295:$E295,AssessedValuation[Tif_NonTIF],$A$4))</f>
        <v>1820486</v>
      </c>
      <c r="P295" s="8">
        <f>SUMPRODUCT(SUMIFS(AssessedValuation[100% Utilities],AssessedValuation[Dist],$C295:$E295,AssessedValuation[Tif_NonTIF],$A$4))</f>
        <v>880339</v>
      </c>
      <c r="Q295" s="8">
        <f>SUMPRODUCT(SUMIFS(AssessedValuation[100% Other],AssessedValuation[Dist],$C295:$E295,AssessedValuation[Tif_NonTIF],$A$4))</f>
        <v>0</v>
      </c>
      <c r="R295" s="8">
        <f>SUMPRODUCT(SUMIFS(AssessedValuation[100% Gross],AssessedValuation[Dist],$C295:$E295,AssessedValuation[Tif_NonTIF],$A$4))</f>
        <v>722240067</v>
      </c>
      <c r="S295" s="8">
        <f>SUMPRODUCT(SUMIFS(AssessedValuation[100% Military Exempt],AssessedValuation[Dist],$C295:$E295,AssessedValuation[Tif_NonTIF],$A$4))</f>
        <v>360000</v>
      </c>
      <c r="T295" s="8">
        <f>SUMPRODUCT(SUMIFS(AssessedValuation[100% Homestead Exempt],AssessedValuation[Dist],$C295:$E295,AssessedValuation[Tif_NonTIF],$A$4))</f>
        <v>1183000</v>
      </c>
      <c r="U295" s="8">
        <f>SUMPRODUCT(SUMIFS(AssessedValuation[100% Net],AssessedValuation[Dist],$C295:$E295,AssessedValuation[Tif_NonTIF],$A$4))</f>
        <v>720697067</v>
      </c>
      <c r="V295" s="8">
        <f>SUMPRODUCT(SUMIFS(AssessedValuation[100% Gas &amp; Elec Utilities],AssessedValuation[Dist],$C295:$E295,AssessedValuation[Tif_NonTIF],$A$4))</f>
        <v>72288435</v>
      </c>
      <c r="W295" s="8">
        <f t="shared" si="4"/>
        <v>792985502</v>
      </c>
    </row>
    <row r="296" spans="1:23" x14ac:dyDescent="0.25">
      <c r="A296">
        <v>2026</v>
      </c>
      <c r="B296" t="s">
        <v>1031</v>
      </c>
      <c r="C296" t="s">
        <v>1621</v>
      </c>
      <c r="D296" t="s">
        <v>1750</v>
      </c>
      <c r="E296" t="s">
        <v>1750</v>
      </c>
      <c r="F296" t="s">
        <v>1621</v>
      </c>
      <c r="G296" t="s">
        <v>1622</v>
      </c>
      <c r="H296" s="8">
        <f>SUMPRODUCT(SUMIFS(AssessedValuation[100% Residential],AssessedValuation[Dist],$C296:$E296,AssessedValuation[Tif_NonTIF],$A$4))</f>
        <v>101834538</v>
      </c>
      <c r="I296" s="8">
        <f>SUMPRODUCT(SUMIFS(AssessedValuation[100% Ag Land],AssessedValuation[Dist],$C296:$E296,AssessedValuation[Tif_NonTIF],$A$4))</f>
        <v>129377410</v>
      </c>
      <c r="J296" s="8">
        <f>SUMPRODUCT(SUMIFS(AssessedValuation[100% Ag Building],AssessedValuation[Dist],$C296:$E296,AssessedValuation[Tif_NonTIF],$A$4))</f>
        <v>5522930</v>
      </c>
      <c r="K296" s="8">
        <f>SUMPRODUCT(SUMIFS(AssessedValuation[100% Commercial],AssessedValuation[Dist],$C296:$E296,AssessedValuation[Tif_NonTIF],$A$4))</f>
        <v>14116862</v>
      </c>
      <c r="L296" s="8">
        <f>SUMPRODUCT(SUMIFS(AssessedValuation[100% Industrial],AssessedValuation[Dist],$C296:$E296,AssessedValuation[Tif_NonTIF],$A$4))</f>
        <v>0</v>
      </c>
      <c r="M296" s="8">
        <f>SUMPRODUCT(SUMIFS(AssessedValuation[100% Reserved],AssessedValuation[Dist],$C296:$E296,AssessedValuation[Tif_NonTIF],$A$4))</f>
        <v>0</v>
      </c>
      <c r="N296" s="8">
        <f>SUMPRODUCT(SUMIFS(AssessedValuation[100% Reserved4],AssessedValuation[Dist],$C296,AssessedValuation[Tif_NonTIF],$A$4))</f>
        <v>0</v>
      </c>
      <c r="O296" s="8">
        <f>SUMPRODUCT(SUMIFS(AssessedValuation[100% Railroads],AssessedValuation[Dist],$C296:$E296,AssessedValuation[Tif_NonTIF],$A$4))</f>
        <v>12272940</v>
      </c>
      <c r="P296" s="8">
        <f>SUMPRODUCT(SUMIFS(AssessedValuation[100% Utilities],AssessedValuation[Dist],$C296:$E296,AssessedValuation[Tif_NonTIF],$A$4))</f>
        <v>4292613</v>
      </c>
      <c r="Q296" s="8">
        <f>SUMPRODUCT(SUMIFS(AssessedValuation[100% Other],AssessedValuation[Dist],$C296:$E296,AssessedValuation[Tif_NonTIF],$A$4))</f>
        <v>0</v>
      </c>
      <c r="R296" s="8">
        <f>SUMPRODUCT(SUMIFS(AssessedValuation[100% Gross],AssessedValuation[Dist],$C296:$E296,AssessedValuation[Tif_NonTIF],$A$4))</f>
        <v>267417293</v>
      </c>
      <c r="S296" s="8">
        <f>SUMPRODUCT(SUMIFS(AssessedValuation[100% Military Exempt],AssessedValuation[Dist],$C296:$E296,AssessedValuation[Tif_NonTIF],$A$4))</f>
        <v>280000</v>
      </c>
      <c r="T296" s="8">
        <f>SUMPRODUCT(SUMIFS(AssessedValuation[100% Homestead Exempt],AssessedValuation[Dist],$C296:$E296,AssessedValuation[Tif_NonTIF],$A$4))</f>
        <v>656500</v>
      </c>
      <c r="U296" s="8">
        <f>SUMPRODUCT(SUMIFS(AssessedValuation[100% Net],AssessedValuation[Dist],$C296:$E296,AssessedValuation[Tif_NonTIF],$A$4))</f>
        <v>266480793</v>
      </c>
      <c r="V296" s="8">
        <f>SUMPRODUCT(SUMIFS(AssessedValuation[100% Gas &amp; Elec Utilities],AssessedValuation[Dist],$C296:$E296,AssessedValuation[Tif_NonTIF],$A$4))</f>
        <v>35838109</v>
      </c>
      <c r="W296" s="8">
        <f t="shared" si="4"/>
        <v>302318902</v>
      </c>
    </row>
    <row r="297" spans="1:23" x14ac:dyDescent="0.25">
      <c r="A297">
        <v>2026</v>
      </c>
      <c r="B297" t="s">
        <v>1043</v>
      </c>
      <c r="C297" t="s">
        <v>1623</v>
      </c>
      <c r="D297" t="s">
        <v>1750</v>
      </c>
      <c r="E297" t="s">
        <v>1750</v>
      </c>
      <c r="F297" t="s">
        <v>1623</v>
      </c>
      <c r="G297" t="s">
        <v>1624</v>
      </c>
      <c r="H297" s="8">
        <f>SUMPRODUCT(SUMIFS(AssessedValuation[100% Residential],AssessedValuation[Dist],$C297:$E297,AssessedValuation[Tif_NonTIF],$A$4))</f>
        <v>817229005</v>
      </c>
      <c r="I297" s="8">
        <f>SUMPRODUCT(SUMIFS(AssessedValuation[100% Ag Land],AssessedValuation[Dist],$C297:$E297,AssessedValuation[Tif_NonTIF],$A$4))</f>
        <v>241081940</v>
      </c>
      <c r="J297" s="8">
        <f>SUMPRODUCT(SUMIFS(AssessedValuation[100% Ag Building],AssessedValuation[Dist],$C297:$E297,AssessedValuation[Tif_NonTIF],$A$4))</f>
        <v>13860410</v>
      </c>
      <c r="K297" s="8">
        <f>SUMPRODUCT(SUMIFS(AssessedValuation[100% Commercial],AssessedValuation[Dist],$C297:$E297,AssessedValuation[Tif_NonTIF],$A$4))</f>
        <v>84748362</v>
      </c>
      <c r="L297" s="8">
        <f>SUMPRODUCT(SUMIFS(AssessedValuation[100% Industrial],AssessedValuation[Dist],$C297:$E297,AssessedValuation[Tif_NonTIF],$A$4))</f>
        <v>11403100</v>
      </c>
      <c r="M297" s="8">
        <f>SUMPRODUCT(SUMIFS(AssessedValuation[100% Reserved],AssessedValuation[Dist],$C297:$E297,AssessedValuation[Tif_NonTIF],$A$4))</f>
        <v>0</v>
      </c>
      <c r="N297" s="8">
        <f>SUMPRODUCT(SUMIFS(AssessedValuation[100% Reserved4],AssessedValuation[Dist],$C297,AssessedValuation[Tif_NonTIF],$A$4))</f>
        <v>0</v>
      </c>
      <c r="O297" s="8">
        <f>SUMPRODUCT(SUMIFS(AssessedValuation[100% Railroads],AssessedValuation[Dist],$C297:$E297,AssessedValuation[Tif_NonTIF],$A$4))</f>
        <v>6617483</v>
      </c>
      <c r="P297" s="8">
        <f>SUMPRODUCT(SUMIFS(AssessedValuation[100% Utilities],AssessedValuation[Dist],$C297:$E297,AssessedValuation[Tif_NonTIF],$A$4))</f>
        <v>2425509</v>
      </c>
      <c r="Q297" s="8">
        <f>SUMPRODUCT(SUMIFS(AssessedValuation[100% Other],AssessedValuation[Dist],$C297:$E297,AssessedValuation[Tif_NonTIF],$A$4))</f>
        <v>0</v>
      </c>
      <c r="R297" s="8">
        <f>SUMPRODUCT(SUMIFS(AssessedValuation[100% Gross],AssessedValuation[Dist],$C297:$E297,AssessedValuation[Tif_NonTIF],$A$4))</f>
        <v>1177365809</v>
      </c>
      <c r="S297" s="8">
        <f>SUMPRODUCT(SUMIFS(AssessedValuation[100% Military Exempt],AssessedValuation[Dist],$C297:$E297,AssessedValuation[Tif_NonTIF],$A$4))</f>
        <v>2097630</v>
      </c>
      <c r="T297" s="8">
        <f>SUMPRODUCT(SUMIFS(AssessedValuation[100% Homestead Exempt],AssessedValuation[Dist],$C297:$E297,AssessedValuation[Tif_NonTIF],$A$4))</f>
        <v>7187480</v>
      </c>
      <c r="U297" s="8">
        <f>SUMPRODUCT(SUMIFS(AssessedValuation[100% Net],AssessedValuation[Dist],$C297:$E297,AssessedValuation[Tif_NonTIF],$A$4))</f>
        <v>1168080699</v>
      </c>
      <c r="V297" s="8">
        <f>SUMPRODUCT(SUMIFS(AssessedValuation[100% Gas &amp; Elec Utilities],AssessedValuation[Dist],$C297:$E297,AssessedValuation[Tif_NonTIF],$A$4))</f>
        <v>68489713</v>
      </c>
      <c r="W297" s="8">
        <f t="shared" si="4"/>
        <v>1236570412</v>
      </c>
    </row>
    <row r="298" spans="1:23" x14ac:dyDescent="0.25">
      <c r="A298">
        <v>2026</v>
      </c>
      <c r="B298" t="s">
        <v>1040</v>
      </c>
      <c r="C298" t="s">
        <v>1625</v>
      </c>
      <c r="D298" t="s">
        <v>1750</v>
      </c>
      <c r="E298" t="s">
        <v>1750</v>
      </c>
      <c r="F298" t="s">
        <v>1625</v>
      </c>
      <c r="G298" t="s">
        <v>1626</v>
      </c>
      <c r="H298" s="8">
        <f>SUMPRODUCT(SUMIFS(AssessedValuation[100% Residential],AssessedValuation[Dist],$C298:$E298,AssessedValuation[Tif_NonTIF],$A$4))</f>
        <v>184119924</v>
      </c>
      <c r="I298" s="8">
        <f>SUMPRODUCT(SUMIFS(AssessedValuation[100% Ag Land],AssessedValuation[Dist],$C298:$E298,AssessedValuation[Tif_NonTIF],$A$4))</f>
        <v>105187856</v>
      </c>
      <c r="J298" s="8">
        <f>SUMPRODUCT(SUMIFS(AssessedValuation[100% Ag Building],AssessedValuation[Dist],$C298:$E298,AssessedValuation[Tif_NonTIF],$A$4))</f>
        <v>13119370</v>
      </c>
      <c r="K298" s="8">
        <f>SUMPRODUCT(SUMIFS(AssessedValuation[100% Commercial],AssessedValuation[Dist],$C298:$E298,AssessedValuation[Tif_NonTIF],$A$4))</f>
        <v>19966980</v>
      </c>
      <c r="L298" s="8">
        <f>SUMPRODUCT(SUMIFS(AssessedValuation[100% Industrial],AssessedValuation[Dist],$C298:$E298,AssessedValuation[Tif_NonTIF],$A$4))</f>
        <v>11216640</v>
      </c>
      <c r="M298" s="8">
        <f>SUMPRODUCT(SUMIFS(AssessedValuation[100% Reserved],AssessedValuation[Dist],$C298:$E298,AssessedValuation[Tif_NonTIF],$A$4))</f>
        <v>0</v>
      </c>
      <c r="N298" s="8">
        <f>SUMPRODUCT(SUMIFS(AssessedValuation[100% Reserved4],AssessedValuation[Dist],$C298,AssessedValuation[Tif_NonTIF],$A$4))</f>
        <v>0</v>
      </c>
      <c r="O298" s="8">
        <f>SUMPRODUCT(SUMIFS(AssessedValuation[100% Railroads],AssessedValuation[Dist],$C298:$E298,AssessedValuation[Tif_NonTIF],$A$4))</f>
        <v>0</v>
      </c>
      <c r="P298" s="8">
        <f>SUMPRODUCT(SUMIFS(AssessedValuation[100% Utilities],AssessedValuation[Dist],$C298:$E298,AssessedValuation[Tif_NonTIF],$A$4))</f>
        <v>347351</v>
      </c>
      <c r="Q298" s="8">
        <f>SUMPRODUCT(SUMIFS(AssessedValuation[100% Other],AssessedValuation[Dist],$C298:$E298,AssessedValuation[Tif_NonTIF],$A$4))</f>
        <v>0</v>
      </c>
      <c r="R298" s="8">
        <f>SUMPRODUCT(SUMIFS(AssessedValuation[100% Gross],AssessedValuation[Dist],$C298:$E298,AssessedValuation[Tif_NonTIF],$A$4))</f>
        <v>333958121</v>
      </c>
      <c r="S298" s="8">
        <f>SUMPRODUCT(SUMIFS(AssessedValuation[100% Military Exempt],AssessedValuation[Dist],$C298:$E298,AssessedValuation[Tif_NonTIF],$A$4))</f>
        <v>380000</v>
      </c>
      <c r="T298" s="8">
        <f>SUMPRODUCT(SUMIFS(AssessedValuation[100% Homestead Exempt],AssessedValuation[Dist],$C298:$E298,AssessedValuation[Tif_NonTIF],$A$4))</f>
        <v>1004250</v>
      </c>
      <c r="U298" s="8">
        <f>SUMPRODUCT(SUMIFS(AssessedValuation[100% Net],AssessedValuation[Dist],$C298:$E298,AssessedValuation[Tif_NonTIF],$A$4))</f>
        <v>332573871</v>
      </c>
      <c r="V298" s="8">
        <f>SUMPRODUCT(SUMIFS(AssessedValuation[100% Gas &amp; Elec Utilities],AssessedValuation[Dist],$C298:$E298,AssessedValuation[Tif_NonTIF],$A$4))</f>
        <v>26032694</v>
      </c>
      <c r="W298" s="8">
        <f t="shared" si="4"/>
        <v>358606565</v>
      </c>
    </row>
    <row r="299" spans="1:23" x14ac:dyDescent="0.25">
      <c r="A299">
        <v>2026</v>
      </c>
      <c r="B299" t="s">
        <v>1040</v>
      </c>
      <c r="C299" t="s">
        <v>1627</v>
      </c>
      <c r="D299" t="s">
        <v>1750</v>
      </c>
      <c r="E299" t="s">
        <v>1750</v>
      </c>
      <c r="F299" t="s">
        <v>1627</v>
      </c>
      <c r="G299" t="s">
        <v>1628</v>
      </c>
      <c r="H299" s="8">
        <f>SUMPRODUCT(SUMIFS(AssessedValuation[100% Residential],AssessedValuation[Dist],$C299:$E299,AssessedValuation[Tif_NonTIF],$A$4))</f>
        <v>224140788</v>
      </c>
      <c r="I299" s="8">
        <f>SUMPRODUCT(SUMIFS(AssessedValuation[100% Ag Land],AssessedValuation[Dist],$C299:$E299,AssessedValuation[Tif_NonTIF],$A$4))</f>
        <v>111651870</v>
      </c>
      <c r="J299" s="8">
        <f>SUMPRODUCT(SUMIFS(AssessedValuation[100% Ag Building],AssessedValuation[Dist],$C299:$E299,AssessedValuation[Tif_NonTIF],$A$4))</f>
        <v>5833100</v>
      </c>
      <c r="K299" s="8">
        <f>SUMPRODUCT(SUMIFS(AssessedValuation[100% Commercial],AssessedValuation[Dist],$C299:$E299,AssessedValuation[Tif_NonTIF],$A$4))</f>
        <v>25019648</v>
      </c>
      <c r="L299" s="8">
        <f>SUMPRODUCT(SUMIFS(AssessedValuation[100% Industrial],AssessedValuation[Dist],$C299:$E299,AssessedValuation[Tif_NonTIF],$A$4))</f>
        <v>7916480</v>
      </c>
      <c r="M299" s="8">
        <f>SUMPRODUCT(SUMIFS(AssessedValuation[100% Reserved],AssessedValuation[Dist],$C299:$E299,AssessedValuation[Tif_NonTIF],$A$4))</f>
        <v>0</v>
      </c>
      <c r="N299" s="8">
        <f>SUMPRODUCT(SUMIFS(AssessedValuation[100% Reserved4],AssessedValuation[Dist],$C299,AssessedValuation[Tif_NonTIF],$A$4))</f>
        <v>0</v>
      </c>
      <c r="O299" s="8">
        <f>SUMPRODUCT(SUMIFS(AssessedValuation[100% Railroads],AssessedValuation[Dist],$C299:$E299,AssessedValuation[Tif_NonTIF],$A$4))</f>
        <v>0</v>
      </c>
      <c r="P299" s="8">
        <f>SUMPRODUCT(SUMIFS(AssessedValuation[100% Utilities],AssessedValuation[Dist],$C299:$E299,AssessedValuation[Tif_NonTIF],$A$4))</f>
        <v>29653021</v>
      </c>
      <c r="Q299" s="8">
        <f>SUMPRODUCT(SUMIFS(AssessedValuation[100% Other],AssessedValuation[Dist],$C299:$E299,AssessedValuation[Tif_NonTIF],$A$4))</f>
        <v>0</v>
      </c>
      <c r="R299" s="8">
        <f>SUMPRODUCT(SUMIFS(AssessedValuation[100% Gross],AssessedValuation[Dist],$C299:$E299,AssessedValuation[Tif_NonTIF],$A$4))</f>
        <v>404214907</v>
      </c>
      <c r="S299" s="8">
        <f>SUMPRODUCT(SUMIFS(AssessedValuation[100% Military Exempt],AssessedValuation[Dist],$C299:$E299,AssessedValuation[Tif_NonTIF],$A$4))</f>
        <v>608000</v>
      </c>
      <c r="T299" s="8">
        <f>SUMPRODUCT(SUMIFS(AssessedValuation[100% Homestead Exempt],AssessedValuation[Dist],$C299:$E299,AssessedValuation[Tif_NonTIF],$A$4))</f>
        <v>1924000</v>
      </c>
      <c r="U299" s="8">
        <f>SUMPRODUCT(SUMIFS(AssessedValuation[100% Net],AssessedValuation[Dist],$C299:$E299,AssessedValuation[Tif_NonTIF],$A$4))</f>
        <v>401682907</v>
      </c>
      <c r="V299" s="8">
        <f>SUMPRODUCT(SUMIFS(AssessedValuation[100% Gas &amp; Elec Utilities],AssessedValuation[Dist],$C299:$E299,AssessedValuation[Tif_NonTIF],$A$4))</f>
        <v>129057786</v>
      </c>
      <c r="W299" s="8">
        <f t="shared" si="4"/>
        <v>530740693</v>
      </c>
    </row>
    <row r="300" spans="1:23" x14ac:dyDescent="0.25">
      <c r="A300">
        <v>2026</v>
      </c>
      <c r="B300" t="s">
        <v>1029</v>
      </c>
      <c r="C300" t="s">
        <v>1629</v>
      </c>
      <c r="D300" t="s">
        <v>1750</v>
      </c>
      <c r="E300" t="s">
        <v>1750</v>
      </c>
      <c r="F300" t="s">
        <v>1629</v>
      </c>
      <c r="G300" t="s">
        <v>1630</v>
      </c>
      <c r="H300" s="8">
        <f>SUMPRODUCT(SUMIFS(AssessedValuation[100% Residential],AssessedValuation[Dist],$C300:$E300,AssessedValuation[Tif_NonTIF],$A$4))</f>
        <v>288465196</v>
      </c>
      <c r="I300" s="8">
        <f>SUMPRODUCT(SUMIFS(AssessedValuation[100% Ag Land],AssessedValuation[Dist],$C300:$E300,AssessedValuation[Tif_NonTIF],$A$4))</f>
        <v>127177940</v>
      </c>
      <c r="J300" s="8">
        <f>SUMPRODUCT(SUMIFS(AssessedValuation[100% Ag Building],AssessedValuation[Dist],$C300:$E300,AssessedValuation[Tif_NonTIF],$A$4))</f>
        <v>11183920</v>
      </c>
      <c r="K300" s="8">
        <f>SUMPRODUCT(SUMIFS(AssessedValuation[100% Commercial],AssessedValuation[Dist],$C300:$E300,AssessedValuation[Tif_NonTIF],$A$4))</f>
        <v>21113850</v>
      </c>
      <c r="L300" s="8">
        <f>SUMPRODUCT(SUMIFS(AssessedValuation[100% Industrial],AssessedValuation[Dist],$C300:$E300,AssessedValuation[Tif_NonTIF],$A$4))</f>
        <v>19196240</v>
      </c>
      <c r="M300" s="8">
        <f>SUMPRODUCT(SUMIFS(AssessedValuation[100% Reserved],AssessedValuation[Dist],$C300:$E300,AssessedValuation[Tif_NonTIF],$A$4))</f>
        <v>0</v>
      </c>
      <c r="N300" s="8">
        <f>SUMPRODUCT(SUMIFS(AssessedValuation[100% Reserved4],AssessedValuation[Dist],$C300,AssessedValuation[Tif_NonTIF],$A$4))</f>
        <v>0</v>
      </c>
      <c r="O300" s="8">
        <f>SUMPRODUCT(SUMIFS(AssessedValuation[100% Railroads],AssessedValuation[Dist],$C300:$E300,AssessedValuation[Tif_NonTIF],$A$4))</f>
        <v>2609428</v>
      </c>
      <c r="P300" s="8">
        <f>SUMPRODUCT(SUMIFS(AssessedValuation[100% Utilities],AssessedValuation[Dist],$C300:$E300,AssessedValuation[Tif_NonTIF],$A$4))</f>
        <v>500016</v>
      </c>
      <c r="Q300" s="8">
        <f>SUMPRODUCT(SUMIFS(AssessedValuation[100% Other],AssessedValuation[Dist],$C300:$E300,AssessedValuation[Tif_NonTIF],$A$4))</f>
        <v>0</v>
      </c>
      <c r="R300" s="8">
        <f>SUMPRODUCT(SUMIFS(AssessedValuation[100% Gross],AssessedValuation[Dist],$C300:$E300,AssessedValuation[Tif_NonTIF],$A$4))</f>
        <v>470246590</v>
      </c>
      <c r="S300" s="8">
        <f>SUMPRODUCT(SUMIFS(AssessedValuation[100% Military Exempt],AssessedValuation[Dist],$C300:$E300,AssessedValuation[Tif_NonTIF],$A$4))</f>
        <v>640000</v>
      </c>
      <c r="T300" s="8">
        <f>SUMPRODUCT(SUMIFS(AssessedValuation[100% Homestead Exempt],AssessedValuation[Dist],$C300:$E300,AssessedValuation[Tif_NonTIF],$A$4))</f>
        <v>2288000</v>
      </c>
      <c r="U300" s="8">
        <f>SUMPRODUCT(SUMIFS(AssessedValuation[100% Net],AssessedValuation[Dist],$C300:$E300,AssessedValuation[Tif_NonTIF],$A$4))</f>
        <v>467318590</v>
      </c>
      <c r="V300" s="8">
        <f>SUMPRODUCT(SUMIFS(AssessedValuation[100% Gas &amp; Elec Utilities],AssessedValuation[Dist],$C300:$E300,AssessedValuation[Tif_NonTIF],$A$4))</f>
        <v>26281846</v>
      </c>
      <c r="W300" s="8">
        <f t="shared" si="4"/>
        <v>493600436</v>
      </c>
    </row>
    <row r="301" spans="1:23" x14ac:dyDescent="0.25">
      <c r="A301">
        <v>2026</v>
      </c>
      <c r="B301" t="s">
        <v>1043</v>
      </c>
      <c r="C301" t="s">
        <v>1631</v>
      </c>
      <c r="D301" t="s">
        <v>1750</v>
      </c>
      <c r="E301" t="s">
        <v>1750</v>
      </c>
      <c r="F301" t="s">
        <v>1631</v>
      </c>
      <c r="G301" t="s">
        <v>1632</v>
      </c>
      <c r="H301" s="8">
        <f>SUMPRODUCT(SUMIFS(AssessedValuation[100% Residential],AssessedValuation[Dist],$C301:$E301,AssessedValuation[Tif_NonTIF],$A$4))</f>
        <v>681766759</v>
      </c>
      <c r="I301" s="8">
        <f>SUMPRODUCT(SUMIFS(AssessedValuation[100% Ag Land],AssessedValuation[Dist],$C301:$E301,AssessedValuation[Tif_NonTIF],$A$4))</f>
        <v>184644457</v>
      </c>
      <c r="J301" s="8">
        <f>SUMPRODUCT(SUMIFS(AssessedValuation[100% Ag Building],AssessedValuation[Dist],$C301:$E301,AssessedValuation[Tif_NonTIF],$A$4))</f>
        <v>25459000</v>
      </c>
      <c r="K301" s="8">
        <f>SUMPRODUCT(SUMIFS(AssessedValuation[100% Commercial],AssessedValuation[Dist],$C301:$E301,AssessedValuation[Tif_NonTIF],$A$4))</f>
        <v>98608744</v>
      </c>
      <c r="L301" s="8">
        <f>SUMPRODUCT(SUMIFS(AssessedValuation[100% Industrial],AssessedValuation[Dist],$C301:$E301,AssessedValuation[Tif_NonTIF],$A$4))</f>
        <v>11456627</v>
      </c>
      <c r="M301" s="8">
        <f>SUMPRODUCT(SUMIFS(AssessedValuation[100% Reserved],AssessedValuation[Dist],$C301:$E301,AssessedValuation[Tif_NonTIF],$A$4))</f>
        <v>0</v>
      </c>
      <c r="N301" s="8">
        <f>SUMPRODUCT(SUMIFS(AssessedValuation[100% Reserved4],AssessedValuation[Dist],$C301,AssessedValuation[Tif_NonTIF],$A$4))</f>
        <v>0</v>
      </c>
      <c r="O301" s="8">
        <f>SUMPRODUCT(SUMIFS(AssessedValuation[100% Railroads],AssessedValuation[Dist],$C301:$E301,AssessedValuation[Tif_NonTIF],$A$4))</f>
        <v>5163871</v>
      </c>
      <c r="P301" s="8">
        <f>SUMPRODUCT(SUMIFS(AssessedValuation[100% Utilities],AssessedValuation[Dist],$C301:$E301,AssessedValuation[Tif_NonTIF],$A$4))</f>
        <v>9589806</v>
      </c>
      <c r="Q301" s="8">
        <f>SUMPRODUCT(SUMIFS(AssessedValuation[100% Other],AssessedValuation[Dist],$C301:$E301,AssessedValuation[Tif_NonTIF],$A$4))</f>
        <v>0</v>
      </c>
      <c r="R301" s="8">
        <f>SUMPRODUCT(SUMIFS(AssessedValuation[100% Gross],AssessedValuation[Dist],$C301:$E301,AssessedValuation[Tif_NonTIF],$A$4))</f>
        <v>1016689264</v>
      </c>
      <c r="S301" s="8">
        <f>SUMPRODUCT(SUMIFS(AssessedValuation[100% Military Exempt],AssessedValuation[Dist],$C301:$E301,AssessedValuation[Tif_NonTIF],$A$4))</f>
        <v>1512000</v>
      </c>
      <c r="T301" s="8">
        <f>SUMPRODUCT(SUMIFS(AssessedValuation[100% Homestead Exempt],AssessedValuation[Dist],$C301:$E301,AssessedValuation[Tif_NonTIF],$A$4))</f>
        <v>5473000</v>
      </c>
      <c r="U301" s="8">
        <f>SUMPRODUCT(SUMIFS(AssessedValuation[100% Net],AssessedValuation[Dist],$C301:$E301,AssessedValuation[Tif_NonTIF],$A$4))</f>
        <v>1009704264</v>
      </c>
      <c r="V301" s="8">
        <f>SUMPRODUCT(SUMIFS(AssessedValuation[100% Gas &amp; Elec Utilities],AssessedValuation[Dist],$C301:$E301,AssessedValuation[Tif_NonTIF],$A$4))</f>
        <v>62931115</v>
      </c>
      <c r="W301" s="8">
        <f t="shared" si="4"/>
        <v>1072635379</v>
      </c>
    </row>
    <row r="302" spans="1:23" x14ac:dyDescent="0.25">
      <c r="A302">
        <v>2026</v>
      </c>
      <c r="B302" t="s">
        <v>1029</v>
      </c>
      <c r="C302" t="s">
        <v>1633</v>
      </c>
      <c r="D302" t="s">
        <v>1750</v>
      </c>
      <c r="E302" t="s">
        <v>1750</v>
      </c>
      <c r="F302" t="s">
        <v>1633</v>
      </c>
      <c r="G302" t="s">
        <v>1634</v>
      </c>
      <c r="H302" s="8">
        <f>SUMPRODUCT(SUMIFS(AssessedValuation[100% Residential],AssessedValuation[Dist],$C302:$E302,AssessedValuation[Tif_NonTIF],$A$4))</f>
        <v>4298274241</v>
      </c>
      <c r="I302" s="8">
        <f>SUMPRODUCT(SUMIFS(AssessedValuation[100% Ag Land],AssessedValuation[Dist],$C302:$E302,AssessedValuation[Tif_NonTIF],$A$4))</f>
        <v>89294295</v>
      </c>
      <c r="J302" s="8">
        <f>SUMPRODUCT(SUMIFS(AssessedValuation[100% Ag Building],AssessedValuation[Dist],$C302:$E302,AssessedValuation[Tif_NonTIF],$A$4))</f>
        <v>5682484</v>
      </c>
      <c r="K302" s="8">
        <f>SUMPRODUCT(SUMIFS(AssessedValuation[100% Commercial],AssessedValuation[Dist],$C302:$E302,AssessedValuation[Tif_NonTIF],$A$4))</f>
        <v>840056278</v>
      </c>
      <c r="L302" s="8">
        <f>SUMPRODUCT(SUMIFS(AssessedValuation[100% Industrial],AssessedValuation[Dist],$C302:$E302,AssessedValuation[Tif_NonTIF],$A$4))</f>
        <v>137307889</v>
      </c>
      <c r="M302" s="8">
        <f>SUMPRODUCT(SUMIFS(AssessedValuation[100% Reserved],AssessedValuation[Dist],$C302:$E302,AssessedValuation[Tif_NonTIF],$A$4))</f>
        <v>0</v>
      </c>
      <c r="N302" s="8">
        <f>SUMPRODUCT(SUMIFS(AssessedValuation[100% Reserved4],AssessedValuation[Dist],$C302,AssessedValuation[Tif_NonTIF],$A$4))</f>
        <v>0</v>
      </c>
      <c r="O302" s="8">
        <f>SUMPRODUCT(SUMIFS(AssessedValuation[100% Railroads],AssessedValuation[Dist],$C302:$E302,AssessedValuation[Tif_NonTIF],$A$4))</f>
        <v>8810208</v>
      </c>
      <c r="P302" s="8">
        <f>SUMPRODUCT(SUMIFS(AssessedValuation[100% Utilities],AssessedValuation[Dist],$C302:$E302,AssessedValuation[Tif_NonTIF],$A$4))</f>
        <v>25361941</v>
      </c>
      <c r="Q302" s="8">
        <f>SUMPRODUCT(SUMIFS(AssessedValuation[100% Other],AssessedValuation[Dist],$C302:$E302,AssessedValuation[Tif_NonTIF],$A$4))</f>
        <v>0</v>
      </c>
      <c r="R302" s="8">
        <f>SUMPRODUCT(SUMIFS(AssessedValuation[100% Gross],AssessedValuation[Dist],$C302:$E302,AssessedValuation[Tif_NonTIF],$A$4))</f>
        <v>5404787336</v>
      </c>
      <c r="S302" s="8">
        <f>SUMPRODUCT(SUMIFS(AssessedValuation[100% Military Exempt],AssessedValuation[Dist],$C302:$E302,AssessedValuation[Tif_NonTIF],$A$4))</f>
        <v>10437899</v>
      </c>
      <c r="T302" s="8">
        <f>SUMPRODUCT(SUMIFS(AssessedValuation[100% Homestead Exempt],AssessedValuation[Dist],$C302:$E302,AssessedValuation[Tif_NonTIF],$A$4))</f>
        <v>45334129</v>
      </c>
      <c r="U302" s="8">
        <f>SUMPRODUCT(SUMIFS(AssessedValuation[100% Net],AssessedValuation[Dist],$C302:$E302,AssessedValuation[Tif_NonTIF],$A$4))</f>
        <v>5349015308</v>
      </c>
      <c r="V302" s="8">
        <f>SUMPRODUCT(SUMIFS(AssessedValuation[100% Gas &amp; Elec Utilities],AssessedValuation[Dist],$C302:$E302,AssessedValuation[Tif_NonTIF],$A$4))</f>
        <v>327735647</v>
      </c>
      <c r="W302" s="8">
        <f t="shared" si="4"/>
        <v>5676750955</v>
      </c>
    </row>
    <row r="303" spans="1:23" x14ac:dyDescent="0.25">
      <c r="A303">
        <v>2026</v>
      </c>
      <c r="B303" t="s">
        <v>1024</v>
      </c>
      <c r="C303" t="s">
        <v>1635</v>
      </c>
      <c r="D303" t="s">
        <v>1750</v>
      </c>
      <c r="E303" t="s">
        <v>1750</v>
      </c>
      <c r="F303" t="s">
        <v>1635</v>
      </c>
      <c r="G303" t="s">
        <v>1636</v>
      </c>
      <c r="H303" s="8">
        <f>SUMPRODUCT(SUMIFS(AssessedValuation[100% Residential],AssessedValuation[Dist],$C303:$E303,AssessedValuation[Tif_NonTIF],$A$4))</f>
        <v>10869100113</v>
      </c>
      <c r="I303" s="8">
        <f>SUMPRODUCT(SUMIFS(AssessedValuation[100% Ag Land],AssessedValuation[Dist],$C303:$E303,AssessedValuation[Tif_NonTIF],$A$4))</f>
        <v>21921480</v>
      </c>
      <c r="J303" s="8">
        <f>SUMPRODUCT(SUMIFS(AssessedValuation[100% Ag Building],AssessedValuation[Dist],$C303:$E303,AssessedValuation[Tif_NonTIF],$A$4))</f>
        <v>1287580</v>
      </c>
      <c r="K303" s="8">
        <f>SUMPRODUCT(SUMIFS(AssessedValuation[100% Commercial],AssessedValuation[Dist],$C303:$E303,AssessedValuation[Tif_NonTIF],$A$4))</f>
        <v>1875424011</v>
      </c>
      <c r="L303" s="8">
        <f>SUMPRODUCT(SUMIFS(AssessedValuation[100% Industrial],AssessedValuation[Dist],$C303:$E303,AssessedValuation[Tif_NonTIF],$A$4))</f>
        <v>206838454</v>
      </c>
      <c r="M303" s="8">
        <f>SUMPRODUCT(SUMIFS(AssessedValuation[100% Reserved],AssessedValuation[Dist],$C303:$E303,AssessedValuation[Tif_NonTIF],$A$4))</f>
        <v>0</v>
      </c>
      <c r="N303" s="8">
        <f>SUMPRODUCT(SUMIFS(AssessedValuation[100% Reserved4],AssessedValuation[Dist],$C303,AssessedValuation[Tif_NonTIF],$A$4))</f>
        <v>0</v>
      </c>
      <c r="O303" s="8">
        <f>SUMPRODUCT(SUMIFS(AssessedValuation[100% Railroads],AssessedValuation[Dist],$C303:$E303,AssessedValuation[Tif_NonTIF],$A$4))</f>
        <v>6653181</v>
      </c>
      <c r="P303" s="8">
        <f>SUMPRODUCT(SUMIFS(AssessedValuation[100% Utilities],AssessedValuation[Dist],$C303:$E303,AssessedValuation[Tif_NonTIF],$A$4))</f>
        <v>155119</v>
      </c>
      <c r="Q303" s="8">
        <f>SUMPRODUCT(SUMIFS(AssessedValuation[100% Other],AssessedValuation[Dist],$C303:$E303,AssessedValuation[Tif_NonTIF],$A$4))</f>
        <v>0</v>
      </c>
      <c r="R303" s="8">
        <f>SUMPRODUCT(SUMIFS(AssessedValuation[100% Gross],AssessedValuation[Dist],$C303:$E303,AssessedValuation[Tif_NonTIF],$A$4))</f>
        <v>12981379938</v>
      </c>
      <c r="S303" s="8">
        <f>SUMPRODUCT(SUMIFS(AssessedValuation[100% Military Exempt],AssessedValuation[Dist],$C303:$E303,AssessedValuation[Tif_NonTIF],$A$4))</f>
        <v>5072000</v>
      </c>
      <c r="T303" s="8">
        <f>SUMPRODUCT(SUMIFS(AssessedValuation[100% Homestead Exempt],AssessedValuation[Dist],$C303:$E303,AssessedValuation[Tif_NonTIF],$A$4))</f>
        <v>20161167</v>
      </c>
      <c r="U303" s="8">
        <f>SUMPRODUCT(SUMIFS(AssessedValuation[100% Net],AssessedValuation[Dist],$C303:$E303,AssessedValuation[Tif_NonTIF],$A$4))</f>
        <v>12956146771</v>
      </c>
      <c r="V303" s="8">
        <f>SUMPRODUCT(SUMIFS(AssessedValuation[100% Gas &amp; Elec Utilities],AssessedValuation[Dist],$C303:$E303,AssessedValuation[Tif_NonTIF],$A$4))</f>
        <v>165589868</v>
      </c>
      <c r="W303" s="8">
        <f t="shared" si="4"/>
        <v>13121736639</v>
      </c>
    </row>
    <row r="304" spans="1:23" x14ac:dyDescent="0.25">
      <c r="A304">
        <v>2026</v>
      </c>
      <c r="B304" t="s">
        <v>1029</v>
      </c>
      <c r="C304" t="s">
        <v>1637</v>
      </c>
      <c r="D304" t="s">
        <v>1750</v>
      </c>
      <c r="E304" t="s">
        <v>1750</v>
      </c>
      <c r="F304" t="s">
        <v>1637</v>
      </c>
      <c r="G304" t="s">
        <v>1638</v>
      </c>
      <c r="H304" s="8">
        <f>SUMPRODUCT(SUMIFS(AssessedValuation[100% Residential],AssessedValuation[Dist],$C304:$E304,AssessedValuation[Tif_NonTIF],$A$4))</f>
        <v>1310254178</v>
      </c>
      <c r="I304" s="8">
        <f>SUMPRODUCT(SUMIFS(AssessedValuation[100% Ag Land],AssessedValuation[Dist],$C304:$E304,AssessedValuation[Tif_NonTIF],$A$4))</f>
        <v>153932809</v>
      </c>
      <c r="J304" s="8">
        <f>SUMPRODUCT(SUMIFS(AssessedValuation[100% Ag Building],AssessedValuation[Dist],$C304:$E304,AssessedValuation[Tif_NonTIF],$A$4))</f>
        <v>11249011</v>
      </c>
      <c r="K304" s="8">
        <f>SUMPRODUCT(SUMIFS(AssessedValuation[100% Commercial],AssessedValuation[Dist],$C304:$E304,AssessedValuation[Tif_NonTIF],$A$4))</f>
        <v>163721992</v>
      </c>
      <c r="L304" s="8">
        <f>SUMPRODUCT(SUMIFS(AssessedValuation[100% Industrial],AssessedValuation[Dist],$C304:$E304,AssessedValuation[Tif_NonTIF],$A$4))</f>
        <v>39792437</v>
      </c>
      <c r="M304" s="8">
        <f>SUMPRODUCT(SUMIFS(AssessedValuation[100% Reserved],AssessedValuation[Dist],$C304:$E304,AssessedValuation[Tif_NonTIF],$A$4))</f>
        <v>0</v>
      </c>
      <c r="N304" s="8">
        <f>SUMPRODUCT(SUMIFS(AssessedValuation[100% Reserved4],AssessedValuation[Dist],$C304,AssessedValuation[Tif_NonTIF],$A$4))</f>
        <v>0</v>
      </c>
      <c r="O304" s="8">
        <f>SUMPRODUCT(SUMIFS(AssessedValuation[100% Railroads],AssessedValuation[Dist],$C304:$E304,AssessedValuation[Tif_NonTIF],$A$4))</f>
        <v>6006940</v>
      </c>
      <c r="P304" s="8">
        <f>SUMPRODUCT(SUMIFS(AssessedValuation[100% Utilities],AssessedValuation[Dist],$C304:$E304,AssessedValuation[Tif_NonTIF],$A$4))</f>
        <v>1171694</v>
      </c>
      <c r="Q304" s="8">
        <f>SUMPRODUCT(SUMIFS(AssessedValuation[100% Other],AssessedValuation[Dist],$C304:$E304,AssessedValuation[Tif_NonTIF],$A$4))</f>
        <v>0</v>
      </c>
      <c r="R304" s="8">
        <f>SUMPRODUCT(SUMIFS(AssessedValuation[100% Gross],AssessedValuation[Dist],$C304:$E304,AssessedValuation[Tif_NonTIF],$A$4))</f>
        <v>1686129061</v>
      </c>
      <c r="S304" s="8">
        <f>SUMPRODUCT(SUMIFS(AssessedValuation[100% Military Exempt],AssessedValuation[Dist],$C304:$E304,AssessedValuation[Tif_NonTIF],$A$4))</f>
        <v>2324000</v>
      </c>
      <c r="T304" s="8">
        <f>SUMPRODUCT(SUMIFS(AssessedValuation[100% Homestead Exempt],AssessedValuation[Dist],$C304:$E304,AssessedValuation[Tif_NonTIF],$A$4))</f>
        <v>8944000</v>
      </c>
      <c r="U304" s="8">
        <f>SUMPRODUCT(SUMIFS(AssessedValuation[100% Net],AssessedValuation[Dist],$C304:$E304,AssessedValuation[Tif_NonTIF],$A$4))</f>
        <v>1674861061</v>
      </c>
      <c r="V304" s="8">
        <f>SUMPRODUCT(SUMIFS(AssessedValuation[100% Gas &amp; Elec Utilities],AssessedValuation[Dist],$C304:$E304,AssessedValuation[Tif_NonTIF],$A$4))</f>
        <v>49075839</v>
      </c>
      <c r="W304" s="8">
        <f t="shared" si="4"/>
        <v>1723936900</v>
      </c>
    </row>
    <row r="305" spans="1:23" x14ac:dyDescent="0.25">
      <c r="A305">
        <v>2026</v>
      </c>
      <c r="B305" t="s">
        <v>1040</v>
      </c>
      <c r="C305" t="s">
        <v>1639</v>
      </c>
      <c r="D305" t="s">
        <v>1750</v>
      </c>
      <c r="E305" t="s">
        <v>1750</v>
      </c>
      <c r="F305" t="s">
        <v>1639</v>
      </c>
      <c r="G305" t="s">
        <v>1640</v>
      </c>
      <c r="H305" s="8">
        <f>SUMPRODUCT(SUMIFS(AssessedValuation[100% Residential],AssessedValuation[Dist],$C305:$E305,AssessedValuation[Tif_NonTIF],$A$4))</f>
        <v>211021593</v>
      </c>
      <c r="I305" s="8">
        <f>SUMPRODUCT(SUMIFS(AssessedValuation[100% Ag Land],AssessedValuation[Dist],$C305:$E305,AssessedValuation[Tif_NonTIF],$A$4))</f>
        <v>166999489</v>
      </c>
      <c r="J305" s="8">
        <f>SUMPRODUCT(SUMIFS(AssessedValuation[100% Ag Building],AssessedValuation[Dist],$C305:$E305,AssessedValuation[Tif_NonTIF],$A$4))</f>
        <v>8087163</v>
      </c>
      <c r="K305" s="8">
        <f>SUMPRODUCT(SUMIFS(AssessedValuation[100% Commercial],AssessedValuation[Dist],$C305:$E305,AssessedValuation[Tif_NonTIF],$A$4))</f>
        <v>19784970</v>
      </c>
      <c r="L305" s="8">
        <f>SUMPRODUCT(SUMIFS(AssessedValuation[100% Industrial],AssessedValuation[Dist],$C305:$E305,AssessedValuation[Tif_NonTIF],$A$4))</f>
        <v>8891910</v>
      </c>
      <c r="M305" s="8">
        <f>SUMPRODUCT(SUMIFS(AssessedValuation[100% Reserved],AssessedValuation[Dist],$C305:$E305,AssessedValuation[Tif_NonTIF],$A$4))</f>
        <v>0</v>
      </c>
      <c r="N305" s="8">
        <f>SUMPRODUCT(SUMIFS(AssessedValuation[100% Reserved4],AssessedValuation[Dist],$C305,AssessedValuation[Tif_NonTIF],$A$4))</f>
        <v>0</v>
      </c>
      <c r="O305" s="8">
        <f>SUMPRODUCT(SUMIFS(AssessedValuation[100% Railroads],AssessedValuation[Dist],$C305:$E305,AssessedValuation[Tif_NonTIF],$A$4))</f>
        <v>41692612</v>
      </c>
      <c r="P305" s="8">
        <f>SUMPRODUCT(SUMIFS(AssessedValuation[100% Utilities],AssessedValuation[Dist],$C305:$E305,AssessedValuation[Tif_NonTIF],$A$4))</f>
        <v>29763592</v>
      </c>
      <c r="Q305" s="8">
        <f>SUMPRODUCT(SUMIFS(AssessedValuation[100% Other],AssessedValuation[Dist],$C305:$E305,AssessedValuation[Tif_NonTIF],$A$4))</f>
        <v>0</v>
      </c>
      <c r="R305" s="8">
        <f>SUMPRODUCT(SUMIFS(AssessedValuation[100% Gross],AssessedValuation[Dist],$C305:$E305,AssessedValuation[Tif_NonTIF],$A$4))</f>
        <v>486241329</v>
      </c>
      <c r="S305" s="8">
        <f>SUMPRODUCT(SUMIFS(AssessedValuation[100% Military Exempt],AssessedValuation[Dist],$C305:$E305,AssessedValuation[Tif_NonTIF],$A$4))</f>
        <v>530723</v>
      </c>
      <c r="T305" s="8">
        <f>SUMPRODUCT(SUMIFS(AssessedValuation[100% Homestead Exempt],AssessedValuation[Dist],$C305:$E305,AssessedValuation[Tif_NonTIF],$A$4))</f>
        <v>2190500</v>
      </c>
      <c r="U305" s="8">
        <f>SUMPRODUCT(SUMIFS(AssessedValuation[100% Net],AssessedValuation[Dist],$C305:$E305,AssessedValuation[Tif_NonTIF],$A$4))</f>
        <v>483520106</v>
      </c>
      <c r="V305" s="8">
        <f>SUMPRODUCT(SUMIFS(AssessedValuation[100% Gas &amp; Elec Utilities],AssessedValuation[Dist],$C305:$E305,AssessedValuation[Tif_NonTIF],$A$4))</f>
        <v>40482049</v>
      </c>
      <c r="W305" s="8">
        <f t="shared" si="4"/>
        <v>524002155</v>
      </c>
    </row>
    <row r="306" spans="1:23" x14ac:dyDescent="0.25">
      <c r="A306">
        <v>2026</v>
      </c>
      <c r="B306" t="s">
        <v>1037</v>
      </c>
      <c r="C306" t="s">
        <v>1643</v>
      </c>
      <c r="D306" t="s">
        <v>1641</v>
      </c>
      <c r="E306" t="s">
        <v>1750</v>
      </c>
      <c r="F306" t="s">
        <v>1643</v>
      </c>
      <c r="G306" t="s">
        <v>1644</v>
      </c>
      <c r="H306" s="8">
        <f>SUMPRODUCT(SUMIFS(AssessedValuation[100% Residential],AssessedValuation[Dist],$C306:$E306,AssessedValuation[Tif_NonTIF],$A$4))</f>
        <v>637898279</v>
      </c>
      <c r="I306" s="8">
        <f>SUMPRODUCT(SUMIFS(AssessedValuation[100% Ag Land],AssessedValuation[Dist],$C306:$E306,AssessedValuation[Tif_NonTIF],$A$4))</f>
        <v>406403940</v>
      </c>
      <c r="J306" s="8">
        <f>SUMPRODUCT(SUMIFS(AssessedValuation[100% Ag Building],AssessedValuation[Dist],$C306:$E306,AssessedValuation[Tif_NonTIF],$A$4))</f>
        <v>9831740</v>
      </c>
      <c r="K306" s="8">
        <f>SUMPRODUCT(SUMIFS(AssessedValuation[100% Commercial],AssessedValuation[Dist],$C306:$E306,AssessedValuation[Tif_NonTIF],$A$4))</f>
        <v>131314929</v>
      </c>
      <c r="L306" s="8">
        <f>SUMPRODUCT(SUMIFS(AssessedValuation[100% Industrial],AssessedValuation[Dist],$C306:$E306,AssessedValuation[Tif_NonTIF],$A$4))</f>
        <v>104365796</v>
      </c>
      <c r="M306" s="8">
        <f>SUMPRODUCT(SUMIFS(AssessedValuation[100% Reserved],AssessedValuation[Dist],$C306:$E306,AssessedValuation[Tif_NonTIF],$A$4))</f>
        <v>0</v>
      </c>
      <c r="N306" s="8">
        <f>SUMPRODUCT(SUMIFS(AssessedValuation[100% Reserved4],AssessedValuation[Dist],$C306,AssessedValuation[Tif_NonTIF],$A$4))</f>
        <v>0</v>
      </c>
      <c r="O306" s="8">
        <f>SUMPRODUCT(SUMIFS(AssessedValuation[100% Railroads],AssessedValuation[Dist],$C306:$E306,AssessedValuation[Tif_NonTIF],$A$4))</f>
        <v>33230072</v>
      </c>
      <c r="P306" s="8">
        <f>SUMPRODUCT(SUMIFS(AssessedValuation[100% Utilities],AssessedValuation[Dist],$C306:$E306,AssessedValuation[Tif_NonTIF],$A$4))</f>
        <v>2514489</v>
      </c>
      <c r="Q306" s="8">
        <f>SUMPRODUCT(SUMIFS(AssessedValuation[100% Other],AssessedValuation[Dist],$C306:$E306,AssessedValuation[Tif_NonTIF],$A$4))</f>
        <v>12500</v>
      </c>
      <c r="R306" s="8">
        <f>SUMPRODUCT(SUMIFS(AssessedValuation[100% Gross],AssessedValuation[Dist],$C306:$E306,AssessedValuation[Tif_NonTIF],$A$4))</f>
        <v>1325571745</v>
      </c>
      <c r="S306" s="8">
        <f>SUMPRODUCT(SUMIFS(AssessedValuation[100% Military Exempt],AssessedValuation[Dist],$C306:$E306,AssessedValuation[Tif_NonTIF],$A$4))</f>
        <v>1560000</v>
      </c>
      <c r="T306" s="8">
        <f>SUMPRODUCT(SUMIFS(AssessedValuation[100% Homestead Exempt],AssessedValuation[Dist],$C306:$E306,AssessedValuation[Tif_NonTIF],$A$4))</f>
        <v>2704000</v>
      </c>
      <c r="U306" s="8">
        <f>SUMPRODUCT(SUMIFS(AssessedValuation[100% Net],AssessedValuation[Dist],$C306:$E306,AssessedValuation[Tif_NonTIF],$A$4))</f>
        <v>1321307745</v>
      </c>
      <c r="V306" s="8">
        <f>SUMPRODUCT(SUMIFS(AssessedValuation[100% Gas &amp; Elec Utilities],AssessedValuation[Dist],$C306:$E306,AssessedValuation[Tif_NonTIF],$A$4))</f>
        <v>39401927</v>
      </c>
      <c r="W306" s="8">
        <f t="shared" si="4"/>
        <v>1360709672</v>
      </c>
    </row>
    <row r="307" spans="1:23" x14ac:dyDescent="0.25">
      <c r="A307">
        <v>2026</v>
      </c>
      <c r="B307" t="s">
        <v>1037</v>
      </c>
      <c r="C307" t="s">
        <v>1645</v>
      </c>
      <c r="D307" t="s">
        <v>1750</v>
      </c>
      <c r="E307" t="s">
        <v>1750</v>
      </c>
      <c r="F307" t="s">
        <v>1645</v>
      </c>
      <c r="G307" t="s">
        <v>1646</v>
      </c>
      <c r="H307" s="8">
        <f>SUMPRODUCT(SUMIFS(AssessedValuation[100% Residential],AssessedValuation[Dist],$C307:$E307,AssessedValuation[Tif_NonTIF],$A$4))</f>
        <v>135889998</v>
      </c>
      <c r="I307" s="8">
        <f>SUMPRODUCT(SUMIFS(AssessedValuation[100% Ag Land],AssessedValuation[Dist],$C307:$E307,AssessedValuation[Tif_NonTIF],$A$4))</f>
        <v>193428326</v>
      </c>
      <c r="J307" s="8">
        <f>SUMPRODUCT(SUMIFS(AssessedValuation[100% Ag Building],AssessedValuation[Dist],$C307:$E307,AssessedValuation[Tif_NonTIF],$A$4))</f>
        <v>22505577</v>
      </c>
      <c r="K307" s="8">
        <f>SUMPRODUCT(SUMIFS(AssessedValuation[100% Commercial],AssessedValuation[Dist],$C307:$E307,AssessedValuation[Tif_NonTIF],$A$4))</f>
        <v>27732420</v>
      </c>
      <c r="L307" s="8">
        <f>SUMPRODUCT(SUMIFS(AssessedValuation[100% Industrial],AssessedValuation[Dist],$C307:$E307,AssessedValuation[Tif_NonTIF],$A$4))</f>
        <v>5327773</v>
      </c>
      <c r="M307" s="8">
        <f>SUMPRODUCT(SUMIFS(AssessedValuation[100% Reserved],AssessedValuation[Dist],$C307:$E307,AssessedValuation[Tif_NonTIF],$A$4))</f>
        <v>0</v>
      </c>
      <c r="N307" s="8">
        <f>SUMPRODUCT(SUMIFS(AssessedValuation[100% Reserved4],AssessedValuation[Dist],$C307,AssessedValuation[Tif_NonTIF],$A$4))</f>
        <v>0</v>
      </c>
      <c r="O307" s="8">
        <f>SUMPRODUCT(SUMIFS(AssessedValuation[100% Railroads],AssessedValuation[Dist],$C307:$E307,AssessedValuation[Tif_NonTIF],$A$4))</f>
        <v>19413813</v>
      </c>
      <c r="P307" s="8">
        <f>SUMPRODUCT(SUMIFS(AssessedValuation[100% Utilities],AssessedValuation[Dist],$C307:$E307,AssessedValuation[Tif_NonTIF],$A$4))</f>
        <v>624534</v>
      </c>
      <c r="Q307" s="8">
        <f>SUMPRODUCT(SUMIFS(AssessedValuation[100% Other],AssessedValuation[Dist],$C307:$E307,AssessedValuation[Tif_NonTIF],$A$4))</f>
        <v>0</v>
      </c>
      <c r="R307" s="8">
        <f>SUMPRODUCT(SUMIFS(AssessedValuation[100% Gross],AssessedValuation[Dist],$C307:$E307,AssessedValuation[Tif_NonTIF],$A$4))</f>
        <v>404922441</v>
      </c>
      <c r="S307" s="8">
        <f>SUMPRODUCT(SUMIFS(AssessedValuation[100% Military Exempt],AssessedValuation[Dist],$C307:$E307,AssessedValuation[Tif_NonTIF],$A$4))</f>
        <v>360000</v>
      </c>
      <c r="T307" s="8">
        <f>SUMPRODUCT(SUMIFS(AssessedValuation[100% Homestead Exempt],AssessedValuation[Dist],$C307:$E307,AssessedValuation[Tif_NonTIF],$A$4))</f>
        <v>1069250</v>
      </c>
      <c r="U307" s="8">
        <f>SUMPRODUCT(SUMIFS(AssessedValuation[100% Net],AssessedValuation[Dist],$C307:$E307,AssessedValuation[Tif_NonTIF],$A$4))</f>
        <v>403493191</v>
      </c>
      <c r="V307" s="8">
        <f>SUMPRODUCT(SUMIFS(AssessedValuation[100% Gas &amp; Elec Utilities],AssessedValuation[Dist],$C307:$E307,AssessedValuation[Tif_NonTIF],$A$4))</f>
        <v>12045248</v>
      </c>
      <c r="W307" s="8">
        <f t="shared" si="4"/>
        <v>415538439</v>
      </c>
    </row>
    <row r="308" spans="1:23" x14ac:dyDescent="0.25">
      <c r="A308">
        <v>2026</v>
      </c>
      <c r="B308" t="s">
        <v>1043</v>
      </c>
      <c r="C308" t="s">
        <v>1647</v>
      </c>
      <c r="D308" t="s">
        <v>1750</v>
      </c>
      <c r="E308" t="s">
        <v>1750</v>
      </c>
      <c r="F308" t="s">
        <v>1647</v>
      </c>
      <c r="G308" t="s">
        <v>1648</v>
      </c>
      <c r="H308" s="8">
        <f>SUMPRODUCT(SUMIFS(AssessedValuation[100% Residential],AssessedValuation[Dist],$C308:$E308,AssessedValuation[Tif_NonTIF],$A$4))</f>
        <v>513125460</v>
      </c>
      <c r="I308" s="8">
        <f>SUMPRODUCT(SUMIFS(AssessedValuation[100% Ag Land],AssessedValuation[Dist],$C308:$E308,AssessedValuation[Tif_NonTIF],$A$4))</f>
        <v>120458630</v>
      </c>
      <c r="J308" s="8">
        <f>SUMPRODUCT(SUMIFS(AssessedValuation[100% Ag Building],AssessedValuation[Dist],$C308:$E308,AssessedValuation[Tif_NonTIF],$A$4))</f>
        <v>7931850</v>
      </c>
      <c r="K308" s="8">
        <f>SUMPRODUCT(SUMIFS(AssessedValuation[100% Commercial],AssessedValuation[Dist],$C308:$E308,AssessedValuation[Tif_NonTIF],$A$4))</f>
        <v>149279791</v>
      </c>
      <c r="L308" s="8">
        <f>SUMPRODUCT(SUMIFS(AssessedValuation[100% Industrial],AssessedValuation[Dist],$C308:$E308,AssessedValuation[Tif_NonTIF],$A$4))</f>
        <v>17215450</v>
      </c>
      <c r="M308" s="8">
        <f>SUMPRODUCT(SUMIFS(AssessedValuation[100% Reserved],AssessedValuation[Dist],$C308:$E308,AssessedValuation[Tif_NonTIF],$A$4))</f>
        <v>0</v>
      </c>
      <c r="N308" s="8">
        <f>SUMPRODUCT(SUMIFS(AssessedValuation[100% Reserved4],AssessedValuation[Dist],$C308,AssessedValuation[Tif_NonTIF],$A$4))</f>
        <v>0</v>
      </c>
      <c r="O308" s="8">
        <f>SUMPRODUCT(SUMIFS(AssessedValuation[100% Railroads],AssessedValuation[Dist],$C308:$E308,AssessedValuation[Tif_NonTIF],$A$4))</f>
        <v>1599195</v>
      </c>
      <c r="P308" s="8">
        <f>SUMPRODUCT(SUMIFS(AssessedValuation[100% Utilities],AssessedValuation[Dist],$C308:$E308,AssessedValuation[Tif_NonTIF],$A$4))</f>
        <v>13409710</v>
      </c>
      <c r="Q308" s="8">
        <f>SUMPRODUCT(SUMIFS(AssessedValuation[100% Other],AssessedValuation[Dist],$C308:$E308,AssessedValuation[Tif_NonTIF],$A$4))</f>
        <v>0</v>
      </c>
      <c r="R308" s="8">
        <f>SUMPRODUCT(SUMIFS(AssessedValuation[100% Gross],AssessedValuation[Dist],$C308:$E308,AssessedValuation[Tif_NonTIF],$A$4))</f>
        <v>823020086</v>
      </c>
      <c r="S308" s="8">
        <f>SUMPRODUCT(SUMIFS(AssessedValuation[100% Military Exempt],AssessedValuation[Dist],$C308:$E308,AssessedValuation[Tif_NonTIF],$A$4))</f>
        <v>652812</v>
      </c>
      <c r="T308" s="8">
        <f>SUMPRODUCT(SUMIFS(AssessedValuation[100% Homestead Exempt],AssessedValuation[Dist],$C308:$E308,AssessedValuation[Tif_NonTIF],$A$4))</f>
        <v>2288000</v>
      </c>
      <c r="U308" s="8">
        <f>SUMPRODUCT(SUMIFS(AssessedValuation[100% Net],AssessedValuation[Dist],$C308:$E308,AssessedValuation[Tif_NonTIF],$A$4))</f>
        <v>820079274</v>
      </c>
      <c r="V308" s="8">
        <f>SUMPRODUCT(SUMIFS(AssessedValuation[100% Gas &amp; Elec Utilities],AssessedValuation[Dist],$C308:$E308,AssessedValuation[Tif_NonTIF],$A$4))</f>
        <v>53262648</v>
      </c>
      <c r="W308" s="8">
        <f t="shared" si="4"/>
        <v>873341922</v>
      </c>
    </row>
    <row r="309" spans="1:23" x14ac:dyDescent="0.25">
      <c r="A309">
        <v>2026</v>
      </c>
      <c r="B309" t="s">
        <v>1040</v>
      </c>
      <c r="C309" t="s">
        <v>1649</v>
      </c>
      <c r="D309" t="s">
        <v>1750</v>
      </c>
      <c r="E309" t="s">
        <v>1750</v>
      </c>
      <c r="F309" t="s">
        <v>1649</v>
      </c>
      <c r="G309" t="s">
        <v>1650</v>
      </c>
      <c r="H309" s="8">
        <f>SUMPRODUCT(SUMIFS(AssessedValuation[100% Residential],AssessedValuation[Dist],$C309:$E309,AssessedValuation[Tif_NonTIF],$A$4))</f>
        <v>144032092</v>
      </c>
      <c r="I309" s="8">
        <f>SUMPRODUCT(SUMIFS(AssessedValuation[100% Ag Land],AssessedValuation[Dist],$C309:$E309,AssessedValuation[Tif_NonTIF],$A$4))</f>
        <v>457418</v>
      </c>
      <c r="J309" s="8">
        <f>SUMPRODUCT(SUMIFS(AssessedValuation[100% Ag Building],AssessedValuation[Dist],$C309:$E309,AssessedValuation[Tif_NonTIF],$A$4))</f>
        <v>30097</v>
      </c>
      <c r="K309" s="8">
        <f>SUMPRODUCT(SUMIFS(AssessedValuation[100% Commercial],AssessedValuation[Dist],$C309:$E309,AssessedValuation[Tif_NonTIF],$A$4))</f>
        <v>134937979</v>
      </c>
      <c r="L309" s="8">
        <f>SUMPRODUCT(SUMIFS(AssessedValuation[100% Industrial],AssessedValuation[Dist],$C309:$E309,AssessedValuation[Tif_NonTIF],$A$4))</f>
        <v>11751125</v>
      </c>
      <c r="M309" s="8">
        <f>SUMPRODUCT(SUMIFS(AssessedValuation[100% Reserved],AssessedValuation[Dist],$C309:$E309,AssessedValuation[Tif_NonTIF],$A$4))</f>
        <v>0</v>
      </c>
      <c r="N309" s="8">
        <f>SUMPRODUCT(SUMIFS(AssessedValuation[100% Reserved4],AssessedValuation[Dist],$C309,AssessedValuation[Tif_NonTIF],$A$4))</f>
        <v>0</v>
      </c>
      <c r="O309" s="8">
        <f>SUMPRODUCT(SUMIFS(AssessedValuation[100% Railroads],AssessedValuation[Dist],$C309:$E309,AssessedValuation[Tif_NonTIF],$A$4))</f>
        <v>1153472</v>
      </c>
      <c r="P309" s="8">
        <f>SUMPRODUCT(SUMIFS(AssessedValuation[100% Utilities],AssessedValuation[Dist],$C309:$E309,AssessedValuation[Tif_NonTIF],$A$4))</f>
        <v>113546</v>
      </c>
      <c r="Q309" s="8">
        <f>SUMPRODUCT(SUMIFS(AssessedValuation[100% Other],AssessedValuation[Dist],$C309:$E309,AssessedValuation[Tif_NonTIF],$A$4))</f>
        <v>0</v>
      </c>
      <c r="R309" s="8">
        <f>SUMPRODUCT(SUMIFS(AssessedValuation[100% Gross],AssessedValuation[Dist],$C309:$E309,AssessedValuation[Tif_NonTIF],$A$4))</f>
        <v>292475729</v>
      </c>
      <c r="S309" s="8">
        <f>SUMPRODUCT(SUMIFS(AssessedValuation[100% Military Exempt],AssessedValuation[Dist],$C309:$E309,AssessedValuation[Tif_NonTIF],$A$4))</f>
        <v>424000</v>
      </c>
      <c r="T309" s="8">
        <f>SUMPRODUCT(SUMIFS(AssessedValuation[100% Homestead Exempt],AssessedValuation[Dist],$C309:$E309,AssessedValuation[Tif_NonTIF],$A$4))</f>
        <v>1573000</v>
      </c>
      <c r="U309" s="8">
        <f>SUMPRODUCT(SUMIFS(AssessedValuation[100% Net],AssessedValuation[Dist],$C309:$E309,AssessedValuation[Tif_NonTIF],$A$4))</f>
        <v>290478729</v>
      </c>
      <c r="V309" s="8">
        <f>SUMPRODUCT(SUMIFS(AssessedValuation[100% Gas &amp; Elec Utilities],AssessedValuation[Dist],$C309:$E309,AssessedValuation[Tif_NonTIF],$A$4))</f>
        <v>29753552</v>
      </c>
      <c r="W309" s="8">
        <f t="shared" si="4"/>
        <v>320232281</v>
      </c>
    </row>
    <row r="310" spans="1:23" x14ac:dyDescent="0.25">
      <c r="A310">
        <v>2026</v>
      </c>
      <c r="B310" t="s">
        <v>1052</v>
      </c>
      <c r="C310" t="s">
        <v>1651</v>
      </c>
      <c r="D310" t="s">
        <v>1750</v>
      </c>
      <c r="E310" t="s">
        <v>1750</v>
      </c>
      <c r="F310" t="s">
        <v>1651</v>
      </c>
      <c r="G310" t="s">
        <v>1652</v>
      </c>
      <c r="H310" s="8">
        <f>SUMPRODUCT(SUMIFS(AssessedValuation[100% Residential],AssessedValuation[Dist],$C310:$E310,AssessedValuation[Tif_NonTIF],$A$4))</f>
        <v>112176765</v>
      </c>
      <c r="I310" s="8">
        <f>SUMPRODUCT(SUMIFS(AssessedValuation[100% Ag Land],AssessedValuation[Dist],$C310:$E310,AssessedValuation[Tif_NonTIF],$A$4))</f>
        <v>157240950</v>
      </c>
      <c r="J310" s="8">
        <f>SUMPRODUCT(SUMIFS(AssessedValuation[100% Ag Building],AssessedValuation[Dist],$C310:$E310,AssessedValuation[Tif_NonTIF],$A$4))</f>
        <v>13080570</v>
      </c>
      <c r="K310" s="8">
        <f>SUMPRODUCT(SUMIFS(AssessedValuation[100% Commercial],AssessedValuation[Dist],$C310:$E310,AssessedValuation[Tif_NonTIF],$A$4))</f>
        <v>6939715</v>
      </c>
      <c r="L310" s="8">
        <f>SUMPRODUCT(SUMIFS(AssessedValuation[100% Industrial],AssessedValuation[Dist],$C310:$E310,AssessedValuation[Tif_NonTIF],$A$4))</f>
        <v>134920</v>
      </c>
      <c r="M310" s="8">
        <f>SUMPRODUCT(SUMIFS(AssessedValuation[100% Reserved],AssessedValuation[Dist],$C310:$E310,AssessedValuation[Tif_NonTIF],$A$4))</f>
        <v>0</v>
      </c>
      <c r="N310" s="8">
        <f>SUMPRODUCT(SUMIFS(AssessedValuation[100% Reserved4],AssessedValuation[Dist],$C310,AssessedValuation[Tif_NonTIF],$A$4))</f>
        <v>0</v>
      </c>
      <c r="O310" s="8">
        <f>SUMPRODUCT(SUMIFS(AssessedValuation[100% Railroads],AssessedValuation[Dist],$C310:$E310,AssessedValuation[Tif_NonTIF],$A$4))</f>
        <v>0</v>
      </c>
      <c r="P310" s="8">
        <f>SUMPRODUCT(SUMIFS(AssessedValuation[100% Utilities],AssessedValuation[Dist],$C310:$E310,AssessedValuation[Tif_NonTIF],$A$4))</f>
        <v>11003543</v>
      </c>
      <c r="Q310" s="8">
        <f>SUMPRODUCT(SUMIFS(AssessedValuation[100% Other],AssessedValuation[Dist],$C310:$E310,AssessedValuation[Tif_NonTIF],$A$4))</f>
        <v>0</v>
      </c>
      <c r="R310" s="8">
        <f>SUMPRODUCT(SUMIFS(AssessedValuation[100% Gross],AssessedValuation[Dist],$C310:$E310,AssessedValuation[Tif_NonTIF],$A$4))</f>
        <v>300576463</v>
      </c>
      <c r="S310" s="8">
        <f>SUMPRODUCT(SUMIFS(AssessedValuation[100% Military Exempt],AssessedValuation[Dist],$C310:$E310,AssessedValuation[Tif_NonTIF],$A$4))</f>
        <v>348000</v>
      </c>
      <c r="T310" s="8">
        <f>SUMPRODUCT(SUMIFS(AssessedValuation[100% Homestead Exempt],AssessedValuation[Dist],$C310:$E310,AssessedValuation[Tif_NonTIF],$A$4))</f>
        <v>1059500</v>
      </c>
      <c r="U310" s="8">
        <f>SUMPRODUCT(SUMIFS(AssessedValuation[100% Net],AssessedValuation[Dist],$C310:$E310,AssessedValuation[Tif_NonTIF],$A$4))</f>
        <v>299168963</v>
      </c>
      <c r="V310" s="8">
        <f>SUMPRODUCT(SUMIFS(AssessedValuation[100% Gas &amp; Elec Utilities],AssessedValuation[Dist],$C310:$E310,AssessedValuation[Tif_NonTIF],$A$4))</f>
        <v>17580890</v>
      </c>
      <c r="W310" s="8">
        <f t="shared" si="4"/>
        <v>316749853</v>
      </c>
    </row>
    <row r="311" spans="1:23" x14ac:dyDescent="0.25">
      <c r="A311">
        <v>2026</v>
      </c>
      <c r="B311" t="s">
        <v>1024</v>
      </c>
      <c r="C311" t="s">
        <v>1653</v>
      </c>
      <c r="D311" t="s">
        <v>1750</v>
      </c>
      <c r="E311" t="s">
        <v>1750</v>
      </c>
      <c r="F311" t="s">
        <v>1653</v>
      </c>
      <c r="G311" t="s">
        <v>1654</v>
      </c>
      <c r="H311" s="8">
        <f>SUMPRODUCT(SUMIFS(AssessedValuation[100% Residential],AssessedValuation[Dist],$C311:$E311,AssessedValuation[Tif_NonTIF],$A$4))</f>
        <v>459280083</v>
      </c>
      <c r="I311" s="8">
        <f>SUMPRODUCT(SUMIFS(AssessedValuation[100% Ag Land],AssessedValuation[Dist],$C311:$E311,AssessedValuation[Tif_NonTIF],$A$4))</f>
        <v>181100770</v>
      </c>
      <c r="J311" s="8">
        <f>SUMPRODUCT(SUMIFS(AssessedValuation[100% Ag Building],AssessedValuation[Dist],$C311:$E311,AssessedValuation[Tif_NonTIF],$A$4))</f>
        <v>7490127</v>
      </c>
      <c r="K311" s="8">
        <f>SUMPRODUCT(SUMIFS(AssessedValuation[100% Commercial],AssessedValuation[Dist],$C311:$E311,AssessedValuation[Tif_NonTIF],$A$4))</f>
        <v>65263834</v>
      </c>
      <c r="L311" s="8">
        <f>SUMPRODUCT(SUMIFS(AssessedValuation[100% Industrial],AssessedValuation[Dist],$C311:$E311,AssessedValuation[Tif_NonTIF],$A$4))</f>
        <v>68899966</v>
      </c>
      <c r="M311" s="8">
        <f>SUMPRODUCT(SUMIFS(AssessedValuation[100% Reserved],AssessedValuation[Dist],$C311:$E311,AssessedValuation[Tif_NonTIF],$A$4))</f>
        <v>0</v>
      </c>
      <c r="N311" s="8">
        <f>SUMPRODUCT(SUMIFS(AssessedValuation[100% Reserved4],AssessedValuation[Dist],$C311,AssessedValuation[Tif_NonTIF],$A$4))</f>
        <v>0</v>
      </c>
      <c r="O311" s="8">
        <f>SUMPRODUCT(SUMIFS(AssessedValuation[100% Railroads],AssessedValuation[Dist],$C311:$E311,AssessedValuation[Tif_NonTIF],$A$4))</f>
        <v>4785783</v>
      </c>
      <c r="P311" s="8">
        <f>SUMPRODUCT(SUMIFS(AssessedValuation[100% Utilities],AssessedValuation[Dist],$C311:$E311,AssessedValuation[Tif_NonTIF],$A$4))</f>
        <v>160723631</v>
      </c>
      <c r="Q311" s="8">
        <f>SUMPRODUCT(SUMIFS(AssessedValuation[100% Other],AssessedValuation[Dist],$C311:$E311,AssessedValuation[Tif_NonTIF],$A$4))</f>
        <v>0</v>
      </c>
      <c r="R311" s="8">
        <f>SUMPRODUCT(SUMIFS(AssessedValuation[100% Gross],AssessedValuation[Dist],$C311:$E311,AssessedValuation[Tif_NonTIF],$A$4))</f>
        <v>947544194</v>
      </c>
      <c r="S311" s="8">
        <f>SUMPRODUCT(SUMIFS(AssessedValuation[100% Military Exempt],AssessedValuation[Dist],$C311:$E311,AssessedValuation[Tif_NonTIF],$A$4))</f>
        <v>1029559</v>
      </c>
      <c r="T311" s="8">
        <f>SUMPRODUCT(SUMIFS(AssessedValuation[100% Homestead Exempt],AssessedValuation[Dist],$C311:$E311,AssessedValuation[Tif_NonTIF],$A$4))</f>
        <v>3146000</v>
      </c>
      <c r="U311" s="8">
        <f>SUMPRODUCT(SUMIFS(AssessedValuation[100% Net],AssessedValuation[Dist],$C311:$E311,AssessedValuation[Tif_NonTIF],$A$4))</f>
        <v>943368635</v>
      </c>
      <c r="V311" s="8">
        <f>SUMPRODUCT(SUMIFS(AssessedValuation[100% Gas &amp; Elec Utilities],AssessedValuation[Dist],$C311:$E311,AssessedValuation[Tif_NonTIF],$A$4))</f>
        <v>154625341</v>
      </c>
      <c r="W311" s="8">
        <f t="shared" si="4"/>
        <v>1097993976</v>
      </c>
    </row>
    <row r="312" spans="1:23" x14ac:dyDescent="0.25">
      <c r="A312">
        <v>2026</v>
      </c>
      <c r="B312" t="s">
        <v>1052</v>
      </c>
      <c r="C312" t="s">
        <v>1655</v>
      </c>
      <c r="D312" t="s">
        <v>1750</v>
      </c>
      <c r="E312" t="s">
        <v>1750</v>
      </c>
      <c r="F312" t="s">
        <v>1655</v>
      </c>
      <c r="G312" t="s">
        <v>1656</v>
      </c>
      <c r="H312" s="8">
        <f>SUMPRODUCT(SUMIFS(AssessedValuation[100% Residential],AssessedValuation[Dist],$C312:$E312,AssessedValuation[Tif_NonTIF],$A$4))</f>
        <v>789509249</v>
      </c>
      <c r="I312" s="8">
        <f>SUMPRODUCT(SUMIFS(AssessedValuation[100% Ag Land],AssessedValuation[Dist],$C312:$E312,AssessedValuation[Tif_NonTIF],$A$4))</f>
        <v>233653440</v>
      </c>
      <c r="J312" s="8">
        <f>SUMPRODUCT(SUMIFS(AssessedValuation[100% Ag Building],AssessedValuation[Dist],$C312:$E312,AssessedValuation[Tif_NonTIF],$A$4))</f>
        <v>26844340</v>
      </c>
      <c r="K312" s="8">
        <f>SUMPRODUCT(SUMIFS(AssessedValuation[100% Commercial],AssessedValuation[Dist],$C312:$E312,AssessedValuation[Tif_NonTIF],$A$4))</f>
        <v>122508324</v>
      </c>
      <c r="L312" s="8">
        <f>SUMPRODUCT(SUMIFS(AssessedValuation[100% Industrial],AssessedValuation[Dist],$C312:$E312,AssessedValuation[Tif_NonTIF],$A$4))</f>
        <v>47688577</v>
      </c>
      <c r="M312" s="8">
        <f>SUMPRODUCT(SUMIFS(AssessedValuation[100% Reserved],AssessedValuation[Dist],$C312:$E312,AssessedValuation[Tif_NonTIF],$A$4))</f>
        <v>0</v>
      </c>
      <c r="N312" s="8">
        <f>SUMPRODUCT(SUMIFS(AssessedValuation[100% Reserved4],AssessedValuation[Dist],$C312,AssessedValuation[Tif_NonTIF],$A$4))</f>
        <v>0</v>
      </c>
      <c r="O312" s="8">
        <f>SUMPRODUCT(SUMIFS(AssessedValuation[100% Railroads],AssessedValuation[Dist],$C312:$E312,AssessedValuation[Tif_NonTIF],$A$4))</f>
        <v>7208279</v>
      </c>
      <c r="P312" s="8">
        <f>SUMPRODUCT(SUMIFS(AssessedValuation[100% Utilities],AssessedValuation[Dist],$C312:$E312,AssessedValuation[Tif_NonTIF],$A$4))</f>
        <v>32849431</v>
      </c>
      <c r="Q312" s="8">
        <f>SUMPRODUCT(SUMIFS(AssessedValuation[100% Other],AssessedValuation[Dist],$C312:$E312,AssessedValuation[Tif_NonTIF],$A$4))</f>
        <v>0</v>
      </c>
      <c r="R312" s="8">
        <f>SUMPRODUCT(SUMIFS(AssessedValuation[100% Gross],AssessedValuation[Dist],$C312:$E312,AssessedValuation[Tif_NonTIF],$A$4))</f>
        <v>1260261640</v>
      </c>
      <c r="S312" s="8">
        <f>SUMPRODUCT(SUMIFS(AssessedValuation[100% Military Exempt],AssessedValuation[Dist],$C312:$E312,AssessedValuation[Tif_NonTIF],$A$4))</f>
        <v>1688601</v>
      </c>
      <c r="T312" s="8">
        <f>SUMPRODUCT(SUMIFS(AssessedValuation[100% Homestead Exempt],AssessedValuation[Dist],$C312:$E312,AssessedValuation[Tif_NonTIF],$A$4))</f>
        <v>6253142</v>
      </c>
      <c r="U312" s="8">
        <f>SUMPRODUCT(SUMIFS(AssessedValuation[100% Net],AssessedValuation[Dist],$C312:$E312,AssessedValuation[Tif_NonTIF],$A$4))</f>
        <v>1252319897</v>
      </c>
      <c r="V312" s="8">
        <f>SUMPRODUCT(SUMIFS(AssessedValuation[100% Gas &amp; Elec Utilities],AssessedValuation[Dist],$C312:$E312,AssessedValuation[Tif_NonTIF],$A$4))</f>
        <v>96630287</v>
      </c>
      <c r="W312" s="8">
        <f t="shared" si="4"/>
        <v>1348950184</v>
      </c>
    </row>
    <row r="313" spans="1:23" x14ac:dyDescent="0.25">
      <c r="A313">
        <v>2026</v>
      </c>
      <c r="B313" t="s">
        <v>1024</v>
      </c>
      <c r="C313" t="s">
        <v>1657</v>
      </c>
      <c r="D313" t="s">
        <v>1750</v>
      </c>
      <c r="E313" t="s">
        <v>1750</v>
      </c>
      <c r="F313" t="s">
        <v>1657</v>
      </c>
      <c r="G313" t="s">
        <v>1658</v>
      </c>
      <c r="H313" s="8">
        <f>SUMPRODUCT(SUMIFS(AssessedValuation[100% Residential],AssessedValuation[Dist],$C313:$E313,AssessedValuation[Tif_NonTIF],$A$4))</f>
        <v>7597733391</v>
      </c>
      <c r="I313" s="8">
        <f>SUMPRODUCT(SUMIFS(AssessedValuation[100% Ag Land],AssessedValuation[Dist],$C313:$E313,AssessedValuation[Tif_NonTIF],$A$4))</f>
        <v>3240147</v>
      </c>
      <c r="J313" s="8">
        <f>SUMPRODUCT(SUMIFS(AssessedValuation[100% Ag Building],AssessedValuation[Dist],$C313:$E313,AssessedValuation[Tif_NonTIF],$A$4))</f>
        <v>279050</v>
      </c>
      <c r="K313" s="8">
        <f>SUMPRODUCT(SUMIFS(AssessedValuation[100% Commercial],AssessedValuation[Dist],$C313:$E313,AssessedValuation[Tif_NonTIF],$A$4))</f>
        <v>2333094449</v>
      </c>
      <c r="L313" s="8">
        <f>SUMPRODUCT(SUMIFS(AssessedValuation[100% Industrial],AssessedValuation[Dist],$C313:$E313,AssessedValuation[Tif_NonTIF],$A$4))</f>
        <v>252440885</v>
      </c>
      <c r="M313" s="8">
        <f>SUMPRODUCT(SUMIFS(AssessedValuation[100% Reserved],AssessedValuation[Dist],$C313:$E313,AssessedValuation[Tif_NonTIF],$A$4))</f>
        <v>0</v>
      </c>
      <c r="N313" s="8">
        <f>SUMPRODUCT(SUMIFS(AssessedValuation[100% Reserved4],AssessedValuation[Dist],$C313,AssessedValuation[Tif_NonTIF],$A$4))</f>
        <v>0</v>
      </c>
      <c r="O313" s="8">
        <f>SUMPRODUCT(SUMIFS(AssessedValuation[100% Railroads],AssessedValuation[Dist],$C313:$E313,AssessedValuation[Tif_NonTIF],$A$4))</f>
        <v>7379927</v>
      </c>
      <c r="P313" s="8">
        <f>SUMPRODUCT(SUMIFS(AssessedValuation[100% Utilities],AssessedValuation[Dist],$C313:$E313,AssessedValuation[Tif_NonTIF],$A$4))</f>
        <v>8957842</v>
      </c>
      <c r="Q313" s="8">
        <f>SUMPRODUCT(SUMIFS(AssessedValuation[100% Other],AssessedValuation[Dist],$C313:$E313,AssessedValuation[Tif_NonTIF],$A$4))</f>
        <v>0</v>
      </c>
      <c r="R313" s="8">
        <f>SUMPRODUCT(SUMIFS(AssessedValuation[100% Gross],AssessedValuation[Dist],$C313:$E313,AssessedValuation[Tif_NonTIF],$A$4))</f>
        <v>10203125691</v>
      </c>
      <c r="S313" s="8">
        <f>SUMPRODUCT(SUMIFS(AssessedValuation[100% Military Exempt],AssessedValuation[Dist],$C313:$E313,AssessedValuation[Tif_NonTIF],$A$4))</f>
        <v>5745391</v>
      </c>
      <c r="T313" s="8">
        <f>SUMPRODUCT(SUMIFS(AssessedValuation[100% Homestead Exempt],AssessedValuation[Dist],$C313:$E313,AssessedValuation[Tif_NonTIF],$A$4))</f>
        <v>33098000</v>
      </c>
      <c r="U313" s="8">
        <f>SUMPRODUCT(SUMIFS(AssessedValuation[100% Net],AssessedValuation[Dist],$C313:$E313,AssessedValuation[Tif_NonTIF],$A$4))</f>
        <v>10164282300</v>
      </c>
      <c r="V313" s="8">
        <f>SUMPRODUCT(SUMIFS(AssessedValuation[100% Gas &amp; Elec Utilities],AssessedValuation[Dist],$C313:$E313,AssessedValuation[Tif_NonTIF],$A$4))</f>
        <v>282489503</v>
      </c>
      <c r="W313" s="8">
        <f t="shared" si="4"/>
        <v>10446771803</v>
      </c>
    </row>
    <row r="314" spans="1:23" x14ac:dyDescent="0.25">
      <c r="A314">
        <v>2026</v>
      </c>
      <c r="B314" t="s">
        <v>1029</v>
      </c>
      <c r="C314" t="s">
        <v>1659</v>
      </c>
      <c r="D314" t="s">
        <v>1750</v>
      </c>
      <c r="E314" t="s">
        <v>1750</v>
      </c>
      <c r="F314" t="s">
        <v>1659</v>
      </c>
      <c r="G314" t="s">
        <v>1660</v>
      </c>
      <c r="H314" s="8">
        <f>SUMPRODUCT(SUMIFS(AssessedValuation[100% Residential],AssessedValuation[Dist],$C314:$E314,AssessedValuation[Tif_NonTIF],$A$4))</f>
        <v>291632526</v>
      </c>
      <c r="I314" s="8">
        <f>SUMPRODUCT(SUMIFS(AssessedValuation[100% Ag Land],AssessedValuation[Dist],$C314:$E314,AssessedValuation[Tif_NonTIF],$A$4))</f>
        <v>351791880</v>
      </c>
      <c r="J314" s="8">
        <f>SUMPRODUCT(SUMIFS(AssessedValuation[100% Ag Building],AssessedValuation[Dist],$C314:$E314,AssessedValuation[Tif_NonTIF],$A$4))</f>
        <v>23029350</v>
      </c>
      <c r="K314" s="8">
        <f>SUMPRODUCT(SUMIFS(AssessedValuation[100% Commercial],AssessedValuation[Dist],$C314:$E314,AssessedValuation[Tif_NonTIF],$A$4))</f>
        <v>41222578</v>
      </c>
      <c r="L314" s="8">
        <f>SUMPRODUCT(SUMIFS(AssessedValuation[100% Industrial],AssessedValuation[Dist],$C314:$E314,AssessedValuation[Tif_NonTIF],$A$4))</f>
        <v>17049600</v>
      </c>
      <c r="M314" s="8">
        <f>SUMPRODUCT(SUMIFS(AssessedValuation[100% Reserved],AssessedValuation[Dist],$C314:$E314,AssessedValuation[Tif_NonTIF],$A$4))</f>
        <v>0</v>
      </c>
      <c r="N314" s="8">
        <f>SUMPRODUCT(SUMIFS(AssessedValuation[100% Reserved4],AssessedValuation[Dist],$C314,AssessedValuation[Tif_NonTIF],$A$4))</f>
        <v>0</v>
      </c>
      <c r="O314" s="8">
        <f>SUMPRODUCT(SUMIFS(AssessedValuation[100% Railroads],AssessedValuation[Dist],$C314:$E314,AssessedValuation[Tif_NonTIF],$A$4))</f>
        <v>28724043</v>
      </c>
      <c r="P314" s="8">
        <f>SUMPRODUCT(SUMIFS(AssessedValuation[100% Utilities],AssessedValuation[Dist],$C314:$E314,AssessedValuation[Tif_NonTIF],$A$4))</f>
        <v>8545304</v>
      </c>
      <c r="Q314" s="8">
        <f>SUMPRODUCT(SUMIFS(AssessedValuation[100% Other],AssessedValuation[Dist],$C314:$E314,AssessedValuation[Tif_NonTIF],$A$4))</f>
        <v>0</v>
      </c>
      <c r="R314" s="8">
        <f>SUMPRODUCT(SUMIFS(AssessedValuation[100% Gross],AssessedValuation[Dist],$C314:$E314,AssessedValuation[Tif_NonTIF],$A$4))</f>
        <v>761995281</v>
      </c>
      <c r="S314" s="8">
        <f>SUMPRODUCT(SUMIFS(AssessedValuation[100% Military Exempt],AssessedValuation[Dist],$C314:$E314,AssessedValuation[Tif_NonTIF],$A$4))</f>
        <v>780757</v>
      </c>
      <c r="T314" s="8">
        <f>SUMPRODUCT(SUMIFS(AssessedValuation[100% Homestead Exempt],AssessedValuation[Dist],$C314:$E314,AssessedValuation[Tif_NonTIF],$A$4))</f>
        <v>2703998</v>
      </c>
      <c r="U314" s="8">
        <f>SUMPRODUCT(SUMIFS(AssessedValuation[100% Net],AssessedValuation[Dist],$C314:$E314,AssessedValuation[Tif_NonTIF],$A$4))</f>
        <v>758510526</v>
      </c>
      <c r="V314" s="8">
        <f>SUMPRODUCT(SUMIFS(AssessedValuation[100% Gas &amp; Elec Utilities],AssessedValuation[Dist],$C314:$E314,AssessedValuation[Tif_NonTIF],$A$4))</f>
        <v>70642017</v>
      </c>
      <c r="W314" s="8">
        <f t="shared" si="4"/>
        <v>829152543</v>
      </c>
    </row>
    <row r="315" spans="1:23" x14ac:dyDescent="0.25">
      <c r="A315">
        <v>2026</v>
      </c>
      <c r="B315" t="s">
        <v>1029</v>
      </c>
      <c r="C315" t="s">
        <v>1661</v>
      </c>
      <c r="D315" t="s">
        <v>1750</v>
      </c>
      <c r="E315" t="s">
        <v>1750</v>
      </c>
      <c r="F315" t="s">
        <v>1661</v>
      </c>
      <c r="G315" t="s">
        <v>1662</v>
      </c>
      <c r="H315" s="8">
        <f>SUMPRODUCT(SUMIFS(AssessedValuation[100% Residential],AssessedValuation[Dist],$C315:$E315,AssessedValuation[Tif_NonTIF],$A$4))</f>
        <v>209939411</v>
      </c>
      <c r="I315" s="8">
        <f>SUMPRODUCT(SUMIFS(AssessedValuation[100% Ag Land],AssessedValuation[Dist],$C315:$E315,AssessedValuation[Tif_NonTIF],$A$4))</f>
        <v>234322800</v>
      </c>
      <c r="J315" s="8">
        <f>SUMPRODUCT(SUMIFS(AssessedValuation[100% Ag Building],AssessedValuation[Dist],$C315:$E315,AssessedValuation[Tif_NonTIF],$A$4))</f>
        <v>19946040</v>
      </c>
      <c r="K315" s="8">
        <f>SUMPRODUCT(SUMIFS(AssessedValuation[100% Commercial],AssessedValuation[Dist],$C315:$E315,AssessedValuation[Tif_NonTIF],$A$4))</f>
        <v>51962694</v>
      </c>
      <c r="L315" s="8">
        <f>SUMPRODUCT(SUMIFS(AssessedValuation[100% Industrial],AssessedValuation[Dist],$C315:$E315,AssessedValuation[Tif_NonTIF],$A$4))</f>
        <v>33279570</v>
      </c>
      <c r="M315" s="8">
        <f>SUMPRODUCT(SUMIFS(AssessedValuation[100% Reserved],AssessedValuation[Dist],$C315:$E315,AssessedValuation[Tif_NonTIF],$A$4))</f>
        <v>0</v>
      </c>
      <c r="N315" s="8">
        <f>SUMPRODUCT(SUMIFS(AssessedValuation[100% Reserved4],AssessedValuation[Dist],$C315,AssessedValuation[Tif_NonTIF],$A$4))</f>
        <v>0</v>
      </c>
      <c r="O315" s="8">
        <f>SUMPRODUCT(SUMIFS(AssessedValuation[100% Railroads],AssessedValuation[Dist],$C315:$E315,AssessedValuation[Tif_NonTIF],$A$4))</f>
        <v>10027937</v>
      </c>
      <c r="P315" s="8">
        <f>SUMPRODUCT(SUMIFS(AssessedValuation[100% Utilities],AssessedValuation[Dist],$C315:$E315,AssessedValuation[Tif_NonTIF],$A$4))</f>
        <v>1326148</v>
      </c>
      <c r="Q315" s="8">
        <f>SUMPRODUCT(SUMIFS(AssessedValuation[100% Other],AssessedValuation[Dist],$C315:$E315,AssessedValuation[Tif_NonTIF],$A$4))</f>
        <v>0</v>
      </c>
      <c r="R315" s="8">
        <f>SUMPRODUCT(SUMIFS(AssessedValuation[100% Gross],AssessedValuation[Dist],$C315:$E315,AssessedValuation[Tif_NonTIF],$A$4))</f>
        <v>560804600</v>
      </c>
      <c r="S315" s="8">
        <f>SUMPRODUCT(SUMIFS(AssessedValuation[100% Military Exempt],AssessedValuation[Dist],$C315:$E315,AssessedValuation[Tif_NonTIF],$A$4))</f>
        <v>648911</v>
      </c>
      <c r="T315" s="8">
        <f>SUMPRODUCT(SUMIFS(AssessedValuation[100% Homestead Exempt],AssessedValuation[Dist],$C315:$E315,AssessedValuation[Tif_NonTIF],$A$4))</f>
        <v>2801500</v>
      </c>
      <c r="U315" s="8">
        <f>SUMPRODUCT(SUMIFS(AssessedValuation[100% Net],AssessedValuation[Dist],$C315:$E315,AssessedValuation[Tif_NonTIF],$A$4))</f>
        <v>557354189</v>
      </c>
      <c r="V315" s="8">
        <f>SUMPRODUCT(SUMIFS(AssessedValuation[100% Gas &amp; Elec Utilities],AssessedValuation[Dist],$C315:$E315,AssessedValuation[Tif_NonTIF],$A$4))</f>
        <v>29935544</v>
      </c>
      <c r="W315" s="8">
        <f t="shared" si="4"/>
        <v>587289733</v>
      </c>
    </row>
    <row r="316" spans="1:23" x14ac:dyDescent="0.25">
      <c r="A316">
        <v>2026</v>
      </c>
      <c r="B316" t="s">
        <v>1031</v>
      </c>
      <c r="C316" t="s">
        <v>1663</v>
      </c>
      <c r="D316" t="s">
        <v>1750</v>
      </c>
      <c r="E316" t="s">
        <v>1750</v>
      </c>
      <c r="F316" t="s">
        <v>1663</v>
      </c>
      <c r="G316" t="s">
        <v>1664</v>
      </c>
      <c r="H316" s="8">
        <f>SUMPRODUCT(SUMIFS(AssessedValuation[100% Residential],AssessedValuation[Dist],$C316:$E316,AssessedValuation[Tif_NonTIF],$A$4))</f>
        <v>187709608</v>
      </c>
      <c r="I316" s="8">
        <f>SUMPRODUCT(SUMIFS(AssessedValuation[100% Ag Land],AssessedValuation[Dist],$C316:$E316,AssessedValuation[Tif_NonTIF],$A$4))</f>
        <v>229648313</v>
      </c>
      <c r="J316" s="8">
        <f>SUMPRODUCT(SUMIFS(AssessedValuation[100% Ag Building],AssessedValuation[Dist],$C316:$E316,AssessedValuation[Tif_NonTIF],$A$4))</f>
        <v>10876189</v>
      </c>
      <c r="K316" s="8">
        <f>SUMPRODUCT(SUMIFS(AssessedValuation[100% Commercial],AssessedValuation[Dist],$C316:$E316,AssessedValuation[Tif_NonTIF],$A$4))</f>
        <v>14440452</v>
      </c>
      <c r="L316" s="8">
        <f>SUMPRODUCT(SUMIFS(AssessedValuation[100% Industrial],AssessedValuation[Dist],$C316:$E316,AssessedValuation[Tif_NonTIF],$A$4))</f>
        <v>99757</v>
      </c>
      <c r="M316" s="8">
        <f>SUMPRODUCT(SUMIFS(AssessedValuation[100% Reserved],AssessedValuation[Dist],$C316:$E316,AssessedValuation[Tif_NonTIF],$A$4))</f>
        <v>0</v>
      </c>
      <c r="N316" s="8">
        <f>SUMPRODUCT(SUMIFS(AssessedValuation[100% Reserved4],AssessedValuation[Dist],$C316,AssessedValuation[Tif_NonTIF],$A$4))</f>
        <v>0</v>
      </c>
      <c r="O316" s="8">
        <f>SUMPRODUCT(SUMIFS(AssessedValuation[100% Railroads],AssessedValuation[Dist],$C316:$E316,AssessedValuation[Tif_NonTIF],$A$4))</f>
        <v>25985177</v>
      </c>
      <c r="P316" s="8">
        <f>SUMPRODUCT(SUMIFS(AssessedValuation[100% Utilities],AssessedValuation[Dist],$C316:$E316,AssessedValuation[Tif_NonTIF],$A$4))</f>
        <v>60463</v>
      </c>
      <c r="Q316" s="8">
        <f>SUMPRODUCT(SUMIFS(AssessedValuation[100% Other],AssessedValuation[Dist],$C316:$E316,AssessedValuation[Tif_NonTIF],$A$4))</f>
        <v>65</v>
      </c>
      <c r="R316" s="8">
        <f>SUMPRODUCT(SUMIFS(AssessedValuation[100% Gross],AssessedValuation[Dist],$C316:$E316,AssessedValuation[Tif_NonTIF],$A$4))</f>
        <v>468820024</v>
      </c>
      <c r="S316" s="8">
        <f>SUMPRODUCT(SUMIFS(AssessedValuation[100% Military Exempt],AssessedValuation[Dist],$C316:$E316,AssessedValuation[Tif_NonTIF],$A$4))</f>
        <v>592000</v>
      </c>
      <c r="T316" s="8">
        <f>SUMPRODUCT(SUMIFS(AssessedValuation[100% Homestead Exempt],AssessedValuation[Dist],$C316:$E316,AssessedValuation[Tif_NonTIF],$A$4))</f>
        <v>1046500</v>
      </c>
      <c r="U316" s="8">
        <f>SUMPRODUCT(SUMIFS(AssessedValuation[100% Net],AssessedValuation[Dist],$C316:$E316,AssessedValuation[Tif_NonTIF],$A$4))</f>
        <v>467181524</v>
      </c>
      <c r="V316" s="8">
        <f>SUMPRODUCT(SUMIFS(AssessedValuation[100% Gas &amp; Elec Utilities],AssessedValuation[Dist],$C316:$E316,AssessedValuation[Tif_NonTIF],$A$4))</f>
        <v>17270961</v>
      </c>
      <c r="W316" s="8">
        <f t="shared" si="4"/>
        <v>484452485</v>
      </c>
    </row>
    <row r="317" spans="1:23" x14ac:dyDescent="0.25">
      <c r="A317">
        <v>2026</v>
      </c>
      <c r="B317" t="s">
        <v>1062</v>
      </c>
      <c r="C317" t="s">
        <v>1665</v>
      </c>
      <c r="D317" t="s">
        <v>1750</v>
      </c>
      <c r="E317" t="s">
        <v>1750</v>
      </c>
      <c r="F317" t="s">
        <v>1665</v>
      </c>
      <c r="G317" t="s">
        <v>1666</v>
      </c>
      <c r="H317" s="8">
        <f>SUMPRODUCT(SUMIFS(AssessedValuation[100% Residential],AssessedValuation[Dist],$C317:$E317,AssessedValuation[Tif_NonTIF],$A$4))</f>
        <v>425368026</v>
      </c>
      <c r="I317" s="8">
        <f>SUMPRODUCT(SUMIFS(AssessedValuation[100% Ag Land],AssessedValuation[Dist],$C317:$E317,AssessedValuation[Tif_NonTIF],$A$4))</f>
        <v>162574393</v>
      </c>
      <c r="J317" s="8">
        <f>SUMPRODUCT(SUMIFS(AssessedValuation[100% Ag Building],AssessedValuation[Dist],$C317:$E317,AssessedValuation[Tif_NonTIF],$A$4))</f>
        <v>14208420</v>
      </c>
      <c r="K317" s="8">
        <f>SUMPRODUCT(SUMIFS(AssessedValuation[100% Commercial],AssessedValuation[Dist],$C317:$E317,AssessedValuation[Tif_NonTIF],$A$4))</f>
        <v>29864200</v>
      </c>
      <c r="L317" s="8">
        <f>SUMPRODUCT(SUMIFS(AssessedValuation[100% Industrial],AssessedValuation[Dist],$C317:$E317,AssessedValuation[Tif_NonTIF],$A$4))</f>
        <v>8379265</v>
      </c>
      <c r="M317" s="8">
        <f>SUMPRODUCT(SUMIFS(AssessedValuation[100% Reserved],AssessedValuation[Dist],$C317:$E317,AssessedValuation[Tif_NonTIF],$A$4))</f>
        <v>0</v>
      </c>
      <c r="N317" s="8">
        <f>SUMPRODUCT(SUMIFS(AssessedValuation[100% Reserved4],AssessedValuation[Dist],$C317,AssessedValuation[Tif_NonTIF],$A$4))</f>
        <v>0</v>
      </c>
      <c r="O317" s="8">
        <f>SUMPRODUCT(SUMIFS(AssessedValuation[100% Railroads],AssessedValuation[Dist],$C317:$E317,AssessedValuation[Tif_NonTIF],$A$4))</f>
        <v>2623036</v>
      </c>
      <c r="P317" s="8">
        <f>SUMPRODUCT(SUMIFS(AssessedValuation[100% Utilities],AssessedValuation[Dist],$C317:$E317,AssessedValuation[Tif_NonTIF],$A$4))</f>
        <v>7686521</v>
      </c>
      <c r="Q317" s="8">
        <f>SUMPRODUCT(SUMIFS(AssessedValuation[100% Other],AssessedValuation[Dist],$C317:$E317,AssessedValuation[Tif_NonTIF],$A$4))</f>
        <v>0</v>
      </c>
      <c r="R317" s="8">
        <f>SUMPRODUCT(SUMIFS(AssessedValuation[100% Gross],AssessedValuation[Dist],$C317:$E317,AssessedValuation[Tif_NonTIF],$A$4))</f>
        <v>650703861</v>
      </c>
      <c r="S317" s="8">
        <f>SUMPRODUCT(SUMIFS(AssessedValuation[100% Military Exempt],AssessedValuation[Dist],$C317:$E317,AssessedValuation[Tif_NonTIF],$A$4))</f>
        <v>564000</v>
      </c>
      <c r="T317" s="8">
        <f>SUMPRODUCT(SUMIFS(AssessedValuation[100% Homestead Exempt],AssessedValuation[Dist],$C317:$E317,AssessedValuation[Tif_NonTIF],$A$4))</f>
        <v>1937000</v>
      </c>
      <c r="U317" s="8">
        <f>SUMPRODUCT(SUMIFS(AssessedValuation[100% Net],AssessedValuation[Dist],$C317:$E317,AssessedValuation[Tif_NonTIF],$A$4))</f>
        <v>648202861</v>
      </c>
      <c r="V317" s="8">
        <f>SUMPRODUCT(SUMIFS(AssessedValuation[100% Gas &amp; Elec Utilities],AssessedValuation[Dist],$C317:$E317,AssessedValuation[Tif_NonTIF],$A$4))</f>
        <v>31154574</v>
      </c>
      <c r="W317" s="8">
        <f t="shared" si="4"/>
        <v>679357435</v>
      </c>
    </row>
    <row r="318" spans="1:23" x14ac:dyDescent="0.25">
      <c r="A318">
        <v>2026</v>
      </c>
      <c r="B318" t="s">
        <v>1034</v>
      </c>
      <c r="C318" t="s">
        <v>1667</v>
      </c>
      <c r="D318" t="s">
        <v>1750</v>
      </c>
      <c r="E318" t="s">
        <v>1750</v>
      </c>
      <c r="F318" t="s">
        <v>1667</v>
      </c>
      <c r="G318" t="s">
        <v>1668</v>
      </c>
      <c r="H318" s="8">
        <f>SUMPRODUCT(SUMIFS(AssessedValuation[100% Residential],AssessedValuation[Dist],$C318:$E318,AssessedValuation[Tif_NonTIF],$A$4))</f>
        <v>458154894</v>
      </c>
      <c r="I318" s="8">
        <f>SUMPRODUCT(SUMIFS(AssessedValuation[100% Ag Land],AssessedValuation[Dist],$C318:$E318,AssessedValuation[Tif_NonTIF],$A$4))</f>
        <v>246405130</v>
      </c>
      <c r="J318" s="8">
        <f>SUMPRODUCT(SUMIFS(AssessedValuation[100% Ag Building],AssessedValuation[Dist],$C318:$E318,AssessedValuation[Tif_NonTIF],$A$4))</f>
        <v>51921450</v>
      </c>
      <c r="K318" s="8">
        <f>SUMPRODUCT(SUMIFS(AssessedValuation[100% Commercial],AssessedValuation[Dist],$C318:$E318,AssessedValuation[Tif_NonTIF],$A$4))</f>
        <v>106337629</v>
      </c>
      <c r="L318" s="8">
        <f>SUMPRODUCT(SUMIFS(AssessedValuation[100% Industrial],AssessedValuation[Dist],$C318:$E318,AssessedValuation[Tif_NonTIF],$A$4))</f>
        <v>7885164</v>
      </c>
      <c r="M318" s="8">
        <f>SUMPRODUCT(SUMIFS(AssessedValuation[100% Reserved],AssessedValuation[Dist],$C318:$E318,AssessedValuation[Tif_NonTIF],$A$4))</f>
        <v>0</v>
      </c>
      <c r="N318" s="8">
        <f>SUMPRODUCT(SUMIFS(AssessedValuation[100% Reserved4],AssessedValuation[Dist],$C318,AssessedValuation[Tif_NonTIF],$A$4))</f>
        <v>0</v>
      </c>
      <c r="O318" s="8">
        <f>SUMPRODUCT(SUMIFS(AssessedValuation[100% Railroads],AssessedValuation[Dist],$C318:$E318,AssessedValuation[Tif_NonTIF],$A$4))</f>
        <v>16390833</v>
      </c>
      <c r="P318" s="8">
        <f>SUMPRODUCT(SUMIFS(AssessedValuation[100% Utilities],AssessedValuation[Dist],$C318:$E318,AssessedValuation[Tif_NonTIF],$A$4))</f>
        <v>36277804</v>
      </c>
      <c r="Q318" s="8">
        <f>SUMPRODUCT(SUMIFS(AssessedValuation[100% Other],AssessedValuation[Dist],$C318:$E318,AssessedValuation[Tif_NonTIF],$A$4))</f>
        <v>0</v>
      </c>
      <c r="R318" s="8">
        <f>SUMPRODUCT(SUMIFS(AssessedValuation[100% Gross],AssessedValuation[Dist],$C318:$E318,AssessedValuation[Tif_NonTIF],$A$4))</f>
        <v>923372904</v>
      </c>
      <c r="S318" s="8">
        <f>SUMPRODUCT(SUMIFS(AssessedValuation[100% Military Exempt],AssessedValuation[Dist],$C318:$E318,AssessedValuation[Tif_NonTIF],$A$4))</f>
        <v>504000</v>
      </c>
      <c r="T318" s="8">
        <f>SUMPRODUCT(SUMIFS(AssessedValuation[100% Homestead Exempt],AssessedValuation[Dist],$C318:$E318,AssessedValuation[Tif_NonTIF],$A$4))</f>
        <v>1287000</v>
      </c>
      <c r="U318" s="8">
        <f>SUMPRODUCT(SUMIFS(AssessedValuation[100% Net],AssessedValuation[Dist],$C318:$E318,AssessedValuation[Tif_NonTIF],$A$4))</f>
        <v>921581904</v>
      </c>
      <c r="V318" s="8">
        <f>SUMPRODUCT(SUMIFS(AssessedValuation[100% Gas &amp; Elec Utilities],AssessedValuation[Dist],$C318:$E318,AssessedValuation[Tif_NonTIF],$A$4))</f>
        <v>14309147</v>
      </c>
      <c r="W318" s="8">
        <f t="shared" si="4"/>
        <v>935891051</v>
      </c>
    </row>
    <row r="319" spans="1:23" x14ac:dyDescent="0.25">
      <c r="A319">
        <v>2026</v>
      </c>
      <c r="B319" t="s">
        <v>1029</v>
      </c>
      <c r="C319" t="s">
        <v>1669</v>
      </c>
      <c r="D319" t="s">
        <v>1750</v>
      </c>
      <c r="E319" t="s">
        <v>1750</v>
      </c>
      <c r="F319" t="s">
        <v>1669</v>
      </c>
      <c r="G319" t="s">
        <v>1670</v>
      </c>
      <c r="H319" s="8">
        <f>SUMPRODUCT(SUMIFS(AssessedValuation[100% Residential],AssessedValuation[Dist],$C319:$E319,AssessedValuation[Tif_NonTIF],$A$4))</f>
        <v>327907438</v>
      </c>
      <c r="I319" s="8">
        <f>SUMPRODUCT(SUMIFS(AssessedValuation[100% Ag Land],AssessedValuation[Dist],$C319:$E319,AssessedValuation[Tif_NonTIF],$A$4))</f>
        <v>223453470</v>
      </c>
      <c r="J319" s="8">
        <f>SUMPRODUCT(SUMIFS(AssessedValuation[100% Ag Building],AssessedValuation[Dist],$C319:$E319,AssessedValuation[Tif_NonTIF],$A$4))</f>
        <v>21988430</v>
      </c>
      <c r="K319" s="8">
        <f>SUMPRODUCT(SUMIFS(AssessedValuation[100% Commercial],AssessedValuation[Dist],$C319:$E319,AssessedValuation[Tif_NonTIF],$A$4))</f>
        <v>24241562</v>
      </c>
      <c r="L319" s="8">
        <f>SUMPRODUCT(SUMIFS(AssessedValuation[100% Industrial],AssessedValuation[Dist],$C319:$E319,AssessedValuation[Tif_NonTIF],$A$4))</f>
        <v>0</v>
      </c>
      <c r="M319" s="8">
        <f>SUMPRODUCT(SUMIFS(AssessedValuation[100% Reserved],AssessedValuation[Dist],$C319:$E319,AssessedValuation[Tif_NonTIF],$A$4))</f>
        <v>0</v>
      </c>
      <c r="N319" s="8">
        <f>SUMPRODUCT(SUMIFS(AssessedValuation[100% Reserved4],AssessedValuation[Dist],$C319,AssessedValuation[Tif_NonTIF],$A$4))</f>
        <v>0</v>
      </c>
      <c r="O319" s="8">
        <f>SUMPRODUCT(SUMIFS(AssessedValuation[100% Railroads],AssessedValuation[Dist],$C319:$E319,AssessedValuation[Tif_NonTIF],$A$4))</f>
        <v>16256065</v>
      </c>
      <c r="P319" s="8">
        <f>SUMPRODUCT(SUMIFS(AssessedValuation[100% Utilities],AssessedValuation[Dist],$C319:$E319,AssessedValuation[Tif_NonTIF],$A$4))</f>
        <v>967386</v>
      </c>
      <c r="Q319" s="8">
        <f>SUMPRODUCT(SUMIFS(AssessedValuation[100% Other],AssessedValuation[Dist],$C319:$E319,AssessedValuation[Tif_NonTIF],$A$4))</f>
        <v>0</v>
      </c>
      <c r="R319" s="8">
        <f>SUMPRODUCT(SUMIFS(AssessedValuation[100% Gross],AssessedValuation[Dist],$C319:$E319,AssessedValuation[Tif_NonTIF],$A$4))</f>
        <v>614814351</v>
      </c>
      <c r="S319" s="8">
        <f>SUMPRODUCT(SUMIFS(AssessedValuation[100% Military Exempt],AssessedValuation[Dist],$C319:$E319,AssessedValuation[Tif_NonTIF],$A$4))</f>
        <v>4000</v>
      </c>
      <c r="T319" s="8">
        <f>SUMPRODUCT(SUMIFS(AssessedValuation[100% Homestead Exempt],AssessedValuation[Dist],$C319:$E319,AssessedValuation[Tif_NonTIF],$A$4))</f>
        <v>4356464</v>
      </c>
      <c r="U319" s="8">
        <f>SUMPRODUCT(SUMIFS(AssessedValuation[100% Net],AssessedValuation[Dist],$C319:$E319,AssessedValuation[Tif_NonTIF],$A$4))</f>
        <v>610453887</v>
      </c>
      <c r="V319" s="8">
        <f>SUMPRODUCT(SUMIFS(AssessedValuation[100% Gas &amp; Elec Utilities],AssessedValuation[Dist],$C319:$E319,AssessedValuation[Tif_NonTIF],$A$4))</f>
        <v>47862181</v>
      </c>
      <c r="W319" s="8">
        <f t="shared" si="4"/>
        <v>658316068</v>
      </c>
    </row>
    <row r="320" spans="1:23" x14ac:dyDescent="0.25">
      <c r="A320">
        <v>2026</v>
      </c>
      <c r="B320" t="s">
        <v>1034</v>
      </c>
      <c r="C320" t="s">
        <v>1671</v>
      </c>
      <c r="D320" t="s">
        <v>1750</v>
      </c>
      <c r="E320" t="s">
        <v>1750</v>
      </c>
      <c r="F320" t="s">
        <v>1671</v>
      </c>
      <c r="G320" t="s">
        <v>1672</v>
      </c>
      <c r="H320" s="8">
        <f>SUMPRODUCT(SUMIFS(AssessedValuation[100% Residential],AssessedValuation[Dist],$C320:$E320,AssessedValuation[Tif_NonTIF],$A$4))</f>
        <v>246056524</v>
      </c>
      <c r="I320" s="8">
        <f>SUMPRODUCT(SUMIFS(AssessedValuation[100% Ag Land],AssessedValuation[Dist],$C320:$E320,AssessedValuation[Tif_NonTIF],$A$4))</f>
        <v>267778047</v>
      </c>
      <c r="J320" s="8">
        <f>SUMPRODUCT(SUMIFS(AssessedValuation[100% Ag Building],AssessedValuation[Dist],$C320:$E320,AssessedValuation[Tif_NonTIF],$A$4))</f>
        <v>7616270</v>
      </c>
      <c r="K320" s="8">
        <f>SUMPRODUCT(SUMIFS(AssessedValuation[100% Commercial],AssessedValuation[Dist],$C320:$E320,AssessedValuation[Tif_NonTIF],$A$4))</f>
        <v>49775586</v>
      </c>
      <c r="L320" s="8">
        <f>SUMPRODUCT(SUMIFS(AssessedValuation[100% Industrial],AssessedValuation[Dist],$C320:$E320,AssessedValuation[Tif_NonTIF],$A$4))</f>
        <v>2422100</v>
      </c>
      <c r="M320" s="8">
        <f>SUMPRODUCT(SUMIFS(AssessedValuation[100% Reserved],AssessedValuation[Dist],$C320:$E320,AssessedValuation[Tif_NonTIF],$A$4))</f>
        <v>0</v>
      </c>
      <c r="N320" s="8">
        <f>SUMPRODUCT(SUMIFS(AssessedValuation[100% Reserved4],AssessedValuation[Dist],$C320,AssessedValuation[Tif_NonTIF],$A$4))</f>
        <v>0</v>
      </c>
      <c r="O320" s="8">
        <f>SUMPRODUCT(SUMIFS(AssessedValuation[100% Railroads],AssessedValuation[Dist],$C320:$E320,AssessedValuation[Tif_NonTIF],$A$4))</f>
        <v>22169840</v>
      </c>
      <c r="P320" s="8">
        <f>SUMPRODUCT(SUMIFS(AssessedValuation[100% Utilities],AssessedValuation[Dist],$C320:$E320,AssessedValuation[Tif_NonTIF],$A$4))</f>
        <v>1633040</v>
      </c>
      <c r="Q320" s="8">
        <f>SUMPRODUCT(SUMIFS(AssessedValuation[100% Other],AssessedValuation[Dist],$C320:$E320,AssessedValuation[Tif_NonTIF],$A$4))</f>
        <v>0</v>
      </c>
      <c r="R320" s="8">
        <f>SUMPRODUCT(SUMIFS(AssessedValuation[100% Gross],AssessedValuation[Dist],$C320:$E320,AssessedValuation[Tif_NonTIF],$A$4))</f>
        <v>597451407</v>
      </c>
      <c r="S320" s="8">
        <f>SUMPRODUCT(SUMIFS(AssessedValuation[100% Military Exempt],AssessedValuation[Dist],$C320:$E320,AssessedValuation[Tif_NonTIF],$A$4))</f>
        <v>864000</v>
      </c>
      <c r="T320" s="8">
        <f>SUMPRODUCT(SUMIFS(AssessedValuation[100% Homestead Exempt],AssessedValuation[Dist],$C320:$E320,AssessedValuation[Tif_NonTIF],$A$4))</f>
        <v>2151500</v>
      </c>
      <c r="U320" s="8">
        <f>SUMPRODUCT(SUMIFS(AssessedValuation[100% Net],AssessedValuation[Dist],$C320:$E320,AssessedValuation[Tif_NonTIF],$A$4))</f>
        <v>594435907</v>
      </c>
      <c r="V320" s="8">
        <f>SUMPRODUCT(SUMIFS(AssessedValuation[100% Gas &amp; Elec Utilities],AssessedValuation[Dist],$C320:$E320,AssessedValuation[Tif_NonTIF],$A$4))</f>
        <v>17789695</v>
      </c>
      <c r="W320" s="8">
        <f t="shared" si="4"/>
        <v>612225602</v>
      </c>
    </row>
    <row r="321" spans="1:23" x14ac:dyDescent="0.25">
      <c r="A321">
        <v>2026</v>
      </c>
      <c r="B321" t="s">
        <v>1034</v>
      </c>
      <c r="C321" t="s">
        <v>1673</v>
      </c>
      <c r="D321" t="s">
        <v>1750</v>
      </c>
      <c r="E321" t="s">
        <v>1750</v>
      </c>
      <c r="F321" t="s">
        <v>1673</v>
      </c>
      <c r="G321" t="s">
        <v>1674</v>
      </c>
      <c r="H321" s="8">
        <f>SUMPRODUCT(SUMIFS(AssessedValuation[100% Residential],AssessedValuation[Dist],$C321:$E321,AssessedValuation[Tif_NonTIF],$A$4))</f>
        <v>226125426</v>
      </c>
      <c r="I321" s="8">
        <f>SUMPRODUCT(SUMIFS(AssessedValuation[100% Ag Land],AssessedValuation[Dist],$C321:$E321,AssessedValuation[Tif_NonTIF],$A$4))</f>
        <v>177705989</v>
      </c>
      <c r="J321" s="8">
        <f>SUMPRODUCT(SUMIFS(AssessedValuation[100% Ag Building],AssessedValuation[Dist],$C321:$E321,AssessedValuation[Tif_NonTIF],$A$4))</f>
        <v>19312712</v>
      </c>
      <c r="K321" s="8">
        <f>SUMPRODUCT(SUMIFS(AssessedValuation[100% Commercial],AssessedValuation[Dist],$C321:$E321,AssessedValuation[Tif_NonTIF],$A$4))</f>
        <v>27760725</v>
      </c>
      <c r="L321" s="8">
        <f>SUMPRODUCT(SUMIFS(AssessedValuation[100% Industrial],AssessedValuation[Dist],$C321:$E321,AssessedValuation[Tif_NonTIF],$A$4))</f>
        <v>5000464</v>
      </c>
      <c r="M321" s="8">
        <f>SUMPRODUCT(SUMIFS(AssessedValuation[100% Reserved],AssessedValuation[Dist],$C321:$E321,AssessedValuation[Tif_NonTIF],$A$4))</f>
        <v>0</v>
      </c>
      <c r="N321" s="8">
        <f>SUMPRODUCT(SUMIFS(AssessedValuation[100% Reserved4],AssessedValuation[Dist],$C321,AssessedValuation[Tif_NonTIF],$A$4))</f>
        <v>0</v>
      </c>
      <c r="O321" s="8">
        <f>SUMPRODUCT(SUMIFS(AssessedValuation[100% Railroads],AssessedValuation[Dist],$C321:$E321,AssessedValuation[Tif_NonTIF],$A$4))</f>
        <v>0</v>
      </c>
      <c r="P321" s="8">
        <f>SUMPRODUCT(SUMIFS(AssessedValuation[100% Utilities],AssessedValuation[Dist],$C321:$E321,AssessedValuation[Tif_NonTIF],$A$4))</f>
        <v>817206</v>
      </c>
      <c r="Q321" s="8">
        <f>SUMPRODUCT(SUMIFS(AssessedValuation[100% Other],AssessedValuation[Dist],$C321:$E321,AssessedValuation[Tif_NonTIF],$A$4))</f>
        <v>0</v>
      </c>
      <c r="R321" s="8">
        <f>SUMPRODUCT(SUMIFS(AssessedValuation[100% Gross],AssessedValuation[Dist],$C321:$E321,AssessedValuation[Tif_NonTIF],$A$4))</f>
        <v>456722522</v>
      </c>
      <c r="S321" s="8">
        <f>SUMPRODUCT(SUMIFS(AssessedValuation[100% Military Exempt],AssessedValuation[Dist],$C321:$E321,AssessedValuation[Tif_NonTIF],$A$4))</f>
        <v>627808</v>
      </c>
      <c r="T321" s="8">
        <f>SUMPRODUCT(SUMIFS(AssessedValuation[100% Homestead Exempt],AssessedValuation[Dist],$C321:$E321,AssessedValuation[Tif_NonTIF],$A$4))</f>
        <v>2655808</v>
      </c>
      <c r="U321" s="8">
        <f>SUMPRODUCT(SUMIFS(AssessedValuation[100% Net],AssessedValuation[Dist],$C321:$E321,AssessedValuation[Tif_NonTIF],$A$4))</f>
        <v>453438906</v>
      </c>
      <c r="V321" s="8">
        <f>SUMPRODUCT(SUMIFS(AssessedValuation[100% Gas &amp; Elec Utilities],AssessedValuation[Dist],$C321:$E321,AssessedValuation[Tif_NonTIF],$A$4))</f>
        <v>17888837</v>
      </c>
      <c r="W321" s="8">
        <f t="shared" si="4"/>
        <v>471327743</v>
      </c>
    </row>
    <row r="322" spans="1:23" x14ac:dyDescent="0.25">
      <c r="A322">
        <v>2026</v>
      </c>
      <c r="B322" t="s">
        <v>1052</v>
      </c>
      <c r="C322" t="s">
        <v>1675</v>
      </c>
      <c r="D322" t="s">
        <v>1750</v>
      </c>
      <c r="E322" t="s">
        <v>1750</v>
      </c>
      <c r="F322" t="s">
        <v>1675</v>
      </c>
      <c r="G322" t="s">
        <v>1676</v>
      </c>
      <c r="H322" s="8">
        <f>SUMPRODUCT(SUMIFS(AssessedValuation[100% Residential],AssessedValuation[Dist],$C322:$E322,AssessedValuation[Tif_NonTIF],$A$4))</f>
        <v>2212516877</v>
      </c>
      <c r="I322" s="8">
        <f>SUMPRODUCT(SUMIFS(AssessedValuation[100% Ag Land],AssessedValuation[Dist],$C322:$E322,AssessedValuation[Tif_NonTIF],$A$4))</f>
        <v>551925595</v>
      </c>
      <c r="J322" s="8">
        <f>SUMPRODUCT(SUMIFS(AssessedValuation[100% Ag Building],AssessedValuation[Dist],$C322:$E322,AssessedValuation[Tif_NonTIF],$A$4))</f>
        <v>52694862</v>
      </c>
      <c r="K322" s="8">
        <f>SUMPRODUCT(SUMIFS(AssessedValuation[100% Commercial],AssessedValuation[Dist],$C322:$E322,AssessedValuation[Tif_NonTIF],$A$4))</f>
        <v>279430134</v>
      </c>
      <c r="L322" s="8">
        <f>SUMPRODUCT(SUMIFS(AssessedValuation[100% Industrial],AssessedValuation[Dist],$C322:$E322,AssessedValuation[Tif_NonTIF],$A$4))</f>
        <v>100899596</v>
      </c>
      <c r="M322" s="8">
        <f>SUMPRODUCT(SUMIFS(AssessedValuation[100% Reserved],AssessedValuation[Dist],$C322:$E322,AssessedValuation[Tif_NonTIF],$A$4))</f>
        <v>0</v>
      </c>
      <c r="N322" s="8">
        <f>SUMPRODUCT(SUMIFS(AssessedValuation[100% Reserved4],AssessedValuation[Dist],$C322,AssessedValuation[Tif_NonTIF],$A$4))</f>
        <v>0</v>
      </c>
      <c r="O322" s="8">
        <f>SUMPRODUCT(SUMIFS(AssessedValuation[100% Railroads],AssessedValuation[Dist],$C322:$E322,AssessedValuation[Tif_NonTIF],$A$4))</f>
        <v>6681289</v>
      </c>
      <c r="P322" s="8">
        <f>SUMPRODUCT(SUMIFS(AssessedValuation[100% Utilities],AssessedValuation[Dist],$C322:$E322,AssessedValuation[Tif_NonTIF],$A$4))</f>
        <v>15482552</v>
      </c>
      <c r="Q322" s="8">
        <f>SUMPRODUCT(SUMIFS(AssessedValuation[100% Other],AssessedValuation[Dist],$C322:$E322,AssessedValuation[Tif_NonTIF],$A$4))</f>
        <v>0</v>
      </c>
      <c r="R322" s="8">
        <f>SUMPRODUCT(SUMIFS(AssessedValuation[100% Gross],AssessedValuation[Dist],$C322:$E322,AssessedValuation[Tif_NonTIF],$A$4))</f>
        <v>3219630905</v>
      </c>
      <c r="S322" s="8">
        <f>SUMPRODUCT(SUMIFS(AssessedValuation[100% Military Exempt],AssessedValuation[Dist],$C322:$E322,AssessedValuation[Tif_NonTIF],$A$4))</f>
        <v>2884000</v>
      </c>
      <c r="T322" s="8">
        <f>SUMPRODUCT(SUMIFS(AssessedValuation[100% Homestead Exempt],AssessedValuation[Dist],$C322:$E322,AssessedValuation[Tif_NonTIF],$A$4))</f>
        <v>12135500</v>
      </c>
      <c r="U322" s="8">
        <f>SUMPRODUCT(SUMIFS(AssessedValuation[100% Net],AssessedValuation[Dist],$C322:$E322,AssessedValuation[Tif_NonTIF],$A$4))</f>
        <v>3204611405</v>
      </c>
      <c r="V322" s="8">
        <f>SUMPRODUCT(SUMIFS(AssessedValuation[100% Gas &amp; Elec Utilities],AssessedValuation[Dist],$C322:$E322,AssessedValuation[Tif_NonTIF],$A$4))</f>
        <v>193545321</v>
      </c>
      <c r="W322" s="8">
        <f t="shared" si="4"/>
        <v>3398156726</v>
      </c>
    </row>
    <row r="323" spans="1:23" x14ac:dyDescent="0.25">
      <c r="A323">
        <v>2026</v>
      </c>
      <c r="B323" t="s">
        <v>1034</v>
      </c>
      <c r="C323" t="s">
        <v>1677</v>
      </c>
      <c r="D323" t="s">
        <v>1750</v>
      </c>
      <c r="E323" t="s">
        <v>1750</v>
      </c>
      <c r="F323" t="s">
        <v>1677</v>
      </c>
      <c r="G323" t="s">
        <v>1678</v>
      </c>
      <c r="H323" s="8">
        <f>SUMPRODUCT(SUMIFS(AssessedValuation[100% Residential],AssessedValuation[Dist],$C323:$E323,AssessedValuation[Tif_NonTIF],$A$4))</f>
        <v>258048993</v>
      </c>
      <c r="I323" s="8">
        <f>SUMPRODUCT(SUMIFS(AssessedValuation[100% Ag Land],AssessedValuation[Dist],$C323:$E323,AssessedValuation[Tif_NonTIF],$A$4))</f>
        <v>253796880</v>
      </c>
      <c r="J323" s="8">
        <f>SUMPRODUCT(SUMIFS(AssessedValuation[100% Ag Building],AssessedValuation[Dist],$C323:$E323,AssessedValuation[Tif_NonTIF],$A$4))</f>
        <v>9562834</v>
      </c>
      <c r="K323" s="8">
        <f>SUMPRODUCT(SUMIFS(AssessedValuation[100% Commercial],AssessedValuation[Dist],$C323:$E323,AssessedValuation[Tif_NonTIF],$A$4))</f>
        <v>34762613</v>
      </c>
      <c r="L323" s="8">
        <f>SUMPRODUCT(SUMIFS(AssessedValuation[100% Industrial],AssessedValuation[Dist],$C323:$E323,AssessedValuation[Tif_NonTIF],$A$4))</f>
        <v>34896706</v>
      </c>
      <c r="M323" s="8">
        <f>SUMPRODUCT(SUMIFS(AssessedValuation[100% Reserved],AssessedValuation[Dist],$C323:$E323,AssessedValuation[Tif_NonTIF],$A$4))</f>
        <v>0</v>
      </c>
      <c r="N323" s="8">
        <f>SUMPRODUCT(SUMIFS(AssessedValuation[100% Reserved4],AssessedValuation[Dist],$C323,AssessedValuation[Tif_NonTIF],$A$4))</f>
        <v>0</v>
      </c>
      <c r="O323" s="8">
        <f>SUMPRODUCT(SUMIFS(AssessedValuation[100% Railroads],AssessedValuation[Dist],$C323:$E323,AssessedValuation[Tif_NonTIF],$A$4))</f>
        <v>16773861</v>
      </c>
      <c r="P323" s="8">
        <f>SUMPRODUCT(SUMIFS(AssessedValuation[100% Utilities],AssessedValuation[Dist],$C323:$E323,AssessedValuation[Tif_NonTIF],$A$4))</f>
        <v>2161819</v>
      </c>
      <c r="Q323" s="8">
        <f>SUMPRODUCT(SUMIFS(AssessedValuation[100% Other],AssessedValuation[Dist],$C323:$E323,AssessedValuation[Tif_NonTIF],$A$4))</f>
        <v>0</v>
      </c>
      <c r="R323" s="8">
        <f>SUMPRODUCT(SUMIFS(AssessedValuation[100% Gross],AssessedValuation[Dist],$C323:$E323,AssessedValuation[Tif_NonTIF],$A$4))</f>
        <v>610003706</v>
      </c>
      <c r="S323" s="8">
        <f>SUMPRODUCT(SUMIFS(AssessedValuation[100% Military Exempt],AssessedValuation[Dist],$C323:$E323,AssessedValuation[Tif_NonTIF],$A$4))</f>
        <v>660000</v>
      </c>
      <c r="T323" s="8">
        <f>SUMPRODUCT(SUMIFS(AssessedValuation[100% Homestead Exempt],AssessedValuation[Dist],$C323:$E323,AssessedValuation[Tif_NonTIF],$A$4))</f>
        <v>1267500</v>
      </c>
      <c r="U323" s="8">
        <f>SUMPRODUCT(SUMIFS(AssessedValuation[100% Net],AssessedValuation[Dist],$C323:$E323,AssessedValuation[Tif_NonTIF],$A$4))</f>
        <v>608076206</v>
      </c>
      <c r="V323" s="8">
        <f>SUMPRODUCT(SUMIFS(AssessedValuation[100% Gas &amp; Elec Utilities],AssessedValuation[Dist],$C323:$E323,AssessedValuation[Tif_NonTIF],$A$4))</f>
        <v>287021932</v>
      </c>
      <c r="W323" s="8">
        <f t="shared" si="4"/>
        <v>895098138</v>
      </c>
    </row>
    <row r="324" spans="1:23" x14ac:dyDescent="0.25">
      <c r="A324">
        <v>2026</v>
      </c>
      <c r="B324" t="s">
        <v>1034</v>
      </c>
      <c r="C324" t="s">
        <v>1679</v>
      </c>
      <c r="D324" t="s">
        <v>1750</v>
      </c>
      <c r="E324" t="s">
        <v>1750</v>
      </c>
      <c r="F324" t="s">
        <v>1679</v>
      </c>
      <c r="G324" t="s">
        <v>1680</v>
      </c>
      <c r="H324" s="8">
        <f>SUMPRODUCT(SUMIFS(AssessedValuation[100% Residential],AssessedValuation[Dist],$C324:$E324,AssessedValuation[Tif_NonTIF],$A$4))</f>
        <v>70740235</v>
      </c>
      <c r="I324" s="8">
        <f>SUMPRODUCT(SUMIFS(AssessedValuation[100% Ag Land],AssessedValuation[Dist],$C324:$E324,AssessedValuation[Tif_NonTIF],$A$4))</f>
        <v>137238092</v>
      </c>
      <c r="J324" s="8">
        <f>SUMPRODUCT(SUMIFS(AssessedValuation[100% Ag Building],AssessedValuation[Dist],$C324:$E324,AssessedValuation[Tif_NonTIF],$A$4))</f>
        <v>3190221</v>
      </c>
      <c r="K324" s="8">
        <f>SUMPRODUCT(SUMIFS(AssessedValuation[100% Commercial],AssessedValuation[Dist],$C324:$E324,AssessedValuation[Tif_NonTIF],$A$4))</f>
        <v>5674792</v>
      </c>
      <c r="L324" s="8">
        <f>SUMPRODUCT(SUMIFS(AssessedValuation[100% Industrial],AssessedValuation[Dist],$C324:$E324,AssessedValuation[Tif_NonTIF],$A$4))</f>
        <v>4138908</v>
      </c>
      <c r="M324" s="8">
        <f>SUMPRODUCT(SUMIFS(AssessedValuation[100% Reserved],AssessedValuation[Dist],$C324:$E324,AssessedValuation[Tif_NonTIF],$A$4))</f>
        <v>0</v>
      </c>
      <c r="N324" s="8">
        <f>SUMPRODUCT(SUMIFS(AssessedValuation[100% Reserved4],AssessedValuation[Dist],$C324,AssessedValuation[Tif_NonTIF],$A$4))</f>
        <v>0</v>
      </c>
      <c r="O324" s="8">
        <f>SUMPRODUCT(SUMIFS(AssessedValuation[100% Railroads],AssessedValuation[Dist],$C324:$E324,AssessedValuation[Tif_NonTIF],$A$4))</f>
        <v>11922930</v>
      </c>
      <c r="P324" s="8">
        <f>SUMPRODUCT(SUMIFS(AssessedValuation[100% Utilities],AssessedValuation[Dist],$C324:$E324,AssessedValuation[Tif_NonTIF],$A$4))</f>
        <v>3773151</v>
      </c>
      <c r="Q324" s="8">
        <f>SUMPRODUCT(SUMIFS(AssessedValuation[100% Other],AssessedValuation[Dist],$C324:$E324,AssessedValuation[Tif_NonTIF],$A$4))</f>
        <v>0</v>
      </c>
      <c r="R324" s="8">
        <f>SUMPRODUCT(SUMIFS(AssessedValuation[100% Gross],AssessedValuation[Dist],$C324:$E324,AssessedValuation[Tif_NonTIF],$A$4))</f>
        <v>236678329</v>
      </c>
      <c r="S324" s="8">
        <f>SUMPRODUCT(SUMIFS(AssessedValuation[100% Military Exempt],AssessedValuation[Dist],$C324:$E324,AssessedValuation[Tif_NonTIF],$A$4))</f>
        <v>176000</v>
      </c>
      <c r="T324" s="8">
        <f>SUMPRODUCT(SUMIFS(AssessedValuation[100% Homestead Exempt],AssessedValuation[Dist],$C324:$E324,AssessedValuation[Tif_NonTIF],$A$4))</f>
        <v>611000</v>
      </c>
      <c r="U324" s="8">
        <f>SUMPRODUCT(SUMIFS(AssessedValuation[100% Net],AssessedValuation[Dist],$C324:$E324,AssessedValuation[Tif_NonTIF],$A$4))</f>
        <v>235891329</v>
      </c>
      <c r="V324" s="8">
        <f>SUMPRODUCT(SUMIFS(AssessedValuation[100% Gas &amp; Elec Utilities],AssessedValuation[Dist],$C324:$E324,AssessedValuation[Tif_NonTIF],$A$4))</f>
        <v>5660762</v>
      </c>
      <c r="W324" s="8">
        <f t="shared" si="4"/>
        <v>241552091</v>
      </c>
    </row>
    <row r="325" spans="1:23" x14ac:dyDescent="0.25">
      <c r="A325">
        <v>2026</v>
      </c>
      <c r="B325" t="s">
        <v>1043</v>
      </c>
      <c r="C325" t="s">
        <v>1681</v>
      </c>
      <c r="D325" t="s">
        <v>1750</v>
      </c>
      <c r="E325" t="s">
        <v>1750</v>
      </c>
      <c r="F325" t="s">
        <v>1681</v>
      </c>
      <c r="G325" t="s">
        <v>1682</v>
      </c>
      <c r="H325" s="8">
        <f>SUMPRODUCT(SUMIFS(AssessedValuation[100% Residential],AssessedValuation[Dist],$C325:$E325,AssessedValuation[Tif_NonTIF],$A$4))</f>
        <v>543533540</v>
      </c>
      <c r="I325" s="8">
        <f>SUMPRODUCT(SUMIFS(AssessedValuation[100% Ag Land],AssessedValuation[Dist],$C325:$E325,AssessedValuation[Tif_NonTIF],$A$4))</f>
        <v>200763042</v>
      </c>
      <c r="J325" s="8">
        <f>SUMPRODUCT(SUMIFS(AssessedValuation[100% Ag Building],AssessedValuation[Dist],$C325:$E325,AssessedValuation[Tif_NonTIF],$A$4))</f>
        <v>14864420</v>
      </c>
      <c r="K325" s="8">
        <f>SUMPRODUCT(SUMIFS(AssessedValuation[100% Commercial],AssessedValuation[Dist],$C325:$E325,AssessedValuation[Tif_NonTIF],$A$4))</f>
        <v>61190596</v>
      </c>
      <c r="L325" s="8">
        <f>SUMPRODUCT(SUMIFS(AssessedValuation[100% Industrial],AssessedValuation[Dist],$C325:$E325,AssessedValuation[Tif_NonTIF],$A$4))</f>
        <v>29197516</v>
      </c>
      <c r="M325" s="8">
        <f>SUMPRODUCT(SUMIFS(AssessedValuation[100% Reserved],AssessedValuation[Dist],$C325:$E325,AssessedValuation[Tif_NonTIF],$A$4))</f>
        <v>0</v>
      </c>
      <c r="N325" s="8">
        <f>SUMPRODUCT(SUMIFS(AssessedValuation[100% Reserved4],AssessedValuation[Dist],$C325,AssessedValuation[Tif_NonTIF],$A$4))</f>
        <v>0</v>
      </c>
      <c r="O325" s="8">
        <f>SUMPRODUCT(SUMIFS(AssessedValuation[100% Railroads],AssessedValuation[Dist],$C325:$E325,AssessedValuation[Tif_NonTIF],$A$4))</f>
        <v>0</v>
      </c>
      <c r="P325" s="8">
        <f>SUMPRODUCT(SUMIFS(AssessedValuation[100% Utilities],AssessedValuation[Dist],$C325:$E325,AssessedValuation[Tif_NonTIF],$A$4))</f>
        <v>3334562</v>
      </c>
      <c r="Q325" s="8">
        <f>SUMPRODUCT(SUMIFS(AssessedValuation[100% Other],AssessedValuation[Dist],$C325:$E325,AssessedValuation[Tif_NonTIF],$A$4))</f>
        <v>0</v>
      </c>
      <c r="R325" s="8">
        <f>SUMPRODUCT(SUMIFS(AssessedValuation[100% Gross],AssessedValuation[Dist],$C325:$E325,AssessedValuation[Tif_NonTIF],$A$4))</f>
        <v>852883676</v>
      </c>
      <c r="S325" s="8">
        <f>SUMPRODUCT(SUMIFS(AssessedValuation[100% Military Exempt],AssessedValuation[Dist],$C325:$E325,AssessedValuation[Tif_NonTIF],$A$4))</f>
        <v>900000</v>
      </c>
      <c r="T325" s="8">
        <f>SUMPRODUCT(SUMIFS(AssessedValuation[100% Homestead Exempt],AssessedValuation[Dist],$C325:$E325,AssessedValuation[Tif_NonTIF],$A$4))</f>
        <v>3068000</v>
      </c>
      <c r="U325" s="8">
        <f>SUMPRODUCT(SUMIFS(AssessedValuation[100% Net],AssessedValuation[Dist],$C325:$E325,AssessedValuation[Tif_NonTIF],$A$4))</f>
        <v>848915676</v>
      </c>
      <c r="V325" s="8">
        <f>SUMPRODUCT(SUMIFS(AssessedValuation[100% Gas &amp; Elec Utilities],AssessedValuation[Dist],$C325:$E325,AssessedValuation[Tif_NonTIF],$A$4))</f>
        <v>94670761</v>
      </c>
      <c r="W325" s="8">
        <f t="shared" si="4"/>
        <v>943586437</v>
      </c>
    </row>
    <row r="326" spans="1:23" x14ac:dyDescent="0.25">
      <c r="A326">
        <v>2026</v>
      </c>
      <c r="B326" t="s">
        <v>1062</v>
      </c>
      <c r="C326" t="s">
        <v>1683</v>
      </c>
      <c r="D326" t="s">
        <v>1750</v>
      </c>
      <c r="E326" t="s">
        <v>1750</v>
      </c>
      <c r="F326" t="s">
        <v>1683</v>
      </c>
      <c r="G326" t="s">
        <v>1684</v>
      </c>
      <c r="H326" s="8">
        <f>SUMPRODUCT(SUMIFS(AssessedValuation[100% Residential],AssessedValuation[Dist],$C326:$E326,AssessedValuation[Tif_NonTIF],$A$4))</f>
        <v>359302012</v>
      </c>
      <c r="I326" s="8">
        <f>SUMPRODUCT(SUMIFS(AssessedValuation[100% Ag Land],AssessedValuation[Dist],$C326:$E326,AssessedValuation[Tif_NonTIF],$A$4))</f>
        <v>104750570</v>
      </c>
      <c r="J326" s="8">
        <f>SUMPRODUCT(SUMIFS(AssessedValuation[100% Ag Building],AssessedValuation[Dist],$C326:$E326,AssessedValuation[Tif_NonTIF],$A$4))</f>
        <v>8847131</v>
      </c>
      <c r="K326" s="8">
        <f>SUMPRODUCT(SUMIFS(AssessedValuation[100% Commercial],AssessedValuation[Dist],$C326:$E326,AssessedValuation[Tif_NonTIF],$A$4))</f>
        <v>41171206</v>
      </c>
      <c r="L326" s="8">
        <f>SUMPRODUCT(SUMIFS(AssessedValuation[100% Industrial],AssessedValuation[Dist],$C326:$E326,AssessedValuation[Tif_NonTIF],$A$4))</f>
        <v>25766973</v>
      </c>
      <c r="M326" s="8">
        <f>SUMPRODUCT(SUMIFS(AssessedValuation[100% Reserved],AssessedValuation[Dist],$C326:$E326,AssessedValuation[Tif_NonTIF],$A$4))</f>
        <v>0</v>
      </c>
      <c r="N326" s="8">
        <f>SUMPRODUCT(SUMIFS(AssessedValuation[100% Reserved4],AssessedValuation[Dist],$C326,AssessedValuation[Tif_NonTIF],$A$4))</f>
        <v>0</v>
      </c>
      <c r="O326" s="8">
        <f>SUMPRODUCT(SUMIFS(AssessedValuation[100% Railroads],AssessedValuation[Dist],$C326:$E326,AssessedValuation[Tif_NonTIF],$A$4))</f>
        <v>3071517</v>
      </c>
      <c r="P326" s="8">
        <f>SUMPRODUCT(SUMIFS(AssessedValuation[100% Utilities],AssessedValuation[Dist],$C326:$E326,AssessedValuation[Tif_NonTIF],$A$4))</f>
        <v>6715060</v>
      </c>
      <c r="Q326" s="8">
        <f>SUMPRODUCT(SUMIFS(AssessedValuation[100% Other],AssessedValuation[Dist],$C326:$E326,AssessedValuation[Tif_NonTIF],$A$4))</f>
        <v>0</v>
      </c>
      <c r="R326" s="8">
        <f>SUMPRODUCT(SUMIFS(AssessedValuation[100% Gross],AssessedValuation[Dist],$C326:$E326,AssessedValuation[Tif_NonTIF],$A$4))</f>
        <v>549624469</v>
      </c>
      <c r="S326" s="8">
        <f>SUMPRODUCT(SUMIFS(AssessedValuation[100% Military Exempt],AssessedValuation[Dist],$C326:$E326,AssessedValuation[Tif_NonTIF],$A$4))</f>
        <v>724000</v>
      </c>
      <c r="T326" s="8">
        <f>SUMPRODUCT(SUMIFS(AssessedValuation[100% Homestead Exempt],AssessedValuation[Dist],$C326:$E326,AssessedValuation[Tif_NonTIF],$A$4))</f>
        <v>1989000</v>
      </c>
      <c r="U326" s="8">
        <f>SUMPRODUCT(SUMIFS(AssessedValuation[100% Net],AssessedValuation[Dist],$C326:$E326,AssessedValuation[Tif_NonTIF],$A$4))</f>
        <v>546911469</v>
      </c>
      <c r="V326" s="8">
        <f>SUMPRODUCT(SUMIFS(AssessedValuation[100% Gas &amp; Elec Utilities],AssessedValuation[Dist],$C326:$E326,AssessedValuation[Tif_NonTIF],$A$4))</f>
        <v>17923993</v>
      </c>
      <c r="W326" s="8">
        <f t="shared" si="4"/>
        <v>564835462</v>
      </c>
    </row>
    <row r="327" spans="1:23" x14ac:dyDescent="0.25">
      <c r="A327">
        <v>2026</v>
      </c>
      <c r="B327" t="s">
        <v>1040</v>
      </c>
      <c r="C327" t="s">
        <v>1685</v>
      </c>
      <c r="D327" t="s">
        <v>1750</v>
      </c>
      <c r="E327" t="s">
        <v>1750</v>
      </c>
      <c r="F327" t="s">
        <v>1685</v>
      </c>
      <c r="G327" t="s">
        <v>1686</v>
      </c>
      <c r="H327" s="8">
        <f>SUMPRODUCT(SUMIFS(AssessedValuation[100% Residential],AssessedValuation[Dist],$C327:$E327,AssessedValuation[Tif_NonTIF],$A$4))</f>
        <v>95073943</v>
      </c>
      <c r="I327" s="8">
        <f>SUMPRODUCT(SUMIFS(AssessedValuation[100% Ag Land],AssessedValuation[Dist],$C327:$E327,AssessedValuation[Tif_NonTIF],$A$4))</f>
        <v>106347340</v>
      </c>
      <c r="J327" s="8">
        <f>SUMPRODUCT(SUMIFS(AssessedValuation[100% Ag Building],AssessedValuation[Dist],$C327:$E327,AssessedValuation[Tif_NonTIF],$A$4))</f>
        <v>5714940</v>
      </c>
      <c r="K327" s="8">
        <f>SUMPRODUCT(SUMIFS(AssessedValuation[100% Commercial],AssessedValuation[Dist],$C327:$E327,AssessedValuation[Tif_NonTIF],$A$4))</f>
        <v>9379021</v>
      </c>
      <c r="L327" s="8">
        <f>SUMPRODUCT(SUMIFS(AssessedValuation[100% Industrial],AssessedValuation[Dist],$C327:$E327,AssessedValuation[Tif_NonTIF],$A$4))</f>
        <v>1635810</v>
      </c>
      <c r="M327" s="8">
        <f>SUMPRODUCT(SUMIFS(AssessedValuation[100% Reserved],AssessedValuation[Dist],$C327:$E327,AssessedValuation[Tif_NonTIF],$A$4))</f>
        <v>0</v>
      </c>
      <c r="N327" s="8">
        <f>SUMPRODUCT(SUMIFS(AssessedValuation[100% Reserved4],AssessedValuation[Dist],$C327,AssessedValuation[Tif_NonTIF],$A$4))</f>
        <v>0</v>
      </c>
      <c r="O327" s="8">
        <f>SUMPRODUCT(SUMIFS(AssessedValuation[100% Railroads],AssessedValuation[Dist],$C327:$E327,AssessedValuation[Tif_NonTIF],$A$4))</f>
        <v>0</v>
      </c>
      <c r="P327" s="8">
        <f>SUMPRODUCT(SUMIFS(AssessedValuation[100% Utilities],AssessedValuation[Dist],$C327:$E327,AssessedValuation[Tif_NonTIF],$A$4))</f>
        <v>581919</v>
      </c>
      <c r="Q327" s="8">
        <f>SUMPRODUCT(SUMIFS(AssessedValuation[100% Other],AssessedValuation[Dist],$C327:$E327,AssessedValuation[Tif_NonTIF],$A$4))</f>
        <v>0</v>
      </c>
      <c r="R327" s="8">
        <f>SUMPRODUCT(SUMIFS(AssessedValuation[100% Gross],AssessedValuation[Dist],$C327:$E327,AssessedValuation[Tif_NonTIF],$A$4))</f>
        <v>218732973</v>
      </c>
      <c r="S327" s="8">
        <f>SUMPRODUCT(SUMIFS(AssessedValuation[100% Military Exempt],AssessedValuation[Dist],$C327:$E327,AssessedValuation[Tif_NonTIF],$A$4))</f>
        <v>264000</v>
      </c>
      <c r="T327" s="8">
        <f>SUMPRODUCT(SUMIFS(AssessedValuation[100% Homestead Exempt],AssessedValuation[Dist],$C327:$E327,AssessedValuation[Tif_NonTIF],$A$4))</f>
        <v>477750</v>
      </c>
      <c r="U327" s="8">
        <f>SUMPRODUCT(SUMIFS(AssessedValuation[100% Net],AssessedValuation[Dist],$C327:$E327,AssessedValuation[Tif_NonTIF],$A$4))</f>
        <v>217991223</v>
      </c>
      <c r="V327" s="8">
        <f>SUMPRODUCT(SUMIFS(AssessedValuation[100% Gas &amp; Elec Utilities],AssessedValuation[Dist],$C327:$E327,AssessedValuation[Tif_NonTIF],$A$4))</f>
        <v>14262423</v>
      </c>
      <c r="W327" s="8">
        <f t="shared" si="4"/>
        <v>232253646</v>
      </c>
    </row>
    <row r="328" spans="1:23" x14ac:dyDescent="0.25">
      <c r="A328">
        <v>2026</v>
      </c>
      <c r="B328" t="s">
        <v>1024</v>
      </c>
      <c r="C328" t="s">
        <v>1687</v>
      </c>
      <c r="D328" t="s">
        <v>1750</v>
      </c>
      <c r="E328" t="s">
        <v>1750</v>
      </c>
      <c r="F328" t="s">
        <v>1687</v>
      </c>
      <c r="G328" t="s">
        <v>1688</v>
      </c>
      <c r="H328" s="8">
        <f>SUMPRODUCT(SUMIFS(AssessedValuation[100% Residential],AssessedValuation[Dist],$C328:$E328,AssessedValuation[Tif_NonTIF],$A$4))</f>
        <v>1014513606</v>
      </c>
      <c r="I328" s="8">
        <f>SUMPRODUCT(SUMIFS(AssessedValuation[100% Ag Land],AssessedValuation[Dist],$C328:$E328,AssessedValuation[Tif_NonTIF],$A$4))</f>
        <v>164122668</v>
      </c>
      <c r="J328" s="8">
        <f>SUMPRODUCT(SUMIFS(AssessedValuation[100% Ag Building],AssessedValuation[Dist],$C328:$E328,AssessedValuation[Tif_NonTIF],$A$4))</f>
        <v>16510800</v>
      </c>
      <c r="K328" s="8">
        <f>SUMPRODUCT(SUMIFS(AssessedValuation[100% Commercial],AssessedValuation[Dist],$C328:$E328,AssessedValuation[Tif_NonTIF],$A$4))</f>
        <v>86762512</v>
      </c>
      <c r="L328" s="8">
        <f>SUMPRODUCT(SUMIFS(AssessedValuation[100% Industrial],AssessedValuation[Dist],$C328:$E328,AssessedValuation[Tif_NonTIF],$A$4))</f>
        <v>10781200</v>
      </c>
      <c r="M328" s="8">
        <f>SUMPRODUCT(SUMIFS(AssessedValuation[100% Reserved],AssessedValuation[Dist],$C328:$E328,AssessedValuation[Tif_NonTIF],$A$4))</f>
        <v>0</v>
      </c>
      <c r="N328" s="8">
        <f>SUMPRODUCT(SUMIFS(AssessedValuation[100% Reserved4],AssessedValuation[Dist],$C328,AssessedValuation[Tif_NonTIF],$A$4))</f>
        <v>0</v>
      </c>
      <c r="O328" s="8">
        <f>SUMPRODUCT(SUMIFS(AssessedValuation[100% Railroads],AssessedValuation[Dist],$C328:$E328,AssessedValuation[Tif_NonTIF],$A$4))</f>
        <v>0</v>
      </c>
      <c r="P328" s="8">
        <f>SUMPRODUCT(SUMIFS(AssessedValuation[100% Utilities],AssessedValuation[Dist],$C328:$E328,AssessedValuation[Tif_NonTIF],$A$4))</f>
        <v>13410052</v>
      </c>
      <c r="Q328" s="8">
        <f>SUMPRODUCT(SUMIFS(AssessedValuation[100% Other],AssessedValuation[Dist],$C328:$E328,AssessedValuation[Tif_NonTIF],$A$4))</f>
        <v>0</v>
      </c>
      <c r="R328" s="8">
        <f>SUMPRODUCT(SUMIFS(AssessedValuation[100% Gross],AssessedValuation[Dist],$C328:$E328,AssessedValuation[Tif_NonTIF],$A$4))</f>
        <v>1306100838</v>
      </c>
      <c r="S328" s="8">
        <f>SUMPRODUCT(SUMIFS(AssessedValuation[100% Military Exempt],AssessedValuation[Dist],$C328:$E328,AssessedValuation[Tif_NonTIF],$A$4))</f>
        <v>1708000</v>
      </c>
      <c r="T328" s="8">
        <f>SUMPRODUCT(SUMIFS(AssessedValuation[100% Homestead Exempt],AssessedValuation[Dist],$C328:$E328,AssessedValuation[Tif_NonTIF],$A$4))</f>
        <v>2382250</v>
      </c>
      <c r="U328" s="8">
        <f>SUMPRODUCT(SUMIFS(AssessedValuation[100% Net],AssessedValuation[Dist],$C328:$E328,AssessedValuation[Tif_NonTIF],$A$4))</f>
        <v>1302010588</v>
      </c>
      <c r="V328" s="8">
        <f>SUMPRODUCT(SUMIFS(AssessedValuation[100% Gas &amp; Elec Utilities],AssessedValuation[Dist],$C328:$E328,AssessedValuation[Tif_NonTIF],$A$4))</f>
        <v>99729392</v>
      </c>
      <c r="W328" s="8">
        <f t="shared" ref="W328:W331" si="5">SUM(U328:V328)</f>
        <v>1401739980</v>
      </c>
    </row>
    <row r="329" spans="1:23" x14ac:dyDescent="0.25">
      <c r="A329">
        <v>2026</v>
      </c>
      <c r="B329" t="s">
        <v>1031</v>
      </c>
      <c r="C329" t="s">
        <v>1689</v>
      </c>
      <c r="D329" t="s">
        <v>1750</v>
      </c>
      <c r="E329" t="s">
        <v>1750</v>
      </c>
      <c r="F329" t="s">
        <v>1689</v>
      </c>
      <c r="G329" t="s">
        <v>1690</v>
      </c>
      <c r="H329" s="8">
        <f>SUMPRODUCT(SUMIFS(AssessedValuation[100% Residential],AssessedValuation[Dist],$C329:$E329,AssessedValuation[Tif_NonTIF],$A$4))</f>
        <v>200268689</v>
      </c>
      <c r="I329" s="8">
        <f>SUMPRODUCT(SUMIFS(AssessedValuation[100% Ag Land],AssessedValuation[Dist],$C329:$E329,AssessedValuation[Tif_NonTIF],$A$4))</f>
        <v>145050185</v>
      </c>
      <c r="J329" s="8">
        <f>SUMPRODUCT(SUMIFS(AssessedValuation[100% Ag Building],AssessedValuation[Dist],$C329:$E329,AssessedValuation[Tif_NonTIF],$A$4))</f>
        <v>6976603</v>
      </c>
      <c r="K329" s="8">
        <f>SUMPRODUCT(SUMIFS(AssessedValuation[100% Commercial],AssessedValuation[Dist],$C329:$E329,AssessedValuation[Tif_NonTIF],$A$4))</f>
        <v>17334212</v>
      </c>
      <c r="L329" s="8">
        <f>SUMPRODUCT(SUMIFS(AssessedValuation[100% Industrial],AssessedValuation[Dist],$C329:$E329,AssessedValuation[Tif_NonTIF],$A$4))</f>
        <v>3435430</v>
      </c>
      <c r="M329" s="8">
        <f>SUMPRODUCT(SUMIFS(AssessedValuation[100% Reserved],AssessedValuation[Dist],$C329:$E329,AssessedValuation[Tif_NonTIF],$A$4))</f>
        <v>0</v>
      </c>
      <c r="N329" s="8">
        <f>SUMPRODUCT(SUMIFS(AssessedValuation[100% Reserved4],AssessedValuation[Dist],$C329,AssessedValuation[Tif_NonTIF],$A$4))</f>
        <v>0</v>
      </c>
      <c r="O329" s="8">
        <f>SUMPRODUCT(SUMIFS(AssessedValuation[100% Railroads],AssessedValuation[Dist],$C329:$E329,AssessedValuation[Tif_NonTIF],$A$4))</f>
        <v>17065217</v>
      </c>
      <c r="P329" s="8">
        <f>SUMPRODUCT(SUMIFS(AssessedValuation[100% Utilities],AssessedValuation[Dist],$C329:$E329,AssessedValuation[Tif_NonTIF],$A$4))</f>
        <v>400242</v>
      </c>
      <c r="Q329" s="8">
        <f>SUMPRODUCT(SUMIFS(AssessedValuation[100% Other],AssessedValuation[Dist],$C329:$E329,AssessedValuation[Tif_NonTIF],$A$4))</f>
        <v>3</v>
      </c>
      <c r="R329" s="8">
        <f>SUMPRODUCT(SUMIFS(AssessedValuation[100% Gross],AssessedValuation[Dist],$C329:$E329,AssessedValuation[Tif_NonTIF],$A$4))</f>
        <v>390530581</v>
      </c>
      <c r="S329" s="8">
        <f>SUMPRODUCT(SUMIFS(AssessedValuation[100% Military Exempt],AssessedValuation[Dist],$C329:$E329,AssessedValuation[Tif_NonTIF],$A$4))</f>
        <v>436000</v>
      </c>
      <c r="T329" s="8">
        <f>SUMPRODUCT(SUMIFS(AssessedValuation[100% Homestead Exempt],AssessedValuation[Dist],$C329:$E329,AssessedValuation[Tif_NonTIF],$A$4))</f>
        <v>1072500</v>
      </c>
      <c r="U329" s="8">
        <f>SUMPRODUCT(SUMIFS(AssessedValuation[100% Net],AssessedValuation[Dist],$C329:$E329,AssessedValuation[Tif_NonTIF],$A$4))</f>
        <v>389022081</v>
      </c>
      <c r="V329" s="8">
        <f>SUMPRODUCT(SUMIFS(AssessedValuation[100% Gas &amp; Elec Utilities],AssessedValuation[Dist],$C329:$E329,AssessedValuation[Tif_NonTIF],$A$4))</f>
        <v>13912682</v>
      </c>
      <c r="W329" s="8">
        <f t="shared" si="5"/>
        <v>402934763</v>
      </c>
    </row>
    <row r="330" spans="1:23" x14ac:dyDescent="0.25">
      <c r="A330">
        <v>2026</v>
      </c>
      <c r="B330" t="s">
        <v>1034</v>
      </c>
      <c r="C330" t="s">
        <v>1691</v>
      </c>
      <c r="D330" t="s">
        <v>1750</v>
      </c>
      <c r="E330" t="s">
        <v>1750</v>
      </c>
      <c r="F330" t="s">
        <v>1691</v>
      </c>
      <c r="G330" t="s">
        <v>1692</v>
      </c>
      <c r="H330" s="8">
        <f>SUMPRODUCT(SUMIFS(AssessedValuation[100% Residential],AssessedValuation[Dist],$C330:$E330,AssessedValuation[Tif_NonTIF],$A$4))</f>
        <v>239797572</v>
      </c>
      <c r="I330" s="8">
        <f>SUMPRODUCT(SUMIFS(AssessedValuation[100% Ag Land],AssessedValuation[Dist],$C330:$E330,AssessedValuation[Tif_NonTIF],$A$4))</f>
        <v>160516280</v>
      </c>
      <c r="J330" s="8">
        <f>SUMPRODUCT(SUMIFS(AssessedValuation[100% Ag Building],AssessedValuation[Dist],$C330:$E330,AssessedValuation[Tif_NonTIF],$A$4))</f>
        <v>8334230</v>
      </c>
      <c r="K330" s="8">
        <f>SUMPRODUCT(SUMIFS(AssessedValuation[100% Commercial],AssessedValuation[Dist],$C330:$E330,AssessedValuation[Tif_NonTIF],$A$4))</f>
        <v>16430208</v>
      </c>
      <c r="L330" s="8">
        <f>SUMPRODUCT(SUMIFS(AssessedValuation[100% Industrial],AssessedValuation[Dist],$C330:$E330,AssessedValuation[Tif_NonTIF],$A$4))</f>
        <v>35950</v>
      </c>
      <c r="M330" s="8">
        <f>SUMPRODUCT(SUMIFS(AssessedValuation[100% Reserved],AssessedValuation[Dist],$C330:$E330,AssessedValuation[Tif_NonTIF],$A$4))</f>
        <v>0</v>
      </c>
      <c r="N330" s="8">
        <f>SUMPRODUCT(SUMIFS(AssessedValuation[100% Reserved4],AssessedValuation[Dist],$C330,AssessedValuation[Tif_NonTIF],$A$4))</f>
        <v>0</v>
      </c>
      <c r="O330" s="8">
        <f>SUMPRODUCT(SUMIFS(AssessedValuation[100% Railroads],AssessedValuation[Dist],$C330:$E330,AssessedValuation[Tif_NonTIF],$A$4))</f>
        <v>0</v>
      </c>
      <c r="P330" s="8">
        <f>SUMPRODUCT(SUMIFS(AssessedValuation[100% Utilities],AssessedValuation[Dist],$C330:$E330,AssessedValuation[Tif_NonTIF],$A$4))</f>
        <v>2553623</v>
      </c>
      <c r="Q330" s="8">
        <f>SUMPRODUCT(SUMIFS(AssessedValuation[100% Other],AssessedValuation[Dist],$C330:$E330,AssessedValuation[Tif_NonTIF],$A$4))</f>
        <v>0</v>
      </c>
      <c r="R330" s="8">
        <f>SUMPRODUCT(SUMIFS(AssessedValuation[100% Gross],AssessedValuation[Dist],$C330:$E330,AssessedValuation[Tif_NonTIF],$A$4))</f>
        <v>427667863</v>
      </c>
      <c r="S330" s="8">
        <f>SUMPRODUCT(SUMIFS(AssessedValuation[100% Military Exempt],AssessedValuation[Dist],$C330:$E330,AssessedValuation[Tif_NonTIF],$A$4))</f>
        <v>552000</v>
      </c>
      <c r="T330" s="8">
        <f>SUMPRODUCT(SUMIFS(AssessedValuation[100% Homestead Exempt],AssessedValuation[Dist],$C330:$E330,AssessedValuation[Tif_NonTIF],$A$4))</f>
        <v>1215500</v>
      </c>
      <c r="U330" s="8">
        <f>SUMPRODUCT(SUMIFS(AssessedValuation[100% Net],AssessedValuation[Dist],$C330:$E330,AssessedValuation[Tif_NonTIF],$A$4))</f>
        <v>425900363</v>
      </c>
      <c r="V330" s="8">
        <f>SUMPRODUCT(SUMIFS(AssessedValuation[100% Gas &amp; Elec Utilities],AssessedValuation[Dist],$C330:$E330,AssessedValuation[Tif_NonTIF],$A$4))</f>
        <v>13464677</v>
      </c>
      <c r="W330" s="8">
        <f t="shared" si="5"/>
        <v>439365040</v>
      </c>
    </row>
    <row r="331" spans="1:23" x14ac:dyDescent="0.25">
      <c r="A331">
        <v>2026</v>
      </c>
      <c r="B331" t="s">
        <v>1024</v>
      </c>
      <c r="C331" t="s">
        <v>1693</v>
      </c>
      <c r="D331" t="s">
        <v>1750</v>
      </c>
      <c r="E331" t="s">
        <v>1750</v>
      </c>
      <c r="F331" t="s">
        <v>1693</v>
      </c>
      <c r="G331" t="s">
        <v>1694</v>
      </c>
      <c r="H331" s="8">
        <f>SUMPRODUCT(SUMIFS(AssessedValuation[100% Residential],AssessedValuation[Dist],$C331:$E331,AssessedValuation[Tif_NonTIF],$A$4))</f>
        <v>646906743</v>
      </c>
      <c r="I331" s="8">
        <f>SUMPRODUCT(SUMIFS(AssessedValuation[100% Ag Land],AssessedValuation[Dist],$C331:$E331,AssessedValuation[Tif_NonTIF],$A$4))</f>
        <v>90475832</v>
      </c>
      <c r="J331" s="8">
        <f>SUMPRODUCT(SUMIFS(AssessedValuation[100% Ag Building],AssessedValuation[Dist],$C331:$E331,AssessedValuation[Tif_NonTIF],$A$4))</f>
        <v>5206020</v>
      </c>
      <c r="K331" s="8">
        <f>SUMPRODUCT(SUMIFS(AssessedValuation[100% Commercial],AssessedValuation[Dist],$C331:$E331,AssessedValuation[Tif_NonTIF],$A$4))</f>
        <v>50105103</v>
      </c>
      <c r="L331" s="8">
        <f>SUMPRODUCT(SUMIFS(AssessedValuation[100% Industrial],AssessedValuation[Dist],$C331:$E331,AssessedValuation[Tif_NonTIF],$A$4))</f>
        <v>225250</v>
      </c>
      <c r="M331" s="8">
        <f>SUMPRODUCT(SUMIFS(AssessedValuation[100% Reserved],AssessedValuation[Dist],$C331:$E331,AssessedValuation[Tif_NonTIF],$A$4))</f>
        <v>0</v>
      </c>
      <c r="N331" s="8">
        <f>SUMPRODUCT(SUMIFS(AssessedValuation[100% Reserved4],AssessedValuation[Dist],$C331,AssessedValuation[Tif_NonTIF],$A$4))</f>
        <v>0</v>
      </c>
      <c r="O331" s="8">
        <f>SUMPRODUCT(SUMIFS(AssessedValuation[100% Railroads],AssessedValuation[Dist],$C331:$E331,AssessedValuation[Tif_NonTIF],$A$4))</f>
        <v>0</v>
      </c>
      <c r="P331" s="8">
        <f>SUMPRODUCT(SUMIFS(AssessedValuation[100% Utilities],AssessedValuation[Dist],$C331:$E331,AssessedValuation[Tif_NonTIF],$A$4))</f>
        <v>5651630</v>
      </c>
      <c r="Q331" s="8">
        <f>SUMPRODUCT(SUMIFS(AssessedValuation[100% Other],AssessedValuation[Dist],$C331:$E331,AssessedValuation[Tif_NonTIF],$A$4))</f>
        <v>4841</v>
      </c>
      <c r="R331" s="8">
        <f>SUMPRODUCT(SUMIFS(AssessedValuation[100% Gross],AssessedValuation[Dist],$C331:$E331,AssessedValuation[Tif_NonTIF],$A$4))</f>
        <v>798575419</v>
      </c>
      <c r="S331" s="8">
        <f>SUMPRODUCT(SUMIFS(AssessedValuation[100% Military Exempt],AssessedValuation[Dist],$C331:$E331,AssessedValuation[Tif_NonTIF],$A$4))</f>
        <v>800000</v>
      </c>
      <c r="T331" s="8">
        <f>SUMPRODUCT(SUMIFS(AssessedValuation[100% Homestead Exempt],AssessedValuation[Dist],$C331:$E331,AssessedValuation[Tif_NonTIF],$A$4))</f>
        <v>2197000</v>
      </c>
      <c r="U331" s="8">
        <f>SUMPRODUCT(SUMIFS(AssessedValuation[100% Net],AssessedValuation[Dist],$C331:$E331,AssessedValuation[Tif_NonTIF],$A$4))</f>
        <v>795578419</v>
      </c>
      <c r="V331" s="8">
        <f>SUMPRODUCT(SUMIFS(AssessedValuation[100% Gas &amp; Elec Utilities],AssessedValuation[Dist],$C331:$E331,AssessedValuation[Tif_NonTIF],$A$4))</f>
        <v>36391486</v>
      </c>
      <c r="W331" s="8">
        <f t="shared" si="5"/>
        <v>831969905</v>
      </c>
    </row>
    <row r="332" spans="1:23" ht="15.75" thickBot="1" x14ac:dyDescent="0.3">
      <c r="H332" s="10">
        <f t="shared" ref="H332:W332" si="6">SUM(H7:H331)</f>
        <v>264701348114</v>
      </c>
      <c r="I332" s="10">
        <f t="shared" si="6"/>
        <v>52323547267</v>
      </c>
      <c r="J332" s="10">
        <f t="shared" si="6"/>
        <v>3944549474</v>
      </c>
      <c r="K332" s="10">
        <f t="shared" si="6"/>
        <v>45342559883</v>
      </c>
      <c r="L332" s="10">
        <f t="shared" si="6"/>
        <v>12525096309</v>
      </c>
      <c r="M332" s="10">
        <f t="shared" si="6"/>
        <v>0</v>
      </c>
      <c r="N332" s="10">
        <f t="shared" si="6"/>
        <v>0</v>
      </c>
      <c r="O332" s="10">
        <f t="shared" si="6"/>
        <v>3136757995</v>
      </c>
      <c r="P332" s="10">
        <f t="shared" si="6"/>
        <v>3563188623</v>
      </c>
      <c r="Q332" s="10">
        <f t="shared" si="6"/>
        <v>12875640</v>
      </c>
      <c r="R332" s="10">
        <f t="shared" si="6"/>
        <v>385549923305</v>
      </c>
      <c r="S332" s="10">
        <f t="shared" si="6"/>
        <v>426445011</v>
      </c>
      <c r="T332" s="10">
        <f t="shared" si="6"/>
        <v>1524138910</v>
      </c>
      <c r="U332" s="10">
        <f t="shared" si="6"/>
        <v>383599339384</v>
      </c>
      <c r="V332" s="10">
        <f t="shared" si="6"/>
        <v>29390600952</v>
      </c>
      <c r="W332" s="10">
        <f t="shared" si="6"/>
        <v>412989940336</v>
      </c>
    </row>
    <row r="333" spans="1:23" ht="15.75" thickTop="1" x14ac:dyDescent="0.25"/>
    <row r="335" spans="1:23" hidden="1" x14ac:dyDescent="0.25">
      <c r="G335" t="s">
        <v>1751</v>
      </c>
      <c r="H335" s="8">
        <f>H332-'Assessed Non-TIF'!G338</f>
        <v>0</v>
      </c>
      <c r="I335" s="8">
        <f>I332-'Assessed Non-TIF'!H338</f>
        <v>0</v>
      </c>
      <c r="J335" s="8">
        <f>J332-'Assessed Non-TIF'!I338</f>
        <v>0</v>
      </c>
      <c r="K335" s="8">
        <f>K332-'Assessed Non-TIF'!J338</f>
        <v>0</v>
      </c>
      <c r="L335" s="8">
        <f>L332-'Assessed Non-TIF'!K338</f>
        <v>0</v>
      </c>
      <c r="M335" s="8">
        <f>M332-'Assessed Non-TIF'!L338</f>
        <v>0</v>
      </c>
      <c r="N335" s="8">
        <f>N332-'Assessed Non-TIF'!M338</f>
        <v>0</v>
      </c>
      <c r="O335" s="8">
        <f>O332-'Assessed Non-TIF'!N338</f>
        <v>0</v>
      </c>
      <c r="P335" s="8">
        <f>P332-'Assessed Non-TIF'!O338</f>
        <v>0</v>
      </c>
      <c r="Q335" s="8">
        <f>Q332-'Assessed Non-TIF'!P338</f>
        <v>0</v>
      </c>
      <c r="R335" s="8">
        <f>R332-'Assessed Non-TIF'!Q338</f>
        <v>0</v>
      </c>
      <c r="S335" s="8">
        <f>S332-'Assessed Non-TIF'!R338</f>
        <v>0</v>
      </c>
      <c r="T335" s="8"/>
      <c r="U335" s="8">
        <f>U332-'Assessed Non-TIF'!T338</f>
        <v>0</v>
      </c>
      <c r="V335" s="8">
        <f>V332-'Assessed Non-TIF'!U338</f>
        <v>0</v>
      </c>
      <c r="W335" s="8">
        <f>W332-'Assessed Non-TIF'!V338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DDD7-1E8E-42EC-ABCC-F5334F908314}">
  <sheetPr>
    <tabColor theme="5" tint="-0.249977111117893"/>
  </sheetPr>
  <dimension ref="A1:W335"/>
  <sheetViews>
    <sheetView workbookViewId="0">
      <pane xSplit="7" ySplit="6" topLeftCell="I307" activePane="bottomRight" state="frozen"/>
      <selection pane="topRight" activeCell="G1" sqref="G1"/>
      <selection pane="bottomLeft" activeCell="A7" sqref="A7"/>
      <selection pane="bottomRight" activeCell="J307" sqref="J307"/>
    </sheetView>
  </sheetViews>
  <sheetFormatPr defaultRowHeight="15" x14ac:dyDescent="0.25"/>
  <cols>
    <col min="1" max="1" width="11.5703125" customWidth="1"/>
    <col min="2" max="2" width="9.140625" hidden="1" customWidth="1"/>
    <col min="4" max="5" width="0" hidden="1" customWidth="1"/>
    <col min="6" max="6" width="9.140625" customWidth="1"/>
    <col min="7" max="7" width="40.42578125" bestFit="1" customWidth="1"/>
    <col min="8" max="8" width="14.85546875" bestFit="1" customWidth="1"/>
    <col min="9" max="9" width="13.85546875" bestFit="1" customWidth="1"/>
    <col min="10" max="10" width="12.7109375" bestFit="1" customWidth="1"/>
    <col min="11" max="11" width="13.85546875" bestFit="1" customWidth="1"/>
    <col min="12" max="12" width="12.7109375" customWidth="1"/>
    <col min="13" max="13" width="9.28515625" customWidth="1"/>
    <col min="14" max="14" width="9.28515625" bestFit="1" customWidth="1"/>
    <col min="15" max="16" width="12.7109375" bestFit="1" customWidth="1"/>
    <col min="17" max="17" width="10.140625" bestFit="1" customWidth="1"/>
    <col min="18" max="18" width="14.85546875" bestFit="1" customWidth="1"/>
    <col min="19" max="19" width="13.140625" bestFit="1" customWidth="1"/>
    <col min="20" max="20" width="16.140625" customWidth="1"/>
    <col min="21" max="21" width="14.85546875" bestFit="1" customWidth="1"/>
    <col min="22" max="22" width="13.85546875" bestFit="1" customWidth="1"/>
    <col min="23" max="23" width="14.42578125" bestFit="1" customWidth="1"/>
  </cols>
  <sheetData>
    <row r="1" spans="1:23" x14ac:dyDescent="0.25">
      <c r="A1" t="str">
        <f>'Assessed Non-TIF'!A1</f>
        <v>Iowa Department of Management - June 25, 2025 - Final</v>
      </c>
    </row>
    <row r="2" spans="1:23" x14ac:dyDescent="0.25">
      <c r="A2" t="str">
        <f>_xlfn.CONCAT("January 1, ",AssessedValuation[[#This Row],[Year]]," - 100% Valuations Before Rollback")</f>
        <v>January 1, 2024 - 100% Valuations Before Rollback</v>
      </c>
    </row>
    <row r="3" spans="1:23" x14ac:dyDescent="0.25">
      <c r="A3" s="11" t="str">
        <f>_xlfn.CONCAT("For Fiscal Year ",'2024_School_100pct Valuations B'!A2+2," Budgets - Districts Combined to Include Subdistricts Valuation")</f>
        <v>For Fiscal Year 2026 Budgets - Districts Combined to Include Subdistricts Valuation</v>
      </c>
    </row>
    <row r="4" spans="1:23" x14ac:dyDescent="0.25">
      <c r="A4" s="7" t="s">
        <v>1701</v>
      </c>
    </row>
    <row r="5" spans="1:23" x14ac:dyDescent="0.25">
      <c r="R5" s="8"/>
    </row>
    <row r="6" spans="1:23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1748</v>
      </c>
      <c r="E6" s="9" t="s">
        <v>1749</v>
      </c>
      <c r="F6" s="9" t="s">
        <v>1697</v>
      </c>
      <c r="G6" s="9" t="s">
        <v>1699</v>
      </c>
      <c r="H6" s="9" t="s">
        <v>1018</v>
      </c>
      <c r="I6" s="9" t="s">
        <v>1006</v>
      </c>
      <c r="J6" s="9" t="s">
        <v>1007</v>
      </c>
      <c r="K6" s="9" t="s">
        <v>1008</v>
      </c>
      <c r="L6" s="9" t="s">
        <v>1009</v>
      </c>
      <c r="M6" s="9" t="s">
        <v>1010</v>
      </c>
      <c r="N6" s="9" t="s">
        <v>1010</v>
      </c>
      <c r="O6" s="9" t="s">
        <v>1011</v>
      </c>
      <c r="P6" s="9" t="s">
        <v>1012</v>
      </c>
      <c r="Q6" s="9" t="s">
        <v>1013</v>
      </c>
      <c r="R6" s="9" t="s">
        <v>1014</v>
      </c>
      <c r="S6" s="9" t="s">
        <v>1015</v>
      </c>
      <c r="T6" s="9" t="s">
        <v>1752</v>
      </c>
      <c r="U6" s="9" t="s">
        <v>1016</v>
      </c>
      <c r="V6" s="9" t="s">
        <v>1017</v>
      </c>
      <c r="W6" s="9" t="s">
        <v>1700</v>
      </c>
    </row>
    <row r="7" spans="1:23" x14ac:dyDescent="0.25">
      <c r="A7">
        <f>'Assessed Non-TIF_Combined'!A7</f>
        <v>2026</v>
      </c>
      <c r="B7" t="str">
        <f>'Assessed Non-TIF_Combined'!B7</f>
        <v>11</v>
      </c>
      <c r="C7" t="str">
        <f>'Assessed Non-TIF_Combined'!C7</f>
        <v>0018</v>
      </c>
      <c r="D7" t="str">
        <f>'Assessed Non-TIF_Combined'!D7</f>
        <v/>
      </c>
      <c r="E7" t="str">
        <f>'Assessed Non-TIF_Combined'!E7</f>
        <v/>
      </c>
      <c r="F7" t="str">
        <f>'Assessed Non-TIF_Combined'!F7</f>
        <v>0018</v>
      </c>
      <c r="G7" t="str">
        <f>'Assessed Non-TIF_Combined'!G7</f>
        <v>Adair-Casey</v>
      </c>
      <c r="H7" s="8">
        <f>SUMPRODUCT(SUMIFS(AssessedValuation[100% Residential],AssessedValuation[Dist],$C7:$E7,AssessedValuation[Tif_NonTIF],$A$4))</f>
        <v>14885468</v>
      </c>
      <c r="I7" s="8">
        <f>SUMPRODUCT(SUMIFS(AssessedValuation[100% Ag Land],AssessedValuation[Dist],$C7:$E7,AssessedValuation[Tif_NonTIF],$A$4))</f>
        <v>206646</v>
      </c>
      <c r="J7" s="8">
        <f>SUMPRODUCT(SUMIFS(AssessedValuation[100% Ag Building],AssessedValuation[Dist],$C7:$E7,AssessedValuation[Tif_NonTIF],$A$4))</f>
        <v>0</v>
      </c>
      <c r="K7" s="8">
        <f>SUMPRODUCT(SUMIFS(AssessedValuation[100% Commercial],AssessedValuation[Dist],$C7:$E7,AssessedValuation[Tif_NonTIF],$A$4))</f>
        <v>8493516</v>
      </c>
      <c r="L7" s="8">
        <f>SUMPRODUCT(SUMIFS(AssessedValuation[100% Industrial],AssessedValuation[Dist],$C7:$E7,AssessedValuation[Tif_NonTIF],$A$4))</f>
        <v>148565749</v>
      </c>
      <c r="M7" s="8">
        <f>SUMPRODUCT(SUMIFS(AssessedValuation[100% Reserved],AssessedValuation[Dist],$C7:$E7,AssessedValuation[Tif_NonTIF],$A$4))</f>
        <v>0</v>
      </c>
      <c r="N7" s="8">
        <f>SUMPRODUCT(SUMIFS(AssessedValuation[100% Reserved4],AssessedValuation[Dist],$C7,AssessedValuation[Tif_NonTIF],$A$4))</f>
        <v>0</v>
      </c>
      <c r="O7" s="8">
        <f>SUMPRODUCT(SUMIFS(AssessedValuation[100% Railroads],AssessedValuation[Dist],$C7:$E7,AssessedValuation[Tif_NonTIF],$A$4))</f>
        <v>0</v>
      </c>
      <c r="P7" s="8">
        <f>SUMPRODUCT(SUMIFS(AssessedValuation[100% Utilities],AssessedValuation[Dist],$C7:$E7,AssessedValuation[Tif_NonTIF],$A$4))</f>
        <v>0</v>
      </c>
      <c r="Q7" s="8">
        <f>SUMPRODUCT(SUMIFS(AssessedValuation[100% Other],AssessedValuation[Dist],$C7:$E7,AssessedValuation[Tif_NonTIF],$A$4))</f>
        <v>0</v>
      </c>
      <c r="R7" s="8">
        <f>SUMPRODUCT(SUMIFS(AssessedValuation[100% Gross],AssessedValuation[Dist],$C7:$E7,AssessedValuation[Tif_NonTIF],$A$4))</f>
        <v>172151379</v>
      </c>
      <c r="S7" s="8">
        <f>SUMPRODUCT(SUMIFS(AssessedValuation[100% Military Exempt],AssessedValuation[Dist],$C7:$E7,AssessedValuation[Tif_NonTIF],$A$4))</f>
        <v>8000</v>
      </c>
      <c r="T7" s="8">
        <f>SUMPRODUCT(SUMIFS(AssessedValuation[100% Homestead Exempt],AssessedValuation[Dist],$C7:$E7,AssessedValuation[Tif_NonTIF],$A$4))</f>
        <v>19500</v>
      </c>
      <c r="U7" s="8">
        <f>SUMPRODUCT(SUMIFS(AssessedValuation[100% Net],AssessedValuation[Dist],$C7:$E7,AssessedValuation[Tif_NonTIF],$A$4))</f>
        <v>172123879</v>
      </c>
      <c r="V7" s="8">
        <f>SUMPRODUCT(SUMIFS(AssessedValuation[100% Gas &amp; Elec Utilities],AssessedValuation[Dist],$C7:$E7,AssessedValuation[Tif_NonTIF],$A$4))</f>
        <v>0</v>
      </c>
      <c r="W7" s="8">
        <f>SUM(U7:V7)</f>
        <v>172123879</v>
      </c>
    </row>
    <row r="8" spans="1:23" x14ac:dyDescent="0.25">
      <c r="A8">
        <f>'Assessed Non-TIF_Combined'!A8</f>
        <v>2026</v>
      </c>
      <c r="B8" t="str">
        <f>'Assessed Non-TIF_Combined'!B8</f>
        <v>11</v>
      </c>
      <c r="C8" t="str">
        <f>'Assessed Non-TIF_Combined'!C8</f>
        <v>0027</v>
      </c>
      <c r="D8" t="str">
        <f>'Assessed Non-TIF_Combined'!D8</f>
        <v/>
      </c>
      <c r="E8" t="str">
        <f>'Assessed Non-TIF_Combined'!E8</f>
        <v/>
      </c>
      <c r="F8" t="str">
        <f>'Assessed Non-TIF_Combined'!F8</f>
        <v>0027</v>
      </c>
      <c r="G8" t="str">
        <f>'Assessed Non-TIF_Combined'!G8</f>
        <v>Adel-Desoto-Minburn</v>
      </c>
      <c r="H8" s="8">
        <f>SUMPRODUCT(SUMIFS(AssessedValuation[100% Residential],AssessedValuation[Dist],$C8:$E8,AssessedValuation[Tif_NonTIF],$A$4))</f>
        <v>27887710</v>
      </c>
      <c r="I8" s="8">
        <f>SUMPRODUCT(SUMIFS(AssessedValuation[100% Ag Land],AssessedValuation[Dist],$C8:$E8,AssessedValuation[Tif_NonTIF],$A$4))</f>
        <v>0</v>
      </c>
      <c r="J8" s="8">
        <f>SUMPRODUCT(SUMIFS(AssessedValuation[100% Ag Building],AssessedValuation[Dist],$C8:$E8,AssessedValuation[Tif_NonTIF],$A$4))</f>
        <v>0</v>
      </c>
      <c r="K8" s="8">
        <f>SUMPRODUCT(SUMIFS(AssessedValuation[100% Commercial],AssessedValuation[Dist],$C8:$E8,AssessedValuation[Tif_NonTIF],$A$4))</f>
        <v>13183930</v>
      </c>
      <c r="L8" s="8">
        <f>SUMPRODUCT(SUMIFS(AssessedValuation[100% Industrial],AssessedValuation[Dist],$C8:$E8,AssessedValuation[Tif_NonTIF],$A$4))</f>
        <v>2236559</v>
      </c>
      <c r="M8" s="8">
        <f>SUMPRODUCT(SUMIFS(AssessedValuation[100% Reserved],AssessedValuation[Dist],$C8:$E8,AssessedValuation[Tif_NonTIF],$A$4))</f>
        <v>0</v>
      </c>
      <c r="N8" s="8">
        <f>SUMPRODUCT(SUMIFS(AssessedValuation[100% Reserved4],AssessedValuation[Dist],$C8,AssessedValuation[Tif_NonTIF],$A$4))</f>
        <v>0</v>
      </c>
      <c r="O8" s="8">
        <f>SUMPRODUCT(SUMIFS(AssessedValuation[100% Railroads],AssessedValuation[Dist],$C8:$E8,AssessedValuation[Tif_NonTIF],$A$4))</f>
        <v>0</v>
      </c>
      <c r="P8" s="8">
        <f>SUMPRODUCT(SUMIFS(AssessedValuation[100% Utilities],AssessedValuation[Dist],$C8:$E8,AssessedValuation[Tif_NonTIF],$A$4))</f>
        <v>0</v>
      </c>
      <c r="Q8" s="8">
        <f>SUMPRODUCT(SUMIFS(AssessedValuation[100% Other],AssessedValuation[Dist],$C8:$E8,AssessedValuation[Tif_NonTIF],$A$4))</f>
        <v>0</v>
      </c>
      <c r="R8" s="8">
        <f>SUMPRODUCT(SUMIFS(AssessedValuation[100% Gross],AssessedValuation[Dist],$C8:$E8,AssessedValuation[Tif_NonTIF],$A$4))</f>
        <v>43308199</v>
      </c>
      <c r="S8" s="8">
        <f>SUMPRODUCT(SUMIFS(AssessedValuation[100% Military Exempt],AssessedValuation[Dist],$C8:$E8,AssessedValuation[Tif_NonTIF],$A$4))</f>
        <v>0</v>
      </c>
      <c r="T8" s="8">
        <f>SUMPRODUCT(SUMIFS(AssessedValuation[100% Homestead Exempt],AssessedValuation[Dist],$C8:$E8,AssessedValuation[Tif_NonTIF],$A$4))</f>
        <v>0</v>
      </c>
      <c r="U8" s="8">
        <f>SUMPRODUCT(SUMIFS(AssessedValuation[100% Net],AssessedValuation[Dist],$C8:$E8,AssessedValuation[Tif_NonTIF],$A$4))</f>
        <v>43308199</v>
      </c>
      <c r="V8" s="8">
        <f>SUMPRODUCT(SUMIFS(AssessedValuation[100% Gas &amp; Elec Utilities],AssessedValuation[Dist],$C8:$E8,AssessedValuation[Tif_NonTIF],$A$4))</f>
        <v>0</v>
      </c>
      <c r="W8" s="8">
        <f t="shared" ref="W8:W71" si="0">SUM(U8:V8)</f>
        <v>43308199</v>
      </c>
    </row>
    <row r="9" spans="1:23" x14ac:dyDescent="0.25">
      <c r="A9">
        <f>'Assessed Non-TIF_Combined'!A9</f>
        <v>2026</v>
      </c>
      <c r="B9" t="str">
        <f>'Assessed Non-TIF_Combined'!B9</f>
        <v>07</v>
      </c>
      <c r="C9" t="str">
        <f>'Assessed Non-TIF_Combined'!C9</f>
        <v>0009</v>
      </c>
      <c r="D9" t="str">
        <f>'Assessed Non-TIF_Combined'!D9</f>
        <v/>
      </c>
      <c r="E9" t="str">
        <f>'Assessed Non-TIF_Combined'!E9</f>
        <v/>
      </c>
      <c r="F9" t="str">
        <f>'Assessed Non-TIF_Combined'!F9</f>
        <v>0009</v>
      </c>
      <c r="G9" t="str">
        <f>'Assessed Non-TIF_Combined'!G9</f>
        <v>AGWSR</v>
      </c>
      <c r="H9" s="8">
        <f>SUMPRODUCT(SUMIFS(AssessedValuation[100% Residential],AssessedValuation[Dist],$C9:$E9,AssessedValuation[Tif_NonTIF],$A$4))</f>
        <v>0</v>
      </c>
      <c r="I9" s="8">
        <f>SUMPRODUCT(SUMIFS(AssessedValuation[100% Ag Land],AssessedValuation[Dist],$C9:$E9,AssessedValuation[Tif_NonTIF],$A$4))</f>
        <v>0</v>
      </c>
      <c r="J9" s="8">
        <f>SUMPRODUCT(SUMIFS(AssessedValuation[100% Ag Building],AssessedValuation[Dist],$C9:$E9,AssessedValuation[Tif_NonTIF],$A$4))</f>
        <v>0</v>
      </c>
      <c r="K9" s="8">
        <f>SUMPRODUCT(SUMIFS(AssessedValuation[100% Commercial],AssessedValuation[Dist],$C9:$E9,AssessedValuation[Tif_NonTIF],$A$4))</f>
        <v>0</v>
      </c>
      <c r="L9" s="8">
        <f>SUMPRODUCT(SUMIFS(AssessedValuation[100% Industrial],AssessedValuation[Dist],$C9:$E9,AssessedValuation[Tif_NonTIF],$A$4))</f>
        <v>672421</v>
      </c>
      <c r="M9" s="8">
        <f>SUMPRODUCT(SUMIFS(AssessedValuation[100% Reserved],AssessedValuation[Dist],$C9:$E9,AssessedValuation[Tif_NonTIF],$A$4))</f>
        <v>0</v>
      </c>
      <c r="N9" s="8">
        <f>SUMPRODUCT(SUMIFS(AssessedValuation[100% Reserved4],AssessedValuation[Dist],$C9,AssessedValuation[Tif_NonTIF],$A$4))</f>
        <v>0</v>
      </c>
      <c r="O9" s="8">
        <f>SUMPRODUCT(SUMIFS(AssessedValuation[100% Railroads],AssessedValuation[Dist],$C9:$E9,AssessedValuation[Tif_NonTIF],$A$4))</f>
        <v>0</v>
      </c>
      <c r="P9" s="8">
        <f>SUMPRODUCT(SUMIFS(AssessedValuation[100% Utilities],AssessedValuation[Dist],$C9:$E9,AssessedValuation[Tif_NonTIF],$A$4))</f>
        <v>0</v>
      </c>
      <c r="Q9" s="8">
        <f>SUMPRODUCT(SUMIFS(AssessedValuation[100% Other],AssessedValuation[Dist],$C9:$E9,AssessedValuation[Tif_NonTIF],$A$4))</f>
        <v>0</v>
      </c>
      <c r="R9" s="8">
        <f>SUMPRODUCT(SUMIFS(AssessedValuation[100% Gross],AssessedValuation[Dist],$C9:$E9,AssessedValuation[Tif_NonTIF],$A$4))</f>
        <v>672421</v>
      </c>
      <c r="S9" s="8">
        <f>SUMPRODUCT(SUMIFS(AssessedValuation[100% Military Exempt],AssessedValuation[Dist],$C9:$E9,AssessedValuation[Tif_NonTIF],$A$4))</f>
        <v>0</v>
      </c>
      <c r="T9" s="8">
        <f>SUMPRODUCT(SUMIFS(AssessedValuation[100% Homestead Exempt],AssessedValuation[Dist],$C9:$E9,AssessedValuation[Tif_NonTIF],$A$4))</f>
        <v>0</v>
      </c>
      <c r="U9" s="8">
        <f>SUMPRODUCT(SUMIFS(AssessedValuation[100% Net],AssessedValuation[Dist],$C9:$E9,AssessedValuation[Tif_NonTIF],$A$4))</f>
        <v>672421</v>
      </c>
      <c r="V9" s="8">
        <f>SUMPRODUCT(SUMIFS(AssessedValuation[100% Gas &amp; Elec Utilities],AssessedValuation[Dist],$C9:$E9,AssessedValuation[Tif_NonTIF],$A$4))</f>
        <v>0</v>
      </c>
      <c r="W9" s="8">
        <f t="shared" si="0"/>
        <v>672421</v>
      </c>
    </row>
    <row r="10" spans="1:23" x14ac:dyDescent="0.25">
      <c r="A10">
        <f>'Assessed Non-TIF_Combined'!A10</f>
        <v>2026</v>
      </c>
      <c r="B10" t="str">
        <f>'Assessed Non-TIF_Combined'!B10</f>
        <v>13</v>
      </c>
      <c r="C10" t="str">
        <f>'Assessed Non-TIF_Combined'!C10</f>
        <v>0441</v>
      </c>
      <c r="D10" t="str">
        <f>'Assessed Non-TIF_Combined'!D10</f>
        <v/>
      </c>
      <c r="E10" t="str">
        <f>'Assessed Non-TIF_Combined'!E10</f>
        <v/>
      </c>
      <c r="F10" t="str">
        <f>'Assessed Non-TIF_Combined'!F10</f>
        <v>0441</v>
      </c>
      <c r="G10" t="str">
        <f>'Assessed Non-TIF_Combined'!G10</f>
        <v>AHSTW</v>
      </c>
      <c r="H10" s="8">
        <f>SUMPRODUCT(SUMIFS(AssessedValuation[100% Residential],AssessedValuation[Dist],$C10:$E10,AssessedValuation[Tif_NonTIF],$A$4))</f>
        <v>19874604</v>
      </c>
      <c r="I10" s="8">
        <f>SUMPRODUCT(SUMIFS(AssessedValuation[100% Ag Land],AssessedValuation[Dist],$C10:$E10,AssessedValuation[Tif_NonTIF],$A$4))</f>
        <v>179050</v>
      </c>
      <c r="J10" s="8">
        <f>SUMPRODUCT(SUMIFS(AssessedValuation[100% Ag Building],AssessedValuation[Dist],$C10:$E10,AssessedValuation[Tif_NonTIF],$A$4))</f>
        <v>10683</v>
      </c>
      <c r="K10" s="8">
        <f>SUMPRODUCT(SUMIFS(AssessedValuation[100% Commercial],AssessedValuation[Dist],$C10:$E10,AssessedValuation[Tif_NonTIF],$A$4))</f>
        <v>12058498</v>
      </c>
      <c r="L10" s="8">
        <f>SUMPRODUCT(SUMIFS(AssessedValuation[100% Industrial],AssessedValuation[Dist],$C10:$E10,AssessedValuation[Tif_NonTIF],$A$4))</f>
        <v>4411150</v>
      </c>
      <c r="M10" s="8">
        <f>SUMPRODUCT(SUMIFS(AssessedValuation[100% Reserved],AssessedValuation[Dist],$C10:$E10,AssessedValuation[Tif_NonTIF],$A$4))</f>
        <v>0</v>
      </c>
      <c r="N10" s="8">
        <f>SUMPRODUCT(SUMIFS(AssessedValuation[100% Reserved4],AssessedValuation[Dist],$C10,AssessedValuation[Tif_NonTIF],$A$4))</f>
        <v>0</v>
      </c>
      <c r="O10" s="8">
        <f>SUMPRODUCT(SUMIFS(AssessedValuation[100% Railroads],AssessedValuation[Dist],$C10:$E10,AssessedValuation[Tif_NonTIF],$A$4))</f>
        <v>0</v>
      </c>
      <c r="P10" s="8">
        <f>SUMPRODUCT(SUMIFS(AssessedValuation[100% Utilities],AssessedValuation[Dist],$C10:$E10,AssessedValuation[Tif_NonTIF],$A$4))</f>
        <v>0</v>
      </c>
      <c r="Q10" s="8">
        <f>SUMPRODUCT(SUMIFS(AssessedValuation[100% Other],AssessedValuation[Dist],$C10:$E10,AssessedValuation[Tif_NonTIF],$A$4))</f>
        <v>0</v>
      </c>
      <c r="R10" s="8">
        <f>SUMPRODUCT(SUMIFS(AssessedValuation[100% Gross],AssessedValuation[Dist],$C10:$E10,AssessedValuation[Tif_NonTIF],$A$4))</f>
        <v>36533985</v>
      </c>
      <c r="S10" s="8">
        <f>SUMPRODUCT(SUMIFS(AssessedValuation[100% Military Exempt],AssessedValuation[Dist],$C10:$E10,AssessedValuation[Tif_NonTIF],$A$4))</f>
        <v>44000</v>
      </c>
      <c r="T10" s="8">
        <f>SUMPRODUCT(SUMIFS(AssessedValuation[100% Homestead Exempt],AssessedValuation[Dist],$C10:$E10,AssessedValuation[Tif_NonTIF],$A$4))</f>
        <v>65000</v>
      </c>
      <c r="U10" s="8">
        <f>SUMPRODUCT(SUMIFS(AssessedValuation[100% Net],AssessedValuation[Dist],$C10:$E10,AssessedValuation[Tif_NonTIF],$A$4))</f>
        <v>36424985</v>
      </c>
      <c r="V10" s="8">
        <f>SUMPRODUCT(SUMIFS(AssessedValuation[100% Gas &amp; Elec Utilities],AssessedValuation[Dist],$C10:$E10,AssessedValuation[Tif_NonTIF],$A$4))</f>
        <v>0</v>
      </c>
      <c r="W10" s="8">
        <f t="shared" si="0"/>
        <v>36424985</v>
      </c>
    </row>
    <row r="11" spans="1:23" x14ac:dyDescent="0.25">
      <c r="A11">
        <f>'Assessed Non-TIF_Combined'!A11</f>
        <v>2026</v>
      </c>
      <c r="B11" t="str">
        <f>'Assessed Non-TIF_Combined'!B11</f>
        <v>12</v>
      </c>
      <c r="C11" t="str">
        <f>'Assessed Non-TIF_Combined'!C11</f>
        <v>0063</v>
      </c>
      <c r="D11" t="str">
        <f>'Assessed Non-TIF_Combined'!D11</f>
        <v/>
      </c>
      <c r="E11" t="str">
        <f>'Assessed Non-TIF_Combined'!E11</f>
        <v/>
      </c>
      <c r="F11" t="str">
        <f>'Assessed Non-TIF_Combined'!F11</f>
        <v>0063</v>
      </c>
      <c r="G11" t="str">
        <f>'Assessed Non-TIF_Combined'!G11</f>
        <v>Akron-Westfield</v>
      </c>
      <c r="H11" s="8">
        <f>SUMPRODUCT(SUMIFS(AssessedValuation[100% Residential],AssessedValuation[Dist],$C11:$E11,AssessedValuation[Tif_NonTIF],$A$4))</f>
        <v>0</v>
      </c>
      <c r="I11" s="8">
        <f>SUMPRODUCT(SUMIFS(AssessedValuation[100% Ag Land],AssessedValuation[Dist],$C11:$E11,AssessedValuation[Tif_NonTIF],$A$4))</f>
        <v>0</v>
      </c>
      <c r="J11" s="8">
        <f>SUMPRODUCT(SUMIFS(AssessedValuation[100% Ag Building],AssessedValuation[Dist],$C11:$E11,AssessedValuation[Tif_NonTIF],$A$4))</f>
        <v>0</v>
      </c>
      <c r="K11" s="8">
        <f>SUMPRODUCT(SUMIFS(AssessedValuation[100% Commercial],AssessedValuation[Dist],$C11:$E11,AssessedValuation[Tif_NonTIF],$A$4))</f>
        <v>0</v>
      </c>
      <c r="L11" s="8">
        <f>SUMPRODUCT(SUMIFS(AssessedValuation[100% Industrial],AssessedValuation[Dist],$C11:$E11,AssessedValuation[Tif_NonTIF],$A$4))</f>
        <v>0</v>
      </c>
      <c r="M11" s="8">
        <f>SUMPRODUCT(SUMIFS(AssessedValuation[100% Reserved],AssessedValuation[Dist],$C11:$E11,AssessedValuation[Tif_NonTIF],$A$4))</f>
        <v>0</v>
      </c>
      <c r="N11" s="8">
        <f>SUMPRODUCT(SUMIFS(AssessedValuation[100% Reserved4],AssessedValuation[Dist],$C11,AssessedValuation[Tif_NonTIF],$A$4))</f>
        <v>0</v>
      </c>
      <c r="O11" s="8">
        <f>SUMPRODUCT(SUMIFS(AssessedValuation[100% Railroads],AssessedValuation[Dist],$C11:$E11,AssessedValuation[Tif_NonTIF],$A$4))</f>
        <v>0</v>
      </c>
      <c r="P11" s="8">
        <f>SUMPRODUCT(SUMIFS(AssessedValuation[100% Utilities],AssessedValuation[Dist],$C11:$E11,AssessedValuation[Tif_NonTIF],$A$4))</f>
        <v>0</v>
      </c>
      <c r="Q11" s="8">
        <f>SUMPRODUCT(SUMIFS(AssessedValuation[100% Other],AssessedValuation[Dist],$C11:$E11,AssessedValuation[Tif_NonTIF],$A$4))</f>
        <v>0</v>
      </c>
      <c r="R11" s="8">
        <f>SUMPRODUCT(SUMIFS(AssessedValuation[100% Gross],AssessedValuation[Dist],$C11:$E11,AssessedValuation[Tif_NonTIF],$A$4))</f>
        <v>0</v>
      </c>
      <c r="S11" s="8">
        <f>SUMPRODUCT(SUMIFS(AssessedValuation[100% Military Exempt],AssessedValuation[Dist],$C11:$E11,AssessedValuation[Tif_NonTIF],$A$4))</f>
        <v>0</v>
      </c>
      <c r="T11" s="8">
        <f>SUMPRODUCT(SUMIFS(AssessedValuation[100% Homestead Exempt],AssessedValuation[Dist],$C11:$E11,AssessedValuation[Tif_NonTIF],$A$4))</f>
        <v>0</v>
      </c>
      <c r="U11" s="8">
        <f>SUMPRODUCT(SUMIFS(AssessedValuation[100% Net],AssessedValuation[Dist],$C11:$E11,AssessedValuation[Tif_NonTIF],$A$4))</f>
        <v>0</v>
      </c>
      <c r="V11" s="8">
        <f>SUMPRODUCT(SUMIFS(AssessedValuation[100% Gas &amp; Elec Utilities],AssessedValuation[Dist],$C11:$E11,AssessedValuation[Tif_NonTIF],$A$4))</f>
        <v>0</v>
      </c>
      <c r="W11" s="8">
        <f t="shared" si="0"/>
        <v>0</v>
      </c>
    </row>
    <row r="12" spans="1:23" x14ac:dyDescent="0.25">
      <c r="A12">
        <f>'Assessed Non-TIF_Combined'!A12</f>
        <v>2026</v>
      </c>
      <c r="B12" t="str">
        <f>'Assessed Non-TIF_Combined'!B12</f>
        <v>05</v>
      </c>
      <c r="C12" t="str">
        <f>'Assessed Non-TIF_Combined'!C12</f>
        <v>0072</v>
      </c>
      <c r="D12" t="str">
        <f>'Assessed Non-TIF_Combined'!D12</f>
        <v/>
      </c>
      <c r="E12" t="str">
        <f>'Assessed Non-TIF_Combined'!E12</f>
        <v/>
      </c>
      <c r="F12" t="str">
        <f>'Assessed Non-TIF_Combined'!F12</f>
        <v>0072</v>
      </c>
      <c r="G12" t="str">
        <f>'Assessed Non-TIF_Combined'!G12</f>
        <v>Albert City-Truesdale</v>
      </c>
      <c r="H12" s="8">
        <f>SUMPRODUCT(SUMIFS(AssessedValuation[100% Residential],AssessedValuation[Dist],$C12:$E12,AssessedValuation[Tif_NonTIF],$A$4))</f>
        <v>0</v>
      </c>
      <c r="I12" s="8">
        <f>SUMPRODUCT(SUMIFS(AssessedValuation[100% Ag Land],AssessedValuation[Dist],$C12:$E12,AssessedValuation[Tif_NonTIF],$A$4))</f>
        <v>0</v>
      </c>
      <c r="J12" s="8">
        <f>SUMPRODUCT(SUMIFS(AssessedValuation[100% Ag Building],AssessedValuation[Dist],$C12:$E12,AssessedValuation[Tif_NonTIF],$A$4))</f>
        <v>0</v>
      </c>
      <c r="K12" s="8">
        <f>SUMPRODUCT(SUMIFS(AssessedValuation[100% Commercial],AssessedValuation[Dist],$C12:$E12,AssessedValuation[Tif_NonTIF],$A$4))</f>
        <v>0</v>
      </c>
      <c r="L12" s="8">
        <f>SUMPRODUCT(SUMIFS(AssessedValuation[100% Industrial],AssessedValuation[Dist],$C12:$E12,AssessedValuation[Tif_NonTIF],$A$4))</f>
        <v>0</v>
      </c>
      <c r="M12" s="8">
        <f>SUMPRODUCT(SUMIFS(AssessedValuation[100% Reserved],AssessedValuation[Dist],$C12:$E12,AssessedValuation[Tif_NonTIF],$A$4))</f>
        <v>0</v>
      </c>
      <c r="N12" s="8">
        <f>SUMPRODUCT(SUMIFS(AssessedValuation[100% Reserved4],AssessedValuation[Dist],$C12,AssessedValuation[Tif_NonTIF],$A$4))</f>
        <v>0</v>
      </c>
      <c r="O12" s="8">
        <f>SUMPRODUCT(SUMIFS(AssessedValuation[100% Railroads],AssessedValuation[Dist],$C12:$E12,AssessedValuation[Tif_NonTIF],$A$4))</f>
        <v>0</v>
      </c>
      <c r="P12" s="8">
        <f>SUMPRODUCT(SUMIFS(AssessedValuation[100% Utilities],AssessedValuation[Dist],$C12:$E12,AssessedValuation[Tif_NonTIF],$A$4))</f>
        <v>0</v>
      </c>
      <c r="Q12" s="8">
        <f>SUMPRODUCT(SUMIFS(AssessedValuation[100% Other],AssessedValuation[Dist],$C12:$E12,AssessedValuation[Tif_NonTIF],$A$4))</f>
        <v>0</v>
      </c>
      <c r="R12" s="8">
        <f>SUMPRODUCT(SUMIFS(AssessedValuation[100% Gross],AssessedValuation[Dist],$C12:$E12,AssessedValuation[Tif_NonTIF],$A$4))</f>
        <v>0</v>
      </c>
      <c r="S12" s="8">
        <f>SUMPRODUCT(SUMIFS(AssessedValuation[100% Military Exempt],AssessedValuation[Dist],$C12:$E12,AssessedValuation[Tif_NonTIF],$A$4))</f>
        <v>0</v>
      </c>
      <c r="T12" s="8">
        <f>SUMPRODUCT(SUMIFS(AssessedValuation[100% Homestead Exempt],AssessedValuation[Dist],$C12:$E12,AssessedValuation[Tif_NonTIF],$A$4))</f>
        <v>0</v>
      </c>
      <c r="U12" s="8">
        <f>SUMPRODUCT(SUMIFS(AssessedValuation[100% Net],AssessedValuation[Dist],$C12:$E12,AssessedValuation[Tif_NonTIF],$A$4))</f>
        <v>0</v>
      </c>
      <c r="V12" s="8">
        <f>SUMPRODUCT(SUMIFS(AssessedValuation[100% Gas &amp; Elec Utilities],AssessedValuation[Dist],$C12:$E12,AssessedValuation[Tif_NonTIF],$A$4))</f>
        <v>0</v>
      </c>
      <c r="W12" s="8">
        <f t="shared" si="0"/>
        <v>0</v>
      </c>
    </row>
    <row r="13" spans="1:23" x14ac:dyDescent="0.25">
      <c r="A13">
        <f>'Assessed Non-TIF_Combined'!A13</f>
        <v>2026</v>
      </c>
      <c r="B13" t="str">
        <f>'Assessed Non-TIF_Combined'!B13</f>
        <v>15</v>
      </c>
      <c r="C13" t="str">
        <f>'Assessed Non-TIF_Combined'!C13</f>
        <v>0081</v>
      </c>
      <c r="D13" t="str">
        <f>'Assessed Non-TIF_Combined'!D13</f>
        <v/>
      </c>
      <c r="E13" t="str">
        <f>'Assessed Non-TIF_Combined'!E13</f>
        <v/>
      </c>
      <c r="F13" t="str">
        <f>'Assessed Non-TIF_Combined'!F13</f>
        <v>0081</v>
      </c>
      <c r="G13" t="str">
        <f>'Assessed Non-TIF_Combined'!G13</f>
        <v>Albia</v>
      </c>
      <c r="H13" s="8">
        <f>SUMPRODUCT(SUMIFS(AssessedValuation[100% Residential],AssessedValuation[Dist],$C13:$E13,AssessedValuation[Tif_NonTIF],$A$4))</f>
        <v>0</v>
      </c>
      <c r="I13" s="8">
        <f>SUMPRODUCT(SUMIFS(AssessedValuation[100% Ag Land],AssessedValuation[Dist],$C13:$E13,AssessedValuation[Tif_NonTIF],$A$4))</f>
        <v>0</v>
      </c>
      <c r="J13" s="8">
        <f>SUMPRODUCT(SUMIFS(AssessedValuation[100% Ag Building],AssessedValuation[Dist],$C13:$E13,AssessedValuation[Tif_NonTIF],$A$4))</f>
        <v>0</v>
      </c>
      <c r="K13" s="8">
        <f>SUMPRODUCT(SUMIFS(AssessedValuation[100% Commercial],AssessedValuation[Dist],$C13:$E13,AssessedValuation[Tif_NonTIF],$A$4))</f>
        <v>0</v>
      </c>
      <c r="L13" s="8">
        <f>SUMPRODUCT(SUMIFS(AssessedValuation[100% Industrial],AssessedValuation[Dist],$C13:$E13,AssessedValuation[Tif_NonTIF],$A$4))</f>
        <v>0</v>
      </c>
      <c r="M13" s="8">
        <f>SUMPRODUCT(SUMIFS(AssessedValuation[100% Reserved],AssessedValuation[Dist],$C13:$E13,AssessedValuation[Tif_NonTIF],$A$4))</f>
        <v>0</v>
      </c>
      <c r="N13" s="8">
        <f>SUMPRODUCT(SUMIFS(AssessedValuation[100% Reserved4],AssessedValuation[Dist],$C13,AssessedValuation[Tif_NonTIF],$A$4))</f>
        <v>0</v>
      </c>
      <c r="O13" s="8">
        <f>SUMPRODUCT(SUMIFS(AssessedValuation[100% Railroads],AssessedValuation[Dist],$C13:$E13,AssessedValuation[Tif_NonTIF],$A$4))</f>
        <v>0</v>
      </c>
      <c r="P13" s="8">
        <f>SUMPRODUCT(SUMIFS(AssessedValuation[100% Utilities],AssessedValuation[Dist],$C13:$E13,AssessedValuation[Tif_NonTIF],$A$4))</f>
        <v>0</v>
      </c>
      <c r="Q13" s="8">
        <f>SUMPRODUCT(SUMIFS(AssessedValuation[100% Other],AssessedValuation[Dist],$C13:$E13,AssessedValuation[Tif_NonTIF],$A$4))</f>
        <v>0</v>
      </c>
      <c r="R13" s="8">
        <f>SUMPRODUCT(SUMIFS(AssessedValuation[100% Gross],AssessedValuation[Dist],$C13:$E13,AssessedValuation[Tif_NonTIF],$A$4))</f>
        <v>0</v>
      </c>
      <c r="S13" s="8">
        <f>SUMPRODUCT(SUMIFS(AssessedValuation[100% Military Exempt],AssessedValuation[Dist],$C13:$E13,AssessedValuation[Tif_NonTIF],$A$4))</f>
        <v>0</v>
      </c>
      <c r="T13" s="8">
        <f>SUMPRODUCT(SUMIFS(AssessedValuation[100% Homestead Exempt],AssessedValuation[Dist],$C13:$E13,AssessedValuation[Tif_NonTIF],$A$4))</f>
        <v>0</v>
      </c>
      <c r="U13" s="8">
        <f>SUMPRODUCT(SUMIFS(AssessedValuation[100% Net],AssessedValuation[Dist],$C13:$E13,AssessedValuation[Tif_NonTIF],$A$4))</f>
        <v>0</v>
      </c>
      <c r="V13" s="8">
        <f>SUMPRODUCT(SUMIFS(AssessedValuation[100% Gas &amp; Elec Utilities],AssessedValuation[Dist],$C13:$E13,AssessedValuation[Tif_NonTIF],$A$4))</f>
        <v>0</v>
      </c>
      <c r="W13" s="8">
        <f t="shared" si="0"/>
        <v>0</v>
      </c>
    </row>
    <row r="14" spans="1:23" x14ac:dyDescent="0.25">
      <c r="A14">
        <f>'Assessed Non-TIF_Combined'!A14</f>
        <v>2026</v>
      </c>
      <c r="B14" t="str">
        <f>'Assessed Non-TIF_Combined'!B14</f>
        <v>10</v>
      </c>
      <c r="C14" t="str">
        <f>'Assessed Non-TIF_Combined'!C14</f>
        <v>0099</v>
      </c>
      <c r="D14" t="str">
        <f>'Assessed Non-TIF_Combined'!D14</f>
        <v/>
      </c>
      <c r="E14" t="str">
        <f>'Assessed Non-TIF_Combined'!E14</f>
        <v/>
      </c>
      <c r="F14" t="str">
        <f>'Assessed Non-TIF_Combined'!F14</f>
        <v>0099</v>
      </c>
      <c r="G14" t="str">
        <f>'Assessed Non-TIF_Combined'!G14</f>
        <v>Alburnett</v>
      </c>
      <c r="H14" s="8">
        <f>SUMPRODUCT(SUMIFS(AssessedValuation[100% Residential],AssessedValuation[Dist],$C14:$E14,AssessedValuation[Tif_NonTIF],$A$4))</f>
        <v>2292506</v>
      </c>
      <c r="I14" s="8">
        <f>SUMPRODUCT(SUMIFS(AssessedValuation[100% Ag Land],AssessedValuation[Dist],$C14:$E14,AssessedValuation[Tif_NonTIF],$A$4))</f>
        <v>24185</v>
      </c>
      <c r="J14" s="8">
        <f>SUMPRODUCT(SUMIFS(AssessedValuation[100% Ag Building],AssessedValuation[Dist],$C14:$E14,AssessedValuation[Tif_NonTIF],$A$4))</f>
        <v>3712</v>
      </c>
      <c r="K14" s="8">
        <f>SUMPRODUCT(SUMIFS(AssessedValuation[100% Commercial],AssessedValuation[Dist],$C14:$E14,AssessedValuation[Tif_NonTIF],$A$4))</f>
        <v>531251</v>
      </c>
      <c r="L14" s="8">
        <f>SUMPRODUCT(SUMIFS(AssessedValuation[100% Industrial],AssessedValuation[Dist],$C14:$E14,AssessedValuation[Tif_NonTIF],$A$4))</f>
        <v>0</v>
      </c>
      <c r="M14" s="8">
        <f>SUMPRODUCT(SUMIFS(AssessedValuation[100% Reserved],AssessedValuation[Dist],$C14:$E14,AssessedValuation[Tif_NonTIF],$A$4))</f>
        <v>0</v>
      </c>
      <c r="N14" s="8">
        <f>SUMPRODUCT(SUMIFS(AssessedValuation[100% Reserved4],AssessedValuation[Dist],$C14,AssessedValuation[Tif_NonTIF],$A$4))</f>
        <v>0</v>
      </c>
      <c r="O14" s="8">
        <f>SUMPRODUCT(SUMIFS(AssessedValuation[100% Railroads],AssessedValuation[Dist],$C14:$E14,AssessedValuation[Tif_NonTIF],$A$4))</f>
        <v>0</v>
      </c>
      <c r="P14" s="8">
        <f>SUMPRODUCT(SUMIFS(AssessedValuation[100% Utilities],AssessedValuation[Dist],$C14:$E14,AssessedValuation[Tif_NonTIF],$A$4))</f>
        <v>0</v>
      </c>
      <c r="Q14" s="8">
        <f>SUMPRODUCT(SUMIFS(AssessedValuation[100% Other],AssessedValuation[Dist],$C14:$E14,AssessedValuation[Tif_NonTIF],$A$4))</f>
        <v>0</v>
      </c>
      <c r="R14" s="8">
        <f>SUMPRODUCT(SUMIFS(AssessedValuation[100% Gross],AssessedValuation[Dist],$C14:$E14,AssessedValuation[Tif_NonTIF],$A$4))</f>
        <v>2851654</v>
      </c>
      <c r="S14" s="8">
        <f>SUMPRODUCT(SUMIFS(AssessedValuation[100% Military Exempt],AssessedValuation[Dist],$C14:$E14,AssessedValuation[Tif_NonTIF],$A$4))</f>
        <v>0</v>
      </c>
      <c r="T14" s="8">
        <f>SUMPRODUCT(SUMIFS(AssessedValuation[100% Homestead Exempt],AssessedValuation[Dist],$C14:$E14,AssessedValuation[Tif_NonTIF],$A$4))</f>
        <v>0</v>
      </c>
      <c r="U14" s="8">
        <f>SUMPRODUCT(SUMIFS(AssessedValuation[100% Net],AssessedValuation[Dist],$C14:$E14,AssessedValuation[Tif_NonTIF],$A$4))</f>
        <v>2851654</v>
      </c>
      <c r="V14" s="8">
        <f>SUMPRODUCT(SUMIFS(AssessedValuation[100% Gas &amp; Elec Utilities],AssessedValuation[Dist],$C14:$E14,AssessedValuation[Tif_NonTIF],$A$4))</f>
        <v>0</v>
      </c>
      <c r="W14" s="8">
        <f t="shared" si="0"/>
        <v>2851654</v>
      </c>
    </row>
    <row r="15" spans="1:23" x14ac:dyDescent="0.25">
      <c r="A15">
        <f>'Assessed Non-TIF_Combined'!A15</f>
        <v>2026</v>
      </c>
      <c r="B15" t="str">
        <f>'Assessed Non-TIF_Combined'!B15</f>
        <v>07</v>
      </c>
      <c r="C15" t="str">
        <f>'Assessed Non-TIF_Combined'!C15</f>
        <v>0108</v>
      </c>
      <c r="D15" t="str">
        <f>'Assessed Non-TIF_Combined'!D15</f>
        <v/>
      </c>
      <c r="E15" t="str">
        <f>'Assessed Non-TIF_Combined'!E15</f>
        <v/>
      </c>
      <c r="F15" t="str">
        <f>'Assessed Non-TIF_Combined'!F15</f>
        <v>0108</v>
      </c>
      <c r="G15" t="str">
        <f>'Assessed Non-TIF_Combined'!G15</f>
        <v>Alden</v>
      </c>
      <c r="H15" s="8">
        <f>SUMPRODUCT(SUMIFS(AssessedValuation[100% Residential],AssessedValuation[Dist],$C15:$E15,AssessedValuation[Tif_NonTIF],$A$4))</f>
        <v>0</v>
      </c>
      <c r="I15" s="8">
        <f>SUMPRODUCT(SUMIFS(AssessedValuation[100% Ag Land],AssessedValuation[Dist],$C15:$E15,AssessedValuation[Tif_NonTIF],$A$4))</f>
        <v>0</v>
      </c>
      <c r="J15" s="8">
        <f>SUMPRODUCT(SUMIFS(AssessedValuation[100% Ag Building],AssessedValuation[Dist],$C15:$E15,AssessedValuation[Tif_NonTIF],$A$4))</f>
        <v>0</v>
      </c>
      <c r="K15" s="8">
        <f>SUMPRODUCT(SUMIFS(AssessedValuation[100% Commercial],AssessedValuation[Dist],$C15:$E15,AssessedValuation[Tif_NonTIF],$A$4))</f>
        <v>0</v>
      </c>
      <c r="L15" s="8">
        <f>SUMPRODUCT(SUMIFS(AssessedValuation[100% Industrial],AssessedValuation[Dist],$C15:$E15,AssessedValuation[Tif_NonTIF],$A$4))</f>
        <v>0</v>
      </c>
      <c r="M15" s="8">
        <f>SUMPRODUCT(SUMIFS(AssessedValuation[100% Reserved],AssessedValuation[Dist],$C15:$E15,AssessedValuation[Tif_NonTIF],$A$4))</f>
        <v>0</v>
      </c>
      <c r="N15" s="8">
        <f>SUMPRODUCT(SUMIFS(AssessedValuation[100% Reserved4],AssessedValuation[Dist],$C15,AssessedValuation[Tif_NonTIF],$A$4))</f>
        <v>0</v>
      </c>
      <c r="O15" s="8">
        <f>SUMPRODUCT(SUMIFS(AssessedValuation[100% Railroads],AssessedValuation[Dist],$C15:$E15,AssessedValuation[Tif_NonTIF],$A$4))</f>
        <v>0</v>
      </c>
      <c r="P15" s="8">
        <f>SUMPRODUCT(SUMIFS(AssessedValuation[100% Utilities],AssessedValuation[Dist],$C15:$E15,AssessedValuation[Tif_NonTIF],$A$4))</f>
        <v>0</v>
      </c>
      <c r="Q15" s="8">
        <f>SUMPRODUCT(SUMIFS(AssessedValuation[100% Other],AssessedValuation[Dist],$C15:$E15,AssessedValuation[Tif_NonTIF],$A$4))</f>
        <v>0</v>
      </c>
      <c r="R15" s="8">
        <f>SUMPRODUCT(SUMIFS(AssessedValuation[100% Gross],AssessedValuation[Dist],$C15:$E15,AssessedValuation[Tif_NonTIF],$A$4))</f>
        <v>0</v>
      </c>
      <c r="S15" s="8">
        <f>SUMPRODUCT(SUMIFS(AssessedValuation[100% Military Exempt],AssessedValuation[Dist],$C15:$E15,AssessedValuation[Tif_NonTIF],$A$4))</f>
        <v>0</v>
      </c>
      <c r="T15" s="8">
        <f>SUMPRODUCT(SUMIFS(AssessedValuation[100% Homestead Exempt],AssessedValuation[Dist],$C15:$E15,AssessedValuation[Tif_NonTIF],$A$4))</f>
        <v>0</v>
      </c>
      <c r="U15" s="8">
        <f>SUMPRODUCT(SUMIFS(AssessedValuation[100% Net],AssessedValuation[Dist],$C15:$E15,AssessedValuation[Tif_NonTIF],$A$4))</f>
        <v>0</v>
      </c>
      <c r="V15" s="8">
        <f>SUMPRODUCT(SUMIFS(AssessedValuation[100% Gas &amp; Elec Utilities],AssessedValuation[Dist],$C15:$E15,AssessedValuation[Tif_NonTIF],$A$4))</f>
        <v>0</v>
      </c>
      <c r="W15" s="8">
        <f t="shared" si="0"/>
        <v>0</v>
      </c>
    </row>
    <row r="16" spans="1:23" x14ac:dyDescent="0.25">
      <c r="A16">
        <f>'Assessed Non-TIF_Combined'!A16</f>
        <v>2026</v>
      </c>
      <c r="B16" t="str">
        <f>'Assessed Non-TIF_Combined'!B16</f>
        <v>05</v>
      </c>
      <c r="C16" t="str">
        <f>'Assessed Non-TIF_Combined'!C16</f>
        <v>0126</v>
      </c>
      <c r="D16" t="str">
        <f>'Assessed Non-TIF_Combined'!D16</f>
        <v>6417</v>
      </c>
      <c r="E16" t="str">
        <f>'Assessed Non-TIF_Combined'!E16</f>
        <v>3897</v>
      </c>
      <c r="F16" t="str">
        <f>'Assessed Non-TIF_Combined'!F16</f>
        <v>0126</v>
      </c>
      <c r="G16" t="str">
        <f>'Assessed Non-TIF_Combined'!G16</f>
        <v>Algona</v>
      </c>
      <c r="H16" s="8">
        <f>SUMPRODUCT(SUMIFS(AssessedValuation[100% Residential],AssessedValuation[Dist],$C16:$E16,AssessedValuation[Tif_NonTIF],$A$4))</f>
        <v>14616898</v>
      </c>
      <c r="I16" s="8">
        <f>SUMPRODUCT(SUMIFS(AssessedValuation[100% Ag Land],AssessedValuation[Dist],$C16:$E16,AssessedValuation[Tif_NonTIF],$A$4))</f>
        <v>40733</v>
      </c>
      <c r="J16" s="8">
        <f>SUMPRODUCT(SUMIFS(AssessedValuation[100% Ag Building],AssessedValuation[Dist],$C16:$E16,AssessedValuation[Tif_NonTIF],$A$4))</f>
        <v>0</v>
      </c>
      <c r="K16" s="8">
        <f>SUMPRODUCT(SUMIFS(AssessedValuation[100% Commercial],AssessedValuation[Dist],$C16:$E16,AssessedValuation[Tif_NonTIF],$A$4))</f>
        <v>14784715</v>
      </c>
      <c r="L16" s="8">
        <f>SUMPRODUCT(SUMIFS(AssessedValuation[100% Industrial],AssessedValuation[Dist],$C16:$E16,AssessedValuation[Tif_NonTIF],$A$4))</f>
        <v>10183024</v>
      </c>
      <c r="M16" s="8">
        <f>SUMPRODUCT(SUMIFS(AssessedValuation[100% Reserved],AssessedValuation[Dist],$C16:$E16,AssessedValuation[Tif_NonTIF],$A$4))</f>
        <v>0</v>
      </c>
      <c r="N16" s="8">
        <f>SUMPRODUCT(SUMIFS(AssessedValuation[100% Reserved4],AssessedValuation[Dist],$C16,AssessedValuation[Tif_NonTIF],$A$4))</f>
        <v>0</v>
      </c>
      <c r="O16" s="8">
        <f>SUMPRODUCT(SUMIFS(AssessedValuation[100% Railroads],AssessedValuation[Dist],$C16:$E16,AssessedValuation[Tif_NonTIF],$A$4))</f>
        <v>0</v>
      </c>
      <c r="P16" s="8">
        <f>SUMPRODUCT(SUMIFS(AssessedValuation[100% Utilities],AssessedValuation[Dist],$C16:$E16,AssessedValuation[Tif_NonTIF],$A$4))</f>
        <v>0</v>
      </c>
      <c r="Q16" s="8">
        <f>SUMPRODUCT(SUMIFS(AssessedValuation[100% Other],AssessedValuation[Dist],$C16:$E16,AssessedValuation[Tif_NonTIF],$A$4))</f>
        <v>0</v>
      </c>
      <c r="R16" s="8">
        <f>SUMPRODUCT(SUMIFS(AssessedValuation[100% Gross],AssessedValuation[Dist],$C16:$E16,AssessedValuation[Tif_NonTIF],$A$4))</f>
        <v>39625370</v>
      </c>
      <c r="S16" s="8">
        <f>SUMPRODUCT(SUMIFS(AssessedValuation[100% Military Exempt],AssessedValuation[Dist],$C16:$E16,AssessedValuation[Tif_NonTIF],$A$4))</f>
        <v>0</v>
      </c>
      <c r="T16" s="8">
        <f>SUMPRODUCT(SUMIFS(AssessedValuation[100% Homestead Exempt],AssessedValuation[Dist],$C16:$E16,AssessedValuation[Tif_NonTIF],$A$4))</f>
        <v>0</v>
      </c>
      <c r="U16" s="8">
        <f>SUMPRODUCT(SUMIFS(AssessedValuation[100% Net],AssessedValuation[Dist],$C16:$E16,AssessedValuation[Tif_NonTIF],$A$4))</f>
        <v>39625370</v>
      </c>
      <c r="V16" s="8">
        <f>SUMPRODUCT(SUMIFS(AssessedValuation[100% Gas &amp; Elec Utilities],AssessedValuation[Dist],$C16:$E16,AssessedValuation[Tif_NonTIF],$A$4))</f>
        <v>0</v>
      </c>
      <c r="W16" s="8">
        <f t="shared" si="0"/>
        <v>39625370</v>
      </c>
    </row>
    <row r="17" spans="1:23" x14ac:dyDescent="0.25">
      <c r="A17">
        <f>'Assessed Non-TIF_Combined'!A17</f>
        <v>2026</v>
      </c>
      <c r="B17" t="str">
        <f>'Assessed Non-TIF_Combined'!B17</f>
        <v>01</v>
      </c>
      <c r="C17" t="str">
        <f>'Assessed Non-TIF_Combined'!C17</f>
        <v>0135</v>
      </c>
      <c r="D17" t="str">
        <f>'Assessed Non-TIF_Combined'!D17</f>
        <v/>
      </c>
      <c r="E17" t="str">
        <f>'Assessed Non-TIF_Combined'!E17</f>
        <v/>
      </c>
      <c r="F17" t="str">
        <f>'Assessed Non-TIF_Combined'!F17</f>
        <v>0135</v>
      </c>
      <c r="G17" t="str">
        <f>'Assessed Non-TIF_Combined'!G17</f>
        <v>Allamakee</v>
      </c>
      <c r="H17" s="8">
        <f>SUMPRODUCT(SUMIFS(AssessedValuation[100% Residential],AssessedValuation[Dist],$C17:$E17,AssessedValuation[Tif_NonTIF],$A$4))</f>
        <v>14346573</v>
      </c>
      <c r="I17" s="8">
        <f>SUMPRODUCT(SUMIFS(AssessedValuation[100% Ag Land],AssessedValuation[Dist],$C17:$E17,AssessedValuation[Tif_NonTIF],$A$4))</f>
        <v>16521</v>
      </c>
      <c r="J17" s="8">
        <f>SUMPRODUCT(SUMIFS(AssessedValuation[100% Ag Building],AssessedValuation[Dist],$C17:$E17,AssessedValuation[Tif_NonTIF],$A$4))</f>
        <v>0</v>
      </c>
      <c r="K17" s="8">
        <f>SUMPRODUCT(SUMIFS(AssessedValuation[100% Commercial],AssessedValuation[Dist],$C17:$E17,AssessedValuation[Tif_NonTIF],$A$4))</f>
        <v>4335706</v>
      </c>
      <c r="L17" s="8">
        <f>SUMPRODUCT(SUMIFS(AssessedValuation[100% Industrial],AssessedValuation[Dist],$C17:$E17,AssessedValuation[Tif_NonTIF],$A$4))</f>
        <v>742279</v>
      </c>
      <c r="M17" s="8">
        <f>SUMPRODUCT(SUMIFS(AssessedValuation[100% Reserved],AssessedValuation[Dist],$C17:$E17,AssessedValuation[Tif_NonTIF],$A$4))</f>
        <v>0</v>
      </c>
      <c r="N17" s="8">
        <f>SUMPRODUCT(SUMIFS(AssessedValuation[100% Reserved4],AssessedValuation[Dist],$C17,AssessedValuation[Tif_NonTIF],$A$4))</f>
        <v>0</v>
      </c>
      <c r="O17" s="8">
        <f>SUMPRODUCT(SUMIFS(AssessedValuation[100% Railroads],AssessedValuation[Dist],$C17:$E17,AssessedValuation[Tif_NonTIF],$A$4))</f>
        <v>0</v>
      </c>
      <c r="P17" s="8">
        <f>SUMPRODUCT(SUMIFS(AssessedValuation[100% Utilities],AssessedValuation[Dist],$C17:$E17,AssessedValuation[Tif_NonTIF],$A$4))</f>
        <v>0</v>
      </c>
      <c r="Q17" s="8">
        <f>SUMPRODUCT(SUMIFS(AssessedValuation[100% Other],AssessedValuation[Dist],$C17:$E17,AssessedValuation[Tif_NonTIF],$A$4))</f>
        <v>0</v>
      </c>
      <c r="R17" s="8">
        <f>SUMPRODUCT(SUMIFS(AssessedValuation[100% Gross],AssessedValuation[Dist],$C17:$E17,AssessedValuation[Tif_NonTIF],$A$4))</f>
        <v>19441079</v>
      </c>
      <c r="S17" s="8">
        <f>SUMPRODUCT(SUMIFS(AssessedValuation[100% Military Exempt],AssessedValuation[Dist],$C17:$E17,AssessedValuation[Tif_NonTIF],$A$4))</f>
        <v>0</v>
      </c>
      <c r="T17" s="8">
        <f>SUMPRODUCT(SUMIFS(AssessedValuation[100% Homestead Exempt],AssessedValuation[Dist],$C17:$E17,AssessedValuation[Tif_NonTIF],$A$4))</f>
        <v>0</v>
      </c>
      <c r="U17" s="8">
        <f>SUMPRODUCT(SUMIFS(AssessedValuation[100% Net],AssessedValuation[Dist],$C17:$E17,AssessedValuation[Tif_NonTIF],$A$4))</f>
        <v>19441079</v>
      </c>
      <c r="V17" s="8">
        <f>SUMPRODUCT(SUMIFS(AssessedValuation[100% Gas &amp; Elec Utilities],AssessedValuation[Dist],$C17:$E17,AssessedValuation[Tif_NonTIF],$A$4))</f>
        <v>0</v>
      </c>
      <c r="W17" s="8">
        <f t="shared" si="0"/>
        <v>19441079</v>
      </c>
    </row>
    <row r="18" spans="1:23" x14ac:dyDescent="0.25">
      <c r="A18">
        <f>'Assessed Non-TIF_Combined'!A18</f>
        <v>2026</v>
      </c>
      <c r="B18" t="str">
        <f>'Assessed Non-TIF_Combined'!B18</f>
        <v>05</v>
      </c>
      <c r="C18" t="str">
        <f>'Assessed Non-TIF_Combined'!C18</f>
        <v>0171</v>
      </c>
      <c r="D18" t="str">
        <f>'Assessed Non-TIF_Combined'!D18</f>
        <v/>
      </c>
      <c r="E18" t="str">
        <f>'Assessed Non-TIF_Combined'!E18</f>
        <v/>
      </c>
      <c r="F18" t="str">
        <f>'Assessed Non-TIF_Combined'!F18</f>
        <v>0171</v>
      </c>
      <c r="G18" t="str">
        <f>'Assessed Non-TIF_Combined'!G18</f>
        <v>Alta-Aurelia</v>
      </c>
      <c r="H18" s="8">
        <f>SUMPRODUCT(SUMIFS(AssessedValuation[100% Residential],AssessedValuation[Dist],$C18:$E18,AssessedValuation[Tif_NonTIF],$A$4))</f>
        <v>0</v>
      </c>
      <c r="I18" s="8">
        <f>SUMPRODUCT(SUMIFS(AssessedValuation[100% Ag Land],AssessedValuation[Dist],$C18:$E18,AssessedValuation[Tif_NonTIF],$A$4))</f>
        <v>0</v>
      </c>
      <c r="J18" s="8">
        <f>SUMPRODUCT(SUMIFS(AssessedValuation[100% Ag Building],AssessedValuation[Dist],$C18:$E18,AssessedValuation[Tif_NonTIF],$A$4))</f>
        <v>0</v>
      </c>
      <c r="K18" s="8">
        <f>SUMPRODUCT(SUMIFS(AssessedValuation[100% Commercial],AssessedValuation[Dist],$C18:$E18,AssessedValuation[Tif_NonTIF],$A$4))</f>
        <v>0</v>
      </c>
      <c r="L18" s="8">
        <f>SUMPRODUCT(SUMIFS(AssessedValuation[100% Industrial],AssessedValuation[Dist],$C18:$E18,AssessedValuation[Tif_NonTIF],$A$4))</f>
        <v>78804040</v>
      </c>
      <c r="M18" s="8">
        <f>SUMPRODUCT(SUMIFS(AssessedValuation[100% Reserved],AssessedValuation[Dist],$C18:$E18,AssessedValuation[Tif_NonTIF],$A$4))</f>
        <v>0</v>
      </c>
      <c r="N18" s="8">
        <f>SUMPRODUCT(SUMIFS(AssessedValuation[100% Reserved4],AssessedValuation[Dist],$C18,AssessedValuation[Tif_NonTIF],$A$4))</f>
        <v>0</v>
      </c>
      <c r="O18" s="8">
        <f>SUMPRODUCT(SUMIFS(AssessedValuation[100% Railroads],AssessedValuation[Dist],$C18:$E18,AssessedValuation[Tif_NonTIF],$A$4))</f>
        <v>0</v>
      </c>
      <c r="P18" s="8">
        <f>SUMPRODUCT(SUMIFS(AssessedValuation[100% Utilities],AssessedValuation[Dist],$C18:$E18,AssessedValuation[Tif_NonTIF],$A$4))</f>
        <v>0</v>
      </c>
      <c r="Q18" s="8">
        <f>SUMPRODUCT(SUMIFS(AssessedValuation[100% Other],AssessedValuation[Dist],$C18:$E18,AssessedValuation[Tif_NonTIF],$A$4))</f>
        <v>0</v>
      </c>
      <c r="R18" s="8">
        <f>SUMPRODUCT(SUMIFS(AssessedValuation[100% Gross],AssessedValuation[Dist],$C18:$E18,AssessedValuation[Tif_NonTIF],$A$4))</f>
        <v>78804040</v>
      </c>
      <c r="S18" s="8">
        <f>SUMPRODUCT(SUMIFS(AssessedValuation[100% Military Exempt],AssessedValuation[Dist],$C18:$E18,AssessedValuation[Tif_NonTIF],$A$4))</f>
        <v>0</v>
      </c>
      <c r="T18" s="8">
        <f>SUMPRODUCT(SUMIFS(AssessedValuation[100% Homestead Exempt],AssessedValuation[Dist],$C18:$E18,AssessedValuation[Tif_NonTIF],$A$4))</f>
        <v>0</v>
      </c>
      <c r="U18" s="8">
        <f>SUMPRODUCT(SUMIFS(AssessedValuation[100% Net],AssessedValuation[Dist],$C18:$E18,AssessedValuation[Tif_NonTIF],$A$4))</f>
        <v>78804040</v>
      </c>
      <c r="V18" s="8">
        <f>SUMPRODUCT(SUMIFS(AssessedValuation[100% Gas &amp; Elec Utilities],AssessedValuation[Dist],$C18:$E18,AssessedValuation[Tif_NonTIF],$A$4))</f>
        <v>0</v>
      </c>
      <c r="W18" s="8">
        <f t="shared" si="0"/>
        <v>78804040</v>
      </c>
    </row>
    <row r="19" spans="1:23" x14ac:dyDescent="0.25">
      <c r="A19">
        <f>'Assessed Non-TIF_Combined'!A19</f>
        <v>2026</v>
      </c>
      <c r="B19" t="str">
        <f>'Assessed Non-TIF_Combined'!B19</f>
        <v>11</v>
      </c>
      <c r="C19" t="str">
        <f>'Assessed Non-TIF_Combined'!C19</f>
        <v>0225</v>
      </c>
      <c r="D19" t="str">
        <f>'Assessed Non-TIF_Combined'!D19</f>
        <v/>
      </c>
      <c r="E19" t="str">
        <f>'Assessed Non-TIF_Combined'!E19</f>
        <v/>
      </c>
      <c r="F19" t="str">
        <f>'Assessed Non-TIF_Combined'!F19</f>
        <v>0225</v>
      </c>
      <c r="G19" t="str">
        <f>'Assessed Non-TIF_Combined'!G19</f>
        <v>Ames</v>
      </c>
      <c r="H19" s="8">
        <f>SUMPRODUCT(SUMIFS(AssessedValuation[100% Residential],AssessedValuation[Dist],$C19:$E19,AssessedValuation[Tif_NonTIF],$A$4))</f>
        <v>0</v>
      </c>
      <c r="I19" s="8">
        <f>SUMPRODUCT(SUMIFS(AssessedValuation[100% Ag Land],AssessedValuation[Dist],$C19:$E19,AssessedValuation[Tif_NonTIF],$A$4))</f>
        <v>0</v>
      </c>
      <c r="J19" s="8">
        <f>SUMPRODUCT(SUMIFS(AssessedValuation[100% Ag Building],AssessedValuation[Dist],$C19:$E19,AssessedValuation[Tif_NonTIF],$A$4))</f>
        <v>0</v>
      </c>
      <c r="K19" s="8">
        <f>SUMPRODUCT(SUMIFS(AssessedValuation[100% Commercial],AssessedValuation[Dist],$C19:$E19,AssessedValuation[Tif_NonTIF],$A$4))</f>
        <v>0</v>
      </c>
      <c r="L19" s="8">
        <f>SUMPRODUCT(SUMIFS(AssessedValuation[100% Industrial],AssessedValuation[Dist],$C19:$E19,AssessedValuation[Tif_NonTIF],$A$4))</f>
        <v>16426500</v>
      </c>
      <c r="M19" s="8">
        <f>SUMPRODUCT(SUMIFS(AssessedValuation[100% Reserved],AssessedValuation[Dist],$C19:$E19,AssessedValuation[Tif_NonTIF],$A$4))</f>
        <v>0</v>
      </c>
      <c r="N19" s="8">
        <f>SUMPRODUCT(SUMIFS(AssessedValuation[100% Reserved4],AssessedValuation[Dist],$C19,AssessedValuation[Tif_NonTIF],$A$4))</f>
        <v>0</v>
      </c>
      <c r="O19" s="8">
        <f>SUMPRODUCT(SUMIFS(AssessedValuation[100% Railroads],AssessedValuation[Dist],$C19:$E19,AssessedValuation[Tif_NonTIF],$A$4))</f>
        <v>0</v>
      </c>
      <c r="P19" s="8">
        <f>SUMPRODUCT(SUMIFS(AssessedValuation[100% Utilities],AssessedValuation[Dist],$C19:$E19,AssessedValuation[Tif_NonTIF],$A$4))</f>
        <v>0</v>
      </c>
      <c r="Q19" s="8">
        <f>SUMPRODUCT(SUMIFS(AssessedValuation[100% Other],AssessedValuation[Dist],$C19:$E19,AssessedValuation[Tif_NonTIF],$A$4))</f>
        <v>0</v>
      </c>
      <c r="R19" s="8">
        <f>SUMPRODUCT(SUMIFS(AssessedValuation[100% Gross],AssessedValuation[Dist],$C19:$E19,AssessedValuation[Tif_NonTIF],$A$4))</f>
        <v>16426500</v>
      </c>
      <c r="S19" s="8">
        <f>SUMPRODUCT(SUMIFS(AssessedValuation[100% Military Exempt],AssessedValuation[Dist],$C19:$E19,AssessedValuation[Tif_NonTIF],$A$4))</f>
        <v>0</v>
      </c>
      <c r="T19" s="8">
        <f>SUMPRODUCT(SUMIFS(AssessedValuation[100% Homestead Exempt],AssessedValuation[Dist],$C19:$E19,AssessedValuation[Tif_NonTIF],$A$4))</f>
        <v>0</v>
      </c>
      <c r="U19" s="8">
        <f>SUMPRODUCT(SUMIFS(AssessedValuation[100% Net],AssessedValuation[Dist],$C19:$E19,AssessedValuation[Tif_NonTIF],$A$4))</f>
        <v>16426500</v>
      </c>
      <c r="V19" s="8">
        <f>SUMPRODUCT(SUMIFS(AssessedValuation[100% Gas &amp; Elec Utilities],AssessedValuation[Dist],$C19:$E19,AssessedValuation[Tif_NonTIF],$A$4))</f>
        <v>0</v>
      </c>
      <c r="W19" s="8">
        <f t="shared" si="0"/>
        <v>16426500</v>
      </c>
    </row>
    <row r="20" spans="1:23" x14ac:dyDescent="0.25">
      <c r="A20">
        <f>'Assessed Non-TIF_Combined'!A20</f>
        <v>2026</v>
      </c>
      <c r="B20" t="str">
        <f>'Assessed Non-TIF_Combined'!B20</f>
        <v>10</v>
      </c>
      <c r="C20" t="str">
        <f>'Assessed Non-TIF_Combined'!C20</f>
        <v>0234</v>
      </c>
      <c r="D20" t="str">
        <f>'Assessed Non-TIF_Combined'!D20</f>
        <v/>
      </c>
      <c r="E20" t="str">
        <f>'Assessed Non-TIF_Combined'!E20</f>
        <v/>
      </c>
      <c r="F20" t="str">
        <f>'Assessed Non-TIF_Combined'!F20</f>
        <v>0234</v>
      </c>
      <c r="G20" t="str">
        <f>'Assessed Non-TIF_Combined'!G20</f>
        <v>Anamosa</v>
      </c>
      <c r="H20" s="8">
        <f>SUMPRODUCT(SUMIFS(AssessedValuation[100% Residential],AssessedValuation[Dist],$C20:$E20,AssessedValuation[Tif_NonTIF],$A$4))</f>
        <v>6209620</v>
      </c>
      <c r="I20" s="8">
        <f>SUMPRODUCT(SUMIFS(AssessedValuation[100% Ag Land],AssessedValuation[Dist],$C20:$E20,AssessedValuation[Tif_NonTIF],$A$4))</f>
        <v>0</v>
      </c>
      <c r="J20" s="8">
        <f>SUMPRODUCT(SUMIFS(AssessedValuation[100% Ag Building],AssessedValuation[Dist],$C20:$E20,AssessedValuation[Tif_NonTIF],$A$4))</f>
        <v>0</v>
      </c>
      <c r="K20" s="8">
        <f>SUMPRODUCT(SUMIFS(AssessedValuation[100% Commercial],AssessedValuation[Dist],$C20:$E20,AssessedValuation[Tif_NonTIF],$A$4))</f>
        <v>853206</v>
      </c>
      <c r="L20" s="8">
        <f>SUMPRODUCT(SUMIFS(AssessedValuation[100% Industrial],AssessedValuation[Dist],$C20:$E20,AssessedValuation[Tif_NonTIF],$A$4))</f>
        <v>31837</v>
      </c>
      <c r="M20" s="8">
        <f>SUMPRODUCT(SUMIFS(AssessedValuation[100% Reserved],AssessedValuation[Dist],$C20:$E20,AssessedValuation[Tif_NonTIF],$A$4))</f>
        <v>0</v>
      </c>
      <c r="N20" s="8">
        <f>SUMPRODUCT(SUMIFS(AssessedValuation[100% Reserved4],AssessedValuation[Dist],$C20,AssessedValuation[Tif_NonTIF],$A$4))</f>
        <v>0</v>
      </c>
      <c r="O20" s="8">
        <f>SUMPRODUCT(SUMIFS(AssessedValuation[100% Railroads],AssessedValuation[Dist],$C20:$E20,AssessedValuation[Tif_NonTIF],$A$4))</f>
        <v>0</v>
      </c>
      <c r="P20" s="8">
        <f>SUMPRODUCT(SUMIFS(AssessedValuation[100% Utilities],AssessedValuation[Dist],$C20:$E20,AssessedValuation[Tif_NonTIF],$A$4))</f>
        <v>0</v>
      </c>
      <c r="Q20" s="8">
        <f>SUMPRODUCT(SUMIFS(AssessedValuation[100% Other],AssessedValuation[Dist],$C20:$E20,AssessedValuation[Tif_NonTIF],$A$4))</f>
        <v>122334</v>
      </c>
      <c r="R20" s="8">
        <f>SUMPRODUCT(SUMIFS(AssessedValuation[100% Gross],AssessedValuation[Dist],$C20:$E20,AssessedValuation[Tif_NonTIF],$A$4))</f>
        <v>7216997</v>
      </c>
      <c r="S20" s="8">
        <f>SUMPRODUCT(SUMIFS(AssessedValuation[100% Military Exempt],AssessedValuation[Dist],$C20:$E20,AssessedValuation[Tif_NonTIF],$A$4))</f>
        <v>0</v>
      </c>
      <c r="T20" s="8">
        <f>SUMPRODUCT(SUMIFS(AssessedValuation[100% Homestead Exempt],AssessedValuation[Dist],$C20:$E20,AssessedValuation[Tif_NonTIF],$A$4))</f>
        <v>0</v>
      </c>
      <c r="U20" s="8">
        <f>SUMPRODUCT(SUMIFS(AssessedValuation[100% Net],AssessedValuation[Dist],$C20:$E20,AssessedValuation[Tif_NonTIF],$A$4))</f>
        <v>7216997</v>
      </c>
      <c r="V20" s="8">
        <f>SUMPRODUCT(SUMIFS(AssessedValuation[100% Gas &amp; Elec Utilities],AssessedValuation[Dist],$C20:$E20,AssessedValuation[Tif_NonTIF],$A$4))</f>
        <v>0</v>
      </c>
      <c r="W20" s="8">
        <f t="shared" si="0"/>
        <v>7216997</v>
      </c>
    </row>
    <row r="21" spans="1:23" x14ac:dyDescent="0.25">
      <c r="A21">
        <f>'Assessed Non-TIF_Combined'!A21</f>
        <v>2026</v>
      </c>
      <c r="B21" t="str">
        <f>'Assessed Non-TIF_Combined'!B21</f>
        <v>09</v>
      </c>
      <c r="C21" t="str">
        <f>'Assessed Non-TIF_Combined'!C21</f>
        <v>0243</v>
      </c>
      <c r="D21" t="str">
        <f>'Assessed Non-TIF_Combined'!D21</f>
        <v/>
      </c>
      <c r="E21" t="str">
        <f>'Assessed Non-TIF_Combined'!E21</f>
        <v/>
      </c>
      <c r="F21" t="str">
        <f>'Assessed Non-TIF_Combined'!F21</f>
        <v>0243</v>
      </c>
      <c r="G21" t="str">
        <f>'Assessed Non-TIF_Combined'!G21</f>
        <v>Andrew</v>
      </c>
      <c r="H21" s="8">
        <f>SUMPRODUCT(SUMIFS(AssessedValuation[100% Residential],AssessedValuation[Dist],$C21:$E21,AssessedValuation[Tif_NonTIF],$A$4))</f>
        <v>0</v>
      </c>
      <c r="I21" s="8">
        <f>SUMPRODUCT(SUMIFS(AssessedValuation[100% Ag Land],AssessedValuation[Dist],$C21:$E21,AssessedValuation[Tif_NonTIF],$A$4))</f>
        <v>0</v>
      </c>
      <c r="J21" s="8">
        <f>SUMPRODUCT(SUMIFS(AssessedValuation[100% Ag Building],AssessedValuation[Dist],$C21:$E21,AssessedValuation[Tif_NonTIF],$A$4))</f>
        <v>0</v>
      </c>
      <c r="K21" s="8">
        <f>SUMPRODUCT(SUMIFS(AssessedValuation[100% Commercial],AssessedValuation[Dist],$C21:$E21,AssessedValuation[Tif_NonTIF],$A$4))</f>
        <v>0</v>
      </c>
      <c r="L21" s="8">
        <f>SUMPRODUCT(SUMIFS(AssessedValuation[100% Industrial],AssessedValuation[Dist],$C21:$E21,AssessedValuation[Tif_NonTIF],$A$4))</f>
        <v>0</v>
      </c>
      <c r="M21" s="8">
        <f>SUMPRODUCT(SUMIFS(AssessedValuation[100% Reserved],AssessedValuation[Dist],$C21:$E21,AssessedValuation[Tif_NonTIF],$A$4))</f>
        <v>0</v>
      </c>
      <c r="N21" s="8">
        <f>SUMPRODUCT(SUMIFS(AssessedValuation[100% Reserved4],AssessedValuation[Dist],$C21,AssessedValuation[Tif_NonTIF],$A$4))</f>
        <v>0</v>
      </c>
      <c r="O21" s="8">
        <f>SUMPRODUCT(SUMIFS(AssessedValuation[100% Railroads],AssessedValuation[Dist],$C21:$E21,AssessedValuation[Tif_NonTIF],$A$4))</f>
        <v>0</v>
      </c>
      <c r="P21" s="8">
        <f>SUMPRODUCT(SUMIFS(AssessedValuation[100% Utilities],AssessedValuation[Dist],$C21:$E21,AssessedValuation[Tif_NonTIF],$A$4))</f>
        <v>0</v>
      </c>
      <c r="Q21" s="8">
        <f>SUMPRODUCT(SUMIFS(AssessedValuation[100% Other],AssessedValuation[Dist],$C21:$E21,AssessedValuation[Tif_NonTIF],$A$4))</f>
        <v>0</v>
      </c>
      <c r="R21" s="8">
        <f>SUMPRODUCT(SUMIFS(AssessedValuation[100% Gross],AssessedValuation[Dist],$C21:$E21,AssessedValuation[Tif_NonTIF],$A$4))</f>
        <v>0</v>
      </c>
      <c r="S21" s="8">
        <f>SUMPRODUCT(SUMIFS(AssessedValuation[100% Military Exempt],AssessedValuation[Dist],$C21:$E21,AssessedValuation[Tif_NonTIF],$A$4))</f>
        <v>0</v>
      </c>
      <c r="T21" s="8">
        <f>SUMPRODUCT(SUMIFS(AssessedValuation[100% Homestead Exempt],AssessedValuation[Dist],$C21:$E21,AssessedValuation[Tif_NonTIF],$A$4))</f>
        <v>0</v>
      </c>
      <c r="U21" s="8">
        <f>SUMPRODUCT(SUMIFS(AssessedValuation[100% Net],AssessedValuation[Dist],$C21:$E21,AssessedValuation[Tif_NonTIF],$A$4))</f>
        <v>0</v>
      </c>
      <c r="V21" s="8">
        <f>SUMPRODUCT(SUMIFS(AssessedValuation[100% Gas &amp; Elec Utilities],AssessedValuation[Dist],$C21:$E21,AssessedValuation[Tif_NonTIF],$A$4))</f>
        <v>0</v>
      </c>
      <c r="W21" s="8">
        <f t="shared" si="0"/>
        <v>0</v>
      </c>
    </row>
    <row r="22" spans="1:23" x14ac:dyDescent="0.25">
      <c r="A22">
        <f>'Assessed Non-TIF_Combined'!A22</f>
        <v>2026</v>
      </c>
      <c r="B22" t="str">
        <f>'Assessed Non-TIF_Combined'!B22</f>
        <v>11</v>
      </c>
      <c r="C22" t="str">
        <f>'Assessed Non-TIF_Combined'!C22</f>
        <v>0261</v>
      </c>
      <c r="D22" t="str">
        <f>'Assessed Non-TIF_Combined'!D22</f>
        <v/>
      </c>
      <c r="E22" t="str">
        <f>'Assessed Non-TIF_Combined'!E22</f>
        <v/>
      </c>
      <c r="F22" t="str">
        <f>'Assessed Non-TIF_Combined'!F22</f>
        <v>0261</v>
      </c>
      <c r="G22" t="str">
        <f>'Assessed Non-TIF_Combined'!G22</f>
        <v>Ankeny</v>
      </c>
      <c r="H22" s="8">
        <f>SUMPRODUCT(SUMIFS(AssessedValuation[100% Residential],AssessedValuation[Dist],$C22:$E22,AssessedValuation[Tif_NonTIF],$A$4))</f>
        <v>115954693</v>
      </c>
      <c r="I22" s="8">
        <f>SUMPRODUCT(SUMIFS(AssessedValuation[100% Ag Land],AssessedValuation[Dist],$C22:$E22,AssessedValuation[Tif_NonTIF],$A$4))</f>
        <v>0</v>
      </c>
      <c r="J22" s="8">
        <f>SUMPRODUCT(SUMIFS(AssessedValuation[100% Ag Building],AssessedValuation[Dist],$C22:$E22,AssessedValuation[Tif_NonTIF],$A$4))</f>
        <v>0</v>
      </c>
      <c r="K22" s="8">
        <f>SUMPRODUCT(SUMIFS(AssessedValuation[100% Commercial],AssessedValuation[Dist],$C22:$E22,AssessedValuation[Tif_NonTIF],$A$4))</f>
        <v>137056794</v>
      </c>
      <c r="L22" s="8">
        <f>SUMPRODUCT(SUMIFS(AssessedValuation[100% Industrial],AssessedValuation[Dist],$C22:$E22,AssessedValuation[Tif_NonTIF],$A$4))</f>
        <v>27030553</v>
      </c>
      <c r="M22" s="8">
        <f>SUMPRODUCT(SUMIFS(AssessedValuation[100% Reserved],AssessedValuation[Dist],$C22:$E22,AssessedValuation[Tif_NonTIF],$A$4))</f>
        <v>0</v>
      </c>
      <c r="N22" s="8">
        <f>SUMPRODUCT(SUMIFS(AssessedValuation[100% Reserved4],AssessedValuation[Dist],$C22,AssessedValuation[Tif_NonTIF],$A$4))</f>
        <v>0</v>
      </c>
      <c r="O22" s="8">
        <f>SUMPRODUCT(SUMIFS(AssessedValuation[100% Railroads],AssessedValuation[Dist],$C22:$E22,AssessedValuation[Tif_NonTIF],$A$4))</f>
        <v>0</v>
      </c>
      <c r="P22" s="8">
        <f>SUMPRODUCT(SUMIFS(AssessedValuation[100% Utilities],AssessedValuation[Dist],$C22:$E22,AssessedValuation[Tif_NonTIF],$A$4))</f>
        <v>0</v>
      </c>
      <c r="Q22" s="8">
        <f>SUMPRODUCT(SUMIFS(AssessedValuation[100% Other],AssessedValuation[Dist],$C22:$E22,AssessedValuation[Tif_NonTIF],$A$4))</f>
        <v>0</v>
      </c>
      <c r="R22" s="8">
        <f>SUMPRODUCT(SUMIFS(AssessedValuation[100% Gross],AssessedValuation[Dist],$C22:$E22,AssessedValuation[Tif_NonTIF],$A$4))</f>
        <v>280042040</v>
      </c>
      <c r="S22" s="8">
        <f>SUMPRODUCT(SUMIFS(AssessedValuation[100% Military Exempt],AssessedValuation[Dist],$C22:$E22,AssessedValuation[Tif_NonTIF],$A$4))</f>
        <v>0</v>
      </c>
      <c r="T22" s="8">
        <f>SUMPRODUCT(SUMIFS(AssessedValuation[100% Homestead Exempt],AssessedValuation[Dist],$C22:$E22,AssessedValuation[Tif_NonTIF],$A$4))</f>
        <v>0</v>
      </c>
      <c r="U22" s="8">
        <f>SUMPRODUCT(SUMIFS(AssessedValuation[100% Net],AssessedValuation[Dist],$C22:$E22,AssessedValuation[Tif_NonTIF],$A$4))</f>
        <v>280042040</v>
      </c>
      <c r="V22" s="8">
        <f>SUMPRODUCT(SUMIFS(AssessedValuation[100% Gas &amp; Elec Utilities],AssessedValuation[Dist],$C22:$E22,AssessedValuation[Tif_NonTIF],$A$4))</f>
        <v>0</v>
      </c>
      <c r="W22" s="8">
        <f t="shared" si="0"/>
        <v>280042040</v>
      </c>
    </row>
    <row r="23" spans="1:23" x14ac:dyDescent="0.25">
      <c r="A23">
        <f>'Assessed Non-TIF_Combined'!A23</f>
        <v>2026</v>
      </c>
      <c r="B23" t="str">
        <f>'Assessed Non-TIF_Combined'!B23</f>
        <v>07</v>
      </c>
      <c r="C23" t="str">
        <f>'Assessed Non-TIF_Combined'!C23</f>
        <v>0279</v>
      </c>
      <c r="D23" t="str">
        <f>'Assessed Non-TIF_Combined'!D23</f>
        <v/>
      </c>
      <c r="E23" t="str">
        <f>'Assessed Non-TIF_Combined'!E23</f>
        <v/>
      </c>
      <c r="F23" t="str">
        <f>'Assessed Non-TIF_Combined'!F23</f>
        <v>0279</v>
      </c>
      <c r="G23" t="str">
        <f>'Assessed Non-TIF_Combined'!G23</f>
        <v>Aplington-Parkersburg</v>
      </c>
      <c r="H23" s="8">
        <f>SUMPRODUCT(SUMIFS(AssessedValuation[100% Residential],AssessedValuation[Dist],$C23:$E23,AssessedValuation[Tif_NonTIF],$A$4))</f>
        <v>9800860</v>
      </c>
      <c r="I23" s="8">
        <f>SUMPRODUCT(SUMIFS(AssessedValuation[100% Ag Land],AssessedValuation[Dist],$C23:$E23,AssessedValuation[Tif_NonTIF],$A$4))</f>
        <v>0</v>
      </c>
      <c r="J23" s="8">
        <f>SUMPRODUCT(SUMIFS(AssessedValuation[100% Ag Building],AssessedValuation[Dist],$C23:$E23,AssessedValuation[Tif_NonTIF],$A$4))</f>
        <v>0</v>
      </c>
      <c r="K23" s="8">
        <f>SUMPRODUCT(SUMIFS(AssessedValuation[100% Commercial],AssessedValuation[Dist],$C23:$E23,AssessedValuation[Tif_NonTIF],$A$4))</f>
        <v>4627605</v>
      </c>
      <c r="L23" s="8">
        <f>SUMPRODUCT(SUMIFS(AssessedValuation[100% Industrial],AssessedValuation[Dist],$C23:$E23,AssessedValuation[Tif_NonTIF],$A$4))</f>
        <v>7178171</v>
      </c>
      <c r="M23" s="8">
        <f>SUMPRODUCT(SUMIFS(AssessedValuation[100% Reserved],AssessedValuation[Dist],$C23:$E23,AssessedValuation[Tif_NonTIF],$A$4))</f>
        <v>0</v>
      </c>
      <c r="N23" s="8">
        <f>SUMPRODUCT(SUMIFS(AssessedValuation[100% Reserved4],AssessedValuation[Dist],$C23,AssessedValuation[Tif_NonTIF],$A$4))</f>
        <v>0</v>
      </c>
      <c r="O23" s="8">
        <f>SUMPRODUCT(SUMIFS(AssessedValuation[100% Railroads],AssessedValuation[Dist],$C23:$E23,AssessedValuation[Tif_NonTIF],$A$4))</f>
        <v>0</v>
      </c>
      <c r="P23" s="8">
        <f>SUMPRODUCT(SUMIFS(AssessedValuation[100% Utilities],AssessedValuation[Dist],$C23:$E23,AssessedValuation[Tif_NonTIF],$A$4))</f>
        <v>0</v>
      </c>
      <c r="Q23" s="8">
        <f>SUMPRODUCT(SUMIFS(AssessedValuation[100% Other],AssessedValuation[Dist],$C23:$E23,AssessedValuation[Tif_NonTIF],$A$4))</f>
        <v>0</v>
      </c>
      <c r="R23" s="8">
        <f>SUMPRODUCT(SUMIFS(AssessedValuation[100% Gross],AssessedValuation[Dist],$C23:$E23,AssessedValuation[Tif_NonTIF],$A$4))</f>
        <v>21606636</v>
      </c>
      <c r="S23" s="8">
        <f>SUMPRODUCT(SUMIFS(AssessedValuation[100% Military Exempt],AssessedValuation[Dist],$C23:$E23,AssessedValuation[Tif_NonTIF],$A$4))</f>
        <v>0</v>
      </c>
      <c r="T23" s="8">
        <f>SUMPRODUCT(SUMIFS(AssessedValuation[100% Homestead Exempt],AssessedValuation[Dist],$C23:$E23,AssessedValuation[Tif_NonTIF],$A$4))</f>
        <v>0</v>
      </c>
      <c r="U23" s="8">
        <f>SUMPRODUCT(SUMIFS(AssessedValuation[100% Net],AssessedValuation[Dist],$C23:$E23,AssessedValuation[Tif_NonTIF],$A$4))</f>
        <v>21606636</v>
      </c>
      <c r="V23" s="8">
        <f>SUMPRODUCT(SUMIFS(AssessedValuation[100% Gas &amp; Elec Utilities],AssessedValuation[Dist],$C23:$E23,AssessedValuation[Tif_NonTIF],$A$4))</f>
        <v>0</v>
      </c>
      <c r="W23" s="8">
        <f t="shared" si="0"/>
        <v>21606636</v>
      </c>
    </row>
    <row r="24" spans="1:23" x14ac:dyDescent="0.25">
      <c r="A24">
        <f>'Assessed Non-TIF_Combined'!A24</f>
        <v>2026</v>
      </c>
      <c r="B24" t="str">
        <f>'Assessed Non-TIF_Combined'!B24</f>
        <v>12</v>
      </c>
      <c r="C24" t="str">
        <f>'Assessed Non-TIF_Combined'!C24</f>
        <v>0355</v>
      </c>
      <c r="D24" t="str">
        <f>'Assessed Non-TIF_Combined'!D24</f>
        <v/>
      </c>
      <c r="E24" t="str">
        <f>'Assessed Non-TIF_Combined'!E24</f>
        <v/>
      </c>
      <c r="F24" t="str">
        <f>'Assessed Non-TIF_Combined'!F24</f>
        <v>0355</v>
      </c>
      <c r="G24" t="str">
        <f>'Assessed Non-TIF_Combined'!G24</f>
        <v>Ar-We-Va</v>
      </c>
      <c r="H24" s="8">
        <f>SUMPRODUCT(SUMIFS(AssessedValuation[100% Residential],AssessedValuation[Dist],$C24:$E24,AssessedValuation[Tif_NonTIF],$A$4))</f>
        <v>7429991</v>
      </c>
      <c r="I24" s="8">
        <f>SUMPRODUCT(SUMIFS(AssessedValuation[100% Ag Land],AssessedValuation[Dist],$C24:$E24,AssessedValuation[Tif_NonTIF],$A$4))</f>
        <v>0</v>
      </c>
      <c r="J24" s="8">
        <f>SUMPRODUCT(SUMIFS(AssessedValuation[100% Ag Building],AssessedValuation[Dist],$C24:$E24,AssessedValuation[Tif_NonTIF],$A$4))</f>
        <v>0</v>
      </c>
      <c r="K24" s="8">
        <f>SUMPRODUCT(SUMIFS(AssessedValuation[100% Commercial],AssessedValuation[Dist],$C24:$E24,AssessedValuation[Tif_NonTIF],$A$4))</f>
        <v>1206043</v>
      </c>
      <c r="L24" s="8">
        <f>SUMPRODUCT(SUMIFS(AssessedValuation[100% Industrial],AssessedValuation[Dist],$C24:$E24,AssessedValuation[Tif_NonTIF],$A$4))</f>
        <v>6837097</v>
      </c>
      <c r="M24" s="8">
        <f>SUMPRODUCT(SUMIFS(AssessedValuation[100% Reserved],AssessedValuation[Dist],$C24:$E24,AssessedValuation[Tif_NonTIF],$A$4))</f>
        <v>0</v>
      </c>
      <c r="N24" s="8">
        <f>SUMPRODUCT(SUMIFS(AssessedValuation[100% Reserved4],AssessedValuation[Dist],$C24,AssessedValuation[Tif_NonTIF],$A$4))</f>
        <v>0</v>
      </c>
      <c r="O24" s="8">
        <f>SUMPRODUCT(SUMIFS(AssessedValuation[100% Railroads],AssessedValuation[Dist],$C24:$E24,AssessedValuation[Tif_NonTIF],$A$4))</f>
        <v>0</v>
      </c>
      <c r="P24" s="8">
        <f>SUMPRODUCT(SUMIFS(AssessedValuation[100% Utilities],AssessedValuation[Dist],$C24:$E24,AssessedValuation[Tif_NonTIF],$A$4))</f>
        <v>0</v>
      </c>
      <c r="Q24" s="8">
        <f>SUMPRODUCT(SUMIFS(AssessedValuation[100% Other],AssessedValuation[Dist],$C24:$E24,AssessedValuation[Tif_NonTIF],$A$4))</f>
        <v>0</v>
      </c>
      <c r="R24" s="8">
        <f>SUMPRODUCT(SUMIFS(AssessedValuation[100% Gross],AssessedValuation[Dist],$C24:$E24,AssessedValuation[Tif_NonTIF],$A$4))</f>
        <v>15473131</v>
      </c>
      <c r="S24" s="8">
        <f>SUMPRODUCT(SUMIFS(AssessedValuation[100% Military Exempt],AssessedValuation[Dist],$C24:$E24,AssessedValuation[Tif_NonTIF],$A$4))</f>
        <v>12000</v>
      </c>
      <c r="T24" s="8">
        <f>SUMPRODUCT(SUMIFS(AssessedValuation[100% Homestead Exempt],AssessedValuation[Dist],$C24:$E24,AssessedValuation[Tif_NonTIF],$A$4))</f>
        <v>32500</v>
      </c>
      <c r="U24" s="8">
        <f>SUMPRODUCT(SUMIFS(AssessedValuation[100% Net],AssessedValuation[Dist],$C24:$E24,AssessedValuation[Tif_NonTIF],$A$4))</f>
        <v>15428631</v>
      </c>
      <c r="V24" s="8">
        <f>SUMPRODUCT(SUMIFS(AssessedValuation[100% Gas &amp; Elec Utilities],AssessedValuation[Dist],$C24:$E24,AssessedValuation[Tif_NonTIF],$A$4))</f>
        <v>0</v>
      </c>
      <c r="W24" s="8">
        <f t="shared" si="0"/>
        <v>15428631</v>
      </c>
    </row>
    <row r="25" spans="1:23" x14ac:dyDescent="0.25">
      <c r="A25">
        <f>'Assessed Non-TIF_Combined'!A25</f>
        <v>2026</v>
      </c>
      <c r="B25" t="str">
        <f>'Assessed Non-TIF_Combined'!B25</f>
        <v>13</v>
      </c>
      <c r="C25" t="str">
        <f>'Assessed Non-TIF_Combined'!C25</f>
        <v>0387</v>
      </c>
      <c r="D25" t="str">
        <f>'Assessed Non-TIF_Combined'!D25</f>
        <v/>
      </c>
      <c r="E25" t="str">
        <f>'Assessed Non-TIF_Combined'!E25</f>
        <v/>
      </c>
      <c r="F25" t="str">
        <f>'Assessed Non-TIF_Combined'!F25</f>
        <v>0387</v>
      </c>
      <c r="G25" t="str">
        <f>'Assessed Non-TIF_Combined'!G25</f>
        <v>Atlantic</v>
      </c>
      <c r="H25" s="8">
        <f>SUMPRODUCT(SUMIFS(AssessedValuation[100% Residential],AssessedValuation[Dist],$C25:$E25,AssessedValuation[Tif_NonTIF],$A$4))</f>
        <v>3977649</v>
      </c>
      <c r="I25" s="8">
        <f>SUMPRODUCT(SUMIFS(AssessedValuation[100% Ag Land],AssessedValuation[Dist],$C25:$E25,AssessedValuation[Tif_NonTIF],$A$4))</f>
        <v>53020</v>
      </c>
      <c r="J25" s="8">
        <f>SUMPRODUCT(SUMIFS(AssessedValuation[100% Ag Building],AssessedValuation[Dist],$C25:$E25,AssessedValuation[Tif_NonTIF],$A$4))</f>
        <v>0</v>
      </c>
      <c r="K25" s="8">
        <f>SUMPRODUCT(SUMIFS(AssessedValuation[100% Commercial],AssessedValuation[Dist],$C25:$E25,AssessedValuation[Tif_NonTIF],$A$4))</f>
        <v>0</v>
      </c>
      <c r="L25" s="8">
        <f>SUMPRODUCT(SUMIFS(AssessedValuation[100% Industrial],AssessedValuation[Dist],$C25:$E25,AssessedValuation[Tif_NonTIF],$A$4))</f>
        <v>44520130</v>
      </c>
      <c r="M25" s="8">
        <f>SUMPRODUCT(SUMIFS(AssessedValuation[100% Reserved],AssessedValuation[Dist],$C25:$E25,AssessedValuation[Tif_NonTIF],$A$4))</f>
        <v>0</v>
      </c>
      <c r="N25" s="8">
        <f>SUMPRODUCT(SUMIFS(AssessedValuation[100% Reserved4],AssessedValuation[Dist],$C25,AssessedValuation[Tif_NonTIF],$A$4))</f>
        <v>0</v>
      </c>
      <c r="O25" s="8">
        <f>SUMPRODUCT(SUMIFS(AssessedValuation[100% Railroads],AssessedValuation[Dist],$C25:$E25,AssessedValuation[Tif_NonTIF],$A$4))</f>
        <v>0</v>
      </c>
      <c r="P25" s="8">
        <f>SUMPRODUCT(SUMIFS(AssessedValuation[100% Utilities],AssessedValuation[Dist],$C25:$E25,AssessedValuation[Tif_NonTIF],$A$4))</f>
        <v>0</v>
      </c>
      <c r="Q25" s="8">
        <f>SUMPRODUCT(SUMIFS(AssessedValuation[100% Other],AssessedValuation[Dist],$C25:$E25,AssessedValuation[Tif_NonTIF],$A$4))</f>
        <v>0</v>
      </c>
      <c r="R25" s="8">
        <f>SUMPRODUCT(SUMIFS(AssessedValuation[100% Gross],AssessedValuation[Dist],$C25:$E25,AssessedValuation[Tif_NonTIF],$A$4))</f>
        <v>48550799</v>
      </c>
      <c r="S25" s="8">
        <f>SUMPRODUCT(SUMIFS(AssessedValuation[100% Military Exempt],AssessedValuation[Dist],$C25:$E25,AssessedValuation[Tif_NonTIF],$A$4))</f>
        <v>0</v>
      </c>
      <c r="T25" s="8">
        <f>SUMPRODUCT(SUMIFS(AssessedValuation[100% Homestead Exempt],AssessedValuation[Dist],$C25:$E25,AssessedValuation[Tif_NonTIF],$A$4))</f>
        <v>0</v>
      </c>
      <c r="U25" s="8">
        <f>SUMPRODUCT(SUMIFS(AssessedValuation[100% Net],AssessedValuation[Dist],$C25:$E25,AssessedValuation[Tif_NonTIF],$A$4))</f>
        <v>48550799</v>
      </c>
      <c r="V25" s="8">
        <f>SUMPRODUCT(SUMIFS(AssessedValuation[100% Gas &amp; Elec Utilities],AssessedValuation[Dist],$C25:$E25,AssessedValuation[Tif_NonTIF],$A$4))</f>
        <v>0</v>
      </c>
      <c r="W25" s="8">
        <f t="shared" si="0"/>
        <v>48550799</v>
      </c>
    </row>
    <row r="26" spans="1:23" x14ac:dyDescent="0.25">
      <c r="A26">
        <f>'Assessed Non-TIF_Combined'!A26</f>
        <v>2026</v>
      </c>
      <c r="B26" t="str">
        <f>'Assessed Non-TIF_Combined'!B26</f>
        <v>11</v>
      </c>
      <c r="C26" t="str">
        <f>'Assessed Non-TIF_Combined'!C26</f>
        <v>0414</v>
      </c>
      <c r="D26" t="str">
        <f>'Assessed Non-TIF_Combined'!D26</f>
        <v/>
      </c>
      <c r="E26" t="str">
        <f>'Assessed Non-TIF_Combined'!E26</f>
        <v/>
      </c>
      <c r="F26" t="str">
        <f>'Assessed Non-TIF_Combined'!F26</f>
        <v>0414</v>
      </c>
      <c r="G26" t="str">
        <f>'Assessed Non-TIF_Combined'!G26</f>
        <v>Audubon</v>
      </c>
      <c r="H26" s="8">
        <f>SUMPRODUCT(SUMIFS(AssessedValuation[100% Residential],AssessedValuation[Dist],$C26:$E26,AssessedValuation[Tif_NonTIF],$A$4))</f>
        <v>0</v>
      </c>
      <c r="I26" s="8">
        <f>SUMPRODUCT(SUMIFS(AssessedValuation[100% Ag Land],AssessedValuation[Dist],$C26:$E26,AssessedValuation[Tif_NonTIF],$A$4))</f>
        <v>0</v>
      </c>
      <c r="J26" s="8">
        <f>SUMPRODUCT(SUMIFS(AssessedValuation[100% Ag Building],AssessedValuation[Dist],$C26:$E26,AssessedValuation[Tif_NonTIF],$A$4))</f>
        <v>0</v>
      </c>
      <c r="K26" s="8">
        <f>SUMPRODUCT(SUMIFS(AssessedValuation[100% Commercial],AssessedValuation[Dist],$C26:$E26,AssessedValuation[Tif_NonTIF],$A$4))</f>
        <v>9670365</v>
      </c>
      <c r="L26" s="8">
        <f>SUMPRODUCT(SUMIFS(AssessedValuation[100% Industrial],AssessedValuation[Dist],$C26:$E26,AssessedValuation[Tif_NonTIF],$A$4))</f>
        <v>27992266</v>
      </c>
      <c r="M26" s="8">
        <f>SUMPRODUCT(SUMIFS(AssessedValuation[100% Reserved],AssessedValuation[Dist],$C26:$E26,AssessedValuation[Tif_NonTIF],$A$4))</f>
        <v>0</v>
      </c>
      <c r="N26" s="8">
        <f>SUMPRODUCT(SUMIFS(AssessedValuation[100% Reserved4],AssessedValuation[Dist],$C26,AssessedValuation[Tif_NonTIF],$A$4))</f>
        <v>0</v>
      </c>
      <c r="O26" s="8">
        <f>SUMPRODUCT(SUMIFS(AssessedValuation[100% Railroads],AssessedValuation[Dist],$C26:$E26,AssessedValuation[Tif_NonTIF],$A$4))</f>
        <v>0</v>
      </c>
      <c r="P26" s="8">
        <f>SUMPRODUCT(SUMIFS(AssessedValuation[100% Utilities],AssessedValuation[Dist],$C26:$E26,AssessedValuation[Tif_NonTIF],$A$4))</f>
        <v>0</v>
      </c>
      <c r="Q26" s="8">
        <f>SUMPRODUCT(SUMIFS(AssessedValuation[100% Other],AssessedValuation[Dist],$C26:$E26,AssessedValuation[Tif_NonTIF],$A$4))</f>
        <v>0</v>
      </c>
      <c r="R26" s="8">
        <f>SUMPRODUCT(SUMIFS(AssessedValuation[100% Gross],AssessedValuation[Dist],$C26:$E26,AssessedValuation[Tif_NonTIF],$A$4))</f>
        <v>37662631</v>
      </c>
      <c r="S26" s="8">
        <f>SUMPRODUCT(SUMIFS(AssessedValuation[100% Military Exempt],AssessedValuation[Dist],$C26:$E26,AssessedValuation[Tif_NonTIF],$A$4))</f>
        <v>0</v>
      </c>
      <c r="T26" s="8">
        <f>SUMPRODUCT(SUMIFS(AssessedValuation[100% Homestead Exempt],AssessedValuation[Dist],$C26:$E26,AssessedValuation[Tif_NonTIF],$A$4))</f>
        <v>0</v>
      </c>
      <c r="U26" s="8">
        <f>SUMPRODUCT(SUMIFS(AssessedValuation[100% Net],AssessedValuation[Dist],$C26:$E26,AssessedValuation[Tif_NonTIF],$A$4))</f>
        <v>37662631</v>
      </c>
      <c r="V26" s="8">
        <f>SUMPRODUCT(SUMIFS(AssessedValuation[100% Gas &amp; Elec Utilities],AssessedValuation[Dist],$C26:$E26,AssessedValuation[Tif_NonTIF],$A$4))</f>
        <v>0</v>
      </c>
      <c r="W26" s="8">
        <f t="shared" si="0"/>
        <v>37662631</v>
      </c>
    </row>
    <row r="27" spans="1:23" x14ac:dyDescent="0.25">
      <c r="A27">
        <f>'Assessed Non-TIF_Combined'!A27</f>
        <v>2026</v>
      </c>
      <c r="B27" t="str">
        <f>'Assessed Non-TIF_Combined'!B27</f>
        <v>11</v>
      </c>
      <c r="C27" t="str">
        <f>'Assessed Non-TIF_Combined'!C27</f>
        <v>0472</v>
      </c>
      <c r="D27" t="str">
        <f>'Assessed Non-TIF_Combined'!D27</f>
        <v/>
      </c>
      <c r="E27" t="str">
        <f>'Assessed Non-TIF_Combined'!E27</f>
        <v/>
      </c>
      <c r="F27" t="str">
        <f>'Assessed Non-TIF_Combined'!F27</f>
        <v>0472</v>
      </c>
      <c r="G27" t="str">
        <f>'Assessed Non-TIF_Combined'!G27</f>
        <v>Ballard</v>
      </c>
      <c r="H27" s="8">
        <f>SUMPRODUCT(SUMIFS(AssessedValuation[100% Residential],AssessedValuation[Dist],$C27:$E27,AssessedValuation[Tif_NonTIF],$A$4))</f>
        <v>120488113</v>
      </c>
      <c r="I27" s="8">
        <f>SUMPRODUCT(SUMIFS(AssessedValuation[100% Ag Land],AssessedValuation[Dist],$C27:$E27,AssessedValuation[Tif_NonTIF],$A$4))</f>
        <v>21969</v>
      </c>
      <c r="J27" s="8">
        <f>SUMPRODUCT(SUMIFS(AssessedValuation[100% Ag Building],AssessedValuation[Dist],$C27:$E27,AssessedValuation[Tif_NonTIF],$A$4))</f>
        <v>9231</v>
      </c>
      <c r="K27" s="8">
        <f>SUMPRODUCT(SUMIFS(AssessedValuation[100% Commercial],AssessedValuation[Dist],$C27:$E27,AssessedValuation[Tif_NonTIF],$A$4))</f>
        <v>4638378</v>
      </c>
      <c r="L27" s="8">
        <f>SUMPRODUCT(SUMIFS(AssessedValuation[100% Industrial],AssessedValuation[Dist],$C27:$E27,AssessedValuation[Tif_NonTIF],$A$4))</f>
        <v>881236</v>
      </c>
      <c r="M27" s="8">
        <f>SUMPRODUCT(SUMIFS(AssessedValuation[100% Reserved],AssessedValuation[Dist],$C27:$E27,AssessedValuation[Tif_NonTIF],$A$4))</f>
        <v>0</v>
      </c>
      <c r="N27" s="8">
        <f>SUMPRODUCT(SUMIFS(AssessedValuation[100% Reserved4],AssessedValuation[Dist],$C27,AssessedValuation[Tif_NonTIF],$A$4))</f>
        <v>0</v>
      </c>
      <c r="O27" s="8">
        <f>SUMPRODUCT(SUMIFS(AssessedValuation[100% Railroads],AssessedValuation[Dist],$C27:$E27,AssessedValuation[Tif_NonTIF],$A$4))</f>
        <v>0</v>
      </c>
      <c r="P27" s="8">
        <f>SUMPRODUCT(SUMIFS(AssessedValuation[100% Utilities],AssessedValuation[Dist],$C27:$E27,AssessedValuation[Tif_NonTIF],$A$4))</f>
        <v>0</v>
      </c>
      <c r="Q27" s="8">
        <f>SUMPRODUCT(SUMIFS(AssessedValuation[100% Other],AssessedValuation[Dist],$C27:$E27,AssessedValuation[Tif_NonTIF],$A$4))</f>
        <v>0</v>
      </c>
      <c r="R27" s="8">
        <f>SUMPRODUCT(SUMIFS(AssessedValuation[100% Gross],AssessedValuation[Dist],$C27:$E27,AssessedValuation[Tif_NonTIF],$A$4))</f>
        <v>126038927</v>
      </c>
      <c r="S27" s="8">
        <f>SUMPRODUCT(SUMIFS(AssessedValuation[100% Military Exempt],AssessedValuation[Dist],$C27:$E27,AssessedValuation[Tif_NonTIF],$A$4))</f>
        <v>12000</v>
      </c>
      <c r="T27" s="8">
        <f>SUMPRODUCT(SUMIFS(AssessedValuation[100% Homestead Exempt],AssessedValuation[Dist],$C27:$E27,AssessedValuation[Tif_NonTIF],$A$4))</f>
        <v>32500</v>
      </c>
      <c r="U27" s="8">
        <f>SUMPRODUCT(SUMIFS(AssessedValuation[100% Net],AssessedValuation[Dist],$C27:$E27,AssessedValuation[Tif_NonTIF],$A$4))</f>
        <v>125994427</v>
      </c>
      <c r="V27" s="8">
        <f>SUMPRODUCT(SUMIFS(AssessedValuation[100% Gas &amp; Elec Utilities],AssessedValuation[Dist],$C27:$E27,AssessedValuation[Tif_NonTIF],$A$4))</f>
        <v>0</v>
      </c>
      <c r="W27" s="8">
        <f t="shared" si="0"/>
        <v>125994427</v>
      </c>
    </row>
    <row r="28" spans="1:23" x14ac:dyDescent="0.25">
      <c r="A28">
        <f>'Assessed Non-TIF_Combined'!A28</f>
        <v>2026</v>
      </c>
      <c r="B28" t="str">
        <f>'Assessed Non-TIF_Combined'!B28</f>
        <v>11</v>
      </c>
      <c r="C28" t="str">
        <f>'Assessed Non-TIF_Combined'!C28</f>
        <v>0513</v>
      </c>
      <c r="D28" t="str">
        <f>'Assessed Non-TIF_Combined'!D28</f>
        <v/>
      </c>
      <c r="E28" t="str">
        <f>'Assessed Non-TIF_Combined'!E28</f>
        <v/>
      </c>
      <c r="F28" t="str">
        <f>'Assessed Non-TIF_Combined'!F28</f>
        <v>0513</v>
      </c>
      <c r="G28" t="str">
        <f>'Assessed Non-TIF_Combined'!G28</f>
        <v>Baxter</v>
      </c>
      <c r="H28" s="8">
        <f>SUMPRODUCT(SUMIFS(AssessedValuation[100% Residential],AssessedValuation[Dist],$C28:$E28,AssessedValuation[Tif_NonTIF],$A$4))</f>
        <v>4137339</v>
      </c>
      <c r="I28" s="8">
        <f>SUMPRODUCT(SUMIFS(AssessedValuation[100% Ag Land],AssessedValuation[Dist],$C28:$E28,AssessedValuation[Tif_NonTIF],$A$4))</f>
        <v>0</v>
      </c>
      <c r="J28" s="8">
        <f>SUMPRODUCT(SUMIFS(AssessedValuation[100% Ag Building],AssessedValuation[Dist],$C28:$E28,AssessedValuation[Tif_NonTIF],$A$4))</f>
        <v>0</v>
      </c>
      <c r="K28" s="8">
        <f>SUMPRODUCT(SUMIFS(AssessedValuation[100% Commercial],AssessedValuation[Dist],$C28:$E28,AssessedValuation[Tif_NonTIF],$A$4))</f>
        <v>257369</v>
      </c>
      <c r="L28" s="8">
        <f>SUMPRODUCT(SUMIFS(AssessedValuation[100% Industrial],AssessedValuation[Dist],$C28:$E28,AssessedValuation[Tif_NonTIF],$A$4))</f>
        <v>0</v>
      </c>
      <c r="M28" s="8">
        <f>SUMPRODUCT(SUMIFS(AssessedValuation[100% Reserved],AssessedValuation[Dist],$C28:$E28,AssessedValuation[Tif_NonTIF],$A$4))</f>
        <v>0</v>
      </c>
      <c r="N28" s="8">
        <f>SUMPRODUCT(SUMIFS(AssessedValuation[100% Reserved4],AssessedValuation[Dist],$C28,AssessedValuation[Tif_NonTIF],$A$4))</f>
        <v>0</v>
      </c>
      <c r="O28" s="8">
        <f>SUMPRODUCT(SUMIFS(AssessedValuation[100% Railroads],AssessedValuation[Dist],$C28:$E28,AssessedValuation[Tif_NonTIF],$A$4))</f>
        <v>0</v>
      </c>
      <c r="P28" s="8">
        <f>SUMPRODUCT(SUMIFS(AssessedValuation[100% Utilities],AssessedValuation[Dist],$C28:$E28,AssessedValuation[Tif_NonTIF],$A$4))</f>
        <v>0</v>
      </c>
      <c r="Q28" s="8">
        <f>SUMPRODUCT(SUMIFS(AssessedValuation[100% Other],AssessedValuation[Dist],$C28:$E28,AssessedValuation[Tif_NonTIF],$A$4))</f>
        <v>0</v>
      </c>
      <c r="R28" s="8">
        <f>SUMPRODUCT(SUMIFS(AssessedValuation[100% Gross],AssessedValuation[Dist],$C28:$E28,AssessedValuation[Tif_NonTIF],$A$4))</f>
        <v>4394708</v>
      </c>
      <c r="S28" s="8">
        <f>SUMPRODUCT(SUMIFS(AssessedValuation[100% Military Exempt],AssessedValuation[Dist],$C28:$E28,AssessedValuation[Tif_NonTIF],$A$4))</f>
        <v>4000</v>
      </c>
      <c r="T28" s="8">
        <f>SUMPRODUCT(SUMIFS(AssessedValuation[100% Homestead Exempt],AssessedValuation[Dist],$C28:$E28,AssessedValuation[Tif_NonTIF],$A$4))</f>
        <v>0</v>
      </c>
      <c r="U28" s="8">
        <f>SUMPRODUCT(SUMIFS(AssessedValuation[100% Net],AssessedValuation[Dist],$C28:$E28,AssessedValuation[Tif_NonTIF],$A$4))</f>
        <v>4390708</v>
      </c>
      <c r="V28" s="8">
        <f>SUMPRODUCT(SUMIFS(AssessedValuation[100% Gas &amp; Elec Utilities],AssessedValuation[Dist],$C28:$E28,AssessedValuation[Tif_NonTIF],$A$4))</f>
        <v>0</v>
      </c>
      <c r="W28" s="8">
        <f t="shared" si="0"/>
        <v>4390708</v>
      </c>
    </row>
    <row r="29" spans="1:23" x14ac:dyDescent="0.25">
      <c r="A29">
        <f>'Assessed Non-TIF_Combined'!A29</f>
        <v>2026</v>
      </c>
      <c r="B29" t="str">
        <f>'Assessed Non-TIF_Combined'!B29</f>
        <v>07</v>
      </c>
      <c r="C29" t="str">
        <f>'Assessed Non-TIF_Combined'!C29</f>
        <v>0540</v>
      </c>
      <c r="D29" t="str">
        <f>'Assessed Non-TIF_Combined'!D29</f>
        <v/>
      </c>
      <c r="E29" t="str">
        <f>'Assessed Non-TIF_Combined'!E29</f>
        <v/>
      </c>
      <c r="F29" t="str">
        <f>'Assessed Non-TIF_Combined'!F29</f>
        <v>0540</v>
      </c>
      <c r="G29" t="str">
        <f>'Assessed Non-TIF_Combined'!G29</f>
        <v>BCLUW</v>
      </c>
      <c r="H29" s="8">
        <f>SUMPRODUCT(SUMIFS(AssessedValuation[100% Residential],AssessedValuation[Dist],$C29:$E29,AssessedValuation[Tif_NonTIF],$A$4))</f>
        <v>5886732</v>
      </c>
      <c r="I29" s="8">
        <f>SUMPRODUCT(SUMIFS(AssessedValuation[100% Ag Land],AssessedValuation[Dist],$C29:$E29,AssessedValuation[Tif_NonTIF],$A$4))</f>
        <v>0</v>
      </c>
      <c r="J29" s="8">
        <f>SUMPRODUCT(SUMIFS(AssessedValuation[100% Ag Building],AssessedValuation[Dist],$C29:$E29,AssessedValuation[Tif_NonTIF],$A$4))</f>
        <v>0</v>
      </c>
      <c r="K29" s="8">
        <f>SUMPRODUCT(SUMIFS(AssessedValuation[100% Commercial],AssessedValuation[Dist],$C29:$E29,AssessedValuation[Tif_NonTIF],$A$4))</f>
        <v>1052076</v>
      </c>
      <c r="L29" s="8">
        <f>SUMPRODUCT(SUMIFS(AssessedValuation[100% Industrial],AssessedValuation[Dist],$C29:$E29,AssessedValuation[Tif_NonTIF],$A$4))</f>
        <v>410213</v>
      </c>
      <c r="M29" s="8">
        <f>SUMPRODUCT(SUMIFS(AssessedValuation[100% Reserved],AssessedValuation[Dist],$C29:$E29,AssessedValuation[Tif_NonTIF],$A$4))</f>
        <v>0</v>
      </c>
      <c r="N29" s="8">
        <f>SUMPRODUCT(SUMIFS(AssessedValuation[100% Reserved4],AssessedValuation[Dist],$C29,AssessedValuation[Tif_NonTIF],$A$4))</f>
        <v>0</v>
      </c>
      <c r="O29" s="8">
        <f>SUMPRODUCT(SUMIFS(AssessedValuation[100% Railroads],AssessedValuation[Dist],$C29:$E29,AssessedValuation[Tif_NonTIF],$A$4))</f>
        <v>0</v>
      </c>
      <c r="P29" s="8">
        <f>SUMPRODUCT(SUMIFS(AssessedValuation[100% Utilities],AssessedValuation[Dist],$C29:$E29,AssessedValuation[Tif_NonTIF],$A$4))</f>
        <v>0</v>
      </c>
      <c r="Q29" s="8">
        <f>SUMPRODUCT(SUMIFS(AssessedValuation[100% Other],AssessedValuation[Dist],$C29:$E29,AssessedValuation[Tif_NonTIF],$A$4))</f>
        <v>0</v>
      </c>
      <c r="R29" s="8">
        <f>SUMPRODUCT(SUMIFS(AssessedValuation[100% Gross],AssessedValuation[Dist],$C29:$E29,AssessedValuation[Tif_NonTIF],$A$4))</f>
        <v>7349021</v>
      </c>
      <c r="S29" s="8">
        <f>SUMPRODUCT(SUMIFS(AssessedValuation[100% Military Exempt],AssessedValuation[Dist],$C29:$E29,AssessedValuation[Tif_NonTIF],$A$4))</f>
        <v>0</v>
      </c>
      <c r="T29" s="8">
        <f>SUMPRODUCT(SUMIFS(AssessedValuation[100% Homestead Exempt],AssessedValuation[Dist],$C29:$E29,AssessedValuation[Tif_NonTIF],$A$4))</f>
        <v>0</v>
      </c>
      <c r="U29" s="8">
        <f>SUMPRODUCT(SUMIFS(AssessedValuation[100% Net],AssessedValuation[Dist],$C29:$E29,AssessedValuation[Tif_NonTIF],$A$4))</f>
        <v>7349021</v>
      </c>
      <c r="V29" s="8">
        <f>SUMPRODUCT(SUMIFS(AssessedValuation[100% Gas &amp; Elec Utilities],AssessedValuation[Dist],$C29:$E29,AssessedValuation[Tif_NonTIF],$A$4))</f>
        <v>0</v>
      </c>
      <c r="W29" s="8">
        <f t="shared" si="0"/>
        <v>7349021</v>
      </c>
    </row>
    <row r="30" spans="1:23" x14ac:dyDescent="0.25">
      <c r="A30">
        <f>'Assessed Non-TIF_Combined'!A30</f>
        <v>2026</v>
      </c>
      <c r="B30" t="str">
        <f>'Assessed Non-TIF_Combined'!B30</f>
        <v>13</v>
      </c>
      <c r="C30" t="str">
        <f>'Assessed Non-TIF_Combined'!C30</f>
        <v>0549</v>
      </c>
      <c r="D30" t="str">
        <f>'Assessed Non-TIF_Combined'!D30</f>
        <v/>
      </c>
      <c r="E30" t="str">
        <f>'Assessed Non-TIF_Combined'!E30</f>
        <v/>
      </c>
      <c r="F30" t="str">
        <f>'Assessed Non-TIF_Combined'!F30</f>
        <v>0549</v>
      </c>
      <c r="G30" t="str">
        <f>'Assessed Non-TIF_Combined'!G30</f>
        <v>Bedford</v>
      </c>
      <c r="H30" s="8">
        <f>SUMPRODUCT(SUMIFS(AssessedValuation[100% Residential],AssessedValuation[Dist],$C30:$E30,AssessedValuation[Tif_NonTIF],$A$4))</f>
        <v>0</v>
      </c>
      <c r="I30" s="8">
        <f>SUMPRODUCT(SUMIFS(AssessedValuation[100% Ag Land],AssessedValuation[Dist],$C30:$E30,AssessedValuation[Tif_NonTIF],$A$4))</f>
        <v>0</v>
      </c>
      <c r="J30" s="8">
        <f>SUMPRODUCT(SUMIFS(AssessedValuation[100% Ag Building],AssessedValuation[Dist],$C30:$E30,AssessedValuation[Tif_NonTIF],$A$4))</f>
        <v>0</v>
      </c>
      <c r="K30" s="8">
        <f>SUMPRODUCT(SUMIFS(AssessedValuation[100% Commercial],AssessedValuation[Dist],$C30:$E30,AssessedValuation[Tif_NonTIF],$A$4))</f>
        <v>0</v>
      </c>
      <c r="L30" s="8">
        <f>SUMPRODUCT(SUMIFS(AssessedValuation[100% Industrial],AssessedValuation[Dist],$C30:$E30,AssessedValuation[Tif_NonTIF],$A$4))</f>
        <v>0</v>
      </c>
      <c r="M30" s="8">
        <f>SUMPRODUCT(SUMIFS(AssessedValuation[100% Reserved],AssessedValuation[Dist],$C30:$E30,AssessedValuation[Tif_NonTIF],$A$4))</f>
        <v>0</v>
      </c>
      <c r="N30" s="8">
        <f>SUMPRODUCT(SUMIFS(AssessedValuation[100% Reserved4],AssessedValuation[Dist],$C30,AssessedValuation[Tif_NonTIF],$A$4))</f>
        <v>0</v>
      </c>
      <c r="O30" s="8">
        <f>SUMPRODUCT(SUMIFS(AssessedValuation[100% Railroads],AssessedValuation[Dist],$C30:$E30,AssessedValuation[Tif_NonTIF],$A$4))</f>
        <v>0</v>
      </c>
      <c r="P30" s="8">
        <f>SUMPRODUCT(SUMIFS(AssessedValuation[100% Utilities],AssessedValuation[Dist],$C30:$E30,AssessedValuation[Tif_NonTIF],$A$4))</f>
        <v>0</v>
      </c>
      <c r="Q30" s="8">
        <f>SUMPRODUCT(SUMIFS(AssessedValuation[100% Other],AssessedValuation[Dist],$C30:$E30,AssessedValuation[Tif_NonTIF],$A$4))</f>
        <v>0</v>
      </c>
      <c r="R30" s="8">
        <f>SUMPRODUCT(SUMIFS(AssessedValuation[100% Gross],AssessedValuation[Dist],$C30:$E30,AssessedValuation[Tif_NonTIF],$A$4))</f>
        <v>0</v>
      </c>
      <c r="S30" s="8">
        <f>SUMPRODUCT(SUMIFS(AssessedValuation[100% Military Exempt],AssessedValuation[Dist],$C30:$E30,AssessedValuation[Tif_NonTIF],$A$4))</f>
        <v>0</v>
      </c>
      <c r="T30" s="8">
        <f>SUMPRODUCT(SUMIFS(AssessedValuation[100% Homestead Exempt],AssessedValuation[Dist],$C30:$E30,AssessedValuation[Tif_NonTIF],$A$4))</f>
        <v>0</v>
      </c>
      <c r="U30" s="8">
        <f>SUMPRODUCT(SUMIFS(AssessedValuation[100% Net],AssessedValuation[Dist],$C30:$E30,AssessedValuation[Tif_NonTIF],$A$4))</f>
        <v>0</v>
      </c>
      <c r="V30" s="8">
        <f>SUMPRODUCT(SUMIFS(AssessedValuation[100% Gas &amp; Elec Utilities],AssessedValuation[Dist],$C30:$E30,AssessedValuation[Tif_NonTIF],$A$4))</f>
        <v>0</v>
      </c>
      <c r="W30" s="8">
        <f t="shared" si="0"/>
        <v>0</v>
      </c>
    </row>
    <row r="31" spans="1:23" x14ac:dyDescent="0.25">
      <c r="A31">
        <f>'Assessed Non-TIF_Combined'!A31</f>
        <v>2026</v>
      </c>
      <c r="B31" t="str">
        <f>'Assessed Non-TIF_Combined'!B31</f>
        <v>10</v>
      </c>
      <c r="C31" t="str">
        <f>'Assessed Non-TIF_Combined'!C31</f>
        <v>0576</v>
      </c>
      <c r="D31" t="str">
        <f>'Assessed Non-TIF_Combined'!D31</f>
        <v/>
      </c>
      <c r="E31" t="str">
        <f>'Assessed Non-TIF_Combined'!E31</f>
        <v/>
      </c>
      <c r="F31" t="str">
        <f>'Assessed Non-TIF_Combined'!F31</f>
        <v>0576</v>
      </c>
      <c r="G31" t="str">
        <f>'Assessed Non-TIF_Combined'!G31</f>
        <v>Belle Plaine</v>
      </c>
      <c r="H31" s="8">
        <f>SUMPRODUCT(SUMIFS(AssessedValuation[100% Residential],AssessedValuation[Dist],$C31:$E31,AssessedValuation[Tif_NonTIF],$A$4))</f>
        <v>2855799</v>
      </c>
      <c r="I31" s="8">
        <f>SUMPRODUCT(SUMIFS(AssessedValuation[100% Ag Land],AssessedValuation[Dist],$C31:$E31,AssessedValuation[Tif_NonTIF],$A$4))</f>
        <v>54246</v>
      </c>
      <c r="J31" s="8">
        <f>SUMPRODUCT(SUMIFS(AssessedValuation[100% Ag Building],AssessedValuation[Dist],$C31:$E31,AssessedValuation[Tif_NonTIF],$A$4))</f>
        <v>0</v>
      </c>
      <c r="K31" s="8">
        <f>SUMPRODUCT(SUMIFS(AssessedValuation[100% Commercial],AssessedValuation[Dist],$C31:$E31,AssessedValuation[Tif_NonTIF],$A$4))</f>
        <v>8854410</v>
      </c>
      <c r="L31" s="8">
        <f>SUMPRODUCT(SUMIFS(AssessedValuation[100% Industrial],AssessedValuation[Dist],$C31:$E31,AssessedValuation[Tif_NonTIF],$A$4))</f>
        <v>570799</v>
      </c>
      <c r="M31" s="8">
        <f>SUMPRODUCT(SUMIFS(AssessedValuation[100% Reserved],AssessedValuation[Dist],$C31:$E31,AssessedValuation[Tif_NonTIF],$A$4))</f>
        <v>0</v>
      </c>
      <c r="N31" s="8">
        <f>SUMPRODUCT(SUMIFS(AssessedValuation[100% Reserved4],AssessedValuation[Dist],$C31,AssessedValuation[Tif_NonTIF],$A$4))</f>
        <v>0</v>
      </c>
      <c r="O31" s="8">
        <f>SUMPRODUCT(SUMIFS(AssessedValuation[100% Railroads],AssessedValuation[Dist],$C31:$E31,AssessedValuation[Tif_NonTIF],$A$4))</f>
        <v>0</v>
      </c>
      <c r="P31" s="8">
        <f>SUMPRODUCT(SUMIFS(AssessedValuation[100% Utilities],AssessedValuation[Dist],$C31:$E31,AssessedValuation[Tif_NonTIF],$A$4))</f>
        <v>0</v>
      </c>
      <c r="Q31" s="8">
        <f>SUMPRODUCT(SUMIFS(AssessedValuation[100% Other],AssessedValuation[Dist],$C31:$E31,AssessedValuation[Tif_NonTIF],$A$4))</f>
        <v>0</v>
      </c>
      <c r="R31" s="8">
        <f>SUMPRODUCT(SUMIFS(AssessedValuation[100% Gross],AssessedValuation[Dist],$C31:$E31,AssessedValuation[Tif_NonTIF],$A$4))</f>
        <v>12335254</v>
      </c>
      <c r="S31" s="8">
        <f>SUMPRODUCT(SUMIFS(AssessedValuation[100% Military Exempt],AssessedValuation[Dist],$C31:$E31,AssessedValuation[Tif_NonTIF],$A$4))</f>
        <v>8000</v>
      </c>
      <c r="T31" s="8">
        <f>SUMPRODUCT(SUMIFS(AssessedValuation[100% Homestead Exempt],AssessedValuation[Dist],$C31:$E31,AssessedValuation[Tif_NonTIF],$A$4))</f>
        <v>58500</v>
      </c>
      <c r="U31" s="8">
        <f>SUMPRODUCT(SUMIFS(AssessedValuation[100% Net],AssessedValuation[Dist],$C31:$E31,AssessedValuation[Tif_NonTIF],$A$4))</f>
        <v>12268754</v>
      </c>
      <c r="V31" s="8">
        <f>SUMPRODUCT(SUMIFS(AssessedValuation[100% Gas &amp; Elec Utilities],AssessedValuation[Dist],$C31:$E31,AssessedValuation[Tif_NonTIF],$A$4))</f>
        <v>0</v>
      </c>
      <c r="W31" s="8">
        <f t="shared" si="0"/>
        <v>12268754</v>
      </c>
    </row>
    <row r="32" spans="1:23" x14ac:dyDescent="0.25">
      <c r="A32">
        <f>'Assessed Non-TIF_Combined'!A32</f>
        <v>2026</v>
      </c>
      <c r="B32" t="str">
        <f>'Assessed Non-TIF_Combined'!B32</f>
        <v>09</v>
      </c>
      <c r="C32" t="str">
        <f>'Assessed Non-TIF_Combined'!C32</f>
        <v>0585</v>
      </c>
      <c r="D32" t="str">
        <f>'Assessed Non-TIF_Combined'!D32</f>
        <v/>
      </c>
      <c r="E32" t="str">
        <f>'Assessed Non-TIF_Combined'!E32</f>
        <v/>
      </c>
      <c r="F32" t="str">
        <f>'Assessed Non-TIF_Combined'!F32</f>
        <v>0585</v>
      </c>
      <c r="G32" t="str">
        <f>'Assessed Non-TIF_Combined'!G32</f>
        <v>Bellevue</v>
      </c>
      <c r="H32" s="8">
        <f>SUMPRODUCT(SUMIFS(AssessedValuation[100% Residential],AssessedValuation[Dist],$C32:$E32,AssessedValuation[Tif_NonTIF],$A$4))</f>
        <v>1100000</v>
      </c>
      <c r="I32" s="8">
        <f>SUMPRODUCT(SUMIFS(AssessedValuation[100% Ag Land],AssessedValuation[Dist],$C32:$E32,AssessedValuation[Tif_NonTIF],$A$4))</f>
        <v>0</v>
      </c>
      <c r="J32" s="8">
        <f>SUMPRODUCT(SUMIFS(AssessedValuation[100% Ag Building],AssessedValuation[Dist],$C32:$E32,AssessedValuation[Tif_NonTIF],$A$4))</f>
        <v>0</v>
      </c>
      <c r="K32" s="8">
        <f>SUMPRODUCT(SUMIFS(AssessedValuation[100% Commercial],AssessedValuation[Dist],$C32:$E32,AssessedValuation[Tif_NonTIF],$A$4))</f>
        <v>12565898</v>
      </c>
      <c r="L32" s="8">
        <f>SUMPRODUCT(SUMIFS(AssessedValuation[100% Industrial],AssessedValuation[Dist],$C32:$E32,AssessedValuation[Tif_NonTIF],$A$4))</f>
        <v>0</v>
      </c>
      <c r="M32" s="8">
        <f>SUMPRODUCT(SUMIFS(AssessedValuation[100% Reserved],AssessedValuation[Dist],$C32:$E32,AssessedValuation[Tif_NonTIF],$A$4))</f>
        <v>0</v>
      </c>
      <c r="N32" s="8">
        <f>SUMPRODUCT(SUMIFS(AssessedValuation[100% Reserved4],AssessedValuation[Dist],$C32,AssessedValuation[Tif_NonTIF],$A$4))</f>
        <v>0</v>
      </c>
      <c r="O32" s="8">
        <f>SUMPRODUCT(SUMIFS(AssessedValuation[100% Railroads],AssessedValuation[Dist],$C32:$E32,AssessedValuation[Tif_NonTIF],$A$4))</f>
        <v>0</v>
      </c>
      <c r="P32" s="8">
        <f>SUMPRODUCT(SUMIFS(AssessedValuation[100% Utilities],AssessedValuation[Dist],$C32:$E32,AssessedValuation[Tif_NonTIF],$A$4))</f>
        <v>0</v>
      </c>
      <c r="Q32" s="8">
        <f>SUMPRODUCT(SUMIFS(AssessedValuation[100% Other],AssessedValuation[Dist],$C32:$E32,AssessedValuation[Tif_NonTIF],$A$4))</f>
        <v>0</v>
      </c>
      <c r="R32" s="8">
        <f>SUMPRODUCT(SUMIFS(AssessedValuation[100% Gross],AssessedValuation[Dist],$C32:$E32,AssessedValuation[Tif_NonTIF],$A$4))</f>
        <v>13665898</v>
      </c>
      <c r="S32" s="8">
        <f>SUMPRODUCT(SUMIFS(AssessedValuation[100% Military Exempt],AssessedValuation[Dist],$C32:$E32,AssessedValuation[Tif_NonTIF],$A$4))</f>
        <v>0</v>
      </c>
      <c r="T32" s="8">
        <f>SUMPRODUCT(SUMIFS(AssessedValuation[100% Homestead Exempt],AssessedValuation[Dist],$C32:$E32,AssessedValuation[Tif_NonTIF],$A$4))</f>
        <v>0</v>
      </c>
      <c r="U32" s="8">
        <f>SUMPRODUCT(SUMIFS(AssessedValuation[100% Net],AssessedValuation[Dist],$C32:$E32,AssessedValuation[Tif_NonTIF],$A$4))</f>
        <v>13665898</v>
      </c>
      <c r="V32" s="8">
        <f>SUMPRODUCT(SUMIFS(AssessedValuation[100% Gas &amp; Elec Utilities],AssessedValuation[Dist],$C32:$E32,AssessedValuation[Tif_NonTIF],$A$4))</f>
        <v>0</v>
      </c>
      <c r="W32" s="8">
        <f t="shared" si="0"/>
        <v>13665898</v>
      </c>
    </row>
    <row r="33" spans="1:23" x14ac:dyDescent="0.25">
      <c r="A33">
        <f>'Assessed Non-TIF_Combined'!A33</f>
        <v>2026</v>
      </c>
      <c r="B33" t="str">
        <f>'Assessed Non-TIF_Combined'!B33</f>
        <v>07</v>
      </c>
      <c r="C33" t="str">
        <f>'Assessed Non-TIF_Combined'!C33</f>
        <v>0594</v>
      </c>
      <c r="D33" t="str">
        <f>'Assessed Non-TIF_Combined'!D33</f>
        <v/>
      </c>
      <c r="E33" t="str">
        <f>'Assessed Non-TIF_Combined'!E33</f>
        <v/>
      </c>
      <c r="F33" t="str">
        <f>'Assessed Non-TIF_Combined'!F33</f>
        <v>0594</v>
      </c>
      <c r="G33" t="str">
        <f>'Assessed Non-TIF_Combined'!G33</f>
        <v>Belmond-Klemme</v>
      </c>
      <c r="H33" s="8">
        <f>SUMPRODUCT(SUMIFS(AssessedValuation[100% Residential],AssessedValuation[Dist],$C33:$E33,AssessedValuation[Tif_NonTIF],$A$4))</f>
        <v>178306</v>
      </c>
      <c r="I33" s="8">
        <f>SUMPRODUCT(SUMIFS(AssessedValuation[100% Ag Land],AssessedValuation[Dist],$C33:$E33,AssessedValuation[Tif_NonTIF],$A$4))</f>
        <v>0</v>
      </c>
      <c r="J33" s="8">
        <f>SUMPRODUCT(SUMIFS(AssessedValuation[100% Ag Building],AssessedValuation[Dist],$C33:$E33,AssessedValuation[Tif_NonTIF],$A$4))</f>
        <v>0</v>
      </c>
      <c r="K33" s="8">
        <f>SUMPRODUCT(SUMIFS(AssessedValuation[100% Commercial],AssessedValuation[Dist],$C33:$E33,AssessedValuation[Tif_NonTIF],$A$4))</f>
        <v>3506473</v>
      </c>
      <c r="L33" s="8">
        <f>SUMPRODUCT(SUMIFS(AssessedValuation[100% Industrial],AssessedValuation[Dist],$C33:$E33,AssessedValuation[Tif_NonTIF],$A$4))</f>
        <v>788131</v>
      </c>
      <c r="M33" s="8">
        <f>SUMPRODUCT(SUMIFS(AssessedValuation[100% Reserved],AssessedValuation[Dist],$C33:$E33,AssessedValuation[Tif_NonTIF],$A$4))</f>
        <v>0</v>
      </c>
      <c r="N33" s="8">
        <f>SUMPRODUCT(SUMIFS(AssessedValuation[100% Reserved4],AssessedValuation[Dist],$C33,AssessedValuation[Tif_NonTIF],$A$4))</f>
        <v>0</v>
      </c>
      <c r="O33" s="8">
        <f>SUMPRODUCT(SUMIFS(AssessedValuation[100% Railroads],AssessedValuation[Dist],$C33:$E33,AssessedValuation[Tif_NonTIF],$A$4))</f>
        <v>0</v>
      </c>
      <c r="P33" s="8">
        <f>SUMPRODUCT(SUMIFS(AssessedValuation[100% Utilities],AssessedValuation[Dist],$C33:$E33,AssessedValuation[Tif_NonTIF],$A$4))</f>
        <v>0</v>
      </c>
      <c r="Q33" s="8">
        <f>SUMPRODUCT(SUMIFS(AssessedValuation[100% Other],AssessedValuation[Dist],$C33:$E33,AssessedValuation[Tif_NonTIF],$A$4))</f>
        <v>0</v>
      </c>
      <c r="R33" s="8">
        <f>SUMPRODUCT(SUMIFS(AssessedValuation[100% Gross],AssessedValuation[Dist],$C33:$E33,AssessedValuation[Tif_NonTIF],$A$4))</f>
        <v>4472910</v>
      </c>
      <c r="S33" s="8">
        <f>SUMPRODUCT(SUMIFS(AssessedValuation[100% Military Exempt],AssessedValuation[Dist],$C33:$E33,AssessedValuation[Tif_NonTIF],$A$4))</f>
        <v>0</v>
      </c>
      <c r="T33" s="8">
        <f>SUMPRODUCT(SUMIFS(AssessedValuation[100% Homestead Exempt],AssessedValuation[Dist],$C33:$E33,AssessedValuation[Tif_NonTIF],$A$4))</f>
        <v>0</v>
      </c>
      <c r="U33" s="8">
        <f>SUMPRODUCT(SUMIFS(AssessedValuation[100% Net],AssessedValuation[Dist],$C33:$E33,AssessedValuation[Tif_NonTIF],$A$4))</f>
        <v>4472910</v>
      </c>
      <c r="V33" s="8">
        <f>SUMPRODUCT(SUMIFS(AssessedValuation[100% Gas &amp; Elec Utilities],AssessedValuation[Dist],$C33:$E33,AssessedValuation[Tif_NonTIF],$A$4))</f>
        <v>0</v>
      </c>
      <c r="W33" s="8">
        <f t="shared" si="0"/>
        <v>4472910</v>
      </c>
    </row>
    <row r="34" spans="1:23" x14ac:dyDescent="0.25">
      <c r="A34">
        <f>'Assessed Non-TIF_Combined'!A34</f>
        <v>2026</v>
      </c>
      <c r="B34" t="str">
        <f>'Assessed Non-TIF_Combined'!B34</f>
        <v>09</v>
      </c>
      <c r="C34" t="str">
        <f>'Assessed Non-TIF_Combined'!C34</f>
        <v>0603</v>
      </c>
      <c r="D34" t="str">
        <f>'Assessed Non-TIF_Combined'!D34</f>
        <v/>
      </c>
      <c r="E34" t="str">
        <f>'Assessed Non-TIF_Combined'!E34</f>
        <v/>
      </c>
      <c r="F34" t="str">
        <f>'Assessed Non-TIF_Combined'!F34</f>
        <v>0603</v>
      </c>
      <c r="G34" t="str">
        <f>'Assessed Non-TIF_Combined'!G34</f>
        <v>Bennett</v>
      </c>
      <c r="H34" s="8">
        <f>SUMPRODUCT(SUMIFS(AssessedValuation[100% Residential],AssessedValuation[Dist],$C34:$E34,AssessedValuation[Tif_NonTIF],$A$4))</f>
        <v>0</v>
      </c>
      <c r="I34" s="8">
        <f>SUMPRODUCT(SUMIFS(AssessedValuation[100% Ag Land],AssessedValuation[Dist],$C34:$E34,AssessedValuation[Tif_NonTIF],$A$4))</f>
        <v>0</v>
      </c>
      <c r="J34" s="8">
        <f>SUMPRODUCT(SUMIFS(AssessedValuation[100% Ag Building],AssessedValuation[Dist],$C34:$E34,AssessedValuation[Tif_NonTIF],$A$4))</f>
        <v>0</v>
      </c>
      <c r="K34" s="8">
        <f>SUMPRODUCT(SUMIFS(AssessedValuation[100% Commercial],AssessedValuation[Dist],$C34:$E34,AssessedValuation[Tif_NonTIF],$A$4))</f>
        <v>0</v>
      </c>
      <c r="L34" s="8">
        <f>SUMPRODUCT(SUMIFS(AssessedValuation[100% Industrial],AssessedValuation[Dist],$C34:$E34,AssessedValuation[Tif_NonTIF],$A$4))</f>
        <v>0</v>
      </c>
      <c r="M34" s="8">
        <f>SUMPRODUCT(SUMIFS(AssessedValuation[100% Reserved],AssessedValuation[Dist],$C34:$E34,AssessedValuation[Tif_NonTIF],$A$4))</f>
        <v>0</v>
      </c>
      <c r="N34" s="8">
        <f>SUMPRODUCT(SUMIFS(AssessedValuation[100% Reserved4],AssessedValuation[Dist],$C34,AssessedValuation[Tif_NonTIF],$A$4))</f>
        <v>0</v>
      </c>
      <c r="O34" s="8">
        <f>SUMPRODUCT(SUMIFS(AssessedValuation[100% Railroads],AssessedValuation[Dist],$C34:$E34,AssessedValuation[Tif_NonTIF],$A$4))</f>
        <v>0</v>
      </c>
      <c r="P34" s="8">
        <f>SUMPRODUCT(SUMIFS(AssessedValuation[100% Utilities],AssessedValuation[Dist],$C34:$E34,AssessedValuation[Tif_NonTIF],$A$4))</f>
        <v>0</v>
      </c>
      <c r="Q34" s="8">
        <f>SUMPRODUCT(SUMIFS(AssessedValuation[100% Other],AssessedValuation[Dist],$C34:$E34,AssessedValuation[Tif_NonTIF],$A$4))</f>
        <v>0</v>
      </c>
      <c r="R34" s="8">
        <f>SUMPRODUCT(SUMIFS(AssessedValuation[100% Gross],AssessedValuation[Dist],$C34:$E34,AssessedValuation[Tif_NonTIF],$A$4))</f>
        <v>0</v>
      </c>
      <c r="S34" s="8">
        <f>SUMPRODUCT(SUMIFS(AssessedValuation[100% Military Exempt],AssessedValuation[Dist],$C34:$E34,AssessedValuation[Tif_NonTIF],$A$4))</f>
        <v>0</v>
      </c>
      <c r="T34" s="8">
        <f>SUMPRODUCT(SUMIFS(AssessedValuation[100% Homestead Exempt],AssessedValuation[Dist],$C34:$E34,AssessedValuation[Tif_NonTIF],$A$4))</f>
        <v>0</v>
      </c>
      <c r="U34" s="8">
        <f>SUMPRODUCT(SUMIFS(AssessedValuation[100% Net],AssessedValuation[Dist],$C34:$E34,AssessedValuation[Tif_NonTIF],$A$4))</f>
        <v>0</v>
      </c>
      <c r="V34" s="8">
        <f>SUMPRODUCT(SUMIFS(AssessedValuation[100% Gas &amp; Elec Utilities],AssessedValuation[Dist],$C34:$E34,AssessedValuation[Tif_NonTIF],$A$4))</f>
        <v>0</v>
      </c>
      <c r="W34" s="8">
        <f t="shared" si="0"/>
        <v>0</v>
      </c>
    </row>
    <row r="35" spans="1:23" x14ac:dyDescent="0.25">
      <c r="A35">
        <f>'Assessed Non-TIF_Combined'!A35</f>
        <v>2026</v>
      </c>
      <c r="B35" t="str">
        <f>'Assessed Non-TIF_Combined'!B35</f>
        <v>10</v>
      </c>
      <c r="C35" t="str">
        <f>'Assessed Non-TIF_Combined'!C35</f>
        <v>0609</v>
      </c>
      <c r="D35" t="str">
        <f>'Assessed Non-TIF_Combined'!D35</f>
        <v/>
      </c>
      <c r="E35" t="str">
        <f>'Assessed Non-TIF_Combined'!E35</f>
        <v/>
      </c>
      <c r="F35" t="str">
        <f>'Assessed Non-TIF_Combined'!F35</f>
        <v>0609</v>
      </c>
      <c r="G35" t="str">
        <f>'Assessed Non-TIF_Combined'!G35</f>
        <v>Benton</v>
      </c>
      <c r="H35" s="8">
        <f>SUMPRODUCT(SUMIFS(AssessedValuation[100% Residential],AssessedValuation[Dist],$C35:$E35,AssessedValuation[Tif_NonTIF],$A$4))</f>
        <v>38176369</v>
      </c>
      <c r="I35" s="8">
        <f>SUMPRODUCT(SUMIFS(AssessedValuation[100% Ag Land],AssessedValuation[Dist],$C35:$E35,AssessedValuation[Tif_NonTIF],$A$4))</f>
        <v>17900</v>
      </c>
      <c r="J35" s="8">
        <f>SUMPRODUCT(SUMIFS(AssessedValuation[100% Ag Building],AssessedValuation[Dist],$C35:$E35,AssessedValuation[Tif_NonTIF],$A$4))</f>
        <v>0</v>
      </c>
      <c r="K35" s="8">
        <f>SUMPRODUCT(SUMIFS(AssessedValuation[100% Commercial],AssessedValuation[Dist],$C35:$E35,AssessedValuation[Tif_NonTIF],$A$4))</f>
        <v>9615822</v>
      </c>
      <c r="L35" s="8">
        <f>SUMPRODUCT(SUMIFS(AssessedValuation[100% Industrial],AssessedValuation[Dist],$C35:$E35,AssessedValuation[Tif_NonTIF],$A$4))</f>
        <v>14860</v>
      </c>
      <c r="M35" s="8">
        <f>SUMPRODUCT(SUMIFS(AssessedValuation[100% Reserved],AssessedValuation[Dist],$C35:$E35,AssessedValuation[Tif_NonTIF],$A$4))</f>
        <v>0</v>
      </c>
      <c r="N35" s="8">
        <f>SUMPRODUCT(SUMIFS(AssessedValuation[100% Reserved4],AssessedValuation[Dist],$C35,AssessedValuation[Tif_NonTIF],$A$4))</f>
        <v>0</v>
      </c>
      <c r="O35" s="8">
        <f>SUMPRODUCT(SUMIFS(AssessedValuation[100% Railroads],AssessedValuation[Dist],$C35:$E35,AssessedValuation[Tif_NonTIF],$A$4))</f>
        <v>0</v>
      </c>
      <c r="P35" s="8">
        <f>SUMPRODUCT(SUMIFS(AssessedValuation[100% Utilities],AssessedValuation[Dist],$C35:$E35,AssessedValuation[Tif_NonTIF],$A$4))</f>
        <v>0</v>
      </c>
      <c r="Q35" s="8">
        <f>SUMPRODUCT(SUMIFS(AssessedValuation[100% Other],AssessedValuation[Dist],$C35:$E35,AssessedValuation[Tif_NonTIF],$A$4))</f>
        <v>0</v>
      </c>
      <c r="R35" s="8">
        <f>SUMPRODUCT(SUMIFS(AssessedValuation[100% Gross],AssessedValuation[Dist],$C35:$E35,AssessedValuation[Tif_NonTIF],$A$4))</f>
        <v>47824951</v>
      </c>
      <c r="S35" s="8">
        <f>SUMPRODUCT(SUMIFS(AssessedValuation[100% Military Exempt],AssessedValuation[Dist],$C35:$E35,AssessedValuation[Tif_NonTIF],$A$4))</f>
        <v>48000</v>
      </c>
      <c r="T35" s="8">
        <f>SUMPRODUCT(SUMIFS(AssessedValuation[100% Homestead Exempt],AssessedValuation[Dist],$C35:$E35,AssessedValuation[Tif_NonTIF],$A$4))</f>
        <v>188500</v>
      </c>
      <c r="U35" s="8">
        <f>SUMPRODUCT(SUMIFS(AssessedValuation[100% Net],AssessedValuation[Dist],$C35:$E35,AssessedValuation[Tif_NonTIF],$A$4))</f>
        <v>47588451</v>
      </c>
      <c r="V35" s="8">
        <f>SUMPRODUCT(SUMIFS(AssessedValuation[100% Gas &amp; Elec Utilities],AssessedValuation[Dist],$C35:$E35,AssessedValuation[Tif_NonTIF],$A$4))</f>
        <v>0</v>
      </c>
      <c r="W35" s="8">
        <f t="shared" si="0"/>
        <v>47588451</v>
      </c>
    </row>
    <row r="36" spans="1:23" x14ac:dyDescent="0.25">
      <c r="A36">
        <f>'Assessed Non-TIF_Combined'!A36</f>
        <v>2026</v>
      </c>
      <c r="B36" t="str">
        <f>'Assessed Non-TIF_Combined'!B36</f>
        <v>09</v>
      </c>
      <c r="C36" t="str">
        <f>'Assessed Non-TIF_Combined'!C36</f>
        <v>0621</v>
      </c>
      <c r="D36" t="str">
        <f>'Assessed Non-TIF_Combined'!D36</f>
        <v/>
      </c>
      <c r="E36" t="str">
        <f>'Assessed Non-TIF_Combined'!E36</f>
        <v/>
      </c>
      <c r="F36" t="str">
        <f>'Assessed Non-TIF_Combined'!F36</f>
        <v>0621</v>
      </c>
      <c r="G36" t="str">
        <f>'Assessed Non-TIF_Combined'!G36</f>
        <v>Bettendorf</v>
      </c>
      <c r="H36" s="8">
        <f>SUMPRODUCT(SUMIFS(AssessedValuation[100% Residential],AssessedValuation[Dist],$C36:$E36,AssessedValuation[Tif_NonTIF],$A$4))</f>
        <v>6055620</v>
      </c>
      <c r="I36" s="8">
        <f>SUMPRODUCT(SUMIFS(AssessedValuation[100% Ag Land],AssessedValuation[Dist],$C36:$E36,AssessedValuation[Tif_NonTIF],$A$4))</f>
        <v>0</v>
      </c>
      <c r="J36" s="8">
        <f>SUMPRODUCT(SUMIFS(AssessedValuation[100% Ag Building],AssessedValuation[Dist],$C36:$E36,AssessedValuation[Tif_NonTIF],$A$4))</f>
        <v>0</v>
      </c>
      <c r="K36" s="8">
        <f>SUMPRODUCT(SUMIFS(AssessedValuation[100% Commercial],AssessedValuation[Dist],$C36:$E36,AssessedValuation[Tif_NonTIF],$A$4))</f>
        <v>76973152</v>
      </c>
      <c r="L36" s="8">
        <f>SUMPRODUCT(SUMIFS(AssessedValuation[100% Industrial],AssessedValuation[Dist],$C36:$E36,AssessedValuation[Tif_NonTIF],$A$4))</f>
        <v>6628518</v>
      </c>
      <c r="M36" s="8">
        <f>SUMPRODUCT(SUMIFS(AssessedValuation[100% Reserved],AssessedValuation[Dist],$C36:$E36,AssessedValuation[Tif_NonTIF],$A$4))</f>
        <v>0</v>
      </c>
      <c r="N36" s="8">
        <f>SUMPRODUCT(SUMIFS(AssessedValuation[100% Reserved4],AssessedValuation[Dist],$C36,AssessedValuation[Tif_NonTIF],$A$4))</f>
        <v>0</v>
      </c>
      <c r="O36" s="8">
        <f>SUMPRODUCT(SUMIFS(AssessedValuation[100% Railroads],AssessedValuation[Dist],$C36:$E36,AssessedValuation[Tif_NonTIF],$A$4))</f>
        <v>0</v>
      </c>
      <c r="P36" s="8">
        <f>SUMPRODUCT(SUMIFS(AssessedValuation[100% Utilities],AssessedValuation[Dist],$C36:$E36,AssessedValuation[Tif_NonTIF],$A$4))</f>
        <v>0</v>
      </c>
      <c r="Q36" s="8">
        <f>SUMPRODUCT(SUMIFS(AssessedValuation[100% Other],AssessedValuation[Dist],$C36:$E36,AssessedValuation[Tif_NonTIF],$A$4))</f>
        <v>0</v>
      </c>
      <c r="R36" s="8">
        <f>SUMPRODUCT(SUMIFS(AssessedValuation[100% Gross],AssessedValuation[Dist],$C36:$E36,AssessedValuation[Tif_NonTIF],$A$4))</f>
        <v>89657290</v>
      </c>
      <c r="S36" s="8">
        <f>SUMPRODUCT(SUMIFS(AssessedValuation[100% Military Exempt],AssessedValuation[Dist],$C36:$E36,AssessedValuation[Tif_NonTIF],$A$4))</f>
        <v>0</v>
      </c>
      <c r="T36" s="8">
        <f>SUMPRODUCT(SUMIFS(AssessedValuation[100% Homestead Exempt],AssessedValuation[Dist],$C36:$E36,AssessedValuation[Tif_NonTIF],$A$4))</f>
        <v>0</v>
      </c>
      <c r="U36" s="8">
        <f>SUMPRODUCT(SUMIFS(AssessedValuation[100% Net],AssessedValuation[Dist],$C36:$E36,AssessedValuation[Tif_NonTIF],$A$4))</f>
        <v>89657290</v>
      </c>
      <c r="V36" s="8">
        <f>SUMPRODUCT(SUMIFS(AssessedValuation[100% Gas &amp; Elec Utilities],AssessedValuation[Dist],$C36:$E36,AssessedValuation[Tif_NonTIF],$A$4))</f>
        <v>0</v>
      </c>
      <c r="W36" s="8">
        <f t="shared" si="0"/>
        <v>89657290</v>
      </c>
    </row>
    <row r="37" spans="1:23" x14ac:dyDescent="0.25">
      <c r="A37">
        <f>'Assessed Non-TIF_Combined'!A37</f>
        <v>2026</v>
      </c>
      <c r="B37" t="str">
        <f>'Assessed Non-TIF_Combined'!B37</f>
        <v>11</v>
      </c>
      <c r="C37" t="str">
        <f>'Assessed Non-TIF_Combined'!C37</f>
        <v>0720</v>
      </c>
      <c r="D37" t="str">
        <f>'Assessed Non-TIF_Combined'!D37</f>
        <v/>
      </c>
      <c r="E37" t="str">
        <f>'Assessed Non-TIF_Combined'!E37</f>
        <v/>
      </c>
      <c r="F37" t="str">
        <f>'Assessed Non-TIF_Combined'!F37</f>
        <v>0720</v>
      </c>
      <c r="G37" t="str">
        <f>'Assessed Non-TIF_Combined'!G37</f>
        <v>Bondurant-Farrar</v>
      </c>
      <c r="H37" s="8">
        <f>SUMPRODUCT(SUMIFS(AssessedValuation[100% Residential],AssessedValuation[Dist],$C37:$E37,AssessedValuation[Tif_NonTIF],$A$4))</f>
        <v>81582098</v>
      </c>
      <c r="I37" s="8">
        <f>SUMPRODUCT(SUMIFS(AssessedValuation[100% Ag Land],AssessedValuation[Dist],$C37:$E37,AssessedValuation[Tif_NonTIF],$A$4))</f>
        <v>0</v>
      </c>
      <c r="J37" s="8">
        <f>SUMPRODUCT(SUMIFS(AssessedValuation[100% Ag Building],AssessedValuation[Dist],$C37:$E37,AssessedValuation[Tif_NonTIF],$A$4))</f>
        <v>0</v>
      </c>
      <c r="K37" s="8">
        <f>SUMPRODUCT(SUMIFS(AssessedValuation[100% Commercial],AssessedValuation[Dist],$C37:$E37,AssessedValuation[Tif_NonTIF],$A$4))</f>
        <v>226185973</v>
      </c>
      <c r="L37" s="8">
        <f>SUMPRODUCT(SUMIFS(AssessedValuation[100% Industrial],AssessedValuation[Dist],$C37:$E37,AssessedValuation[Tif_NonTIF],$A$4))</f>
        <v>5058545</v>
      </c>
      <c r="M37" s="8">
        <f>SUMPRODUCT(SUMIFS(AssessedValuation[100% Reserved],AssessedValuation[Dist],$C37:$E37,AssessedValuation[Tif_NonTIF],$A$4))</f>
        <v>0</v>
      </c>
      <c r="N37" s="8">
        <f>SUMPRODUCT(SUMIFS(AssessedValuation[100% Reserved4],AssessedValuation[Dist],$C37,AssessedValuation[Tif_NonTIF],$A$4))</f>
        <v>0</v>
      </c>
      <c r="O37" s="8">
        <f>SUMPRODUCT(SUMIFS(AssessedValuation[100% Railroads],AssessedValuation[Dist],$C37:$E37,AssessedValuation[Tif_NonTIF],$A$4))</f>
        <v>0</v>
      </c>
      <c r="P37" s="8">
        <f>SUMPRODUCT(SUMIFS(AssessedValuation[100% Utilities],AssessedValuation[Dist],$C37:$E37,AssessedValuation[Tif_NonTIF],$A$4))</f>
        <v>0</v>
      </c>
      <c r="Q37" s="8">
        <f>SUMPRODUCT(SUMIFS(AssessedValuation[100% Other],AssessedValuation[Dist],$C37:$E37,AssessedValuation[Tif_NonTIF],$A$4))</f>
        <v>0</v>
      </c>
      <c r="R37" s="8">
        <f>SUMPRODUCT(SUMIFS(AssessedValuation[100% Gross],AssessedValuation[Dist],$C37:$E37,AssessedValuation[Tif_NonTIF],$A$4))</f>
        <v>312826616</v>
      </c>
      <c r="S37" s="8">
        <f>SUMPRODUCT(SUMIFS(AssessedValuation[100% Military Exempt],AssessedValuation[Dist],$C37:$E37,AssessedValuation[Tif_NonTIF],$A$4))</f>
        <v>0</v>
      </c>
      <c r="T37" s="8">
        <f>SUMPRODUCT(SUMIFS(AssessedValuation[100% Homestead Exempt],AssessedValuation[Dist],$C37:$E37,AssessedValuation[Tif_NonTIF],$A$4))</f>
        <v>0</v>
      </c>
      <c r="U37" s="8">
        <f>SUMPRODUCT(SUMIFS(AssessedValuation[100% Net],AssessedValuation[Dist],$C37:$E37,AssessedValuation[Tif_NonTIF],$A$4))</f>
        <v>312826616</v>
      </c>
      <c r="V37" s="8">
        <f>SUMPRODUCT(SUMIFS(AssessedValuation[100% Gas &amp; Elec Utilities],AssessedValuation[Dist],$C37:$E37,AssessedValuation[Tif_NonTIF],$A$4))</f>
        <v>0</v>
      </c>
      <c r="W37" s="8">
        <f t="shared" si="0"/>
        <v>312826616</v>
      </c>
    </row>
    <row r="38" spans="1:23" x14ac:dyDescent="0.25">
      <c r="A38">
        <f>'Assessed Non-TIF_Combined'!A38</f>
        <v>2026</v>
      </c>
      <c r="B38" t="str">
        <f>'Assessed Non-TIF_Combined'!B38</f>
        <v>11</v>
      </c>
      <c r="C38" t="str">
        <f>'Assessed Non-TIF_Combined'!C38</f>
        <v>0729</v>
      </c>
      <c r="D38" t="str">
        <f>'Assessed Non-TIF_Combined'!D38</f>
        <v/>
      </c>
      <c r="E38" t="str">
        <f>'Assessed Non-TIF_Combined'!E38</f>
        <v/>
      </c>
      <c r="F38" t="str">
        <f>'Assessed Non-TIF_Combined'!F38</f>
        <v>0729</v>
      </c>
      <c r="G38" t="str">
        <f>'Assessed Non-TIF_Combined'!G38</f>
        <v>Boone</v>
      </c>
      <c r="H38" s="8">
        <f>SUMPRODUCT(SUMIFS(AssessedValuation[100% Residential],AssessedValuation[Dist],$C38:$E38,AssessedValuation[Tif_NonTIF],$A$4))</f>
        <v>23003368</v>
      </c>
      <c r="I38" s="8">
        <f>SUMPRODUCT(SUMIFS(AssessedValuation[100% Ag Land],AssessedValuation[Dist],$C38:$E38,AssessedValuation[Tif_NonTIF],$A$4))</f>
        <v>72368</v>
      </c>
      <c r="J38" s="8">
        <f>SUMPRODUCT(SUMIFS(AssessedValuation[100% Ag Building],AssessedValuation[Dist],$C38:$E38,AssessedValuation[Tif_NonTIF],$A$4))</f>
        <v>2408</v>
      </c>
      <c r="K38" s="8">
        <f>SUMPRODUCT(SUMIFS(AssessedValuation[100% Commercial],AssessedValuation[Dist],$C38:$E38,AssessedValuation[Tif_NonTIF],$A$4))</f>
        <v>576140</v>
      </c>
      <c r="L38" s="8">
        <f>SUMPRODUCT(SUMIFS(AssessedValuation[100% Industrial],AssessedValuation[Dist],$C38:$E38,AssessedValuation[Tif_NonTIF],$A$4))</f>
        <v>48876</v>
      </c>
      <c r="M38" s="8">
        <f>SUMPRODUCT(SUMIFS(AssessedValuation[100% Reserved],AssessedValuation[Dist],$C38:$E38,AssessedValuation[Tif_NonTIF],$A$4))</f>
        <v>0</v>
      </c>
      <c r="N38" s="8">
        <f>SUMPRODUCT(SUMIFS(AssessedValuation[100% Reserved4],AssessedValuation[Dist],$C38,AssessedValuation[Tif_NonTIF],$A$4))</f>
        <v>0</v>
      </c>
      <c r="O38" s="8">
        <f>SUMPRODUCT(SUMIFS(AssessedValuation[100% Railroads],AssessedValuation[Dist],$C38:$E38,AssessedValuation[Tif_NonTIF],$A$4))</f>
        <v>0</v>
      </c>
      <c r="P38" s="8">
        <f>SUMPRODUCT(SUMIFS(AssessedValuation[100% Utilities],AssessedValuation[Dist],$C38:$E38,AssessedValuation[Tif_NonTIF],$A$4))</f>
        <v>0</v>
      </c>
      <c r="Q38" s="8">
        <f>SUMPRODUCT(SUMIFS(AssessedValuation[100% Other],AssessedValuation[Dist],$C38:$E38,AssessedValuation[Tif_NonTIF],$A$4))</f>
        <v>0</v>
      </c>
      <c r="R38" s="8">
        <f>SUMPRODUCT(SUMIFS(AssessedValuation[100% Gross],AssessedValuation[Dist],$C38:$E38,AssessedValuation[Tif_NonTIF],$A$4))</f>
        <v>23703160</v>
      </c>
      <c r="S38" s="8">
        <f>SUMPRODUCT(SUMIFS(AssessedValuation[100% Military Exempt],AssessedValuation[Dist],$C38:$E38,AssessedValuation[Tif_NonTIF],$A$4))</f>
        <v>8000</v>
      </c>
      <c r="T38" s="8">
        <f>SUMPRODUCT(SUMIFS(AssessedValuation[100% Homestead Exempt],AssessedValuation[Dist],$C38:$E38,AssessedValuation[Tif_NonTIF],$A$4))</f>
        <v>0</v>
      </c>
      <c r="U38" s="8">
        <f>SUMPRODUCT(SUMIFS(AssessedValuation[100% Net],AssessedValuation[Dist],$C38:$E38,AssessedValuation[Tif_NonTIF],$A$4))</f>
        <v>23695160</v>
      </c>
      <c r="V38" s="8">
        <f>SUMPRODUCT(SUMIFS(AssessedValuation[100% Gas &amp; Elec Utilities],AssessedValuation[Dist],$C38:$E38,AssessedValuation[Tif_NonTIF],$A$4))</f>
        <v>0</v>
      </c>
      <c r="W38" s="8">
        <f t="shared" si="0"/>
        <v>23695160</v>
      </c>
    </row>
    <row r="39" spans="1:23" x14ac:dyDescent="0.25">
      <c r="A39">
        <f>'Assessed Non-TIF_Combined'!A39</f>
        <v>2026</v>
      </c>
      <c r="B39" t="str">
        <f>'Assessed Non-TIF_Combined'!B39</f>
        <v>12</v>
      </c>
      <c r="C39" t="str">
        <f>'Assessed Non-TIF_Combined'!C39</f>
        <v>0747</v>
      </c>
      <c r="D39" t="str">
        <f>'Assessed Non-TIF_Combined'!D39</f>
        <v/>
      </c>
      <c r="E39" t="str">
        <f>'Assessed Non-TIF_Combined'!E39</f>
        <v/>
      </c>
      <c r="F39" t="str">
        <f>'Assessed Non-TIF_Combined'!F39</f>
        <v>0747</v>
      </c>
      <c r="G39" t="str">
        <f>'Assessed Non-TIF_Combined'!G39</f>
        <v>Boyden-Hull</v>
      </c>
      <c r="H39" s="8">
        <f>SUMPRODUCT(SUMIFS(AssessedValuation[100% Residential],AssessedValuation[Dist],$C39:$E39,AssessedValuation[Tif_NonTIF],$A$4))</f>
        <v>42452552</v>
      </c>
      <c r="I39" s="8">
        <f>SUMPRODUCT(SUMIFS(AssessedValuation[100% Ag Land],AssessedValuation[Dist],$C39:$E39,AssessedValuation[Tif_NonTIF],$A$4))</f>
        <v>721733</v>
      </c>
      <c r="J39" s="8">
        <f>SUMPRODUCT(SUMIFS(AssessedValuation[100% Ag Building],AssessedValuation[Dist],$C39:$E39,AssessedValuation[Tif_NonTIF],$A$4))</f>
        <v>57735</v>
      </c>
      <c r="K39" s="8">
        <f>SUMPRODUCT(SUMIFS(AssessedValuation[100% Commercial],AssessedValuation[Dist],$C39:$E39,AssessedValuation[Tif_NonTIF],$A$4))</f>
        <v>45549982</v>
      </c>
      <c r="L39" s="8">
        <f>SUMPRODUCT(SUMIFS(AssessedValuation[100% Industrial],AssessedValuation[Dist],$C39:$E39,AssessedValuation[Tif_NonTIF],$A$4))</f>
        <v>15977697</v>
      </c>
      <c r="M39" s="8">
        <f>SUMPRODUCT(SUMIFS(AssessedValuation[100% Reserved],AssessedValuation[Dist],$C39:$E39,AssessedValuation[Tif_NonTIF],$A$4))</f>
        <v>0</v>
      </c>
      <c r="N39" s="8">
        <f>SUMPRODUCT(SUMIFS(AssessedValuation[100% Reserved4],AssessedValuation[Dist],$C39,AssessedValuation[Tif_NonTIF],$A$4))</f>
        <v>0</v>
      </c>
      <c r="O39" s="8">
        <f>SUMPRODUCT(SUMIFS(AssessedValuation[100% Railroads],AssessedValuation[Dist],$C39:$E39,AssessedValuation[Tif_NonTIF],$A$4))</f>
        <v>0</v>
      </c>
      <c r="P39" s="8">
        <f>SUMPRODUCT(SUMIFS(AssessedValuation[100% Utilities],AssessedValuation[Dist],$C39:$E39,AssessedValuation[Tif_NonTIF],$A$4))</f>
        <v>0</v>
      </c>
      <c r="Q39" s="8">
        <f>SUMPRODUCT(SUMIFS(AssessedValuation[100% Other],AssessedValuation[Dist],$C39:$E39,AssessedValuation[Tif_NonTIF],$A$4))</f>
        <v>0</v>
      </c>
      <c r="R39" s="8">
        <f>SUMPRODUCT(SUMIFS(AssessedValuation[100% Gross],AssessedValuation[Dist],$C39:$E39,AssessedValuation[Tif_NonTIF],$A$4))</f>
        <v>104759699</v>
      </c>
      <c r="S39" s="8">
        <f>SUMPRODUCT(SUMIFS(AssessedValuation[100% Military Exempt],AssessedValuation[Dist],$C39:$E39,AssessedValuation[Tif_NonTIF],$A$4))</f>
        <v>28000</v>
      </c>
      <c r="T39" s="8">
        <f>SUMPRODUCT(SUMIFS(AssessedValuation[100% Homestead Exempt],AssessedValuation[Dist],$C39:$E39,AssessedValuation[Tif_NonTIF],$A$4))</f>
        <v>240500</v>
      </c>
      <c r="U39" s="8">
        <f>SUMPRODUCT(SUMIFS(AssessedValuation[100% Net],AssessedValuation[Dist],$C39:$E39,AssessedValuation[Tif_NonTIF],$A$4))</f>
        <v>104491199</v>
      </c>
      <c r="V39" s="8">
        <f>SUMPRODUCT(SUMIFS(AssessedValuation[100% Gas &amp; Elec Utilities],AssessedValuation[Dist],$C39:$E39,AssessedValuation[Tif_NonTIF],$A$4))</f>
        <v>0</v>
      </c>
      <c r="W39" s="8">
        <f t="shared" si="0"/>
        <v>104491199</v>
      </c>
    </row>
    <row r="40" spans="1:23" x14ac:dyDescent="0.25">
      <c r="A40">
        <f>'Assessed Non-TIF_Combined'!A40</f>
        <v>2026</v>
      </c>
      <c r="B40" t="str">
        <f>'Assessed Non-TIF_Combined'!B40</f>
        <v>13</v>
      </c>
      <c r="C40" t="str">
        <f>'Assessed Non-TIF_Combined'!C40</f>
        <v>1917</v>
      </c>
      <c r="D40" t="str">
        <f>'Assessed Non-TIF_Combined'!D40</f>
        <v/>
      </c>
      <c r="E40" t="str">
        <f>'Assessed Non-TIF_Combined'!E40</f>
        <v/>
      </c>
      <c r="F40" t="str">
        <f>'Assessed Non-TIF_Combined'!F40</f>
        <v>1917</v>
      </c>
      <c r="G40" t="str">
        <f>'Assessed Non-TIF_Combined'!G40</f>
        <v>Boyer Valley</v>
      </c>
      <c r="H40" s="8">
        <f>SUMPRODUCT(SUMIFS(AssessedValuation[100% Residential],AssessedValuation[Dist],$C40:$E40,AssessedValuation[Tif_NonTIF],$A$4))</f>
        <v>8293887</v>
      </c>
      <c r="I40" s="8">
        <f>SUMPRODUCT(SUMIFS(AssessedValuation[100% Ag Land],AssessedValuation[Dist],$C40:$E40,AssessedValuation[Tif_NonTIF],$A$4))</f>
        <v>0</v>
      </c>
      <c r="J40" s="8">
        <f>SUMPRODUCT(SUMIFS(AssessedValuation[100% Ag Building],AssessedValuation[Dist],$C40:$E40,AssessedValuation[Tif_NonTIF],$A$4))</f>
        <v>0</v>
      </c>
      <c r="K40" s="8">
        <f>SUMPRODUCT(SUMIFS(AssessedValuation[100% Commercial],AssessedValuation[Dist],$C40:$E40,AssessedValuation[Tif_NonTIF],$A$4))</f>
        <v>40060</v>
      </c>
      <c r="L40" s="8">
        <f>SUMPRODUCT(SUMIFS(AssessedValuation[100% Industrial],AssessedValuation[Dist],$C40:$E40,AssessedValuation[Tif_NonTIF],$A$4))</f>
        <v>0</v>
      </c>
      <c r="M40" s="8">
        <f>SUMPRODUCT(SUMIFS(AssessedValuation[100% Reserved],AssessedValuation[Dist],$C40:$E40,AssessedValuation[Tif_NonTIF],$A$4))</f>
        <v>0</v>
      </c>
      <c r="N40" s="8">
        <f>SUMPRODUCT(SUMIFS(AssessedValuation[100% Reserved4],AssessedValuation[Dist],$C40,AssessedValuation[Tif_NonTIF],$A$4))</f>
        <v>0</v>
      </c>
      <c r="O40" s="8">
        <f>SUMPRODUCT(SUMIFS(AssessedValuation[100% Railroads],AssessedValuation[Dist],$C40:$E40,AssessedValuation[Tif_NonTIF],$A$4))</f>
        <v>0</v>
      </c>
      <c r="P40" s="8">
        <f>SUMPRODUCT(SUMIFS(AssessedValuation[100% Utilities],AssessedValuation[Dist],$C40:$E40,AssessedValuation[Tif_NonTIF],$A$4))</f>
        <v>0</v>
      </c>
      <c r="Q40" s="8">
        <f>SUMPRODUCT(SUMIFS(AssessedValuation[100% Other],AssessedValuation[Dist],$C40:$E40,AssessedValuation[Tif_NonTIF],$A$4))</f>
        <v>0</v>
      </c>
      <c r="R40" s="8">
        <f>SUMPRODUCT(SUMIFS(AssessedValuation[100% Gross],AssessedValuation[Dist],$C40:$E40,AssessedValuation[Tif_NonTIF],$A$4))</f>
        <v>8333947</v>
      </c>
      <c r="S40" s="8">
        <f>SUMPRODUCT(SUMIFS(AssessedValuation[100% Military Exempt],AssessedValuation[Dist],$C40:$E40,AssessedValuation[Tif_NonTIF],$A$4))</f>
        <v>0</v>
      </c>
      <c r="T40" s="8">
        <f>SUMPRODUCT(SUMIFS(AssessedValuation[100% Homestead Exempt],AssessedValuation[Dist],$C40:$E40,AssessedValuation[Tif_NonTIF],$A$4))</f>
        <v>0</v>
      </c>
      <c r="U40" s="8">
        <f>SUMPRODUCT(SUMIFS(AssessedValuation[100% Net],AssessedValuation[Dist],$C40:$E40,AssessedValuation[Tif_NonTIF],$A$4))</f>
        <v>8333947</v>
      </c>
      <c r="V40" s="8">
        <f>SUMPRODUCT(SUMIFS(AssessedValuation[100% Gas &amp; Elec Utilities],AssessedValuation[Dist],$C40:$E40,AssessedValuation[Tif_NonTIF],$A$4))</f>
        <v>0</v>
      </c>
      <c r="W40" s="8">
        <f t="shared" si="0"/>
        <v>8333947</v>
      </c>
    </row>
    <row r="41" spans="1:23" x14ac:dyDescent="0.25">
      <c r="A41">
        <f>'Assessed Non-TIF_Combined'!A41</f>
        <v>2026</v>
      </c>
      <c r="B41" t="str">
        <f>'Assessed Non-TIF_Combined'!B41</f>
        <v>07</v>
      </c>
      <c r="C41" t="str">
        <f>'Assessed Non-TIF_Combined'!C41</f>
        <v>0846</v>
      </c>
      <c r="D41" t="str">
        <f>'Assessed Non-TIF_Combined'!D41</f>
        <v/>
      </c>
      <c r="E41" t="str">
        <f>'Assessed Non-TIF_Combined'!E41</f>
        <v/>
      </c>
      <c r="F41" t="str">
        <f>'Assessed Non-TIF_Combined'!F41</f>
        <v>0846</v>
      </c>
      <c r="G41" t="str">
        <f>'Assessed Non-TIF_Combined'!G41</f>
        <v>Brooklyn-Guernsey-Malcom</v>
      </c>
      <c r="H41" s="8">
        <f>SUMPRODUCT(SUMIFS(AssessedValuation[100% Residential],AssessedValuation[Dist],$C41:$E41,AssessedValuation[Tif_NonTIF],$A$4))</f>
        <v>24895679</v>
      </c>
      <c r="I41" s="8">
        <f>SUMPRODUCT(SUMIFS(AssessedValuation[100% Ag Land],AssessedValuation[Dist],$C41:$E41,AssessedValuation[Tif_NonTIF],$A$4))</f>
        <v>0</v>
      </c>
      <c r="J41" s="8">
        <f>SUMPRODUCT(SUMIFS(AssessedValuation[100% Ag Building],AssessedValuation[Dist],$C41:$E41,AssessedValuation[Tif_NonTIF],$A$4))</f>
        <v>0</v>
      </c>
      <c r="K41" s="8">
        <f>SUMPRODUCT(SUMIFS(AssessedValuation[100% Commercial],AssessedValuation[Dist],$C41:$E41,AssessedValuation[Tif_NonTIF],$A$4))</f>
        <v>1296069</v>
      </c>
      <c r="L41" s="8">
        <f>SUMPRODUCT(SUMIFS(AssessedValuation[100% Industrial],AssessedValuation[Dist],$C41:$E41,AssessedValuation[Tif_NonTIF],$A$4))</f>
        <v>9845568</v>
      </c>
      <c r="M41" s="8">
        <f>SUMPRODUCT(SUMIFS(AssessedValuation[100% Reserved],AssessedValuation[Dist],$C41:$E41,AssessedValuation[Tif_NonTIF],$A$4))</f>
        <v>0</v>
      </c>
      <c r="N41" s="8">
        <f>SUMPRODUCT(SUMIFS(AssessedValuation[100% Reserved4],AssessedValuation[Dist],$C41,AssessedValuation[Tif_NonTIF],$A$4))</f>
        <v>0</v>
      </c>
      <c r="O41" s="8">
        <f>SUMPRODUCT(SUMIFS(AssessedValuation[100% Railroads],AssessedValuation[Dist],$C41:$E41,AssessedValuation[Tif_NonTIF],$A$4))</f>
        <v>0</v>
      </c>
      <c r="P41" s="8">
        <f>SUMPRODUCT(SUMIFS(AssessedValuation[100% Utilities],AssessedValuation[Dist],$C41:$E41,AssessedValuation[Tif_NonTIF],$A$4))</f>
        <v>0</v>
      </c>
      <c r="Q41" s="8">
        <f>SUMPRODUCT(SUMIFS(AssessedValuation[100% Other],AssessedValuation[Dist],$C41:$E41,AssessedValuation[Tif_NonTIF],$A$4))</f>
        <v>0</v>
      </c>
      <c r="R41" s="8">
        <f>SUMPRODUCT(SUMIFS(AssessedValuation[100% Gross],AssessedValuation[Dist],$C41:$E41,AssessedValuation[Tif_NonTIF],$A$4))</f>
        <v>36037316</v>
      </c>
      <c r="S41" s="8">
        <f>SUMPRODUCT(SUMIFS(AssessedValuation[100% Military Exempt],AssessedValuation[Dist],$C41:$E41,AssessedValuation[Tif_NonTIF],$A$4))</f>
        <v>0</v>
      </c>
      <c r="T41" s="8">
        <f>SUMPRODUCT(SUMIFS(AssessedValuation[100% Homestead Exempt],AssessedValuation[Dist],$C41:$E41,AssessedValuation[Tif_NonTIF],$A$4))</f>
        <v>0</v>
      </c>
      <c r="U41" s="8">
        <f>SUMPRODUCT(SUMIFS(AssessedValuation[100% Net],AssessedValuation[Dist],$C41:$E41,AssessedValuation[Tif_NonTIF],$A$4))</f>
        <v>36037316</v>
      </c>
      <c r="V41" s="8">
        <f>SUMPRODUCT(SUMIFS(AssessedValuation[100% Gas &amp; Elec Utilities],AssessedValuation[Dist],$C41:$E41,AssessedValuation[Tif_NonTIF],$A$4))</f>
        <v>0</v>
      </c>
      <c r="W41" s="8">
        <f t="shared" si="0"/>
        <v>36037316</v>
      </c>
    </row>
    <row r="42" spans="1:23" x14ac:dyDescent="0.25">
      <c r="A42">
        <f>'Assessed Non-TIF_Combined'!A42</f>
        <v>2026</v>
      </c>
      <c r="B42" t="str">
        <f>'Assessed Non-TIF_Combined'!B42</f>
        <v>15</v>
      </c>
      <c r="C42" t="str">
        <f>'Assessed Non-TIF_Combined'!C42</f>
        <v>0882</v>
      </c>
      <c r="D42" t="str">
        <f>'Assessed Non-TIF_Combined'!D42</f>
        <v/>
      </c>
      <c r="E42" t="str">
        <f>'Assessed Non-TIF_Combined'!E42</f>
        <v/>
      </c>
      <c r="F42" t="str">
        <f>'Assessed Non-TIF_Combined'!F42</f>
        <v>0882</v>
      </c>
      <c r="G42" t="str">
        <f>'Assessed Non-TIF_Combined'!G42</f>
        <v>Burlington</v>
      </c>
      <c r="H42" s="8">
        <f>SUMPRODUCT(SUMIFS(AssessedValuation[100% Residential],AssessedValuation[Dist],$C42:$E42,AssessedValuation[Tif_NonTIF],$A$4))</f>
        <v>45300226</v>
      </c>
      <c r="I42" s="8">
        <f>SUMPRODUCT(SUMIFS(AssessedValuation[100% Ag Land],AssessedValuation[Dist],$C42:$E42,AssessedValuation[Tif_NonTIF],$A$4))</f>
        <v>777492</v>
      </c>
      <c r="J42" s="8">
        <f>SUMPRODUCT(SUMIFS(AssessedValuation[100% Ag Building],AssessedValuation[Dist],$C42:$E42,AssessedValuation[Tif_NonTIF],$A$4))</f>
        <v>1415</v>
      </c>
      <c r="K42" s="8">
        <f>SUMPRODUCT(SUMIFS(AssessedValuation[100% Commercial],AssessedValuation[Dist],$C42:$E42,AssessedValuation[Tif_NonTIF],$A$4))</f>
        <v>67202724</v>
      </c>
      <c r="L42" s="8">
        <f>SUMPRODUCT(SUMIFS(AssessedValuation[100% Industrial],AssessedValuation[Dist],$C42:$E42,AssessedValuation[Tif_NonTIF],$A$4))</f>
        <v>8047920</v>
      </c>
      <c r="M42" s="8">
        <f>SUMPRODUCT(SUMIFS(AssessedValuation[100% Reserved],AssessedValuation[Dist],$C42:$E42,AssessedValuation[Tif_NonTIF],$A$4))</f>
        <v>0</v>
      </c>
      <c r="N42" s="8">
        <f>SUMPRODUCT(SUMIFS(AssessedValuation[100% Reserved4],AssessedValuation[Dist],$C42,AssessedValuation[Tif_NonTIF],$A$4))</f>
        <v>0</v>
      </c>
      <c r="O42" s="8">
        <f>SUMPRODUCT(SUMIFS(AssessedValuation[100% Railroads],AssessedValuation[Dist],$C42:$E42,AssessedValuation[Tif_NonTIF],$A$4))</f>
        <v>0</v>
      </c>
      <c r="P42" s="8">
        <f>SUMPRODUCT(SUMIFS(AssessedValuation[100% Utilities],AssessedValuation[Dist],$C42:$E42,AssessedValuation[Tif_NonTIF],$A$4))</f>
        <v>0</v>
      </c>
      <c r="Q42" s="8">
        <f>SUMPRODUCT(SUMIFS(AssessedValuation[100% Other],AssessedValuation[Dist],$C42:$E42,AssessedValuation[Tif_NonTIF],$A$4))</f>
        <v>0</v>
      </c>
      <c r="R42" s="8">
        <f>SUMPRODUCT(SUMIFS(AssessedValuation[100% Gross],AssessedValuation[Dist],$C42:$E42,AssessedValuation[Tif_NonTIF],$A$4))</f>
        <v>121329777</v>
      </c>
      <c r="S42" s="8">
        <f>SUMPRODUCT(SUMIFS(AssessedValuation[100% Military Exempt],AssessedValuation[Dist],$C42:$E42,AssessedValuation[Tif_NonTIF],$A$4))</f>
        <v>0</v>
      </c>
      <c r="T42" s="8">
        <f>SUMPRODUCT(SUMIFS(AssessedValuation[100% Homestead Exempt],AssessedValuation[Dist],$C42:$E42,AssessedValuation[Tif_NonTIF],$A$4))</f>
        <v>26000</v>
      </c>
      <c r="U42" s="8">
        <f>SUMPRODUCT(SUMIFS(AssessedValuation[100% Net],AssessedValuation[Dist],$C42:$E42,AssessedValuation[Tif_NonTIF],$A$4))</f>
        <v>121303777</v>
      </c>
      <c r="V42" s="8">
        <f>SUMPRODUCT(SUMIFS(AssessedValuation[100% Gas &amp; Elec Utilities],AssessedValuation[Dist],$C42:$E42,AssessedValuation[Tif_NonTIF],$A$4))</f>
        <v>0</v>
      </c>
      <c r="W42" s="8">
        <f t="shared" si="0"/>
        <v>121303777</v>
      </c>
    </row>
    <row r="43" spans="1:23" x14ac:dyDescent="0.25">
      <c r="A43">
        <f>'Assessed Non-TIF_Combined'!A43</f>
        <v>2026</v>
      </c>
      <c r="B43" t="str">
        <f>'Assessed Non-TIF_Combined'!B43</f>
        <v>07</v>
      </c>
      <c r="C43" t="str">
        <f>'Assessed Non-TIF_Combined'!C43</f>
        <v>0916</v>
      </c>
      <c r="D43" t="str">
        <f>'Assessed Non-TIF_Combined'!D43</f>
        <v/>
      </c>
      <c r="E43" t="str">
        <f>'Assessed Non-TIF_Combined'!E43</f>
        <v/>
      </c>
      <c r="F43" t="str">
        <f>'Assessed Non-TIF_Combined'!F43</f>
        <v>0916</v>
      </c>
      <c r="G43" t="str">
        <f>'Assessed Non-TIF_Combined'!G43</f>
        <v>CAL</v>
      </c>
      <c r="H43" s="8">
        <f>SUMPRODUCT(SUMIFS(AssessedValuation[100% Residential],AssessedValuation[Dist],$C43:$E43,AssessedValuation[Tif_NonTIF],$A$4))</f>
        <v>0</v>
      </c>
      <c r="I43" s="8">
        <f>SUMPRODUCT(SUMIFS(AssessedValuation[100% Ag Land],AssessedValuation[Dist],$C43:$E43,AssessedValuation[Tif_NonTIF],$A$4))</f>
        <v>0</v>
      </c>
      <c r="J43" s="8">
        <f>SUMPRODUCT(SUMIFS(AssessedValuation[100% Ag Building],AssessedValuation[Dist],$C43:$E43,AssessedValuation[Tif_NonTIF],$A$4))</f>
        <v>0</v>
      </c>
      <c r="K43" s="8">
        <f>SUMPRODUCT(SUMIFS(AssessedValuation[100% Commercial],AssessedValuation[Dist],$C43:$E43,AssessedValuation[Tif_NonTIF],$A$4))</f>
        <v>0</v>
      </c>
      <c r="L43" s="8">
        <f>SUMPRODUCT(SUMIFS(AssessedValuation[100% Industrial],AssessedValuation[Dist],$C43:$E43,AssessedValuation[Tif_NonTIF],$A$4))</f>
        <v>0</v>
      </c>
      <c r="M43" s="8">
        <f>SUMPRODUCT(SUMIFS(AssessedValuation[100% Reserved],AssessedValuation[Dist],$C43:$E43,AssessedValuation[Tif_NonTIF],$A$4))</f>
        <v>0</v>
      </c>
      <c r="N43" s="8">
        <f>SUMPRODUCT(SUMIFS(AssessedValuation[100% Reserved4],AssessedValuation[Dist],$C43,AssessedValuation[Tif_NonTIF],$A$4))</f>
        <v>0</v>
      </c>
      <c r="O43" s="8">
        <f>SUMPRODUCT(SUMIFS(AssessedValuation[100% Railroads],AssessedValuation[Dist],$C43:$E43,AssessedValuation[Tif_NonTIF],$A$4))</f>
        <v>0</v>
      </c>
      <c r="P43" s="8">
        <f>SUMPRODUCT(SUMIFS(AssessedValuation[100% Utilities],AssessedValuation[Dist],$C43:$E43,AssessedValuation[Tif_NonTIF],$A$4))</f>
        <v>0</v>
      </c>
      <c r="Q43" s="8">
        <f>SUMPRODUCT(SUMIFS(AssessedValuation[100% Other],AssessedValuation[Dist],$C43:$E43,AssessedValuation[Tif_NonTIF],$A$4))</f>
        <v>0</v>
      </c>
      <c r="R43" s="8">
        <f>SUMPRODUCT(SUMIFS(AssessedValuation[100% Gross],AssessedValuation[Dist],$C43:$E43,AssessedValuation[Tif_NonTIF],$A$4))</f>
        <v>0</v>
      </c>
      <c r="S43" s="8">
        <f>SUMPRODUCT(SUMIFS(AssessedValuation[100% Military Exempt],AssessedValuation[Dist],$C43:$E43,AssessedValuation[Tif_NonTIF],$A$4))</f>
        <v>0</v>
      </c>
      <c r="T43" s="8">
        <f>SUMPRODUCT(SUMIFS(AssessedValuation[100% Homestead Exempt],AssessedValuation[Dist],$C43:$E43,AssessedValuation[Tif_NonTIF],$A$4))</f>
        <v>0</v>
      </c>
      <c r="U43" s="8">
        <f>SUMPRODUCT(SUMIFS(AssessedValuation[100% Net],AssessedValuation[Dist],$C43:$E43,AssessedValuation[Tif_NonTIF],$A$4))</f>
        <v>0</v>
      </c>
      <c r="V43" s="8">
        <f>SUMPRODUCT(SUMIFS(AssessedValuation[100% Gas &amp; Elec Utilities],AssessedValuation[Dist],$C43:$E43,AssessedValuation[Tif_NonTIF],$A$4))</f>
        <v>0</v>
      </c>
      <c r="W43" s="8">
        <f t="shared" si="0"/>
        <v>0</v>
      </c>
    </row>
    <row r="44" spans="1:23" x14ac:dyDescent="0.25">
      <c r="A44">
        <f>'Assessed Non-TIF_Combined'!A44</f>
        <v>2026</v>
      </c>
      <c r="B44" t="str">
        <f>'Assessed Non-TIF_Combined'!B44</f>
        <v>09</v>
      </c>
      <c r="C44" t="str">
        <f>'Assessed Non-TIF_Combined'!C44</f>
        <v>0918</v>
      </c>
      <c r="D44" t="str">
        <f>'Assessed Non-TIF_Combined'!D44</f>
        <v/>
      </c>
      <c r="E44" t="str">
        <f>'Assessed Non-TIF_Combined'!E44</f>
        <v/>
      </c>
      <c r="F44" t="str">
        <f>'Assessed Non-TIF_Combined'!F44</f>
        <v>0918</v>
      </c>
      <c r="G44" t="str">
        <f>'Assessed Non-TIF_Combined'!G44</f>
        <v>Calamus-Wheatland</v>
      </c>
      <c r="H44" s="8">
        <f>SUMPRODUCT(SUMIFS(AssessedValuation[100% Residential],AssessedValuation[Dist],$C44:$E44,AssessedValuation[Tif_NonTIF],$A$4))</f>
        <v>0</v>
      </c>
      <c r="I44" s="8">
        <f>SUMPRODUCT(SUMIFS(AssessedValuation[100% Ag Land],AssessedValuation[Dist],$C44:$E44,AssessedValuation[Tif_NonTIF],$A$4))</f>
        <v>0</v>
      </c>
      <c r="J44" s="8">
        <f>SUMPRODUCT(SUMIFS(AssessedValuation[100% Ag Building],AssessedValuation[Dist],$C44:$E44,AssessedValuation[Tif_NonTIF],$A$4))</f>
        <v>0</v>
      </c>
      <c r="K44" s="8">
        <f>SUMPRODUCT(SUMIFS(AssessedValuation[100% Commercial],AssessedValuation[Dist],$C44:$E44,AssessedValuation[Tif_NonTIF],$A$4))</f>
        <v>0</v>
      </c>
      <c r="L44" s="8">
        <f>SUMPRODUCT(SUMIFS(AssessedValuation[100% Industrial],AssessedValuation[Dist],$C44:$E44,AssessedValuation[Tif_NonTIF],$A$4))</f>
        <v>0</v>
      </c>
      <c r="M44" s="8">
        <f>SUMPRODUCT(SUMIFS(AssessedValuation[100% Reserved],AssessedValuation[Dist],$C44:$E44,AssessedValuation[Tif_NonTIF],$A$4))</f>
        <v>0</v>
      </c>
      <c r="N44" s="8">
        <f>SUMPRODUCT(SUMIFS(AssessedValuation[100% Reserved4],AssessedValuation[Dist],$C44,AssessedValuation[Tif_NonTIF],$A$4))</f>
        <v>0</v>
      </c>
      <c r="O44" s="8">
        <f>SUMPRODUCT(SUMIFS(AssessedValuation[100% Railroads],AssessedValuation[Dist],$C44:$E44,AssessedValuation[Tif_NonTIF],$A$4))</f>
        <v>0</v>
      </c>
      <c r="P44" s="8">
        <f>SUMPRODUCT(SUMIFS(AssessedValuation[100% Utilities],AssessedValuation[Dist],$C44:$E44,AssessedValuation[Tif_NonTIF],$A$4))</f>
        <v>0</v>
      </c>
      <c r="Q44" s="8">
        <f>SUMPRODUCT(SUMIFS(AssessedValuation[100% Other],AssessedValuation[Dist],$C44:$E44,AssessedValuation[Tif_NonTIF],$A$4))</f>
        <v>0</v>
      </c>
      <c r="R44" s="8">
        <f>SUMPRODUCT(SUMIFS(AssessedValuation[100% Gross],AssessedValuation[Dist],$C44:$E44,AssessedValuation[Tif_NonTIF],$A$4))</f>
        <v>0</v>
      </c>
      <c r="S44" s="8">
        <f>SUMPRODUCT(SUMIFS(AssessedValuation[100% Military Exempt],AssessedValuation[Dist],$C44:$E44,AssessedValuation[Tif_NonTIF],$A$4))</f>
        <v>0</v>
      </c>
      <c r="T44" s="8">
        <f>SUMPRODUCT(SUMIFS(AssessedValuation[100% Homestead Exempt],AssessedValuation[Dist],$C44:$E44,AssessedValuation[Tif_NonTIF],$A$4))</f>
        <v>0</v>
      </c>
      <c r="U44" s="8">
        <f>SUMPRODUCT(SUMIFS(AssessedValuation[100% Net],AssessedValuation[Dist],$C44:$E44,AssessedValuation[Tif_NonTIF],$A$4))</f>
        <v>0</v>
      </c>
      <c r="V44" s="8">
        <f>SUMPRODUCT(SUMIFS(AssessedValuation[100% Gas &amp; Elec Utilities],AssessedValuation[Dist],$C44:$E44,AssessedValuation[Tif_NonTIF],$A$4))</f>
        <v>0</v>
      </c>
      <c r="W44" s="8">
        <f t="shared" si="0"/>
        <v>0</v>
      </c>
    </row>
    <row r="45" spans="1:23" x14ac:dyDescent="0.25">
      <c r="A45">
        <f>'Assessed Non-TIF_Combined'!A45</f>
        <v>2026</v>
      </c>
      <c r="B45" t="str">
        <f>'Assessed Non-TIF_Combined'!B45</f>
        <v>13</v>
      </c>
      <c r="C45" t="str">
        <f>'Assessed Non-TIF_Combined'!C45</f>
        <v>0914</v>
      </c>
      <c r="D45" t="str">
        <f>'Assessed Non-TIF_Combined'!D45</f>
        <v/>
      </c>
      <c r="E45" t="str">
        <f>'Assessed Non-TIF_Combined'!E45</f>
        <v/>
      </c>
      <c r="F45" t="str">
        <f>'Assessed Non-TIF_Combined'!F45</f>
        <v>0914</v>
      </c>
      <c r="G45" t="str">
        <f>'Assessed Non-TIF_Combined'!G45</f>
        <v>CAM</v>
      </c>
      <c r="H45" s="8">
        <f>SUMPRODUCT(SUMIFS(AssessedValuation[100% Residential],AssessedValuation[Dist],$C45:$E45,AssessedValuation[Tif_NonTIF],$A$4))</f>
        <v>0</v>
      </c>
      <c r="I45" s="8">
        <f>SUMPRODUCT(SUMIFS(AssessedValuation[100% Ag Land],AssessedValuation[Dist],$C45:$E45,AssessedValuation[Tif_NonTIF],$A$4))</f>
        <v>136335</v>
      </c>
      <c r="J45" s="8">
        <f>SUMPRODUCT(SUMIFS(AssessedValuation[100% Ag Building],AssessedValuation[Dist],$C45:$E45,AssessedValuation[Tif_NonTIF],$A$4))</f>
        <v>0</v>
      </c>
      <c r="K45" s="8">
        <f>SUMPRODUCT(SUMIFS(AssessedValuation[100% Commercial],AssessedValuation[Dist],$C45:$E45,AssessedValuation[Tif_NonTIF],$A$4))</f>
        <v>0</v>
      </c>
      <c r="L45" s="8">
        <f>SUMPRODUCT(SUMIFS(AssessedValuation[100% Industrial],AssessedValuation[Dist],$C45:$E45,AssessedValuation[Tif_NonTIF],$A$4))</f>
        <v>60302530</v>
      </c>
      <c r="M45" s="8">
        <f>SUMPRODUCT(SUMIFS(AssessedValuation[100% Reserved],AssessedValuation[Dist],$C45:$E45,AssessedValuation[Tif_NonTIF],$A$4))</f>
        <v>0</v>
      </c>
      <c r="N45" s="8">
        <f>SUMPRODUCT(SUMIFS(AssessedValuation[100% Reserved4],AssessedValuation[Dist],$C45,AssessedValuation[Tif_NonTIF],$A$4))</f>
        <v>0</v>
      </c>
      <c r="O45" s="8">
        <f>SUMPRODUCT(SUMIFS(AssessedValuation[100% Railroads],AssessedValuation[Dist],$C45:$E45,AssessedValuation[Tif_NonTIF],$A$4))</f>
        <v>0</v>
      </c>
      <c r="P45" s="8">
        <f>SUMPRODUCT(SUMIFS(AssessedValuation[100% Utilities],AssessedValuation[Dist],$C45:$E45,AssessedValuation[Tif_NonTIF],$A$4))</f>
        <v>0</v>
      </c>
      <c r="Q45" s="8">
        <f>SUMPRODUCT(SUMIFS(AssessedValuation[100% Other],AssessedValuation[Dist],$C45:$E45,AssessedValuation[Tif_NonTIF],$A$4))</f>
        <v>0</v>
      </c>
      <c r="R45" s="8">
        <f>SUMPRODUCT(SUMIFS(AssessedValuation[100% Gross],AssessedValuation[Dist],$C45:$E45,AssessedValuation[Tif_NonTIF],$A$4))</f>
        <v>60438865</v>
      </c>
      <c r="S45" s="8">
        <f>SUMPRODUCT(SUMIFS(AssessedValuation[100% Military Exempt],AssessedValuation[Dist],$C45:$E45,AssessedValuation[Tif_NonTIF],$A$4))</f>
        <v>0</v>
      </c>
      <c r="T45" s="8">
        <f>SUMPRODUCT(SUMIFS(AssessedValuation[100% Homestead Exempt],AssessedValuation[Dist],$C45:$E45,AssessedValuation[Tif_NonTIF],$A$4))</f>
        <v>0</v>
      </c>
      <c r="U45" s="8">
        <f>SUMPRODUCT(SUMIFS(AssessedValuation[100% Net],AssessedValuation[Dist],$C45:$E45,AssessedValuation[Tif_NonTIF],$A$4))</f>
        <v>60438865</v>
      </c>
      <c r="V45" s="8">
        <f>SUMPRODUCT(SUMIFS(AssessedValuation[100% Gas &amp; Elec Utilities],AssessedValuation[Dist],$C45:$E45,AssessedValuation[Tif_NonTIF],$A$4))</f>
        <v>0</v>
      </c>
      <c r="W45" s="8">
        <f t="shared" si="0"/>
        <v>60438865</v>
      </c>
    </row>
    <row r="46" spans="1:23" x14ac:dyDescent="0.25">
      <c r="A46">
        <f>'Assessed Non-TIF_Combined'!A46</f>
        <v>2026</v>
      </c>
      <c r="B46" t="str">
        <f>'Assessed Non-TIF_Combined'!B46</f>
        <v>09</v>
      </c>
      <c r="C46" t="str">
        <f>'Assessed Non-TIF_Combined'!C46</f>
        <v>0936</v>
      </c>
      <c r="D46" t="str">
        <f>'Assessed Non-TIF_Combined'!D46</f>
        <v/>
      </c>
      <c r="E46" t="str">
        <f>'Assessed Non-TIF_Combined'!E46</f>
        <v/>
      </c>
      <c r="F46" t="str">
        <f>'Assessed Non-TIF_Combined'!F46</f>
        <v>0936</v>
      </c>
      <c r="G46" t="str">
        <f>'Assessed Non-TIF_Combined'!G46</f>
        <v>Camanche</v>
      </c>
      <c r="H46" s="8">
        <f>SUMPRODUCT(SUMIFS(AssessedValuation[100% Residential],AssessedValuation[Dist],$C46:$E46,AssessedValuation[Tif_NonTIF],$A$4))</f>
        <v>14568908</v>
      </c>
      <c r="I46" s="8">
        <f>SUMPRODUCT(SUMIFS(AssessedValuation[100% Ag Land],AssessedValuation[Dist],$C46:$E46,AssessedValuation[Tif_NonTIF],$A$4))</f>
        <v>0</v>
      </c>
      <c r="J46" s="8">
        <f>SUMPRODUCT(SUMIFS(AssessedValuation[100% Ag Building],AssessedValuation[Dist],$C46:$E46,AssessedValuation[Tif_NonTIF],$A$4))</f>
        <v>0</v>
      </c>
      <c r="K46" s="8">
        <f>SUMPRODUCT(SUMIFS(AssessedValuation[100% Commercial],AssessedValuation[Dist],$C46:$E46,AssessedValuation[Tif_NonTIF],$A$4))</f>
        <v>0</v>
      </c>
      <c r="L46" s="8">
        <f>SUMPRODUCT(SUMIFS(AssessedValuation[100% Industrial],AssessedValuation[Dist],$C46:$E46,AssessedValuation[Tif_NonTIF],$A$4))</f>
        <v>0</v>
      </c>
      <c r="M46" s="8">
        <f>SUMPRODUCT(SUMIFS(AssessedValuation[100% Reserved],AssessedValuation[Dist],$C46:$E46,AssessedValuation[Tif_NonTIF],$A$4))</f>
        <v>0</v>
      </c>
      <c r="N46" s="8">
        <f>SUMPRODUCT(SUMIFS(AssessedValuation[100% Reserved4],AssessedValuation[Dist],$C46,AssessedValuation[Tif_NonTIF],$A$4))</f>
        <v>0</v>
      </c>
      <c r="O46" s="8">
        <f>SUMPRODUCT(SUMIFS(AssessedValuation[100% Railroads],AssessedValuation[Dist],$C46:$E46,AssessedValuation[Tif_NonTIF],$A$4))</f>
        <v>0</v>
      </c>
      <c r="P46" s="8">
        <f>SUMPRODUCT(SUMIFS(AssessedValuation[100% Utilities],AssessedValuation[Dist],$C46:$E46,AssessedValuation[Tif_NonTIF],$A$4))</f>
        <v>0</v>
      </c>
      <c r="Q46" s="8">
        <f>SUMPRODUCT(SUMIFS(AssessedValuation[100% Other],AssessedValuation[Dist],$C46:$E46,AssessedValuation[Tif_NonTIF],$A$4))</f>
        <v>0</v>
      </c>
      <c r="R46" s="8">
        <f>SUMPRODUCT(SUMIFS(AssessedValuation[100% Gross],AssessedValuation[Dist],$C46:$E46,AssessedValuation[Tif_NonTIF],$A$4))</f>
        <v>14568908</v>
      </c>
      <c r="S46" s="8">
        <f>SUMPRODUCT(SUMIFS(AssessedValuation[100% Military Exempt],AssessedValuation[Dist],$C46:$E46,AssessedValuation[Tif_NonTIF],$A$4))</f>
        <v>60000</v>
      </c>
      <c r="T46" s="8">
        <f>SUMPRODUCT(SUMIFS(AssessedValuation[100% Homestead Exempt],AssessedValuation[Dist],$C46:$E46,AssessedValuation[Tif_NonTIF],$A$4))</f>
        <v>188500</v>
      </c>
      <c r="U46" s="8">
        <f>SUMPRODUCT(SUMIFS(AssessedValuation[100% Net],AssessedValuation[Dist],$C46:$E46,AssessedValuation[Tif_NonTIF],$A$4))</f>
        <v>14320408</v>
      </c>
      <c r="V46" s="8">
        <f>SUMPRODUCT(SUMIFS(AssessedValuation[100% Gas &amp; Elec Utilities],AssessedValuation[Dist],$C46:$E46,AssessedValuation[Tif_NonTIF],$A$4))</f>
        <v>0</v>
      </c>
      <c r="W46" s="8">
        <f t="shared" si="0"/>
        <v>14320408</v>
      </c>
    </row>
    <row r="47" spans="1:23" x14ac:dyDescent="0.25">
      <c r="A47">
        <f>'Assessed Non-TIF_Combined'!A47</f>
        <v>2026</v>
      </c>
      <c r="B47" t="str">
        <f>'Assessed Non-TIF_Combined'!B47</f>
        <v>15</v>
      </c>
      <c r="C47" t="str">
        <f>'Assessed Non-TIF_Combined'!C47</f>
        <v>0977</v>
      </c>
      <c r="D47" t="str">
        <f>'Assessed Non-TIF_Combined'!D47</f>
        <v/>
      </c>
      <c r="E47" t="str">
        <f>'Assessed Non-TIF_Combined'!E47</f>
        <v/>
      </c>
      <c r="F47" t="str">
        <f>'Assessed Non-TIF_Combined'!F47</f>
        <v>0977</v>
      </c>
      <c r="G47" t="str">
        <f>'Assessed Non-TIF_Combined'!G47</f>
        <v>Cardinal</v>
      </c>
      <c r="H47" s="8">
        <f>SUMPRODUCT(SUMIFS(AssessedValuation[100% Residential],AssessedValuation[Dist],$C47:$E47,AssessedValuation[Tif_NonTIF],$A$4))</f>
        <v>0</v>
      </c>
      <c r="I47" s="8">
        <f>SUMPRODUCT(SUMIFS(AssessedValuation[100% Ag Land],AssessedValuation[Dist],$C47:$E47,AssessedValuation[Tif_NonTIF],$A$4))</f>
        <v>0</v>
      </c>
      <c r="J47" s="8">
        <f>SUMPRODUCT(SUMIFS(AssessedValuation[100% Ag Building],AssessedValuation[Dist],$C47:$E47,AssessedValuation[Tif_NonTIF],$A$4))</f>
        <v>0</v>
      </c>
      <c r="K47" s="8">
        <f>SUMPRODUCT(SUMIFS(AssessedValuation[100% Commercial],AssessedValuation[Dist],$C47:$E47,AssessedValuation[Tif_NonTIF],$A$4))</f>
        <v>0</v>
      </c>
      <c r="L47" s="8">
        <f>SUMPRODUCT(SUMIFS(AssessedValuation[100% Industrial],AssessedValuation[Dist],$C47:$E47,AssessedValuation[Tif_NonTIF],$A$4))</f>
        <v>0</v>
      </c>
      <c r="M47" s="8">
        <f>SUMPRODUCT(SUMIFS(AssessedValuation[100% Reserved],AssessedValuation[Dist],$C47:$E47,AssessedValuation[Tif_NonTIF],$A$4))</f>
        <v>0</v>
      </c>
      <c r="N47" s="8">
        <f>SUMPRODUCT(SUMIFS(AssessedValuation[100% Reserved4],AssessedValuation[Dist],$C47,AssessedValuation[Tif_NonTIF],$A$4))</f>
        <v>0</v>
      </c>
      <c r="O47" s="8">
        <f>SUMPRODUCT(SUMIFS(AssessedValuation[100% Railroads],AssessedValuation[Dist],$C47:$E47,AssessedValuation[Tif_NonTIF],$A$4))</f>
        <v>0</v>
      </c>
      <c r="P47" s="8">
        <f>SUMPRODUCT(SUMIFS(AssessedValuation[100% Utilities],AssessedValuation[Dist],$C47:$E47,AssessedValuation[Tif_NonTIF],$A$4))</f>
        <v>0</v>
      </c>
      <c r="Q47" s="8">
        <f>SUMPRODUCT(SUMIFS(AssessedValuation[100% Other],AssessedValuation[Dist],$C47:$E47,AssessedValuation[Tif_NonTIF],$A$4))</f>
        <v>0</v>
      </c>
      <c r="R47" s="8">
        <f>SUMPRODUCT(SUMIFS(AssessedValuation[100% Gross],AssessedValuation[Dist],$C47:$E47,AssessedValuation[Tif_NonTIF],$A$4))</f>
        <v>0</v>
      </c>
      <c r="S47" s="8">
        <f>SUMPRODUCT(SUMIFS(AssessedValuation[100% Military Exempt],AssessedValuation[Dist],$C47:$E47,AssessedValuation[Tif_NonTIF],$A$4))</f>
        <v>0</v>
      </c>
      <c r="T47" s="8">
        <f>SUMPRODUCT(SUMIFS(AssessedValuation[100% Homestead Exempt],AssessedValuation[Dist],$C47:$E47,AssessedValuation[Tif_NonTIF],$A$4))</f>
        <v>0</v>
      </c>
      <c r="U47" s="8">
        <f>SUMPRODUCT(SUMIFS(AssessedValuation[100% Net],AssessedValuation[Dist],$C47:$E47,AssessedValuation[Tif_NonTIF],$A$4))</f>
        <v>0</v>
      </c>
      <c r="V47" s="8">
        <f>SUMPRODUCT(SUMIFS(AssessedValuation[100% Gas &amp; Elec Utilities],AssessedValuation[Dist],$C47:$E47,AssessedValuation[Tif_NonTIF],$A$4))</f>
        <v>0</v>
      </c>
      <c r="W47" s="8">
        <f t="shared" si="0"/>
        <v>0</v>
      </c>
    </row>
    <row r="48" spans="1:23" x14ac:dyDescent="0.25">
      <c r="A48">
        <f>'Assessed Non-TIF_Combined'!A48</f>
        <v>2026</v>
      </c>
      <c r="B48" t="str">
        <f>'Assessed Non-TIF_Combined'!B48</f>
        <v>11</v>
      </c>
      <c r="C48" t="str">
        <f>'Assessed Non-TIF_Combined'!C48</f>
        <v>0981</v>
      </c>
      <c r="D48" t="str">
        <f>'Assessed Non-TIF_Combined'!D48</f>
        <v/>
      </c>
      <c r="E48" t="str">
        <f>'Assessed Non-TIF_Combined'!E48</f>
        <v/>
      </c>
      <c r="F48" t="str">
        <f>'Assessed Non-TIF_Combined'!F48</f>
        <v>0981</v>
      </c>
      <c r="G48" t="str">
        <f>'Assessed Non-TIF_Combined'!G48</f>
        <v>Carlisle</v>
      </c>
      <c r="H48" s="8">
        <f>SUMPRODUCT(SUMIFS(AssessedValuation[100% Residential],AssessedValuation[Dist],$C48:$E48,AssessedValuation[Tif_NonTIF],$A$4))</f>
        <v>0</v>
      </c>
      <c r="I48" s="8">
        <f>SUMPRODUCT(SUMIFS(AssessedValuation[100% Ag Land],AssessedValuation[Dist],$C48:$E48,AssessedValuation[Tif_NonTIF],$A$4))</f>
        <v>0</v>
      </c>
      <c r="J48" s="8">
        <f>SUMPRODUCT(SUMIFS(AssessedValuation[100% Ag Building],AssessedValuation[Dist],$C48:$E48,AssessedValuation[Tif_NonTIF],$A$4))</f>
        <v>0</v>
      </c>
      <c r="K48" s="8">
        <f>SUMPRODUCT(SUMIFS(AssessedValuation[100% Commercial],AssessedValuation[Dist],$C48:$E48,AssessedValuation[Tif_NonTIF],$A$4))</f>
        <v>26354896</v>
      </c>
      <c r="L48" s="8">
        <f>SUMPRODUCT(SUMIFS(AssessedValuation[100% Industrial],AssessedValuation[Dist],$C48:$E48,AssessedValuation[Tif_NonTIF],$A$4))</f>
        <v>8772892</v>
      </c>
      <c r="M48" s="8">
        <f>SUMPRODUCT(SUMIFS(AssessedValuation[100% Reserved],AssessedValuation[Dist],$C48:$E48,AssessedValuation[Tif_NonTIF],$A$4))</f>
        <v>0</v>
      </c>
      <c r="N48" s="8">
        <f>SUMPRODUCT(SUMIFS(AssessedValuation[100% Reserved4],AssessedValuation[Dist],$C48,AssessedValuation[Tif_NonTIF],$A$4))</f>
        <v>0</v>
      </c>
      <c r="O48" s="8">
        <f>SUMPRODUCT(SUMIFS(AssessedValuation[100% Railroads],AssessedValuation[Dist],$C48:$E48,AssessedValuation[Tif_NonTIF],$A$4))</f>
        <v>0</v>
      </c>
      <c r="P48" s="8">
        <f>SUMPRODUCT(SUMIFS(AssessedValuation[100% Utilities],AssessedValuation[Dist],$C48:$E48,AssessedValuation[Tif_NonTIF],$A$4))</f>
        <v>0</v>
      </c>
      <c r="Q48" s="8">
        <f>SUMPRODUCT(SUMIFS(AssessedValuation[100% Other],AssessedValuation[Dist],$C48:$E48,AssessedValuation[Tif_NonTIF],$A$4))</f>
        <v>0</v>
      </c>
      <c r="R48" s="8">
        <f>SUMPRODUCT(SUMIFS(AssessedValuation[100% Gross],AssessedValuation[Dist],$C48:$E48,AssessedValuation[Tif_NonTIF],$A$4))</f>
        <v>35127788</v>
      </c>
      <c r="S48" s="8">
        <f>SUMPRODUCT(SUMIFS(AssessedValuation[100% Military Exempt],AssessedValuation[Dist],$C48:$E48,AssessedValuation[Tif_NonTIF],$A$4))</f>
        <v>0</v>
      </c>
      <c r="T48" s="8">
        <f>SUMPRODUCT(SUMIFS(AssessedValuation[100% Homestead Exempt],AssessedValuation[Dist],$C48:$E48,AssessedValuation[Tif_NonTIF],$A$4))</f>
        <v>0</v>
      </c>
      <c r="U48" s="8">
        <f>SUMPRODUCT(SUMIFS(AssessedValuation[100% Net],AssessedValuation[Dist],$C48:$E48,AssessedValuation[Tif_NonTIF],$A$4))</f>
        <v>35127788</v>
      </c>
      <c r="V48" s="8">
        <f>SUMPRODUCT(SUMIFS(AssessedValuation[100% Gas &amp; Elec Utilities],AssessedValuation[Dist],$C48:$E48,AssessedValuation[Tif_NonTIF],$A$4))</f>
        <v>0</v>
      </c>
      <c r="W48" s="8">
        <f t="shared" si="0"/>
        <v>35127788</v>
      </c>
    </row>
    <row r="49" spans="1:23" x14ac:dyDescent="0.25">
      <c r="A49">
        <f>'Assessed Non-TIF_Combined'!A49</f>
        <v>2026</v>
      </c>
      <c r="B49" t="str">
        <f>'Assessed Non-TIF_Combined'!B49</f>
        <v>11</v>
      </c>
      <c r="C49" t="str">
        <f>'Assessed Non-TIF_Combined'!C49</f>
        <v>0999</v>
      </c>
      <c r="D49" t="str">
        <f>'Assessed Non-TIF_Combined'!D49</f>
        <v/>
      </c>
      <c r="E49" t="str">
        <f>'Assessed Non-TIF_Combined'!E49</f>
        <v/>
      </c>
      <c r="F49" t="str">
        <f>'Assessed Non-TIF_Combined'!F49</f>
        <v>0999</v>
      </c>
      <c r="G49" t="str">
        <f>'Assessed Non-TIF_Combined'!G49</f>
        <v>Carroll</v>
      </c>
      <c r="H49" s="8">
        <f>SUMPRODUCT(SUMIFS(AssessedValuation[100% Residential],AssessedValuation[Dist],$C49:$E49,AssessedValuation[Tif_NonTIF],$A$4))</f>
        <v>12310229</v>
      </c>
      <c r="I49" s="8">
        <f>SUMPRODUCT(SUMIFS(AssessedValuation[100% Ag Land],AssessedValuation[Dist],$C49:$E49,AssessedValuation[Tif_NonTIF],$A$4))</f>
        <v>46689</v>
      </c>
      <c r="J49" s="8">
        <f>SUMPRODUCT(SUMIFS(AssessedValuation[100% Ag Building],AssessedValuation[Dist],$C49:$E49,AssessedValuation[Tif_NonTIF],$A$4))</f>
        <v>0</v>
      </c>
      <c r="K49" s="8">
        <f>SUMPRODUCT(SUMIFS(AssessedValuation[100% Commercial],AssessedValuation[Dist],$C49:$E49,AssessedValuation[Tif_NonTIF],$A$4))</f>
        <v>55121152</v>
      </c>
      <c r="L49" s="8">
        <f>SUMPRODUCT(SUMIFS(AssessedValuation[100% Industrial],AssessedValuation[Dist],$C49:$E49,AssessedValuation[Tif_NonTIF],$A$4))</f>
        <v>9544517</v>
      </c>
      <c r="M49" s="8">
        <f>SUMPRODUCT(SUMIFS(AssessedValuation[100% Reserved],AssessedValuation[Dist],$C49:$E49,AssessedValuation[Tif_NonTIF],$A$4))</f>
        <v>0</v>
      </c>
      <c r="N49" s="8">
        <f>SUMPRODUCT(SUMIFS(AssessedValuation[100% Reserved4],AssessedValuation[Dist],$C49,AssessedValuation[Tif_NonTIF],$A$4))</f>
        <v>0</v>
      </c>
      <c r="O49" s="8">
        <f>SUMPRODUCT(SUMIFS(AssessedValuation[100% Railroads],AssessedValuation[Dist],$C49:$E49,AssessedValuation[Tif_NonTIF],$A$4))</f>
        <v>0</v>
      </c>
      <c r="P49" s="8">
        <f>SUMPRODUCT(SUMIFS(AssessedValuation[100% Utilities],AssessedValuation[Dist],$C49:$E49,AssessedValuation[Tif_NonTIF],$A$4))</f>
        <v>0</v>
      </c>
      <c r="Q49" s="8">
        <f>SUMPRODUCT(SUMIFS(AssessedValuation[100% Other],AssessedValuation[Dist],$C49:$E49,AssessedValuation[Tif_NonTIF],$A$4))</f>
        <v>0</v>
      </c>
      <c r="R49" s="8">
        <f>SUMPRODUCT(SUMIFS(AssessedValuation[100% Gross],AssessedValuation[Dist],$C49:$E49,AssessedValuation[Tif_NonTIF],$A$4))</f>
        <v>77022587</v>
      </c>
      <c r="S49" s="8">
        <f>SUMPRODUCT(SUMIFS(AssessedValuation[100% Military Exempt],AssessedValuation[Dist],$C49:$E49,AssessedValuation[Tif_NonTIF],$A$4))</f>
        <v>8000</v>
      </c>
      <c r="T49" s="8">
        <f>SUMPRODUCT(SUMIFS(AssessedValuation[100% Homestead Exempt],AssessedValuation[Dist],$C49:$E49,AssessedValuation[Tif_NonTIF],$A$4))</f>
        <v>78000</v>
      </c>
      <c r="U49" s="8">
        <f>SUMPRODUCT(SUMIFS(AssessedValuation[100% Net],AssessedValuation[Dist],$C49:$E49,AssessedValuation[Tif_NonTIF],$A$4))</f>
        <v>76936587</v>
      </c>
      <c r="V49" s="8">
        <f>SUMPRODUCT(SUMIFS(AssessedValuation[100% Gas &amp; Elec Utilities],AssessedValuation[Dist],$C49:$E49,AssessedValuation[Tif_NonTIF],$A$4))</f>
        <v>0</v>
      </c>
      <c r="W49" s="8">
        <f t="shared" si="0"/>
        <v>76936587</v>
      </c>
    </row>
    <row r="50" spans="1:23" x14ac:dyDescent="0.25">
      <c r="A50">
        <f>'Assessed Non-TIF_Combined'!A50</f>
        <v>2026</v>
      </c>
      <c r="B50" t="str">
        <f>'Assessed Non-TIF_Combined'!B50</f>
        <v>07</v>
      </c>
      <c r="C50" t="str">
        <f>'Assessed Non-TIF_Combined'!C50</f>
        <v>1044</v>
      </c>
      <c r="D50" t="str">
        <f>'Assessed Non-TIF_Combined'!D50</f>
        <v/>
      </c>
      <c r="E50" t="str">
        <f>'Assessed Non-TIF_Combined'!E50</f>
        <v/>
      </c>
      <c r="F50" t="str">
        <f>'Assessed Non-TIF_Combined'!F50</f>
        <v>1044</v>
      </c>
      <c r="G50" t="str">
        <f>'Assessed Non-TIF_Combined'!G50</f>
        <v>Cedar Falls</v>
      </c>
      <c r="H50" s="8">
        <f>SUMPRODUCT(SUMIFS(AssessedValuation[100% Residential],AssessedValuation[Dist],$C50:$E50,AssessedValuation[Tif_NonTIF],$A$4))</f>
        <v>40341221</v>
      </c>
      <c r="I50" s="8">
        <f>SUMPRODUCT(SUMIFS(AssessedValuation[100% Ag Land],AssessedValuation[Dist],$C50:$E50,AssessedValuation[Tif_NonTIF],$A$4))</f>
        <v>27848</v>
      </c>
      <c r="J50" s="8">
        <f>SUMPRODUCT(SUMIFS(AssessedValuation[100% Ag Building],AssessedValuation[Dist],$C50:$E50,AssessedValuation[Tif_NonTIF],$A$4))</f>
        <v>262</v>
      </c>
      <c r="K50" s="8">
        <f>SUMPRODUCT(SUMIFS(AssessedValuation[100% Commercial],AssessedValuation[Dist],$C50:$E50,AssessedValuation[Tif_NonTIF],$A$4))</f>
        <v>165456270</v>
      </c>
      <c r="L50" s="8">
        <f>SUMPRODUCT(SUMIFS(AssessedValuation[100% Industrial],AssessedValuation[Dist],$C50:$E50,AssessedValuation[Tif_NonTIF],$A$4))</f>
        <v>22456158</v>
      </c>
      <c r="M50" s="8">
        <f>SUMPRODUCT(SUMIFS(AssessedValuation[100% Reserved],AssessedValuation[Dist],$C50:$E50,AssessedValuation[Tif_NonTIF],$A$4))</f>
        <v>0</v>
      </c>
      <c r="N50" s="8">
        <f>SUMPRODUCT(SUMIFS(AssessedValuation[100% Reserved4],AssessedValuation[Dist],$C50,AssessedValuation[Tif_NonTIF],$A$4))</f>
        <v>0</v>
      </c>
      <c r="O50" s="8">
        <f>SUMPRODUCT(SUMIFS(AssessedValuation[100% Railroads],AssessedValuation[Dist],$C50:$E50,AssessedValuation[Tif_NonTIF],$A$4))</f>
        <v>0</v>
      </c>
      <c r="P50" s="8">
        <f>SUMPRODUCT(SUMIFS(AssessedValuation[100% Utilities],AssessedValuation[Dist],$C50:$E50,AssessedValuation[Tif_NonTIF],$A$4))</f>
        <v>0</v>
      </c>
      <c r="Q50" s="8">
        <f>SUMPRODUCT(SUMIFS(AssessedValuation[100% Other],AssessedValuation[Dist],$C50:$E50,AssessedValuation[Tif_NonTIF],$A$4))</f>
        <v>0</v>
      </c>
      <c r="R50" s="8">
        <f>SUMPRODUCT(SUMIFS(AssessedValuation[100% Gross],AssessedValuation[Dist],$C50:$E50,AssessedValuation[Tif_NonTIF],$A$4))</f>
        <v>228281759</v>
      </c>
      <c r="S50" s="8">
        <f>SUMPRODUCT(SUMIFS(AssessedValuation[100% Military Exempt],AssessedValuation[Dist],$C50:$E50,AssessedValuation[Tif_NonTIF],$A$4))</f>
        <v>4000</v>
      </c>
      <c r="T50" s="8">
        <f>SUMPRODUCT(SUMIFS(AssessedValuation[100% Homestead Exempt],AssessedValuation[Dist],$C50:$E50,AssessedValuation[Tif_NonTIF],$A$4))</f>
        <v>6500</v>
      </c>
      <c r="U50" s="8">
        <f>SUMPRODUCT(SUMIFS(AssessedValuation[100% Net],AssessedValuation[Dist],$C50:$E50,AssessedValuation[Tif_NonTIF],$A$4))</f>
        <v>228271259</v>
      </c>
      <c r="V50" s="8">
        <f>SUMPRODUCT(SUMIFS(AssessedValuation[100% Gas &amp; Elec Utilities],AssessedValuation[Dist],$C50:$E50,AssessedValuation[Tif_NonTIF],$A$4))</f>
        <v>0</v>
      </c>
      <c r="W50" s="8">
        <f t="shared" si="0"/>
        <v>228271259</v>
      </c>
    </row>
    <row r="51" spans="1:23" x14ac:dyDescent="0.25">
      <c r="A51">
        <f>'Assessed Non-TIF_Combined'!A51</f>
        <v>2026</v>
      </c>
      <c r="B51" t="str">
        <f>'Assessed Non-TIF_Combined'!B51</f>
        <v>10</v>
      </c>
      <c r="C51" t="str">
        <f>'Assessed Non-TIF_Combined'!C51</f>
        <v>1053</v>
      </c>
      <c r="D51" t="str">
        <f>'Assessed Non-TIF_Combined'!D51</f>
        <v/>
      </c>
      <c r="E51" t="str">
        <f>'Assessed Non-TIF_Combined'!E51</f>
        <v/>
      </c>
      <c r="F51" t="str">
        <f>'Assessed Non-TIF_Combined'!F51</f>
        <v>1053</v>
      </c>
      <c r="G51" t="str">
        <f>'Assessed Non-TIF_Combined'!G51</f>
        <v>Cedar Rapids</v>
      </c>
      <c r="H51" s="8">
        <f>SUMPRODUCT(SUMIFS(AssessedValuation[100% Residential],AssessedValuation[Dist],$C51:$E51,AssessedValuation[Tif_NonTIF],$A$4))</f>
        <v>268892739</v>
      </c>
      <c r="I51" s="8">
        <f>SUMPRODUCT(SUMIFS(AssessedValuation[100% Ag Land],AssessedValuation[Dist],$C51:$E51,AssessedValuation[Tif_NonTIF],$A$4))</f>
        <v>56410</v>
      </c>
      <c r="J51" s="8">
        <f>SUMPRODUCT(SUMIFS(AssessedValuation[100% Ag Building],AssessedValuation[Dist],$C51:$E51,AssessedValuation[Tif_NonTIF],$A$4))</f>
        <v>61559</v>
      </c>
      <c r="K51" s="8">
        <f>SUMPRODUCT(SUMIFS(AssessedValuation[100% Commercial],AssessedValuation[Dist],$C51:$E51,AssessedValuation[Tif_NonTIF],$A$4))</f>
        <v>333335938</v>
      </c>
      <c r="L51" s="8">
        <f>SUMPRODUCT(SUMIFS(AssessedValuation[100% Industrial],AssessedValuation[Dist],$C51:$E51,AssessedValuation[Tif_NonTIF],$A$4))</f>
        <v>18527007</v>
      </c>
      <c r="M51" s="8">
        <f>SUMPRODUCT(SUMIFS(AssessedValuation[100% Reserved],AssessedValuation[Dist],$C51:$E51,AssessedValuation[Tif_NonTIF],$A$4))</f>
        <v>0</v>
      </c>
      <c r="N51" s="8">
        <f>SUMPRODUCT(SUMIFS(AssessedValuation[100% Reserved4],AssessedValuation[Dist],$C51,AssessedValuation[Tif_NonTIF],$A$4))</f>
        <v>0</v>
      </c>
      <c r="O51" s="8">
        <f>SUMPRODUCT(SUMIFS(AssessedValuation[100% Railroads],AssessedValuation[Dist],$C51:$E51,AssessedValuation[Tif_NonTIF],$A$4))</f>
        <v>0</v>
      </c>
      <c r="P51" s="8">
        <f>SUMPRODUCT(SUMIFS(AssessedValuation[100% Utilities],AssessedValuation[Dist],$C51:$E51,AssessedValuation[Tif_NonTIF],$A$4))</f>
        <v>0</v>
      </c>
      <c r="Q51" s="8">
        <f>SUMPRODUCT(SUMIFS(AssessedValuation[100% Other],AssessedValuation[Dist],$C51:$E51,AssessedValuation[Tif_NonTIF],$A$4))</f>
        <v>0</v>
      </c>
      <c r="R51" s="8">
        <f>SUMPRODUCT(SUMIFS(AssessedValuation[100% Gross],AssessedValuation[Dist],$C51:$E51,AssessedValuation[Tif_NonTIF],$A$4))</f>
        <v>620873653</v>
      </c>
      <c r="S51" s="8">
        <f>SUMPRODUCT(SUMIFS(AssessedValuation[100% Military Exempt],AssessedValuation[Dist],$C51:$E51,AssessedValuation[Tif_NonTIF],$A$4))</f>
        <v>8000</v>
      </c>
      <c r="T51" s="8">
        <f>SUMPRODUCT(SUMIFS(AssessedValuation[100% Homestead Exempt],AssessedValuation[Dist],$C51:$E51,AssessedValuation[Tif_NonTIF],$A$4))</f>
        <v>13000</v>
      </c>
      <c r="U51" s="8">
        <f>SUMPRODUCT(SUMIFS(AssessedValuation[100% Net],AssessedValuation[Dist],$C51:$E51,AssessedValuation[Tif_NonTIF],$A$4))</f>
        <v>620852653</v>
      </c>
      <c r="V51" s="8">
        <f>SUMPRODUCT(SUMIFS(AssessedValuation[100% Gas &amp; Elec Utilities],AssessedValuation[Dist],$C51:$E51,AssessedValuation[Tif_NonTIF],$A$4))</f>
        <v>0</v>
      </c>
      <c r="W51" s="8">
        <f t="shared" si="0"/>
        <v>620852653</v>
      </c>
    </row>
    <row r="52" spans="1:23" x14ac:dyDescent="0.25">
      <c r="A52">
        <f>'Assessed Non-TIF_Combined'!A52</f>
        <v>2026</v>
      </c>
      <c r="B52" t="str">
        <f>'Assessed Non-TIF_Combined'!B52</f>
        <v>10</v>
      </c>
      <c r="C52" t="str">
        <f>'Assessed Non-TIF_Combined'!C52</f>
        <v>1062</v>
      </c>
      <c r="D52" t="str">
        <f>'Assessed Non-TIF_Combined'!D52</f>
        <v/>
      </c>
      <c r="E52" t="str">
        <f>'Assessed Non-TIF_Combined'!E52</f>
        <v/>
      </c>
      <c r="F52" t="str">
        <f>'Assessed Non-TIF_Combined'!F52</f>
        <v>1062</v>
      </c>
      <c r="G52" t="str">
        <f>'Assessed Non-TIF_Combined'!G52</f>
        <v>Center Point-Urbana</v>
      </c>
      <c r="H52" s="8">
        <f>SUMPRODUCT(SUMIFS(AssessedValuation[100% Residential],AssessedValuation[Dist],$C52:$E52,AssessedValuation[Tif_NonTIF],$A$4))</f>
        <v>5031415</v>
      </c>
      <c r="I52" s="8">
        <f>SUMPRODUCT(SUMIFS(AssessedValuation[100% Ag Land],AssessedValuation[Dist],$C52:$E52,AssessedValuation[Tif_NonTIF],$A$4))</f>
        <v>30115</v>
      </c>
      <c r="J52" s="8">
        <f>SUMPRODUCT(SUMIFS(AssessedValuation[100% Ag Building],AssessedValuation[Dist],$C52:$E52,AssessedValuation[Tif_NonTIF],$A$4))</f>
        <v>1096</v>
      </c>
      <c r="K52" s="8">
        <f>SUMPRODUCT(SUMIFS(AssessedValuation[100% Commercial],AssessedValuation[Dist],$C52:$E52,AssessedValuation[Tif_NonTIF],$A$4))</f>
        <v>6427955</v>
      </c>
      <c r="L52" s="8">
        <f>SUMPRODUCT(SUMIFS(AssessedValuation[100% Industrial],AssessedValuation[Dist],$C52:$E52,AssessedValuation[Tif_NonTIF],$A$4))</f>
        <v>9509</v>
      </c>
      <c r="M52" s="8">
        <f>SUMPRODUCT(SUMIFS(AssessedValuation[100% Reserved],AssessedValuation[Dist],$C52:$E52,AssessedValuation[Tif_NonTIF],$A$4))</f>
        <v>0</v>
      </c>
      <c r="N52" s="8">
        <f>SUMPRODUCT(SUMIFS(AssessedValuation[100% Reserved4],AssessedValuation[Dist],$C52,AssessedValuation[Tif_NonTIF],$A$4))</f>
        <v>0</v>
      </c>
      <c r="O52" s="8">
        <f>SUMPRODUCT(SUMIFS(AssessedValuation[100% Railroads],AssessedValuation[Dist],$C52:$E52,AssessedValuation[Tif_NonTIF],$A$4))</f>
        <v>0</v>
      </c>
      <c r="P52" s="8">
        <f>SUMPRODUCT(SUMIFS(AssessedValuation[100% Utilities],AssessedValuation[Dist],$C52:$E52,AssessedValuation[Tif_NonTIF],$A$4))</f>
        <v>0</v>
      </c>
      <c r="Q52" s="8">
        <f>SUMPRODUCT(SUMIFS(AssessedValuation[100% Other],AssessedValuation[Dist],$C52:$E52,AssessedValuation[Tif_NonTIF],$A$4))</f>
        <v>0</v>
      </c>
      <c r="R52" s="8">
        <f>SUMPRODUCT(SUMIFS(AssessedValuation[100% Gross],AssessedValuation[Dist],$C52:$E52,AssessedValuation[Tif_NonTIF],$A$4))</f>
        <v>11500090</v>
      </c>
      <c r="S52" s="8">
        <f>SUMPRODUCT(SUMIFS(AssessedValuation[100% Military Exempt],AssessedValuation[Dist],$C52:$E52,AssessedValuation[Tif_NonTIF],$A$4))</f>
        <v>0</v>
      </c>
      <c r="T52" s="8">
        <f>SUMPRODUCT(SUMIFS(AssessedValuation[100% Homestead Exempt],AssessedValuation[Dist],$C52:$E52,AssessedValuation[Tif_NonTIF],$A$4))</f>
        <v>0</v>
      </c>
      <c r="U52" s="8">
        <f>SUMPRODUCT(SUMIFS(AssessedValuation[100% Net],AssessedValuation[Dist],$C52:$E52,AssessedValuation[Tif_NonTIF],$A$4))</f>
        <v>11500090</v>
      </c>
      <c r="V52" s="8">
        <f>SUMPRODUCT(SUMIFS(AssessedValuation[100% Gas &amp; Elec Utilities],AssessedValuation[Dist],$C52:$E52,AssessedValuation[Tif_NonTIF],$A$4))</f>
        <v>0</v>
      </c>
      <c r="W52" s="8">
        <f t="shared" si="0"/>
        <v>11500090</v>
      </c>
    </row>
    <row r="53" spans="1:23" x14ac:dyDescent="0.25">
      <c r="A53">
        <f>'Assessed Non-TIF_Combined'!A53</f>
        <v>2026</v>
      </c>
      <c r="B53" t="str">
        <f>'Assessed Non-TIF_Combined'!B53</f>
        <v>15</v>
      </c>
      <c r="C53" t="str">
        <f>'Assessed Non-TIF_Combined'!C53</f>
        <v>1071</v>
      </c>
      <c r="D53" t="str">
        <f>'Assessed Non-TIF_Combined'!D53</f>
        <v/>
      </c>
      <c r="E53" t="str">
        <f>'Assessed Non-TIF_Combined'!E53</f>
        <v/>
      </c>
      <c r="F53" t="str">
        <f>'Assessed Non-TIF_Combined'!F53</f>
        <v>1071</v>
      </c>
      <c r="G53" t="str">
        <f>'Assessed Non-TIF_Combined'!G53</f>
        <v>Centerville</v>
      </c>
      <c r="H53" s="8">
        <f>SUMPRODUCT(SUMIFS(AssessedValuation[100% Residential],AssessedValuation[Dist],$C53:$E53,AssessedValuation[Tif_NonTIF],$A$4))</f>
        <v>389660</v>
      </c>
      <c r="I53" s="8">
        <f>SUMPRODUCT(SUMIFS(AssessedValuation[100% Ag Land],AssessedValuation[Dist],$C53:$E53,AssessedValuation[Tif_NonTIF],$A$4))</f>
        <v>0</v>
      </c>
      <c r="J53" s="8">
        <f>SUMPRODUCT(SUMIFS(AssessedValuation[100% Ag Building],AssessedValuation[Dist],$C53:$E53,AssessedValuation[Tif_NonTIF],$A$4))</f>
        <v>0</v>
      </c>
      <c r="K53" s="8">
        <f>SUMPRODUCT(SUMIFS(AssessedValuation[100% Commercial],AssessedValuation[Dist],$C53:$E53,AssessedValuation[Tif_NonTIF],$A$4))</f>
        <v>264970</v>
      </c>
      <c r="L53" s="8">
        <f>SUMPRODUCT(SUMIFS(AssessedValuation[100% Industrial],AssessedValuation[Dist],$C53:$E53,AssessedValuation[Tif_NonTIF],$A$4))</f>
        <v>10473</v>
      </c>
      <c r="M53" s="8">
        <f>SUMPRODUCT(SUMIFS(AssessedValuation[100% Reserved],AssessedValuation[Dist],$C53:$E53,AssessedValuation[Tif_NonTIF],$A$4))</f>
        <v>0</v>
      </c>
      <c r="N53" s="8">
        <f>SUMPRODUCT(SUMIFS(AssessedValuation[100% Reserved4],AssessedValuation[Dist],$C53,AssessedValuation[Tif_NonTIF],$A$4))</f>
        <v>0</v>
      </c>
      <c r="O53" s="8">
        <f>SUMPRODUCT(SUMIFS(AssessedValuation[100% Railroads],AssessedValuation[Dist],$C53:$E53,AssessedValuation[Tif_NonTIF],$A$4))</f>
        <v>0</v>
      </c>
      <c r="P53" s="8">
        <f>SUMPRODUCT(SUMIFS(AssessedValuation[100% Utilities],AssessedValuation[Dist],$C53:$E53,AssessedValuation[Tif_NonTIF],$A$4))</f>
        <v>0</v>
      </c>
      <c r="Q53" s="8">
        <f>SUMPRODUCT(SUMIFS(AssessedValuation[100% Other],AssessedValuation[Dist],$C53:$E53,AssessedValuation[Tif_NonTIF],$A$4))</f>
        <v>0</v>
      </c>
      <c r="R53" s="8">
        <f>SUMPRODUCT(SUMIFS(AssessedValuation[100% Gross],AssessedValuation[Dist],$C53:$E53,AssessedValuation[Tif_NonTIF],$A$4))</f>
        <v>665103</v>
      </c>
      <c r="S53" s="8">
        <f>SUMPRODUCT(SUMIFS(AssessedValuation[100% Military Exempt],AssessedValuation[Dist],$C53:$E53,AssessedValuation[Tif_NonTIF],$A$4))</f>
        <v>0</v>
      </c>
      <c r="T53" s="8">
        <f>SUMPRODUCT(SUMIFS(AssessedValuation[100% Homestead Exempt],AssessedValuation[Dist],$C53:$E53,AssessedValuation[Tif_NonTIF],$A$4))</f>
        <v>0</v>
      </c>
      <c r="U53" s="8">
        <f>SUMPRODUCT(SUMIFS(AssessedValuation[100% Net],AssessedValuation[Dist],$C53:$E53,AssessedValuation[Tif_NonTIF],$A$4))</f>
        <v>665103</v>
      </c>
      <c r="V53" s="8">
        <f>SUMPRODUCT(SUMIFS(AssessedValuation[100% Gas &amp; Elec Utilities],AssessedValuation[Dist],$C53:$E53,AssessedValuation[Tif_NonTIF],$A$4))</f>
        <v>0</v>
      </c>
      <c r="W53" s="8">
        <f t="shared" si="0"/>
        <v>665103</v>
      </c>
    </row>
    <row r="54" spans="1:23" x14ac:dyDescent="0.25">
      <c r="A54">
        <f>'Assessed Non-TIF_Combined'!A54</f>
        <v>2026</v>
      </c>
      <c r="B54" t="str">
        <f>'Assessed Non-TIF_Combined'!B54</f>
        <v>10</v>
      </c>
      <c r="C54" t="str">
        <f>'Assessed Non-TIF_Combined'!C54</f>
        <v>1089</v>
      </c>
      <c r="D54" t="str">
        <f>'Assessed Non-TIF_Combined'!D54</f>
        <v/>
      </c>
      <c r="E54" t="str">
        <f>'Assessed Non-TIF_Combined'!E54</f>
        <v/>
      </c>
      <c r="F54" t="str">
        <f>'Assessed Non-TIF_Combined'!F54</f>
        <v>1089</v>
      </c>
      <c r="G54" t="str">
        <f>'Assessed Non-TIF_Combined'!G54</f>
        <v>Central City</v>
      </c>
      <c r="H54" s="8">
        <f>SUMPRODUCT(SUMIFS(AssessedValuation[100% Residential],AssessedValuation[Dist],$C54:$E54,AssessedValuation[Tif_NonTIF],$A$4))</f>
        <v>6646695</v>
      </c>
      <c r="I54" s="8">
        <f>SUMPRODUCT(SUMIFS(AssessedValuation[100% Ag Land],AssessedValuation[Dist],$C54:$E54,AssessedValuation[Tif_NonTIF],$A$4))</f>
        <v>55399</v>
      </c>
      <c r="J54" s="8">
        <f>SUMPRODUCT(SUMIFS(AssessedValuation[100% Ag Building],AssessedValuation[Dist],$C54:$E54,AssessedValuation[Tif_NonTIF],$A$4))</f>
        <v>0</v>
      </c>
      <c r="K54" s="8">
        <f>SUMPRODUCT(SUMIFS(AssessedValuation[100% Commercial],AssessedValuation[Dist],$C54:$E54,AssessedValuation[Tif_NonTIF],$A$4))</f>
        <v>1814795</v>
      </c>
      <c r="L54" s="8">
        <f>SUMPRODUCT(SUMIFS(AssessedValuation[100% Industrial],AssessedValuation[Dist],$C54:$E54,AssessedValuation[Tif_NonTIF],$A$4))</f>
        <v>0</v>
      </c>
      <c r="M54" s="8">
        <f>SUMPRODUCT(SUMIFS(AssessedValuation[100% Reserved],AssessedValuation[Dist],$C54:$E54,AssessedValuation[Tif_NonTIF],$A$4))</f>
        <v>0</v>
      </c>
      <c r="N54" s="8">
        <f>SUMPRODUCT(SUMIFS(AssessedValuation[100% Reserved4],AssessedValuation[Dist],$C54,AssessedValuation[Tif_NonTIF],$A$4))</f>
        <v>0</v>
      </c>
      <c r="O54" s="8">
        <f>SUMPRODUCT(SUMIFS(AssessedValuation[100% Railroads],AssessedValuation[Dist],$C54:$E54,AssessedValuation[Tif_NonTIF],$A$4))</f>
        <v>0</v>
      </c>
      <c r="P54" s="8">
        <f>SUMPRODUCT(SUMIFS(AssessedValuation[100% Utilities],AssessedValuation[Dist],$C54:$E54,AssessedValuation[Tif_NonTIF],$A$4))</f>
        <v>0</v>
      </c>
      <c r="Q54" s="8">
        <f>SUMPRODUCT(SUMIFS(AssessedValuation[100% Other],AssessedValuation[Dist],$C54:$E54,AssessedValuation[Tif_NonTIF],$A$4))</f>
        <v>0</v>
      </c>
      <c r="R54" s="8">
        <f>SUMPRODUCT(SUMIFS(AssessedValuation[100% Gross],AssessedValuation[Dist],$C54:$E54,AssessedValuation[Tif_NonTIF],$A$4))</f>
        <v>8516889</v>
      </c>
      <c r="S54" s="8">
        <f>SUMPRODUCT(SUMIFS(AssessedValuation[100% Military Exempt],AssessedValuation[Dist],$C54:$E54,AssessedValuation[Tif_NonTIF],$A$4))</f>
        <v>0</v>
      </c>
      <c r="T54" s="8">
        <f>SUMPRODUCT(SUMIFS(AssessedValuation[100% Homestead Exempt],AssessedValuation[Dist],$C54:$E54,AssessedValuation[Tif_NonTIF],$A$4))</f>
        <v>0</v>
      </c>
      <c r="U54" s="8">
        <f>SUMPRODUCT(SUMIFS(AssessedValuation[100% Net],AssessedValuation[Dist],$C54:$E54,AssessedValuation[Tif_NonTIF],$A$4))</f>
        <v>8516889</v>
      </c>
      <c r="V54" s="8">
        <f>SUMPRODUCT(SUMIFS(AssessedValuation[100% Gas &amp; Elec Utilities],AssessedValuation[Dist],$C54:$E54,AssessedValuation[Tif_NonTIF],$A$4))</f>
        <v>0</v>
      </c>
      <c r="W54" s="8">
        <f t="shared" si="0"/>
        <v>8516889</v>
      </c>
    </row>
    <row r="55" spans="1:23" x14ac:dyDescent="0.25">
      <c r="A55">
        <f>'Assessed Non-TIF_Combined'!A55</f>
        <v>2026</v>
      </c>
      <c r="B55" t="str">
        <f>'Assessed Non-TIF_Combined'!B55</f>
        <v>01</v>
      </c>
      <c r="C55" t="str">
        <f>'Assessed Non-TIF_Combined'!C55</f>
        <v>1080</v>
      </c>
      <c r="D55" t="str">
        <f>'Assessed Non-TIF_Combined'!D55</f>
        <v/>
      </c>
      <c r="E55" t="str">
        <f>'Assessed Non-TIF_Combined'!E55</f>
        <v/>
      </c>
      <c r="F55" t="str">
        <f>'Assessed Non-TIF_Combined'!F55</f>
        <v>1080</v>
      </c>
      <c r="G55" t="str">
        <f>'Assessed Non-TIF_Combined'!G55</f>
        <v>Central Clayton</v>
      </c>
      <c r="H55" s="8">
        <f>SUMPRODUCT(SUMIFS(AssessedValuation[100% Residential],AssessedValuation[Dist],$C55:$E55,AssessedValuation[Tif_NonTIF],$A$4))</f>
        <v>0</v>
      </c>
      <c r="I55" s="8">
        <f>SUMPRODUCT(SUMIFS(AssessedValuation[100% Ag Land],AssessedValuation[Dist],$C55:$E55,AssessedValuation[Tif_NonTIF],$A$4))</f>
        <v>0</v>
      </c>
      <c r="J55" s="8">
        <f>SUMPRODUCT(SUMIFS(AssessedValuation[100% Ag Building],AssessedValuation[Dist],$C55:$E55,AssessedValuation[Tif_NonTIF],$A$4))</f>
        <v>0</v>
      </c>
      <c r="K55" s="8">
        <f>SUMPRODUCT(SUMIFS(AssessedValuation[100% Commercial],AssessedValuation[Dist],$C55:$E55,AssessedValuation[Tif_NonTIF],$A$4))</f>
        <v>277123</v>
      </c>
      <c r="L55" s="8">
        <f>SUMPRODUCT(SUMIFS(AssessedValuation[100% Industrial],AssessedValuation[Dist],$C55:$E55,AssessedValuation[Tif_NonTIF],$A$4))</f>
        <v>1455617</v>
      </c>
      <c r="M55" s="8">
        <f>SUMPRODUCT(SUMIFS(AssessedValuation[100% Reserved],AssessedValuation[Dist],$C55:$E55,AssessedValuation[Tif_NonTIF],$A$4))</f>
        <v>0</v>
      </c>
      <c r="N55" s="8">
        <f>SUMPRODUCT(SUMIFS(AssessedValuation[100% Reserved4],AssessedValuation[Dist],$C55,AssessedValuation[Tif_NonTIF],$A$4))</f>
        <v>0</v>
      </c>
      <c r="O55" s="8">
        <f>SUMPRODUCT(SUMIFS(AssessedValuation[100% Railroads],AssessedValuation[Dist],$C55:$E55,AssessedValuation[Tif_NonTIF],$A$4))</f>
        <v>0</v>
      </c>
      <c r="P55" s="8">
        <f>SUMPRODUCT(SUMIFS(AssessedValuation[100% Utilities],AssessedValuation[Dist],$C55:$E55,AssessedValuation[Tif_NonTIF],$A$4))</f>
        <v>0</v>
      </c>
      <c r="Q55" s="8">
        <f>SUMPRODUCT(SUMIFS(AssessedValuation[100% Other],AssessedValuation[Dist],$C55:$E55,AssessedValuation[Tif_NonTIF],$A$4))</f>
        <v>0</v>
      </c>
      <c r="R55" s="8">
        <f>SUMPRODUCT(SUMIFS(AssessedValuation[100% Gross],AssessedValuation[Dist],$C55:$E55,AssessedValuation[Tif_NonTIF],$A$4))</f>
        <v>1732740</v>
      </c>
      <c r="S55" s="8">
        <f>SUMPRODUCT(SUMIFS(AssessedValuation[100% Military Exempt],AssessedValuation[Dist],$C55:$E55,AssessedValuation[Tif_NonTIF],$A$4))</f>
        <v>0</v>
      </c>
      <c r="T55" s="8">
        <f>SUMPRODUCT(SUMIFS(AssessedValuation[100% Homestead Exempt],AssessedValuation[Dist],$C55:$E55,AssessedValuation[Tif_NonTIF],$A$4))</f>
        <v>0</v>
      </c>
      <c r="U55" s="8">
        <f>SUMPRODUCT(SUMIFS(AssessedValuation[100% Net],AssessedValuation[Dist],$C55:$E55,AssessedValuation[Tif_NonTIF],$A$4))</f>
        <v>1732740</v>
      </c>
      <c r="V55" s="8">
        <f>SUMPRODUCT(SUMIFS(AssessedValuation[100% Gas &amp; Elec Utilities],AssessedValuation[Dist],$C55:$E55,AssessedValuation[Tif_NonTIF],$A$4))</f>
        <v>0</v>
      </c>
      <c r="W55" s="8">
        <f t="shared" si="0"/>
        <v>1732740</v>
      </c>
    </row>
    <row r="56" spans="1:23" x14ac:dyDescent="0.25">
      <c r="A56">
        <f>'Assessed Non-TIF_Combined'!A56</f>
        <v>2026</v>
      </c>
      <c r="B56" t="str">
        <f>'Assessed Non-TIF_Combined'!B56</f>
        <v>09</v>
      </c>
      <c r="C56" t="str">
        <f>'Assessed Non-TIF_Combined'!C56</f>
        <v>1082</v>
      </c>
      <c r="D56" t="str">
        <f>'Assessed Non-TIF_Combined'!D56</f>
        <v/>
      </c>
      <c r="E56" t="str">
        <f>'Assessed Non-TIF_Combined'!E56</f>
        <v/>
      </c>
      <c r="F56" t="str">
        <f>'Assessed Non-TIF_Combined'!F56</f>
        <v>1082</v>
      </c>
      <c r="G56" t="str">
        <f>'Assessed Non-TIF_Combined'!G56</f>
        <v>Central De Witt</v>
      </c>
      <c r="H56" s="8">
        <f>SUMPRODUCT(SUMIFS(AssessedValuation[100% Residential],AssessedValuation[Dist],$C56:$E56,AssessedValuation[Tif_NonTIF],$A$4))</f>
        <v>68452792</v>
      </c>
      <c r="I56" s="8">
        <f>SUMPRODUCT(SUMIFS(AssessedValuation[100% Ag Land],AssessedValuation[Dist],$C56:$E56,AssessedValuation[Tif_NonTIF],$A$4))</f>
        <v>0</v>
      </c>
      <c r="J56" s="8">
        <f>SUMPRODUCT(SUMIFS(AssessedValuation[100% Ag Building],AssessedValuation[Dist],$C56:$E56,AssessedValuation[Tif_NonTIF],$A$4))</f>
        <v>0</v>
      </c>
      <c r="K56" s="8">
        <f>SUMPRODUCT(SUMIFS(AssessedValuation[100% Commercial],AssessedValuation[Dist],$C56:$E56,AssessedValuation[Tif_NonTIF],$A$4))</f>
        <v>13043103</v>
      </c>
      <c r="L56" s="8">
        <f>SUMPRODUCT(SUMIFS(AssessedValuation[100% Industrial],AssessedValuation[Dist],$C56:$E56,AssessedValuation[Tif_NonTIF],$A$4))</f>
        <v>10326801</v>
      </c>
      <c r="M56" s="8">
        <f>SUMPRODUCT(SUMIFS(AssessedValuation[100% Reserved],AssessedValuation[Dist],$C56:$E56,AssessedValuation[Tif_NonTIF],$A$4))</f>
        <v>0</v>
      </c>
      <c r="N56" s="8">
        <f>SUMPRODUCT(SUMIFS(AssessedValuation[100% Reserved4],AssessedValuation[Dist],$C56,AssessedValuation[Tif_NonTIF],$A$4))</f>
        <v>0</v>
      </c>
      <c r="O56" s="8">
        <f>SUMPRODUCT(SUMIFS(AssessedValuation[100% Railroads],AssessedValuation[Dist],$C56:$E56,AssessedValuation[Tif_NonTIF],$A$4))</f>
        <v>0</v>
      </c>
      <c r="P56" s="8">
        <f>SUMPRODUCT(SUMIFS(AssessedValuation[100% Utilities],AssessedValuation[Dist],$C56:$E56,AssessedValuation[Tif_NonTIF],$A$4))</f>
        <v>0</v>
      </c>
      <c r="Q56" s="8">
        <f>SUMPRODUCT(SUMIFS(AssessedValuation[100% Other],AssessedValuation[Dist],$C56:$E56,AssessedValuation[Tif_NonTIF],$A$4))</f>
        <v>0</v>
      </c>
      <c r="R56" s="8">
        <f>SUMPRODUCT(SUMIFS(AssessedValuation[100% Gross],AssessedValuation[Dist],$C56:$E56,AssessedValuation[Tif_NonTIF],$A$4))</f>
        <v>91822696</v>
      </c>
      <c r="S56" s="8">
        <f>SUMPRODUCT(SUMIFS(AssessedValuation[100% Military Exempt],AssessedValuation[Dist],$C56:$E56,AssessedValuation[Tif_NonTIF],$A$4))</f>
        <v>4000</v>
      </c>
      <c r="T56" s="8">
        <f>SUMPRODUCT(SUMIFS(AssessedValuation[100% Homestead Exempt],AssessedValuation[Dist],$C56:$E56,AssessedValuation[Tif_NonTIF],$A$4))</f>
        <v>19500</v>
      </c>
      <c r="U56" s="8">
        <f>SUMPRODUCT(SUMIFS(AssessedValuation[100% Net],AssessedValuation[Dist],$C56:$E56,AssessedValuation[Tif_NonTIF],$A$4))</f>
        <v>91799196</v>
      </c>
      <c r="V56" s="8">
        <f>SUMPRODUCT(SUMIFS(AssessedValuation[100% Gas &amp; Elec Utilities],AssessedValuation[Dist],$C56:$E56,AssessedValuation[Tif_NonTIF],$A$4))</f>
        <v>0</v>
      </c>
      <c r="W56" s="8">
        <f t="shared" si="0"/>
        <v>91799196</v>
      </c>
    </row>
    <row r="57" spans="1:23" x14ac:dyDescent="0.25">
      <c r="A57">
        <f>'Assessed Non-TIF_Combined'!A57</f>
        <v>2026</v>
      </c>
      <c r="B57" t="str">
        <f>'Assessed Non-TIF_Combined'!B57</f>
        <v>13</v>
      </c>
      <c r="C57" t="str">
        <f>'Assessed Non-TIF_Combined'!C57</f>
        <v>1093</v>
      </c>
      <c r="D57" t="str">
        <f>'Assessed Non-TIF_Combined'!D57</f>
        <v/>
      </c>
      <c r="E57" t="str">
        <f>'Assessed Non-TIF_Combined'!E57</f>
        <v/>
      </c>
      <c r="F57" t="str">
        <f>'Assessed Non-TIF_Combined'!F57</f>
        <v>1093</v>
      </c>
      <c r="G57" t="str">
        <f>'Assessed Non-TIF_Combined'!G57</f>
        <v>Central Decatur</v>
      </c>
      <c r="H57" s="8">
        <f>SUMPRODUCT(SUMIFS(AssessedValuation[100% Residential],AssessedValuation[Dist],$C57:$E57,AssessedValuation[Tif_NonTIF],$A$4))</f>
        <v>0</v>
      </c>
      <c r="I57" s="8">
        <f>SUMPRODUCT(SUMIFS(AssessedValuation[100% Ag Land],AssessedValuation[Dist],$C57:$E57,AssessedValuation[Tif_NonTIF],$A$4))</f>
        <v>0</v>
      </c>
      <c r="J57" s="8">
        <f>SUMPRODUCT(SUMIFS(AssessedValuation[100% Ag Building],AssessedValuation[Dist],$C57:$E57,AssessedValuation[Tif_NonTIF],$A$4))</f>
        <v>0</v>
      </c>
      <c r="K57" s="8">
        <f>SUMPRODUCT(SUMIFS(AssessedValuation[100% Commercial],AssessedValuation[Dist],$C57:$E57,AssessedValuation[Tif_NonTIF],$A$4))</f>
        <v>0</v>
      </c>
      <c r="L57" s="8">
        <f>SUMPRODUCT(SUMIFS(AssessedValuation[100% Industrial],AssessedValuation[Dist],$C57:$E57,AssessedValuation[Tif_NonTIF],$A$4))</f>
        <v>0</v>
      </c>
      <c r="M57" s="8">
        <f>SUMPRODUCT(SUMIFS(AssessedValuation[100% Reserved],AssessedValuation[Dist],$C57:$E57,AssessedValuation[Tif_NonTIF],$A$4))</f>
        <v>0</v>
      </c>
      <c r="N57" s="8">
        <f>SUMPRODUCT(SUMIFS(AssessedValuation[100% Reserved4],AssessedValuation[Dist],$C57,AssessedValuation[Tif_NonTIF],$A$4))</f>
        <v>0</v>
      </c>
      <c r="O57" s="8">
        <f>SUMPRODUCT(SUMIFS(AssessedValuation[100% Railroads],AssessedValuation[Dist],$C57:$E57,AssessedValuation[Tif_NonTIF],$A$4))</f>
        <v>0</v>
      </c>
      <c r="P57" s="8">
        <f>SUMPRODUCT(SUMIFS(AssessedValuation[100% Utilities],AssessedValuation[Dist],$C57:$E57,AssessedValuation[Tif_NonTIF],$A$4))</f>
        <v>0</v>
      </c>
      <c r="Q57" s="8">
        <f>SUMPRODUCT(SUMIFS(AssessedValuation[100% Other],AssessedValuation[Dist],$C57:$E57,AssessedValuation[Tif_NonTIF],$A$4))</f>
        <v>0</v>
      </c>
      <c r="R57" s="8">
        <f>SUMPRODUCT(SUMIFS(AssessedValuation[100% Gross],AssessedValuation[Dist],$C57:$E57,AssessedValuation[Tif_NonTIF],$A$4))</f>
        <v>0</v>
      </c>
      <c r="S57" s="8">
        <f>SUMPRODUCT(SUMIFS(AssessedValuation[100% Military Exempt],AssessedValuation[Dist],$C57:$E57,AssessedValuation[Tif_NonTIF],$A$4))</f>
        <v>0</v>
      </c>
      <c r="T57" s="8">
        <f>SUMPRODUCT(SUMIFS(AssessedValuation[100% Homestead Exempt],AssessedValuation[Dist],$C57:$E57,AssessedValuation[Tif_NonTIF],$A$4))</f>
        <v>0</v>
      </c>
      <c r="U57" s="8">
        <f>SUMPRODUCT(SUMIFS(AssessedValuation[100% Net],AssessedValuation[Dist],$C57:$E57,AssessedValuation[Tif_NonTIF],$A$4))</f>
        <v>0</v>
      </c>
      <c r="V57" s="8">
        <f>SUMPRODUCT(SUMIFS(AssessedValuation[100% Gas &amp; Elec Utilities],AssessedValuation[Dist],$C57:$E57,AssessedValuation[Tif_NonTIF],$A$4))</f>
        <v>0</v>
      </c>
      <c r="W57" s="8">
        <f t="shared" si="0"/>
        <v>0</v>
      </c>
    </row>
    <row r="58" spans="1:23" x14ac:dyDescent="0.25">
      <c r="A58">
        <f>'Assessed Non-TIF_Combined'!A58</f>
        <v>2026</v>
      </c>
      <c r="B58" t="str">
        <f>'Assessed Non-TIF_Combined'!B58</f>
        <v>15</v>
      </c>
      <c r="C58" t="str">
        <f>'Assessed Non-TIF_Combined'!C58</f>
        <v>1079</v>
      </c>
      <c r="D58" t="str">
        <f>'Assessed Non-TIF_Combined'!D58</f>
        <v/>
      </c>
      <c r="E58" t="str">
        <f>'Assessed Non-TIF_Combined'!E58</f>
        <v/>
      </c>
      <c r="F58" t="str">
        <f>'Assessed Non-TIF_Combined'!F58</f>
        <v>1079</v>
      </c>
      <c r="G58" t="str">
        <f>'Assessed Non-TIF_Combined'!G58</f>
        <v>Central Lee</v>
      </c>
      <c r="H58" s="8">
        <f>SUMPRODUCT(SUMIFS(AssessedValuation[100% Residential],AssessedValuation[Dist],$C58:$E58,AssessedValuation[Tif_NonTIF],$A$4))</f>
        <v>0</v>
      </c>
      <c r="I58" s="8">
        <f>SUMPRODUCT(SUMIFS(AssessedValuation[100% Ag Land],AssessedValuation[Dist],$C58:$E58,AssessedValuation[Tif_NonTIF],$A$4))</f>
        <v>0</v>
      </c>
      <c r="J58" s="8">
        <f>SUMPRODUCT(SUMIFS(AssessedValuation[100% Ag Building],AssessedValuation[Dist],$C58:$E58,AssessedValuation[Tif_NonTIF],$A$4))</f>
        <v>0</v>
      </c>
      <c r="K58" s="8">
        <f>SUMPRODUCT(SUMIFS(AssessedValuation[100% Commercial],AssessedValuation[Dist],$C58:$E58,AssessedValuation[Tif_NonTIF],$A$4))</f>
        <v>0</v>
      </c>
      <c r="L58" s="8">
        <f>SUMPRODUCT(SUMIFS(AssessedValuation[100% Industrial],AssessedValuation[Dist],$C58:$E58,AssessedValuation[Tif_NonTIF],$A$4))</f>
        <v>0</v>
      </c>
      <c r="M58" s="8">
        <f>SUMPRODUCT(SUMIFS(AssessedValuation[100% Reserved],AssessedValuation[Dist],$C58:$E58,AssessedValuation[Tif_NonTIF],$A$4))</f>
        <v>0</v>
      </c>
      <c r="N58" s="8">
        <f>SUMPRODUCT(SUMIFS(AssessedValuation[100% Reserved4],AssessedValuation[Dist],$C58,AssessedValuation[Tif_NonTIF],$A$4))</f>
        <v>0</v>
      </c>
      <c r="O58" s="8">
        <f>SUMPRODUCT(SUMIFS(AssessedValuation[100% Railroads],AssessedValuation[Dist],$C58:$E58,AssessedValuation[Tif_NonTIF],$A$4))</f>
        <v>0</v>
      </c>
      <c r="P58" s="8">
        <f>SUMPRODUCT(SUMIFS(AssessedValuation[100% Utilities],AssessedValuation[Dist],$C58:$E58,AssessedValuation[Tif_NonTIF],$A$4))</f>
        <v>0</v>
      </c>
      <c r="Q58" s="8">
        <f>SUMPRODUCT(SUMIFS(AssessedValuation[100% Other],AssessedValuation[Dist],$C58:$E58,AssessedValuation[Tif_NonTIF],$A$4))</f>
        <v>0</v>
      </c>
      <c r="R58" s="8">
        <f>SUMPRODUCT(SUMIFS(AssessedValuation[100% Gross],AssessedValuation[Dist],$C58:$E58,AssessedValuation[Tif_NonTIF],$A$4))</f>
        <v>0</v>
      </c>
      <c r="S58" s="8">
        <f>SUMPRODUCT(SUMIFS(AssessedValuation[100% Military Exempt],AssessedValuation[Dist],$C58:$E58,AssessedValuation[Tif_NonTIF],$A$4))</f>
        <v>0</v>
      </c>
      <c r="T58" s="8">
        <f>SUMPRODUCT(SUMIFS(AssessedValuation[100% Homestead Exempt],AssessedValuation[Dist],$C58:$E58,AssessedValuation[Tif_NonTIF],$A$4))</f>
        <v>0</v>
      </c>
      <c r="U58" s="8">
        <f>SUMPRODUCT(SUMIFS(AssessedValuation[100% Net],AssessedValuation[Dist],$C58:$E58,AssessedValuation[Tif_NonTIF],$A$4))</f>
        <v>0</v>
      </c>
      <c r="V58" s="8">
        <f>SUMPRODUCT(SUMIFS(AssessedValuation[100% Gas &amp; Elec Utilities],AssessedValuation[Dist],$C58:$E58,AssessedValuation[Tif_NonTIF],$A$4))</f>
        <v>0</v>
      </c>
      <c r="W58" s="8">
        <f t="shared" si="0"/>
        <v>0</v>
      </c>
    </row>
    <row r="59" spans="1:23" x14ac:dyDescent="0.25">
      <c r="A59">
        <f>'Assessed Non-TIF_Combined'!A59</f>
        <v>2026</v>
      </c>
      <c r="B59" t="str">
        <f>'Assessed Non-TIF_Combined'!B59</f>
        <v>12</v>
      </c>
      <c r="C59" t="str">
        <f>'Assessed Non-TIF_Combined'!C59</f>
        <v>1095</v>
      </c>
      <c r="D59" t="str">
        <f>'Assessed Non-TIF_Combined'!D59</f>
        <v/>
      </c>
      <c r="E59" t="str">
        <f>'Assessed Non-TIF_Combined'!E59</f>
        <v/>
      </c>
      <c r="F59" t="str">
        <f>'Assessed Non-TIF_Combined'!F59</f>
        <v>1095</v>
      </c>
      <c r="G59" t="str">
        <f>'Assessed Non-TIF_Combined'!G59</f>
        <v>Central Lyon</v>
      </c>
      <c r="H59" s="8">
        <f>SUMPRODUCT(SUMIFS(AssessedValuation[100% Residential],AssessedValuation[Dist],$C59:$E59,AssessedValuation[Tif_NonTIF],$A$4))</f>
        <v>10017982</v>
      </c>
      <c r="I59" s="8">
        <f>SUMPRODUCT(SUMIFS(AssessedValuation[100% Ag Land],AssessedValuation[Dist],$C59:$E59,AssessedValuation[Tif_NonTIF],$A$4))</f>
        <v>15070</v>
      </c>
      <c r="J59" s="8">
        <f>SUMPRODUCT(SUMIFS(AssessedValuation[100% Ag Building],AssessedValuation[Dist],$C59:$E59,AssessedValuation[Tif_NonTIF],$A$4))</f>
        <v>243070</v>
      </c>
      <c r="K59" s="8">
        <f>SUMPRODUCT(SUMIFS(AssessedValuation[100% Commercial],AssessedValuation[Dist],$C59:$E59,AssessedValuation[Tif_NonTIF],$A$4))</f>
        <v>5307576</v>
      </c>
      <c r="L59" s="8">
        <f>SUMPRODUCT(SUMIFS(AssessedValuation[100% Industrial],AssessedValuation[Dist],$C59:$E59,AssessedValuation[Tif_NonTIF],$A$4))</f>
        <v>0</v>
      </c>
      <c r="M59" s="8">
        <f>SUMPRODUCT(SUMIFS(AssessedValuation[100% Reserved],AssessedValuation[Dist],$C59:$E59,AssessedValuation[Tif_NonTIF],$A$4))</f>
        <v>0</v>
      </c>
      <c r="N59" s="8">
        <f>SUMPRODUCT(SUMIFS(AssessedValuation[100% Reserved4],AssessedValuation[Dist],$C59,AssessedValuation[Tif_NonTIF],$A$4))</f>
        <v>0</v>
      </c>
      <c r="O59" s="8">
        <f>SUMPRODUCT(SUMIFS(AssessedValuation[100% Railroads],AssessedValuation[Dist],$C59:$E59,AssessedValuation[Tif_NonTIF],$A$4))</f>
        <v>0</v>
      </c>
      <c r="P59" s="8">
        <f>SUMPRODUCT(SUMIFS(AssessedValuation[100% Utilities],AssessedValuation[Dist],$C59:$E59,AssessedValuation[Tif_NonTIF],$A$4))</f>
        <v>0</v>
      </c>
      <c r="Q59" s="8">
        <f>SUMPRODUCT(SUMIFS(AssessedValuation[100% Other],AssessedValuation[Dist],$C59:$E59,AssessedValuation[Tif_NonTIF],$A$4))</f>
        <v>0</v>
      </c>
      <c r="R59" s="8">
        <f>SUMPRODUCT(SUMIFS(AssessedValuation[100% Gross],AssessedValuation[Dist],$C59:$E59,AssessedValuation[Tif_NonTIF],$A$4))</f>
        <v>15583698</v>
      </c>
      <c r="S59" s="8">
        <f>SUMPRODUCT(SUMIFS(AssessedValuation[100% Military Exempt],AssessedValuation[Dist],$C59:$E59,AssessedValuation[Tif_NonTIF],$A$4))</f>
        <v>8000</v>
      </c>
      <c r="T59" s="8">
        <f>SUMPRODUCT(SUMIFS(AssessedValuation[100% Homestead Exempt],AssessedValuation[Dist],$C59:$E59,AssessedValuation[Tif_NonTIF],$A$4))</f>
        <v>0</v>
      </c>
      <c r="U59" s="8">
        <f>SUMPRODUCT(SUMIFS(AssessedValuation[100% Net],AssessedValuation[Dist],$C59:$E59,AssessedValuation[Tif_NonTIF],$A$4))</f>
        <v>15575698</v>
      </c>
      <c r="V59" s="8">
        <f>SUMPRODUCT(SUMIFS(AssessedValuation[100% Gas &amp; Elec Utilities],AssessedValuation[Dist],$C59:$E59,AssessedValuation[Tif_NonTIF],$A$4))</f>
        <v>0</v>
      </c>
      <c r="W59" s="8">
        <f t="shared" si="0"/>
        <v>15575698</v>
      </c>
    </row>
    <row r="60" spans="1:23" x14ac:dyDescent="0.25">
      <c r="A60">
        <f>'Assessed Non-TIF_Combined'!A60</f>
        <v>2026</v>
      </c>
      <c r="B60" t="str">
        <f>'Assessed Non-TIF_Combined'!B60</f>
        <v>07</v>
      </c>
      <c r="C60" t="str">
        <f>'Assessed Non-TIF_Combined'!C60</f>
        <v>4772</v>
      </c>
      <c r="D60" t="str">
        <f>'Assessed Non-TIF_Combined'!D60</f>
        <v/>
      </c>
      <c r="E60" t="str">
        <f>'Assessed Non-TIF_Combined'!E60</f>
        <v/>
      </c>
      <c r="F60" t="str">
        <f>'Assessed Non-TIF_Combined'!F60</f>
        <v>4772</v>
      </c>
      <c r="G60" t="str">
        <f>'Assessed Non-TIF_Combined'!G60</f>
        <v>Central Springs</v>
      </c>
      <c r="H60" s="8">
        <f>SUMPRODUCT(SUMIFS(AssessedValuation[100% Residential],AssessedValuation[Dist],$C60:$E60,AssessedValuation[Tif_NonTIF],$A$4))</f>
        <v>0</v>
      </c>
      <c r="I60" s="8">
        <f>SUMPRODUCT(SUMIFS(AssessedValuation[100% Ag Land],AssessedValuation[Dist],$C60:$E60,AssessedValuation[Tif_NonTIF],$A$4))</f>
        <v>0</v>
      </c>
      <c r="J60" s="8">
        <f>SUMPRODUCT(SUMIFS(AssessedValuation[100% Ag Building],AssessedValuation[Dist],$C60:$E60,AssessedValuation[Tif_NonTIF],$A$4))</f>
        <v>0</v>
      </c>
      <c r="K60" s="8">
        <f>SUMPRODUCT(SUMIFS(AssessedValuation[100% Commercial],AssessedValuation[Dist],$C60:$E60,AssessedValuation[Tif_NonTIF],$A$4))</f>
        <v>0</v>
      </c>
      <c r="L60" s="8">
        <f>SUMPRODUCT(SUMIFS(AssessedValuation[100% Industrial],AssessedValuation[Dist],$C60:$E60,AssessedValuation[Tif_NonTIF],$A$4))</f>
        <v>6889819</v>
      </c>
      <c r="M60" s="8">
        <f>SUMPRODUCT(SUMIFS(AssessedValuation[100% Reserved],AssessedValuation[Dist],$C60:$E60,AssessedValuation[Tif_NonTIF],$A$4))</f>
        <v>0</v>
      </c>
      <c r="N60" s="8">
        <f>SUMPRODUCT(SUMIFS(AssessedValuation[100% Reserved4],AssessedValuation[Dist],$C60,AssessedValuation[Tif_NonTIF],$A$4))</f>
        <v>0</v>
      </c>
      <c r="O60" s="8">
        <f>SUMPRODUCT(SUMIFS(AssessedValuation[100% Railroads],AssessedValuation[Dist],$C60:$E60,AssessedValuation[Tif_NonTIF],$A$4))</f>
        <v>0</v>
      </c>
      <c r="P60" s="8">
        <f>SUMPRODUCT(SUMIFS(AssessedValuation[100% Utilities],AssessedValuation[Dist],$C60:$E60,AssessedValuation[Tif_NonTIF],$A$4))</f>
        <v>0</v>
      </c>
      <c r="Q60" s="8">
        <f>SUMPRODUCT(SUMIFS(AssessedValuation[100% Other],AssessedValuation[Dist],$C60:$E60,AssessedValuation[Tif_NonTIF],$A$4))</f>
        <v>0</v>
      </c>
      <c r="R60" s="8">
        <f>SUMPRODUCT(SUMIFS(AssessedValuation[100% Gross],AssessedValuation[Dist],$C60:$E60,AssessedValuation[Tif_NonTIF],$A$4))</f>
        <v>6889819</v>
      </c>
      <c r="S60" s="8">
        <f>SUMPRODUCT(SUMIFS(AssessedValuation[100% Military Exempt],AssessedValuation[Dist],$C60:$E60,AssessedValuation[Tif_NonTIF],$A$4))</f>
        <v>0</v>
      </c>
      <c r="T60" s="8">
        <f>SUMPRODUCT(SUMIFS(AssessedValuation[100% Homestead Exempt],AssessedValuation[Dist],$C60:$E60,AssessedValuation[Tif_NonTIF],$A$4))</f>
        <v>0</v>
      </c>
      <c r="U60" s="8">
        <f>SUMPRODUCT(SUMIFS(AssessedValuation[100% Net],AssessedValuation[Dist],$C60:$E60,AssessedValuation[Tif_NonTIF],$A$4))</f>
        <v>6889819</v>
      </c>
      <c r="V60" s="8">
        <f>SUMPRODUCT(SUMIFS(AssessedValuation[100% Gas &amp; Elec Utilities],AssessedValuation[Dist],$C60:$E60,AssessedValuation[Tif_NonTIF],$A$4))</f>
        <v>0</v>
      </c>
      <c r="W60" s="8">
        <f t="shared" si="0"/>
        <v>6889819</v>
      </c>
    </row>
    <row r="61" spans="1:23" x14ac:dyDescent="0.25">
      <c r="A61">
        <f>'Assessed Non-TIF_Combined'!A61</f>
        <v>2026</v>
      </c>
      <c r="B61" t="str">
        <f>'Assessed Non-TIF_Combined'!B61</f>
        <v>15</v>
      </c>
      <c r="C61" t="str">
        <f>'Assessed Non-TIF_Combined'!C61</f>
        <v>1107</v>
      </c>
      <c r="D61" t="str">
        <f>'Assessed Non-TIF_Combined'!D61</f>
        <v/>
      </c>
      <c r="E61" t="str">
        <f>'Assessed Non-TIF_Combined'!E61</f>
        <v/>
      </c>
      <c r="F61" t="str">
        <f>'Assessed Non-TIF_Combined'!F61</f>
        <v>1107</v>
      </c>
      <c r="G61" t="str">
        <f>'Assessed Non-TIF_Combined'!G61</f>
        <v>Chariton</v>
      </c>
      <c r="H61" s="8">
        <f>SUMPRODUCT(SUMIFS(AssessedValuation[100% Residential],AssessedValuation[Dist],$C61:$E61,AssessedValuation[Tif_NonTIF],$A$4))</f>
        <v>3570773</v>
      </c>
      <c r="I61" s="8">
        <f>SUMPRODUCT(SUMIFS(AssessedValuation[100% Ag Land],AssessedValuation[Dist],$C61:$E61,AssessedValuation[Tif_NonTIF],$A$4))</f>
        <v>0</v>
      </c>
      <c r="J61" s="8">
        <f>SUMPRODUCT(SUMIFS(AssessedValuation[100% Ag Building],AssessedValuation[Dist],$C61:$E61,AssessedValuation[Tif_NonTIF],$A$4))</f>
        <v>0</v>
      </c>
      <c r="K61" s="8">
        <f>SUMPRODUCT(SUMIFS(AssessedValuation[100% Commercial],AssessedValuation[Dist],$C61:$E61,AssessedValuation[Tif_NonTIF],$A$4))</f>
        <v>92356</v>
      </c>
      <c r="L61" s="8">
        <f>SUMPRODUCT(SUMIFS(AssessedValuation[100% Industrial],AssessedValuation[Dist],$C61:$E61,AssessedValuation[Tif_NonTIF],$A$4))</f>
        <v>0</v>
      </c>
      <c r="M61" s="8">
        <f>SUMPRODUCT(SUMIFS(AssessedValuation[100% Reserved],AssessedValuation[Dist],$C61:$E61,AssessedValuation[Tif_NonTIF],$A$4))</f>
        <v>0</v>
      </c>
      <c r="N61" s="8">
        <f>SUMPRODUCT(SUMIFS(AssessedValuation[100% Reserved4],AssessedValuation[Dist],$C61,AssessedValuation[Tif_NonTIF],$A$4))</f>
        <v>0</v>
      </c>
      <c r="O61" s="8">
        <f>SUMPRODUCT(SUMIFS(AssessedValuation[100% Railroads],AssessedValuation[Dist],$C61:$E61,AssessedValuation[Tif_NonTIF],$A$4))</f>
        <v>0</v>
      </c>
      <c r="P61" s="8">
        <f>SUMPRODUCT(SUMIFS(AssessedValuation[100% Utilities],AssessedValuation[Dist],$C61:$E61,AssessedValuation[Tif_NonTIF],$A$4))</f>
        <v>0</v>
      </c>
      <c r="Q61" s="8">
        <f>SUMPRODUCT(SUMIFS(AssessedValuation[100% Other],AssessedValuation[Dist],$C61:$E61,AssessedValuation[Tif_NonTIF],$A$4))</f>
        <v>0</v>
      </c>
      <c r="R61" s="8">
        <f>SUMPRODUCT(SUMIFS(AssessedValuation[100% Gross],AssessedValuation[Dist],$C61:$E61,AssessedValuation[Tif_NonTIF],$A$4))</f>
        <v>3663129</v>
      </c>
      <c r="S61" s="8">
        <f>SUMPRODUCT(SUMIFS(AssessedValuation[100% Military Exempt],AssessedValuation[Dist],$C61:$E61,AssessedValuation[Tif_NonTIF],$A$4))</f>
        <v>0</v>
      </c>
      <c r="T61" s="8">
        <f>SUMPRODUCT(SUMIFS(AssessedValuation[100% Homestead Exempt],AssessedValuation[Dist],$C61:$E61,AssessedValuation[Tif_NonTIF],$A$4))</f>
        <v>0</v>
      </c>
      <c r="U61" s="8">
        <f>SUMPRODUCT(SUMIFS(AssessedValuation[100% Net],AssessedValuation[Dist],$C61:$E61,AssessedValuation[Tif_NonTIF],$A$4))</f>
        <v>3663129</v>
      </c>
      <c r="V61" s="8">
        <f>SUMPRODUCT(SUMIFS(AssessedValuation[100% Gas &amp; Elec Utilities],AssessedValuation[Dist],$C61:$E61,AssessedValuation[Tif_NonTIF],$A$4))</f>
        <v>0</v>
      </c>
      <c r="W61" s="8">
        <f t="shared" si="0"/>
        <v>3663129</v>
      </c>
    </row>
    <row r="62" spans="1:23" x14ac:dyDescent="0.25">
      <c r="A62">
        <f>'Assessed Non-TIF_Combined'!A62</f>
        <v>2026</v>
      </c>
      <c r="B62" t="str">
        <f>'Assessed Non-TIF_Combined'!B62</f>
        <v>07</v>
      </c>
      <c r="C62" t="str">
        <f>'Assessed Non-TIF_Combined'!C62</f>
        <v>1116</v>
      </c>
      <c r="D62" t="str">
        <f>'Assessed Non-TIF_Combined'!D62</f>
        <v/>
      </c>
      <c r="E62" t="str">
        <f>'Assessed Non-TIF_Combined'!E62</f>
        <v/>
      </c>
      <c r="F62" t="str">
        <f>'Assessed Non-TIF_Combined'!F62</f>
        <v>1116</v>
      </c>
      <c r="G62" t="str">
        <f>'Assessed Non-TIF_Combined'!G62</f>
        <v>Charles City</v>
      </c>
      <c r="H62" s="8">
        <f>SUMPRODUCT(SUMIFS(AssessedValuation[100% Residential],AssessedValuation[Dist],$C62:$E62,AssessedValuation[Tif_NonTIF],$A$4))</f>
        <v>7898083</v>
      </c>
      <c r="I62" s="8">
        <f>SUMPRODUCT(SUMIFS(AssessedValuation[100% Ag Land],AssessedValuation[Dist],$C62:$E62,AssessedValuation[Tif_NonTIF],$A$4))</f>
        <v>496367</v>
      </c>
      <c r="J62" s="8">
        <f>SUMPRODUCT(SUMIFS(AssessedValuation[100% Ag Building],AssessedValuation[Dist],$C62:$E62,AssessedValuation[Tif_NonTIF],$A$4))</f>
        <v>3723</v>
      </c>
      <c r="K62" s="8">
        <f>SUMPRODUCT(SUMIFS(AssessedValuation[100% Commercial],AssessedValuation[Dist],$C62:$E62,AssessedValuation[Tif_NonTIF],$A$4))</f>
        <v>12692245</v>
      </c>
      <c r="L62" s="8">
        <f>SUMPRODUCT(SUMIFS(AssessedValuation[100% Industrial],AssessedValuation[Dist],$C62:$E62,AssessedValuation[Tif_NonTIF],$A$4))</f>
        <v>57339672</v>
      </c>
      <c r="M62" s="8">
        <f>SUMPRODUCT(SUMIFS(AssessedValuation[100% Reserved],AssessedValuation[Dist],$C62:$E62,AssessedValuation[Tif_NonTIF],$A$4))</f>
        <v>0</v>
      </c>
      <c r="N62" s="8">
        <f>SUMPRODUCT(SUMIFS(AssessedValuation[100% Reserved4],AssessedValuation[Dist],$C62,AssessedValuation[Tif_NonTIF],$A$4))</f>
        <v>0</v>
      </c>
      <c r="O62" s="8">
        <f>SUMPRODUCT(SUMIFS(AssessedValuation[100% Railroads],AssessedValuation[Dist],$C62:$E62,AssessedValuation[Tif_NonTIF],$A$4))</f>
        <v>0</v>
      </c>
      <c r="P62" s="8">
        <f>SUMPRODUCT(SUMIFS(AssessedValuation[100% Utilities],AssessedValuation[Dist],$C62:$E62,AssessedValuation[Tif_NonTIF],$A$4))</f>
        <v>0</v>
      </c>
      <c r="Q62" s="8">
        <f>SUMPRODUCT(SUMIFS(AssessedValuation[100% Other],AssessedValuation[Dist],$C62:$E62,AssessedValuation[Tif_NonTIF],$A$4))</f>
        <v>0</v>
      </c>
      <c r="R62" s="8">
        <f>SUMPRODUCT(SUMIFS(AssessedValuation[100% Gross],AssessedValuation[Dist],$C62:$E62,AssessedValuation[Tif_NonTIF],$A$4))</f>
        <v>78430090</v>
      </c>
      <c r="S62" s="8">
        <f>SUMPRODUCT(SUMIFS(AssessedValuation[100% Military Exempt],AssessedValuation[Dist],$C62:$E62,AssessedValuation[Tif_NonTIF],$A$4))</f>
        <v>0</v>
      </c>
      <c r="T62" s="8">
        <f>SUMPRODUCT(SUMIFS(AssessedValuation[100% Homestead Exempt],AssessedValuation[Dist],$C62:$E62,AssessedValuation[Tif_NonTIF],$A$4))</f>
        <v>0</v>
      </c>
      <c r="U62" s="8">
        <f>SUMPRODUCT(SUMIFS(AssessedValuation[100% Net],AssessedValuation[Dist],$C62:$E62,AssessedValuation[Tif_NonTIF],$A$4))</f>
        <v>78430090</v>
      </c>
      <c r="V62" s="8">
        <f>SUMPRODUCT(SUMIFS(AssessedValuation[100% Gas &amp; Elec Utilities],AssessedValuation[Dist],$C62:$E62,AssessedValuation[Tif_NonTIF],$A$4))</f>
        <v>0</v>
      </c>
      <c r="W62" s="8">
        <f t="shared" si="0"/>
        <v>78430090</v>
      </c>
    </row>
    <row r="63" spans="1:23" x14ac:dyDescent="0.25">
      <c r="A63">
        <f>'Assessed Non-TIF_Combined'!A63</f>
        <v>2026</v>
      </c>
      <c r="B63" t="str">
        <f>'Assessed Non-TIF_Combined'!B63</f>
        <v>12</v>
      </c>
      <c r="C63" t="str">
        <f>'Assessed Non-TIF_Combined'!C63</f>
        <v>1134</v>
      </c>
      <c r="D63" t="str">
        <f>'Assessed Non-TIF_Combined'!D63</f>
        <v/>
      </c>
      <c r="E63" t="str">
        <f>'Assessed Non-TIF_Combined'!E63</f>
        <v/>
      </c>
      <c r="F63" t="str">
        <f>'Assessed Non-TIF_Combined'!F63</f>
        <v>1134</v>
      </c>
      <c r="G63" t="str">
        <f>'Assessed Non-TIF_Combined'!G63</f>
        <v>Charter Oak-Ute</v>
      </c>
      <c r="H63" s="8">
        <f>SUMPRODUCT(SUMIFS(AssessedValuation[100% Residential],AssessedValuation[Dist],$C63:$E63,AssessedValuation[Tif_NonTIF],$A$4))</f>
        <v>1824048</v>
      </c>
      <c r="I63" s="8">
        <f>SUMPRODUCT(SUMIFS(AssessedValuation[100% Ag Land],AssessedValuation[Dist],$C63:$E63,AssessedValuation[Tif_NonTIF],$A$4))</f>
        <v>0</v>
      </c>
      <c r="J63" s="8">
        <f>SUMPRODUCT(SUMIFS(AssessedValuation[100% Ag Building],AssessedValuation[Dist],$C63:$E63,AssessedValuation[Tif_NonTIF],$A$4))</f>
        <v>0</v>
      </c>
      <c r="K63" s="8">
        <f>SUMPRODUCT(SUMIFS(AssessedValuation[100% Commercial],AssessedValuation[Dist],$C63:$E63,AssessedValuation[Tif_NonTIF],$A$4))</f>
        <v>1289588</v>
      </c>
      <c r="L63" s="8">
        <f>SUMPRODUCT(SUMIFS(AssessedValuation[100% Industrial],AssessedValuation[Dist],$C63:$E63,AssessedValuation[Tif_NonTIF],$A$4))</f>
        <v>0</v>
      </c>
      <c r="M63" s="8">
        <f>SUMPRODUCT(SUMIFS(AssessedValuation[100% Reserved],AssessedValuation[Dist],$C63:$E63,AssessedValuation[Tif_NonTIF],$A$4))</f>
        <v>0</v>
      </c>
      <c r="N63" s="8">
        <f>SUMPRODUCT(SUMIFS(AssessedValuation[100% Reserved4],AssessedValuation[Dist],$C63,AssessedValuation[Tif_NonTIF],$A$4))</f>
        <v>0</v>
      </c>
      <c r="O63" s="8">
        <f>SUMPRODUCT(SUMIFS(AssessedValuation[100% Railroads],AssessedValuation[Dist],$C63:$E63,AssessedValuation[Tif_NonTIF],$A$4))</f>
        <v>0</v>
      </c>
      <c r="P63" s="8">
        <f>SUMPRODUCT(SUMIFS(AssessedValuation[100% Utilities],AssessedValuation[Dist],$C63:$E63,AssessedValuation[Tif_NonTIF],$A$4))</f>
        <v>0</v>
      </c>
      <c r="Q63" s="8">
        <f>SUMPRODUCT(SUMIFS(AssessedValuation[100% Other],AssessedValuation[Dist],$C63:$E63,AssessedValuation[Tif_NonTIF],$A$4))</f>
        <v>0</v>
      </c>
      <c r="R63" s="8">
        <f>SUMPRODUCT(SUMIFS(AssessedValuation[100% Gross],AssessedValuation[Dist],$C63:$E63,AssessedValuation[Tif_NonTIF],$A$4))</f>
        <v>3113636</v>
      </c>
      <c r="S63" s="8">
        <f>SUMPRODUCT(SUMIFS(AssessedValuation[100% Military Exempt],AssessedValuation[Dist],$C63:$E63,AssessedValuation[Tif_NonTIF],$A$4))</f>
        <v>0</v>
      </c>
      <c r="T63" s="8">
        <f>SUMPRODUCT(SUMIFS(AssessedValuation[100% Homestead Exempt],AssessedValuation[Dist],$C63:$E63,AssessedValuation[Tif_NonTIF],$A$4))</f>
        <v>0</v>
      </c>
      <c r="U63" s="8">
        <f>SUMPRODUCT(SUMIFS(AssessedValuation[100% Net],AssessedValuation[Dist],$C63:$E63,AssessedValuation[Tif_NonTIF],$A$4))</f>
        <v>3113636</v>
      </c>
      <c r="V63" s="8">
        <f>SUMPRODUCT(SUMIFS(AssessedValuation[100% Gas &amp; Elec Utilities],AssessedValuation[Dist],$C63:$E63,AssessedValuation[Tif_NonTIF],$A$4))</f>
        <v>0</v>
      </c>
      <c r="W63" s="8">
        <f t="shared" si="0"/>
        <v>3113636</v>
      </c>
    </row>
    <row r="64" spans="1:23" x14ac:dyDescent="0.25">
      <c r="A64">
        <f>'Assessed Non-TIF_Combined'!A64</f>
        <v>2026</v>
      </c>
      <c r="B64" t="str">
        <f>'Assessed Non-TIF_Combined'!B64</f>
        <v>12</v>
      </c>
      <c r="C64" t="str">
        <f>'Assessed Non-TIF_Combined'!C64</f>
        <v>1152</v>
      </c>
      <c r="D64" t="str">
        <f>'Assessed Non-TIF_Combined'!D64</f>
        <v/>
      </c>
      <c r="E64" t="str">
        <f>'Assessed Non-TIF_Combined'!E64</f>
        <v/>
      </c>
      <c r="F64" t="str">
        <f>'Assessed Non-TIF_Combined'!F64</f>
        <v>1152</v>
      </c>
      <c r="G64" t="str">
        <f>'Assessed Non-TIF_Combined'!G64</f>
        <v>Cherokee</v>
      </c>
      <c r="H64" s="8">
        <f>SUMPRODUCT(SUMIFS(AssessedValuation[100% Residential],AssessedValuation[Dist],$C64:$E64,AssessedValuation[Tif_NonTIF],$A$4))</f>
        <v>0</v>
      </c>
      <c r="I64" s="8">
        <f>SUMPRODUCT(SUMIFS(AssessedValuation[100% Ag Land],AssessedValuation[Dist],$C64:$E64,AssessedValuation[Tif_NonTIF],$A$4))</f>
        <v>0</v>
      </c>
      <c r="J64" s="8">
        <f>SUMPRODUCT(SUMIFS(AssessedValuation[100% Ag Building],AssessedValuation[Dist],$C64:$E64,AssessedValuation[Tif_NonTIF],$A$4))</f>
        <v>0</v>
      </c>
      <c r="K64" s="8">
        <f>SUMPRODUCT(SUMIFS(AssessedValuation[100% Commercial],AssessedValuation[Dist],$C64:$E64,AssessedValuation[Tif_NonTIF],$A$4))</f>
        <v>2763133</v>
      </c>
      <c r="L64" s="8">
        <f>SUMPRODUCT(SUMIFS(AssessedValuation[100% Industrial],AssessedValuation[Dist],$C64:$E64,AssessedValuation[Tif_NonTIF],$A$4))</f>
        <v>2824864</v>
      </c>
      <c r="M64" s="8">
        <f>SUMPRODUCT(SUMIFS(AssessedValuation[100% Reserved],AssessedValuation[Dist],$C64:$E64,AssessedValuation[Tif_NonTIF],$A$4))</f>
        <v>0</v>
      </c>
      <c r="N64" s="8">
        <f>SUMPRODUCT(SUMIFS(AssessedValuation[100% Reserved4],AssessedValuation[Dist],$C64,AssessedValuation[Tif_NonTIF],$A$4))</f>
        <v>0</v>
      </c>
      <c r="O64" s="8">
        <f>SUMPRODUCT(SUMIFS(AssessedValuation[100% Railroads],AssessedValuation[Dist],$C64:$E64,AssessedValuation[Tif_NonTIF],$A$4))</f>
        <v>0</v>
      </c>
      <c r="P64" s="8">
        <f>SUMPRODUCT(SUMIFS(AssessedValuation[100% Utilities],AssessedValuation[Dist],$C64:$E64,AssessedValuation[Tif_NonTIF],$A$4))</f>
        <v>0</v>
      </c>
      <c r="Q64" s="8">
        <f>SUMPRODUCT(SUMIFS(AssessedValuation[100% Other],AssessedValuation[Dist],$C64:$E64,AssessedValuation[Tif_NonTIF],$A$4))</f>
        <v>0</v>
      </c>
      <c r="R64" s="8">
        <f>SUMPRODUCT(SUMIFS(AssessedValuation[100% Gross],AssessedValuation[Dist],$C64:$E64,AssessedValuation[Tif_NonTIF],$A$4))</f>
        <v>5587997</v>
      </c>
      <c r="S64" s="8">
        <f>SUMPRODUCT(SUMIFS(AssessedValuation[100% Military Exempt],AssessedValuation[Dist],$C64:$E64,AssessedValuation[Tif_NonTIF],$A$4))</f>
        <v>0</v>
      </c>
      <c r="T64" s="8">
        <f>SUMPRODUCT(SUMIFS(AssessedValuation[100% Homestead Exempt],AssessedValuation[Dist],$C64:$E64,AssessedValuation[Tif_NonTIF],$A$4))</f>
        <v>0</v>
      </c>
      <c r="U64" s="8">
        <f>SUMPRODUCT(SUMIFS(AssessedValuation[100% Net],AssessedValuation[Dist],$C64:$E64,AssessedValuation[Tif_NonTIF],$A$4))</f>
        <v>5587997</v>
      </c>
      <c r="V64" s="8">
        <f>SUMPRODUCT(SUMIFS(AssessedValuation[100% Gas &amp; Elec Utilities],AssessedValuation[Dist],$C64:$E64,AssessedValuation[Tif_NonTIF],$A$4))</f>
        <v>0</v>
      </c>
      <c r="W64" s="8">
        <f t="shared" si="0"/>
        <v>5587997</v>
      </c>
    </row>
    <row r="65" spans="1:23" x14ac:dyDescent="0.25">
      <c r="A65">
        <f>'Assessed Non-TIF_Combined'!A65</f>
        <v>2026</v>
      </c>
      <c r="B65" t="str">
        <f>'Assessed Non-TIF_Combined'!B65</f>
        <v>13</v>
      </c>
      <c r="C65" t="str">
        <f>'Assessed Non-TIF_Combined'!C65</f>
        <v>1197</v>
      </c>
      <c r="D65" t="str">
        <f>'Assessed Non-TIF_Combined'!D65</f>
        <v/>
      </c>
      <c r="E65" t="str">
        <f>'Assessed Non-TIF_Combined'!E65</f>
        <v/>
      </c>
      <c r="F65" t="str">
        <f>'Assessed Non-TIF_Combined'!F65</f>
        <v>1197</v>
      </c>
      <c r="G65" t="str">
        <f>'Assessed Non-TIF_Combined'!G65</f>
        <v>Clarinda</v>
      </c>
      <c r="H65" s="8">
        <f>SUMPRODUCT(SUMIFS(AssessedValuation[100% Residential],AssessedValuation[Dist],$C65:$E65,AssessedValuation[Tif_NonTIF],$A$4))</f>
        <v>4181076</v>
      </c>
      <c r="I65" s="8">
        <f>SUMPRODUCT(SUMIFS(AssessedValuation[100% Ag Land],AssessedValuation[Dist],$C65:$E65,AssessedValuation[Tif_NonTIF],$A$4))</f>
        <v>0</v>
      </c>
      <c r="J65" s="8">
        <f>SUMPRODUCT(SUMIFS(AssessedValuation[100% Ag Building],AssessedValuation[Dist],$C65:$E65,AssessedValuation[Tif_NonTIF],$A$4))</f>
        <v>0</v>
      </c>
      <c r="K65" s="8">
        <f>SUMPRODUCT(SUMIFS(AssessedValuation[100% Commercial],AssessedValuation[Dist],$C65:$E65,AssessedValuation[Tif_NonTIF],$A$4))</f>
        <v>6207593</v>
      </c>
      <c r="L65" s="8">
        <f>SUMPRODUCT(SUMIFS(AssessedValuation[100% Industrial],AssessedValuation[Dist],$C65:$E65,AssessedValuation[Tif_NonTIF],$A$4))</f>
        <v>0</v>
      </c>
      <c r="M65" s="8">
        <f>SUMPRODUCT(SUMIFS(AssessedValuation[100% Reserved],AssessedValuation[Dist],$C65:$E65,AssessedValuation[Tif_NonTIF],$A$4))</f>
        <v>0</v>
      </c>
      <c r="N65" s="8">
        <f>SUMPRODUCT(SUMIFS(AssessedValuation[100% Reserved4],AssessedValuation[Dist],$C65,AssessedValuation[Tif_NonTIF],$A$4))</f>
        <v>0</v>
      </c>
      <c r="O65" s="8">
        <f>SUMPRODUCT(SUMIFS(AssessedValuation[100% Railroads],AssessedValuation[Dist],$C65:$E65,AssessedValuation[Tif_NonTIF],$A$4))</f>
        <v>0</v>
      </c>
      <c r="P65" s="8">
        <f>SUMPRODUCT(SUMIFS(AssessedValuation[100% Utilities],AssessedValuation[Dist],$C65:$E65,AssessedValuation[Tif_NonTIF],$A$4))</f>
        <v>0</v>
      </c>
      <c r="Q65" s="8">
        <f>SUMPRODUCT(SUMIFS(AssessedValuation[100% Other],AssessedValuation[Dist],$C65:$E65,AssessedValuation[Tif_NonTIF],$A$4))</f>
        <v>0</v>
      </c>
      <c r="R65" s="8">
        <f>SUMPRODUCT(SUMIFS(AssessedValuation[100% Gross],AssessedValuation[Dist],$C65:$E65,AssessedValuation[Tif_NonTIF],$A$4))</f>
        <v>10388669</v>
      </c>
      <c r="S65" s="8">
        <f>SUMPRODUCT(SUMIFS(AssessedValuation[100% Military Exempt],AssessedValuation[Dist],$C65:$E65,AssessedValuation[Tif_NonTIF],$A$4))</f>
        <v>4000</v>
      </c>
      <c r="T65" s="8">
        <f>SUMPRODUCT(SUMIFS(AssessedValuation[100% Homestead Exempt],AssessedValuation[Dist],$C65:$E65,AssessedValuation[Tif_NonTIF],$A$4))</f>
        <v>0</v>
      </c>
      <c r="U65" s="8">
        <f>SUMPRODUCT(SUMIFS(AssessedValuation[100% Net],AssessedValuation[Dist],$C65:$E65,AssessedValuation[Tif_NonTIF],$A$4))</f>
        <v>10384669</v>
      </c>
      <c r="V65" s="8">
        <f>SUMPRODUCT(SUMIFS(AssessedValuation[100% Gas &amp; Elec Utilities],AssessedValuation[Dist],$C65:$E65,AssessedValuation[Tif_NonTIF],$A$4))</f>
        <v>0</v>
      </c>
      <c r="W65" s="8">
        <f t="shared" si="0"/>
        <v>10384669</v>
      </c>
    </row>
    <row r="66" spans="1:23" x14ac:dyDescent="0.25">
      <c r="A66">
        <f>'Assessed Non-TIF_Combined'!A66</f>
        <v>2026</v>
      </c>
      <c r="B66" t="str">
        <f>'Assessed Non-TIF_Combined'!B66</f>
        <v>05</v>
      </c>
      <c r="C66" t="str">
        <f>'Assessed Non-TIF_Combined'!C66</f>
        <v>1206</v>
      </c>
      <c r="D66" t="str">
        <f>'Assessed Non-TIF_Combined'!D66</f>
        <v>1854</v>
      </c>
      <c r="E66" t="str">
        <f>'Assessed Non-TIF_Combined'!E66</f>
        <v/>
      </c>
      <c r="F66" t="str">
        <f>'Assessed Non-TIF_Combined'!F66</f>
        <v>1206</v>
      </c>
      <c r="G66" t="str">
        <f>'Assessed Non-TIF_Combined'!G66</f>
        <v>Clarion-Goldfield-Dows</v>
      </c>
      <c r="H66" s="8">
        <f>SUMPRODUCT(SUMIFS(AssessedValuation[100% Residential],AssessedValuation[Dist],$C66:$E66,AssessedValuation[Tif_NonTIF],$A$4))</f>
        <v>3116759</v>
      </c>
      <c r="I66" s="8">
        <f>SUMPRODUCT(SUMIFS(AssessedValuation[100% Ag Land],AssessedValuation[Dist],$C66:$E66,AssessedValuation[Tif_NonTIF],$A$4))</f>
        <v>0</v>
      </c>
      <c r="J66" s="8">
        <f>SUMPRODUCT(SUMIFS(AssessedValuation[100% Ag Building],AssessedValuation[Dist],$C66:$E66,AssessedValuation[Tif_NonTIF],$A$4))</f>
        <v>0</v>
      </c>
      <c r="K66" s="8">
        <f>SUMPRODUCT(SUMIFS(AssessedValuation[100% Commercial],AssessedValuation[Dist],$C66:$E66,AssessedValuation[Tif_NonTIF],$A$4))</f>
        <v>13541726</v>
      </c>
      <c r="L66" s="8">
        <f>SUMPRODUCT(SUMIFS(AssessedValuation[100% Industrial],AssessedValuation[Dist],$C66:$E66,AssessedValuation[Tif_NonTIF],$A$4))</f>
        <v>18795110</v>
      </c>
      <c r="M66" s="8">
        <f>SUMPRODUCT(SUMIFS(AssessedValuation[100% Reserved],AssessedValuation[Dist],$C66:$E66,AssessedValuation[Tif_NonTIF],$A$4))</f>
        <v>0</v>
      </c>
      <c r="N66" s="8">
        <f>SUMPRODUCT(SUMIFS(AssessedValuation[100% Reserved4],AssessedValuation[Dist],$C66,AssessedValuation[Tif_NonTIF],$A$4))</f>
        <v>0</v>
      </c>
      <c r="O66" s="8">
        <f>SUMPRODUCT(SUMIFS(AssessedValuation[100% Railroads],AssessedValuation[Dist],$C66:$E66,AssessedValuation[Tif_NonTIF],$A$4))</f>
        <v>0</v>
      </c>
      <c r="P66" s="8">
        <f>SUMPRODUCT(SUMIFS(AssessedValuation[100% Utilities],AssessedValuation[Dist],$C66:$E66,AssessedValuation[Tif_NonTIF],$A$4))</f>
        <v>0</v>
      </c>
      <c r="Q66" s="8">
        <f>SUMPRODUCT(SUMIFS(AssessedValuation[100% Other],AssessedValuation[Dist],$C66:$E66,AssessedValuation[Tif_NonTIF],$A$4))</f>
        <v>0</v>
      </c>
      <c r="R66" s="8">
        <f>SUMPRODUCT(SUMIFS(AssessedValuation[100% Gross],AssessedValuation[Dist],$C66:$E66,AssessedValuation[Tif_NonTIF],$A$4))</f>
        <v>35453595</v>
      </c>
      <c r="S66" s="8">
        <f>SUMPRODUCT(SUMIFS(AssessedValuation[100% Military Exempt],AssessedValuation[Dist],$C66:$E66,AssessedValuation[Tif_NonTIF],$A$4))</f>
        <v>0</v>
      </c>
      <c r="T66" s="8">
        <f>SUMPRODUCT(SUMIFS(AssessedValuation[100% Homestead Exempt],AssessedValuation[Dist],$C66:$E66,AssessedValuation[Tif_NonTIF],$A$4))</f>
        <v>0</v>
      </c>
      <c r="U66" s="8">
        <f>SUMPRODUCT(SUMIFS(AssessedValuation[100% Net],AssessedValuation[Dist],$C66:$E66,AssessedValuation[Tif_NonTIF],$A$4))</f>
        <v>35453595</v>
      </c>
      <c r="V66" s="8">
        <f>SUMPRODUCT(SUMIFS(AssessedValuation[100% Gas &amp; Elec Utilities],AssessedValuation[Dist],$C66:$E66,AssessedValuation[Tif_NonTIF],$A$4))</f>
        <v>0</v>
      </c>
      <c r="W66" s="8">
        <f t="shared" si="0"/>
        <v>35453595</v>
      </c>
    </row>
    <row r="67" spans="1:23" x14ac:dyDescent="0.25">
      <c r="A67">
        <f>'Assessed Non-TIF_Combined'!A67</f>
        <v>2026</v>
      </c>
      <c r="B67" t="str">
        <f>'Assessed Non-TIF_Combined'!B67</f>
        <v>13</v>
      </c>
      <c r="C67" t="str">
        <f>'Assessed Non-TIF_Combined'!C67</f>
        <v>1211</v>
      </c>
      <c r="D67" t="str">
        <f>'Assessed Non-TIF_Combined'!D67</f>
        <v/>
      </c>
      <c r="E67" t="str">
        <f>'Assessed Non-TIF_Combined'!E67</f>
        <v/>
      </c>
      <c r="F67" t="str">
        <f>'Assessed Non-TIF_Combined'!F67</f>
        <v>1211</v>
      </c>
      <c r="G67" t="str">
        <f>'Assessed Non-TIF_Combined'!G67</f>
        <v>Clarke</v>
      </c>
      <c r="H67" s="8">
        <f>SUMPRODUCT(SUMIFS(AssessedValuation[100% Residential],AssessedValuation[Dist],$C67:$E67,AssessedValuation[Tif_NonTIF],$A$4))</f>
        <v>5211265</v>
      </c>
      <c r="I67" s="8">
        <f>SUMPRODUCT(SUMIFS(AssessedValuation[100% Ag Land],AssessedValuation[Dist],$C67:$E67,AssessedValuation[Tif_NonTIF],$A$4))</f>
        <v>0</v>
      </c>
      <c r="J67" s="8">
        <f>SUMPRODUCT(SUMIFS(AssessedValuation[100% Ag Building],AssessedValuation[Dist],$C67:$E67,AssessedValuation[Tif_NonTIF],$A$4))</f>
        <v>0</v>
      </c>
      <c r="K67" s="8">
        <f>SUMPRODUCT(SUMIFS(AssessedValuation[100% Commercial],AssessedValuation[Dist],$C67:$E67,AssessedValuation[Tif_NonTIF],$A$4))</f>
        <v>12582694</v>
      </c>
      <c r="L67" s="8">
        <f>SUMPRODUCT(SUMIFS(AssessedValuation[100% Industrial],AssessedValuation[Dist],$C67:$E67,AssessedValuation[Tif_NonTIF],$A$4))</f>
        <v>0</v>
      </c>
      <c r="M67" s="8">
        <f>SUMPRODUCT(SUMIFS(AssessedValuation[100% Reserved],AssessedValuation[Dist],$C67:$E67,AssessedValuation[Tif_NonTIF],$A$4))</f>
        <v>0</v>
      </c>
      <c r="N67" s="8">
        <f>SUMPRODUCT(SUMIFS(AssessedValuation[100% Reserved4],AssessedValuation[Dist],$C67,AssessedValuation[Tif_NonTIF],$A$4))</f>
        <v>0</v>
      </c>
      <c r="O67" s="8">
        <f>SUMPRODUCT(SUMIFS(AssessedValuation[100% Railroads],AssessedValuation[Dist],$C67:$E67,AssessedValuation[Tif_NonTIF],$A$4))</f>
        <v>0</v>
      </c>
      <c r="P67" s="8">
        <f>SUMPRODUCT(SUMIFS(AssessedValuation[100% Utilities],AssessedValuation[Dist],$C67:$E67,AssessedValuation[Tif_NonTIF],$A$4))</f>
        <v>0</v>
      </c>
      <c r="Q67" s="8">
        <f>SUMPRODUCT(SUMIFS(AssessedValuation[100% Other],AssessedValuation[Dist],$C67:$E67,AssessedValuation[Tif_NonTIF],$A$4))</f>
        <v>0</v>
      </c>
      <c r="R67" s="8">
        <f>SUMPRODUCT(SUMIFS(AssessedValuation[100% Gross],AssessedValuation[Dist],$C67:$E67,AssessedValuation[Tif_NonTIF],$A$4))</f>
        <v>17793959</v>
      </c>
      <c r="S67" s="8">
        <f>SUMPRODUCT(SUMIFS(AssessedValuation[100% Military Exempt],AssessedValuation[Dist],$C67:$E67,AssessedValuation[Tif_NonTIF],$A$4))</f>
        <v>0</v>
      </c>
      <c r="T67" s="8">
        <f>SUMPRODUCT(SUMIFS(AssessedValuation[100% Homestead Exempt],AssessedValuation[Dist],$C67:$E67,AssessedValuation[Tif_NonTIF],$A$4))</f>
        <v>0</v>
      </c>
      <c r="U67" s="8">
        <f>SUMPRODUCT(SUMIFS(AssessedValuation[100% Net],AssessedValuation[Dist],$C67:$E67,AssessedValuation[Tif_NonTIF],$A$4))</f>
        <v>17793959</v>
      </c>
      <c r="V67" s="8">
        <f>SUMPRODUCT(SUMIFS(AssessedValuation[100% Gas &amp; Elec Utilities],AssessedValuation[Dist],$C67:$E67,AssessedValuation[Tif_NonTIF],$A$4))</f>
        <v>0</v>
      </c>
      <c r="W67" s="8">
        <f t="shared" si="0"/>
        <v>17793959</v>
      </c>
    </row>
    <row r="68" spans="1:23" x14ac:dyDescent="0.25">
      <c r="A68">
        <f>'Assessed Non-TIF_Combined'!A68</f>
        <v>2026</v>
      </c>
      <c r="B68" t="str">
        <f>'Assessed Non-TIF_Combined'!B68</f>
        <v>07</v>
      </c>
      <c r="C68" t="str">
        <f>'Assessed Non-TIF_Combined'!C68</f>
        <v>1215</v>
      </c>
      <c r="D68" t="str">
        <f>'Assessed Non-TIF_Combined'!D68</f>
        <v/>
      </c>
      <c r="E68" t="str">
        <f>'Assessed Non-TIF_Combined'!E68</f>
        <v/>
      </c>
      <c r="F68" t="str">
        <f>'Assessed Non-TIF_Combined'!F68</f>
        <v>1215</v>
      </c>
      <c r="G68" t="str">
        <f>'Assessed Non-TIF_Combined'!G68</f>
        <v>Clarksville</v>
      </c>
      <c r="H68" s="8">
        <f>SUMPRODUCT(SUMIFS(AssessedValuation[100% Residential],AssessedValuation[Dist],$C68:$E68,AssessedValuation[Tif_NonTIF],$A$4))</f>
        <v>0</v>
      </c>
      <c r="I68" s="8">
        <f>SUMPRODUCT(SUMIFS(AssessedValuation[100% Ag Land],AssessedValuation[Dist],$C68:$E68,AssessedValuation[Tif_NonTIF],$A$4))</f>
        <v>0</v>
      </c>
      <c r="J68" s="8">
        <f>SUMPRODUCT(SUMIFS(AssessedValuation[100% Ag Building],AssessedValuation[Dist],$C68:$E68,AssessedValuation[Tif_NonTIF],$A$4))</f>
        <v>0</v>
      </c>
      <c r="K68" s="8">
        <f>SUMPRODUCT(SUMIFS(AssessedValuation[100% Commercial],AssessedValuation[Dist],$C68:$E68,AssessedValuation[Tif_NonTIF],$A$4))</f>
        <v>0</v>
      </c>
      <c r="L68" s="8">
        <f>SUMPRODUCT(SUMIFS(AssessedValuation[100% Industrial],AssessedValuation[Dist],$C68:$E68,AssessedValuation[Tif_NonTIF],$A$4))</f>
        <v>0</v>
      </c>
      <c r="M68" s="8">
        <f>SUMPRODUCT(SUMIFS(AssessedValuation[100% Reserved],AssessedValuation[Dist],$C68:$E68,AssessedValuation[Tif_NonTIF],$A$4))</f>
        <v>0</v>
      </c>
      <c r="N68" s="8">
        <f>SUMPRODUCT(SUMIFS(AssessedValuation[100% Reserved4],AssessedValuation[Dist],$C68,AssessedValuation[Tif_NonTIF],$A$4))</f>
        <v>0</v>
      </c>
      <c r="O68" s="8">
        <f>SUMPRODUCT(SUMIFS(AssessedValuation[100% Railroads],AssessedValuation[Dist],$C68:$E68,AssessedValuation[Tif_NonTIF],$A$4))</f>
        <v>0</v>
      </c>
      <c r="P68" s="8">
        <f>SUMPRODUCT(SUMIFS(AssessedValuation[100% Utilities],AssessedValuation[Dist],$C68:$E68,AssessedValuation[Tif_NonTIF],$A$4))</f>
        <v>0</v>
      </c>
      <c r="Q68" s="8">
        <f>SUMPRODUCT(SUMIFS(AssessedValuation[100% Other],AssessedValuation[Dist],$C68:$E68,AssessedValuation[Tif_NonTIF],$A$4))</f>
        <v>0</v>
      </c>
      <c r="R68" s="8">
        <f>SUMPRODUCT(SUMIFS(AssessedValuation[100% Gross],AssessedValuation[Dist],$C68:$E68,AssessedValuation[Tif_NonTIF],$A$4))</f>
        <v>0</v>
      </c>
      <c r="S68" s="8">
        <f>SUMPRODUCT(SUMIFS(AssessedValuation[100% Military Exempt],AssessedValuation[Dist],$C68:$E68,AssessedValuation[Tif_NonTIF],$A$4))</f>
        <v>0</v>
      </c>
      <c r="T68" s="8">
        <f>SUMPRODUCT(SUMIFS(AssessedValuation[100% Homestead Exempt],AssessedValuation[Dist],$C68:$E68,AssessedValuation[Tif_NonTIF],$A$4))</f>
        <v>0</v>
      </c>
      <c r="U68" s="8">
        <f>SUMPRODUCT(SUMIFS(AssessedValuation[100% Net],AssessedValuation[Dist],$C68:$E68,AssessedValuation[Tif_NonTIF],$A$4))</f>
        <v>0</v>
      </c>
      <c r="V68" s="8">
        <f>SUMPRODUCT(SUMIFS(AssessedValuation[100% Gas &amp; Elec Utilities],AssessedValuation[Dist],$C68:$E68,AssessedValuation[Tif_NonTIF],$A$4))</f>
        <v>0</v>
      </c>
      <c r="W68" s="8">
        <f t="shared" si="0"/>
        <v>0</v>
      </c>
    </row>
    <row r="69" spans="1:23" x14ac:dyDescent="0.25">
      <c r="A69">
        <f>'Assessed Non-TIF_Combined'!A69</f>
        <v>2026</v>
      </c>
      <c r="B69" t="str">
        <f>'Assessed Non-TIF_Combined'!B69</f>
        <v>05</v>
      </c>
      <c r="C69" t="str">
        <f>'Assessed Non-TIF_Combined'!C69</f>
        <v>1218</v>
      </c>
      <c r="D69" t="str">
        <f>'Assessed Non-TIF_Combined'!D69</f>
        <v/>
      </c>
      <c r="E69" t="str">
        <f>'Assessed Non-TIF_Combined'!E69</f>
        <v/>
      </c>
      <c r="F69" t="str">
        <f>'Assessed Non-TIF_Combined'!F69</f>
        <v>1218</v>
      </c>
      <c r="G69" t="str">
        <f>'Assessed Non-TIF_Combined'!G69</f>
        <v>Clay Central-Everly</v>
      </c>
      <c r="H69" s="8">
        <f>SUMPRODUCT(SUMIFS(AssessedValuation[100% Residential],AssessedValuation[Dist],$C69:$E69,AssessedValuation[Tif_NonTIF],$A$4))</f>
        <v>0</v>
      </c>
      <c r="I69" s="8">
        <f>SUMPRODUCT(SUMIFS(AssessedValuation[100% Ag Land],AssessedValuation[Dist],$C69:$E69,AssessedValuation[Tif_NonTIF],$A$4))</f>
        <v>0</v>
      </c>
      <c r="J69" s="8">
        <f>SUMPRODUCT(SUMIFS(AssessedValuation[100% Ag Building],AssessedValuation[Dist],$C69:$E69,AssessedValuation[Tif_NonTIF],$A$4))</f>
        <v>0</v>
      </c>
      <c r="K69" s="8">
        <f>SUMPRODUCT(SUMIFS(AssessedValuation[100% Commercial],AssessedValuation[Dist],$C69:$E69,AssessedValuation[Tif_NonTIF],$A$4))</f>
        <v>0</v>
      </c>
      <c r="L69" s="8">
        <f>SUMPRODUCT(SUMIFS(AssessedValuation[100% Industrial],AssessedValuation[Dist],$C69:$E69,AssessedValuation[Tif_NonTIF],$A$4))</f>
        <v>48852088</v>
      </c>
      <c r="M69" s="8">
        <f>SUMPRODUCT(SUMIFS(AssessedValuation[100% Reserved],AssessedValuation[Dist],$C69:$E69,AssessedValuation[Tif_NonTIF],$A$4))</f>
        <v>0</v>
      </c>
      <c r="N69" s="8">
        <f>SUMPRODUCT(SUMIFS(AssessedValuation[100% Reserved4],AssessedValuation[Dist],$C69,AssessedValuation[Tif_NonTIF],$A$4))</f>
        <v>0</v>
      </c>
      <c r="O69" s="8">
        <f>SUMPRODUCT(SUMIFS(AssessedValuation[100% Railroads],AssessedValuation[Dist],$C69:$E69,AssessedValuation[Tif_NonTIF],$A$4))</f>
        <v>0</v>
      </c>
      <c r="P69" s="8">
        <f>SUMPRODUCT(SUMIFS(AssessedValuation[100% Utilities],AssessedValuation[Dist],$C69:$E69,AssessedValuation[Tif_NonTIF],$A$4))</f>
        <v>0</v>
      </c>
      <c r="Q69" s="8">
        <f>SUMPRODUCT(SUMIFS(AssessedValuation[100% Other],AssessedValuation[Dist],$C69:$E69,AssessedValuation[Tif_NonTIF],$A$4))</f>
        <v>0</v>
      </c>
      <c r="R69" s="8">
        <f>SUMPRODUCT(SUMIFS(AssessedValuation[100% Gross],AssessedValuation[Dist],$C69:$E69,AssessedValuation[Tif_NonTIF],$A$4))</f>
        <v>48852088</v>
      </c>
      <c r="S69" s="8">
        <f>SUMPRODUCT(SUMIFS(AssessedValuation[100% Military Exempt],AssessedValuation[Dist],$C69:$E69,AssessedValuation[Tif_NonTIF],$A$4))</f>
        <v>0</v>
      </c>
      <c r="T69" s="8">
        <f>SUMPRODUCT(SUMIFS(AssessedValuation[100% Homestead Exempt],AssessedValuation[Dist],$C69:$E69,AssessedValuation[Tif_NonTIF],$A$4))</f>
        <v>0</v>
      </c>
      <c r="U69" s="8">
        <f>SUMPRODUCT(SUMIFS(AssessedValuation[100% Net],AssessedValuation[Dist],$C69:$E69,AssessedValuation[Tif_NonTIF],$A$4))</f>
        <v>48852088</v>
      </c>
      <c r="V69" s="8">
        <f>SUMPRODUCT(SUMIFS(AssessedValuation[100% Gas &amp; Elec Utilities],AssessedValuation[Dist],$C69:$E69,AssessedValuation[Tif_NonTIF],$A$4))</f>
        <v>0</v>
      </c>
      <c r="W69" s="8">
        <f t="shared" si="0"/>
        <v>48852088</v>
      </c>
    </row>
    <row r="70" spans="1:23" x14ac:dyDescent="0.25">
      <c r="A70">
        <f>'Assessed Non-TIF_Combined'!A70</f>
        <v>2026</v>
      </c>
      <c r="B70" t="str">
        <f>'Assessed Non-TIF_Combined'!B70</f>
        <v>01</v>
      </c>
      <c r="C70" t="str">
        <f>'Assessed Non-TIF_Combined'!C70</f>
        <v>2763</v>
      </c>
      <c r="D70" t="str">
        <f>'Assessed Non-TIF_Combined'!D70</f>
        <v/>
      </c>
      <c r="E70" t="str">
        <f>'Assessed Non-TIF_Combined'!E70</f>
        <v/>
      </c>
      <c r="F70" t="str">
        <f>'Assessed Non-TIF_Combined'!F70</f>
        <v>2763</v>
      </c>
      <c r="G70" t="str">
        <f>'Assessed Non-TIF_Combined'!G70</f>
        <v>Clayton Ridge</v>
      </c>
      <c r="H70" s="8">
        <f>SUMPRODUCT(SUMIFS(AssessedValuation[100% Residential],AssessedValuation[Dist],$C70:$E70,AssessedValuation[Tif_NonTIF],$A$4))</f>
        <v>0</v>
      </c>
      <c r="I70" s="8">
        <f>SUMPRODUCT(SUMIFS(AssessedValuation[100% Ag Land],AssessedValuation[Dist],$C70:$E70,AssessedValuation[Tif_NonTIF],$A$4))</f>
        <v>0</v>
      </c>
      <c r="J70" s="8">
        <f>SUMPRODUCT(SUMIFS(AssessedValuation[100% Ag Building],AssessedValuation[Dist],$C70:$E70,AssessedValuation[Tif_NonTIF],$A$4))</f>
        <v>0</v>
      </c>
      <c r="K70" s="8">
        <f>SUMPRODUCT(SUMIFS(AssessedValuation[100% Commercial],AssessedValuation[Dist],$C70:$E70,AssessedValuation[Tif_NonTIF],$A$4))</f>
        <v>294675</v>
      </c>
      <c r="L70" s="8">
        <f>SUMPRODUCT(SUMIFS(AssessedValuation[100% Industrial],AssessedValuation[Dist],$C70:$E70,AssessedValuation[Tif_NonTIF],$A$4))</f>
        <v>0</v>
      </c>
      <c r="M70" s="8">
        <f>SUMPRODUCT(SUMIFS(AssessedValuation[100% Reserved],AssessedValuation[Dist],$C70:$E70,AssessedValuation[Tif_NonTIF],$A$4))</f>
        <v>0</v>
      </c>
      <c r="N70" s="8">
        <f>SUMPRODUCT(SUMIFS(AssessedValuation[100% Reserved4],AssessedValuation[Dist],$C70,AssessedValuation[Tif_NonTIF],$A$4))</f>
        <v>0</v>
      </c>
      <c r="O70" s="8">
        <f>SUMPRODUCT(SUMIFS(AssessedValuation[100% Railroads],AssessedValuation[Dist],$C70:$E70,AssessedValuation[Tif_NonTIF],$A$4))</f>
        <v>0</v>
      </c>
      <c r="P70" s="8">
        <f>SUMPRODUCT(SUMIFS(AssessedValuation[100% Utilities],AssessedValuation[Dist],$C70:$E70,AssessedValuation[Tif_NonTIF],$A$4))</f>
        <v>0</v>
      </c>
      <c r="Q70" s="8">
        <f>SUMPRODUCT(SUMIFS(AssessedValuation[100% Other],AssessedValuation[Dist],$C70:$E70,AssessedValuation[Tif_NonTIF],$A$4))</f>
        <v>0</v>
      </c>
      <c r="R70" s="8">
        <f>SUMPRODUCT(SUMIFS(AssessedValuation[100% Gross],AssessedValuation[Dist],$C70:$E70,AssessedValuation[Tif_NonTIF],$A$4))</f>
        <v>294675</v>
      </c>
      <c r="S70" s="8">
        <f>SUMPRODUCT(SUMIFS(AssessedValuation[100% Military Exempt],AssessedValuation[Dist],$C70:$E70,AssessedValuation[Tif_NonTIF],$A$4))</f>
        <v>0</v>
      </c>
      <c r="T70" s="8">
        <f>SUMPRODUCT(SUMIFS(AssessedValuation[100% Homestead Exempt],AssessedValuation[Dist],$C70:$E70,AssessedValuation[Tif_NonTIF],$A$4))</f>
        <v>0</v>
      </c>
      <c r="U70" s="8">
        <f>SUMPRODUCT(SUMIFS(AssessedValuation[100% Net],AssessedValuation[Dist],$C70:$E70,AssessedValuation[Tif_NonTIF],$A$4))</f>
        <v>294675</v>
      </c>
      <c r="V70" s="8">
        <f>SUMPRODUCT(SUMIFS(AssessedValuation[100% Gas &amp; Elec Utilities],AssessedValuation[Dist],$C70:$E70,AssessedValuation[Tif_NonTIF],$A$4))</f>
        <v>0</v>
      </c>
      <c r="W70" s="8">
        <f t="shared" si="0"/>
        <v>294675</v>
      </c>
    </row>
    <row r="71" spans="1:23" x14ac:dyDescent="0.25">
      <c r="A71">
        <f>'Assessed Non-TIF_Combined'!A71</f>
        <v>2026</v>
      </c>
      <c r="B71" t="str">
        <f>'Assessed Non-TIF_Combined'!B71</f>
        <v>10</v>
      </c>
      <c r="C71" t="str">
        <f>'Assessed Non-TIF_Combined'!C71</f>
        <v>1221</v>
      </c>
      <c r="D71" t="str">
        <f>'Assessed Non-TIF_Combined'!D71</f>
        <v>0216</v>
      </c>
      <c r="E71" t="str">
        <f>'Assessed Non-TIF_Combined'!E71</f>
        <v/>
      </c>
      <c r="F71" t="str">
        <f>'Assessed Non-TIF_Combined'!F71</f>
        <v>1221</v>
      </c>
      <c r="G71" t="str">
        <f>'Assessed Non-TIF_Combined'!G71</f>
        <v>Clear Creek-Amana</v>
      </c>
      <c r="H71" s="8">
        <f>SUMPRODUCT(SUMIFS(AssessedValuation[100% Residential],AssessedValuation[Dist],$C71:$E71,AssessedValuation[Tif_NonTIF],$A$4))</f>
        <v>86569828</v>
      </c>
      <c r="I71" s="8">
        <f>SUMPRODUCT(SUMIFS(AssessedValuation[100% Ag Land],AssessedValuation[Dist],$C71:$E71,AssessedValuation[Tif_NonTIF],$A$4))</f>
        <v>119282</v>
      </c>
      <c r="J71" s="8">
        <f>SUMPRODUCT(SUMIFS(AssessedValuation[100% Ag Building],AssessedValuation[Dist],$C71:$E71,AssessedValuation[Tif_NonTIF],$A$4))</f>
        <v>5141</v>
      </c>
      <c r="K71" s="8">
        <f>SUMPRODUCT(SUMIFS(AssessedValuation[100% Commercial],AssessedValuation[Dist],$C71:$E71,AssessedValuation[Tif_NonTIF],$A$4))</f>
        <v>285824576</v>
      </c>
      <c r="L71" s="8">
        <f>SUMPRODUCT(SUMIFS(AssessedValuation[100% Industrial],AssessedValuation[Dist],$C71:$E71,AssessedValuation[Tif_NonTIF],$A$4))</f>
        <v>3066542</v>
      </c>
      <c r="M71" s="8">
        <f>SUMPRODUCT(SUMIFS(AssessedValuation[100% Reserved],AssessedValuation[Dist],$C71:$E71,AssessedValuation[Tif_NonTIF],$A$4))</f>
        <v>0</v>
      </c>
      <c r="N71" s="8">
        <f>SUMPRODUCT(SUMIFS(AssessedValuation[100% Reserved4],AssessedValuation[Dist],$C71,AssessedValuation[Tif_NonTIF],$A$4))</f>
        <v>0</v>
      </c>
      <c r="O71" s="8">
        <f>SUMPRODUCT(SUMIFS(AssessedValuation[100% Railroads],AssessedValuation[Dist],$C71:$E71,AssessedValuation[Tif_NonTIF],$A$4))</f>
        <v>0</v>
      </c>
      <c r="P71" s="8">
        <f>SUMPRODUCT(SUMIFS(AssessedValuation[100% Utilities],AssessedValuation[Dist],$C71:$E71,AssessedValuation[Tif_NonTIF],$A$4))</f>
        <v>0</v>
      </c>
      <c r="Q71" s="8">
        <f>SUMPRODUCT(SUMIFS(AssessedValuation[100% Other],AssessedValuation[Dist],$C71:$E71,AssessedValuation[Tif_NonTIF],$A$4))</f>
        <v>0</v>
      </c>
      <c r="R71" s="8">
        <f>SUMPRODUCT(SUMIFS(AssessedValuation[100% Gross],AssessedValuation[Dist],$C71:$E71,AssessedValuation[Tif_NonTIF],$A$4))</f>
        <v>375585369</v>
      </c>
      <c r="S71" s="8">
        <f>SUMPRODUCT(SUMIFS(AssessedValuation[100% Military Exempt],AssessedValuation[Dist],$C71:$E71,AssessedValuation[Tif_NonTIF],$A$4))</f>
        <v>0</v>
      </c>
      <c r="T71" s="8">
        <f>SUMPRODUCT(SUMIFS(AssessedValuation[100% Homestead Exempt],AssessedValuation[Dist],$C71:$E71,AssessedValuation[Tif_NonTIF],$A$4))</f>
        <v>0</v>
      </c>
      <c r="U71" s="8">
        <f>SUMPRODUCT(SUMIFS(AssessedValuation[100% Net],AssessedValuation[Dist],$C71:$E71,AssessedValuation[Tif_NonTIF],$A$4))</f>
        <v>375585369</v>
      </c>
      <c r="V71" s="8">
        <f>SUMPRODUCT(SUMIFS(AssessedValuation[100% Gas &amp; Elec Utilities],AssessedValuation[Dist],$C71:$E71,AssessedValuation[Tif_NonTIF],$A$4))</f>
        <v>0</v>
      </c>
      <c r="W71" s="8">
        <f t="shared" si="0"/>
        <v>375585369</v>
      </c>
    </row>
    <row r="72" spans="1:23" x14ac:dyDescent="0.25">
      <c r="A72">
        <f>'Assessed Non-TIF_Combined'!A72</f>
        <v>2026</v>
      </c>
      <c r="B72" t="str">
        <f>'Assessed Non-TIF_Combined'!B72</f>
        <v>07</v>
      </c>
      <c r="C72" t="str">
        <f>'Assessed Non-TIF_Combined'!C72</f>
        <v>1233</v>
      </c>
      <c r="D72" t="str">
        <f>'Assessed Non-TIF_Combined'!D72</f>
        <v/>
      </c>
      <c r="E72" t="str">
        <f>'Assessed Non-TIF_Combined'!E72</f>
        <v/>
      </c>
      <c r="F72" t="str">
        <f>'Assessed Non-TIF_Combined'!F72</f>
        <v>1233</v>
      </c>
      <c r="G72" t="str">
        <f>'Assessed Non-TIF_Combined'!G72</f>
        <v>Clear Lake</v>
      </c>
      <c r="H72" s="8">
        <f>SUMPRODUCT(SUMIFS(AssessedValuation[100% Residential],AssessedValuation[Dist],$C72:$E72,AssessedValuation[Tif_NonTIF],$A$4))</f>
        <v>45043979</v>
      </c>
      <c r="I72" s="8">
        <f>SUMPRODUCT(SUMIFS(AssessedValuation[100% Ag Land],AssessedValuation[Dist],$C72:$E72,AssessedValuation[Tif_NonTIF],$A$4))</f>
        <v>0</v>
      </c>
      <c r="J72" s="8">
        <f>SUMPRODUCT(SUMIFS(AssessedValuation[100% Ag Building],AssessedValuation[Dist],$C72:$E72,AssessedValuation[Tif_NonTIF],$A$4))</f>
        <v>0</v>
      </c>
      <c r="K72" s="8">
        <f>SUMPRODUCT(SUMIFS(AssessedValuation[100% Commercial],AssessedValuation[Dist],$C72:$E72,AssessedValuation[Tif_NonTIF],$A$4))</f>
        <v>73086411</v>
      </c>
      <c r="L72" s="8">
        <f>SUMPRODUCT(SUMIFS(AssessedValuation[100% Industrial],AssessedValuation[Dist],$C72:$E72,AssessedValuation[Tif_NonTIF],$A$4))</f>
        <v>9140773</v>
      </c>
      <c r="M72" s="8">
        <f>SUMPRODUCT(SUMIFS(AssessedValuation[100% Reserved],AssessedValuation[Dist],$C72:$E72,AssessedValuation[Tif_NonTIF],$A$4))</f>
        <v>0</v>
      </c>
      <c r="N72" s="8">
        <f>SUMPRODUCT(SUMIFS(AssessedValuation[100% Reserved4],AssessedValuation[Dist],$C72,AssessedValuation[Tif_NonTIF],$A$4))</f>
        <v>0</v>
      </c>
      <c r="O72" s="8">
        <f>SUMPRODUCT(SUMIFS(AssessedValuation[100% Railroads],AssessedValuation[Dist],$C72:$E72,AssessedValuation[Tif_NonTIF],$A$4))</f>
        <v>0</v>
      </c>
      <c r="P72" s="8">
        <f>SUMPRODUCT(SUMIFS(AssessedValuation[100% Utilities],AssessedValuation[Dist],$C72:$E72,AssessedValuation[Tif_NonTIF],$A$4))</f>
        <v>0</v>
      </c>
      <c r="Q72" s="8">
        <f>SUMPRODUCT(SUMIFS(AssessedValuation[100% Other],AssessedValuation[Dist],$C72:$E72,AssessedValuation[Tif_NonTIF],$A$4))</f>
        <v>0</v>
      </c>
      <c r="R72" s="8">
        <f>SUMPRODUCT(SUMIFS(AssessedValuation[100% Gross],AssessedValuation[Dist],$C72:$E72,AssessedValuation[Tif_NonTIF],$A$4))</f>
        <v>127271163</v>
      </c>
      <c r="S72" s="8">
        <f>SUMPRODUCT(SUMIFS(AssessedValuation[100% Military Exempt],AssessedValuation[Dist],$C72:$E72,AssessedValuation[Tif_NonTIF],$A$4))</f>
        <v>0</v>
      </c>
      <c r="T72" s="8">
        <f>SUMPRODUCT(SUMIFS(AssessedValuation[100% Homestead Exempt],AssessedValuation[Dist],$C72:$E72,AssessedValuation[Tif_NonTIF],$A$4))</f>
        <v>0</v>
      </c>
      <c r="U72" s="8">
        <f>SUMPRODUCT(SUMIFS(AssessedValuation[100% Net],AssessedValuation[Dist],$C72:$E72,AssessedValuation[Tif_NonTIF],$A$4))</f>
        <v>127271163</v>
      </c>
      <c r="V72" s="8">
        <f>SUMPRODUCT(SUMIFS(AssessedValuation[100% Gas &amp; Elec Utilities],AssessedValuation[Dist],$C72:$E72,AssessedValuation[Tif_NonTIF],$A$4))</f>
        <v>0</v>
      </c>
      <c r="W72" s="8">
        <f t="shared" ref="W72:W135" si="1">SUM(U72:V72)</f>
        <v>127271163</v>
      </c>
    </row>
    <row r="73" spans="1:23" x14ac:dyDescent="0.25">
      <c r="A73">
        <f>'Assessed Non-TIF_Combined'!A73</f>
        <v>2026</v>
      </c>
      <c r="B73" t="str">
        <f>'Assessed Non-TIF_Combined'!B73</f>
        <v>09</v>
      </c>
      <c r="C73" t="str">
        <f>'Assessed Non-TIF_Combined'!C73</f>
        <v>1278</v>
      </c>
      <c r="D73" t="str">
        <f>'Assessed Non-TIF_Combined'!D73</f>
        <v/>
      </c>
      <c r="E73" t="str">
        <f>'Assessed Non-TIF_Combined'!E73</f>
        <v/>
      </c>
      <c r="F73" t="str">
        <f>'Assessed Non-TIF_Combined'!F73</f>
        <v>1278</v>
      </c>
      <c r="G73" t="str">
        <f>'Assessed Non-TIF_Combined'!G73</f>
        <v>Clinton</v>
      </c>
      <c r="H73" s="8">
        <f>SUMPRODUCT(SUMIFS(AssessedValuation[100% Residential],AssessedValuation[Dist],$C73:$E73,AssessedValuation[Tif_NonTIF],$A$4))</f>
        <v>13465772</v>
      </c>
      <c r="I73" s="8">
        <f>SUMPRODUCT(SUMIFS(AssessedValuation[100% Ag Land],AssessedValuation[Dist],$C73:$E73,AssessedValuation[Tif_NonTIF],$A$4))</f>
        <v>0</v>
      </c>
      <c r="J73" s="8">
        <f>SUMPRODUCT(SUMIFS(AssessedValuation[100% Ag Building],AssessedValuation[Dist],$C73:$E73,AssessedValuation[Tif_NonTIF],$A$4))</f>
        <v>0</v>
      </c>
      <c r="K73" s="8">
        <f>SUMPRODUCT(SUMIFS(AssessedValuation[100% Commercial],AssessedValuation[Dist],$C73:$E73,AssessedValuation[Tif_NonTIF],$A$4))</f>
        <v>1608581</v>
      </c>
      <c r="L73" s="8">
        <f>SUMPRODUCT(SUMIFS(AssessedValuation[100% Industrial],AssessedValuation[Dist],$C73:$E73,AssessedValuation[Tif_NonTIF],$A$4))</f>
        <v>0</v>
      </c>
      <c r="M73" s="8">
        <f>SUMPRODUCT(SUMIFS(AssessedValuation[100% Reserved],AssessedValuation[Dist],$C73:$E73,AssessedValuation[Tif_NonTIF],$A$4))</f>
        <v>0</v>
      </c>
      <c r="N73" s="8">
        <f>SUMPRODUCT(SUMIFS(AssessedValuation[100% Reserved4],AssessedValuation[Dist],$C73,AssessedValuation[Tif_NonTIF],$A$4))</f>
        <v>0</v>
      </c>
      <c r="O73" s="8">
        <f>SUMPRODUCT(SUMIFS(AssessedValuation[100% Railroads],AssessedValuation[Dist],$C73:$E73,AssessedValuation[Tif_NonTIF],$A$4))</f>
        <v>0</v>
      </c>
      <c r="P73" s="8">
        <f>SUMPRODUCT(SUMIFS(AssessedValuation[100% Utilities],AssessedValuation[Dist],$C73:$E73,AssessedValuation[Tif_NonTIF],$A$4))</f>
        <v>0</v>
      </c>
      <c r="Q73" s="8">
        <f>SUMPRODUCT(SUMIFS(AssessedValuation[100% Other],AssessedValuation[Dist],$C73:$E73,AssessedValuation[Tif_NonTIF],$A$4))</f>
        <v>0</v>
      </c>
      <c r="R73" s="8">
        <f>SUMPRODUCT(SUMIFS(AssessedValuation[100% Gross],AssessedValuation[Dist],$C73:$E73,AssessedValuation[Tif_NonTIF],$A$4))</f>
        <v>15074353</v>
      </c>
      <c r="S73" s="8">
        <f>SUMPRODUCT(SUMIFS(AssessedValuation[100% Military Exempt],AssessedValuation[Dist],$C73:$E73,AssessedValuation[Tif_NonTIF],$A$4))</f>
        <v>16000</v>
      </c>
      <c r="T73" s="8">
        <f>SUMPRODUCT(SUMIFS(AssessedValuation[100% Homestead Exempt],AssessedValuation[Dist],$C73:$E73,AssessedValuation[Tif_NonTIF],$A$4))</f>
        <v>97500</v>
      </c>
      <c r="U73" s="8">
        <f>SUMPRODUCT(SUMIFS(AssessedValuation[100% Net],AssessedValuation[Dist],$C73:$E73,AssessedValuation[Tif_NonTIF],$A$4))</f>
        <v>14960853</v>
      </c>
      <c r="V73" s="8">
        <f>SUMPRODUCT(SUMIFS(AssessedValuation[100% Gas &amp; Elec Utilities],AssessedValuation[Dist],$C73:$E73,AssessedValuation[Tif_NonTIF],$A$4))</f>
        <v>0</v>
      </c>
      <c r="W73" s="8">
        <f t="shared" si="1"/>
        <v>14960853</v>
      </c>
    </row>
    <row r="74" spans="1:23" x14ac:dyDescent="0.25">
      <c r="A74">
        <f>'Assessed Non-TIF_Combined'!A74</f>
        <v>2026</v>
      </c>
      <c r="B74" t="str">
        <f>'Assessed Non-TIF_Combined'!B74</f>
        <v>11</v>
      </c>
      <c r="C74" t="str">
        <f>'Assessed Non-TIF_Combined'!C74</f>
        <v>1332</v>
      </c>
      <c r="D74" t="str">
        <f>'Assessed Non-TIF_Combined'!D74</f>
        <v/>
      </c>
      <c r="E74" t="str">
        <f>'Assessed Non-TIF_Combined'!E74</f>
        <v/>
      </c>
      <c r="F74" t="str">
        <f>'Assessed Non-TIF_Combined'!F74</f>
        <v>1332</v>
      </c>
      <c r="G74" t="str">
        <f>'Assessed Non-TIF_Combined'!G74</f>
        <v>Colfax-Mingo</v>
      </c>
      <c r="H74" s="8">
        <f>SUMPRODUCT(SUMIFS(AssessedValuation[100% Residential],AssessedValuation[Dist],$C74:$E74,AssessedValuation[Tif_NonTIF],$A$4))</f>
        <v>373209</v>
      </c>
      <c r="I74" s="8">
        <f>SUMPRODUCT(SUMIFS(AssessedValuation[100% Ag Land],AssessedValuation[Dist],$C74:$E74,AssessedValuation[Tif_NonTIF],$A$4))</f>
        <v>0</v>
      </c>
      <c r="J74" s="8">
        <f>SUMPRODUCT(SUMIFS(AssessedValuation[100% Ag Building],AssessedValuation[Dist],$C74:$E74,AssessedValuation[Tif_NonTIF],$A$4))</f>
        <v>0</v>
      </c>
      <c r="K74" s="8">
        <f>SUMPRODUCT(SUMIFS(AssessedValuation[100% Commercial],AssessedValuation[Dist],$C74:$E74,AssessedValuation[Tif_NonTIF],$A$4))</f>
        <v>140501</v>
      </c>
      <c r="L74" s="8">
        <f>SUMPRODUCT(SUMIFS(AssessedValuation[100% Industrial],AssessedValuation[Dist],$C74:$E74,AssessedValuation[Tif_NonTIF],$A$4))</f>
        <v>0</v>
      </c>
      <c r="M74" s="8">
        <f>SUMPRODUCT(SUMIFS(AssessedValuation[100% Reserved],AssessedValuation[Dist],$C74:$E74,AssessedValuation[Tif_NonTIF],$A$4))</f>
        <v>0</v>
      </c>
      <c r="N74" s="8">
        <f>SUMPRODUCT(SUMIFS(AssessedValuation[100% Reserved4],AssessedValuation[Dist],$C74,AssessedValuation[Tif_NonTIF],$A$4))</f>
        <v>0</v>
      </c>
      <c r="O74" s="8">
        <f>SUMPRODUCT(SUMIFS(AssessedValuation[100% Railroads],AssessedValuation[Dist],$C74:$E74,AssessedValuation[Tif_NonTIF],$A$4))</f>
        <v>0</v>
      </c>
      <c r="P74" s="8">
        <f>SUMPRODUCT(SUMIFS(AssessedValuation[100% Utilities],AssessedValuation[Dist],$C74:$E74,AssessedValuation[Tif_NonTIF],$A$4))</f>
        <v>0</v>
      </c>
      <c r="Q74" s="8">
        <f>SUMPRODUCT(SUMIFS(AssessedValuation[100% Other],AssessedValuation[Dist],$C74:$E74,AssessedValuation[Tif_NonTIF],$A$4))</f>
        <v>0</v>
      </c>
      <c r="R74" s="8">
        <f>SUMPRODUCT(SUMIFS(AssessedValuation[100% Gross],AssessedValuation[Dist],$C74:$E74,AssessedValuation[Tif_NonTIF],$A$4))</f>
        <v>513710</v>
      </c>
      <c r="S74" s="8">
        <f>SUMPRODUCT(SUMIFS(AssessedValuation[100% Military Exempt],AssessedValuation[Dist],$C74:$E74,AssessedValuation[Tif_NonTIF],$A$4))</f>
        <v>0</v>
      </c>
      <c r="T74" s="8">
        <f>SUMPRODUCT(SUMIFS(AssessedValuation[100% Homestead Exempt],AssessedValuation[Dist],$C74:$E74,AssessedValuation[Tif_NonTIF],$A$4))</f>
        <v>0</v>
      </c>
      <c r="U74" s="8">
        <f>SUMPRODUCT(SUMIFS(AssessedValuation[100% Net],AssessedValuation[Dist],$C74:$E74,AssessedValuation[Tif_NonTIF],$A$4))</f>
        <v>513710</v>
      </c>
      <c r="V74" s="8">
        <f>SUMPRODUCT(SUMIFS(AssessedValuation[100% Gas &amp; Elec Utilities],AssessedValuation[Dist],$C74:$E74,AssessedValuation[Tif_NonTIF],$A$4))</f>
        <v>0</v>
      </c>
      <c r="W74" s="8">
        <f t="shared" si="1"/>
        <v>513710</v>
      </c>
    </row>
    <row r="75" spans="1:23" x14ac:dyDescent="0.25">
      <c r="A75">
        <f>'Assessed Non-TIF_Combined'!A75</f>
        <v>2026</v>
      </c>
      <c r="B75" t="str">
        <f>'Assessed Non-TIF_Combined'!B75</f>
        <v>10</v>
      </c>
      <c r="C75" t="str">
        <f>'Assessed Non-TIF_Combined'!C75</f>
        <v>1337</v>
      </c>
      <c r="D75" t="str">
        <f>'Assessed Non-TIF_Combined'!D75</f>
        <v/>
      </c>
      <c r="E75" t="str">
        <f>'Assessed Non-TIF_Combined'!E75</f>
        <v/>
      </c>
      <c r="F75" t="str">
        <f>'Assessed Non-TIF_Combined'!F75</f>
        <v>1337</v>
      </c>
      <c r="G75" t="str">
        <f>'Assessed Non-TIF_Combined'!G75</f>
        <v>College Community</v>
      </c>
      <c r="H75" s="8">
        <f>SUMPRODUCT(SUMIFS(AssessedValuation[100% Residential],AssessedValuation[Dist],$C75:$E75,AssessedValuation[Tif_NonTIF],$A$4))</f>
        <v>78647081</v>
      </c>
      <c r="I75" s="8">
        <f>SUMPRODUCT(SUMIFS(AssessedValuation[100% Ag Land],AssessedValuation[Dist],$C75:$E75,AssessedValuation[Tif_NonTIF],$A$4))</f>
        <v>831</v>
      </c>
      <c r="J75" s="8">
        <f>SUMPRODUCT(SUMIFS(AssessedValuation[100% Ag Building],AssessedValuation[Dist],$C75:$E75,AssessedValuation[Tif_NonTIF],$A$4))</f>
        <v>8197</v>
      </c>
      <c r="K75" s="8">
        <f>SUMPRODUCT(SUMIFS(AssessedValuation[100% Commercial],AssessedValuation[Dist],$C75:$E75,AssessedValuation[Tif_NonTIF],$A$4))</f>
        <v>156411445</v>
      </c>
      <c r="L75" s="8">
        <f>SUMPRODUCT(SUMIFS(AssessedValuation[100% Industrial],AssessedValuation[Dist],$C75:$E75,AssessedValuation[Tif_NonTIF],$A$4))</f>
        <v>16367935</v>
      </c>
      <c r="M75" s="8">
        <f>SUMPRODUCT(SUMIFS(AssessedValuation[100% Reserved],AssessedValuation[Dist],$C75:$E75,AssessedValuation[Tif_NonTIF],$A$4))</f>
        <v>0</v>
      </c>
      <c r="N75" s="8">
        <f>SUMPRODUCT(SUMIFS(AssessedValuation[100% Reserved4],AssessedValuation[Dist],$C75,AssessedValuation[Tif_NonTIF],$A$4))</f>
        <v>0</v>
      </c>
      <c r="O75" s="8">
        <f>SUMPRODUCT(SUMIFS(AssessedValuation[100% Railroads],AssessedValuation[Dist],$C75:$E75,AssessedValuation[Tif_NonTIF],$A$4))</f>
        <v>0</v>
      </c>
      <c r="P75" s="8">
        <f>SUMPRODUCT(SUMIFS(AssessedValuation[100% Utilities],AssessedValuation[Dist],$C75:$E75,AssessedValuation[Tif_NonTIF],$A$4))</f>
        <v>0</v>
      </c>
      <c r="Q75" s="8">
        <f>SUMPRODUCT(SUMIFS(AssessedValuation[100% Other],AssessedValuation[Dist],$C75:$E75,AssessedValuation[Tif_NonTIF],$A$4))</f>
        <v>0</v>
      </c>
      <c r="R75" s="8">
        <f>SUMPRODUCT(SUMIFS(AssessedValuation[100% Gross],AssessedValuation[Dist],$C75:$E75,AssessedValuation[Tif_NonTIF],$A$4))</f>
        <v>251435489</v>
      </c>
      <c r="S75" s="8">
        <f>SUMPRODUCT(SUMIFS(AssessedValuation[100% Military Exempt],AssessedValuation[Dist],$C75:$E75,AssessedValuation[Tif_NonTIF],$A$4))</f>
        <v>4000</v>
      </c>
      <c r="T75" s="8">
        <f>SUMPRODUCT(SUMIFS(AssessedValuation[100% Homestead Exempt],AssessedValuation[Dist],$C75:$E75,AssessedValuation[Tif_NonTIF],$A$4))</f>
        <v>58500</v>
      </c>
      <c r="U75" s="8">
        <f>SUMPRODUCT(SUMIFS(AssessedValuation[100% Net],AssessedValuation[Dist],$C75:$E75,AssessedValuation[Tif_NonTIF],$A$4))</f>
        <v>251372989</v>
      </c>
      <c r="V75" s="8">
        <f>SUMPRODUCT(SUMIFS(AssessedValuation[100% Gas &amp; Elec Utilities],AssessedValuation[Dist],$C75:$E75,AssessedValuation[Tif_NonTIF],$A$4))</f>
        <v>0</v>
      </c>
      <c r="W75" s="8">
        <f t="shared" si="1"/>
        <v>251372989</v>
      </c>
    </row>
    <row r="76" spans="1:23" x14ac:dyDescent="0.25">
      <c r="A76">
        <f>'Assessed Non-TIF_Combined'!A76</f>
        <v>2026</v>
      </c>
      <c r="B76" t="str">
        <f>'Assessed Non-TIF_Combined'!B76</f>
        <v>11</v>
      </c>
      <c r="C76" t="str">
        <f>'Assessed Non-TIF_Combined'!C76</f>
        <v>1350</v>
      </c>
      <c r="D76" t="str">
        <f>'Assessed Non-TIF_Combined'!D76</f>
        <v/>
      </c>
      <c r="E76" t="str">
        <f>'Assessed Non-TIF_Combined'!E76</f>
        <v/>
      </c>
      <c r="F76" t="str">
        <f>'Assessed Non-TIF_Combined'!F76</f>
        <v>1350</v>
      </c>
      <c r="G76" t="str">
        <f>'Assessed Non-TIF_Combined'!G76</f>
        <v>Collins-Maxwell</v>
      </c>
      <c r="H76" s="8">
        <f>SUMPRODUCT(SUMIFS(AssessedValuation[100% Residential],AssessedValuation[Dist],$C76:$E76,AssessedValuation[Tif_NonTIF],$A$4))</f>
        <v>882011</v>
      </c>
      <c r="I76" s="8">
        <f>SUMPRODUCT(SUMIFS(AssessedValuation[100% Ag Land],AssessedValuation[Dist],$C76:$E76,AssessedValuation[Tif_NonTIF],$A$4))</f>
        <v>0</v>
      </c>
      <c r="J76" s="8">
        <f>SUMPRODUCT(SUMIFS(AssessedValuation[100% Ag Building],AssessedValuation[Dist],$C76:$E76,AssessedValuation[Tif_NonTIF],$A$4))</f>
        <v>0</v>
      </c>
      <c r="K76" s="8">
        <f>SUMPRODUCT(SUMIFS(AssessedValuation[100% Commercial],AssessedValuation[Dist],$C76:$E76,AssessedValuation[Tif_NonTIF],$A$4))</f>
        <v>6769059</v>
      </c>
      <c r="L76" s="8">
        <f>SUMPRODUCT(SUMIFS(AssessedValuation[100% Industrial],AssessedValuation[Dist],$C76:$E76,AssessedValuation[Tif_NonTIF],$A$4))</f>
        <v>0</v>
      </c>
      <c r="M76" s="8">
        <f>SUMPRODUCT(SUMIFS(AssessedValuation[100% Reserved],AssessedValuation[Dist],$C76:$E76,AssessedValuation[Tif_NonTIF],$A$4))</f>
        <v>0</v>
      </c>
      <c r="N76" s="8">
        <f>SUMPRODUCT(SUMIFS(AssessedValuation[100% Reserved4],AssessedValuation[Dist],$C76,AssessedValuation[Tif_NonTIF],$A$4))</f>
        <v>0</v>
      </c>
      <c r="O76" s="8">
        <f>SUMPRODUCT(SUMIFS(AssessedValuation[100% Railroads],AssessedValuation[Dist],$C76:$E76,AssessedValuation[Tif_NonTIF],$A$4))</f>
        <v>0</v>
      </c>
      <c r="P76" s="8">
        <f>SUMPRODUCT(SUMIFS(AssessedValuation[100% Utilities],AssessedValuation[Dist],$C76:$E76,AssessedValuation[Tif_NonTIF],$A$4))</f>
        <v>0</v>
      </c>
      <c r="Q76" s="8">
        <f>SUMPRODUCT(SUMIFS(AssessedValuation[100% Other],AssessedValuation[Dist],$C76:$E76,AssessedValuation[Tif_NonTIF],$A$4))</f>
        <v>0</v>
      </c>
      <c r="R76" s="8">
        <f>SUMPRODUCT(SUMIFS(AssessedValuation[100% Gross],AssessedValuation[Dist],$C76:$E76,AssessedValuation[Tif_NonTIF],$A$4))</f>
        <v>7651070</v>
      </c>
      <c r="S76" s="8">
        <f>SUMPRODUCT(SUMIFS(AssessedValuation[100% Military Exempt],AssessedValuation[Dist],$C76:$E76,AssessedValuation[Tif_NonTIF],$A$4))</f>
        <v>0</v>
      </c>
      <c r="T76" s="8">
        <f>SUMPRODUCT(SUMIFS(AssessedValuation[100% Homestead Exempt],AssessedValuation[Dist],$C76:$E76,AssessedValuation[Tif_NonTIF],$A$4))</f>
        <v>6500</v>
      </c>
      <c r="U76" s="8">
        <f>SUMPRODUCT(SUMIFS(AssessedValuation[100% Net],AssessedValuation[Dist],$C76:$E76,AssessedValuation[Tif_NonTIF],$A$4))</f>
        <v>7644570</v>
      </c>
      <c r="V76" s="8">
        <f>SUMPRODUCT(SUMIFS(AssessedValuation[100% Gas &amp; Elec Utilities],AssessedValuation[Dist],$C76:$E76,AssessedValuation[Tif_NonTIF],$A$4))</f>
        <v>0</v>
      </c>
      <c r="W76" s="8">
        <f t="shared" si="1"/>
        <v>7644570</v>
      </c>
    </row>
    <row r="77" spans="1:23" x14ac:dyDescent="0.25">
      <c r="A77">
        <f>'Assessed Non-TIF_Combined'!A77</f>
        <v>2026</v>
      </c>
      <c r="B77" t="str">
        <f>'Assessed Non-TIF_Combined'!B77</f>
        <v>11</v>
      </c>
      <c r="C77" t="str">
        <f>'Assessed Non-TIF_Combined'!C77</f>
        <v>1359</v>
      </c>
      <c r="D77" t="str">
        <f>'Assessed Non-TIF_Combined'!D77</f>
        <v/>
      </c>
      <c r="E77" t="str">
        <f>'Assessed Non-TIF_Combined'!E77</f>
        <v/>
      </c>
      <c r="F77" t="str">
        <f>'Assessed Non-TIF_Combined'!F77</f>
        <v>1359</v>
      </c>
      <c r="G77" t="str">
        <f>'Assessed Non-TIF_Combined'!G77</f>
        <v>Colo-Nesco</v>
      </c>
      <c r="H77" s="8">
        <f>SUMPRODUCT(SUMIFS(AssessedValuation[100% Residential],AssessedValuation[Dist],$C77:$E77,AssessedValuation[Tif_NonTIF],$A$4))</f>
        <v>4800489</v>
      </c>
      <c r="I77" s="8">
        <f>SUMPRODUCT(SUMIFS(AssessedValuation[100% Ag Land],AssessedValuation[Dist],$C77:$E77,AssessedValuation[Tif_NonTIF],$A$4))</f>
        <v>0</v>
      </c>
      <c r="J77" s="8">
        <f>SUMPRODUCT(SUMIFS(AssessedValuation[100% Ag Building],AssessedValuation[Dist],$C77:$E77,AssessedValuation[Tif_NonTIF],$A$4))</f>
        <v>0</v>
      </c>
      <c r="K77" s="8">
        <f>SUMPRODUCT(SUMIFS(AssessedValuation[100% Commercial],AssessedValuation[Dist],$C77:$E77,AssessedValuation[Tif_NonTIF],$A$4))</f>
        <v>485478</v>
      </c>
      <c r="L77" s="8">
        <f>SUMPRODUCT(SUMIFS(AssessedValuation[100% Industrial],AssessedValuation[Dist],$C77:$E77,AssessedValuation[Tif_NonTIF],$A$4))</f>
        <v>30446385</v>
      </c>
      <c r="M77" s="8">
        <f>SUMPRODUCT(SUMIFS(AssessedValuation[100% Reserved],AssessedValuation[Dist],$C77:$E77,AssessedValuation[Tif_NonTIF],$A$4))</f>
        <v>0</v>
      </c>
      <c r="N77" s="8">
        <f>SUMPRODUCT(SUMIFS(AssessedValuation[100% Reserved4],AssessedValuation[Dist],$C77,AssessedValuation[Tif_NonTIF],$A$4))</f>
        <v>0</v>
      </c>
      <c r="O77" s="8">
        <f>SUMPRODUCT(SUMIFS(AssessedValuation[100% Railroads],AssessedValuation[Dist],$C77:$E77,AssessedValuation[Tif_NonTIF],$A$4))</f>
        <v>0</v>
      </c>
      <c r="P77" s="8">
        <f>SUMPRODUCT(SUMIFS(AssessedValuation[100% Utilities],AssessedValuation[Dist],$C77:$E77,AssessedValuation[Tif_NonTIF],$A$4))</f>
        <v>0</v>
      </c>
      <c r="Q77" s="8">
        <f>SUMPRODUCT(SUMIFS(AssessedValuation[100% Other],AssessedValuation[Dist],$C77:$E77,AssessedValuation[Tif_NonTIF],$A$4))</f>
        <v>0</v>
      </c>
      <c r="R77" s="8">
        <f>SUMPRODUCT(SUMIFS(AssessedValuation[100% Gross],AssessedValuation[Dist],$C77:$E77,AssessedValuation[Tif_NonTIF],$A$4))</f>
        <v>35732352</v>
      </c>
      <c r="S77" s="8">
        <f>SUMPRODUCT(SUMIFS(AssessedValuation[100% Military Exempt],AssessedValuation[Dist],$C77:$E77,AssessedValuation[Tif_NonTIF],$A$4))</f>
        <v>0</v>
      </c>
      <c r="T77" s="8">
        <f>SUMPRODUCT(SUMIFS(AssessedValuation[100% Homestead Exempt],AssessedValuation[Dist],$C77:$E77,AssessedValuation[Tif_NonTIF],$A$4))</f>
        <v>0</v>
      </c>
      <c r="U77" s="8">
        <f>SUMPRODUCT(SUMIFS(AssessedValuation[100% Net],AssessedValuation[Dist],$C77:$E77,AssessedValuation[Tif_NonTIF],$A$4))</f>
        <v>35732352</v>
      </c>
      <c r="V77" s="8">
        <f>SUMPRODUCT(SUMIFS(AssessedValuation[100% Gas &amp; Elec Utilities],AssessedValuation[Dist],$C77:$E77,AssessedValuation[Tif_NonTIF],$A$4))</f>
        <v>0</v>
      </c>
      <c r="W77" s="8">
        <f t="shared" si="1"/>
        <v>35732352</v>
      </c>
    </row>
    <row r="78" spans="1:23" x14ac:dyDescent="0.25">
      <c r="A78">
        <f>'Assessed Non-TIF_Combined'!A78</f>
        <v>2026</v>
      </c>
      <c r="B78" t="str">
        <f>'Assessed Non-TIF_Combined'!B78</f>
        <v>09</v>
      </c>
      <c r="C78" t="str">
        <f>'Assessed Non-TIF_Combined'!C78</f>
        <v>1368</v>
      </c>
      <c r="D78" t="str">
        <f>'Assessed Non-TIF_Combined'!D78</f>
        <v/>
      </c>
      <c r="E78" t="str">
        <f>'Assessed Non-TIF_Combined'!E78</f>
        <v/>
      </c>
      <c r="F78" t="str">
        <f>'Assessed Non-TIF_Combined'!F78</f>
        <v>1368</v>
      </c>
      <c r="G78" t="str">
        <f>'Assessed Non-TIF_Combined'!G78</f>
        <v>Columbus</v>
      </c>
      <c r="H78" s="8">
        <f>SUMPRODUCT(SUMIFS(AssessedValuation[100% Residential],AssessedValuation[Dist],$C78:$E78,AssessedValuation[Tif_NonTIF],$A$4))</f>
        <v>2500302</v>
      </c>
      <c r="I78" s="8">
        <f>SUMPRODUCT(SUMIFS(AssessedValuation[100% Ag Land],AssessedValuation[Dist],$C78:$E78,AssessedValuation[Tif_NonTIF],$A$4))</f>
        <v>0</v>
      </c>
      <c r="J78" s="8">
        <f>SUMPRODUCT(SUMIFS(AssessedValuation[100% Ag Building],AssessedValuation[Dist],$C78:$E78,AssessedValuation[Tif_NonTIF],$A$4))</f>
        <v>0</v>
      </c>
      <c r="K78" s="8">
        <f>SUMPRODUCT(SUMIFS(AssessedValuation[100% Commercial],AssessedValuation[Dist],$C78:$E78,AssessedValuation[Tif_NonTIF],$A$4))</f>
        <v>0</v>
      </c>
      <c r="L78" s="8">
        <f>SUMPRODUCT(SUMIFS(AssessedValuation[100% Industrial],AssessedValuation[Dist],$C78:$E78,AssessedValuation[Tif_NonTIF],$A$4))</f>
        <v>0</v>
      </c>
      <c r="M78" s="8">
        <f>SUMPRODUCT(SUMIFS(AssessedValuation[100% Reserved],AssessedValuation[Dist],$C78:$E78,AssessedValuation[Tif_NonTIF],$A$4))</f>
        <v>0</v>
      </c>
      <c r="N78" s="8">
        <f>SUMPRODUCT(SUMIFS(AssessedValuation[100% Reserved4],AssessedValuation[Dist],$C78,AssessedValuation[Tif_NonTIF],$A$4))</f>
        <v>0</v>
      </c>
      <c r="O78" s="8">
        <f>SUMPRODUCT(SUMIFS(AssessedValuation[100% Railroads],AssessedValuation[Dist],$C78:$E78,AssessedValuation[Tif_NonTIF],$A$4))</f>
        <v>0</v>
      </c>
      <c r="P78" s="8">
        <f>SUMPRODUCT(SUMIFS(AssessedValuation[100% Utilities],AssessedValuation[Dist],$C78:$E78,AssessedValuation[Tif_NonTIF],$A$4))</f>
        <v>0</v>
      </c>
      <c r="Q78" s="8">
        <f>SUMPRODUCT(SUMIFS(AssessedValuation[100% Other],AssessedValuation[Dist],$C78:$E78,AssessedValuation[Tif_NonTIF],$A$4))</f>
        <v>0</v>
      </c>
      <c r="R78" s="8">
        <f>SUMPRODUCT(SUMIFS(AssessedValuation[100% Gross],AssessedValuation[Dist],$C78:$E78,AssessedValuation[Tif_NonTIF],$A$4))</f>
        <v>2500302</v>
      </c>
      <c r="S78" s="8">
        <f>SUMPRODUCT(SUMIFS(AssessedValuation[100% Military Exempt],AssessedValuation[Dist],$C78:$E78,AssessedValuation[Tif_NonTIF],$A$4))</f>
        <v>4000</v>
      </c>
      <c r="T78" s="8">
        <f>SUMPRODUCT(SUMIFS(AssessedValuation[100% Homestead Exempt],AssessedValuation[Dist],$C78:$E78,AssessedValuation[Tif_NonTIF],$A$4))</f>
        <v>6500</v>
      </c>
      <c r="U78" s="8">
        <f>SUMPRODUCT(SUMIFS(AssessedValuation[100% Net],AssessedValuation[Dist],$C78:$E78,AssessedValuation[Tif_NonTIF],$A$4))</f>
        <v>2489802</v>
      </c>
      <c r="V78" s="8">
        <f>SUMPRODUCT(SUMIFS(AssessedValuation[100% Gas &amp; Elec Utilities],AssessedValuation[Dist],$C78:$E78,AssessedValuation[Tif_NonTIF],$A$4))</f>
        <v>0</v>
      </c>
      <c r="W78" s="8">
        <f t="shared" si="1"/>
        <v>2489802</v>
      </c>
    </row>
    <row r="79" spans="1:23" x14ac:dyDescent="0.25">
      <c r="A79">
        <f>'Assessed Non-TIF_Combined'!A79</f>
        <v>2026</v>
      </c>
      <c r="B79" t="str">
        <f>'Assessed Non-TIF_Combined'!B79</f>
        <v>11</v>
      </c>
      <c r="C79" t="str">
        <f>'Assessed Non-TIF_Combined'!C79</f>
        <v>1413</v>
      </c>
      <c r="D79" t="str">
        <f>'Assessed Non-TIF_Combined'!D79</f>
        <v/>
      </c>
      <c r="E79" t="str">
        <f>'Assessed Non-TIF_Combined'!E79</f>
        <v/>
      </c>
      <c r="F79" t="str">
        <f>'Assessed Non-TIF_Combined'!F79</f>
        <v>1413</v>
      </c>
      <c r="G79" t="str">
        <f>'Assessed Non-TIF_Combined'!G79</f>
        <v>Coon Rapids-Bayard</v>
      </c>
      <c r="H79" s="8">
        <f>SUMPRODUCT(SUMIFS(AssessedValuation[100% Residential],AssessedValuation[Dist],$C79:$E79,AssessedValuation[Tif_NonTIF],$A$4))</f>
        <v>2144158</v>
      </c>
      <c r="I79" s="8">
        <f>SUMPRODUCT(SUMIFS(AssessedValuation[100% Ag Land],AssessedValuation[Dist],$C79:$E79,AssessedValuation[Tif_NonTIF],$A$4))</f>
        <v>0</v>
      </c>
      <c r="J79" s="8">
        <f>SUMPRODUCT(SUMIFS(AssessedValuation[100% Ag Building],AssessedValuation[Dist],$C79:$E79,AssessedValuation[Tif_NonTIF],$A$4))</f>
        <v>0</v>
      </c>
      <c r="K79" s="8">
        <f>SUMPRODUCT(SUMIFS(AssessedValuation[100% Commercial],AssessedValuation[Dist],$C79:$E79,AssessedValuation[Tif_NonTIF],$A$4))</f>
        <v>2976659</v>
      </c>
      <c r="L79" s="8">
        <f>SUMPRODUCT(SUMIFS(AssessedValuation[100% Industrial],AssessedValuation[Dist],$C79:$E79,AssessedValuation[Tif_NonTIF],$A$4))</f>
        <v>500088</v>
      </c>
      <c r="M79" s="8">
        <f>SUMPRODUCT(SUMIFS(AssessedValuation[100% Reserved],AssessedValuation[Dist],$C79:$E79,AssessedValuation[Tif_NonTIF],$A$4))</f>
        <v>0</v>
      </c>
      <c r="N79" s="8">
        <f>SUMPRODUCT(SUMIFS(AssessedValuation[100% Reserved4],AssessedValuation[Dist],$C79,AssessedValuation[Tif_NonTIF],$A$4))</f>
        <v>0</v>
      </c>
      <c r="O79" s="8">
        <f>SUMPRODUCT(SUMIFS(AssessedValuation[100% Railroads],AssessedValuation[Dist],$C79:$E79,AssessedValuation[Tif_NonTIF],$A$4))</f>
        <v>0</v>
      </c>
      <c r="P79" s="8">
        <f>SUMPRODUCT(SUMIFS(AssessedValuation[100% Utilities],AssessedValuation[Dist],$C79:$E79,AssessedValuation[Tif_NonTIF],$A$4))</f>
        <v>0</v>
      </c>
      <c r="Q79" s="8">
        <f>SUMPRODUCT(SUMIFS(AssessedValuation[100% Other],AssessedValuation[Dist],$C79:$E79,AssessedValuation[Tif_NonTIF],$A$4))</f>
        <v>0</v>
      </c>
      <c r="R79" s="8">
        <f>SUMPRODUCT(SUMIFS(AssessedValuation[100% Gross],AssessedValuation[Dist],$C79:$E79,AssessedValuation[Tif_NonTIF],$A$4))</f>
        <v>5620905</v>
      </c>
      <c r="S79" s="8">
        <f>SUMPRODUCT(SUMIFS(AssessedValuation[100% Military Exempt],AssessedValuation[Dist],$C79:$E79,AssessedValuation[Tif_NonTIF],$A$4))</f>
        <v>0</v>
      </c>
      <c r="T79" s="8">
        <f>SUMPRODUCT(SUMIFS(AssessedValuation[100% Homestead Exempt],AssessedValuation[Dist],$C79:$E79,AssessedValuation[Tif_NonTIF],$A$4))</f>
        <v>0</v>
      </c>
      <c r="U79" s="8">
        <f>SUMPRODUCT(SUMIFS(AssessedValuation[100% Net],AssessedValuation[Dist],$C79:$E79,AssessedValuation[Tif_NonTIF],$A$4))</f>
        <v>5620905</v>
      </c>
      <c r="V79" s="8">
        <f>SUMPRODUCT(SUMIFS(AssessedValuation[100% Gas &amp; Elec Utilities],AssessedValuation[Dist],$C79:$E79,AssessedValuation[Tif_NonTIF],$A$4))</f>
        <v>0</v>
      </c>
      <c r="W79" s="8">
        <f t="shared" si="1"/>
        <v>5620905</v>
      </c>
    </row>
    <row r="80" spans="1:23" x14ac:dyDescent="0.25">
      <c r="A80">
        <f>'Assessed Non-TIF_Combined'!A80</f>
        <v>2026</v>
      </c>
      <c r="B80" t="str">
        <f>'Assessed Non-TIF_Combined'!B80</f>
        <v>13</v>
      </c>
      <c r="C80" t="str">
        <f>'Assessed Non-TIF_Combined'!C80</f>
        <v>1431</v>
      </c>
      <c r="D80" t="str">
        <f>'Assessed Non-TIF_Combined'!D80</f>
        <v/>
      </c>
      <c r="E80" t="str">
        <f>'Assessed Non-TIF_Combined'!E80</f>
        <v/>
      </c>
      <c r="F80" t="str">
        <f>'Assessed Non-TIF_Combined'!F80</f>
        <v>1431</v>
      </c>
      <c r="G80" t="str">
        <f>'Assessed Non-TIF_Combined'!G80</f>
        <v>Corning</v>
      </c>
      <c r="H80" s="8">
        <f>SUMPRODUCT(SUMIFS(AssessedValuation[100% Residential],AssessedValuation[Dist],$C80:$E80,AssessedValuation[Tif_NonTIF],$A$4))</f>
        <v>0</v>
      </c>
      <c r="I80" s="8">
        <f>SUMPRODUCT(SUMIFS(AssessedValuation[100% Ag Land],AssessedValuation[Dist],$C80:$E80,AssessedValuation[Tif_NonTIF],$A$4))</f>
        <v>0</v>
      </c>
      <c r="J80" s="8">
        <f>SUMPRODUCT(SUMIFS(AssessedValuation[100% Ag Building],AssessedValuation[Dist],$C80:$E80,AssessedValuation[Tif_NonTIF],$A$4))</f>
        <v>0</v>
      </c>
      <c r="K80" s="8">
        <f>SUMPRODUCT(SUMIFS(AssessedValuation[100% Commercial],AssessedValuation[Dist],$C80:$E80,AssessedValuation[Tif_NonTIF],$A$4))</f>
        <v>1817800</v>
      </c>
      <c r="L80" s="8">
        <f>SUMPRODUCT(SUMIFS(AssessedValuation[100% Industrial],AssessedValuation[Dist],$C80:$E80,AssessedValuation[Tif_NonTIF],$A$4))</f>
        <v>0</v>
      </c>
      <c r="M80" s="8">
        <f>SUMPRODUCT(SUMIFS(AssessedValuation[100% Reserved],AssessedValuation[Dist],$C80:$E80,AssessedValuation[Tif_NonTIF],$A$4))</f>
        <v>0</v>
      </c>
      <c r="N80" s="8">
        <f>SUMPRODUCT(SUMIFS(AssessedValuation[100% Reserved4],AssessedValuation[Dist],$C80,AssessedValuation[Tif_NonTIF],$A$4))</f>
        <v>0</v>
      </c>
      <c r="O80" s="8">
        <f>SUMPRODUCT(SUMIFS(AssessedValuation[100% Railroads],AssessedValuation[Dist],$C80:$E80,AssessedValuation[Tif_NonTIF],$A$4))</f>
        <v>0</v>
      </c>
      <c r="P80" s="8">
        <f>SUMPRODUCT(SUMIFS(AssessedValuation[100% Utilities],AssessedValuation[Dist],$C80:$E80,AssessedValuation[Tif_NonTIF],$A$4))</f>
        <v>0</v>
      </c>
      <c r="Q80" s="8">
        <f>SUMPRODUCT(SUMIFS(AssessedValuation[100% Other],AssessedValuation[Dist],$C80:$E80,AssessedValuation[Tif_NonTIF],$A$4))</f>
        <v>0</v>
      </c>
      <c r="R80" s="8">
        <f>SUMPRODUCT(SUMIFS(AssessedValuation[100% Gross],AssessedValuation[Dist],$C80:$E80,AssessedValuation[Tif_NonTIF],$A$4))</f>
        <v>1817800</v>
      </c>
      <c r="S80" s="8">
        <f>SUMPRODUCT(SUMIFS(AssessedValuation[100% Military Exempt],AssessedValuation[Dist],$C80:$E80,AssessedValuation[Tif_NonTIF],$A$4))</f>
        <v>0</v>
      </c>
      <c r="T80" s="8">
        <f>SUMPRODUCT(SUMIFS(AssessedValuation[100% Homestead Exempt],AssessedValuation[Dist],$C80:$E80,AssessedValuation[Tif_NonTIF],$A$4))</f>
        <v>0</v>
      </c>
      <c r="U80" s="8">
        <f>SUMPRODUCT(SUMIFS(AssessedValuation[100% Net],AssessedValuation[Dist],$C80:$E80,AssessedValuation[Tif_NonTIF],$A$4))</f>
        <v>1817800</v>
      </c>
      <c r="V80" s="8">
        <f>SUMPRODUCT(SUMIFS(AssessedValuation[100% Gas &amp; Elec Utilities],AssessedValuation[Dist],$C80:$E80,AssessedValuation[Tif_NonTIF],$A$4))</f>
        <v>0</v>
      </c>
      <c r="W80" s="8">
        <f t="shared" si="1"/>
        <v>1817800</v>
      </c>
    </row>
    <row r="81" spans="1:23" x14ac:dyDescent="0.25">
      <c r="A81">
        <f>'Assessed Non-TIF_Combined'!A81</f>
        <v>2026</v>
      </c>
      <c r="B81" t="str">
        <f>'Assessed Non-TIF_Combined'!B81</f>
        <v>13</v>
      </c>
      <c r="C81" t="str">
        <f>'Assessed Non-TIF_Combined'!C81</f>
        <v>1476</v>
      </c>
      <c r="D81" t="str">
        <f>'Assessed Non-TIF_Combined'!D81</f>
        <v/>
      </c>
      <c r="E81" t="str">
        <f>'Assessed Non-TIF_Combined'!E81</f>
        <v/>
      </c>
      <c r="F81" t="str">
        <f>'Assessed Non-TIF_Combined'!F81</f>
        <v>1476</v>
      </c>
      <c r="G81" t="str">
        <f>'Assessed Non-TIF_Combined'!G81</f>
        <v>Council Bluffs</v>
      </c>
      <c r="H81" s="8">
        <f>SUMPRODUCT(SUMIFS(AssessedValuation[100% Residential],AssessedValuation[Dist],$C81:$E81,AssessedValuation[Tif_NonTIF],$A$4))</f>
        <v>75628578</v>
      </c>
      <c r="I81" s="8">
        <f>SUMPRODUCT(SUMIFS(AssessedValuation[100% Ag Land],AssessedValuation[Dist],$C81:$E81,AssessedValuation[Tif_NonTIF],$A$4))</f>
        <v>0</v>
      </c>
      <c r="J81" s="8">
        <f>SUMPRODUCT(SUMIFS(AssessedValuation[100% Ag Building],AssessedValuation[Dist],$C81:$E81,AssessedValuation[Tif_NonTIF],$A$4))</f>
        <v>0</v>
      </c>
      <c r="K81" s="8">
        <f>SUMPRODUCT(SUMIFS(AssessedValuation[100% Commercial],AssessedValuation[Dist],$C81:$E81,AssessedValuation[Tif_NonTIF],$A$4))</f>
        <v>38072407</v>
      </c>
      <c r="L81" s="8">
        <f>SUMPRODUCT(SUMIFS(AssessedValuation[100% Industrial],AssessedValuation[Dist],$C81:$E81,AssessedValuation[Tif_NonTIF],$A$4))</f>
        <v>1143953</v>
      </c>
      <c r="M81" s="8">
        <f>SUMPRODUCT(SUMIFS(AssessedValuation[100% Reserved],AssessedValuation[Dist],$C81:$E81,AssessedValuation[Tif_NonTIF],$A$4))</f>
        <v>0</v>
      </c>
      <c r="N81" s="8">
        <f>SUMPRODUCT(SUMIFS(AssessedValuation[100% Reserved4],AssessedValuation[Dist],$C81,AssessedValuation[Tif_NonTIF],$A$4))</f>
        <v>0</v>
      </c>
      <c r="O81" s="8">
        <f>SUMPRODUCT(SUMIFS(AssessedValuation[100% Railroads],AssessedValuation[Dist],$C81:$E81,AssessedValuation[Tif_NonTIF],$A$4))</f>
        <v>0</v>
      </c>
      <c r="P81" s="8">
        <f>SUMPRODUCT(SUMIFS(AssessedValuation[100% Utilities],AssessedValuation[Dist],$C81:$E81,AssessedValuation[Tif_NonTIF],$A$4))</f>
        <v>0</v>
      </c>
      <c r="Q81" s="8">
        <f>SUMPRODUCT(SUMIFS(AssessedValuation[100% Other],AssessedValuation[Dist],$C81:$E81,AssessedValuation[Tif_NonTIF],$A$4))</f>
        <v>0</v>
      </c>
      <c r="R81" s="8">
        <f>SUMPRODUCT(SUMIFS(AssessedValuation[100% Gross],AssessedValuation[Dist],$C81:$E81,AssessedValuation[Tif_NonTIF],$A$4))</f>
        <v>114844938</v>
      </c>
      <c r="S81" s="8">
        <f>SUMPRODUCT(SUMIFS(AssessedValuation[100% Military Exempt],AssessedValuation[Dist],$C81:$E81,AssessedValuation[Tif_NonTIF],$A$4))</f>
        <v>32000</v>
      </c>
      <c r="T81" s="8">
        <f>SUMPRODUCT(SUMIFS(AssessedValuation[100% Homestead Exempt],AssessedValuation[Dist],$C81:$E81,AssessedValuation[Tif_NonTIF],$A$4))</f>
        <v>58500</v>
      </c>
      <c r="U81" s="8">
        <f>SUMPRODUCT(SUMIFS(AssessedValuation[100% Net],AssessedValuation[Dist],$C81:$E81,AssessedValuation[Tif_NonTIF],$A$4))</f>
        <v>114754438</v>
      </c>
      <c r="V81" s="8">
        <f>SUMPRODUCT(SUMIFS(AssessedValuation[100% Gas &amp; Elec Utilities],AssessedValuation[Dist],$C81:$E81,AssessedValuation[Tif_NonTIF],$A$4))</f>
        <v>0</v>
      </c>
      <c r="W81" s="8">
        <f t="shared" si="1"/>
        <v>114754438</v>
      </c>
    </row>
    <row r="82" spans="1:23" x14ac:dyDescent="0.25">
      <c r="A82">
        <f>'Assessed Non-TIF_Combined'!A82</f>
        <v>2026</v>
      </c>
      <c r="B82" t="str">
        <f>'Assessed Non-TIF_Combined'!B82</f>
        <v>13</v>
      </c>
      <c r="C82" t="str">
        <f>'Assessed Non-TIF_Combined'!C82</f>
        <v>1503</v>
      </c>
      <c r="D82" t="str">
        <f>'Assessed Non-TIF_Combined'!D82</f>
        <v/>
      </c>
      <c r="E82" t="str">
        <f>'Assessed Non-TIF_Combined'!E82</f>
        <v/>
      </c>
      <c r="F82" t="str">
        <f>'Assessed Non-TIF_Combined'!F82</f>
        <v>1503</v>
      </c>
      <c r="G82" t="str">
        <f>'Assessed Non-TIF_Combined'!G82</f>
        <v>Creston</v>
      </c>
      <c r="H82" s="8">
        <f>SUMPRODUCT(SUMIFS(AssessedValuation[100% Residential],AssessedValuation[Dist],$C82:$E82,AssessedValuation[Tif_NonTIF],$A$4))</f>
        <v>5109617</v>
      </c>
      <c r="I82" s="8">
        <f>SUMPRODUCT(SUMIFS(AssessedValuation[100% Ag Land],AssessedValuation[Dist],$C82:$E82,AssessedValuation[Tif_NonTIF],$A$4))</f>
        <v>0</v>
      </c>
      <c r="J82" s="8">
        <f>SUMPRODUCT(SUMIFS(AssessedValuation[100% Ag Building],AssessedValuation[Dist],$C82:$E82,AssessedValuation[Tif_NonTIF],$A$4))</f>
        <v>0</v>
      </c>
      <c r="K82" s="8">
        <f>SUMPRODUCT(SUMIFS(AssessedValuation[100% Commercial],AssessedValuation[Dist],$C82:$E82,AssessedValuation[Tif_NonTIF],$A$4))</f>
        <v>714318</v>
      </c>
      <c r="L82" s="8">
        <f>SUMPRODUCT(SUMIFS(AssessedValuation[100% Industrial],AssessedValuation[Dist],$C82:$E82,AssessedValuation[Tif_NonTIF],$A$4))</f>
        <v>22551558</v>
      </c>
      <c r="M82" s="8">
        <f>SUMPRODUCT(SUMIFS(AssessedValuation[100% Reserved],AssessedValuation[Dist],$C82:$E82,AssessedValuation[Tif_NonTIF],$A$4))</f>
        <v>0</v>
      </c>
      <c r="N82" s="8">
        <f>SUMPRODUCT(SUMIFS(AssessedValuation[100% Reserved4],AssessedValuation[Dist],$C82,AssessedValuation[Tif_NonTIF],$A$4))</f>
        <v>0</v>
      </c>
      <c r="O82" s="8">
        <f>SUMPRODUCT(SUMIFS(AssessedValuation[100% Railroads],AssessedValuation[Dist],$C82:$E82,AssessedValuation[Tif_NonTIF],$A$4))</f>
        <v>0</v>
      </c>
      <c r="P82" s="8">
        <f>SUMPRODUCT(SUMIFS(AssessedValuation[100% Utilities],AssessedValuation[Dist],$C82:$E82,AssessedValuation[Tif_NonTIF],$A$4))</f>
        <v>0</v>
      </c>
      <c r="Q82" s="8">
        <f>SUMPRODUCT(SUMIFS(AssessedValuation[100% Other],AssessedValuation[Dist],$C82:$E82,AssessedValuation[Tif_NonTIF],$A$4))</f>
        <v>0</v>
      </c>
      <c r="R82" s="8">
        <f>SUMPRODUCT(SUMIFS(AssessedValuation[100% Gross],AssessedValuation[Dist],$C82:$E82,AssessedValuation[Tif_NonTIF],$A$4))</f>
        <v>28375493</v>
      </c>
      <c r="S82" s="8">
        <f>SUMPRODUCT(SUMIFS(AssessedValuation[100% Military Exempt],AssessedValuation[Dist],$C82:$E82,AssessedValuation[Tif_NonTIF],$A$4))</f>
        <v>16000</v>
      </c>
      <c r="T82" s="8">
        <f>SUMPRODUCT(SUMIFS(AssessedValuation[100% Homestead Exempt],AssessedValuation[Dist],$C82:$E82,AssessedValuation[Tif_NonTIF],$A$4))</f>
        <v>71500</v>
      </c>
      <c r="U82" s="8">
        <f>SUMPRODUCT(SUMIFS(AssessedValuation[100% Net],AssessedValuation[Dist],$C82:$E82,AssessedValuation[Tif_NonTIF],$A$4))</f>
        <v>28287993</v>
      </c>
      <c r="V82" s="8">
        <f>SUMPRODUCT(SUMIFS(AssessedValuation[100% Gas &amp; Elec Utilities],AssessedValuation[Dist],$C82:$E82,AssessedValuation[Tif_NonTIF],$A$4))</f>
        <v>0</v>
      </c>
      <c r="W82" s="8">
        <f t="shared" si="1"/>
        <v>28287993</v>
      </c>
    </row>
    <row r="83" spans="1:23" x14ac:dyDescent="0.25">
      <c r="A83">
        <f>'Assessed Non-TIF_Combined'!A83</f>
        <v>2026</v>
      </c>
      <c r="B83" t="str">
        <f>'Assessed Non-TIF_Combined'!B83</f>
        <v>11</v>
      </c>
      <c r="C83" t="str">
        <f>'Assessed Non-TIF_Combined'!C83</f>
        <v>1576</v>
      </c>
      <c r="D83" t="str">
        <f>'Assessed Non-TIF_Combined'!D83</f>
        <v/>
      </c>
      <c r="E83" t="str">
        <f>'Assessed Non-TIF_Combined'!E83</f>
        <v/>
      </c>
      <c r="F83" t="str">
        <f>'Assessed Non-TIF_Combined'!F83</f>
        <v>1576</v>
      </c>
      <c r="G83" t="str">
        <f>'Assessed Non-TIF_Combined'!G83</f>
        <v>Dallas Center-Grimes</v>
      </c>
      <c r="H83" s="8">
        <f>SUMPRODUCT(SUMIFS(AssessedValuation[100% Residential],AssessedValuation[Dist],$C83:$E83,AssessedValuation[Tif_NonTIF],$A$4))</f>
        <v>206205187</v>
      </c>
      <c r="I83" s="8">
        <f>SUMPRODUCT(SUMIFS(AssessedValuation[100% Ag Land],AssessedValuation[Dist],$C83:$E83,AssessedValuation[Tif_NonTIF],$A$4))</f>
        <v>0</v>
      </c>
      <c r="J83" s="8">
        <f>SUMPRODUCT(SUMIFS(AssessedValuation[100% Ag Building],AssessedValuation[Dist],$C83:$E83,AssessedValuation[Tif_NonTIF],$A$4))</f>
        <v>0</v>
      </c>
      <c r="K83" s="8">
        <f>SUMPRODUCT(SUMIFS(AssessedValuation[100% Commercial],AssessedValuation[Dist],$C83:$E83,AssessedValuation[Tif_NonTIF],$A$4))</f>
        <v>176574852</v>
      </c>
      <c r="L83" s="8">
        <f>SUMPRODUCT(SUMIFS(AssessedValuation[100% Industrial],AssessedValuation[Dist],$C83:$E83,AssessedValuation[Tif_NonTIF],$A$4))</f>
        <v>15888552</v>
      </c>
      <c r="M83" s="8">
        <f>SUMPRODUCT(SUMIFS(AssessedValuation[100% Reserved],AssessedValuation[Dist],$C83:$E83,AssessedValuation[Tif_NonTIF],$A$4))</f>
        <v>0</v>
      </c>
      <c r="N83" s="8">
        <f>SUMPRODUCT(SUMIFS(AssessedValuation[100% Reserved4],AssessedValuation[Dist],$C83,AssessedValuation[Tif_NonTIF],$A$4))</f>
        <v>0</v>
      </c>
      <c r="O83" s="8">
        <f>SUMPRODUCT(SUMIFS(AssessedValuation[100% Railroads],AssessedValuation[Dist],$C83:$E83,AssessedValuation[Tif_NonTIF],$A$4))</f>
        <v>0</v>
      </c>
      <c r="P83" s="8">
        <f>SUMPRODUCT(SUMIFS(AssessedValuation[100% Utilities],AssessedValuation[Dist],$C83:$E83,AssessedValuation[Tif_NonTIF],$A$4))</f>
        <v>0</v>
      </c>
      <c r="Q83" s="8">
        <f>SUMPRODUCT(SUMIFS(AssessedValuation[100% Other],AssessedValuation[Dist],$C83:$E83,AssessedValuation[Tif_NonTIF],$A$4))</f>
        <v>0</v>
      </c>
      <c r="R83" s="8">
        <f>SUMPRODUCT(SUMIFS(AssessedValuation[100% Gross],AssessedValuation[Dist],$C83:$E83,AssessedValuation[Tif_NonTIF],$A$4))</f>
        <v>398668591</v>
      </c>
      <c r="S83" s="8">
        <f>SUMPRODUCT(SUMIFS(AssessedValuation[100% Military Exempt],AssessedValuation[Dist],$C83:$E83,AssessedValuation[Tif_NonTIF],$A$4))</f>
        <v>0</v>
      </c>
      <c r="T83" s="8">
        <f>SUMPRODUCT(SUMIFS(AssessedValuation[100% Homestead Exempt],AssessedValuation[Dist],$C83:$E83,AssessedValuation[Tif_NonTIF],$A$4))</f>
        <v>0</v>
      </c>
      <c r="U83" s="8">
        <f>SUMPRODUCT(SUMIFS(AssessedValuation[100% Net],AssessedValuation[Dist],$C83:$E83,AssessedValuation[Tif_NonTIF],$A$4))</f>
        <v>398668591</v>
      </c>
      <c r="V83" s="8">
        <f>SUMPRODUCT(SUMIFS(AssessedValuation[100% Gas &amp; Elec Utilities],AssessedValuation[Dist],$C83:$E83,AssessedValuation[Tif_NonTIF],$A$4))</f>
        <v>0</v>
      </c>
      <c r="W83" s="8">
        <f t="shared" si="1"/>
        <v>398668591</v>
      </c>
    </row>
    <row r="84" spans="1:23" x14ac:dyDescent="0.25">
      <c r="A84">
        <f>'Assessed Non-TIF_Combined'!A84</f>
        <v>2026</v>
      </c>
      <c r="B84" t="str">
        <f>'Assessed Non-TIF_Combined'!B84</f>
        <v>15</v>
      </c>
      <c r="C84" t="str">
        <f>'Assessed Non-TIF_Combined'!C84</f>
        <v>1602</v>
      </c>
      <c r="D84" t="str">
        <f>'Assessed Non-TIF_Combined'!D84</f>
        <v/>
      </c>
      <c r="E84" t="str">
        <f>'Assessed Non-TIF_Combined'!E84</f>
        <v/>
      </c>
      <c r="F84" t="str">
        <f>'Assessed Non-TIF_Combined'!F84</f>
        <v>1602</v>
      </c>
      <c r="G84" t="str">
        <f>'Assessed Non-TIF_Combined'!G84</f>
        <v>Danville</v>
      </c>
      <c r="H84" s="8">
        <f>SUMPRODUCT(SUMIFS(AssessedValuation[100% Residential],AssessedValuation[Dist],$C84:$E84,AssessedValuation[Tif_NonTIF],$A$4))</f>
        <v>0</v>
      </c>
      <c r="I84" s="8">
        <f>SUMPRODUCT(SUMIFS(AssessedValuation[100% Ag Land],AssessedValuation[Dist],$C84:$E84,AssessedValuation[Tif_NonTIF],$A$4))</f>
        <v>0</v>
      </c>
      <c r="J84" s="8">
        <f>SUMPRODUCT(SUMIFS(AssessedValuation[100% Ag Building],AssessedValuation[Dist],$C84:$E84,AssessedValuation[Tif_NonTIF],$A$4))</f>
        <v>0</v>
      </c>
      <c r="K84" s="8">
        <f>SUMPRODUCT(SUMIFS(AssessedValuation[100% Commercial],AssessedValuation[Dist],$C84:$E84,AssessedValuation[Tif_NonTIF],$A$4))</f>
        <v>0</v>
      </c>
      <c r="L84" s="8">
        <f>SUMPRODUCT(SUMIFS(AssessedValuation[100% Industrial],AssessedValuation[Dist],$C84:$E84,AssessedValuation[Tif_NonTIF],$A$4))</f>
        <v>0</v>
      </c>
      <c r="M84" s="8">
        <f>SUMPRODUCT(SUMIFS(AssessedValuation[100% Reserved],AssessedValuation[Dist],$C84:$E84,AssessedValuation[Tif_NonTIF],$A$4))</f>
        <v>0</v>
      </c>
      <c r="N84" s="8">
        <f>SUMPRODUCT(SUMIFS(AssessedValuation[100% Reserved4],AssessedValuation[Dist],$C84,AssessedValuation[Tif_NonTIF],$A$4))</f>
        <v>0</v>
      </c>
      <c r="O84" s="8">
        <f>SUMPRODUCT(SUMIFS(AssessedValuation[100% Railroads],AssessedValuation[Dist],$C84:$E84,AssessedValuation[Tif_NonTIF],$A$4))</f>
        <v>0</v>
      </c>
      <c r="P84" s="8">
        <f>SUMPRODUCT(SUMIFS(AssessedValuation[100% Utilities],AssessedValuation[Dist],$C84:$E84,AssessedValuation[Tif_NonTIF],$A$4))</f>
        <v>0</v>
      </c>
      <c r="Q84" s="8">
        <f>SUMPRODUCT(SUMIFS(AssessedValuation[100% Other],AssessedValuation[Dist],$C84:$E84,AssessedValuation[Tif_NonTIF],$A$4))</f>
        <v>0</v>
      </c>
      <c r="R84" s="8">
        <f>SUMPRODUCT(SUMIFS(AssessedValuation[100% Gross],AssessedValuation[Dist],$C84:$E84,AssessedValuation[Tif_NonTIF],$A$4))</f>
        <v>0</v>
      </c>
      <c r="S84" s="8">
        <f>SUMPRODUCT(SUMIFS(AssessedValuation[100% Military Exempt],AssessedValuation[Dist],$C84:$E84,AssessedValuation[Tif_NonTIF],$A$4))</f>
        <v>0</v>
      </c>
      <c r="T84" s="8">
        <f>SUMPRODUCT(SUMIFS(AssessedValuation[100% Homestead Exempt],AssessedValuation[Dist],$C84:$E84,AssessedValuation[Tif_NonTIF],$A$4))</f>
        <v>0</v>
      </c>
      <c r="U84" s="8">
        <f>SUMPRODUCT(SUMIFS(AssessedValuation[100% Net],AssessedValuation[Dist],$C84:$E84,AssessedValuation[Tif_NonTIF],$A$4))</f>
        <v>0</v>
      </c>
      <c r="V84" s="8">
        <f>SUMPRODUCT(SUMIFS(AssessedValuation[100% Gas &amp; Elec Utilities],AssessedValuation[Dist],$C84:$E84,AssessedValuation[Tif_NonTIF],$A$4))</f>
        <v>0</v>
      </c>
      <c r="W84" s="8">
        <f t="shared" si="1"/>
        <v>0</v>
      </c>
    </row>
    <row r="85" spans="1:23" x14ac:dyDescent="0.25">
      <c r="A85">
        <f>'Assessed Non-TIF_Combined'!A85</f>
        <v>2026</v>
      </c>
      <c r="B85" t="str">
        <f>'Assessed Non-TIF_Combined'!B85</f>
        <v>09</v>
      </c>
      <c r="C85" t="str">
        <f>'Assessed Non-TIF_Combined'!C85</f>
        <v>1611</v>
      </c>
      <c r="D85" t="str">
        <f>'Assessed Non-TIF_Combined'!D85</f>
        <v/>
      </c>
      <c r="E85" t="str">
        <f>'Assessed Non-TIF_Combined'!E85</f>
        <v/>
      </c>
      <c r="F85" t="str">
        <f>'Assessed Non-TIF_Combined'!F85</f>
        <v>1611</v>
      </c>
      <c r="G85" t="str">
        <f>'Assessed Non-TIF_Combined'!G85</f>
        <v>Davenport</v>
      </c>
      <c r="H85" s="8">
        <f>SUMPRODUCT(SUMIFS(AssessedValuation[100% Residential],AssessedValuation[Dist],$C85:$E85,AssessedValuation[Tif_NonTIF],$A$4))</f>
        <v>31454423</v>
      </c>
      <c r="I85" s="8">
        <f>SUMPRODUCT(SUMIFS(AssessedValuation[100% Ag Land],AssessedValuation[Dist],$C85:$E85,AssessedValuation[Tif_NonTIF],$A$4))</f>
        <v>0</v>
      </c>
      <c r="J85" s="8">
        <f>SUMPRODUCT(SUMIFS(AssessedValuation[100% Ag Building],AssessedValuation[Dist],$C85:$E85,AssessedValuation[Tif_NonTIF],$A$4))</f>
        <v>0</v>
      </c>
      <c r="K85" s="8">
        <f>SUMPRODUCT(SUMIFS(AssessedValuation[100% Commercial],AssessedValuation[Dist],$C85:$E85,AssessedValuation[Tif_NonTIF],$A$4))</f>
        <v>122157704</v>
      </c>
      <c r="L85" s="8">
        <f>SUMPRODUCT(SUMIFS(AssessedValuation[100% Industrial],AssessedValuation[Dist],$C85:$E85,AssessedValuation[Tif_NonTIF],$A$4))</f>
        <v>35662</v>
      </c>
      <c r="M85" s="8">
        <f>SUMPRODUCT(SUMIFS(AssessedValuation[100% Reserved],AssessedValuation[Dist],$C85:$E85,AssessedValuation[Tif_NonTIF],$A$4))</f>
        <v>0</v>
      </c>
      <c r="N85" s="8">
        <f>SUMPRODUCT(SUMIFS(AssessedValuation[100% Reserved4],AssessedValuation[Dist],$C85,AssessedValuation[Tif_NonTIF],$A$4))</f>
        <v>0</v>
      </c>
      <c r="O85" s="8">
        <f>SUMPRODUCT(SUMIFS(AssessedValuation[100% Railroads],AssessedValuation[Dist],$C85:$E85,AssessedValuation[Tif_NonTIF],$A$4))</f>
        <v>0</v>
      </c>
      <c r="P85" s="8">
        <f>SUMPRODUCT(SUMIFS(AssessedValuation[100% Utilities],AssessedValuation[Dist],$C85:$E85,AssessedValuation[Tif_NonTIF],$A$4))</f>
        <v>0</v>
      </c>
      <c r="Q85" s="8">
        <f>SUMPRODUCT(SUMIFS(AssessedValuation[100% Other],AssessedValuation[Dist],$C85:$E85,AssessedValuation[Tif_NonTIF],$A$4))</f>
        <v>0</v>
      </c>
      <c r="R85" s="8">
        <f>SUMPRODUCT(SUMIFS(AssessedValuation[100% Gross],AssessedValuation[Dist],$C85:$E85,AssessedValuation[Tif_NonTIF],$A$4))</f>
        <v>153647789</v>
      </c>
      <c r="S85" s="8">
        <f>SUMPRODUCT(SUMIFS(AssessedValuation[100% Military Exempt],AssessedValuation[Dist],$C85:$E85,AssessedValuation[Tif_NonTIF],$A$4))</f>
        <v>8000</v>
      </c>
      <c r="T85" s="8">
        <f>SUMPRODUCT(SUMIFS(AssessedValuation[100% Homestead Exempt],AssessedValuation[Dist],$C85:$E85,AssessedValuation[Tif_NonTIF],$A$4))</f>
        <v>32500</v>
      </c>
      <c r="U85" s="8">
        <f>SUMPRODUCT(SUMIFS(AssessedValuation[100% Net],AssessedValuation[Dist],$C85:$E85,AssessedValuation[Tif_NonTIF],$A$4))</f>
        <v>153607289</v>
      </c>
      <c r="V85" s="8">
        <f>SUMPRODUCT(SUMIFS(AssessedValuation[100% Gas &amp; Elec Utilities],AssessedValuation[Dist],$C85:$E85,AssessedValuation[Tif_NonTIF],$A$4))</f>
        <v>0</v>
      </c>
      <c r="W85" s="8">
        <f t="shared" si="1"/>
        <v>153607289</v>
      </c>
    </row>
    <row r="86" spans="1:23" x14ac:dyDescent="0.25">
      <c r="A86">
        <f>'Assessed Non-TIF_Combined'!A86</f>
        <v>2026</v>
      </c>
      <c r="B86" t="str">
        <f>'Assessed Non-TIF_Combined'!B86</f>
        <v>15</v>
      </c>
      <c r="C86" t="str">
        <f>'Assessed Non-TIF_Combined'!C86</f>
        <v>1619</v>
      </c>
      <c r="D86" t="str">
        <f>'Assessed Non-TIF_Combined'!D86</f>
        <v/>
      </c>
      <c r="E86" t="str">
        <f>'Assessed Non-TIF_Combined'!E86</f>
        <v/>
      </c>
      <c r="F86" t="str">
        <f>'Assessed Non-TIF_Combined'!F86</f>
        <v>1619</v>
      </c>
      <c r="G86" t="str">
        <f>'Assessed Non-TIF_Combined'!G86</f>
        <v>Davis County</v>
      </c>
      <c r="H86" s="8">
        <f>SUMPRODUCT(SUMIFS(AssessedValuation[100% Residential],AssessedValuation[Dist],$C86:$E86,AssessedValuation[Tif_NonTIF],$A$4))</f>
        <v>1812239</v>
      </c>
      <c r="I86" s="8">
        <f>SUMPRODUCT(SUMIFS(AssessedValuation[100% Ag Land],AssessedValuation[Dist],$C86:$E86,AssessedValuation[Tif_NonTIF],$A$4))</f>
        <v>0</v>
      </c>
      <c r="J86" s="8">
        <f>SUMPRODUCT(SUMIFS(AssessedValuation[100% Ag Building],AssessedValuation[Dist],$C86:$E86,AssessedValuation[Tif_NonTIF],$A$4))</f>
        <v>0</v>
      </c>
      <c r="K86" s="8">
        <f>SUMPRODUCT(SUMIFS(AssessedValuation[100% Commercial],AssessedValuation[Dist],$C86:$E86,AssessedValuation[Tif_NonTIF],$A$4))</f>
        <v>2027529</v>
      </c>
      <c r="L86" s="8">
        <f>SUMPRODUCT(SUMIFS(AssessedValuation[100% Industrial],AssessedValuation[Dist],$C86:$E86,AssessedValuation[Tif_NonTIF],$A$4))</f>
        <v>614526</v>
      </c>
      <c r="M86" s="8">
        <f>SUMPRODUCT(SUMIFS(AssessedValuation[100% Reserved],AssessedValuation[Dist],$C86:$E86,AssessedValuation[Tif_NonTIF],$A$4))</f>
        <v>0</v>
      </c>
      <c r="N86" s="8">
        <f>SUMPRODUCT(SUMIFS(AssessedValuation[100% Reserved4],AssessedValuation[Dist],$C86,AssessedValuation[Tif_NonTIF],$A$4))</f>
        <v>0</v>
      </c>
      <c r="O86" s="8">
        <f>SUMPRODUCT(SUMIFS(AssessedValuation[100% Railroads],AssessedValuation[Dist],$C86:$E86,AssessedValuation[Tif_NonTIF],$A$4))</f>
        <v>0</v>
      </c>
      <c r="P86" s="8">
        <f>SUMPRODUCT(SUMIFS(AssessedValuation[100% Utilities],AssessedValuation[Dist],$C86:$E86,AssessedValuation[Tif_NonTIF],$A$4))</f>
        <v>0</v>
      </c>
      <c r="Q86" s="8">
        <f>SUMPRODUCT(SUMIFS(AssessedValuation[100% Other],AssessedValuation[Dist],$C86:$E86,AssessedValuation[Tif_NonTIF],$A$4))</f>
        <v>0</v>
      </c>
      <c r="R86" s="8">
        <f>SUMPRODUCT(SUMIFS(AssessedValuation[100% Gross],AssessedValuation[Dist],$C86:$E86,AssessedValuation[Tif_NonTIF],$A$4))</f>
        <v>4454294</v>
      </c>
      <c r="S86" s="8">
        <f>SUMPRODUCT(SUMIFS(AssessedValuation[100% Military Exempt],AssessedValuation[Dist],$C86:$E86,AssessedValuation[Tif_NonTIF],$A$4))</f>
        <v>0</v>
      </c>
      <c r="T86" s="8">
        <f>SUMPRODUCT(SUMIFS(AssessedValuation[100% Homestead Exempt],AssessedValuation[Dist],$C86:$E86,AssessedValuation[Tif_NonTIF],$A$4))</f>
        <v>0</v>
      </c>
      <c r="U86" s="8">
        <f>SUMPRODUCT(SUMIFS(AssessedValuation[100% Net],AssessedValuation[Dist],$C86:$E86,AssessedValuation[Tif_NonTIF],$A$4))</f>
        <v>4454294</v>
      </c>
      <c r="V86" s="8">
        <f>SUMPRODUCT(SUMIFS(AssessedValuation[100% Gas &amp; Elec Utilities],AssessedValuation[Dist],$C86:$E86,AssessedValuation[Tif_NonTIF],$A$4))</f>
        <v>0</v>
      </c>
      <c r="W86" s="8">
        <f t="shared" si="1"/>
        <v>4454294</v>
      </c>
    </row>
    <row r="87" spans="1:23" x14ac:dyDescent="0.25">
      <c r="A87">
        <f>'Assessed Non-TIF_Combined'!A87</f>
        <v>2026</v>
      </c>
      <c r="B87" t="str">
        <f>'Assessed Non-TIF_Combined'!B87</f>
        <v>01</v>
      </c>
      <c r="C87" t="str">
        <f>'Assessed Non-TIF_Combined'!C87</f>
        <v>1638</v>
      </c>
      <c r="D87" t="str">
        <f>'Assessed Non-TIF_Combined'!D87</f>
        <v/>
      </c>
      <c r="E87" t="str">
        <f>'Assessed Non-TIF_Combined'!E87</f>
        <v/>
      </c>
      <c r="F87" t="str">
        <f>'Assessed Non-TIF_Combined'!F87</f>
        <v>1638</v>
      </c>
      <c r="G87" t="str">
        <f>'Assessed Non-TIF_Combined'!G87</f>
        <v>Decorah</v>
      </c>
      <c r="H87" s="8">
        <f>SUMPRODUCT(SUMIFS(AssessedValuation[100% Residential],AssessedValuation[Dist],$C87:$E87,AssessedValuation[Tif_NonTIF],$A$4))</f>
        <v>0</v>
      </c>
      <c r="I87" s="8">
        <f>SUMPRODUCT(SUMIFS(AssessedValuation[100% Ag Land],AssessedValuation[Dist],$C87:$E87,AssessedValuation[Tif_NonTIF],$A$4))</f>
        <v>0</v>
      </c>
      <c r="J87" s="8">
        <f>SUMPRODUCT(SUMIFS(AssessedValuation[100% Ag Building],AssessedValuation[Dist],$C87:$E87,AssessedValuation[Tif_NonTIF],$A$4))</f>
        <v>0</v>
      </c>
      <c r="K87" s="8">
        <f>SUMPRODUCT(SUMIFS(AssessedValuation[100% Commercial],AssessedValuation[Dist],$C87:$E87,AssessedValuation[Tif_NonTIF],$A$4))</f>
        <v>7615406</v>
      </c>
      <c r="L87" s="8">
        <f>SUMPRODUCT(SUMIFS(AssessedValuation[100% Industrial],AssessedValuation[Dist],$C87:$E87,AssessedValuation[Tif_NonTIF],$A$4))</f>
        <v>0</v>
      </c>
      <c r="M87" s="8">
        <f>SUMPRODUCT(SUMIFS(AssessedValuation[100% Reserved],AssessedValuation[Dist],$C87:$E87,AssessedValuation[Tif_NonTIF],$A$4))</f>
        <v>0</v>
      </c>
      <c r="N87" s="8">
        <f>SUMPRODUCT(SUMIFS(AssessedValuation[100% Reserved4],AssessedValuation[Dist],$C87,AssessedValuation[Tif_NonTIF],$A$4))</f>
        <v>0</v>
      </c>
      <c r="O87" s="8">
        <f>SUMPRODUCT(SUMIFS(AssessedValuation[100% Railroads],AssessedValuation[Dist],$C87:$E87,AssessedValuation[Tif_NonTIF],$A$4))</f>
        <v>0</v>
      </c>
      <c r="P87" s="8">
        <f>SUMPRODUCT(SUMIFS(AssessedValuation[100% Utilities],AssessedValuation[Dist],$C87:$E87,AssessedValuation[Tif_NonTIF],$A$4))</f>
        <v>0</v>
      </c>
      <c r="Q87" s="8">
        <f>SUMPRODUCT(SUMIFS(AssessedValuation[100% Other],AssessedValuation[Dist],$C87:$E87,AssessedValuation[Tif_NonTIF],$A$4))</f>
        <v>0</v>
      </c>
      <c r="R87" s="8">
        <f>SUMPRODUCT(SUMIFS(AssessedValuation[100% Gross],AssessedValuation[Dist],$C87:$E87,AssessedValuation[Tif_NonTIF],$A$4))</f>
        <v>7615406</v>
      </c>
      <c r="S87" s="8">
        <f>SUMPRODUCT(SUMIFS(AssessedValuation[100% Military Exempt],AssessedValuation[Dist],$C87:$E87,AssessedValuation[Tif_NonTIF],$A$4))</f>
        <v>0</v>
      </c>
      <c r="T87" s="8">
        <f>SUMPRODUCT(SUMIFS(AssessedValuation[100% Homestead Exempt],AssessedValuation[Dist],$C87:$E87,AssessedValuation[Tif_NonTIF],$A$4))</f>
        <v>0</v>
      </c>
      <c r="U87" s="8">
        <f>SUMPRODUCT(SUMIFS(AssessedValuation[100% Net],AssessedValuation[Dist],$C87:$E87,AssessedValuation[Tif_NonTIF],$A$4))</f>
        <v>7615406</v>
      </c>
      <c r="V87" s="8">
        <f>SUMPRODUCT(SUMIFS(AssessedValuation[100% Gas &amp; Elec Utilities],AssessedValuation[Dist],$C87:$E87,AssessedValuation[Tif_NonTIF],$A$4))</f>
        <v>0</v>
      </c>
      <c r="W87" s="8">
        <f t="shared" si="1"/>
        <v>7615406</v>
      </c>
    </row>
    <row r="88" spans="1:23" x14ac:dyDescent="0.25">
      <c r="A88">
        <f>'Assessed Non-TIF_Combined'!A88</f>
        <v>2026</v>
      </c>
      <c r="B88" t="str">
        <f>'Assessed Non-TIF_Combined'!B88</f>
        <v>09</v>
      </c>
      <c r="C88" t="str">
        <f>'Assessed Non-TIF_Combined'!C88</f>
        <v>1675</v>
      </c>
      <c r="D88" t="str">
        <f>'Assessed Non-TIF_Combined'!D88</f>
        <v/>
      </c>
      <c r="E88" t="str">
        <f>'Assessed Non-TIF_Combined'!E88</f>
        <v/>
      </c>
      <c r="F88" t="str">
        <f>'Assessed Non-TIF_Combined'!F88</f>
        <v>1675</v>
      </c>
      <c r="G88" t="str">
        <f>'Assessed Non-TIF_Combined'!G88</f>
        <v>Delwood</v>
      </c>
      <c r="H88" s="8">
        <f>SUMPRODUCT(SUMIFS(AssessedValuation[100% Residential],AssessedValuation[Dist],$C88:$E88,AssessedValuation[Tif_NonTIF],$A$4))</f>
        <v>0</v>
      </c>
      <c r="I88" s="8">
        <f>SUMPRODUCT(SUMIFS(AssessedValuation[100% Ag Land],AssessedValuation[Dist],$C88:$E88,AssessedValuation[Tif_NonTIF],$A$4))</f>
        <v>0</v>
      </c>
      <c r="J88" s="8">
        <f>SUMPRODUCT(SUMIFS(AssessedValuation[100% Ag Building],AssessedValuation[Dist],$C88:$E88,AssessedValuation[Tif_NonTIF],$A$4))</f>
        <v>0</v>
      </c>
      <c r="K88" s="8">
        <f>SUMPRODUCT(SUMIFS(AssessedValuation[100% Commercial],AssessedValuation[Dist],$C88:$E88,AssessedValuation[Tif_NonTIF],$A$4))</f>
        <v>0</v>
      </c>
      <c r="L88" s="8">
        <f>SUMPRODUCT(SUMIFS(AssessedValuation[100% Industrial],AssessedValuation[Dist],$C88:$E88,AssessedValuation[Tif_NonTIF],$A$4))</f>
        <v>0</v>
      </c>
      <c r="M88" s="8">
        <f>SUMPRODUCT(SUMIFS(AssessedValuation[100% Reserved],AssessedValuation[Dist],$C88:$E88,AssessedValuation[Tif_NonTIF],$A$4))</f>
        <v>0</v>
      </c>
      <c r="N88" s="8">
        <f>SUMPRODUCT(SUMIFS(AssessedValuation[100% Reserved4],AssessedValuation[Dist],$C88,AssessedValuation[Tif_NonTIF],$A$4))</f>
        <v>0</v>
      </c>
      <c r="O88" s="8">
        <f>SUMPRODUCT(SUMIFS(AssessedValuation[100% Railroads],AssessedValuation[Dist],$C88:$E88,AssessedValuation[Tif_NonTIF],$A$4))</f>
        <v>0</v>
      </c>
      <c r="P88" s="8">
        <f>SUMPRODUCT(SUMIFS(AssessedValuation[100% Utilities],AssessedValuation[Dist],$C88:$E88,AssessedValuation[Tif_NonTIF],$A$4))</f>
        <v>0</v>
      </c>
      <c r="Q88" s="8">
        <f>SUMPRODUCT(SUMIFS(AssessedValuation[100% Other],AssessedValuation[Dist],$C88:$E88,AssessedValuation[Tif_NonTIF],$A$4))</f>
        <v>0</v>
      </c>
      <c r="R88" s="8">
        <f>SUMPRODUCT(SUMIFS(AssessedValuation[100% Gross],AssessedValuation[Dist],$C88:$E88,AssessedValuation[Tif_NonTIF],$A$4))</f>
        <v>0</v>
      </c>
      <c r="S88" s="8">
        <f>SUMPRODUCT(SUMIFS(AssessedValuation[100% Military Exempt],AssessedValuation[Dist],$C88:$E88,AssessedValuation[Tif_NonTIF],$A$4))</f>
        <v>0</v>
      </c>
      <c r="T88" s="8">
        <f>SUMPRODUCT(SUMIFS(AssessedValuation[100% Homestead Exempt],AssessedValuation[Dist],$C88:$E88,AssessedValuation[Tif_NonTIF],$A$4))</f>
        <v>0</v>
      </c>
      <c r="U88" s="8">
        <f>SUMPRODUCT(SUMIFS(AssessedValuation[100% Net],AssessedValuation[Dist],$C88:$E88,AssessedValuation[Tif_NonTIF],$A$4))</f>
        <v>0</v>
      </c>
      <c r="V88" s="8">
        <f>SUMPRODUCT(SUMIFS(AssessedValuation[100% Gas &amp; Elec Utilities],AssessedValuation[Dist],$C88:$E88,AssessedValuation[Tif_NonTIF],$A$4))</f>
        <v>0</v>
      </c>
      <c r="W88" s="8">
        <f t="shared" si="1"/>
        <v>0</v>
      </c>
    </row>
    <row r="89" spans="1:23" x14ac:dyDescent="0.25">
      <c r="A89">
        <f>'Assessed Non-TIF_Combined'!A89</f>
        <v>2026</v>
      </c>
      <c r="B89" t="str">
        <f>'Assessed Non-TIF_Combined'!B89</f>
        <v>12</v>
      </c>
      <c r="C89" t="str">
        <f>'Assessed Non-TIF_Combined'!C89</f>
        <v>1701</v>
      </c>
      <c r="D89" t="str">
        <f>'Assessed Non-TIF_Combined'!D89</f>
        <v/>
      </c>
      <c r="E89" t="str">
        <f>'Assessed Non-TIF_Combined'!E89</f>
        <v/>
      </c>
      <c r="F89" t="str">
        <f>'Assessed Non-TIF_Combined'!F89</f>
        <v>1701</v>
      </c>
      <c r="G89" t="str">
        <f>'Assessed Non-TIF_Combined'!G89</f>
        <v>Denison</v>
      </c>
      <c r="H89" s="8">
        <f>SUMPRODUCT(SUMIFS(AssessedValuation[100% Residential],AssessedValuation[Dist],$C89:$E89,AssessedValuation[Tif_NonTIF],$A$4))</f>
        <v>337882</v>
      </c>
      <c r="I89" s="8">
        <f>SUMPRODUCT(SUMIFS(AssessedValuation[100% Ag Land],AssessedValuation[Dist],$C89:$E89,AssessedValuation[Tif_NonTIF],$A$4))</f>
        <v>0</v>
      </c>
      <c r="J89" s="8">
        <f>SUMPRODUCT(SUMIFS(AssessedValuation[100% Ag Building],AssessedValuation[Dist],$C89:$E89,AssessedValuation[Tif_NonTIF],$A$4))</f>
        <v>0</v>
      </c>
      <c r="K89" s="8">
        <f>SUMPRODUCT(SUMIFS(AssessedValuation[100% Commercial],AssessedValuation[Dist],$C89:$E89,AssessedValuation[Tif_NonTIF],$A$4))</f>
        <v>332773</v>
      </c>
      <c r="L89" s="8">
        <f>SUMPRODUCT(SUMIFS(AssessedValuation[100% Industrial],AssessedValuation[Dist],$C89:$E89,AssessedValuation[Tif_NonTIF],$A$4))</f>
        <v>20834</v>
      </c>
      <c r="M89" s="8">
        <f>SUMPRODUCT(SUMIFS(AssessedValuation[100% Reserved],AssessedValuation[Dist],$C89:$E89,AssessedValuation[Tif_NonTIF],$A$4))</f>
        <v>0</v>
      </c>
      <c r="N89" s="8">
        <f>SUMPRODUCT(SUMIFS(AssessedValuation[100% Reserved4],AssessedValuation[Dist],$C89,AssessedValuation[Tif_NonTIF],$A$4))</f>
        <v>0</v>
      </c>
      <c r="O89" s="8">
        <f>SUMPRODUCT(SUMIFS(AssessedValuation[100% Railroads],AssessedValuation[Dist],$C89:$E89,AssessedValuation[Tif_NonTIF],$A$4))</f>
        <v>0</v>
      </c>
      <c r="P89" s="8">
        <f>SUMPRODUCT(SUMIFS(AssessedValuation[100% Utilities],AssessedValuation[Dist],$C89:$E89,AssessedValuation[Tif_NonTIF],$A$4))</f>
        <v>0</v>
      </c>
      <c r="Q89" s="8">
        <f>SUMPRODUCT(SUMIFS(AssessedValuation[100% Other],AssessedValuation[Dist],$C89:$E89,AssessedValuation[Tif_NonTIF],$A$4))</f>
        <v>0</v>
      </c>
      <c r="R89" s="8">
        <f>SUMPRODUCT(SUMIFS(AssessedValuation[100% Gross],AssessedValuation[Dist],$C89:$E89,AssessedValuation[Tif_NonTIF],$A$4))</f>
        <v>691489</v>
      </c>
      <c r="S89" s="8">
        <f>SUMPRODUCT(SUMIFS(AssessedValuation[100% Military Exempt],AssessedValuation[Dist],$C89:$E89,AssessedValuation[Tif_NonTIF],$A$4))</f>
        <v>0</v>
      </c>
      <c r="T89" s="8">
        <f>SUMPRODUCT(SUMIFS(AssessedValuation[100% Homestead Exempt],AssessedValuation[Dist],$C89:$E89,AssessedValuation[Tif_NonTIF],$A$4))</f>
        <v>0</v>
      </c>
      <c r="U89" s="8">
        <f>SUMPRODUCT(SUMIFS(AssessedValuation[100% Net],AssessedValuation[Dist],$C89:$E89,AssessedValuation[Tif_NonTIF],$A$4))</f>
        <v>691489</v>
      </c>
      <c r="V89" s="8">
        <f>SUMPRODUCT(SUMIFS(AssessedValuation[100% Gas &amp; Elec Utilities],AssessedValuation[Dist],$C89:$E89,AssessedValuation[Tif_NonTIF],$A$4))</f>
        <v>0</v>
      </c>
      <c r="W89" s="8">
        <f t="shared" si="1"/>
        <v>691489</v>
      </c>
    </row>
    <row r="90" spans="1:23" x14ac:dyDescent="0.25">
      <c r="A90">
        <f>'Assessed Non-TIF_Combined'!A90</f>
        <v>2026</v>
      </c>
      <c r="B90" t="str">
        <f>'Assessed Non-TIF_Combined'!B90</f>
        <v>07</v>
      </c>
      <c r="C90" t="str">
        <f>'Assessed Non-TIF_Combined'!C90</f>
        <v>1719</v>
      </c>
      <c r="D90" t="str">
        <f>'Assessed Non-TIF_Combined'!D90</f>
        <v/>
      </c>
      <c r="E90" t="str">
        <f>'Assessed Non-TIF_Combined'!E90</f>
        <v/>
      </c>
      <c r="F90" t="str">
        <f>'Assessed Non-TIF_Combined'!F90</f>
        <v>1719</v>
      </c>
      <c r="G90" t="str">
        <f>'Assessed Non-TIF_Combined'!G90</f>
        <v>Denver</v>
      </c>
      <c r="H90" s="8">
        <f>SUMPRODUCT(SUMIFS(AssessedValuation[100% Residential],AssessedValuation[Dist],$C90:$E90,AssessedValuation[Tif_NonTIF],$A$4))</f>
        <v>5401025</v>
      </c>
      <c r="I90" s="8">
        <f>SUMPRODUCT(SUMIFS(AssessedValuation[100% Ag Land],AssessedValuation[Dist],$C90:$E90,AssessedValuation[Tif_NonTIF],$A$4))</f>
        <v>0</v>
      </c>
      <c r="J90" s="8">
        <f>SUMPRODUCT(SUMIFS(AssessedValuation[100% Ag Building],AssessedValuation[Dist],$C90:$E90,AssessedValuation[Tif_NonTIF],$A$4))</f>
        <v>0</v>
      </c>
      <c r="K90" s="8">
        <f>SUMPRODUCT(SUMIFS(AssessedValuation[100% Commercial],AssessedValuation[Dist],$C90:$E90,AssessedValuation[Tif_NonTIF],$A$4))</f>
        <v>1046746</v>
      </c>
      <c r="L90" s="8">
        <f>SUMPRODUCT(SUMIFS(AssessedValuation[100% Industrial],AssessedValuation[Dist],$C90:$E90,AssessedValuation[Tif_NonTIF],$A$4))</f>
        <v>129620</v>
      </c>
      <c r="M90" s="8">
        <f>SUMPRODUCT(SUMIFS(AssessedValuation[100% Reserved],AssessedValuation[Dist],$C90:$E90,AssessedValuation[Tif_NonTIF],$A$4))</f>
        <v>0</v>
      </c>
      <c r="N90" s="8">
        <f>SUMPRODUCT(SUMIFS(AssessedValuation[100% Reserved4],AssessedValuation[Dist],$C90,AssessedValuation[Tif_NonTIF],$A$4))</f>
        <v>0</v>
      </c>
      <c r="O90" s="8">
        <f>SUMPRODUCT(SUMIFS(AssessedValuation[100% Railroads],AssessedValuation[Dist],$C90:$E90,AssessedValuation[Tif_NonTIF],$A$4))</f>
        <v>0</v>
      </c>
      <c r="P90" s="8">
        <f>SUMPRODUCT(SUMIFS(AssessedValuation[100% Utilities],AssessedValuation[Dist],$C90:$E90,AssessedValuation[Tif_NonTIF],$A$4))</f>
        <v>0</v>
      </c>
      <c r="Q90" s="8">
        <f>SUMPRODUCT(SUMIFS(AssessedValuation[100% Other],AssessedValuation[Dist],$C90:$E90,AssessedValuation[Tif_NonTIF],$A$4))</f>
        <v>0</v>
      </c>
      <c r="R90" s="8">
        <f>SUMPRODUCT(SUMIFS(AssessedValuation[100% Gross],AssessedValuation[Dist],$C90:$E90,AssessedValuation[Tif_NonTIF],$A$4))</f>
        <v>6577391</v>
      </c>
      <c r="S90" s="8">
        <f>SUMPRODUCT(SUMIFS(AssessedValuation[100% Military Exempt],AssessedValuation[Dist],$C90:$E90,AssessedValuation[Tif_NonTIF],$A$4))</f>
        <v>0</v>
      </c>
      <c r="T90" s="8">
        <f>SUMPRODUCT(SUMIFS(AssessedValuation[100% Homestead Exempt],AssessedValuation[Dist],$C90:$E90,AssessedValuation[Tif_NonTIF],$A$4))</f>
        <v>0</v>
      </c>
      <c r="U90" s="8">
        <f>SUMPRODUCT(SUMIFS(AssessedValuation[100% Net],AssessedValuation[Dist],$C90:$E90,AssessedValuation[Tif_NonTIF],$A$4))</f>
        <v>6577391</v>
      </c>
      <c r="V90" s="8">
        <f>SUMPRODUCT(SUMIFS(AssessedValuation[100% Gas &amp; Elec Utilities],AssessedValuation[Dist],$C90:$E90,AssessedValuation[Tif_NonTIF],$A$4))</f>
        <v>0</v>
      </c>
      <c r="W90" s="8">
        <f t="shared" si="1"/>
        <v>6577391</v>
      </c>
    </row>
    <row r="91" spans="1:23" x14ac:dyDescent="0.25">
      <c r="A91">
        <f>'Assessed Non-TIF_Combined'!A91</f>
        <v>2026</v>
      </c>
      <c r="B91" t="str">
        <f>'Assessed Non-TIF_Combined'!B91</f>
        <v>11</v>
      </c>
      <c r="C91" t="str">
        <f>'Assessed Non-TIF_Combined'!C91</f>
        <v>1737</v>
      </c>
      <c r="D91" t="str">
        <f>'Assessed Non-TIF_Combined'!D91</f>
        <v/>
      </c>
      <c r="E91" t="str">
        <f>'Assessed Non-TIF_Combined'!E91</f>
        <v/>
      </c>
      <c r="F91" t="str">
        <f>'Assessed Non-TIF_Combined'!F91</f>
        <v>1737</v>
      </c>
      <c r="G91" t="str">
        <f>'Assessed Non-TIF_Combined'!G91</f>
        <v>Des Moines</v>
      </c>
      <c r="H91" s="8">
        <f>SUMPRODUCT(SUMIFS(AssessedValuation[100% Residential],AssessedValuation[Dist],$C91:$E91,AssessedValuation[Tif_NonTIF],$A$4))</f>
        <v>299288621</v>
      </c>
      <c r="I91" s="8">
        <f>SUMPRODUCT(SUMIFS(AssessedValuation[100% Ag Land],AssessedValuation[Dist],$C91:$E91,AssessedValuation[Tif_NonTIF],$A$4))</f>
        <v>0</v>
      </c>
      <c r="J91" s="8">
        <f>SUMPRODUCT(SUMIFS(AssessedValuation[100% Ag Building],AssessedValuation[Dist],$C91:$E91,AssessedValuation[Tif_NonTIF],$A$4))</f>
        <v>0</v>
      </c>
      <c r="K91" s="8">
        <f>SUMPRODUCT(SUMIFS(AssessedValuation[100% Commercial],AssessedValuation[Dist],$C91:$E91,AssessedValuation[Tif_NonTIF],$A$4))</f>
        <v>1004666002</v>
      </c>
      <c r="L91" s="8">
        <f>SUMPRODUCT(SUMIFS(AssessedValuation[100% Industrial],AssessedValuation[Dist],$C91:$E91,AssessedValuation[Tif_NonTIF],$A$4))</f>
        <v>81323848</v>
      </c>
      <c r="M91" s="8">
        <f>SUMPRODUCT(SUMIFS(AssessedValuation[100% Reserved],AssessedValuation[Dist],$C91:$E91,AssessedValuation[Tif_NonTIF],$A$4))</f>
        <v>0</v>
      </c>
      <c r="N91" s="8">
        <f>SUMPRODUCT(SUMIFS(AssessedValuation[100% Reserved4],AssessedValuation[Dist],$C91,AssessedValuation[Tif_NonTIF],$A$4))</f>
        <v>0</v>
      </c>
      <c r="O91" s="8">
        <f>SUMPRODUCT(SUMIFS(AssessedValuation[100% Railroads],AssessedValuation[Dist],$C91:$E91,AssessedValuation[Tif_NonTIF],$A$4))</f>
        <v>0</v>
      </c>
      <c r="P91" s="8">
        <f>SUMPRODUCT(SUMIFS(AssessedValuation[100% Utilities],AssessedValuation[Dist],$C91:$E91,AssessedValuation[Tif_NonTIF],$A$4))</f>
        <v>0</v>
      </c>
      <c r="Q91" s="8">
        <f>SUMPRODUCT(SUMIFS(AssessedValuation[100% Other],AssessedValuation[Dist],$C91:$E91,AssessedValuation[Tif_NonTIF],$A$4))</f>
        <v>0</v>
      </c>
      <c r="R91" s="8">
        <f>SUMPRODUCT(SUMIFS(AssessedValuation[100% Gross],AssessedValuation[Dist],$C91:$E91,AssessedValuation[Tif_NonTIF],$A$4))</f>
        <v>1385278471</v>
      </c>
      <c r="S91" s="8">
        <f>SUMPRODUCT(SUMIFS(AssessedValuation[100% Military Exempt],AssessedValuation[Dist],$C91:$E91,AssessedValuation[Tif_NonTIF],$A$4))</f>
        <v>8000</v>
      </c>
      <c r="T91" s="8">
        <f>SUMPRODUCT(SUMIFS(AssessedValuation[100% Homestead Exempt],AssessedValuation[Dist],$C91:$E91,AssessedValuation[Tif_NonTIF],$A$4))</f>
        <v>32500</v>
      </c>
      <c r="U91" s="8">
        <f>SUMPRODUCT(SUMIFS(AssessedValuation[100% Net],AssessedValuation[Dist],$C91:$E91,AssessedValuation[Tif_NonTIF],$A$4))</f>
        <v>1385237971</v>
      </c>
      <c r="V91" s="8">
        <f>SUMPRODUCT(SUMIFS(AssessedValuation[100% Gas &amp; Elec Utilities],AssessedValuation[Dist],$C91:$E91,AssessedValuation[Tif_NonTIF],$A$4))</f>
        <v>0</v>
      </c>
      <c r="W91" s="8">
        <f t="shared" si="1"/>
        <v>1385237971</v>
      </c>
    </row>
    <row r="92" spans="1:23" x14ac:dyDescent="0.25">
      <c r="A92">
        <f>'Assessed Non-TIF_Combined'!A92</f>
        <v>2026</v>
      </c>
      <c r="B92" t="str">
        <f>'Assessed Non-TIF_Combined'!B92</f>
        <v>13</v>
      </c>
      <c r="C92" t="str">
        <f>'Assessed Non-TIF_Combined'!C92</f>
        <v>1782</v>
      </c>
      <c r="D92" t="str">
        <f>'Assessed Non-TIF_Combined'!D92</f>
        <v/>
      </c>
      <c r="E92" t="str">
        <f>'Assessed Non-TIF_Combined'!E92</f>
        <v/>
      </c>
      <c r="F92" t="str">
        <f>'Assessed Non-TIF_Combined'!F92</f>
        <v>1782</v>
      </c>
      <c r="G92" t="str">
        <f>'Assessed Non-TIF_Combined'!G92</f>
        <v>Diagonal</v>
      </c>
      <c r="H92" s="8">
        <f>SUMPRODUCT(SUMIFS(AssessedValuation[100% Residential],AssessedValuation[Dist],$C92:$E92,AssessedValuation[Tif_NonTIF],$A$4))</f>
        <v>0</v>
      </c>
      <c r="I92" s="8">
        <f>SUMPRODUCT(SUMIFS(AssessedValuation[100% Ag Land],AssessedValuation[Dist],$C92:$E92,AssessedValuation[Tif_NonTIF],$A$4))</f>
        <v>0</v>
      </c>
      <c r="J92" s="8">
        <f>SUMPRODUCT(SUMIFS(AssessedValuation[100% Ag Building],AssessedValuation[Dist],$C92:$E92,AssessedValuation[Tif_NonTIF],$A$4))</f>
        <v>0</v>
      </c>
      <c r="K92" s="8">
        <f>SUMPRODUCT(SUMIFS(AssessedValuation[100% Commercial],AssessedValuation[Dist],$C92:$E92,AssessedValuation[Tif_NonTIF],$A$4))</f>
        <v>0</v>
      </c>
      <c r="L92" s="8">
        <f>SUMPRODUCT(SUMIFS(AssessedValuation[100% Industrial],AssessedValuation[Dist],$C92:$E92,AssessedValuation[Tif_NonTIF],$A$4))</f>
        <v>0</v>
      </c>
      <c r="M92" s="8">
        <f>SUMPRODUCT(SUMIFS(AssessedValuation[100% Reserved],AssessedValuation[Dist],$C92:$E92,AssessedValuation[Tif_NonTIF],$A$4))</f>
        <v>0</v>
      </c>
      <c r="N92" s="8">
        <f>SUMPRODUCT(SUMIFS(AssessedValuation[100% Reserved4],AssessedValuation[Dist],$C92,AssessedValuation[Tif_NonTIF],$A$4))</f>
        <v>0</v>
      </c>
      <c r="O92" s="8">
        <f>SUMPRODUCT(SUMIFS(AssessedValuation[100% Railroads],AssessedValuation[Dist],$C92:$E92,AssessedValuation[Tif_NonTIF],$A$4))</f>
        <v>0</v>
      </c>
      <c r="P92" s="8">
        <f>SUMPRODUCT(SUMIFS(AssessedValuation[100% Utilities],AssessedValuation[Dist],$C92:$E92,AssessedValuation[Tif_NonTIF],$A$4))</f>
        <v>0</v>
      </c>
      <c r="Q92" s="8">
        <f>SUMPRODUCT(SUMIFS(AssessedValuation[100% Other],AssessedValuation[Dist],$C92:$E92,AssessedValuation[Tif_NonTIF],$A$4))</f>
        <v>0</v>
      </c>
      <c r="R92" s="8">
        <f>SUMPRODUCT(SUMIFS(AssessedValuation[100% Gross],AssessedValuation[Dist],$C92:$E92,AssessedValuation[Tif_NonTIF],$A$4))</f>
        <v>0</v>
      </c>
      <c r="S92" s="8">
        <f>SUMPRODUCT(SUMIFS(AssessedValuation[100% Military Exempt],AssessedValuation[Dist],$C92:$E92,AssessedValuation[Tif_NonTIF],$A$4))</f>
        <v>0</v>
      </c>
      <c r="T92" s="8">
        <f>SUMPRODUCT(SUMIFS(AssessedValuation[100% Homestead Exempt],AssessedValuation[Dist],$C92:$E92,AssessedValuation[Tif_NonTIF],$A$4))</f>
        <v>0</v>
      </c>
      <c r="U92" s="8">
        <f>SUMPRODUCT(SUMIFS(AssessedValuation[100% Net],AssessedValuation[Dist],$C92:$E92,AssessedValuation[Tif_NonTIF],$A$4))</f>
        <v>0</v>
      </c>
      <c r="V92" s="8">
        <f>SUMPRODUCT(SUMIFS(AssessedValuation[100% Gas &amp; Elec Utilities],AssessedValuation[Dist],$C92:$E92,AssessedValuation[Tif_NonTIF],$A$4))</f>
        <v>0</v>
      </c>
      <c r="W92" s="8">
        <f t="shared" si="1"/>
        <v>0</v>
      </c>
    </row>
    <row r="93" spans="1:23" x14ac:dyDescent="0.25">
      <c r="A93">
        <f>'Assessed Non-TIF_Combined'!A93</f>
        <v>2026</v>
      </c>
      <c r="B93" t="str">
        <f>'Assessed Non-TIF_Combined'!B93</f>
        <v>07</v>
      </c>
      <c r="C93" t="str">
        <f>'Assessed Non-TIF_Combined'!C93</f>
        <v>1791</v>
      </c>
      <c r="D93" t="str">
        <f>'Assessed Non-TIF_Combined'!D93</f>
        <v/>
      </c>
      <c r="E93" t="str">
        <f>'Assessed Non-TIF_Combined'!E93</f>
        <v/>
      </c>
      <c r="F93" t="str">
        <f>'Assessed Non-TIF_Combined'!F93</f>
        <v>1791</v>
      </c>
      <c r="G93" t="str">
        <f>'Assessed Non-TIF_Combined'!G93</f>
        <v>Dike-New Hartford</v>
      </c>
      <c r="H93" s="8">
        <f>SUMPRODUCT(SUMIFS(AssessedValuation[100% Residential],AssessedValuation[Dist],$C93:$E93,AssessedValuation[Tif_NonTIF],$A$4))</f>
        <v>329750</v>
      </c>
      <c r="I93" s="8">
        <f>SUMPRODUCT(SUMIFS(AssessedValuation[100% Ag Land],AssessedValuation[Dist],$C93:$E93,AssessedValuation[Tif_NonTIF],$A$4))</f>
        <v>22432</v>
      </c>
      <c r="J93" s="8">
        <f>SUMPRODUCT(SUMIFS(AssessedValuation[100% Ag Building],AssessedValuation[Dist],$C93:$E93,AssessedValuation[Tif_NonTIF],$A$4))</f>
        <v>0</v>
      </c>
      <c r="K93" s="8">
        <f>SUMPRODUCT(SUMIFS(AssessedValuation[100% Commercial],AssessedValuation[Dist],$C93:$E93,AssessedValuation[Tif_NonTIF],$A$4))</f>
        <v>0</v>
      </c>
      <c r="L93" s="8">
        <f>SUMPRODUCT(SUMIFS(AssessedValuation[100% Industrial],AssessedValuation[Dist],$C93:$E93,AssessedValuation[Tif_NonTIF],$A$4))</f>
        <v>6817077</v>
      </c>
      <c r="M93" s="8">
        <f>SUMPRODUCT(SUMIFS(AssessedValuation[100% Reserved],AssessedValuation[Dist],$C93:$E93,AssessedValuation[Tif_NonTIF],$A$4))</f>
        <v>0</v>
      </c>
      <c r="N93" s="8">
        <f>SUMPRODUCT(SUMIFS(AssessedValuation[100% Reserved4],AssessedValuation[Dist],$C93,AssessedValuation[Tif_NonTIF],$A$4))</f>
        <v>0</v>
      </c>
      <c r="O93" s="8">
        <f>SUMPRODUCT(SUMIFS(AssessedValuation[100% Railroads],AssessedValuation[Dist],$C93:$E93,AssessedValuation[Tif_NonTIF],$A$4))</f>
        <v>0</v>
      </c>
      <c r="P93" s="8">
        <f>SUMPRODUCT(SUMIFS(AssessedValuation[100% Utilities],AssessedValuation[Dist],$C93:$E93,AssessedValuation[Tif_NonTIF],$A$4))</f>
        <v>0</v>
      </c>
      <c r="Q93" s="8">
        <f>SUMPRODUCT(SUMIFS(AssessedValuation[100% Other],AssessedValuation[Dist],$C93:$E93,AssessedValuation[Tif_NonTIF],$A$4))</f>
        <v>0</v>
      </c>
      <c r="R93" s="8">
        <f>SUMPRODUCT(SUMIFS(AssessedValuation[100% Gross],AssessedValuation[Dist],$C93:$E93,AssessedValuation[Tif_NonTIF],$A$4))</f>
        <v>7169259</v>
      </c>
      <c r="S93" s="8">
        <f>SUMPRODUCT(SUMIFS(AssessedValuation[100% Military Exempt],AssessedValuation[Dist],$C93:$E93,AssessedValuation[Tif_NonTIF],$A$4))</f>
        <v>0</v>
      </c>
      <c r="T93" s="8">
        <f>SUMPRODUCT(SUMIFS(AssessedValuation[100% Homestead Exempt],AssessedValuation[Dist],$C93:$E93,AssessedValuation[Tif_NonTIF],$A$4))</f>
        <v>0</v>
      </c>
      <c r="U93" s="8">
        <f>SUMPRODUCT(SUMIFS(AssessedValuation[100% Net],AssessedValuation[Dist],$C93:$E93,AssessedValuation[Tif_NonTIF],$A$4))</f>
        <v>7169259</v>
      </c>
      <c r="V93" s="8">
        <f>SUMPRODUCT(SUMIFS(AssessedValuation[100% Gas &amp; Elec Utilities],AssessedValuation[Dist],$C93:$E93,AssessedValuation[Tif_NonTIF],$A$4))</f>
        <v>0</v>
      </c>
      <c r="W93" s="8">
        <f t="shared" si="1"/>
        <v>7169259</v>
      </c>
    </row>
    <row r="94" spans="1:23" x14ac:dyDescent="0.25">
      <c r="A94">
        <f>'Assessed Non-TIF_Combined'!A94</f>
        <v>2026</v>
      </c>
      <c r="B94" t="str">
        <f>'Assessed Non-TIF_Combined'!B94</f>
        <v>01</v>
      </c>
      <c r="C94" t="str">
        <f>'Assessed Non-TIF_Combined'!C94</f>
        <v>1863</v>
      </c>
      <c r="D94" t="str">
        <f>'Assessed Non-TIF_Combined'!D94</f>
        <v/>
      </c>
      <c r="E94" t="str">
        <f>'Assessed Non-TIF_Combined'!E94</f>
        <v/>
      </c>
      <c r="F94" t="str">
        <f>'Assessed Non-TIF_Combined'!F94</f>
        <v>1863</v>
      </c>
      <c r="G94" t="str">
        <f>'Assessed Non-TIF_Combined'!G94</f>
        <v>Dubuque</v>
      </c>
      <c r="H94" s="8">
        <f>SUMPRODUCT(SUMIFS(AssessedValuation[100% Residential],AssessedValuation[Dist],$C94:$E94,AssessedValuation[Tif_NonTIF],$A$4))</f>
        <v>284834569</v>
      </c>
      <c r="I94" s="8">
        <f>SUMPRODUCT(SUMIFS(AssessedValuation[100% Ag Land],AssessedValuation[Dist],$C94:$E94,AssessedValuation[Tif_NonTIF],$A$4))</f>
        <v>0</v>
      </c>
      <c r="J94" s="8">
        <f>SUMPRODUCT(SUMIFS(AssessedValuation[100% Ag Building],AssessedValuation[Dist],$C94:$E94,AssessedValuation[Tif_NonTIF],$A$4))</f>
        <v>0</v>
      </c>
      <c r="K94" s="8">
        <f>SUMPRODUCT(SUMIFS(AssessedValuation[100% Commercial],AssessedValuation[Dist],$C94:$E94,AssessedValuation[Tif_NonTIF],$A$4))</f>
        <v>402443158</v>
      </c>
      <c r="L94" s="8">
        <f>SUMPRODUCT(SUMIFS(AssessedValuation[100% Industrial],AssessedValuation[Dist],$C94:$E94,AssessedValuation[Tif_NonTIF],$A$4))</f>
        <v>93585433</v>
      </c>
      <c r="M94" s="8">
        <f>SUMPRODUCT(SUMIFS(AssessedValuation[100% Reserved],AssessedValuation[Dist],$C94:$E94,AssessedValuation[Tif_NonTIF],$A$4))</f>
        <v>0</v>
      </c>
      <c r="N94" s="8">
        <f>SUMPRODUCT(SUMIFS(AssessedValuation[100% Reserved4],AssessedValuation[Dist],$C94,AssessedValuation[Tif_NonTIF],$A$4))</f>
        <v>0</v>
      </c>
      <c r="O94" s="8">
        <f>SUMPRODUCT(SUMIFS(AssessedValuation[100% Railroads],AssessedValuation[Dist],$C94:$E94,AssessedValuation[Tif_NonTIF],$A$4))</f>
        <v>0</v>
      </c>
      <c r="P94" s="8">
        <f>SUMPRODUCT(SUMIFS(AssessedValuation[100% Utilities],AssessedValuation[Dist],$C94:$E94,AssessedValuation[Tif_NonTIF],$A$4))</f>
        <v>0</v>
      </c>
      <c r="Q94" s="8">
        <f>SUMPRODUCT(SUMIFS(AssessedValuation[100% Other],AssessedValuation[Dist],$C94:$E94,AssessedValuation[Tif_NonTIF],$A$4))</f>
        <v>249506</v>
      </c>
      <c r="R94" s="8">
        <f>SUMPRODUCT(SUMIFS(AssessedValuation[100% Gross],AssessedValuation[Dist],$C94:$E94,AssessedValuation[Tif_NonTIF],$A$4))</f>
        <v>781112666</v>
      </c>
      <c r="S94" s="8">
        <f>SUMPRODUCT(SUMIFS(AssessedValuation[100% Military Exempt],AssessedValuation[Dist],$C94:$E94,AssessedValuation[Tif_NonTIF],$A$4))</f>
        <v>136000</v>
      </c>
      <c r="T94" s="8">
        <f>SUMPRODUCT(SUMIFS(AssessedValuation[100% Homestead Exempt],AssessedValuation[Dist],$C94:$E94,AssessedValuation[Tif_NonTIF],$A$4))</f>
        <v>383500</v>
      </c>
      <c r="U94" s="8">
        <f>SUMPRODUCT(SUMIFS(AssessedValuation[100% Net],AssessedValuation[Dist],$C94:$E94,AssessedValuation[Tif_NonTIF],$A$4))</f>
        <v>780593166</v>
      </c>
      <c r="V94" s="8">
        <f>SUMPRODUCT(SUMIFS(AssessedValuation[100% Gas &amp; Elec Utilities],AssessedValuation[Dist],$C94:$E94,AssessedValuation[Tif_NonTIF],$A$4))</f>
        <v>0</v>
      </c>
      <c r="W94" s="8">
        <f t="shared" si="1"/>
        <v>780593166</v>
      </c>
    </row>
    <row r="95" spans="1:23" x14ac:dyDescent="0.25">
      <c r="A95">
        <f>'Assessed Non-TIF_Combined'!A95</f>
        <v>2026</v>
      </c>
      <c r="B95" t="str">
        <f>'Assessed Non-TIF_Combined'!B95</f>
        <v>07</v>
      </c>
      <c r="C95" t="str">
        <f>'Assessed Non-TIF_Combined'!C95</f>
        <v>1908</v>
      </c>
      <c r="D95" t="str">
        <f>'Assessed Non-TIF_Combined'!D95</f>
        <v/>
      </c>
      <c r="E95" t="str">
        <f>'Assessed Non-TIF_Combined'!E95</f>
        <v/>
      </c>
      <c r="F95" t="str">
        <f>'Assessed Non-TIF_Combined'!F95</f>
        <v>1908</v>
      </c>
      <c r="G95" t="str">
        <f>'Assessed Non-TIF_Combined'!G95</f>
        <v>Dunkerton</v>
      </c>
      <c r="H95" s="8">
        <f>SUMPRODUCT(SUMIFS(AssessedValuation[100% Residential],AssessedValuation[Dist],$C95:$E95,AssessedValuation[Tif_NonTIF],$A$4))</f>
        <v>0</v>
      </c>
      <c r="I95" s="8">
        <f>SUMPRODUCT(SUMIFS(AssessedValuation[100% Ag Land],AssessedValuation[Dist],$C95:$E95,AssessedValuation[Tif_NonTIF],$A$4))</f>
        <v>0</v>
      </c>
      <c r="J95" s="8">
        <f>SUMPRODUCT(SUMIFS(AssessedValuation[100% Ag Building],AssessedValuation[Dist],$C95:$E95,AssessedValuation[Tif_NonTIF],$A$4))</f>
        <v>0</v>
      </c>
      <c r="K95" s="8">
        <f>SUMPRODUCT(SUMIFS(AssessedValuation[100% Commercial],AssessedValuation[Dist],$C95:$E95,AssessedValuation[Tif_NonTIF],$A$4))</f>
        <v>0</v>
      </c>
      <c r="L95" s="8">
        <f>SUMPRODUCT(SUMIFS(AssessedValuation[100% Industrial],AssessedValuation[Dist],$C95:$E95,AssessedValuation[Tif_NonTIF],$A$4))</f>
        <v>0</v>
      </c>
      <c r="M95" s="8">
        <f>SUMPRODUCT(SUMIFS(AssessedValuation[100% Reserved],AssessedValuation[Dist],$C95:$E95,AssessedValuation[Tif_NonTIF],$A$4))</f>
        <v>0</v>
      </c>
      <c r="N95" s="8">
        <f>SUMPRODUCT(SUMIFS(AssessedValuation[100% Reserved4],AssessedValuation[Dist],$C95,AssessedValuation[Tif_NonTIF],$A$4))</f>
        <v>0</v>
      </c>
      <c r="O95" s="8">
        <f>SUMPRODUCT(SUMIFS(AssessedValuation[100% Railroads],AssessedValuation[Dist],$C95:$E95,AssessedValuation[Tif_NonTIF],$A$4))</f>
        <v>0</v>
      </c>
      <c r="P95" s="8">
        <f>SUMPRODUCT(SUMIFS(AssessedValuation[100% Utilities],AssessedValuation[Dist],$C95:$E95,AssessedValuation[Tif_NonTIF],$A$4))</f>
        <v>0</v>
      </c>
      <c r="Q95" s="8">
        <f>SUMPRODUCT(SUMIFS(AssessedValuation[100% Other],AssessedValuation[Dist],$C95:$E95,AssessedValuation[Tif_NonTIF],$A$4))</f>
        <v>0</v>
      </c>
      <c r="R95" s="8">
        <f>SUMPRODUCT(SUMIFS(AssessedValuation[100% Gross],AssessedValuation[Dist],$C95:$E95,AssessedValuation[Tif_NonTIF],$A$4))</f>
        <v>0</v>
      </c>
      <c r="S95" s="8">
        <f>SUMPRODUCT(SUMIFS(AssessedValuation[100% Military Exempt],AssessedValuation[Dist],$C95:$E95,AssessedValuation[Tif_NonTIF],$A$4))</f>
        <v>0</v>
      </c>
      <c r="T95" s="8">
        <f>SUMPRODUCT(SUMIFS(AssessedValuation[100% Homestead Exempt],AssessedValuation[Dist],$C95:$E95,AssessedValuation[Tif_NonTIF],$A$4))</f>
        <v>0</v>
      </c>
      <c r="U95" s="8">
        <f>SUMPRODUCT(SUMIFS(AssessedValuation[100% Net],AssessedValuation[Dist],$C95:$E95,AssessedValuation[Tif_NonTIF],$A$4))</f>
        <v>0</v>
      </c>
      <c r="V95" s="8">
        <f>SUMPRODUCT(SUMIFS(AssessedValuation[100% Gas &amp; Elec Utilities],AssessedValuation[Dist],$C95:$E95,AssessedValuation[Tif_NonTIF],$A$4))</f>
        <v>0</v>
      </c>
      <c r="W95" s="8">
        <f t="shared" si="1"/>
        <v>0</v>
      </c>
    </row>
    <row r="96" spans="1:23" x14ac:dyDescent="0.25">
      <c r="A96">
        <f>'Assessed Non-TIF_Combined'!A96</f>
        <v>2026</v>
      </c>
      <c r="B96" t="str">
        <f>'Assessed Non-TIF_Combined'!B96</f>
        <v>09</v>
      </c>
      <c r="C96" t="str">
        <f>'Assessed Non-TIF_Combined'!C96</f>
        <v>1926</v>
      </c>
      <c r="D96" t="str">
        <f>'Assessed Non-TIF_Combined'!D96</f>
        <v/>
      </c>
      <c r="E96" t="str">
        <f>'Assessed Non-TIF_Combined'!E96</f>
        <v/>
      </c>
      <c r="F96" t="str">
        <f>'Assessed Non-TIF_Combined'!F96</f>
        <v>1926</v>
      </c>
      <c r="G96" t="str">
        <f>'Assessed Non-TIF_Combined'!G96</f>
        <v>Durant</v>
      </c>
      <c r="H96" s="8">
        <f>SUMPRODUCT(SUMIFS(AssessedValuation[100% Residential],AssessedValuation[Dist],$C96:$E96,AssessedValuation[Tif_NonTIF],$A$4))</f>
        <v>0</v>
      </c>
      <c r="I96" s="8">
        <f>SUMPRODUCT(SUMIFS(AssessedValuation[100% Ag Land],AssessedValuation[Dist],$C96:$E96,AssessedValuation[Tif_NonTIF],$A$4))</f>
        <v>0</v>
      </c>
      <c r="J96" s="8">
        <f>SUMPRODUCT(SUMIFS(AssessedValuation[100% Ag Building],AssessedValuation[Dist],$C96:$E96,AssessedValuation[Tif_NonTIF],$A$4))</f>
        <v>0</v>
      </c>
      <c r="K96" s="8">
        <f>SUMPRODUCT(SUMIFS(AssessedValuation[100% Commercial],AssessedValuation[Dist],$C96:$E96,AssessedValuation[Tif_NonTIF],$A$4))</f>
        <v>0</v>
      </c>
      <c r="L96" s="8">
        <f>SUMPRODUCT(SUMIFS(AssessedValuation[100% Industrial],AssessedValuation[Dist],$C96:$E96,AssessedValuation[Tif_NonTIF],$A$4))</f>
        <v>909769</v>
      </c>
      <c r="M96" s="8">
        <f>SUMPRODUCT(SUMIFS(AssessedValuation[100% Reserved],AssessedValuation[Dist],$C96:$E96,AssessedValuation[Tif_NonTIF],$A$4))</f>
        <v>0</v>
      </c>
      <c r="N96" s="8">
        <f>SUMPRODUCT(SUMIFS(AssessedValuation[100% Reserved4],AssessedValuation[Dist],$C96,AssessedValuation[Tif_NonTIF],$A$4))</f>
        <v>0</v>
      </c>
      <c r="O96" s="8">
        <f>SUMPRODUCT(SUMIFS(AssessedValuation[100% Railroads],AssessedValuation[Dist],$C96:$E96,AssessedValuation[Tif_NonTIF],$A$4))</f>
        <v>0</v>
      </c>
      <c r="P96" s="8">
        <f>SUMPRODUCT(SUMIFS(AssessedValuation[100% Utilities],AssessedValuation[Dist],$C96:$E96,AssessedValuation[Tif_NonTIF],$A$4))</f>
        <v>0</v>
      </c>
      <c r="Q96" s="8">
        <f>SUMPRODUCT(SUMIFS(AssessedValuation[100% Other],AssessedValuation[Dist],$C96:$E96,AssessedValuation[Tif_NonTIF],$A$4))</f>
        <v>0</v>
      </c>
      <c r="R96" s="8">
        <f>SUMPRODUCT(SUMIFS(AssessedValuation[100% Gross],AssessedValuation[Dist],$C96:$E96,AssessedValuation[Tif_NonTIF],$A$4))</f>
        <v>909769</v>
      </c>
      <c r="S96" s="8">
        <f>SUMPRODUCT(SUMIFS(AssessedValuation[100% Military Exempt],AssessedValuation[Dist],$C96:$E96,AssessedValuation[Tif_NonTIF],$A$4))</f>
        <v>0</v>
      </c>
      <c r="T96" s="8">
        <f>SUMPRODUCT(SUMIFS(AssessedValuation[100% Homestead Exempt],AssessedValuation[Dist],$C96:$E96,AssessedValuation[Tif_NonTIF],$A$4))</f>
        <v>0</v>
      </c>
      <c r="U96" s="8">
        <f>SUMPRODUCT(SUMIFS(AssessedValuation[100% Net],AssessedValuation[Dist],$C96:$E96,AssessedValuation[Tif_NonTIF],$A$4))</f>
        <v>909769</v>
      </c>
      <c r="V96" s="8">
        <f>SUMPRODUCT(SUMIFS(AssessedValuation[100% Gas &amp; Elec Utilities],AssessedValuation[Dist],$C96:$E96,AssessedValuation[Tif_NonTIF],$A$4))</f>
        <v>0</v>
      </c>
      <c r="W96" s="8">
        <f t="shared" si="1"/>
        <v>909769</v>
      </c>
    </row>
    <row r="97" spans="1:23" x14ac:dyDescent="0.25">
      <c r="A97">
        <f>'Assessed Non-TIF_Combined'!A97</f>
        <v>2026</v>
      </c>
      <c r="B97" t="str">
        <f>'Assessed Non-TIF_Combined'!B97</f>
        <v>05</v>
      </c>
      <c r="C97" t="str">
        <f>'Assessed Non-TIF_Combined'!C97</f>
        <v>1944</v>
      </c>
      <c r="D97" t="str">
        <f>'Assessed Non-TIF_Combined'!D97</f>
        <v/>
      </c>
      <c r="E97" t="str">
        <f>'Assessed Non-TIF_Combined'!E97</f>
        <v/>
      </c>
      <c r="F97" t="str">
        <f>'Assessed Non-TIF_Combined'!F97</f>
        <v>1944</v>
      </c>
      <c r="G97" t="str">
        <f>'Assessed Non-TIF_Combined'!G97</f>
        <v>Eagle Grove</v>
      </c>
      <c r="H97" s="8">
        <f>SUMPRODUCT(SUMIFS(AssessedValuation[100% Residential],AssessedValuation[Dist],$C97:$E97,AssessedValuation[Tif_NonTIF],$A$4))</f>
        <v>7735681</v>
      </c>
      <c r="I97" s="8">
        <f>SUMPRODUCT(SUMIFS(AssessedValuation[100% Ag Land],AssessedValuation[Dist],$C97:$E97,AssessedValuation[Tif_NonTIF],$A$4))</f>
        <v>74400</v>
      </c>
      <c r="J97" s="8">
        <f>SUMPRODUCT(SUMIFS(AssessedValuation[100% Ag Building],AssessedValuation[Dist],$C97:$E97,AssessedValuation[Tif_NonTIF],$A$4))</f>
        <v>3900</v>
      </c>
      <c r="K97" s="8">
        <f>SUMPRODUCT(SUMIFS(AssessedValuation[100% Commercial],AssessedValuation[Dist],$C97:$E97,AssessedValuation[Tif_NonTIF],$A$4))</f>
        <v>8233282</v>
      </c>
      <c r="L97" s="8">
        <f>SUMPRODUCT(SUMIFS(AssessedValuation[100% Industrial],AssessedValuation[Dist],$C97:$E97,AssessedValuation[Tif_NonTIF],$A$4))</f>
        <v>62370600</v>
      </c>
      <c r="M97" s="8">
        <f>SUMPRODUCT(SUMIFS(AssessedValuation[100% Reserved],AssessedValuation[Dist],$C97:$E97,AssessedValuation[Tif_NonTIF],$A$4))</f>
        <v>0</v>
      </c>
      <c r="N97" s="8">
        <f>SUMPRODUCT(SUMIFS(AssessedValuation[100% Reserved4],AssessedValuation[Dist],$C97,AssessedValuation[Tif_NonTIF],$A$4))</f>
        <v>0</v>
      </c>
      <c r="O97" s="8">
        <f>SUMPRODUCT(SUMIFS(AssessedValuation[100% Railroads],AssessedValuation[Dist],$C97:$E97,AssessedValuation[Tif_NonTIF],$A$4))</f>
        <v>0</v>
      </c>
      <c r="P97" s="8">
        <f>SUMPRODUCT(SUMIFS(AssessedValuation[100% Utilities],AssessedValuation[Dist],$C97:$E97,AssessedValuation[Tif_NonTIF],$A$4))</f>
        <v>0</v>
      </c>
      <c r="Q97" s="8">
        <f>SUMPRODUCT(SUMIFS(AssessedValuation[100% Other],AssessedValuation[Dist],$C97:$E97,AssessedValuation[Tif_NonTIF],$A$4))</f>
        <v>0</v>
      </c>
      <c r="R97" s="8">
        <f>SUMPRODUCT(SUMIFS(AssessedValuation[100% Gross],AssessedValuation[Dist],$C97:$E97,AssessedValuation[Tif_NonTIF],$A$4))</f>
        <v>78417863</v>
      </c>
      <c r="S97" s="8">
        <f>SUMPRODUCT(SUMIFS(AssessedValuation[100% Military Exempt],AssessedValuation[Dist],$C97:$E97,AssessedValuation[Tif_NonTIF],$A$4))</f>
        <v>4000</v>
      </c>
      <c r="T97" s="8">
        <f>SUMPRODUCT(SUMIFS(AssessedValuation[100% Homestead Exempt],AssessedValuation[Dist],$C97:$E97,AssessedValuation[Tif_NonTIF],$A$4))</f>
        <v>0</v>
      </c>
      <c r="U97" s="8">
        <f>SUMPRODUCT(SUMIFS(AssessedValuation[100% Net],AssessedValuation[Dist],$C97:$E97,AssessedValuation[Tif_NonTIF],$A$4))</f>
        <v>78413863</v>
      </c>
      <c r="V97" s="8">
        <f>SUMPRODUCT(SUMIFS(AssessedValuation[100% Gas &amp; Elec Utilities],AssessedValuation[Dist],$C97:$E97,AssessedValuation[Tif_NonTIF],$A$4))</f>
        <v>0</v>
      </c>
      <c r="W97" s="8">
        <f t="shared" si="1"/>
        <v>78413863</v>
      </c>
    </row>
    <row r="98" spans="1:23" x14ac:dyDescent="0.25">
      <c r="A98">
        <f>'Assessed Non-TIF_Combined'!A98</f>
        <v>2026</v>
      </c>
      <c r="B98" t="str">
        <f>'Assessed Non-TIF_Combined'!B98</f>
        <v>11</v>
      </c>
      <c r="C98" t="str">
        <f>'Assessed Non-TIF_Combined'!C98</f>
        <v>1953</v>
      </c>
      <c r="D98" t="str">
        <f>'Assessed Non-TIF_Combined'!D98</f>
        <v/>
      </c>
      <c r="E98" t="str">
        <f>'Assessed Non-TIF_Combined'!E98</f>
        <v/>
      </c>
      <c r="F98" t="str">
        <f>'Assessed Non-TIF_Combined'!F98</f>
        <v>1953</v>
      </c>
      <c r="G98" t="str">
        <f>'Assessed Non-TIF_Combined'!G98</f>
        <v>Earlham</v>
      </c>
      <c r="H98" s="8">
        <f>SUMPRODUCT(SUMIFS(AssessedValuation[100% Residential],AssessedValuation[Dist],$C98:$E98,AssessedValuation[Tif_NonTIF],$A$4))</f>
        <v>1345075</v>
      </c>
      <c r="I98" s="8">
        <f>SUMPRODUCT(SUMIFS(AssessedValuation[100% Ag Land],AssessedValuation[Dist],$C98:$E98,AssessedValuation[Tif_NonTIF],$A$4))</f>
        <v>0</v>
      </c>
      <c r="J98" s="8">
        <f>SUMPRODUCT(SUMIFS(AssessedValuation[100% Ag Building],AssessedValuation[Dist],$C98:$E98,AssessedValuation[Tif_NonTIF],$A$4))</f>
        <v>0</v>
      </c>
      <c r="K98" s="8">
        <f>SUMPRODUCT(SUMIFS(AssessedValuation[100% Commercial],AssessedValuation[Dist],$C98:$E98,AssessedValuation[Tif_NonTIF],$A$4))</f>
        <v>0</v>
      </c>
      <c r="L98" s="8">
        <f>SUMPRODUCT(SUMIFS(AssessedValuation[100% Industrial],AssessedValuation[Dist],$C98:$E98,AssessedValuation[Tif_NonTIF],$A$4))</f>
        <v>0</v>
      </c>
      <c r="M98" s="8">
        <f>SUMPRODUCT(SUMIFS(AssessedValuation[100% Reserved],AssessedValuation[Dist],$C98:$E98,AssessedValuation[Tif_NonTIF],$A$4))</f>
        <v>0</v>
      </c>
      <c r="N98" s="8">
        <f>SUMPRODUCT(SUMIFS(AssessedValuation[100% Reserved4],AssessedValuation[Dist],$C98,AssessedValuation[Tif_NonTIF],$A$4))</f>
        <v>0</v>
      </c>
      <c r="O98" s="8">
        <f>SUMPRODUCT(SUMIFS(AssessedValuation[100% Railroads],AssessedValuation[Dist],$C98:$E98,AssessedValuation[Tif_NonTIF],$A$4))</f>
        <v>0</v>
      </c>
      <c r="P98" s="8">
        <f>SUMPRODUCT(SUMIFS(AssessedValuation[100% Utilities],AssessedValuation[Dist],$C98:$E98,AssessedValuation[Tif_NonTIF],$A$4))</f>
        <v>0</v>
      </c>
      <c r="Q98" s="8">
        <f>SUMPRODUCT(SUMIFS(AssessedValuation[100% Other],AssessedValuation[Dist],$C98:$E98,AssessedValuation[Tif_NonTIF],$A$4))</f>
        <v>0</v>
      </c>
      <c r="R98" s="8">
        <f>SUMPRODUCT(SUMIFS(AssessedValuation[100% Gross],AssessedValuation[Dist],$C98:$E98,AssessedValuation[Tif_NonTIF],$A$4))</f>
        <v>1345075</v>
      </c>
      <c r="S98" s="8">
        <f>SUMPRODUCT(SUMIFS(AssessedValuation[100% Military Exempt],AssessedValuation[Dist],$C98:$E98,AssessedValuation[Tif_NonTIF],$A$4))</f>
        <v>0</v>
      </c>
      <c r="T98" s="8">
        <f>SUMPRODUCT(SUMIFS(AssessedValuation[100% Homestead Exempt],AssessedValuation[Dist],$C98:$E98,AssessedValuation[Tif_NonTIF],$A$4))</f>
        <v>0</v>
      </c>
      <c r="U98" s="8">
        <f>SUMPRODUCT(SUMIFS(AssessedValuation[100% Net],AssessedValuation[Dist],$C98:$E98,AssessedValuation[Tif_NonTIF],$A$4))</f>
        <v>1345075</v>
      </c>
      <c r="V98" s="8">
        <f>SUMPRODUCT(SUMIFS(AssessedValuation[100% Gas &amp; Elec Utilities],AssessedValuation[Dist],$C98:$E98,AssessedValuation[Tif_NonTIF],$A$4))</f>
        <v>0</v>
      </c>
      <c r="W98" s="8">
        <f t="shared" si="1"/>
        <v>1345075</v>
      </c>
    </row>
    <row r="99" spans="1:23" x14ac:dyDescent="0.25">
      <c r="A99">
        <f>'Assessed Non-TIF_Combined'!A99</f>
        <v>2026</v>
      </c>
      <c r="B99" t="str">
        <f>'Assessed Non-TIF_Combined'!B99</f>
        <v>07</v>
      </c>
      <c r="C99" t="str">
        <f>'Assessed Non-TIF_Combined'!C99</f>
        <v>1963</v>
      </c>
      <c r="D99" t="str">
        <f>'Assessed Non-TIF_Combined'!D99</f>
        <v/>
      </c>
      <c r="E99" t="str">
        <f>'Assessed Non-TIF_Combined'!E99</f>
        <v/>
      </c>
      <c r="F99" t="str">
        <f>'Assessed Non-TIF_Combined'!F99</f>
        <v>1963</v>
      </c>
      <c r="G99" t="str">
        <f>'Assessed Non-TIF_Combined'!G99</f>
        <v>East Buchanan</v>
      </c>
      <c r="H99" s="8">
        <f>SUMPRODUCT(SUMIFS(AssessedValuation[100% Residential],AssessedValuation[Dist],$C99:$E99,AssessedValuation[Tif_NonTIF],$A$4))</f>
        <v>5230</v>
      </c>
      <c r="I99" s="8">
        <f>SUMPRODUCT(SUMIFS(AssessedValuation[100% Ag Land],AssessedValuation[Dist],$C99:$E99,AssessedValuation[Tif_NonTIF],$A$4))</f>
        <v>0</v>
      </c>
      <c r="J99" s="8">
        <f>SUMPRODUCT(SUMIFS(AssessedValuation[100% Ag Building],AssessedValuation[Dist],$C99:$E99,AssessedValuation[Tif_NonTIF],$A$4))</f>
        <v>0</v>
      </c>
      <c r="K99" s="8">
        <f>SUMPRODUCT(SUMIFS(AssessedValuation[100% Commercial],AssessedValuation[Dist],$C99:$E99,AssessedValuation[Tif_NonTIF],$A$4))</f>
        <v>0</v>
      </c>
      <c r="L99" s="8">
        <f>SUMPRODUCT(SUMIFS(AssessedValuation[100% Industrial],AssessedValuation[Dist],$C99:$E99,AssessedValuation[Tif_NonTIF],$A$4))</f>
        <v>0</v>
      </c>
      <c r="M99" s="8">
        <f>SUMPRODUCT(SUMIFS(AssessedValuation[100% Reserved],AssessedValuation[Dist],$C99:$E99,AssessedValuation[Tif_NonTIF],$A$4))</f>
        <v>0</v>
      </c>
      <c r="N99" s="8">
        <f>SUMPRODUCT(SUMIFS(AssessedValuation[100% Reserved4],AssessedValuation[Dist],$C99,AssessedValuation[Tif_NonTIF],$A$4))</f>
        <v>0</v>
      </c>
      <c r="O99" s="8">
        <f>SUMPRODUCT(SUMIFS(AssessedValuation[100% Railroads],AssessedValuation[Dist],$C99:$E99,AssessedValuation[Tif_NonTIF],$A$4))</f>
        <v>0</v>
      </c>
      <c r="P99" s="8">
        <f>SUMPRODUCT(SUMIFS(AssessedValuation[100% Utilities],AssessedValuation[Dist],$C99:$E99,AssessedValuation[Tif_NonTIF],$A$4))</f>
        <v>0</v>
      </c>
      <c r="Q99" s="8">
        <f>SUMPRODUCT(SUMIFS(AssessedValuation[100% Other],AssessedValuation[Dist],$C99:$E99,AssessedValuation[Tif_NonTIF],$A$4))</f>
        <v>0</v>
      </c>
      <c r="R99" s="8">
        <f>SUMPRODUCT(SUMIFS(AssessedValuation[100% Gross],AssessedValuation[Dist],$C99:$E99,AssessedValuation[Tif_NonTIF],$A$4))</f>
        <v>5230</v>
      </c>
      <c r="S99" s="8">
        <f>SUMPRODUCT(SUMIFS(AssessedValuation[100% Military Exempt],AssessedValuation[Dist],$C99:$E99,AssessedValuation[Tif_NonTIF],$A$4))</f>
        <v>0</v>
      </c>
      <c r="T99" s="8">
        <f>SUMPRODUCT(SUMIFS(AssessedValuation[100% Homestead Exempt],AssessedValuation[Dist],$C99:$E99,AssessedValuation[Tif_NonTIF],$A$4))</f>
        <v>0</v>
      </c>
      <c r="U99" s="8">
        <f>SUMPRODUCT(SUMIFS(AssessedValuation[100% Net],AssessedValuation[Dist],$C99:$E99,AssessedValuation[Tif_NonTIF],$A$4))</f>
        <v>5230</v>
      </c>
      <c r="V99" s="8">
        <f>SUMPRODUCT(SUMIFS(AssessedValuation[100% Gas &amp; Elec Utilities],AssessedValuation[Dist],$C99:$E99,AssessedValuation[Tif_NonTIF],$A$4))</f>
        <v>0</v>
      </c>
      <c r="W99" s="8">
        <f t="shared" si="1"/>
        <v>5230</v>
      </c>
    </row>
    <row r="100" spans="1:23" x14ac:dyDescent="0.25">
      <c r="A100">
        <f>'Assessed Non-TIF_Combined'!A100</f>
        <v>2026</v>
      </c>
      <c r="B100" t="str">
        <f>'Assessed Non-TIF_Combined'!B100</f>
        <v>07</v>
      </c>
      <c r="C100" t="str">
        <f>'Assessed Non-TIF_Combined'!C100</f>
        <v>3582</v>
      </c>
      <c r="D100" t="str">
        <f>'Assessed Non-TIF_Combined'!D100</f>
        <v/>
      </c>
      <c r="E100" t="str">
        <f>'Assessed Non-TIF_Combined'!E100</f>
        <v/>
      </c>
      <c r="F100" t="str">
        <f>'Assessed Non-TIF_Combined'!F100</f>
        <v>1968</v>
      </c>
      <c r="G100" t="str">
        <f>'Assessed Non-TIF_Combined'!G100</f>
        <v>East Marshall</v>
      </c>
      <c r="H100" s="8">
        <f>SUMPRODUCT(SUMIFS(AssessedValuation[100% Residential],AssessedValuation[Dist],$C100:$E100,AssessedValuation[Tif_NonTIF],$A$4))</f>
        <v>0</v>
      </c>
      <c r="I100" s="8">
        <f>SUMPRODUCT(SUMIFS(AssessedValuation[100% Ag Land],AssessedValuation[Dist],$C100:$E100,AssessedValuation[Tif_NonTIF],$A$4))</f>
        <v>0</v>
      </c>
      <c r="J100" s="8">
        <f>SUMPRODUCT(SUMIFS(AssessedValuation[100% Ag Building],AssessedValuation[Dist],$C100:$E100,AssessedValuation[Tif_NonTIF],$A$4))</f>
        <v>0</v>
      </c>
      <c r="K100" s="8">
        <f>SUMPRODUCT(SUMIFS(AssessedValuation[100% Commercial],AssessedValuation[Dist],$C100:$E100,AssessedValuation[Tif_NonTIF],$A$4))</f>
        <v>0</v>
      </c>
      <c r="L100" s="8">
        <f>SUMPRODUCT(SUMIFS(AssessedValuation[100% Industrial],AssessedValuation[Dist],$C100:$E100,AssessedValuation[Tif_NonTIF],$A$4))</f>
        <v>0</v>
      </c>
      <c r="M100" s="8">
        <f>SUMPRODUCT(SUMIFS(AssessedValuation[100% Reserved],AssessedValuation[Dist],$C100:$E100,AssessedValuation[Tif_NonTIF],$A$4))</f>
        <v>0</v>
      </c>
      <c r="N100" s="8">
        <f>SUMPRODUCT(SUMIFS(AssessedValuation[100% Reserved4],AssessedValuation[Dist],$C100,AssessedValuation[Tif_NonTIF],$A$4))</f>
        <v>0</v>
      </c>
      <c r="O100" s="8">
        <f>SUMPRODUCT(SUMIFS(AssessedValuation[100% Railroads],AssessedValuation[Dist],$C100:$E100,AssessedValuation[Tif_NonTIF],$A$4))</f>
        <v>0</v>
      </c>
      <c r="P100" s="8">
        <f>SUMPRODUCT(SUMIFS(AssessedValuation[100% Utilities],AssessedValuation[Dist],$C100:$E100,AssessedValuation[Tif_NonTIF],$A$4))</f>
        <v>0</v>
      </c>
      <c r="Q100" s="8">
        <f>SUMPRODUCT(SUMIFS(AssessedValuation[100% Other],AssessedValuation[Dist],$C100:$E100,AssessedValuation[Tif_NonTIF],$A$4))</f>
        <v>0</v>
      </c>
      <c r="R100" s="8">
        <f>SUMPRODUCT(SUMIFS(AssessedValuation[100% Gross],AssessedValuation[Dist],$C100:$E100,AssessedValuation[Tif_NonTIF],$A$4))</f>
        <v>0</v>
      </c>
      <c r="S100" s="8">
        <f>SUMPRODUCT(SUMIFS(AssessedValuation[100% Military Exempt],AssessedValuation[Dist],$C100:$E100,AssessedValuation[Tif_NonTIF],$A$4))</f>
        <v>0</v>
      </c>
      <c r="T100" s="8">
        <f>SUMPRODUCT(SUMIFS(AssessedValuation[100% Homestead Exempt],AssessedValuation[Dist],$C100:$E100,AssessedValuation[Tif_NonTIF],$A$4))</f>
        <v>0</v>
      </c>
      <c r="U100" s="8">
        <f>SUMPRODUCT(SUMIFS(AssessedValuation[100% Net],AssessedValuation[Dist],$C100:$E100,AssessedValuation[Tif_NonTIF],$A$4))</f>
        <v>0</v>
      </c>
      <c r="V100" s="8">
        <f>SUMPRODUCT(SUMIFS(AssessedValuation[100% Gas &amp; Elec Utilities],AssessedValuation[Dist],$C100:$E100,AssessedValuation[Tif_NonTIF],$A$4))</f>
        <v>0</v>
      </c>
      <c r="W100" s="8">
        <f t="shared" si="1"/>
        <v>0</v>
      </c>
    </row>
    <row r="101" spans="1:23" x14ac:dyDescent="0.25">
      <c r="A101">
        <f>'Assessed Non-TIF_Combined'!A101</f>
        <v>2026</v>
      </c>
      <c r="B101" t="str">
        <f>'Assessed Non-TIF_Combined'!B101</f>
        <v>13</v>
      </c>
      <c r="C101" t="str">
        <f>'Assessed Non-TIF_Combined'!C101</f>
        <v>3978</v>
      </c>
      <c r="D101" t="str">
        <f>'Assessed Non-TIF_Combined'!D101</f>
        <v/>
      </c>
      <c r="E101" t="str">
        <f>'Assessed Non-TIF_Combined'!E101</f>
        <v/>
      </c>
      <c r="F101" t="str">
        <f>'Assessed Non-TIF_Combined'!F101</f>
        <v>3978</v>
      </c>
      <c r="G101" t="str">
        <f>'Assessed Non-TIF_Combined'!G101</f>
        <v>East Mills</v>
      </c>
      <c r="H101" s="8">
        <f>SUMPRODUCT(SUMIFS(AssessedValuation[100% Residential],AssessedValuation[Dist],$C101:$E101,AssessedValuation[Tif_NonTIF],$A$4))</f>
        <v>9490510</v>
      </c>
      <c r="I101" s="8">
        <f>SUMPRODUCT(SUMIFS(AssessedValuation[100% Ag Land],AssessedValuation[Dist],$C101:$E101,AssessedValuation[Tif_NonTIF],$A$4))</f>
        <v>0</v>
      </c>
      <c r="J101" s="8">
        <f>SUMPRODUCT(SUMIFS(AssessedValuation[100% Ag Building],AssessedValuation[Dist],$C101:$E101,AssessedValuation[Tif_NonTIF],$A$4))</f>
        <v>0</v>
      </c>
      <c r="K101" s="8">
        <f>SUMPRODUCT(SUMIFS(AssessedValuation[100% Commercial],AssessedValuation[Dist],$C101:$E101,AssessedValuation[Tif_NonTIF],$A$4))</f>
        <v>0</v>
      </c>
      <c r="L101" s="8">
        <f>SUMPRODUCT(SUMIFS(AssessedValuation[100% Industrial],AssessedValuation[Dist],$C101:$E101,AssessedValuation[Tif_NonTIF],$A$4))</f>
        <v>0</v>
      </c>
      <c r="M101" s="8">
        <f>SUMPRODUCT(SUMIFS(AssessedValuation[100% Reserved],AssessedValuation[Dist],$C101:$E101,AssessedValuation[Tif_NonTIF],$A$4))</f>
        <v>0</v>
      </c>
      <c r="N101" s="8">
        <f>SUMPRODUCT(SUMIFS(AssessedValuation[100% Reserved4],AssessedValuation[Dist],$C101,AssessedValuation[Tif_NonTIF],$A$4))</f>
        <v>0</v>
      </c>
      <c r="O101" s="8">
        <f>SUMPRODUCT(SUMIFS(AssessedValuation[100% Railroads],AssessedValuation[Dist],$C101:$E101,AssessedValuation[Tif_NonTIF],$A$4))</f>
        <v>0</v>
      </c>
      <c r="P101" s="8">
        <f>SUMPRODUCT(SUMIFS(AssessedValuation[100% Utilities],AssessedValuation[Dist],$C101:$E101,AssessedValuation[Tif_NonTIF],$A$4))</f>
        <v>0</v>
      </c>
      <c r="Q101" s="8">
        <f>SUMPRODUCT(SUMIFS(AssessedValuation[100% Other],AssessedValuation[Dist],$C101:$E101,AssessedValuation[Tif_NonTIF],$A$4))</f>
        <v>0</v>
      </c>
      <c r="R101" s="8">
        <f>SUMPRODUCT(SUMIFS(AssessedValuation[100% Gross],AssessedValuation[Dist],$C101:$E101,AssessedValuation[Tif_NonTIF],$A$4))</f>
        <v>9490510</v>
      </c>
      <c r="S101" s="8">
        <f>SUMPRODUCT(SUMIFS(AssessedValuation[100% Military Exempt],AssessedValuation[Dist],$C101:$E101,AssessedValuation[Tif_NonTIF],$A$4))</f>
        <v>4000</v>
      </c>
      <c r="T101" s="8">
        <f>SUMPRODUCT(SUMIFS(AssessedValuation[100% Homestead Exempt],AssessedValuation[Dist],$C101:$E101,AssessedValuation[Tif_NonTIF],$A$4))</f>
        <v>0</v>
      </c>
      <c r="U101" s="8">
        <f>SUMPRODUCT(SUMIFS(AssessedValuation[100% Net],AssessedValuation[Dist],$C101:$E101,AssessedValuation[Tif_NonTIF],$A$4))</f>
        <v>9486510</v>
      </c>
      <c r="V101" s="8">
        <f>SUMPRODUCT(SUMIFS(AssessedValuation[100% Gas &amp; Elec Utilities],AssessedValuation[Dist],$C101:$E101,AssessedValuation[Tif_NonTIF],$A$4))</f>
        <v>0</v>
      </c>
      <c r="W101" s="8">
        <f t="shared" si="1"/>
        <v>9486510</v>
      </c>
    </row>
    <row r="102" spans="1:23" x14ac:dyDescent="0.25">
      <c r="A102">
        <f>'Assessed Non-TIF_Combined'!A102</f>
        <v>2026</v>
      </c>
      <c r="B102" t="str">
        <f>'Assessed Non-TIF_Combined'!B102</f>
        <v>05</v>
      </c>
      <c r="C102" t="str">
        <f>'Assessed Non-TIF_Combined'!C102</f>
        <v>6741</v>
      </c>
      <c r="D102" t="str">
        <f>'Assessed Non-TIF_Combined'!D102</f>
        <v/>
      </c>
      <c r="E102" t="str">
        <f>'Assessed Non-TIF_Combined'!E102</f>
        <v/>
      </c>
      <c r="F102" t="str">
        <f>'Assessed Non-TIF_Combined'!F102</f>
        <v>6741</v>
      </c>
      <c r="G102" t="str">
        <f>'Assessed Non-TIF_Combined'!G102</f>
        <v>East Sac County</v>
      </c>
      <c r="H102" s="8">
        <f>SUMPRODUCT(SUMIFS(AssessedValuation[100% Residential],AssessedValuation[Dist],$C102:$E102,AssessedValuation[Tif_NonTIF],$A$4))</f>
        <v>3439886</v>
      </c>
      <c r="I102" s="8">
        <f>SUMPRODUCT(SUMIFS(AssessedValuation[100% Ag Land],AssessedValuation[Dist],$C102:$E102,AssessedValuation[Tif_NonTIF],$A$4))</f>
        <v>59750</v>
      </c>
      <c r="J102" s="8">
        <f>SUMPRODUCT(SUMIFS(AssessedValuation[100% Ag Building],AssessedValuation[Dist],$C102:$E102,AssessedValuation[Tif_NonTIF],$A$4))</f>
        <v>0</v>
      </c>
      <c r="K102" s="8">
        <f>SUMPRODUCT(SUMIFS(AssessedValuation[100% Commercial],AssessedValuation[Dist],$C102:$E102,AssessedValuation[Tif_NonTIF],$A$4))</f>
        <v>9342891</v>
      </c>
      <c r="L102" s="8">
        <f>SUMPRODUCT(SUMIFS(AssessedValuation[100% Industrial],AssessedValuation[Dist],$C102:$E102,AssessedValuation[Tif_NonTIF],$A$4))</f>
        <v>2576476</v>
      </c>
      <c r="M102" s="8">
        <f>SUMPRODUCT(SUMIFS(AssessedValuation[100% Reserved],AssessedValuation[Dist],$C102:$E102,AssessedValuation[Tif_NonTIF],$A$4))</f>
        <v>0</v>
      </c>
      <c r="N102" s="8">
        <f>SUMPRODUCT(SUMIFS(AssessedValuation[100% Reserved4],AssessedValuation[Dist],$C102,AssessedValuation[Tif_NonTIF],$A$4))</f>
        <v>0</v>
      </c>
      <c r="O102" s="8">
        <f>SUMPRODUCT(SUMIFS(AssessedValuation[100% Railroads],AssessedValuation[Dist],$C102:$E102,AssessedValuation[Tif_NonTIF],$A$4))</f>
        <v>0</v>
      </c>
      <c r="P102" s="8">
        <f>SUMPRODUCT(SUMIFS(AssessedValuation[100% Utilities],AssessedValuation[Dist],$C102:$E102,AssessedValuation[Tif_NonTIF],$A$4))</f>
        <v>0</v>
      </c>
      <c r="Q102" s="8">
        <f>SUMPRODUCT(SUMIFS(AssessedValuation[100% Other],AssessedValuation[Dist],$C102:$E102,AssessedValuation[Tif_NonTIF],$A$4))</f>
        <v>0</v>
      </c>
      <c r="R102" s="8">
        <f>SUMPRODUCT(SUMIFS(AssessedValuation[100% Gross],AssessedValuation[Dist],$C102:$E102,AssessedValuation[Tif_NonTIF],$A$4))</f>
        <v>15419003</v>
      </c>
      <c r="S102" s="8">
        <f>SUMPRODUCT(SUMIFS(AssessedValuation[100% Military Exempt],AssessedValuation[Dist],$C102:$E102,AssessedValuation[Tif_NonTIF],$A$4))</f>
        <v>0</v>
      </c>
      <c r="T102" s="8">
        <f>SUMPRODUCT(SUMIFS(AssessedValuation[100% Homestead Exempt],AssessedValuation[Dist],$C102:$E102,AssessedValuation[Tif_NonTIF],$A$4))</f>
        <v>6500</v>
      </c>
      <c r="U102" s="8">
        <f>SUMPRODUCT(SUMIFS(AssessedValuation[100% Net],AssessedValuation[Dist],$C102:$E102,AssessedValuation[Tif_NonTIF],$A$4))</f>
        <v>15412503</v>
      </c>
      <c r="V102" s="8">
        <f>SUMPRODUCT(SUMIFS(AssessedValuation[100% Gas &amp; Elec Utilities],AssessedValuation[Dist],$C102:$E102,AssessedValuation[Tif_NonTIF],$A$4))</f>
        <v>0</v>
      </c>
      <c r="W102" s="8">
        <f t="shared" si="1"/>
        <v>15412503</v>
      </c>
    </row>
    <row r="103" spans="1:23" x14ac:dyDescent="0.25">
      <c r="A103">
        <f>'Assessed Non-TIF_Combined'!A103</f>
        <v>2026</v>
      </c>
      <c r="B103" t="str">
        <f>'Assessed Non-TIF_Combined'!B103</f>
        <v>13</v>
      </c>
      <c r="C103" t="str">
        <f>'Assessed Non-TIF_Combined'!C103</f>
        <v>1970</v>
      </c>
      <c r="D103" t="str">
        <f>'Assessed Non-TIF_Combined'!D103</f>
        <v/>
      </c>
      <c r="E103" t="str">
        <f>'Assessed Non-TIF_Combined'!E103</f>
        <v/>
      </c>
      <c r="F103" t="str">
        <f>'Assessed Non-TIF_Combined'!F103</f>
        <v>1970</v>
      </c>
      <c r="G103" t="str">
        <f>'Assessed Non-TIF_Combined'!G103</f>
        <v>East Union</v>
      </c>
      <c r="H103" s="8">
        <f>SUMPRODUCT(SUMIFS(AssessedValuation[100% Residential],AssessedValuation[Dist],$C103:$E103,AssessedValuation[Tif_NonTIF],$A$4))</f>
        <v>0</v>
      </c>
      <c r="I103" s="8">
        <f>SUMPRODUCT(SUMIFS(AssessedValuation[100% Ag Land],AssessedValuation[Dist],$C103:$E103,AssessedValuation[Tif_NonTIF],$A$4))</f>
        <v>0</v>
      </c>
      <c r="J103" s="8">
        <f>SUMPRODUCT(SUMIFS(AssessedValuation[100% Ag Building],AssessedValuation[Dist],$C103:$E103,AssessedValuation[Tif_NonTIF],$A$4))</f>
        <v>0</v>
      </c>
      <c r="K103" s="8">
        <f>SUMPRODUCT(SUMIFS(AssessedValuation[100% Commercial],AssessedValuation[Dist],$C103:$E103,AssessedValuation[Tif_NonTIF],$A$4))</f>
        <v>0</v>
      </c>
      <c r="L103" s="8">
        <f>SUMPRODUCT(SUMIFS(AssessedValuation[100% Industrial],AssessedValuation[Dist],$C103:$E103,AssessedValuation[Tif_NonTIF],$A$4))</f>
        <v>0</v>
      </c>
      <c r="M103" s="8">
        <f>SUMPRODUCT(SUMIFS(AssessedValuation[100% Reserved],AssessedValuation[Dist],$C103:$E103,AssessedValuation[Tif_NonTIF],$A$4))</f>
        <v>0</v>
      </c>
      <c r="N103" s="8">
        <f>SUMPRODUCT(SUMIFS(AssessedValuation[100% Reserved4],AssessedValuation[Dist],$C103,AssessedValuation[Tif_NonTIF],$A$4))</f>
        <v>0</v>
      </c>
      <c r="O103" s="8">
        <f>SUMPRODUCT(SUMIFS(AssessedValuation[100% Railroads],AssessedValuation[Dist],$C103:$E103,AssessedValuation[Tif_NonTIF],$A$4))</f>
        <v>0</v>
      </c>
      <c r="P103" s="8">
        <f>SUMPRODUCT(SUMIFS(AssessedValuation[100% Utilities],AssessedValuation[Dist],$C103:$E103,AssessedValuation[Tif_NonTIF],$A$4))</f>
        <v>0</v>
      </c>
      <c r="Q103" s="8">
        <f>SUMPRODUCT(SUMIFS(AssessedValuation[100% Other],AssessedValuation[Dist],$C103:$E103,AssessedValuation[Tif_NonTIF],$A$4))</f>
        <v>0</v>
      </c>
      <c r="R103" s="8">
        <f>SUMPRODUCT(SUMIFS(AssessedValuation[100% Gross],AssessedValuation[Dist],$C103:$E103,AssessedValuation[Tif_NonTIF],$A$4))</f>
        <v>0</v>
      </c>
      <c r="S103" s="8">
        <f>SUMPRODUCT(SUMIFS(AssessedValuation[100% Military Exempt],AssessedValuation[Dist],$C103:$E103,AssessedValuation[Tif_NonTIF],$A$4))</f>
        <v>0</v>
      </c>
      <c r="T103" s="8">
        <f>SUMPRODUCT(SUMIFS(AssessedValuation[100% Homestead Exempt],AssessedValuation[Dist],$C103:$E103,AssessedValuation[Tif_NonTIF],$A$4))</f>
        <v>0</v>
      </c>
      <c r="U103" s="8">
        <f>SUMPRODUCT(SUMIFS(AssessedValuation[100% Net],AssessedValuation[Dist],$C103:$E103,AssessedValuation[Tif_NonTIF],$A$4))</f>
        <v>0</v>
      </c>
      <c r="V103" s="8">
        <f>SUMPRODUCT(SUMIFS(AssessedValuation[100% Gas &amp; Elec Utilities],AssessedValuation[Dist],$C103:$E103,AssessedValuation[Tif_NonTIF],$A$4))</f>
        <v>0</v>
      </c>
      <c r="W103" s="8">
        <f t="shared" si="1"/>
        <v>0</v>
      </c>
    </row>
    <row r="104" spans="1:23" x14ac:dyDescent="0.25">
      <c r="A104">
        <f>'Assessed Non-TIF_Combined'!A104</f>
        <v>2026</v>
      </c>
      <c r="B104" t="str">
        <f>'Assessed Non-TIF_Combined'!B104</f>
        <v>01</v>
      </c>
      <c r="C104" t="str">
        <f>'Assessed Non-TIF_Combined'!C104</f>
        <v>1972</v>
      </c>
      <c r="D104" t="str">
        <f>'Assessed Non-TIF_Combined'!D104</f>
        <v/>
      </c>
      <c r="E104" t="str">
        <f>'Assessed Non-TIF_Combined'!E104</f>
        <v/>
      </c>
      <c r="F104" t="str">
        <f>'Assessed Non-TIF_Combined'!F104</f>
        <v>1972</v>
      </c>
      <c r="G104" t="str">
        <f>'Assessed Non-TIF_Combined'!G104</f>
        <v>Eastern Allamakee</v>
      </c>
      <c r="H104" s="8">
        <f>SUMPRODUCT(SUMIFS(AssessedValuation[100% Residential],AssessedValuation[Dist],$C104:$E104,AssessedValuation[Tif_NonTIF],$A$4))</f>
        <v>0</v>
      </c>
      <c r="I104" s="8">
        <f>SUMPRODUCT(SUMIFS(AssessedValuation[100% Ag Land],AssessedValuation[Dist],$C104:$E104,AssessedValuation[Tif_NonTIF],$A$4))</f>
        <v>0</v>
      </c>
      <c r="J104" s="8">
        <f>SUMPRODUCT(SUMIFS(AssessedValuation[100% Ag Building],AssessedValuation[Dist],$C104:$E104,AssessedValuation[Tif_NonTIF],$A$4))</f>
        <v>0</v>
      </c>
      <c r="K104" s="8">
        <f>SUMPRODUCT(SUMIFS(AssessedValuation[100% Commercial],AssessedValuation[Dist],$C104:$E104,AssessedValuation[Tif_NonTIF],$A$4))</f>
        <v>0</v>
      </c>
      <c r="L104" s="8">
        <f>SUMPRODUCT(SUMIFS(AssessedValuation[100% Industrial],AssessedValuation[Dist],$C104:$E104,AssessedValuation[Tif_NonTIF],$A$4))</f>
        <v>0</v>
      </c>
      <c r="M104" s="8">
        <f>SUMPRODUCT(SUMIFS(AssessedValuation[100% Reserved],AssessedValuation[Dist],$C104:$E104,AssessedValuation[Tif_NonTIF],$A$4))</f>
        <v>0</v>
      </c>
      <c r="N104" s="8">
        <f>SUMPRODUCT(SUMIFS(AssessedValuation[100% Reserved4],AssessedValuation[Dist],$C104,AssessedValuation[Tif_NonTIF],$A$4))</f>
        <v>0</v>
      </c>
      <c r="O104" s="8">
        <f>SUMPRODUCT(SUMIFS(AssessedValuation[100% Railroads],AssessedValuation[Dist],$C104:$E104,AssessedValuation[Tif_NonTIF],$A$4))</f>
        <v>0</v>
      </c>
      <c r="P104" s="8">
        <f>SUMPRODUCT(SUMIFS(AssessedValuation[100% Utilities],AssessedValuation[Dist],$C104:$E104,AssessedValuation[Tif_NonTIF],$A$4))</f>
        <v>0</v>
      </c>
      <c r="Q104" s="8">
        <f>SUMPRODUCT(SUMIFS(AssessedValuation[100% Other],AssessedValuation[Dist],$C104:$E104,AssessedValuation[Tif_NonTIF],$A$4))</f>
        <v>0</v>
      </c>
      <c r="R104" s="8">
        <f>SUMPRODUCT(SUMIFS(AssessedValuation[100% Gross],AssessedValuation[Dist],$C104:$E104,AssessedValuation[Tif_NonTIF],$A$4))</f>
        <v>0</v>
      </c>
      <c r="S104" s="8">
        <f>SUMPRODUCT(SUMIFS(AssessedValuation[100% Military Exempt],AssessedValuation[Dist],$C104:$E104,AssessedValuation[Tif_NonTIF],$A$4))</f>
        <v>0</v>
      </c>
      <c r="T104" s="8">
        <f>SUMPRODUCT(SUMIFS(AssessedValuation[100% Homestead Exempt],AssessedValuation[Dist],$C104:$E104,AssessedValuation[Tif_NonTIF],$A$4))</f>
        <v>0</v>
      </c>
      <c r="U104" s="8">
        <f>SUMPRODUCT(SUMIFS(AssessedValuation[100% Net],AssessedValuation[Dist],$C104:$E104,AssessedValuation[Tif_NonTIF],$A$4))</f>
        <v>0</v>
      </c>
      <c r="V104" s="8">
        <f>SUMPRODUCT(SUMIFS(AssessedValuation[100% Gas &amp; Elec Utilities],AssessedValuation[Dist],$C104:$E104,AssessedValuation[Tif_NonTIF],$A$4))</f>
        <v>0</v>
      </c>
      <c r="W104" s="8">
        <f t="shared" si="1"/>
        <v>0</v>
      </c>
    </row>
    <row r="105" spans="1:23" x14ac:dyDescent="0.25">
      <c r="A105">
        <f>'Assessed Non-TIF_Combined'!A105</f>
        <v>2026</v>
      </c>
      <c r="B105" t="str">
        <f>'Assessed Non-TIF_Combined'!B105</f>
        <v>09</v>
      </c>
      <c r="C105" t="str">
        <f>'Assessed Non-TIF_Combined'!C105</f>
        <v>1965</v>
      </c>
      <c r="D105" t="str">
        <f>'Assessed Non-TIF_Combined'!D105</f>
        <v/>
      </c>
      <c r="E105" t="str">
        <f>'Assessed Non-TIF_Combined'!E105</f>
        <v/>
      </c>
      <c r="F105" t="str">
        <f>'Assessed Non-TIF_Combined'!F105</f>
        <v>1965</v>
      </c>
      <c r="G105" t="str">
        <f>'Assessed Non-TIF_Combined'!G105</f>
        <v>Easton Valley</v>
      </c>
      <c r="H105" s="8">
        <f>SUMPRODUCT(SUMIFS(AssessedValuation[100% Residential],AssessedValuation[Dist],$C105:$E105,AssessedValuation[Tif_NonTIF],$A$4))</f>
        <v>2569972</v>
      </c>
      <c r="I105" s="8">
        <f>SUMPRODUCT(SUMIFS(AssessedValuation[100% Ag Land],AssessedValuation[Dist],$C105:$E105,AssessedValuation[Tif_NonTIF],$A$4))</f>
        <v>0</v>
      </c>
      <c r="J105" s="8">
        <f>SUMPRODUCT(SUMIFS(AssessedValuation[100% Ag Building],AssessedValuation[Dist],$C105:$E105,AssessedValuation[Tif_NonTIF],$A$4))</f>
        <v>0</v>
      </c>
      <c r="K105" s="8">
        <f>SUMPRODUCT(SUMIFS(AssessedValuation[100% Commercial],AssessedValuation[Dist],$C105:$E105,AssessedValuation[Tif_NonTIF],$A$4))</f>
        <v>1791756</v>
      </c>
      <c r="L105" s="8">
        <f>SUMPRODUCT(SUMIFS(AssessedValuation[100% Industrial],AssessedValuation[Dist],$C105:$E105,AssessedValuation[Tif_NonTIF],$A$4))</f>
        <v>1000000</v>
      </c>
      <c r="M105" s="8">
        <f>SUMPRODUCT(SUMIFS(AssessedValuation[100% Reserved],AssessedValuation[Dist],$C105:$E105,AssessedValuation[Tif_NonTIF],$A$4))</f>
        <v>0</v>
      </c>
      <c r="N105" s="8">
        <f>SUMPRODUCT(SUMIFS(AssessedValuation[100% Reserved4],AssessedValuation[Dist],$C105,AssessedValuation[Tif_NonTIF],$A$4))</f>
        <v>0</v>
      </c>
      <c r="O105" s="8">
        <f>SUMPRODUCT(SUMIFS(AssessedValuation[100% Railroads],AssessedValuation[Dist],$C105:$E105,AssessedValuation[Tif_NonTIF],$A$4))</f>
        <v>0</v>
      </c>
      <c r="P105" s="8">
        <f>SUMPRODUCT(SUMIFS(AssessedValuation[100% Utilities],AssessedValuation[Dist],$C105:$E105,AssessedValuation[Tif_NonTIF],$A$4))</f>
        <v>0</v>
      </c>
      <c r="Q105" s="8">
        <f>SUMPRODUCT(SUMIFS(AssessedValuation[100% Other],AssessedValuation[Dist],$C105:$E105,AssessedValuation[Tif_NonTIF],$A$4))</f>
        <v>0</v>
      </c>
      <c r="R105" s="8">
        <f>SUMPRODUCT(SUMIFS(AssessedValuation[100% Gross],AssessedValuation[Dist],$C105:$E105,AssessedValuation[Tif_NonTIF],$A$4))</f>
        <v>5361728</v>
      </c>
      <c r="S105" s="8">
        <f>SUMPRODUCT(SUMIFS(AssessedValuation[100% Military Exempt],AssessedValuation[Dist],$C105:$E105,AssessedValuation[Tif_NonTIF],$A$4))</f>
        <v>0</v>
      </c>
      <c r="T105" s="8">
        <f>SUMPRODUCT(SUMIFS(AssessedValuation[100% Homestead Exempt],AssessedValuation[Dist],$C105:$E105,AssessedValuation[Tif_NonTIF],$A$4))</f>
        <v>0</v>
      </c>
      <c r="U105" s="8">
        <f>SUMPRODUCT(SUMIFS(AssessedValuation[100% Net],AssessedValuation[Dist],$C105:$E105,AssessedValuation[Tif_NonTIF],$A$4))</f>
        <v>5361728</v>
      </c>
      <c r="V105" s="8">
        <f>SUMPRODUCT(SUMIFS(AssessedValuation[100% Gas &amp; Elec Utilities],AssessedValuation[Dist],$C105:$E105,AssessedValuation[Tif_NonTIF],$A$4))</f>
        <v>0</v>
      </c>
      <c r="W105" s="8">
        <f t="shared" si="1"/>
        <v>5361728</v>
      </c>
    </row>
    <row r="106" spans="1:23" x14ac:dyDescent="0.25">
      <c r="A106">
        <f>'Assessed Non-TIF_Combined'!A106</f>
        <v>2026</v>
      </c>
      <c r="B106" t="str">
        <f>'Assessed Non-TIF_Combined'!B106</f>
        <v>15</v>
      </c>
      <c r="C106" t="str">
        <f>'Assessed Non-TIF_Combined'!C106</f>
        <v>0657</v>
      </c>
      <c r="D106" t="str">
        <f>'Assessed Non-TIF_Combined'!D106</f>
        <v/>
      </c>
      <c r="E106" t="str">
        <f>'Assessed Non-TIF_Combined'!E106</f>
        <v/>
      </c>
      <c r="F106" t="str">
        <f>'Assessed Non-TIF_Combined'!F106</f>
        <v>0657</v>
      </c>
      <c r="G106" t="str">
        <f>'Assessed Non-TIF_Combined'!G106</f>
        <v>Eddyville-Blakesburg-Fremont</v>
      </c>
      <c r="H106" s="8">
        <f>SUMPRODUCT(SUMIFS(AssessedValuation[100% Residential],AssessedValuation[Dist],$C106:$E106,AssessedValuation[Tif_NonTIF],$A$4))</f>
        <v>0</v>
      </c>
      <c r="I106" s="8">
        <f>SUMPRODUCT(SUMIFS(AssessedValuation[100% Ag Land],AssessedValuation[Dist],$C106:$E106,AssessedValuation[Tif_NonTIF],$A$4))</f>
        <v>0</v>
      </c>
      <c r="J106" s="8">
        <f>SUMPRODUCT(SUMIFS(AssessedValuation[100% Ag Building],AssessedValuation[Dist],$C106:$E106,AssessedValuation[Tif_NonTIF],$A$4))</f>
        <v>0</v>
      </c>
      <c r="K106" s="8">
        <f>SUMPRODUCT(SUMIFS(AssessedValuation[100% Commercial],AssessedValuation[Dist],$C106:$E106,AssessedValuation[Tif_NonTIF],$A$4))</f>
        <v>0</v>
      </c>
      <c r="L106" s="8">
        <f>SUMPRODUCT(SUMIFS(AssessedValuation[100% Industrial],AssessedValuation[Dist],$C106:$E106,AssessedValuation[Tif_NonTIF],$A$4))</f>
        <v>0</v>
      </c>
      <c r="M106" s="8">
        <f>SUMPRODUCT(SUMIFS(AssessedValuation[100% Reserved],AssessedValuation[Dist],$C106:$E106,AssessedValuation[Tif_NonTIF],$A$4))</f>
        <v>0</v>
      </c>
      <c r="N106" s="8">
        <f>SUMPRODUCT(SUMIFS(AssessedValuation[100% Reserved4],AssessedValuation[Dist],$C106,AssessedValuation[Tif_NonTIF],$A$4))</f>
        <v>0</v>
      </c>
      <c r="O106" s="8">
        <f>SUMPRODUCT(SUMIFS(AssessedValuation[100% Railroads],AssessedValuation[Dist],$C106:$E106,AssessedValuation[Tif_NonTIF],$A$4))</f>
        <v>0</v>
      </c>
      <c r="P106" s="8">
        <f>SUMPRODUCT(SUMIFS(AssessedValuation[100% Utilities],AssessedValuation[Dist],$C106:$E106,AssessedValuation[Tif_NonTIF],$A$4))</f>
        <v>0</v>
      </c>
      <c r="Q106" s="8">
        <f>SUMPRODUCT(SUMIFS(AssessedValuation[100% Other],AssessedValuation[Dist],$C106:$E106,AssessedValuation[Tif_NonTIF],$A$4))</f>
        <v>0</v>
      </c>
      <c r="R106" s="8">
        <f>SUMPRODUCT(SUMIFS(AssessedValuation[100% Gross],AssessedValuation[Dist],$C106:$E106,AssessedValuation[Tif_NonTIF],$A$4))</f>
        <v>0</v>
      </c>
      <c r="S106" s="8">
        <f>SUMPRODUCT(SUMIFS(AssessedValuation[100% Military Exempt],AssessedValuation[Dist],$C106:$E106,AssessedValuation[Tif_NonTIF],$A$4))</f>
        <v>0</v>
      </c>
      <c r="T106" s="8">
        <f>SUMPRODUCT(SUMIFS(AssessedValuation[100% Homestead Exempt],AssessedValuation[Dist],$C106:$E106,AssessedValuation[Tif_NonTIF],$A$4))</f>
        <v>0</v>
      </c>
      <c r="U106" s="8">
        <f>SUMPRODUCT(SUMIFS(AssessedValuation[100% Net],AssessedValuation[Dist],$C106:$E106,AssessedValuation[Tif_NonTIF],$A$4))</f>
        <v>0</v>
      </c>
      <c r="V106" s="8">
        <f>SUMPRODUCT(SUMIFS(AssessedValuation[100% Gas &amp; Elec Utilities],AssessedValuation[Dist],$C106:$E106,AssessedValuation[Tif_NonTIF],$A$4))</f>
        <v>0</v>
      </c>
      <c r="W106" s="8">
        <f t="shared" si="1"/>
        <v>0</v>
      </c>
    </row>
    <row r="107" spans="1:23" x14ac:dyDescent="0.25">
      <c r="A107">
        <f>'Assessed Non-TIF_Combined'!A107</f>
        <v>2026</v>
      </c>
      <c r="B107" t="str">
        <f>'Assessed Non-TIF_Combined'!B107</f>
        <v>01</v>
      </c>
      <c r="C107" t="str">
        <f>'Assessed Non-TIF_Combined'!C107</f>
        <v>1989</v>
      </c>
      <c r="D107" t="str">
        <f>'Assessed Non-TIF_Combined'!D107</f>
        <v/>
      </c>
      <c r="E107" t="str">
        <f>'Assessed Non-TIF_Combined'!E107</f>
        <v/>
      </c>
      <c r="F107" t="str">
        <f>'Assessed Non-TIF_Combined'!F107</f>
        <v>1989</v>
      </c>
      <c r="G107" t="str">
        <f>'Assessed Non-TIF_Combined'!G107</f>
        <v>Edgewood-Colesburg</v>
      </c>
      <c r="H107" s="8">
        <f>SUMPRODUCT(SUMIFS(AssessedValuation[100% Residential],AssessedValuation[Dist],$C107:$E107,AssessedValuation[Tif_NonTIF],$A$4))</f>
        <v>7223230</v>
      </c>
      <c r="I107" s="8">
        <f>SUMPRODUCT(SUMIFS(AssessedValuation[100% Ag Land],AssessedValuation[Dist],$C107:$E107,AssessedValuation[Tif_NonTIF],$A$4))</f>
        <v>46445</v>
      </c>
      <c r="J107" s="8">
        <f>SUMPRODUCT(SUMIFS(AssessedValuation[100% Ag Building],AssessedValuation[Dist],$C107:$E107,AssessedValuation[Tif_NonTIF],$A$4))</f>
        <v>0</v>
      </c>
      <c r="K107" s="8">
        <f>SUMPRODUCT(SUMIFS(AssessedValuation[100% Commercial],AssessedValuation[Dist],$C107:$E107,AssessedValuation[Tif_NonTIF],$A$4))</f>
        <v>7150703</v>
      </c>
      <c r="L107" s="8">
        <f>SUMPRODUCT(SUMIFS(AssessedValuation[100% Industrial],AssessedValuation[Dist],$C107:$E107,AssessedValuation[Tif_NonTIF],$A$4))</f>
        <v>728671</v>
      </c>
      <c r="M107" s="8">
        <f>SUMPRODUCT(SUMIFS(AssessedValuation[100% Reserved],AssessedValuation[Dist],$C107:$E107,AssessedValuation[Tif_NonTIF],$A$4))</f>
        <v>0</v>
      </c>
      <c r="N107" s="8">
        <f>SUMPRODUCT(SUMIFS(AssessedValuation[100% Reserved4],AssessedValuation[Dist],$C107,AssessedValuation[Tif_NonTIF],$A$4))</f>
        <v>0</v>
      </c>
      <c r="O107" s="8">
        <f>SUMPRODUCT(SUMIFS(AssessedValuation[100% Railroads],AssessedValuation[Dist],$C107:$E107,AssessedValuation[Tif_NonTIF],$A$4))</f>
        <v>0</v>
      </c>
      <c r="P107" s="8">
        <f>SUMPRODUCT(SUMIFS(AssessedValuation[100% Utilities],AssessedValuation[Dist],$C107:$E107,AssessedValuation[Tif_NonTIF],$A$4))</f>
        <v>0</v>
      </c>
      <c r="Q107" s="8">
        <f>SUMPRODUCT(SUMIFS(AssessedValuation[100% Other],AssessedValuation[Dist],$C107:$E107,AssessedValuation[Tif_NonTIF],$A$4))</f>
        <v>0</v>
      </c>
      <c r="R107" s="8">
        <f>SUMPRODUCT(SUMIFS(AssessedValuation[100% Gross],AssessedValuation[Dist],$C107:$E107,AssessedValuation[Tif_NonTIF],$A$4))</f>
        <v>15149049</v>
      </c>
      <c r="S107" s="8">
        <f>SUMPRODUCT(SUMIFS(AssessedValuation[100% Military Exempt],AssessedValuation[Dist],$C107:$E107,AssessedValuation[Tif_NonTIF],$A$4))</f>
        <v>32000</v>
      </c>
      <c r="T107" s="8">
        <f>SUMPRODUCT(SUMIFS(AssessedValuation[100% Homestead Exempt],AssessedValuation[Dist],$C107:$E107,AssessedValuation[Tif_NonTIF],$A$4))</f>
        <v>65000</v>
      </c>
      <c r="U107" s="8">
        <f>SUMPRODUCT(SUMIFS(AssessedValuation[100% Net],AssessedValuation[Dist],$C107:$E107,AssessedValuation[Tif_NonTIF],$A$4))</f>
        <v>15052049</v>
      </c>
      <c r="V107" s="8">
        <f>SUMPRODUCT(SUMIFS(AssessedValuation[100% Gas &amp; Elec Utilities],AssessedValuation[Dist],$C107:$E107,AssessedValuation[Tif_NonTIF],$A$4))</f>
        <v>0</v>
      </c>
      <c r="W107" s="8">
        <f t="shared" si="1"/>
        <v>15052049</v>
      </c>
    </row>
    <row r="108" spans="1:23" x14ac:dyDescent="0.25">
      <c r="A108">
        <f>'Assessed Non-TIF_Combined'!A108</f>
        <v>2026</v>
      </c>
      <c r="B108" t="str">
        <f>'Assessed Non-TIF_Combined'!B108</f>
        <v>07</v>
      </c>
      <c r="C108" t="str">
        <f>'Assessed Non-TIF_Combined'!C108</f>
        <v>2007</v>
      </c>
      <c r="D108" t="str">
        <f>'Assessed Non-TIF_Combined'!D108</f>
        <v/>
      </c>
      <c r="E108" t="str">
        <f>'Assessed Non-TIF_Combined'!E108</f>
        <v/>
      </c>
      <c r="F108" t="str">
        <f>'Assessed Non-TIF_Combined'!F108</f>
        <v>2007</v>
      </c>
      <c r="G108" t="str">
        <f>'Assessed Non-TIF_Combined'!G108</f>
        <v>Eldora-New Providence</v>
      </c>
      <c r="H108" s="8">
        <f>SUMPRODUCT(SUMIFS(AssessedValuation[100% Residential],AssessedValuation[Dist],$C108:$E108,AssessedValuation[Tif_NonTIF],$A$4))</f>
        <v>0</v>
      </c>
      <c r="I108" s="8">
        <f>SUMPRODUCT(SUMIFS(AssessedValuation[100% Ag Land],AssessedValuation[Dist],$C108:$E108,AssessedValuation[Tif_NonTIF],$A$4))</f>
        <v>0</v>
      </c>
      <c r="J108" s="8">
        <f>SUMPRODUCT(SUMIFS(AssessedValuation[100% Ag Building],AssessedValuation[Dist],$C108:$E108,AssessedValuation[Tif_NonTIF],$A$4))</f>
        <v>0</v>
      </c>
      <c r="K108" s="8">
        <f>SUMPRODUCT(SUMIFS(AssessedValuation[100% Commercial],AssessedValuation[Dist],$C108:$E108,AssessedValuation[Tif_NonTIF],$A$4))</f>
        <v>249591</v>
      </c>
      <c r="L108" s="8">
        <f>SUMPRODUCT(SUMIFS(AssessedValuation[100% Industrial],AssessedValuation[Dist],$C108:$E108,AssessedValuation[Tif_NonTIF],$A$4))</f>
        <v>0</v>
      </c>
      <c r="M108" s="8">
        <f>SUMPRODUCT(SUMIFS(AssessedValuation[100% Reserved],AssessedValuation[Dist],$C108:$E108,AssessedValuation[Tif_NonTIF],$A$4))</f>
        <v>0</v>
      </c>
      <c r="N108" s="8">
        <f>SUMPRODUCT(SUMIFS(AssessedValuation[100% Reserved4],AssessedValuation[Dist],$C108,AssessedValuation[Tif_NonTIF],$A$4))</f>
        <v>0</v>
      </c>
      <c r="O108" s="8">
        <f>SUMPRODUCT(SUMIFS(AssessedValuation[100% Railroads],AssessedValuation[Dist],$C108:$E108,AssessedValuation[Tif_NonTIF],$A$4))</f>
        <v>0</v>
      </c>
      <c r="P108" s="8">
        <f>SUMPRODUCT(SUMIFS(AssessedValuation[100% Utilities],AssessedValuation[Dist],$C108:$E108,AssessedValuation[Tif_NonTIF],$A$4))</f>
        <v>0</v>
      </c>
      <c r="Q108" s="8">
        <f>SUMPRODUCT(SUMIFS(AssessedValuation[100% Other],AssessedValuation[Dist],$C108:$E108,AssessedValuation[Tif_NonTIF],$A$4))</f>
        <v>0</v>
      </c>
      <c r="R108" s="8">
        <f>SUMPRODUCT(SUMIFS(AssessedValuation[100% Gross],AssessedValuation[Dist],$C108:$E108,AssessedValuation[Tif_NonTIF],$A$4))</f>
        <v>249591</v>
      </c>
      <c r="S108" s="8">
        <f>SUMPRODUCT(SUMIFS(AssessedValuation[100% Military Exempt],AssessedValuation[Dist],$C108:$E108,AssessedValuation[Tif_NonTIF],$A$4))</f>
        <v>0</v>
      </c>
      <c r="T108" s="8">
        <f>SUMPRODUCT(SUMIFS(AssessedValuation[100% Homestead Exempt],AssessedValuation[Dist],$C108:$E108,AssessedValuation[Tif_NonTIF],$A$4))</f>
        <v>0</v>
      </c>
      <c r="U108" s="8">
        <f>SUMPRODUCT(SUMIFS(AssessedValuation[100% Net],AssessedValuation[Dist],$C108:$E108,AssessedValuation[Tif_NonTIF],$A$4))</f>
        <v>249591</v>
      </c>
      <c r="V108" s="8">
        <f>SUMPRODUCT(SUMIFS(AssessedValuation[100% Gas &amp; Elec Utilities],AssessedValuation[Dist],$C108:$E108,AssessedValuation[Tif_NonTIF],$A$4))</f>
        <v>0</v>
      </c>
      <c r="W108" s="8">
        <f t="shared" si="1"/>
        <v>249591</v>
      </c>
    </row>
    <row r="109" spans="1:23" x14ac:dyDescent="0.25">
      <c r="A109">
        <f>'Assessed Non-TIF_Combined'!A109</f>
        <v>2026</v>
      </c>
      <c r="B109" t="str">
        <f>'Assessed Non-TIF_Combined'!B109</f>
        <v>05</v>
      </c>
      <c r="C109" t="str">
        <f>'Assessed Non-TIF_Combined'!C109</f>
        <v>2088</v>
      </c>
      <c r="D109" t="str">
        <f>'Assessed Non-TIF_Combined'!D109</f>
        <v/>
      </c>
      <c r="E109" t="str">
        <f>'Assessed Non-TIF_Combined'!E109</f>
        <v/>
      </c>
      <c r="F109" t="str">
        <f>'Assessed Non-TIF_Combined'!F109</f>
        <v>2088</v>
      </c>
      <c r="G109" t="str">
        <f>'Assessed Non-TIF_Combined'!G109</f>
        <v>Emmetsburg</v>
      </c>
      <c r="H109" s="8">
        <f>SUMPRODUCT(SUMIFS(AssessedValuation[100% Residential],AssessedValuation[Dist],$C109:$E109,AssessedValuation[Tif_NonTIF],$A$4))</f>
        <v>839728</v>
      </c>
      <c r="I109" s="8">
        <f>SUMPRODUCT(SUMIFS(AssessedValuation[100% Ag Land],AssessedValuation[Dist],$C109:$E109,AssessedValuation[Tif_NonTIF],$A$4))</f>
        <v>0</v>
      </c>
      <c r="J109" s="8">
        <f>SUMPRODUCT(SUMIFS(AssessedValuation[100% Ag Building],AssessedValuation[Dist],$C109:$E109,AssessedValuation[Tif_NonTIF],$A$4))</f>
        <v>0</v>
      </c>
      <c r="K109" s="8">
        <f>SUMPRODUCT(SUMIFS(AssessedValuation[100% Commercial],AssessedValuation[Dist],$C109:$E109,AssessedValuation[Tif_NonTIF],$A$4))</f>
        <v>2749313</v>
      </c>
      <c r="L109" s="8">
        <f>SUMPRODUCT(SUMIFS(AssessedValuation[100% Industrial],AssessedValuation[Dist],$C109:$E109,AssessedValuation[Tif_NonTIF],$A$4))</f>
        <v>60573610</v>
      </c>
      <c r="M109" s="8">
        <f>SUMPRODUCT(SUMIFS(AssessedValuation[100% Reserved],AssessedValuation[Dist],$C109:$E109,AssessedValuation[Tif_NonTIF],$A$4))</f>
        <v>0</v>
      </c>
      <c r="N109" s="8">
        <f>SUMPRODUCT(SUMIFS(AssessedValuation[100% Reserved4],AssessedValuation[Dist],$C109,AssessedValuation[Tif_NonTIF],$A$4))</f>
        <v>0</v>
      </c>
      <c r="O109" s="8">
        <f>SUMPRODUCT(SUMIFS(AssessedValuation[100% Railroads],AssessedValuation[Dist],$C109:$E109,AssessedValuation[Tif_NonTIF],$A$4))</f>
        <v>0</v>
      </c>
      <c r="P109" s="8">
        <f>SUMPRODUCT(SUMIFS(AssessedValuation[100% Utilities],AssessedValuation[Dist],$C109:$E109,AssessedValuation[Tif_NonTIF],$A$4))</f>
        <v>0</v>
      </c>
      <c r="Q109" s="8">
        <f>SUMPRODUCT(SUMIFS(AssessedValuation[100% Other],AssessedValuation[Dist],$C109:$E109,AssessedValuation[Tif_NonTIF],$A$4))</f>
        <v>0</v>
      </c>
      <c r="R109" s="8">
        <f>SUMPRODUCT(SUMIFS(AssessedValuation[100% Gross],AssessedValuation[Dist],$C109:$E109,AssessedValuation[Tif_NonTIF],$A$4))</f>
        <v>64162651</v>
      </c>
      <c r="S109" s="8">
        <f>SUMPRODUCT(SUMIFS(AssessedValuation[100% Military Exempt],AssessedValuation[Dist],$C109:$E109,AssessedValuation[Tif_NonTIF],$A$4))</f>
        <v>4000</v>
      </c>
      <c r="T109" s="8">
        <f>SUMPRODUCT(SUMIFS(AssessedValuation[100% Homestead Exempt],AssessedValuation[Dist],$C109:$E109,AssessedValuation[Tif_NonTIF],$A$4))</f>
        <v>0</v>
      </c>
      <c r="U109" s="8">
        <f>SUMPRODUCT(SUMIFS(AssessedValuation[100% Net],AssessedValuation[Dist],$C109:$E109,AssessedValuation[Tif_NonTIF],$A$4))</f>
        <v>64158651</v>
      </c>
      <c r="V109" s="8">
        <f>SUMPRODUCT(SUMIFS(AssessedValuation[100% Gas &amp; Elec Utilities],AssessedValuation[Dist],$C109:$E109,AssessedValuation[Tif_NonTIF],$A$4))</f>
        <v>0</v>
      </c>
      <c r="W109" s="8">
        <f t="shared" si="1"/>
        <v>64158651</v>
      </c>
    </row>
    <row r="110" spans="1:23" x14ac:dyDescent="0.25">
      <c r="A110">
        <f>'Assessed Non-TIF_Combined'!A110</f>
        <v>2026</v>
      </c>
      <c r="B110" t="str">
        <f>'Assessed Non-TIF_Combined'!B110</f>
        <v>10</v>
      </c>
      <c r="C110" t="str">
        <f>'Assessed Non-TIF_Combined'!C110</f>
        <v>2097</v>
      </c>
      <c r="D110" t="str">
        <f>'Assessed Non-TIF_Combined'!D110</f>
        <v/>
      </c>
      <c r="E110" t="str">
        <f>'Assessed Non-TIF_Combined'!E110</f>
        <v/>
      </c>
      <c r="F110" t="str">
        <f>'Assessed Non-TIF_Combined'!F110</f>
        <v>2097</v>
      </c>
      <c r="G110" t="str">
        <f>'Assessed Non-TIF_Combined'!G110</f>
        <v>English Valleys</v>
      </c>
      <c r="H110" s="8">
        <f>SUMPRODUCT(SUMIFS(AssessedValuation[100% Residential],AssessedValuation[Dist],$C110:$E110,AssessedValuation[Tif_NonTIF],$A$4))</f>
        <v>0</v>
      </c>
      <c r="I110" s="8">
        <f>SUMPRODUCT(SUMIFS(AssessedValuation[100% Ag Land],AssessedValuation[Dist],$C110:$E110,AssessedValuation[Tif_NonTIF],$A$4))</f>
        <v>0</v>
      </c>
      <c r="J110" s="8">
        <f>SUMPRODUCT(SUMIFS(AssessedValuation[100% Ag Building],AssessedValuation[Dist],$C110:$E110,AssessedValuation[Tif_NonTIF],$A$4))</f>
        <v>0</v>
      </c>
      <c r="K110" s="8">
        <f>SUMPRODUCT(SUMIFS(AssessedValuation[100% Commercial],AssessedValuation[Dist],$C110:$E110,AssessedValuation[Tif_NonTIF],$A$4))</f>
        <v>0</v>
      </c>
      <c r="L110" s="8">
        <f>SUMPRODUCT(SUMIFS(AssessedValuation[100% Industrial],AssessedValuation[Dist],$C110:$E110,AssessedValuation[Tif_NonTIF],$A$4))</f>
        <v>3914353</v>
      </c>
      <c r="M110" s="8">
        <f>SUMPRODUCT(SUMIFS(AssessedValuation[100% Reserved],AssessedValuation[Dist],$C110:$E110,AssessedValuation[Tif_NonTIF],$A$4))</f>
        <v>0</v>
      </c>
      <c r="N110" s="8">
        <f>SUMPRODUCT(SUMIFS(AssessedValuation[100% Reserved4],AssessedValuation[Dist],$C110,AssessedValuation[Tif_NonTIF],$A$4))</f>
        <v>0</v>
      </c>
      <c r="O110" s="8">
        <f>SUMPRODUCT(SUMIFS(AssessedValuation[100% Railroads],AssessedValuation[Dist],$C110:$E110,AssessedValuation[Tif_NonTIF],$A$4))</f>
        <v>0</v>
      </c>
      <c r="P110" s="8">
        <f>SUMPRODUCT(SUMIFS(AssessedValuation[100% Utilities],AssessedValuation[Dist],$C110:$E110,AssessedValuation[Tif_NonTIF],$A$4))</f>
        <v>0</v>
      </c>
      <c r="Q110" s="8">
        <f>SUMPRODUCT(SUMIFS(AssessedValuation[100% Other],AssessedValuation[Dist],$C110:$E110,AssessedValuation[Tif_NonTIF],$A$4))</f>
        <v>0</v>
      </c>
      <c r="R110" s="8">
        <f>SUMPRODUCT(SUMIFS(AssessedValuation[100% Gross],AssessedValuation[Dist],$C110:$E110,AssessedValuation[Tif_NonTIF],$A$4))</f>
        <v>3914353</v>
      </c>
      <c r="S110" s="8">
        <f>SUMPRODUCT(SUMIFS(AssessedValuation[100% Military Exempt],AssessedValuation[Dist],$C110:$E110,AssessedValuation[Tif_NonTIF],$A$4))</f>
        <v>0</v>
      </c>
      <c r="T110" s="8">
        <f>SUMPRODUCT(SUMIFS(AssessedValuation[100% Homestead Exempt],AssessedValuation[Dist],$C110:$E110,AssessedValuation[Tif_NonTIF],$A$4))</f>
        <v>0</v>
      </c>
      <c r="U110" s="8">
        <f>SUMPRODUCT(SUMIFS(AssessedValuation[100% Net],AssessedValuation[Dist],$C110:$E110,AssessedValuation[Tif_NonTIF],$A$4))</f>
        <v>3914353</v>
      </c>
      <c r="V110" s="8">
        <f>SUMPRODUCT(SUMIFS(AssessedValuation[100% Gas &amp; Elec Utilities],AssessedValuation[Dist],$C110:$E110,AssessedValuation[Tif_NonTIF],$A$4))</f>
        <v>0</v>
      </c>
      <c r="W110" s="8">
        <f t="shared" si="1"/>
        <v>3914353</v>
      </c>
    </row>
    <row r="111" spans="1:23" x14ac:dyDescent="0.25">
      <c r="A111">
        <f>'Assessed Non-TIF_Combined'!A111</f>
        <v>2026</v>
      </c>
      <c r="B111" t="str">
        <f>'Assessed Non-TIF_Combined'!B111</f>
        <v>13</v>
      </c>
      <c r="C111" t="str">
        <f>'Assessed Non-TIF_Combined'!C111</f>
        <v>2113</v>
      </c>
      <c r="D111" t="str">
        <f>'Assessed Non-TIF_Combined'!D111</f>
        <v/>
      </c>
      <c r="E111" t="str">
        <f>'Assessed Non-TIF_Combined'!E111</f>
        <v/>
      </c>
      <c r="F111" t="str">
        <f>'Assessed Non-TIF_Combined'!F111</f>
        <v>2113</v>
      </c>
      <c r="G111" t="str">
        <f>'Assessed Non-TIF_Combined'!G111</f>
        <v>Essex</v>
      </c>
      <c r="H111" s="8">
        <f>SUMPRODUCT(SUMIFS(AssessedValuation[100% Residential],AssessedValuation[Dist],$C111:$E111,AssessedValuation[Tif_NonTIF],$A$4))</f>
        <v>0</v>
      </c>
      <c r="I111" s="8">
        <f>SUMPRODUCT(SUMIFS(AssessedValuation[100% Ag Land],AssessedValuation[Dist],$C111:$E111,AssessedValuation[Tif_NonTIF],$A$4))</f>
        <v>0</v>
      </c>
      <c r="J111" s="8">
        <f>SUMPRODUCT(SUMIFS(AssessedValuation[100% Ag Building],AssessedValuation[Dist],$C111:$E111,AssessedValuation[Tif_NonTIF],$A$4))</f>
        <v>0</v>
      </c>
      <c r="K111" s="8">
        <f>SUMPRODUCT(SUMIFS(AssessedValuation[100% Commercial],AssessedValuation[Dist],$C111:$E111,AssessedValuation[Tif_NonTIF],$A$4))</f>
        <v>0</v>
      </c>
      <c r="L111" s="8">
        <f>SUMPRODUCT(SUMIFS(AssessedValuation[100% Industrial],AssessedValuation[Dist],$C111:$E111,AssessedValuation[Tif_NonTIF],$A$4))</f>
        <v>0</v>
      </c>
      <c r="M111" s="8">
        <f>SUMPRODUCT(SUMIFS(AssessedValuation[100% Reserved],AssessedValuation[Dist],$C111:$E111,AssessedValuation[Tif_NonTIF],$A$4))</f>
        <v>0</v>
      </c>
      <c r="N111" s="8">
        <f>SUMPRODUCT(SUMIFS(AssessedValuation[100% Reserved4],AssessedValuation[Dist],$C111,AssessedValuation[Tif_NonTIF],$A$4))</f>
        <v>0</v>
      </c>
      <c r="O111" s="8">
        <f>SUMPRODUCT(SUMIFS(AssessedValuation[100% Railroads],AssessedValuation[Dist],$C111:$E111,AssessedValuation[Tif_NonTIF],$A$4))</f>
        <v>0</v>
      </c>
      <c r="P111" s="8">
        <f>SUMPRODUCT(SUMIFS(AssessedValuation[100% Utilities],AssessedValuation[Dist],$C111:$E111,AssessedValuation[Tif_NonTIF],$A$4))</f>
        <v>0</v>
      </c>
      <c r="Q111" s="8">
        <f>SUMPRODUCT(SUMIFS(AssessedValuation[100% Other],AssessedValuation[Dist],$C111:$E111,AssessedValuation[Tif_NonTIF],$A$4))</f>
        <v>0</v>
      </c>
      <c r="R111" s="8">
        <f>SUMPRODUCT(SUMIFS(AssessedValuation[100% Gross],AssessedValuation[Dist],$C111:$E111,AssessedValuation[Tif_NonTIF],$A$4))</f>
        <v>0</v>
      </c>
      <c r="S111" s="8">
        <f>SUMPRODUCT(SUMIFS(AssessedValuation[100% Military Exempt],AssessedValuation[Dist],$C111:$E111,AssessedValuation[Tif_NonTIF],$A$4))</f>
        <v>0</v>
      </c>
      <c r="T111" s="8">
        <f>SUMPRODUCT(SUMIFS(AssessedValuation[100% Homestead Exempt],AssessedValuation[Dist],$C111:$E111,AssessedValuation[Tif_NonTIF],$A$4))</f>
        <v>0</v>
      </c>
      <c r="U111" s="8">
        <f>SUMPRODUCT(SUMIFS(AssessedValuation[100% Net],AssessedValuation[Dist],$C111:$E111,AssessedValuation[Tif_NonTIF],$A$4))</f>
        <v>0</v>
      </c>
      <c r="V111" s="8">
        <f>SUMPRODUCT(SUMIFS(AssessedValuation[100% Gas &amp; Elec Utilities],AssessedValuation[Dist],$C111:$E111,AssessedValuation[Tif_NonTIF],$A$4))</f>
        <v>0</v>
      </c>
      <c r="W111" s="8">
        <f t="shared" si="1"/>
        <v>0</v>
      </c>
    </row>
    <row r="112" spans="1:23" x14ac:dyDescent="0.25">
      <c r="A112">
        <f>'Assessed Non-TIF_Combined'!A112</f>
        <v>2026</v>
      </c>
      <c r="B112" t="str">
        <f>'Assessed Non-TIF_Combined'!B112</f>
        <v>05</v>
      </c>
      <c r="C112" t="str">
        <f>'Assessed Non-TIF_Combined'!C112</f>
        <v>2124</v>
      </c>
      <c r="D112" t="str">
        <f>'Assessed Non-TIF_Combined'!D112</f>
        <v/>
      </c>
      <c r="E112" t="str">
        <f>'Assessed Non-TIF_Combined'!E112</f>
        <v/>
      </c>
      <c r="F112" t="str">
        <f>'Assessed Non-TIF_Combined'!F112</f>
        <v>2124</v>
      </c>
      <c r="G112" t="str">
        <f>'Assessed Non-TIF_Combined'!G112</f>
        <v>Estherville-Lincoln Central</v>
      </c>
      <c r="H112" s="8">
        <f>SUMPRODUCT(SUMIFS(AssessedValuation[100% Residential],AssessedValuation[Dist],$C112:$E112,AssessedValuation[Tif_NonTIF],$A$4))</f>
        <v>66074</v>
      </c>
      <c r="I112" s="8">
        <f>SUMPRODUCT(SUMIFS(AssessedValuation[100% Ag Land],AssessedValuation[Dist],$C112:$E112,AssessedValuation[Tif_NonTIF],$A$4))</f>
        <v>0</v>
      </c>
      <c r="J112" s="8">
        <f>SUMPRODUCT(SUMIFS(AssessedValuation[100% Ag Building],AssessedValuation[Dist],$C112:$E112,AssessedValuation[Tif_NonTIF],$A$4))</f>
        <v>0</v>
      </c>
      <c r="K112" s="8">
        <f>SUMPRODUCT(SUMIFS(AssessedValuation[100% Commercial],AssessedValuation[Dist],$C112:$E112,AssessedValuation[Tif_NonTIF],$A$4))</f>
        <v>4120067</v>
      </c>
      <c r="L112" s="8">
        <f>SUMPRODUCT(SUMIFS(AssessedValuation[100% Industrial],AssessedValuation[Dist],$C112:$E112,AssessedValuation[Tif_NonTIF],$A$4))</f>
        <v>2970608</v>
      </c>
      <c r="M112" s="8">
        <f>SUMPRODUCT(SUMIFS(AssessedValuation[100% Reserved],AssessedValuation[Dist],$C112:$E112,AssessedValuation[Tif_NonTIF],$A$4))</f>
        <v>0</v>
      </c>
      <c r="N112" s="8">
        <f>SUMPRODUCT(SUMIFS(AssessedValuation[100% Reserved4],AssessedValuation[Dist],$C112,AssessedValuation[Tif_NonTIF],$A$4))</f>
        <v>0</v>
      </c>
      <c r="O112" s="8">
        <f>SUMPRODUCT(SUMIFS(AssessedValuation[100% Railroads],AssessedValuation[Dist],$C112:$E112,AssessedValuation[Tif_NonTIF],$A$4))</f>
        <v>0</v>
      </c>
      <c r="P112" s="8">
        <f>SUMPRODUCT(SUMIFS(AssessedValuation[100% Utilities],AssessedValuation[Dist],$C112:$E112,AssessedValuation[Tif_NonTIF],$A$4))</f>
        <v>0</v>
      </c>
      <c r="Q112" s="8">
        <f>SUMPRODUCT(SUMIFS(AssessedValuation[100% Other],AssessedValuation[Dist],$C112:$E112,AssessedValuation[Tif_NonTIF],$A$4))</f>
        <v>0</v>
      </c>
      <c r="R112" s="8">
        <f>SUMPRODUCT(SUMIFS(AssessedValuation[100% Gross],AssessedValuation[Dist],$C112:$E112,AssessedValuation[Tif_NonTIF],$A$4))</f>
        <v>7156749</v>
      </c>
      <c r="S112" s="8">
        <f>SUMPRODUCT(SUMIFS(AssessedValuation[100% Military Exempt],AssessedValuation[Dist],$C112:$E112,AssessedValuation[Tif_NonTIF],$A$4))</f>
        <v>0</v>
      </c>
      <c r="T112" s="8">
        <f>SUMPRODUCT(SUMIFS(AssessedValuation[100% Homestead Exempt],AssessedValuation[Dist],$C112:$E112,AssessedValuation[Tif_NonTIF],$A$4))</f>
        <v>0</v>
      </c>
      <c r="U112" s="8">
        <f>SUMPRODUCT(SUMIFS(AssessedValuation[100% Net],AssessedValuation[Dist],$C112:$E112,AssessedValuation[Tif_NonTIF],$A$4))</f>
        <v>7156749</v>
      </c>
      <c r="V112" s="8">
        <f>SUMPRODUCT(SUMIFS(AssessedValuation[100% Gas &amp; Elec Utilities],AssessedValuation[Dist],$C112:$E112,AssessedValuation[Tif_NonTIF],$A$4))</f>
        <v>0</v>
      </c>
      <c r="W112" s="8">
        <f t="shared" si="1"/>
        <v>7156749</v>
      </c>
    </row>
    <row r="113" spans="1:23" x14ac:dyDescent="0.25">
      <c r="A113">
        <f>'Assessed Non-TIF_Combined'!A113</f>
        <v>2026</v>
      </c>
      <c r="B113" t="str">
        <f>'Assessed Non-TIF_Combined'!B113</f>
        <v>11</v>
      </c>
      <c r="C113" t="str">
        <f>'Assessed Non-TIF_Combined'!C113</f>
        <v>2151</v>
      </c>
      <c r="D113" t="str">
        <f>'Assessed Non-TIF_Combined'!D113</f>
        <v/>
      </c>
      <c r="E113" t="str">
        <f>'Assessed Non-TIF_Combined'!E113</f>
        <v/>
      </c>
      <c r="F113" t="str">
        <f>'Assessed Non-TIF_Combined'!F113</f>
        <v>2151</v>
      </c>
      <c r="G113" t="str">
        <f>'Assessed Non-TIF_Combined'!G113</f>
        <v>Exira-Elk Horn-Kimballton</v>
      </c>
      <c r="H113" s="8">
        <f>SUMPRODUCT(SUMIFS(AssessedValuation[100% Residential],AssessedValuation[Dist],$C113:$E113,AssessedValuation[Tif_NonTIF],$A$4))</f>
        <v>14559304</v>
      </c>
      <c r="I113" s="8">
        <f>SUMPRODUCT(SUMIFS(AssessedValuation[100% Ag Land],AssessedValuation[Dist],$C113:$E113,AssessedValuation[Tif_NonTIF],$A$4))</f>
        <v>774835</v>
      </c>
      <c r="J113" s="8">
        <f>SUMPRODUCT(SUMIFS(AssessedValuation[100% Ag Building],AssessedValuation[Dist],$C113:$E113,AssessedValuation[Tif_NonTIF],$A$4))</f>
        <v>7200</v>
      </c>
      <c r="K113" s="8">
        <f>SUMPRODUCT(SUMIFS(AssessedValuation[100% Commercial],AssessedValuation[Dist],$C113:$E113,AssessedValuation[Tif_NonTIF],$A$4))</f>
        <v>2354532</v>
      </c>
      <c r="L113" s="8">
        <f>SUMPRODUCT(SUMIFS(AssessedValuation[100% Industrial],AssessedValuation[Dist],$C113:$E113,AssessedValuation[Tif_NonTIF],$A$4))</f>
        <v>10102936</v>
      </c>
      <c r="M113" s="8">
        <f>SUMPRODUCT(SUMIFS(AssessedValuation[100% Reserved],AssessedValuation[Dist],$C113:$E113,AssessedValuation[Tif_NonTIF],$A$4))</f>
        <v>0</v>
      </c>
      <c r="N113" s="8">
        <f>SUMPRODUCT(SUMIFS(AssessedValuation[100% Reserved4],AssessedValuation[Dist],$C113,AssessedValuation[Tif_NonTIF],$A$4))</f>
        <v>0</v>
      </c>
      <c r="O113" s="8">
        <f>SUMPRODUCT(SUMIFS(AssessedValuation[100% Railroads],AssessedValuation[Dist],$C113:$E113,AssessedValuation[Tif_NonTIF],$A$4))</f>
        <v>0</v>
      </c>
      <c r="P113" s="8">
        <f>SUMPRODUCT(SUMIFS(AssessedValuation[100% Utilities],AssessedValuation[Dist],$C113:$E113,AssessedValuation[Tif_NonTIF],$A$4))</f>
        <v>0</v>
      </c>
      <c r="Q113" s="8">
        <f>SUMPRODUCT(SUMIFS(AssessedValuation[100% Other],AssessedValuation[Dist],$C113:$E113,AssessedValuation[Tif_NonTIF],$A$4))</f>
        <v>0</v>
      </c>
      <c r="R113" s="8">
        <f>SUMPRODUCT(SUMIFS(AssessedValuation[100% Gross],AssessedValuation[Dist],$C113:$E113,AssessedValuation[Tif_NonTIF],$A$4))</f>
        <v>27798807</v>
      </c>
      <c r="S113" s="8">
        <f>SUMPRODUCT(SUMIFS(AssessedValuation[100% Military Exempt],AssessedValuation[Dist],$C113:$E113,AssessedValuation[Tif_NonTIF],$A$4))</f>
        <v>0</v>
      </c>
      <c r="T113" s="8">
        <f>SUMPRODUCT(SUMIFS(AssessedValuation[100% Homestead Exempt],AssessedValuation[Dist],$C113:$E113,AssessedValuation[Tif_NonTIF],$A$4))</f>
        <v>0</v>
      </c>
      <c r="U113" s="8">
        <f>SUMPRODUCT(SUMIFS(AssessedValuation[100% Net],AssessedValuation[Dist],$C113:$E113,AssessedValuation[Tif_NonTIF],$A$4))</f>
        <v>27798807</v>
      </c>
      <c r="V113" s="8">
        <f>SUMPRODUCT(SUMIFS(AssessedValuation[100% Gas &amp; Elec Utilities],AssessedValuation[Dist],$C113:$E113,AssessedValuation[Tif_NonTIF],$A$4))</f>
        <v>0</v>
      </c>
      <c r="W113" s="8">
        <f t="shared" si="1"/>
        <v>27798807</v>
      </c>
    </row>
    <row r="114" spans="1:23" x14ac:dyDescent="0.25">
      <c r="A114">
        <f>'Assessed Non-TIF_Combined'!A114</f>
        <v>2026</v>
      </c>
      <c r="B114" t="str">
        <f>'Assessed Non-TIF_Combined'!B114</f>
        <v>15</v>
      </c>
      <c r="C114" t="str">
        <f>'Assessed Non-TIF_Combined'!C114</f>
        <v>2169</v>
      </c>
      <c r="D114" t="str">
        <f>'Assessed Non-TIF_Combined'!D114</f>
        <v/>
      </c>
      <c r="E114" t="str">
        <f>'Assessed Non-TIF_Combined'!E114</f>
        <v/>
      </c>
      <c r="F114" t="str">
        <f>'Assessed Non-TIF_Combined'!F114</f>
        <v>2169</v>
      </c>
      <c r="G114" t="str">
        <f>'Assessed Non-TIF_Combined'!G114</f>
        <v>Fairfield</v>
      </c>
      <c r="H114" s="8">
        <f>SUMPRODUCT(SUMIFS(AssessedValuation[100% Residential],AssessedValuation[Dist],$C114:$E114,AssessedValuation[Tif_NonTIF],$A$4))</f>
        <v>23084237</v>
      </c>
      <c r="I114" s="8">
        <f>SUMPRODUCT(SUMIFS(AssessedValuation[100% Ag Land],AssessedValuation[Dist],$C114:$E114,AssessedValuation[Tif_NonTIF],$A$4))</f>
        <v>15351</v>
      </c>
      <c r="J114" s="8">
        <f>SUMPRODUCT(SUMIFS(AssessedValuation[100% Ag Building],AssessedValuation[Dist],$C114:$E114,AssessedValuation[Tif_NonTIF],$A$4))</f>
        <v>0</v>
      </c>
      <c r="K114" s="8">
        <f>SUMPRODUCT(SUMIFS(AssessedValuation[100% Commercial],AssessedValuation[Dist],$C114:$E114,AssessedValuation[Tif_NonTIF],$A$4))</f>
        <v>11680392</v>
      </c>
      <c r="L114" s="8">
        <f>SUMPRODUCT(SUMIFS(AssessedValuation[100% Industrial],AssessedValuation[Dist],$C114:$E114,AssessedValuation[Tif_NonTIF],$A$4))</f>
        <v>3195220</v>
      </c>
      <c r="M114" s="8">
        <f>SUMPRODUCT(SUMIFS(AssessedValuation[100% Reserved],AssessedValuation[Dist],$C114:$E114,AssessedValuation[Tif_NonTIF],$A$4))</f>
        <v>0</v>
      </c>
      <c r="N114" s="8">
        <f>SUMPRODUCT(SUMIFS(AssessedValuation[100% Reserved4],AssessedValuation[Dist],$C114,AssessedValuation[Tif_NonTIF],$A$4))</f>
        <v>0</v>
      </c>
      <c r="O114" s="8">
        <f>SUMPRODUCT(SUMIFS(AssessedValuation[100% Railroads],AssessedValuation[Dist],$C114:$E114,AssessedValuation[Tif_NonTIF],$A$4))</f>
        <v>0</v>
      </c>
      <c r="P114" s="8">
        <f>SUMPRODUCT(SUMIFS(AssessedValuation[100% Utilities],AssessedValuation[Dist],$C114:$E114,AssessedValuation[Tif_NonTIF],$A$4))</f>
        <v>0</v>
      </c>
      <c r="Q114" s="8">
        <f>SUMPRODUCT(SUMIFS(AssessedValuation[100% Other],AssessedValuation[Dist],$C114:$E114,AssessedValuation[Tif_NonTIF],$A$4))</f>
        <v>0</v>
      </c>
      <c r="R114" s="8">
        <f>SUMPRODUCT(SUMIFS(AssessedValuation[100% Gross],AssessedValuation[Dist],$C114:$E114,AssessedValuation[Tif_NonTIF],$A$4))</f>
        <v>37975200</v>
      </c>
      <c r="S114" s="8">
        <f>SUMPRODUCT(SUMIFS(AssessedValuation[100% Military Exempt],AssessedValuation[Dist],$C114:$E114,AssessedValuation[Tif_NonTIF],$A$4))</f>
        <v>24000</v>
      </c>
      <c r="T114" s="8">
        <f>SUMPRODUCT(SUMIFS(AssessedValuation[100% Homestead Exempt],AssessedValuation[Dist],$C114:$E114,AssessedValuation[Tif_NonTIF],$A$4))</f>
        <v>448500</v>
      </c>
      <c r="U114" s="8">
        <f>SUMPRODUCT(SUMIFS(AssessedValuation[100% Net],AssessedValuation[Dist],$C114:$E114,AssessedValuation[Tif_NonTIF],$A$4))</f>
        <v>37502700</v>
      </c>
      <c r="V114" s="8">
        <f>SUMPRODUCT(SUMIFS(AssessedValuation[100% Gas &amp; Elec Utilities],AssessedValuation[Dist],$C114:$E114,AssessedValuation[Tif_NonTIF],$A$4))</f>
        <v>0</v>
      </c>
      <c r="W114" s="8">
        <f t="shared" si="1"/>
        <v>37502700</v>
      </c>
    </row>
    <row r="115" spans="1:23" x14ac:dyDescent="0.25">
      <c r="A115">
        <f>'Assessed Non-TIF_Combined'!A115</f>
        <v>2026</v>
      </c>
      <c r="B115" t="str">
        <f>'Assessed Non-TIF_Combined'!B115</f>
        <v>07</v>
      </c>
      <c r="C115" t="str">
        <f>'Assessed Non-TIF_Combined'!C115</f>
        <v>2295</v>
      </c>
      <c r="D115" t="str">
        <f>'Assessed Non-TIF_Combined'!D115</f>
        <v/>
      </c>
      <c r="E115" t="str">
        <f>'Assessed Non-TIF_Combined'!E115</f>
        <v/>
      </c>
      <c r="F115" t="str">
        <f>'Assessed Non-TIF_Combined'!F115</f>
        <v>2295</v>
      </c>
      <c r="G115" t="str">
        <f>'Assessed Non-TIF_Combined'!G115</f>
        <v>Forest City</v>
      </c>
      <c r="H115" s="8">
        <f>SUMPRODUCT(SUMIFS(AssessedValuation[100% Residential],AssessedValuation[Dist],$C115:$E115,AssessedValuation[Tif_NonTIF],$A$4))</f>
        <v>8761581</v>
      </c>
      <c r="I115" s="8">
        <f>SUMPRODUCT(SUMIFS(AssessedValuation[100% Ag Land],AssessedValuation[Dist],$C115:$E115,AssessedValuation[Tif_NonTIF],$A$4))</f>
        <v>6655</v>
      </c>
      <c r="J115" s="8">
        <f>SUMPRODUCT(SUMIFS(AssessedValuation[100% Ag Building],AssessedValuation[Dist],$C115:$E115,AssessedValuation[Tif_NonTIF],$A$4))</f>
        <v>676</v>
      </c>
      <c r="K115" s="8">
        <f>SUMPRODUCT(SUMIFS(AssessedValuation[100% Commercial],AssessedValuation[Dist],$C115:$E115,AssessedValuation[Tif_NonTIF],$A$4))</f>
        <v>6104368</v>
      </c>
      <c r="L115" s="8">
        <f>SUMPRODUCT(SUMIFS(AssessedValuation[100% Industrial],AssessedValuation[Dist],$C115:$E115,AssessedValuation[Tif_NonTIF],$A$4))</f>
        <v>52674971</v>
      </c>
      <c r="M115" s="8">
        <f>SUMPRODUCT(SUMIFS(AssessedValuation[100% Reserved],AssessedValuation[Dist],$C115:$E115,AssessedValuation[Tif_NonTIF],$A$4))</f>
        <v>0</v>
      </c>
      <c r="N115" s="8">
        <f>SUMPRODUCT(SUMIFS(AssessedValuation[100% Reserved4],AssessedValuation[Dist],$C115,AssessedValuation[Tif_NonTIF],$A$4))</f>
        <v>0</v>
      </c>
      <c r="O115" s="8">
        <f>SUMPRODUCT(SUMIFS(AssessedValuation[100% Railroads],AssessedValuation[Dist],$C115:$E115,AssessedValuation[Tif_NonTIF],$A$4))</f>
        <v>0</v>
      </c>
      <c r="P115" s="8">
        <f>SUMPRODUCT(SUMIFS(AssessedValuation[100% Utilities],AssessedValuation[Dist],$C115:$E115,AssessedValuation[Tif_NonTIF],$A$4))</f>
        <v>0</v>
      </c>
      <c r="Q115" s="8">
        <f>SUMPRODUCT(SUMIFS(AssessedValuation[100% Other],AssessedValuation[Dist],$C115:$E115,AssessedValuation[Tif_NonTIF],$A$4))</f>
        <v>0</v>
      </c>
      <c r="R115" s="8">
        <f>SUMPRODUCT(SUMIFS(AssessedValuation[100% Gross],AssessedValuation[Dist],$C115:$E115,AssessedValuation[Tif_NonTIF],$A$4))</f>
        <v>67548251</v>
      </c>
      <c r="S115" s="8">
        <f>SUMPRODUCT(SUMIFS(AssessedValuation[100% Military Exempt],AssessedValuation[Dist],$C115:$E115,AssessedValuation[Tif_NonTIF],$A$4))</f>
        <v>0</v>
      </c>
      <c r="T115" s="8">
        <f>SUMPRODUCT(SUMIFS(AssessedValuation[100% Homestead Exempt],AssessedValuation[Dist],$C115:$E115,AssessedValuation[Tif_NonTIF],$A$4))</f>
        <v>0</v>
      </c>
      <c r="U115" s="8">
        <f>SUMPRODUCT(SUMIFS(AssessedValuation[100% Net],AssessedValuation[Dist],$C115:$E115,AssessedValuation[Tif_NonTIF],$A$4))</f>
        <v>67548251</v>
      </c>
      <c r="V115" s="8">
        <f>SUMPRODUCT(SUMIFS(AssessedValuation[100% Gas &amp; Elec Utilities],AssessedValuation[Dist],$C115:$E115,AssessedValuation[Tif_NonTIF],$A$4))</f>
        <v>0</v>
      </c>
      <c r="W115" s="8">
        <f t="shared" si="1"/>
        <v>67548251</v>
      </c>
    </row>
    <row r="116" spans="1:23" x14ac:dyDescent="0.25">
      <c r="A116">
        <f>'Assessed Non-TIF_Combined'!A116</f>
        <v>2026</v>
      </c>
      <c r="B116" t="str">
        <f>'Assessed Non-TIF_Combined'!B116</f>
        <v>05</v>
      </c>
      <c r="C116" t="str">
        <f>'Assessed Non-TIF_Combined'!C116</f>
        <v>2313</v>
      </c>
      <c r="D116" t="str">
        <f>'Assessed Non-TIF_Combined'!D116</f>
        <v/>
      </c>
      <c r="E116" t="str">
        <f>'Assessed Non-TIF_Combined'!E116</f>
        <v/>
      </c>
      <c r="F116" t="str">
        <f>'Assessed Non-TIF_Combined'!F116</f>
        <v>2313</v>
      </c>
      <c r="G116" t="str">
        <f>'Assessed Non-TIF_Combined'!G116</f>
        <v>Fort Dodge</v>
      </c>
      <c r="H116" s="8">
        <f>SUMPRODUCT(SUMIFS(AssessedValuation[100% Residential],AssessedValuation[Dist],$C116:$E116,AssessedValuation[Tif_NonTIF],$A$4))</f>
        <v>17859211</v>
      </c>
      <c r="I116" s="8">
        <f>SUMPRODUCT(SUMIFS(AssessedValuation[100% Ag Land],AssessedValuation[Dist],$C116:$E116,AssessedValuation[Tif_NonTIF],$A$4))</f>
        <v>314325</v>
      </c>
      <c r="J116" s="8">
        <f>SUMPRODUCT(SUMIFS(AssessedValuation[100% Ag Building],AssessedValuation[Dist],$C116:$E116,AssessedValuation[Tif_NonTIF],$A$4))</f>
        <v>0</v>
      </c>
      <c r="K116" s="8">
        <f>SUMPRODUCT(SUMIFS(AssessedValuation[100% Commercial],AssessedValuation[Dist],$C116:$E116,AssessedValuation[Tif_NonTIF],$A$4))</f>
        <v>79990698</v>
      </c>
      <c r="L116" s="8">
        <f>SUMPRODUCT(SUMIFS(AssessedValuation[100% Industrial],AssessedValuation[Dist],$C116:$E116,AssessedValuation[Tif_NonTIF],$A$4))</f>
        <v>39408563</v>
      </c>
      <c r="M116" s="8">
        <f>SUMPRODUCT(SUMIFS(AssessedValuation[100% Reserved],AssessedValuation[Dist],$C116:$E116,AssessedValuation[Tif_NonTIF],$A$4))</f>
        <v>0</v>
      </c>
      <c r="N116" s="8">
        <f>SUMPRODUCT(SUMIFS(AssessedValuation[100% Reserved4],AssessedValuation[Dist],$C116,AssessedValuation[Tif_NonTIF],$A$4))</f>
        <v>0</v>
      </c>
      <c r="O116" s="8">
        <f>SUMPRODUCT(SUMIFS(AssessedValuation[100% Railroads],AssessedValuation[Dist],$C116:$E116,AssessedValuation[Tif_NonTIF],$A$4))</f>
        <v>0</v>
      </c>
      <c r="P116" s="8">
        <f>SUMPRODUCT(SUMIFS(AssessedValuation[100% Utilities],AssessedValuation[Dist],$C116:$E116,AssessedValuation[Tif_NonTIF],$A$4))</f>
        <v>0</v>
      </c>
      <c r="Q116" s="8">
        <f>SUMPRODUCT(SUMIFS(AssessedValuation[100% Other],AssessedValuation[Dist],$C116:$E116,AssessedValuation[Tif_NonTIF],$A$4))</f>
        <v>0</v>
      </c>
      <c r="R116" s="8">
        <f>SUMPRODUCT(SUMIFS(AssessedValuation[100% Gross],AssessedValuation[Dist],$C116:$E116,AssessedValuation[Tif_NonTIF],$A$4))</f>
        <v>137572797</v>
      </c>
      <c r="S116" s="8">
        <f>SUMPRODUCT(SUMIFS(AssessedValuation[100% Military Exempt],AssessedValuation[Dist],$C116:$E116,AssessedValuation[Tif_NonTIF],$A$4))</f>
        <v>4000</v>
      </c>
      <c r="T116" s="8">
        <f>SUMPRODUCT(SUMIFS(AssessedValuation[100% Homestead Exempt],AssessedValuation[Dist],$C116:$E116,AssessedValuation[Tif_NonTIF],$A$4))</f>
        <v>65000</v>
      </c>
      <c r="U116" s="8">
        <f>SUMPRODUCT(SUMIFS(AssessedValuation[100% Net],AssessedValuation[Dist],$C116:$E116,AssessedValuation[Tif_NonTIF],$A$4))</f>
        <v>137503797</v>
      </c>
      <c r="V116" s="8">
        <f>SUMPRODUCT(SUMIFS(AssessedValuation[100% Gas &amp; Elec Utilities],AssessedValuation[Dist],$C116:$E116,AssessedValuation[Tif_NonTIF],$A$4))</f>
        <v>0</v>
      </c>
      <c r="W116" s="8">
        <f t="shared" si="1"/>
        <v>137503797</v>
      </c>
    </row>
    <row r="117" spans="1:23" x14ac:dyDescent="0.25">
      <c r="A117">
        <f>'Assessed Non-TIF_Combined'!A117</f>
        <v>2026</v>
      </c>
      <c r="B117" t="str">
        <f>'Assessed Non-TIF_Combined'!B117</f>
        <v>15</v>
      </c>
      <c r="C117" t="str">
        <f>'Assessed Non-TIF_Combined'!C117</f>
        <v>2322</v>
      </c>
      <c r="D117" t="str">
        <f>'Assessed Non-TIF_Combined'!D117</f>
        <v/>
      </c>
      <c r="E117" t="str">
        <f>'Assessed Non-TIF_Combined'!E117</f>
        <v/>
      </c>
      <c r="F117" t="str">
        <f>'Assessed Non-TIF_Combined'!F117</f>
        <v>2322</v>
      </c>
      <c r="G117" t="str">
        <f>'Assessed Non-TIF_Combined'!G117</f>
        <v>Fort Madison</v>
      </c>
      <c r="H117" s="8">
        <f>SUMPRODUCT(SUMIFS(AssessedValuation[100% Residential],AssessedValuation[Dist],$C117:$E117,AssessedValuation[Tif_NonTIF],$A$4))</f>
        <v>1070013</v>
      </c>
      <c r="I117" s="8">
        <f>SUMPRODUCT(SUMIFS(AssessedValuation[100% Ag Land],AssessedValuation[Dist],$C117:$E117,AssessedValuation[Tif_NonTIF],$A$4))</f>
        <v>760</v>
      </c>
      <c r="J117" s="8">
        <f>SUMPRODUCT(SUMIFS(AssessedValuation[100% Ag Building],AssessedValuation[Dist],$C117:$E117,AssessedValuation[Tif_NonTIF],$A$4))</f>
        <v>0</v>
      </c>
      <c r="K117" s="8">
        <f>SUMPRODUCT(SUMIFS(AssessedValuation[100% Commercial],AssessedValuation[Dist],$C117:$E117,AssessedValuation[Tif_NonTIF],$A$4))</f>
        <v>1378522</v>
      </c>
      <c r="L117" s="8">
        <f>SUMPRODUCT(SUMIFS(AssessedValuation[100% Industrial],AssessedValuation[Dist],$C117:$E117,AssessedValuation[Tif_NonTIF],$A$4))</f>
        <v>0</v>
      </c>
      <c r="M117" s="8">
        <f>SUMPRODUCT(SUMIFS(AssessedValuation[100% Reserved],AssessedValuation[Dist],$C117:$E117,AssessedValuation[Tif_NonTIF],$A$4))</f>
        <v>0</v>
      </c>
      <c r="N117" s="8">
        <f>SUMPRODUCT(SUMIFS(AssessedValuation[100% Reserved4],AssessedValuation[Dist],$C117,AssessedValuation[Tif_NonTIF],$A$4))</f>
        <v>0</v>
      </c>
      <c r="O117" s="8">
        <f>SUMPRODUCT(SUMIFS(AssessedValuation[100% Railroads],AssessedValuation[Dist],$C117:$E117,AssessedValuation[Tif_NonTIF],$A$4))</f>
        <v>0</v>
      </c>
      <c r="P117" s="8">
        <f>SUMPRODUCT(SUMIFS(AssessedValuation[100% Utilities],AssessedValuation[Dist],$C117:$E117,AssessedValuation[Tif_NonTIF],$A$4))</f>
        <v>0</v>
      </c>
      <c r="Q117" s="8">
        <f>SUMPRODUCT(SUMIFS(AssessedValuation[100% Other],AssessedValuation[Dist],$C117:$E117,AssessedValuation[Tif_NonTIF],$A$4))</f>
        <v>0</v>
      </c>
      <c r="R117" s="8">
        <f>SUMPRODUCT(SUMIFS(AssessedValuation[100% Gross],AssessedValuation[Dist],$C117:$E117,AssessedValuation[Tif_NonTIF],$A$4))</f>
        <v>2449295</v>
      </c>
      <c r="S117" s="8">
        <f>SUMPRODUCT(SUMIFS(AssessedValuation[100% Military Exempt],AssessedValuation[Dist],$C117:$E117,AssessedValuation[Tif_NonTIF],$A$4))</f>
        <v>0</v>
      </c>
      <c r="T117" s="8">
        <f>SUMPRODUCT(SUMIFS(AssessedValuation[100% Homestead Exempt],AssessedValuation[Dist],$C117:$E117,AssessedValuation[Tif_NonTIF],$A$4))</f>
        <v>0</v>
      </c>
      <c r="U117" s="8">
        <f>SUMPRODUCT(SUMIFS(AssessedValuation[100% Net],AssessedValuation[Dist],$C117:$E117,AssessedValuation[Tif_NonTIF],$A$4))</f>
        <v>2449295</v>
      </c>
      <c r="V117" s="8">
        <f>SUMPRODUCT(SUMIFS(AssessedValuation[100% Gas &amp; Elec Utilities],AssessedValuation[Dist],$C117:$E117,AssessedValuation[Tif_NonTIF],$A$4))</f>
        <v>0</v>
      </c>
      <c r="W117" s="8">
        <f t="shared" si="1"/>
        <v>2449295</v>
      </c>
    </row>
    <row r="118" spans="1:23" x14ac:dyDescent="0.25">
      <c r="A118">
        <f>'Assessed Non-TIF_Combined'!A118</f>
        <v>2026</v>
      </c>
      <c r="B118" t="str">
        <f>'Assessed Non-TIF_Combined'!B118</f>
        <v>13</v>
      </c>
      <c r="C118" t="str">
        <f>'Assessed Non-TIF_Combined'!C118</f>
        <v>2369</v>
      </c>
      <c r="D118" t="str">
        <f>'Assessed Non-TIF_Combined'!D118</f>
        <v/>
      </c>
      <c r="E118" t="str">
        <f>'Assessed Non-TIF_Combined'!E118</f>
        <v/>
      </c>
      <c r="F118" t="str">
        <f>'Assessed Non-TIF_Combined'!F118</f>
        <v>2369</v>
      </c>
      <c r="G118" t="str">
        <f>'Assessed Non-TIF_Combined'!G118</f>
        <v>Fremont-Mills</v>
      </c>
      <c r="H118" s="8">
        <f>SUMPRODUCT(SUMIFS(AssessedValuation[100% Residential],AssessedValuation[Dist],$C118:$E118,AssessedValuation[Tif_NonTIF],$A$4))</f>
        <v>0</v>
      </c>
      <c r="I118" s="8">
        <f>SUMPRODUCT(SUMIFS(AssessedValuation[100% Ag Land],AssessedValuation[Dist],$C118:$E118,AssessedValuation[Tif_NonTIF],$A$4))</f>
        <v>0</v>
      </c>
      <c r="J118" s="8">
        <f>SUMPRODUCT(SUMIFS(AssessedValuation[100% Ag Building],AssessedValuation[Dist],$C118:$E118,AssessedValuation[Tif_NonTIF],$A$4))</f>
        <v>0</v>
      </c>
      <c r="K118" s="8">
        <f>SUMPRODUCT(SUMIFS(AssessedValuation[100% Commercial],AssessedValuation[Dist],$C118:$E118,AssessedValuation[Tif_NonTIF],$A$4))</f>
        <v>0</v>
      </c>
      <c r="L118" s="8">
        <f>SUMPRODUCT(SUMIFS(AssessedValuation[100% Industrial],AssessedValuation[Dist],$C118:$E118,AssessedValuation[Tif_NonTIF],$A$4))</f>
        <v>0</v>
      </c>
      <c r="M118" s="8">
        <f>SUMPRODUCT(SUMIFS(AssessedValuation[100% Reserved],AssessedValuation[Dist],$C118:$E118,AssessedValuation[Tif_NonTIF],$A$4))</f>
        <v>0</v>
      </c>
      <c r="N118" s="8">
        <f>SUMPRODUCT(SUMIFS(AssessedValuation[100% Reserved4],AssessedValuation[Dist],$C118,AssessedValuation[Tif_NonTIF],$A$4))</f>
        <v>0</v>
      </c>
      <c r="O118" s="8">
        <f>SUMPRODUCT(SUMIFS(AssessedValuation[100% Railroads],AssessedValuation[Dist],$C118:$E118,AssessedValuation[Tif_NonTIF],$A$4))</f>
        <v>0</v>
      </c>
      <c r="P118" s="8">
        <f>SUMPRODUCT(SUMIFS(AssessedValuation[100% Utilities],AssessedValuation[Dist],$C118:$E118,AssessedValuation[Tif_NonTIF],$A$4))</f>
        <v>0</v>
      </c>
      <c r="Q118" s="8">
        <f>SUMPRODUCT(SUMIFS(AssessedValuation[100% Other],AssessedValuation[Dist],$C118:$E118,AssessedValuation[Tif_NonTIF],$A$4))</f>
        <v>0</v>
      </c>
      <c r="R118" s="8">
        <f>SUMPRODUCT(SUMIFS(AssessedValuation[100% Gross],AssessedValuation[Dist],$C118:$E118,AssessedValuation[Tif_NonTIF],$A$4))</f>
        <v>0</v>
      </c>
      <c r="S118" s="8">
        <f>SUMPRODUCT(SUMIFS(AssessedValuation[100% Military Exempt],AssessedValuation[Dist],$C118:$E118,AssessedValuation[Tif_NonTIF],$A$4))</f>
        <v>0</v>
      </c>
      <c r="T118" s="8">
        <f>SUMPRODUCT(SUMIFS(AssessedValuation[100% Homestead Exempt],AssessedValuation[Dist],$C118:$E118,AssessedValuation[Tif_NonTIF],$A$4))</f>
        <v>0</v>
      </c>
      <c r="U118" s="8">
        <f>SUMPRODUCT(SUMIFS(AssessedValuation[100% Net],AssessedValuation[Dist],$C118:$E118,AssessedValuation[Tif_NonTIF],$A$4))</f>
        <v>0</v>
      </c>
      <c r="V118" s="8">
        <f>SUMPRODUCT(SUMIFS(AssessedValuation[100% Gas &amp; Elec Utilities],AssessedValuation[Dist],$C118:$E118,AssessedValuation[Tif_NonTIF],$A$4))</f>
        <v>0</v>
      </c>
      <c r="W118" s="8">
        <f t="shared" si="1"/>
        <v>0</v>
      </c>
    </row>
    <row r="119" spans="1:23" x14ac:dyDescent="0.25">
      <c r="A119">
        <f>'Assessed Non-TIF_Combined'!A119</f>
        <v>2026</v>
      </c>
      <c r="B119" t="str">
        <f>'Assessed Non-TIF_Combined'!B119</f>
        <v>12</v>
      </c>
      <c r="C119" t="str">
        <f>'Assessed Non-TIF_Combined'!C119</f>
        <v>2376</v>
      </c>
      <c r="D119" t="str">
        <f>'Assessed Non-TIF_Combined'!D119</f>
        <v/>
      </c>
      <c r="E119" t="str">
        <f>'Assessed Non-TIF_Combined'!E119</f>
        <v/>
      </c>
      <c r="F119" t="str">
        <f>'Assessed Non-TIF_Combined'!F119</f>
        <v>2376</v>
      </c>
      <c r="G119" t="str">
        <f>'Assessed Non-TIF_Combined'!G119</f>
        <v>Galva-Holstein</v>
      </c>
      <c r="H119" s="8">
        <f>SUMPRODUCT(SUMIFS(AssessedValuation[100% Residential],AssessedValuation[Dist],$C119:$E119,AssessedValuation[Tif_NonTIF],$A$4))</f>
        <v>0</v>
      </c>
      <c r="I119" s="8">
        <f>SUMPRODUCT(SUMIFS(AssessedValuation[100% Ag Land],AssessedValuation[Dist],$C119:$E119,AssessedValuation[Tif_NonTIF],$A$4))</f>
        <v>0</v>
      </c>
      <c r="J119" s="8">
        <f>SUMPRODUCT(SUMIFS(AssessedValuation[100% Ag Building],AssessedValuation[Dist],$C119:$E119,AssessedValuation[Tif_NonTIF],$A$4))</f>
        <v>0</v>
      </c>
      <c r="K119" s="8">
        <f>SUMPRODUCT(SUMIFS(AssessedValuation[100% Commercial],AssessedValuation[Dist],$C119:$E119,AssessedValuation[Tif_NonTIF],$A$4))</f>
        <v>7340741</v>
      </c>
      <c r="L119" s="8">
        <f>SUMPRODUCT(SUMIFS(AssessedValuation[100% Industrial],AssessedValuation[Dist],$C119:$E119,AssessedValuation[Tif_NonTIF],$A$4))</f>
        <v>37929606</v>
      </c>
      <c r="M119" s="8">
        <f>SUMPRODUCT(SUMIFS(AssessedValuation[100% Reserved],AssessedValuation[Dist],$C119:$E119,AssessedValuation[Tif_NonTIF],$A$4))</f>
        <v>0</v>
      </c>
      <c r="N119" s="8">
        <f>SUMPRODUCT(SUMIFS(AssessedValuation[100% Reserved4],AssessedValuation[Dist],$C119,AssessedValuation[Tif_NonTIF],$A$4))</f>
        <v>0</v>
      </c>
      <c r="O119" s="8">
        <f>SUMPRODUCT(SUMIFS(AssessedValuation[100% Railroads],AssessedValuation[Dist],$C119:$E119,AssessedValuation[Tif_NonTIF],$A$4))</f>
        <v>0</v>
      </c>
      <c r="P119" s="8">
        <f>SUMPRODUCT(SUMIFS(AssessedValuation[100% Utilities],AssessedValuation[Dist],$C119:$E119,AssessedValuation[Tif_NonTIF],$A$4))</f>
        <v>0</v>
      </c>
      <c r="Q119" s="8">
        <f>SUMPRODUCT(SUMIFS(AssessedValuation[100% Other],AssessedValuation[Dist],$C119:$E119,AssessedValuation[Tif_NonTIF],$A$4))</f>
        <v>0</v>
      </c>
      <c r="R119" s="8">
        <f>SUMPRODUCT(SUMIFS(AssessedValuation[100% Gross],AssessedValuation[Dist],$C119:$E119,AssessedValuation[Tif_NonTIF],$A$4))</f>
        <v>45270347</v>
      </c>
      <c r="S119" s="8">
        <f>SUMPRODUCT(SUMIFS(AssessedValuation[100% Military Exempt],AssessedValuation[Dist],$C119:$E119,AssessedValuation[Tif_NonTIF],$A$4))</f>
        <v>0</v>
      </c>
      <c r="T119" s="8">
        <f>SUMPRODUCT(SUMIFS(AssessedValuation[100% Homestead Exempt],AssessedValuation[Dist],$C119:$E119,AssessedValuation[Tif_NonTIF],$A$4))</f>
        <v>0</v>
      </c>
      <c r="U119" s="8">
        <f>SUMPRODUCT(SUMIFS(AssessedValuation[100% Net],AssessedValuation[Dist],$C119:$E119,AssessedValuation[Tif_NonTIF],$A$4))</f>
        <v>45270347</v>
      </c>
      <c r="V119" s="8">
        <f>SUMPRODUCT(SUMIFS(AssessedValuation[100% Gas &amp; Elec Utilities],AssessedValuation[Dist],$C119:$E119,AssessedValuation[Tif_NonTIF],$A$4))</f>
        <v>0</v>
      </c>
      <c r="W119" s="8">
        <f t="shared" si="1"/>
        <v>45270347</v>
      </c>
    </row>
    <row r="120" spans="1:23" x14ac:dyDescent="0.25">
      <c r="A120">
        <f>'Assessed Non-TIF_Combined'!A120</f>
        <v>2026</v>
      </c>
      <c r="B120" t="str">
        <f>'Assessed Non-TIF_Combined'!B120</f>
        <v>07</v>
      </c>
      <c r="C120" t="str">
        <f>'Assessed Non-TIF_Combined'!C120</f>
        <v>2403</v>
      </c>
      <c r="D120" t="str">
        <f>'Assessed Non-TIF_Combined'!D120</f>
        <v/>
      </c>
      <c r="E120" t="str">
        <f>'Assessed Non-TIF_Combined'!E120</f>
        <v/>
      </c>
      <c r="F120" t="str">
        <f>'Assessed Non-TIF_Combined'!F120</f>
        <v>2403</v>
      </c>
      <c r="G120" t="str">
        <f>'Assessed Non-TIF_Combined'!G120</f>
        <v>Garner-Hayfield-Ventura</v>
      </c>
      <c r="H120" s="8">
        <f>SUMPRODUCT(SUMIFS(AssessedValuation[100% Residential],AssessedValuation[Dist],$C120:$E120,AssessedValuation[Tif_NonTIF],$A$4))</f>
        <v>3708861</v>
      </c>
      <c r="I120" s="8">
        <f>SUMPRODUCT(SUMIFS(AssessedValuation[100% Ag Land],AssessedValuation[Dist],$C120:$E120,AssessedValuation[Tif_NonTIF],$A$4))</f>
        <v>0</v>
      </c>
      <c r="J120" s="8">
        <f>SUMPRODUCT(SUMIFS(AssessedValuation[100% Ag Building],AssessedValuation[Dist],$C120:$E120,AssessedValuation[Tif_NonTIF],$A$4))</f>
        <v>0</v>
      </c>
      <c r="K120" s="8">
        <f>SUMPRODUCT(SUMIFS(AssessedValuation[100% Commercial],AssessedValuation[Dist],$C120:$E120,AssessedValuation[Tif_NonTIF],$A$4))</f>
        <v>19176010</v>
      </c>
      <c r="L120" s="8">
        <f>SUMPRODUCT(SUMIFS(AssessedValuation[100% Industrial],AssessedValuation[Dist],$C120:$E120,AssessedValuation[Tif_NonTIF],$A$4))</f>
        <v>9698172</v>
      </c>
      <c r="M120" s="8">
        <f>SUMPRODUCT(SUMIFS(AssessedValuation[100% Reserved],AssessedValuation[Dist],$C120:$E120,AssessedValuation[Tif_NonTIF],$A$4))</f>
        <v>0</v>
      </c>
      <c r="N120" s="8">
        <f>SUMPRODUCT(SUMIFS(AssessedValuation[100% Reserved4],AssessedValuation[Dist],$C120,AssessedValuation[Tif_NonTIF],$A$4))</f>
        <v>0</v>
      </c>
      <c r="O120" s="8">
        <f>SUMPRODUCT(SUMIFS(AssessedValuation[100% Railroads],AssessedValuation[Dist],$C120:$E120,AssessedValuation[Tif_NonTIF],$A$4))</f>
        <v>0</v>
      </c>
      <c r="P120" s="8">
        <f>SUMPRODUCT(SUMIFS(AssessedValuation[100% Utilities],AssessedValuation[Dist],$C120:$E120,AssessedValuation[Tif_NonTIF],$A$4))</f>
        <v>0</v>
      </c>
      <c r="Q120" s="8">
        <f>SUMPRODUCT(SUMIFS(AssessedValuation[100% Other],AssessedValuation[Dist],$C120:$E120,AssessedValuation[Tif_NonTIF],$A$4))</f>
        <v>0</v>
      </c>
      <c r="R120" s="8">
        <f>SUMPRODUCT(SUMIFS(AssessedValuation[100% Gross],AssessedValuation[Dist],$C120:$E120,AssessedValuation[Tif_NonTIF],$A$4))</f>
        <v>32583043</v>
      </c>
      <c r="S120" s="8">
        <f>SUMPRODUCT(SUMIFS(AssessedValuation[100% Military Exempt],AssessedValuation[Dist],$C120:$E120,AssessedValuation[Tif_NonTIF],$A$4))</f>
        <v>0</v>
      </c>
      <c r="T120" s="8">
        <f>SUMPRODUCT(SUMIFS(AssessedValuation[100% Homestead Exempt],AssessedValuation[Dist],$C120:$E120,AssessedValuation[Tif_NonTIF],$A$4))</f>
        <v>0</v>
      </c>
      <c r="U120" s="8">
        <f>SUMPRODUCT(SUMIFS(AssessedValuation[100% Net],AssessedValuation[Dist],$C120:$E120,AssessedValuation[Tif_NonTIF],$A$4))</f>
        <v>32583043</v>
      </c>
      <c r="V120" s="8">
        <f>SUMPRODUCT(SUMIFS(AssessedValuation[100% Gas &amp; Elec Utilities],AssessedValuation[Dist],$C120:$E120,AssessedValuation[Tif_NonTIF],$A$4))</f>
        <v>0</v>
      </c>
      <c r="W120" s="8">
        <f t="shared" si="1"/>
        <v>32583043</v>
      </c>
    </row>
    <row r="121" spans="1:23" x14ac:dyDescent="0.25">
      <c r="A121">
        <f>'Assessed Non-TIF_Combined'!A121</f>
        <v>2026</v>
      </c>
      <c r="B121" t="str">
        <f>'Assessed Non-TIF_Combined'!B121</f>
        <v>12</v>
      </c>
      <c r="C121" t="str">
        <f>'Assessed Non-TIF_Combined'!C121</f>
        <v>2457</v>
      </c>
      <c r="D121" t="str">
        <f>'Assessed Non-TIF_Combined'!D121</f>
        <v/>
      </c>
      <c r="E121" t="str">
        <f>'Assessed Non-TIF_Combined'!E121</f>
        <v/>
      </c>
      <c r="F121" t="str">
        <f>'Assessed Non-TIF_Combined'!F121</f>
        <v>2457</v>
      </c>
      <c r="G121" t="str">
        <f>'Assessed Non-TIF_Combined'!G121</f>
        <v>George-Little Rock</v>
      </c>
      <c r="H121" s="8">
        <f>SUMPRODUCT(SUMIFS(AssessedValuation[100% Residential],AssessedValuation[Dist],$C121:$E121,AssessedValuation[Tif_NonTIF],$A$4))</f>
        <v>0</v>
      </c>
      <c r="I121" s="8">
        <f>SUMPRODUCT(SUMIFS(AssessedValuation[100% Ag Land],AssessedValuation[Dist],$C121:$E121,AssessedValuation[Tif_NonTIF],$A$4))</f>
        <v>0</v>
      </c>
      <c r="J121" s="8">
        <f>SUMPRODUCT(SUMIFS(AssessedValuation[100% Ag Building],AssessedValuation[Dist],$C121:$E121,AssessedValuation[Tif_NonTIF],$A$4))</f>
        <v>0</v>
      </c>
      <c r="K121" s="8">
        <f>SUMPRODUCT(SUMIFS(AssessedValuation[100% Commercial],AssessedValuation[Dist],$C121:$E121,AssessedValuation[Tif_NonTIF],$A$4))</f>
        <v>2628904</v>
      </c>
      <c r="L121" s="8">
        <f>SUMPRODUCT(SUMIFS(AssessedValuation[100% Industrial],AssessedValuation[Dist],$C121:$E121,AssessedValuation[Tif_NonTIF],$A$4))</f>
        <v>6105047</v>
      </c>
      <c r="M121" s="8">
        <f>SUMPRODUCT(SUMIFS(AssessedValuation[100% Reserved],AssessedValuation[Dist],$C121:$E121,AssessedValuation[Tif_NonTIF],$A$4))</f>
        <v>0</v>
      </c>
      <c r="N121" s="8">
        <f>SUMPRODUCT(SUMIFS(AssessedValuation[100% Reserved4],AssessedValuation[Dist],$C121,AssessedValuation[Tif_NonTIF],$A$4))</f>
        <v>0</v>
      </c>
      <c r="O121" s="8">
        <f>SUMPRODUCT(SUMIFS(AssessedValuation[100% Railroads],AssessedValuation[Dist],$C121:$E121,AssessedValuation[Tif_NonTIF],$A$4))</f>
        <v>0</v>
      </c>
      <c r="P121" s="8">
        <f>SUMPRODUCT(SUMIFS(AssessedValuation[100% Utilities],AssessedValuation[Dist],$C121:$E121,AssessedValuation[Tif_NonTIF],$A$4))</f>
        <v>0</v>
      </c>
      <c r="Q121" s="8">
        <f>SUMPRODUCT(SUMIFS(AssessedValuation[100% Other],AssessedValuation[Dist],$C121:$E121,AssessedValuation[Tif_NonTIF],$A$4))</f>
        <v>0</v>
      </c>
      <c r="R121" s="8">
        <f>SUMPRODUCT(SUMIFS(AssessedValuation[100% Gross],AssessedValuation[Dist],$C121:$E121,AssessedValuation[Tif_NonTIF],$A$4))</f>
        <v>8733951</v>
      </c>
      <c r="S121" s="8">
        <f>SUMPRODUCT(SUMIFS(AssessedValuation[100% Military Exempt],AssessedValuation[Dist],$C121:$E121,AssessedValuation[Tif_NonTIF],$A$4))</f>
        <v>0</v>
      </c>
      <c r="T121" s="8">
        <f>SUMPRODUCT(SUMIFS(AssessedValuation[100% Homestead Exempt],AssessedValuation[Dist],$C121:$E121,AssessedValuation[Tif_NonTIF],$A$4))</f>
        <v>0</v>
      </c>
      <c r="U121" s="8">
        <f>SUMPRODUCT(SUMIFS(AssessedValuation[100% Net],AssessedValuation[Dist],$C121:$E121,AssessedValuation[Tif_NonTIF],$A$4))</f>
        <v>8733951</v>
      </c>
      <c r="V121" s="8">
        <f>SUMPRODUCT(SUMIFS(AssessedValuation[100% Gas &amp; Elec Utilities],AssessedValuation[Dist],$C121:$E121,AssessedValuation[Tif_NonTIF],$A$4))</f>
        <v>0</v>
      </c>
      <c r="W121" s="8">
        <f t="shared" si="1"/>
        <v>8733951</v>
      </c>
    </row>
    <row r="122" spans="1:23" x14ac:dyDescent="0.25">
      <c r="A122">
        <f>'Assessed Non-TIF_Combined'!A122</f>
        <v>2026</v>
      </c>
      <c r="B122" t="str">
        <f>'Assessed Non-TIF_Combined'!B122</f>
        <v>11</v>
      </c>
      <c r="C122" t="str">
        <f>'Assessed Non-TIF_Combined'!C122</f>
        <v>2466</v>
      </c>
      <c r="D122" t="str">
        <f>'Assessed Non-TIF_Combined'!D122</f>
        <v/>
      </c>
      <c r="E122" t="str">
        <f>'Assessed Non-TIF_Combined'!E122</f>
        <v/>
      </c>
      <c r="F122" t="str">
        <f>'Assessed Non-TIF_Combined'!F122</f>
        <v>2466</v>
      </c>
      <c r="G122" t="str">
        <f>'Assessed Non-TIF_Combined'!G122</f>
        <v>Gilbert</v>
      </c>
      <c r="H122" s="8">
        <f>SUMPRODUCT(SUMIFS(AssessedValuation[100% Residential],AssessedValuation[Dist],$C122:$E122,AssessedValuation[Tif_NonTIF],$A$4))</f>
        <v>0</v>
      </c>
      <c r="I122" s="8">
        <f>SUMPRODUCT(SUMIFS(AssessedValuation[100% Ag Land],AssessedValuation[Dist],$C122:$E122,AssessedValuation[Tif_NonTIF],$A$4))</f>
        <v>0</v>
      </c>
      <c r="J122" s="8">
        <f>SUMPRODUCT(SUMIFS(AssessedValuation[100% Ag Building],AssessedValuation[Dist],$C122:$E122,AssessedValuation[Tif_NonTIF],$A$4))</f>
        <v>0</v>
      </c>
      <c r="K122" s="8">
        <f>SUMPRODUCT(SUMIFS(AssessedValuation[100% Commercial],AssessedValuation[Dist],$C122:$E122,AssessedValuation[Tif_NonTIF],$A$4))</f>
        <v>7352600</v>
      </c>
      <c r="L122" s="8">
        <f>SUMPRODUCT(SUMIFS(AssessedValuation[100% Industrial],AssessedValuation[Dist],$C122:$E122,AssessedValuation[Tif_NonTIF],$A$4))</f>
        <v>0</v>
      </c>
      <c r="M122" s="8">
        <f>SUMPRODUCT(SUMIFS(AssessedValuation[100% Reserved],AssessedValuation[Dist],$C122:$E122,AssessedValuation[Tif_NonTIF],$A$4))</f>
        <v>0</v>
      </c>
      <c r="N122" s="8">
        <f>SUMPRODUCT(SUMIFS(AssessedValuation[100% Reserved4],AssessedValuation[Dist],$C122,AssessedValuation[Tif_NonTIF],$A$4))</f>
        <v>0</v>
      </c>
      <c r="O122" s="8">
        <f>SUMPRODUCT(SUMIFS(AssessedValuation[100% Railroads],AssessedValuation[Dist],$C122:$E122,AssessedValuation[Tif_NonTIF],$A$4))</f>
        <v>0</v>
      </c>
      <c r="P122" s="8">
        <f>SUMPRODUCT(SUMIFS(AssessedValuation[100% Utilities],AssessedValuation[Dist],$C122:$E122,AssessedValuation[Tif_NonTIF],$A$4))</f>
        <v>0</v>
      </c>
      <c r="Q122" s="8">
        <f>SUMPRODUCT(SUMIFS(AssessedValuation[100% Other],AssessedValuation[Dist],$C122:$E122,AssessedValuation[Tif_NonTIF],$A$4))</f>
        <v>0</v>
      </c>
      <c r="R122" s="8">
        <f>SUMPRODUCT(SUMIFS(AssessedValuation[100% Gross],AssessedValuation[Dist],$C122:$E122,AssessedValuation[Tif_NonTIF],$A$4))</f>
        <v>7352600</v>
      </c>
      <c r="S122" s="8">
        <f>SUMPRODUCT(SUMIFS(AssessedValuation[100% Military Exempt],AssessedValuation[Dist],$C122:$E122,AssessedValuation[Tif_NonTIF],$A$4))</f>
        <v>0</v>
      </c>
      <c r="T122" s="8">
        <f>SUMPRODUCT(SUMIFS(AssessedValuation[100% Homestead Exempt],AssessedValuation[Dist],$C122:$E122,AssessedValuation[Tif_NonTIF],$A$4))</f>
        <v>0</v>
      </c>
      <c r="U122" s="8">
        <f>SUMPRODUCT(SUMIFS(AssessedValuation[100% Net],AssessedValuation[Dist],$C122:$E122,AssessedValuation[Tif_NonTIF],$A$4))</f>
        <v>7352600</v>
      </c>
      <c r="V122" s="8">
        <f>SUMPRODUCT(SUMIFS(AssessedValuation[100% Gas &amp; Elec Utilities],AssessedValuation[Dist],$C122:$E122,AssessedValuation[Tif_NonTIF],$A$4))</f>
        <v>0</v>
      </c>
      <c r="W122" s="8">
        <f t="shared" si="1"/>
        <v>7352600</v>
      </c>
    </row>
    <row r="123" spans="1:23" x14ac:dyDescent="0.25">
      <c r="A123">
        <f>'Assessed Non-TIF_Combined'!A123</f>
        <v>2026</v>
      </c>
      <c r="B123" t="str">
        <f>'Assessed Non-TIF_Combined'!B123</f>
        <v>05</v>
      </c>
      <c r="C123" t="str">
        <f>'Assessed Non-TIF_Combined'!C123</f>
        <v>2493</v>
      </c>
      <c r="D123" t="str">
        <f>'Assessed Non-TIF_Combined'!D123</f>
        <v/>
      </c>
      <c r="E123" t="str">
        <f>'Assessed Non-TIF_Combined'!E123</f>
        <v/>
      </c>
      <c r="F123" t="str">
        <f>'Assessed Non-TIF_Combined'!F123</f>
        <v>2493</v>
      </c>
      <c r="G123" t="str">
        <f>'Assessed Non-TIF_Combined'!G123</f>
        <v>Gilmore City-Bradgate</v>
      </c>
      <c r="H123" s="8">
        <f>SUMPRODUCT(SUMIFS(AssessedValuation[100% Residential],AssessedValuation[Dist],$C123:$E123,AssessedValuation[Tif_NonTIF],$A$4))</f>
        <v>0</v>
      </c>
      <c r="I123" s="8">
        <f>SUMPRODUCT(SUMIFS(AssessedValuation[100% Ag Land],AssessedValuation[Dist],$C123:$E123,AssessedValuation[Tif_NonTIF],$A$4))</f>
        <v>0</v>
      </c>
      <c r="J123" s="8">
        <f>SUMPRODUCT(SUMIFS(AssessedValuation[100% Ag Building],AssessedValuation[Dist],$C123:$E123,AssessedValuation[Tif_NonTIF],$A$4))</f>
        <v>0</v>
      </c>
      <c r="K123" s="8">
        <f>SUMPRODUCT(SUMIFS(AssessedValuation[100% Commercial],AssessedValuation[Dist],$C123:$E123,AssessedValuation[Tif_NonTIF],$A$4))</f>
        <v>0</v>
      </c>
      <c r="L123" s="8">
        <f>SUMPRODUCT(SUMIFS(AssessedValuation[100% Industrial],AssessedValuation[Dist],$C123:$E123,AssessedValuation[Tif_NonTIF],$A$4))</f>
        <v>0</v>
      </c>
      <c r="M123" s="8">
        <f>SUMPRODUCT(SUMIFS(AssessedValuation[100% Reserved],AssessedValuation[Dist],$C123:$E123,AssessedValuation[Tif_NonTIF],$A$4))</f>
        <v>0</v>
      </c>
      <c r="N123" s="8">
        <f>SUMPRODUCT(SUMIFS(AssessedValuation[100% Reserved4],AssessedValuation[Dist],$C123,AssessedValuation[Tif_NonTIF],$A$4))</f>
        <v>0</v>
      </c>
      <c r="O123" s="8">
        <f>SUMPRODUCT(SUMIFS(AssessedValuation[100% Railroads],AssessedValuation[Dist],$C123:$E123,AssessedValuation[Tif_NonTIF],$A$4))</f>
        <v>0</v>
      </c>
      <c r="P123" s="8">
        <f>SUMPRODUCT(SUMIFS(AssessedValuation[100% Utilities],AssessedValuation[Dist],$C123:$E123,AssessedValuation[Tif_NonTIF],$A$4))</f>
        <v>0</v>
      </c>
      <c r="Q123" s="8">
        <f>SUMPRODUCT(SUMIFS(AssessedValuation[100% Other],AssessedValuation[Dist],$C123:$E123,AssessedValuation[Tif_NonTIF],$A$4))</f>
        <v>0</v>
      </c>
      <c r="R123" s="8">
        <f>SUMPRODUCT(SUMIFS(AssessedValuation[100% Gross],AssessedValuation[Dist],$C123:$E123,AssessedValuation[Tif_NonTIF],$A$4))</f>
        <v>0</v>
      </c>
      <c r="S123" s="8">
        <f>SUMPRODUCT(SUMIFS(AssessedValuation[100% Military Exempt],AssessedValuation[Dist],$C123:$E123,AssessedValuation[Tif_NonTIF],$A$4))</f>
        <v>0</v>
      </c>
      <c r="T123" s="8">
        <f>SUMPRODUCT(SUMIFS(AssessedValuation[100% Homestead Exempt],AssessedValuation[Dist],$C123:$E123,AssessedValuation[Tif_NonTIF],$A$4))</f>
        <v>0</v>
      </c>
      <c r="U123" s="8">
        <f>SUMPRODUCT(SUMIFS(AssessedValuation[100% Net],AssessedValuation[Dist],$C123:$E123,AssessedValuation[Tif_NonTIF],$A$4))</f>
        <v>0</v>
      </c>
      <c r="V123" s="8">
        <f>SUMPRODUCT(SUMIFS(AssessedValuation[100% Gas &amp; Elec Utilities],AssessedValuation[Dist],$C123:$E123,AssessedValuation[Tif_NonTIF],$A$4))</f>
        <v>0</v>
      </c>
      <c r="W123" s="8">
        <f t="shared" si="1"/>
        <v>0</v>
      </c>
    </row>
    <row r="124" spans="1:23" x14ac:dyDescent="0.25">
      <c r="A124">
        <f>'Assessed Non-TIF_Combined'!A124</f>
        <v>2026</v>
      </c>
      <c r="B124" t="str">
        <f>'Assessed Non-TIF_Combined'!B124</f>
        <v>07</v>
      </c>
      <c r="C124" t="str">
        <f>'Assessed Non-TIF_Combined'!C124</f>
        <v>2502</v>
      </c>
      <c r="D124" t="str">
        <f>'Assessed Non-TIF_Combined'!D124</f>
        <v/>
      </c>
      <c r="E124" t="str">
        <f>'Assessed Non-TIF_Combined'!E124</f>
        <v/>
      </c>
      <c r="F124" t="str">
        <f>'Assessed Non-TIF_Combined'!F124</f>
        <v>2502</v>
      </c>
      <c r="G124" t="str">
        <f>'Assessed Non-TIF_Combined'!G124</f>
        <v>Gladbrook-Reinbeck</v>
      </c>
      <c r="H124" s="8">
        <f>SUMPRODUCT(SUMIFS(AssessedValuation[100% Residential],AssessedValuation[Dist],$C124:$E124,AssessedValuation[Tif_NonTIF],$A$4))</f>
        <v>0</v>
      </c>
      <c r="I124" s="8">
        <f>SUMPRODUCT(SUMIFS(AssessedValuation[100% Ag Land],AssessedValuation[Dist],$C124:$E124,AssessedValuation[Tif_NonTIF],$A$4))</f>
        <v>0</v>
      </c>
      <c r="J124" s="8">
        <f>SUMPRODUCT(SUMIFS(AssessedValuation[100% Ag Building],AssessedValuation[Dist],$C124:$E124,AssessedValuation[Tif_NonTIF],$A$4))</f>
        <v>0</v>
      </c>
      <c r="K124" s="8">
        <f>SUMPRODUCT(SUMIFS(AssessedValuation[100% Commercial],AssessedValuation[Dist],$C124:$E124,AssessedValuation[Tif_NonTIF],$A$4))</f>
        <v>0</v>
      </c>
      <c r="L124" s="8">
        <f>SUMPRODUCT(SUMIFS(AssessedValuation[100% Industrial],AssessedValuation[Dist],$C124:$E124,AssessedValuation[Tif_NonTIF],$A$4))</f>
        <v>20432030</v>
      </c>
      <c r="M124" s="8">
        <f>SUMPRODUCT(SUMIFS(AssessedValuation[100% Reserved],AssessedValuation[Dist],$C124:$E124,AssessedValuation[Tif_NonTIF],$A$4))</f>
        <v>0</v>
      </c>
      <c r="N124" s="8">
        <f>SUMPRODUCT(SUMIFS(AssessedValuation[100% Reserved4],AssessedValuation[Dist],$C124,AssessedValuation[Tif_NonTIF],$A$4))</f>
        <v>0</v>
      </c>
      <c r="O124" s="8">
        <f>SUMPRODUCT(SUMIFS(AssessedValuation[100% Railroads],AssessedValuation[Dist],$C124:$E124,AssessedValuation[Tif_NonTIF],$A$4))</f>
        <v>0</v>
      </c>
      <c r="P124" s="8">
        <f>SUMPRODUCT(SUMIFS(AssessedValuation[100% Utilities],AssessedValuation[Dist],$C124:$E124,AssessedValuation[Tif_NonTIF],$A$4))</f>
        <v>0</v>
      </c>
      <c r="Q124" s="8">
        <f>SUMPRODUCT(SUMIFS(AssessedValuation[100% Other],AssessedValuation[Dist],$C124:$E124,AssessedValuation[Tif_NonTIF],$A$4))</f>
        <v>0</v>
      </c>
      <c r="R124" s="8">
        <f>SUMPRODUCT(SUMIFS(AssessedValuation[100% Gross],AssessedValuation[Dist],$C124:$E124,AssessedValuation[Tif_NonTIF],$A$4))</f>
        <v>20432030</v>
      </c>
      <c r="S124" s="8">
        <f>SUMPRODUCT(SUMIFS(AssessedValuation[100% Military Exempt],AssessedValuation[Dist],$C124:$E124,AssessedValuation[Tif_NonTIF],$A$4))</f>
        <v>0</v>
      </c>
      <c r="T124" s="8">
        <f>SUMPRODUCT(SUMIFS(AssessedValuation[100% Homestead Exempt],AssessedValuation[Dist],$C124:$E124,AssessedValuation[Tif_NonTIF],$A$4))</f>
        <v>0</v>
      </c>
      <c r="U124" s="8">
        <f>SUMPRODUCT(SUMIFS(AssessedValuation[100% Net],AssessedValuation[Dist],$C124:$E124,AssessedValuation[Tif_NonTIF],$A$4))</f>
        <v>20432030</v>
      </c>
      <c r="V124" s="8">
        <f>SUMPRODUCT(SUMIFS(AssessedValuation[100% Gas &amp; Elec Utilities],AssessedValuation[Dist],$C124:$E124,AssessedValuation[Tif_NonTIF],$A$4))</f>
        <v>0</v>
      </c>
      <c r="W124" s="8">
        <f t="shared" si="1"/>
        <v>20432030</v>
      </c>
    </row>
    <row r="125" spans="1:23" x14ac:dyDescent="0.25">
      <c r="A125">
        <f>'Assessed Non-TIF_Combined'!A125</f>
        <v>2026</v>
      </c>
      <c r="B125" t="str">
        <f>'Assessed Non-TIF_Combined'!B125</f>
        <v>13</v>
      </c>
      <c r="C125" t="str">
        <f>'Assessed Non-TIF_Combined'!C125</f>
        <v>2511</v>
      </c>
      <c r="D125" t="str">
        <f>'Assessed Non-TIF_Combined'!D125</f>
        <v/>
      </c>
      <c r="E125" t="str">
        <f>'Assessed Non-TIF_Combined'!E125</f>
        <v/>
      </c>
      <c r="F125" t="str">
        <f>'Assessed Non-TIF_Combined'!F125</f>
        <v>2511</v>
      </c>
      <c r="G125" t="str">
        <f>'Assessed Non-TIF_Combined'!G125</f>
        <v>Glenwood</v>
      </c>
      <c r="H125" s="8">
        <f>SUMPRODUCT(SUMIFS(AssessedValuation[100% Residential],AssessedValuation[Dist],$C125:$E125,AssessedValuation[Tif_NonTIF],$A$4))</f>
        <v>31871942</v>
      </c>
      <c r="I125" s="8">
        <f>SUMPRODUCT(SUMIFS(AssessedValuation[100% Ag Land],AssessedValuation[Dist],$C125:$E125,AssessedValuation[Tif_NonTIF],$A$4))</f>
        <v>2740759</v>
      </c>
      <c r="J125" s="8">
        <f>SUMPRODUCT(SUMIFS(AssessedValuation[100% Ag Building],AssessedValuation[Dist],$C125:$E125,AssessedValuation[Tif_NonTIF],$A$4))</f>
        <v>21075</v>
      </c>
      <c r="K125" s="8">
        <f>SUMPRODUCT(SUMIFS(AssessedValuation[100% Commercial],AssessedValuation[Dist],$C125:$E125,AssessedValuation[Tif_NonTIF],$A$4))</f>
        <v>7757347</v>
      </c>
      <c r="L125" s="8">
        <f>SUMPRODUCT(SUMIFS(AssessedValuation[100% Industrial],AssessedValuation[Dist],$C125:$E125,AssessedValuation[Tif_NonTIF],$A$4))</f>
        <v>0</v>
      </c>
      <c r="M125" s="8">
        <f>SUMPRODUCT(SUMIFS(AssessedValuation[100% Reserved],AssessedValuation[Dist],$C125:$E125,AssessedValuation[Tif_NonTIF],$A$4))</f>
        <v>0</v>
      </c>
      <c r="N125" s="8">
        <f>SUMPRODUCT(SUMIFS(AssessedValuation[100% Reserved4],AssessedValuation[Dist],$C125,AssessedValuation[Tif_NonTIF],$A$4))</f>
        <v>0</v>
      </c>
      <c r="O125" s="8">
        <f>SUMPRODUCT(SUMIFS(AssessedValuation[100% Railroads],AssessedValuation[Dist],$C125:$E125,AssessedValuation[Tif_NonTIF],$A$4))</f>
        <v>0</v>
      </c>
      <c r="P125" s="8">
        <f>SUMPRODUCT(SUMIFS(AssessedValuation[100% Utilities],AssessedValuation[Dist],$C125:$E125,AssessedValuation[Tif_NonTIF],$A$4))</f>
        <v>0</v>
      </c>
      <c r="Q125" s="8">
        <f>SUMPRODUCT(SUMIFS(AssessedValuation[100% Other],AssessedValuation[Dist],$C125:$E125,AssessedValuation[Tif_NonTIF],$A$4))</f>
        <v>0</v>
      </c>
      <c r="R125" s="8">
        <f>SUMPRODUCT(SUMIFS(AssessedValuation[100% Gross],AssessedValuation[Dist],$C125:$E125,AssessedValuation[Tif_NonTIF],$A$4))</f>
        <v>42391123</v>
      </c>
      <c r="S125" s="8">
        <f>SUMPRODUCT(SUMIFS(AssessedValuation[100% Military Exempt],AssessedValuation[Dist],$C125:$E125,AssessedValuation[Tif_NonTIF],$A$4))</f>
        <v>0</v>
      </c>
      <c r="T125" s="8">
        <f>SUMPRODUCT(SUMIFS(AssessedValuation[100% Homestead Exempt],AssessedValuation[Dist],$C125:$E125,AssessedValuation[Tif_NonTIF],$A$4))</f>
        <v>0</v>
      </c>
      <c r="U125" s="8">
        <f>SUMPRODUCT(SUMIFS(AssessedValuation[100% Net],AssessedValuation[Dist],$C125:$E125,AssessedValuation[Tif_NonTIF],$A$4))</f>
        <v>42391123</v>
      </c>
      <c r="V125" s="8">
        <f>SUMPRODUCT(SUMIFS(AssessedValuation[100% Gas &amp; Elec Utilities],AssessedValuation[Dist],$C125:$E125,AssessedValuation[Tif_NonTIF],$A$4))</f>
        <v>0</v>
      </c>
      <c r="W125" s="8">
        <f t="shared" si="1"/>
        <v>42391123</v>
      </c>
    </row>
    <row r="126" spans="1:23" x14ac:dyDescent="0.25">
      <c r="A126">
        <f>'Assessed Non-TIF_Combined'!A126</f>
        <v>2026</v>
      </c>
      <c r="B126" t="str">
        <f>'Assessed Non-TIF_Combined'!B126</f>
        <v>11</v>
      </c>
      <c r="C126" t="str">
        <f>'Assessed Non-TIF_Combined'!C126</f>
        <v>2520</v>
      </c>
      <c r="D126" t="str">
        <f>'Assessed Non-TIF_Combined'!D126</f>
        <v/>
      </c>
      <c r="E126" t="str">
        <f>'Assessed Non-TIF_Combined'!E126</f>
        <v/>
      </c>
      <c r="F126" t="str">
        <f>'Assessed Non-TIF_Combined'!F126</f>
        <v>2520</v>
      </c>
      <c r="G126" t="str">
        <f>'Assessed Non-TIF_Combined'!G126</f>
        <v>Glidden-Ralston</v>
      </c>
      <c r="H126" s="8">
        <f>SUMPRODUCT(SUMIFS(AssessedValuation[100% Residential],AssessedValuation[Dist],$C126:$E126,AssessedValuation[Tif_NonTIF],$A$4))</f>
        <v>7620050</v>
      </c>
      <c r="I126" s="8">
        <f>SUMPRODUCT(SUMIFS(AssessedValuation[100% Ag Land],AssessedValuation[Dist],$C126:$E126,AssessedValuation[Tif_NonTIF],$A$4))</f>
        <v>0</v>
      </c>
      <c r="J126" s="8">
        <f>SUMPRODUCT(SUMIFS(AssessedValuation[100% Ag Building],AssessedValuation[Dist],$C126:$E126,AssessedValuation[Tif_NonTIF],$A$4))</f>
        <v>0</v>
      </c>
      <c r="K126" s="8">
        <f>SUMPRODUCT(SUMIFS(AssessedValuation[100% Commercial],AssessedValuation[Dist],$C126:$E126,AssessedValuation[Tif_NonTIF],$A$4))</f>
        <v>2025895</v>
      </c>
      <c r="L126" s="8">
        <f>SUMPRODUCT(SUMIFS(AssessedValuation[100% Industrial],AssessedValuation[Dist],$C126:$E126,AssessedValuation[Tif_NonTIF],$A$4))</f>
        <v>0</v>
      </c>
      <c r="M126" s="8">
        <f>SUMPRODUCT(SUMIFS(AssessedValuation[100% Reserved],AssessedValuation[Dist],$C126:$E126,AssessedValuation[Tif_NonTIF],$A$4))</f>
        <v>0</v>
      </c>
      <c r="N126" s="8">
        <f>SUMPRODUCT(SUMIFS(AssessedValuation[100% Reserved4],AssessedValuation[Dist],$C126,AssessedValuation[Tif_NonTIF],$A$4))</f>
        <v>0</v>
      </c>
      <c r="O126" s="8">
        <f>SUMPRODUCT(SUMIFS(AssessedValuation[100% Railroads],AssessedValuation[Dist],$C126:$E126,AssessedValuation[Tif_NonTIF],$A$4))</f>
        <v>0</v>
      </c>
      <c r="P126" s="8">
        <f>SUMPRODUCT(SUMIFS(AssessedValuation[100% Utilities],AssessedValuation[Dist],$C126:$E126,AssessedValuation[Tif_NonTIF],$A$4))</f>
        <v>0</v>
      </c>
      <c r="Q126" s="8">
        <f>SUMPRODUCT(SUMIFS(AssessedValuation[100% Other],AssessedValuation[Dist],$C126:$E126,AssessedValuation[Tif_NonTIF],$A$4))</f>
        <v>0</v>
      </c>
      <c r="R126" s="8">
        <f>SUMPRODUCT(SUMIFS(AssessedValuation[100% Gross],AssessedValuation[Dist],$C126:$E126,AssessedValuation[Tif_NonTIF],$A$4))</f>
        <v>9645945</v>
      </c>
      <c r="S126" s="8">
        <f>SUMPRODUCT(SUMIFS(AssessedValuation[100% Military Exempt],AssessedValuation[Dist],$C126:$E126,AssessedValuation[Tif_NonTIF],$A$4))</f>
        <v>4000</v>
      </c>
      <c r="T126" s="8">
        <f>SUMPRODUCT(SUMIFS(AssessedValuation[100% Homestead Exempt],AssessedValuation[Dist],$C126:$E126,AssessedValuation[Tif_NonTIF],$A$4))</f>
        <v>26000</v>
      </c>
      <c r="U126" s="8">
        <f>SUMPRODUCT(SUMIFS(AssessedValuation[100% Net],AssessedValuation[Dist],$C126:$E126,AssessedValuation[Tif_NonTIF],$A$4))</f>
        <v>9615945</v>
      </c>
      <c r="V126" s="8">
        <f>SUMPRODUCT(SUMIFS(AssessedValuation[100% Gas &amp; Elec Utilities],AssessedValuation[Dist],$C126:$E126,AssessedValuation[Tif_NonTIF],$A$4))</f>
        <v>0</v>
      </c>
      <c r="W126" s="8">
        <f t="shared" si="1"/>
        <v>9615945</v>
      </c>
    </row>
    <row r="127" spans="1:23" x14ac:dyDescent="0.25">
      <c r="A127">
        <f>'Assessed Non-TIF_Combined'!A127</f>
        <v>2026</v>
      </c>
      <c r="B127" t="str">
        <f>'Assessed Non-TIF_Combined'!B127</f>
        <v>07</v>
      </c>
      <c r="C127" t="str">
        <f>'Assessed Non-TIF_Combined'!C127</f>
        <v>2682</v>
      </c>
      <c r="D127" t="str">
        <f>'Assessed Non-TIF_Combined'!D127</f>
        <v/>
      </c>
      <c r="E127" t="str">
        <f>'Assessed Non-TIF_Combined'!E127</f>
        <v/>
      </c>
      <c r="F127" t="str">
        <f>'Assessed Non-TIF_Combined'!F127</f>
        <v>2682</v>
      </c>
      <c r="G127" t="str">
        <f>'Assessed Non-TIF_Combined'!G127</f>
        <v>GMG</v>
      </c>
      <c r="H127" s="8">
        <f>SUMPRODUCT(SUMIFS(AssessedValuation[100% Residential],AssessedValuation[Dist],$C127:$E127,AssessedValuation[Tif_NonTIF],$A$4))</f>
        <v>0</v>
      </c>
      <c r="I127" s="8">
        <f>SUMPRODUCT(SUMIFS(AssessedValuation[100% Ag Land],AssessedValuation[Dist],$C127:$E127,AssessedValuation[Tif_NonTIF],$A$4))</f>
        <v>0</v>
      </c>
      <c r="J127" s="8">
        <f>SUMPRODUCT(SUMIFS(AssessedValuation[100% Ag Building],AssessedValuation[Dist],$C127:$E127,AssessedValuation[Tif_NonTIF],$A$4))</f>
        <v>0</v>
      </c>
      <c r="K127" s="8">
        <f>SUMPRODUCT(SUMIFS(AssessedValuation[100% Commercial],AssessedValuation[Dist],$C127:$E127,AssessedValuation[Tif_NonTIF],$A$4))</f>
        <v>0</v>
      </c>
      <c r="L127" s="8">
        <f>SUMPRODUCT(SUMIFS(AssessedValuation[100% Industrial],AssessedValuation[Dist],$C127:$E127,AssessedValuation[Tif_NonTIF],$A$4))</f>
        <v>3313980</v>
      </c>
      <c r="M127" s="8">
        <f>SUMPRODUCT(SUMIFS(AssessedValuation[100% Reserved],AssessedValuation[Dist],$C127:$E127,AssessedValuation[Tif_NonTIF],$A$4))</f>
        <v>0</v>
      </c>
      <c r="N127" s="8">
        <f>SUMPRODUCT(SUMIFS(AssessedValuation[100% Reserved4],AssessedValuation[Dist],$C127,AssessedValuation[Tif_NonTIF],$A$4))</f>
        <v>0</v>
      </c>
      <c r="O127" s="8">
        <f>SUMPRODUCT(SUMIFS(AssessedValuation[100% Railroads],AssessedValuation[Dist],$C127:$E127,AssessedValuation[Tif_NonTIF],$A$4))</f>
        <v>0</v>
      </c>
      <c r="P127" s="8">
        <f>SUMPRODUCT(SUMIFS(AssessedValuation[100% Utilities],AssessedValuation[Dist],$C127:$E127,AssessedValuation[Tif_NonTIF],$A$4))</f>
        <v>0</v>
      </c>
      <c r="Q127" s="8">
        <f>SUMPRODUCT(SUMIFS(AssessedValuation[100% Other],AssessedValuation[Dist],$C127:$E127,AssessedValuation[Tif_NonTIF],$A$4))</f>
        <v>0</v>
      </c>
      <c r="R127" s="8">
        <f>SUMPRODUCT(SUMIFS(AssessedValuation[100% Gross],AssessedValuation[Dist],$C127:$E127,AssessedValuation[Tif_NonTIF],$A$4))</f>
        <v>3313980</v>
      </c>
      <c r="S127" s="8">
        <f>SUMPRODUCT(SUMIFS(AssessedValuation[100% Military Exempt],AssessedValuation[Dist],$C127:$E127,AssessedValuation[Tif_NonTIF],$A$4))</f>
        <v>0</v>
      </c>
      <c r="T127" s="8">
        <f>SUMPRODUCT(SUMIFS(AssessedValuation[100% Homestead Exempt],AssessedValuation[Dist],$C127:$E127,AssessedValuation[Tif_NonTIF],$A$4))</f>
        <v>0</v>
      </c>
      <c r="U127" s="8">
        <f>SUMPRODUCT(SUMIFS(AssessedValuation[100% Net],AssessedValuation[Dist],$C127:$E127,AssessedValuation[Tif_NonTIF],$A$4))</f>
        <v>3313980</v>
      </c>
      <c r="V127" s="8">
        <f>SUMPRODUCT(SUMIFS(AssessedValuation[100% Gas &amp; Elec Utilities],AssessedValuation[Dist],$C127:$E127,AssessedValuation[Tif_NonTIF],$A$4))</f>
        <v>0</v>
      </c>
      <c r="W127" s="8">
        <f t="shared" si="1"/>
        <v>3313980</v>
      </c>
    </row>
    <row r="128" spans="1:23" x14ac:dyDescent="0.25">
      <c r="A128">
        <f>'Assessed Non-TIF_Combined'!A128</f>
        <v>2026</v>
      </c>
      <c r="B128" t="str">
        <f>'Assessed Non-TIF_Combined'!B128</f>
        <v>05</v>
      </c>
      <c r="C128" t="str">
        <f>'Assessed Non-TIF_Combined'!C128</f>
        <v>2556</v>
      </c>
      <c r="D128" t="str">
        <f>'Assessed Non-TIF_Combined'!D128</f>
        <v/>
      </c>
      <c r="E128" t="str">
        <f>'Assessed Non-TIF_Combined'!E128</f>
        <v/>
      </c>
      <c r="F128" t="str">
        <f>'Assessed Non-TIF_Combined'!F128</f>
        <v>2556</v>
      </c>
      <c r="G128" t="str">
        <f>'Assessed Non-TIF_Combined'!G128</f>
        <v>Graettinger-Terril</v>
      </c>
      <c r="H128" s="8">
        <f>SUMPRODUCT(SUMIFS(AssessedValuation[100% Residential],AssessedValuation[Dist],$C128:$E128,AssessedValuation[Tif_NonTIF],$A$4))</f>
        <v>2563231</v>
      </c>
      <c r="I128" s="8">
        <f>SUMPRODUCT(SUMIFS(AssessedValuation[100% Ag Land],AssessedValuation[Dist],$C128:$E128,AssessedValuation[Tif_NonTIF],$A$4))</f>
        <v>0</v>
      </c>
      <c r="J128" s="8">
        <f>SUMPRODUCT(SUMIFS(AssessedValuation[100% Ag Building],AssessedValuation[Dist],$C128:$E128,AssessedValuation[Tif_NonTIF],$A$4))</f>
        <v>0</v>
      </c>
      <c r="K128" s="8">
        <f>SUMPRODUCT(SUMIFS(AssessedValuation[100% Commercial],AssessedValuation[Dist],$C128:$E128,AssessedValuation[Tif_NonTIF],$A$4))</f>
        <v>1872966</v>
      </c>
      <c r="L128" s="8">
        <f>SUMPRODUCT(SUMIFS(AssessedValuation[100% Industrial],AssessedValuation[Dist],$C128:$E128,AssessedValuation[Tif_NonTIF],$A$4))</f>
        <v>4127193</v>
      </c>
      <c r="M128" s="8">
        <f>SUMPRODUCT(SUMIFS(AssessedValuation[100% Reserved],AssessedValuation[Dist],$C128:$E128,AssessedValuation[Tif_NonTIF],$A$4))</f>
        <v>0</v>
      </c>
      <c r="N128" s="8">
        <f>SUMPRODUCT(SUMIFS(AssessedValuation[100% Reserved4],AssessedValuation[Dist],$C128,AssessedValuation[Tif_NonTIF],$A$4))</f>
        <v>0</v>
      </c>
      <c r="O128" s="8">
        <f>SUMPRODUCT(SUMIFS(AssessedValuation[100% Railroads],AssessedValuation[Dist],$C128:$E128,AssessedValuation[Tif_NonTIF],$A$4))</f>
        <v>0</v>
      </c>
      <c r="P128" s="8">
        <f>SUMPRODUCT(SUMIFS(AssessedValuation[100% Utilities],AssessedValuation[Dist],$C128:$E128,AssessedValuation[Tif_NonTIF],$A$4))</f>
        <v>0</v>
      </c>
      <c r="Q128" s="8">
        <f>SUMPRODUCT(SUMIFS(AssessedValuation[100% Other],AssessedValuation[Dist],$C128:$E128,AssessedValuation[Tif_NonTIF],$A$4))</f>
        <v>0</v>
      </c>
      <c r="R128" s="8">
        <f>SUMPRODUCT(SUMIFS(AssessedValuation[100% Gross],AssessedValuation[Dist],$C128:$E128,AssessedValuation[Tif_NonTIF],$A$4))</f>
        <v>8563390</v>
      </c>
      <c r="S128" s="8">
        <f>SUMPRODUCT(SUMIFS(AssessedValuation[100% Military Exempt],AssessedValuation[Dist],$C128:$E128,AssessedValuation[Tif_NonTIF],$A$4))</f>
        <v>0</v>
      </c>
      <c r="T128" s="8">
        <f>SUMPRODUCT(SUMIFS(AssessedValuation[100% Homestead Exempt],AssessedValuation[Dist],$C128:$E128,AssessedValuation[Tif_NonTIF],$A$4))</f>
        <v>0</v>
      </c>
      <c r="U128" s="8">
        <f>SUMPRODUCT(SUMIFS(AssessedValuation[100% Net],AssessedValuation[Dist],$C128:$E128,AssessedValuation[Tif_NonTIF],$A$4))</f>
        <v>8563390</v>
      </c>
      <c r="V128" s="8">
        <f>SUMPRODUCT(SUMIFS(AssessedValuation[100% Gas &amp; Elec Utilities],AssessedValuation[Dist],$C128:$E128,AssessedValuation[Tif_NonTIF],$A$4))</f>
        <v>0</v>
      </c>
      <c r="W128" s="8">
        <f t="shared" si="1"/>
        <v>8563390</v>
      </c>
    </row>
    <row r="129" spans="1:23" x14ac:dyDescent="0.25">
      <c r="A129">
        <f>'Assessed Non-TIF_Combined'!A129</f>
        <v>2026</v>
      </c>
      <c r="B129" t="str">
        <f>'Assessed Non-TIF_Combined'!B129</f>
        <v>05</v>
      </c>
      <c r="C129" t="str">
        <f>'Assessed Non-TIF_Combined'!C129</f>
        <v>3195</v>
      </c>
      <c r="D129" t="str">
        <f>'Assessed Non-TIF_Combined'!D129</f>
        <v/>
      </c>
      <c r="E129" t="str">
        <f>'Assessed Non-TIF_Combined'!E129</f>
        <v/>
      </c>
      <c r="F129" t="str">
        <f>'Assessed Non-TIF_Combined'!F129</f>
        <v>3195</v>
      </c>
      <c r="G129" t="str">
        <f>'Assessed Non-TIF_Combined'!G129</f>
        <v>Greene County</v>
      </c>
      <c r="H129" s="8">
        <f>SUMPRODUCT(SUMIFS(AssessedValuation[100% Residential],AssessedValuation[Dist],$C129:$E129,AssessedValuation[Tif_NonTIF],$A$4))</f>
        <v>10091177</v>
      </c>
      <c r="I129" s="8">
        <f>SUMPRODUCT(SUMIFS(AssessedValuation[100% Ag Land],AssessedValuation[Dist],$C129:$E129,AssessedValuation[Tif_NonTIF],$A$4))</f>
        <v>0</v>
      </c>
      <c r="J129" s="8">
        <f>SUMPRODUCT(SUMIFS(AssessedValuation[100% Ag Building],AssessedValuation[Dist],$C129:$E129,AssessedValuation[Tif_NonTIF],$A$4))</f>
        <v>0</v>
      </c>
      <c r="K129" s="8">
        <f>SUMPRODUCT(SUMIFS(AssessedValuation[100% Commercial],AssessedValuation[Dist],$C129:$E129,AssessedValuation[Tif_NonTIF],$A$4))</f>
        <v>23244787</v>
      </c>
      <c r="L129" s="8">
        <f>SUMPRODUCT(SUMIFS(AssessedValuation[100% Industrial],AssessedValuation[Dist],$C129:$E129,AssessedValuation[Tif_NonTIF],$A$4))</f>
        <v>88626607</v>
      </c>
      <c r="M129" s="8">
        <f>SUMPRODUCT(SUMIFS(AssessedValuation[100% Reserved],AssessedValuation[Dist],$C129:$E129,AssessedValuation[Tif_NonTIF],$A$4))</f>
        <v>0</v>
      </c>
      <c r="N129" s="8">
        <f>SUMPRODUCT(SUMIFS(AssessedValuation[100% Reserved4],AssessedValuation[Dist],$C129,AssessedValuation[Tif_NonTIF],$A$4))</f>
        <v>0</v>
      </c>
      <c r="O129" s="8">
        <f>SUMPRODUCT(SUMIFS(AssessedValuation[100% Railroads],AssessedValuation[Dist],$C129:$E129,AssessedValuation[Tif_NonTIF],$A$4))</f>
        <v>0</v>
      </c>
      <c r="P129" s="8">
        <f>SUMPRODUCT(SUMIFS(AssessedValuation[100% Utilities],AssessedValuation[Dist],$C129:$E129,AssessedValuation[Tif_NonTIF],$A$4))</f>
        <v>0</v>
      </c>
      <c r="Q129" s="8">
        <f>SUMPRODUCT(SUMIFS(AssessedValuation[100% Other],AssessedValuation[Dist],$C129:$E129,AssessedValuation[Tif_NonTIF],$A$4))</f>
        <v>0</v>
      </c>
      <c r="R129" s="8">
        <f>SUMPRODUCT(SUMIFS(AssessedValuation[100% Gross],AssessedValuation[Dist],$C129:$E129,AssessedValuation[Tif_NonTIF],$A$4))</f>
        <v>121962571</v>
      </c>
      <c r="S129" s="8">
        <f>SUMPRODUCT(SUMIFS(AssessedValuation[100% Military Exempt],AssessedValuation[Dist],$C129:$E129,AssessedValuation[Tif_NonTIF],$A$4))</f>
        <v>12000</v>
      </c>
      <c r="T129" s="8">
        <f>SUMPRODUCT(SUMIFS(AssessedValuation[100% Homestead Exempt],AssessedValuation[Dist],$C129:$E129,AssessedValuation[Tif_NonTIF],$A$4))</f>
        <v>44417</v>
      </c>
      <c r="U129" s="8">
        <f>SUMPRODUCT(SUMIFS(AssessedValuation[100% Net],AssessedValuation[Dist],$C129:$E129,AssessedValuation[Tif_NonTIF],$A$4))</f>
        <v>121906154</v>
      </c>
      <c r="V129" s="8">
        <f>SUMPRODUCT(SUMIFS(AssessedValuation[100% Gas &amp; Elec Utilities],AssessedValuation[Dist],$C129:$E129,AssessedValuation[Tif_NonTIF],$A$4))</f>
        <v>0</v>
      </c>
      <c r="W129" s="8">
        <f t="shared" si="1"/>
        <v>121906154</v>
      </c>
    </row>
    <row r="130" spans="1:23" x14ac:dyDescent="0.25">
      <c r="A130">
        <f>'Assessed Non-TIF_Combined'!A130</f>
        <v>2026</v>
      </c>
      <c r="B130" t="str">
        <f>'Assessed Non-TIF_Combined'!B130</f>
        <v>07</v>
      </c>
      <c r="C130" t="str">
        <f>'Assessed Non-TIF_Combined'!C130</f>
        <v>2709</v>
      </c>
      <c r="D130" t="str">
        <f>'Assessed Non-TIF_Combined'!D130</f>
        <v/>
      </c>
      <c r="E130" t="str">
        <f>'Assessed Non-TIF_Combined'!E130</f>
        <v/>
      </c>
      <c r="F130" t="str">
        <f>'Assessed Non-TIF_Combined'!F130</f>
        <v>2709</v>
      </c>
      <c r="G130" t="str">
        <f>'Assessed Non-TIF_Combined'!G130</f>
        <v>Grinnell-Newburg</v>
      </c>
      <c r="H130" s="8">
        <f>SUMPRODUCT(SUMIFS(AssessedValuation[100% Residential],AssessedValuation[Dist],$C130:$E130,AssessedValuation[Tif_NonTIF],$A$4))</f>
        <v>85565487</v>
      </c>
      <c r="I130" s="8">
        <f>SUMPRODUCT(SUMIFS(AssessedValuation[100% Ag Land],AssessedValuation[Dist],$C130:$E130,AssessedValuation[Tif_NonTIF],$A$4))</f>
        <v>0</v>
      </c>
      <c r="J130" s="8">
        <f>SUMPRODUCT(SUMIFS(AssessedValuation[100% Ag Building],AssessedValuation[Dist],$C130:$E130,AssessedValuation[Tif_NonTIF],$A$4))</f>
        <v>0</v>
      </c>
      <c r="K130" s="8">
        <f>SUMPRODUCT(SUMIFS(AssessedValuation[100% Commercial],AssessedValuation[Dist],$C130:$E130,AssessedValuation[Tif_NonTIF],$A$4))</f>
        <v>57697380</v>
      </c>
      <c r="L130" s="8">
        <f>SUMPRODUCT(SUMIFS(AssessedValuation[100% Industrial],AssessedValuation[Dist],$C130:$E130,AssessedValuation[Tif_NonTIF],$A$4))</f>
        <v>16424247</v>
      </c>
      <c r="M130" s="8">
        <f>SUMPRODUCT(SUMIFS(AssessedValuation[100% Reserved],AssessedValuation[Dist],$C130:$E130,AssessedValuation[Tif_NonTIF],$A$4))</f>
        <v>0</v>
      </c>
      <c r="N130" s="8">
        <f>SUMPRODUCT(SUMIFS(AssessedValuation[100% Reserved4],AssessedValuation[Dist],$C130,AssessedValuation[Tif_NonTIF],$A$4))</f>
        <v>0</v>
      </c>
      <c r="O130" s="8">
        <f>SUMPRODUCT(SUMIFS(AssessedValuation[100% Railroads],AssessedValuation[Dist],$C130:$E130,AssessedValuation[Tif_NonTIF],$A$4))</f>
        <v>0</v>
      </c>
      <c r="P130" s="8">
        <f>SUMPRODUCT(SUMIFS(AssessedValuation[100% Utilities],AssessedValuation[Dist],$C130:$E130,AssessedValuation[Tif_NonTIF],$A$4))</f>
        <v>0</v>
      </c>
      <c r="Q130" s="8">
        <f>SUMPRODUCT(SUMIFS(AssessedValuation[100% Other],AssessedValuation[Dist],$C130:$E130,AssessedValuation[Tif_NonTIF],$A$4))</f>
        <v>0</v>
      </c>
      <c r="R130" s="8">
        <f>SUMPRODUCT(SUMIFS(AssessedValuation[100% Gross],AssessedValuation[Dist],$C130:$E130,AssessedValuation[Tif_NonTIF],$A$4))</f>
        <v>159687114</v>
      </c>
      <c r="S130" s="8">
        <f>SUMPRODUCT(SUMIFS(AssessedValuation[100% Military Exempt],AssessedValuation[Dist],$C130:$E130,AssessedValuation[Tif_NonTIF],$A$4))</f>
        <v>0</v>
      </c>
      <c r="T130" s="8">
        <f>SUMPRODUCT(SUMIFS(AssessedValuation[100% Homestead Exempt],AssessedValuation[Dist],$C130:$E130,AssessedValuation[Tif_NonTIF],$A$4))</f>
        <v>0</v>
      </c>
      <c r="U130" s="8">
        <f>SUMPRODUCT(SUMIFS(AssessedValuation[100% Net],AssessedValuation[Dist],$C130:$E130,AssessedValuation[Tif_NonTIF],$A$4))</f>
        <v>159687114</v>
      </c>
      <c r="V130" s="8">
        <f>SUMPRODUCT(SUMIFS(AssessedValuation[100% Gas &amp; Elec Utilities],AssessedValuation[Dist],$C130:$E130,AssessedValuation[Tif_NonTIF],$A$4))</f>
        <v>0</v>
      </c>
      <c r="W130" s="8">
        <f t="shared" si="1"/>
        <v>159687114</v>
      </c>
    </row>
    <row r="131" spans="1:23" x14ac:dyDescent="0.25">
      <c r="A131">
        <f>'Assessed Non-TIF_Combined'!A131</f>
        <v>2026</v>
      </c>
      <c r="B131" t="str">
        <f>'Assessed Non-TIF_Combined'!B131</f>
        <v>13</v>
      </c>
      <c r="C131" t="str">
        <f>'Assessed Non-TIF_Combined'!C131</f>
        <v>2718</v>
      </c>
      <c r="D131" t="str">
        <f>'Assessed Non-TIF_Combined'!D131</f>
        <v/>
      </c>
      <c r="E131" t="str">
        <f>'Assessed Non-TIF_Combined'!E131</f>
        <v/>
      </c>
      <c r="F131" t="str">
        <f>'Assessed Non-TIF_Combined'!F131</f>
        <v>2718</v>
      </c>
      <c r="G131" t="str">
        <f>'Assessed Non-TIF_Combined'!G131</f>
        <v>Griswold</v>
      </c>
      <c r="H131" s="8">
        <f>SUMPRODUCT(SUMIFS(AssessedValuation[100% Residential],AssessedValuation[Dist],$C131:$E131,AssessedValuation[Tif_NonTIF],$A$4))</f>
        <v>0</v>
      </c>
      <c r="I131" s="8">
        <f>SUMPRODUCT(SUMIFS(AssessedValuation[100% Ag Land],AssessedValuation[Dist],$C131:$E131,AssessedValuation[Tif_NonTIF],$A$4))</f>
        <v>0</v>
      </c>
      <c r="J131" s="8">
        <f>SUMPRODUCT(SUMIFS(AssessedValuation[100% Ag Building],AssessedValuation[Dist],$C131:$E131,AssessedValuation[Tif_NonTIF],$A$4))</f>
        <v>0</v>
      </c>
      <c r="K131" s="8">
        <f>SUMPRODUCT(SUMIFS(AssessedValuation[100% Commercial],AssessedValuation[Dist],$C131:$E131,AssessedValuation[Tif_NonTIF],$A$4))</f>
        <v>1317113</v>
      </c>
      <c r="L131" s="8">
        <f>SUMPRODUCT(SUMIFS(AssessedValuation[100% Industrial],AssessedValuation[Dist],$C131:$E131,AssessedValuation[Tif_NonTIF],$A$4))</f>
        <v>0</v>
      </c>
      <c r="M131" s="8">
        <f>SUMPRODUCT(SUMIFS(AssessedValuation[100% Reserved],AssessedValuation[Dist],$C131:$E131,AssessedValuation[Tif_NonTIF],$A$4))</f>
        <v>0</v>
      </c>
      <c r="N131" s="8">
        <f>SUMPRODUCT(SUMIFS(AssessedValuation[100% Reserved4],AssessedValuation[Dist],$C131,AssessedValuation[Tif_NonTIF],$A$4))</f>
        <v>0</v>
      </c>
      <c r="O131" s="8">
        <f>SUMPRODUCT(SUMIFS(AssessedValuation[100% Railroads],AssessedValuation[Dist],$C131:$E131,AssessedValuation[Tif_NonTIF],$A$4))</f>
        <v>0</v>
      </c>
      <c r="P131" s="8">
        <f>SUMPRODUCT(SUMIFS(AssessedValuation[100% Utilities],AssessedValuation[Dist],$C131:$E131,AssessedValuation[Tif_NonTIF],$A$4))</f>
        <v>0</v>
      </c>
      <c r="Q131" s="8">
        <f>SUMPRODUCT(SUMIFS(AssessedValuation[100% Other],AssessedValuation[Dist],$C131:$E131,AssessedValuation[Tif_NonTIF],$A$4))</f>
        <v>0</v>
      </c>
      <c r="R131" s="8">
        <f>SUMPRODUCT(SUMIFS(AssessedValuation[100% Gross],AssessedValuation[Dist],$C131:$E131,AssessedValuation[Tif_NonTIF],$A$4))</f>
        <v>1317113</v>
      </c>
      <c r="S131" s="8">
        <f>SUMPRODUCT(SUMIFS(AssessedValuation[100% Military Exempt],AssessedValuation[Dist],$C131:$E131,AssessedValuation[Tif_NonTIF],$A$4))</f>
        <v>0</v>
      </c>
      <c r="T131" s="8">
        <f>SUMPRODUCT(SUMIFS(AssessedValuation[100% Homestead Exempt],AssessedValuation[Dist],$C131:$E131,AssessedValuation[Tif_NonTIF],$A$4))</f>
        <v>0</v>
      </c>
      <c r="U131" s="8">
        <f>SUMPRODUCT(SUMIFS(AssessedValuation[100% Net],AssessedValuation[Dist],$C131:$E131,AssessedValuation[Tif_NonTIF],$A$4))</f>
        <v>1317113</v>
      </c>
      <c r="V131" s="8">
        <f>SUMPRODUCT(SUMIFS(AssessedValuation[100% Gas &amp; Elec Utilities],AssessedValuation[Dist],$C131:$E131,AssessedValuation[Tif_NonTIF],$A$4))</f>
        <v>0</v>
      </c>
      <c r="W131" s="8">
        <f t="shared" si="1"/>
        <v>1317113</v>
      </c>
    </row>
    <row r="132" spans="1:23" x14ac:dyDescent="0.25">
      <c r="A132">
        <f>'Assessed Non-TIF_Combined'!A132</f>
        <v>2026</v>
      </c>
      <c r="B132" t="str">
        <f>'Assessed Non-TIF_Combined'!B132</f>
        <v>07</v>
      </c>
      <c r="C132" t="str">
        <f>'Assessed Non-TIF_Combined'!C132</f>
        <v>2727</v>
      </c>
      <c r="D132" t="str">
        <f>'Assessed Non-TIF_Combined'!D132</f>
        <v/>
      </c>
      <c r="E132" t="str">
        <f>'Assessed Non-TIF_Combined'!E132</f>
        <v/>
      </c>
      <c r="F132" t="str">
        <f>'Assessed Non-TIF_Combined'!F132</f>
        <v>2727</v>
      </c>
      <c r="G132" t="str">
        <f>'Assessed Non-TIF_Combined'!G132</f>
        <v>Grundy Center</v>
      </c>
      <c r="H132" s="8">
        <f>SUMPRODUCT(SUMIFS(AssessedValuation[100% Residential],AssessedValuation[Dist],$C132:$E132,AssessedValuation[Tif_NonTIF],$A$4))</f>
        <v>4620975</v>
      </c>
      <c r="I132" s="8">
        <f>SUMPRODUCT(SUMIFS(AssessedValuation[100% Ag Land],AssessedValuation[Dist],$C132:$E132,AssessedValuation[Tif_NonTIF],$A$4))</f>
        <v>0</v>
      </c>
      <c r="J132" s="8">
        <f>SUMPRODUCT(SUMIFS(AssessedValuation[100% Ag Building],AssessedValuation[Dist],$C132:$E132,AssessedValuation[Tif_NonTIF],$A$4))</f>
        <v>0</v>
      </c>
      <c r="K132" s="8">
        <f>SUMPRODUCT(SUMIFS(AssessedValuation[100% Commercial],AssessedValuation[Dist],$C132:$E132,AssessedValuation[Tif_NonTIF],$A$4))</f>
        <v>14907779</v>
      </c>
      <c r="L132" s="8">
        <f>SUMPRODUCT(SUMIFS(AssessedValuation[100% Industrial],AssessedValuation[Dist],$C132:$E132,AssessedValuation[Tif_NonTIF],$A$4))</f>
        <v>72317</v>
      </c>
      <c r="M132" s="8">
        <f>SUMPRODUCT(SUMIFS(AssessedValuation[100% Reserved],AssessedValuation[Dist],$C132:$E132,AssessedValuation[Tif_NonTIF],$A$4))</f>
        <v>0</v>
      </c>
      <c r="N132" s="8">
        <f>SUMPRODUCT(SUMIFS(AssessedValuation[100% Reserved4],AssessedValuation[Dist],$C132,AssessedValuation[Tif_NonTIF],$A$4))</f>
        <v>0</v>
      </c>
      <c r="O132" s="8">
        <f>SUMPRODUCT(SUMIFS(AssessedValuation[100% Railroads],AssessedValuation[Dist],$C132:$E132,AssessedValuation[Tif_NonTIF],$A$4))</f>
        <v>0</v>
      </c>
      <c r="P132" s="8">
        <f>SUMPRODUCT(SUMIFS(AssessedValuation[100% Utilities],AssessedValuation[Dist],$C132:$E132,AssessedValuation[Tif_NonTIF],$A$4))</f>
        <v>0</v>
      </c>
      <c r="Q132" s="8">
        <f>SUMPRODUCT(SUMIFS(AssessedValuation[100% Other],AssessedValuation[Dist],$C132:$E132,AssessedValuation[Tif_NonTIF],$A$4))</f>
        <v>0</v>
      </c>
      <c r="R132" s="8">
        <f>SUMPRODUCT(SUMIFS(AssessedValuation[100% Gross],AssessedValuation[Dist],$C132:$E132,AssessedValuation[Tif_NonTIF],$A$4))</f>
        <v>19601071</v>
      </c>
      <c r="S132" s="8">
        <f>SUMPRODUCT(SUMIFS(AssessedValuation[100% Military Exempt],AssessedValuation[Dist],$C132:$E132,AssessedValuation[Tif_NonTIF],$A$4))</f>
        <v>0</v>
      </c>
      <c r="T132" s="8">
        <f>SUMPRODUCT(SUMIFS(AssessedValuation[100% Homestead Exempt],AssessedValuation[Dist],$C132:$E132,AssessedValuation[Tif_NonTIF],$A$4))</f>
        <v>0</v>
      </c>
      <c r="U132" s="8">
        <f>SUMPRODUCT(SUMIFS(AssessedValuation[100% Net],AssessedValuation[Dist],$C132:$E132,AssessedValuation[Tif_NonTIF],$A$4))</f>
        <v>19601071</v>
      </c>
      <c r="V132" s="8">
        <f>SUMPRODUCT(SUMIFS(AssessedValuation[100% Gas &amp; Elec Utilities],AssessedValuation[Dist],$C132:$E132,AssessedValuation[Tif_NonTIF],$A$4))</f>
        <v>0</v>
      </c>
      <c r="W132" s="8">
        <f t="shared" si="1"/>
        <v>19601071</v>
      </c>
    </row>
    <row r="133" spans="1:23" x14ac:dyDescent="0.25">
      <c r="A133">
        <f>'Assessed Non-TIF_Combined'!A133</f>
        <v>2026</v>
      </c>
      <c r="B133" t="str">
        <f>'Assessed Non-TIF_Combined'!B133</f>
        <v>11</v>
      </c>
      <c r="C133" t="str">
        <f>'Assessed Non-TIF_Combined'!C133</f>
        <v>2754</v>
      </c>
      <c r="D133" t="str">
        <f>'Assessed Non-TIF_Combined'!D133</f>
        <v/>
      </c>
      <c r="E133" t="str">
        <f>'Assessed Non-TIF_Combined'!E133</f>
        <v/>
      </c>
      <c r="F133" t="str">
        <f>'Assessed Non-TIF_Combined'!F133</f>
        <v>2754</v>
      </c>
      <c r="G133" t="str">
        <f>'Assessed Non-TIF_Combined'!G133</f>
        <v>Guthrie Center</v>
      </c>
      <c r="H133" s="8">
        <f>SUMPRODUCT(SUMIFS(AssessedValuation[100% Residential],AssessedValuation[Dist],$C133:$E133,AssessedValuation[Tif_NonTIF],$A$4))</f>
        <v>835994</v>
      </c>
      <c r="I133" s="8">
        <f>SUMPRODUCT(SUMIFS(AssessedValuation[100% Ag Land],AssessedValuation[Dist],$C133:$E133,AssessedValuation[Tif_NonTIF],$A$4))</f>
        <v>117559</v>
      </c>
      <c r="J133" s="8">
        <f>SUMPRODUCT(SUMIFS(AssessedValuation[100% Ag Building],AssessedValuation[Dist],$C133:$E133,AssessedValuation[Tif_NonTIF],$A$4))</f>
        <v>0</v>
      </c>
      <c r="K133" s="8">
        <f>SUMPRODUCT(SUMIFS(AssessedValuation[100% Commercial],AssessedValuation[Dist],$C133:$E133,AssessedValuation[Tif_NonTIF],$A$4))</f>
        <v>260810</v>
      </c>
      <c r="L133" s="8">
        <f>SUMPRODUCT(SUMIFS(AssessedValuation[100% Industrial],AssessedValuation[Dist],$C133:$E133,AssessedValuation[Tif_NonTIF],$A$4))</f>
        <v>0</v>
      </c>
      <c r="M133" s="8">
        <f>SUMPRODUCT(SUMIFS(AssessedValuation[100% Reserved],AssessedValuation[Dist],$C133:$E133,AssessedValuation[Tif_NonTIF],$A$4))</f>
        <v>0</v>
      </c>
      <c r="N133" s="8">
        <f>SUMPRODUCT(SUMIFS(AssessedValuation[100% Reserved4],AssessedValuation[Dist],$C133,AssessedValuation[Tif_NonTIF],$A$4))</f>
        <v>0</v>
      </c>
      <c r="O133" s="8">
        <f>SUMPRODUCT(SUMIFS(AssessedValuation[100% Railroads],AssessedValuation[Dist],$C133:$E133,AssessedValuation[Tif_NonTIF],$A$4))</f>
        <v>0</v>
      </c>
      <c r="P133" s="8">
        <f>SUMPRODUCT(SUMIFS(AssessedValuation[100% Utilities],AssessedValuation[Dist],$C133:$E133,AssessedValuation[Tif_NonTIF],$A$4))</f>
        <v>0</v>
      </c>
      <c r="Q133" s="8">
        <f>SUMPRODUCT(SUMIFS(AssessedValuation[100% Other],AssessedValuation[Dist],$C133:$E133,AssessedValuation[Tif_NonTIF],$A$4))</f>
        <v>0</v>
      </c>
      <c r="R133" s="8">
        <f>SUMPRODUCT(SUMIFS(AssessedValuation[100% Gross],AssessedValuation[Dist],$C133:$E133,AssessedValuation[Tif_NonTIF],$A$4))</f>
        <v>1214363</v>
      </c>
      <c r="S133" s="8">
        <f>SUMPRODUCT(SUMIFS(AssessedValuation[100% Military Exempt],AssessedValuation[Dist],$C133:$E133,AssessedValuation[Tif_NonTIF],$A$4))</f>
        <v>0</v>
      </c>
      <c r="T133" s="8">
        <f>SUMPRODUCT(SUMIFS(AssessedValuation[100% Homestead Exempt],AssessedValuation[Dist],$C133:$E133,AssessedValuation[Tif_NonTIF],$A$4))</f>
        <v>0</v>
      </c>
      <c r="U133" s="8">
        <f>SUMPRODUCT(SUMIFS(AssessedValuation[100% Net],AssessedValuation[Dist],$C133:$E133,AssessedValuation[Tif_NonTIF],$A$4))</f>
        <v>1214363</v>
      </c>
      <c r="V133" s="8">
        <f>SUMPRODUCT(SUMIFS(AssessedValuation[100% Gas &amp; Elec Utilities],AssessedValuation[Dist],$C133:$E133,AssessedValuation[Tif_NonTIF],$A$4))</f>
        <v>0</v>
      </c>
      <c r="W133" s="8">
        <f t="shared" si="1"/>
        <v>1214363</v>
      </c>
    </row>
    <row r="134" spans="1:23" x14ac:dyDescent="0.25">
      <c r="A134">
        <f>'Assessed Non-TIF_Combined'!A134</f>
        <v>2026</v>
      </c>
      <c r="B134" t="str">
        <f>'Assessed Non-TIF_Combined'!B134</f>
        <v>13</v>
      </c>
      <c r="C134" t="str">
        <f>'Assessed Non-TIF_Combined'!C134</f>
        <v>2772</v>
      </c>
      <c r="D134" t="str">
        <f>'Assessed Non-TIF_Combined'!D134</f>
        <v/>
      </c>
      <c r="E134" t="str">
        <f>'Assessed Non-TIF_Combined'!E134</f>
        <v/>
      </c>
      <c r="F134" t="str">
        <f>'Assessed Non-TIF_Combined'!F134</f>
        <v>2772</v>
      </c>
      <c r="G134" t="str">
        <f>'Assessed Non-TIF_Combined'!G134</f>
        <v>Hamburg</v>
      </c>
      <c r="H134" s="8">
        <f>SUMPRODUCT(SUMIFS(AssessedValuation[100% Residential],AssessedValuation[Dist],$C134:$E134,AssessedValuation[Tif_NonTIF],$A$4))</f>
        <v>0</v>
      </c>
      <c r="I134" s="8">
        <f>SUMPRODUCT(SUMIFS(AssessedValuation[100% Ag Land],AssessedValuation[Dist],$C134:$E134,AssessedValuation[Tif_NonTIF],$A$4))</f>
        <v>0</v>
      </c>
      <c r="J134" s="8">
        <f>SUMPRODUCT(SUMIFS(AssessedValuation[100% Ag Building],AssessedValuation[Dist],$C134:$E134,AssessedValuation[Tif_NonTIF],$A$4))</f>
        <v>0</v>
      </c>
      <c r="K134" s="8">
        <f>SUMPRODUCT(SUMIFS(AssessedValuation[100% Commercial],AssessedValuation[Dist],$C134:$E134,AssessedValuation[Tif_NonTIF],$A$4))</f>
        <v>767280</v>
      </c>
      <c r="L134" s="8">
        <f>SUMPRODUCT(SUMIFS(AssessedValuation[100% Industrial],AssessedValuation[Dist],$C134:$E134,AssessedValuation[Tif_NonTIF],$A$4))</f>
        <v>0</v>
      </c>
      <c r="M134" s="8">
        <f>SUMPRODUCT(SUMIFS(AssessedValuation[100% Reserved],AssessedValuation[Dist],$C134:$E134,AssessedValuation[Tif_NonTIF],$A$4))</f>
        <v>0</v>
      </c>
      <c r="N134" s="8">
        <f>SUMPRODUCT(SUMIFS(AssessedValuation[100% Reserved4],AssessedValuation[Dist],$C134,AssessedValuation[Tif_NonTIF],$A$4))</f>
        <v>0</v>
      </c>
      <c r="O134" s="8">
        <f>SUMPRODUCT(SUMIFS(AssessedValuation[100% Railroads],AssessedValuation[Dist],$C134:$E134,AssessedValuation[Tif_NonTIF],$A$4))</f>
        <v>0</v>
      </c>
      <c r="P134" s="8">
        <f>SUMPRODUCT(SUMIFS(AssessedValuation[100% Utilities],AssessedValuation[Dist],$C134:$E134,AssessedValuation[Tif_NonTIF],$A$4))</f>
        <v>0</v>
      </c>
      <c r="Q134" s="8">
        <f>SUMPRODUCT(SUMIFS(AssessedValuation[100% Other],AssessedValuation[Dist],$C134:$E134,AssessedValuation[Tif_NonTIF],$A$4))</f>
        <v>0</v>
      </c>
      <c r="R134" s="8">
        <f>SUMPRODUCT(SUMIFS(AssessedValuation[100% Gross],AssessedValuation[Dist],$C134:$E134,AssessedValuation[Tif_NonTIF],$A$4))</f>
        <v>767280</v>
      </c>
      <c r="S134" s="8">
        <f>SUMPRODUCT(SUMIFS(AssessedValuation[100% Military Exempt],AssessedValuation[Dist],$C134:$E134,AssessedValuation[Tif_NonTIF],$A$4))</f>
        <v>0</v>
      </c>
      <c r="T134" s="8">
        <f>SUMPRODUCT(SUMIFS(AssessedValuation[100% Homestead Exempt],AssessedValuation[Dist],$C134:$E134,AssessedValuation[Tif_NonTIF],$A$4))</f>
        <v>0</v>
      </c>
      <c r="U134" s="8">
        <f>SUMPRODUCT(SUMIFS(AssessedValuation[100% Net],AssessedValuation[Dist],$C134:$E134,AssessedValuation[Tif_NonTIF],$A$4))</f>
        <v>767280</v>
      </c>
      <c r="V134" s="8">
        <f>SUMPRODUCT(SUMIFS(AssessedValuation[100% Gas &amp; Elec Utilities],AssessedValuation[Dist],$C134:$E134,AssessedValuation[Tif_NonTIF],$A$4))</f>
        <v>0</v>
      </c>
      <c r="W134" s="8">
        <f t="shared" si="1"/>
        <v>767280</v>
      </c>
    </row>
    <row r="135" spans="1:23" x14ac:dyDescent="0.25">
      <c r="A135">
        <f>'Assessed Non-TIF_Combined'!A135</f>
        <v>2026</v>
      </c>
      <c r="B135" t="str">
        <f>'Assessed Non-TIF_Combined'!B135</f>
        <v>07</v>
      </c>
      <c r="C135" t="str">
        <f>'Assessed Non-TIF_Combined'!C135</f>
        <v>2781</v>
      </c>
      <c r="D135" t="str">
        <f>'Assessed Non-TIF_Combined'!D135</f>
        <v/>
      </c>
      <c r="E135" t="str">
        <f>'Assessed Non-TIF_Combined'!E135</f>
        <v/>
      </c>
      <c r="F135" t="str">
        <f>'Assessed Non-TIF_Combined'!F135</f>
        <v>2781</v>
      </c>
      <c r="G135" t="str">
        <f>'Assessed Non-TIF_Combined'!G135</f>
        <v>Hampton-Dumont</v>
      </c>
      <c r="H135" s="8">
        <f>SUMPRODUCT(SUMIFS(AssessedValuation[100% Residential],AssessedValuation[Dist],$C135:$E135,AssessedValuation[Tif_NonTIF],$A$4))</f>
        <v>884052</v>
      </c>
      <c r="I135" s="8">
        <f>SUMPRODUCT(SUMIFS(AssessedValuation[100% Ag Land],AssessedValuation[Dist],$C135:$E135,AssessedValuation[Tif_NonTIF],$A$4))</f>
        <v>0</v>
      </c>
      <c r="J135" s="8">
        <f>SUMPRODUCT(SUMIFS(AssessedValuation[100% Ag Building],AssessedValuation[Dist],$C135:$E135,AssessedValuation[Tif_NonTIF],$A$4))</f>
        <v>0</v>
      </c>
      <c r="K135" s="8">
        <f>SUMPRODUCT(SUMIFS(AssessedValuation[100% Commercial],AssessedValuation[Dist],$C135:$E135,AssessedValuation[Tif_NonTIF],$A$4))</f>
        <v>989005</v>
      </c>
      <c r="L135" s="8">
        <f>SUMPRODUCT(SUMIFS(AssessedValuation[100% Industrial],AssessedValuation[Dist],$C135:$E135,AssessedValuation[Tif_NonTIF],$A$4))</f>
        <v>108341</v>
      </c>
      <c r="M135" s="8">
        <f>SUMPRODUCT(SUMIFS(AssessedValuation[100% Reserved],AssessedValuation[Dist],$C135:$E135,AssessedValuation[Tif_NonTIF],$A$4))</f>
        <v>0</v>
      </c>
      <c r="N135" s="8">
        <f>SUMPRODUCT(SUMIFS(AssessedValuation[100% Reserved4],AssessedValuation[Dist],$C135,AssessedValuation[Tif_NonTIF],$A$4))</f>
        <v>0</v>
      </c>
      <c r="O135" s="8">
        <f>SUMPRODUCT(SUMIFS(AssessedValuation[100% Railroads],AssessedValuation[Dist],$C135:$E135,AssessedValuation[Tif_NonTIF],$A$4))</f>
        <v>0</v>
      </c>
      <c r="P135" s="8">
        <f>SUMPRODUCT(SUMIFS(AssessedValuation[100% Utilities],AssessedValuation[Dist],$C135:$E135,AssessedValuation[Tif_NonTIF],$A$4))</f>
        <v>0</v>
      </c>
      <c r="Q135" s="8">
        <f>SUMPRODUCT(SUMIFS(AssessedValuation[100% Other],AssessedValuation[Dist],$C135:$E135,AssessedValuation[Tif_NonTIF],$A$4))</f>
        <v>0</v>
      </c>
      <c r="R135" s="8">
        <f>SUMPRODUCT(SUMIFS(AssessedValuation[100% Gross],AssessedValuation[Dist],$C135:$E135,AssessedValuation[Tif_NonTIF],$A$4))</f>
        <v>1981398</v>
      </c>
      <c r="S135" s="8">
        <f>SUMPRODUCT(SUMIFS(AssessedValuation[100% Military Exempt],AssessedValuation[Dist],$C135:$E135,AssessedValuation[Tif_NonTIF],$A$4))</f>
        <v>0</v>
      </c>
      <c r="T135" s="8">
        <f>SUMPRODUCT(SUMIFS(AssessedValuation[100% Homestead Exempt],AssessedValuation[Dist],$C135:$E135,AssessedValuation[Tif_NonTIF],$A$4))</f>
        <v>0</v>
      </c>
      <c r="U135" s="8">
        <f>SUMPRODUCT(SUMIFS(AssessedValuation[100% Net],AssessedValuation[Dist],$C135:$E135,AssessedValuation[Tif_NonTIF],$A$4))</f>
        <v>1981398</v>
      </c>
      <c r="V135" s="8">
        <f>SUMPRODUCT(SUMIFS(AssessedValuation[100% Gas &amp; Elec Utilities],AssessedValuation[Dist],$C135:$E135,AssessedValuation[Tif_NonTIF],$A$4))</f>
        <v>0</v>
      </c>
      <c r="W135" s="8">
        <f t="shared" si="1"/>
        <v>1981398</v>
      </c>
    </row>
    <row r="136" spans="1:23" x14ac:dyDescent="0.25">
      <c r="A136">
        <f>'Assessed Non-TIF_Combined'!A136</f>
        <v>2026</v>
      </c>
      <c r="B136" t="str">
        <f>'Assessed Non-TIF_Combined'!B136</f>
        <v>13</v>
      </c>
      <c r="C136" t="str">
        <f>'Assessed Non-TIF_Combined'!C136</f>
        <v>2826</v>
      </c>
      <c r="D136" t="str">
        <f>'Assessed Non-TIF_Combined'!D136</f>
        <v/>
      </c>
      <c r="E136" t="str">
        <f>'Assessed Non-TIF_Combined'!E136</f>
        <v/>
      </c>
      <c r="F136" t="str">
        <f>'Assessed Non-TIF_Combined'!F136</f>
        <v>2826</v>
      </c>
      <c r="G136" t="str">
        <f>'Assessed Non-TIF_Combined'!G136</f>
        <v>Harlan</v>
      </c>
      <c r="H136" s="8">
        <f>SUMPRODUCT(SUMIFS(AssessedValuation[100% Residential],AssessedValuation[Dist],$C136:$E136,AssessedValuation[Tif_NonTIF],$A$4))</f>
        <v>10973949</v>
      </c>
      <c r="I136" s="8">
        <f>SUMPRODUCT(SUMIFS(AssessedValuation[100% Ag Land],AssessedValuation[Dist],$C136:$E136,AssessedValuation[Tif_NonTIF],$A$4))</f>
        <v>360213</v>
      </c>
      <c r="J136" s="8">
        <f>SUMPRODUCT(SUMIFS(AssessedValuation[100% Ag Building],AssessedValuation[Dist],$C136:$E136,AssessedValuation[Tif_NonTIF],$A$4))</f>
        <v>975221</v>
      </c>
      <c r="K136" s="8">
        <f>SUMPRODUCT(SUMIFS(AssessedValuation[100% Commercial],AssessedValuation[Dist],$C136:$E136,AssessedValuation[Tif_NonTIF],$A$4))</f>
        <v>5560367</v>
      </c>
      <c r="L136" s="8">
        <f>SUMPRODUCT(SUMIFS(AssessedValuation[100% Industrial],AssessedValuation[Dist],$C136:$E136,AssessedValuation[Tif_NonTIF],$A$4))</f>
        <v>3233815</v>
      </c>
      <c r="M136" s="8">
        <f>SUMPRODUCT(SUMIFS(AssessedValuation[100% Reserved],AssessedValuation[Dist],$C136:$E136,AssessedValuation[Tif_NonTIF],$A$4))</f>
        <v>0</v>
      </c>
      <c r="N136" s="8">
        <f>SUMPRODUCT(SUMIFS(AssessedValuation[100% Reserved4],AssessedValuation[Dist],$C136,AssessedValuation[Tif_NonTIF],$A$4))</f>
        <v>0</v>
      </c>
      <c r="O136" s="8">
        <f>SUMPRODUCT(SUMIFS(AssessedValuation[100% Railroads],AssessedValuation[Dist],$C136:$E136,AssessedValuation[Tif_NonTIF],$A$4))</f>
        <v>0</v>
      </c>
      <c r="P136" s="8">
        <f>SUMPRODUCT(SUMIFS(AssessedValuation[100% Utilities],AssessedValuation[Dist],$C136:$E136,AssessedValuation[Tif_NonTIF],$A$4))</f>
        <v>0</v>
      </c>
      <c r="Q136" s="8">
        <f>SUMPRODUCT(SUMIFS(AssessedValuation[100% Other],AssessedValuation[Dist],$C136:$E136,AssessedValuation[Tif_NonTIF],$A$4))</f>
        <v>0</v>
      </c>
      <c r="R136" s="8">
        <f>SUMPRODUCT(SUMIFS(AssessedValuation[100% Gross],AssessedValuation[Dist],$C136:$E136,AssessedValuation[Tif_NonTIF],$A$4))</f>
        <v>21103565</v>
      </c>
      <c r="S136" s="8">
        <f>SUMPRODUCT(SUMIFS(AssessedValuation[100% Military Exempt],AssessedValuation[Dist],$C136:$E136,AssessedValuation[Tif_NonTIF],$A$4))</f>
        <v>0</v>
      </c>
      <c r="T136" s="8">
        <f>SUMPRODUCT(SUMIFS(AssessedValuation[100% Homestead Exempt],AssessedValuation[Dist],$C136:$E136,AssessedValuation[Tif_NonTIF],$A$4))</f>
        <v>0</v>
      </c>
      <c r="U136" s="8">
        <f>SUMPRODUCT(SUMIFS(AssessedValuation[100% Net],AssessedValuation[Dist],$C136:$E136,AssessedValuation[Tif_NonTIF],$A$4))</f>
        <v>21103565</v>
      </c>
      <c r="V136" s="8">
        <f>SUMPRODUCT(SUMIFS(AssessedValuation[100% Gas &amp; Elec Utilities],AssessedValuation[Dist],$C136:$E136,AssessedValuation[Tif_NonTIF],$A$4))</f>
        <v>0</v>
      </c>
      <c r="W136" s="8">
        <f t="shared" ref="W136:W199" si="2">SUM(U136:V136)</f>
        <v>21103565</v>
      </c>
    </row>
    <row r="137" spans="1:23" x14ac:dyDescent="0.25">
      <c r="A137">
        <f>'Assessed Non-TIF_Combined'!A137</f>
        <v>2026</v>
      </c>
      <c r="B137" t="str">
        <f>'Assessed Non-TIF_Combined'!B137</f>
        <v>05</v>
      </c>
      <c r="C137" t="str">
        <f>'Assessed Non-TIF_Combined'!C137</f>
        <v>2846</v>
      </c>
      <c r="D137" t="str">
        <f>'Assessed Non-TIF_Combined'!D137</f>
        <v/>
      </c>
      <c r="E137" t="str">
        <f>'Assessed Non-TIF_Combined'!E137</f>
        <v/>
      </c>
      <c r="F137" t="str">
        <f>'Assessed Non-TIF_Combined'!F137</f>
        <v>2846</v>
      </c>
      <c r="G137" t="str">
        <f>'Assessed Non-TIF_Combined'!G137</f>
        <v>Harris-Lake Park</v>
      </c>
      <c r="H137" s="8">
        <f>SUMPRODUCT(SUMIFS(AssessedValuation[100% Residential],AssessedValuation[Dist],$C137:$E137,AssessedValuation[Tif_NonTIF],$A$4))</f>
        <v>3411200</v>
      </c>
      <c r="I137" s="8">
        <f>SUMPRODUCT(SUMIFS(AssessedValuation[100% Ag Land],AssessedValuation[Dist],$C137:$E137,AssessedValuation[Tif_NonTIF],$A$4))</f>
        <v>0</v>
      </c>
      <c r="J137" s="8">
        <f>SUMPRODUCT(SUMIFS(AssessedValuation[100% Ag Building],AssessedValuation[Dist],$C137:$E137,AssessedValuation[Tif_NonTIF],$A$4))</f>
        <v>0</v>
      </c>
      <c r="K137" s="8">
        <f>SUMPRODUCT(SUMIFS(AssessedValuation[100% Commercial],AssessedValuation[Dist],$C137:$E137,AssessedValuation[Tif_NonTIF],$A$4))</f>
        <v>0</v>
      </c>
      <c r="L137" s="8">
        <f>SUMPRODUCT(SUMIFS(AssessedValuation[100% Industrial],AssessedValuation[Dist],$C137:$E137,AssessedValuation[Tif_NonTIF],$A$4))</f>
        <v>0</v>
      </c>
      <c r="M137" s="8">
        <f>SUMPRODUCT(SUMIFS(AssessedValuation[100% Reserved],AssessedValuation[Dist],$C137:$E137,AssessedValuation[Tif_NonTIF],$A$4))</f>
        <v>0</v>
      </c>
      <c r="N137" s="8">
        <f>SUMPRODUCT(SUMIFS(AssessedValuation[100% Reserved4],AssessedValuation[Dist],$C137,AssessedValuation[Tif_NonTIF],$A$4))</f>
        <v>0</v>
      </c>
      <c r="O137" s="8">
        <f>SUMPRODUCT(SUMIFS(AssessedValuation[100% Railroads],AssessedValuation[Dist],$C137:$E137,AssessedValuation[Tif_NonTIF],$A$4))</f>
        <v>0</v>
      </c>
      <c r="P137" s="8">
        <f>SUMPRODUCT(SUMIFS(AssessedValuation[100% Utilities],AssessedValuation[Dist],$C137:$E137,AssessedValuation[Tif_NonTIF],$A$4))</f>
        <v>0</v>
      </c>
      <c r="Q137" s="8">
        <f>SUMPRODUCT(SUMIFS(AssessedValuation[100% Other],AssessedValuation[Dist],$C137:$E137,AssessedValuation[Tif_NonTIF],$A$4))</f>
        <v>0</v>
      </c>
      <c r="R137" s="8">
        <f>SUMPRODUCT(SUMIFS(AssessedValuation[100% Gross],AssessedValuation[Dist],$C137:$E137,AssessedValuation[Tif_NonTIF],$A$4))</f>
        <v>3411200</v>
      </c>
      <c r="S137" s="8">
        <f>SUMPRODUCT(SUMIFS(AssessedValuation[100% Military Exempt],AssessedValuation[Dist],$C137:$E137,AssessedValuation[Tif_NonTIF],$A$4))</f>
        <v>4000</v>
      </c>
      <c r="T137" s="8">
        <f>SUMPRODUCT(SUMIFS(AssessedValuation[100% Homestead Exempt],AssessedValuation[Dist],$C137:$E137,AssessedValuation[Tif_NonTIF],$A$4))</f>
        <v>13000</v>
      </c>
      <c r="U137" s="8">
        <f>SUMPRODUCT(SUMIFS(AssessedValuation[100% Net],AssessedValuation[Dist],$C137:$E137,AssessedValuation[Tif_NonTIF],$A$4))</f>
        <v>3394200</v>
      </c>
      <c r="V137" s="8">
        <f>SUMPRODUCT(SUMIFS(AssessedValuation[100% Gas &amp; Elec Utilities],AssessedValuation[Dist],$C137:$E137,AssessedValuation[Tif_NonTIF],$A$4))</f>
        <v>0</v>
      </c>
      <c r="W137" s="8">
        <f t="shared" si="2"/>
        <v>3394200</v>
      </c>
    </row>
    <row r="138" spans="1:23" x14ac:dyDescent="0.25">
      <c r="A138">
        <f>'Assessed Non-TIF_Combined'!A138</f>
        <v>2026</v>
      </c>
      <c r="B138" t="str">
        <f>'Assessed Non-TIF_Combined'!B138</f>
        <v>12</v>
      </c>
      <c r="C138" t="str">
        <f>'Assessed Non-TIF_Combined'!C138</f>
        <v>2862</v>
      </c>
      <c r="D138" t="str">
        <f>'Assessed Non-TIF_Combined'!D138</f>
        <v/>
      </c>
      <c r="E138" t="str">
        <f>'Assessed Non-TIF_Combined'!E138</f>
        <v/>
      </c>
      <c r="F138" t="str">
        <f>'Assessed Non-TIF_Combined'!F138</f>
        <v>2862</v>
      </c>
      <c r="G138" t="str">
        <f>'Assessed Non-TIF_Combined'!G138</f>
        <v>Hartley-Melvin-Sanborn</v>
      </c>
      <c r="H138" s="8">
        <f>SUMPRODUCT(SUMIFS(AssessedValuation[100% Residential],AssessedValuation[Dist],$C138:$E138,AssessedValuation[Tif_NonTIF],$A$4))</f>
        <v>13379226</v>
      </c>
      <c r="I138" s="8">
        <f>SUMPRODUCT(SUMIFS(AssessedValuation[100% Ag Land],AssessedValuation[Dist],$C138:$E138,AssessedValuation[Tif_NonTIF],$A$4))</f>
        <v>0</v>
      </c>
      <c r="J138" s="8">
        <f>SUMPRODUCT(SUMIFS(AssessedValuation[100% Ag Building],AssessedValuation[Dist],$C138:$E138,AssessedValuation[Tif_NonTIF],$A$4))</f>
        <v>0</v>
      </c>
      <c r="K138" s="8">
        <f>SUMPRODUCT(SUMIFS(AssessedValuation[100% Commercial],AssessedValuation[Dist],$C138:$E138,AssessedValuation[Tif_NonTIF],$A$4))</f>
        <v>5446400</v>
      </c>
      <c r="L138" s="8">
        <f>SUMPRODUCT(SUMIFS(AssessedValuation[100% Industrial],AssessedValuation[Dist],$C138:$E138,AssessedValuation[Tif_NonTIF],$A$4))</f>
        <v>666487</v>
      </c>
      <c r="M138" s="8">
        <f>SUMPRODUCT(SUMIFS(AssessedValuation[100% Reserved],AssessedValuation[Dist],$C138:$E138,AssessedValuation[Tif_NonTIF],$A$4))</f>
        <v>0</v>
      </c>
      <c r="N138" s="8">
        <f>SUMPRODUCT(SUMIFS(AssessedValuation[100% Reserved4],AssessedValuation[Dist],$C138,AssessedValuation[Tif_NonTIF],$A$4))</f>
        <v>0</v>
      </c>
      <c r="O138" s="8">
        <f>SUMPRODUCT(SUMIFS(AssessedValuation[100% Railroads],AssessedValuation[Dist],$C138:$E138,AssessedValuation[Tif_NonTIF],$A$4))</f>
        <v>0</v>
      </c>
      <c r="P138" s="8">
        <f>SUMPRODUCT(SUMIFS(AssessedValuation[100% Utilities],AssessedValuation[Dist],$C138:$E138,AssessedValuation[Tif_NonTIF],$A$4))</f>
        <v>0</v>
      </c>
      <c r="Q138" s="8">
        <f>SUMPRODUCT(SUMIFS(AssessedValuation[100% Other],AssessedValuation[Dist],$C138:$E138,AssessedValuation[Tif_NonTIF],$A$4))</f>
        <v>0</v>
      </c>
      <c r="R138" s="8">
        <f>SUMPRODUCT(SUMIFS(AssessedValuation[100% Gross],AssessedValuation[Dist],$C138:$E138,AssessedValuation[Tif_NonTIF],$A$4))</f>
        <v>19492113</v>
      </c>
      <c r="S138" s="8">
        <f>SUMPRODUCT(SUMIFS(AssessedValuation[100% Military Exempt],AssessedValuation[Dist],$C138:$E138,AssessedValuation[Tif_NonTIF],$A$4))</f>
        <v>0</v>
      </c>
      <c r="T138" s="8">
        <f>SUMPRODUCT(SUMIFS(AssessedValuation[100% Homestead Exempt],AssessedValuation[Dist],$C138:$E138,AssessedValuation[Tif_NonTIF],$A$4))</f>
        <v>0</v>
      </c>
      <c r="U138" s="8">
        <f>SUMPRODUCT(SUMIFS(AssessedValuation[100% Net],AssessedValuation[Dist],$C138:$E138,AssessedValuation[Tif_NonTIF],$A$4))</f>
        <v>19492113</v>
      </c>
      <c r="V138" s="8">
        <f>SUMPRODUCT(SUMIFS(AssessedValuation[100% Gas &amp; Elec Utilities],AssessedValuation[Dist],$C138:$E138,AssessedValuation[Tif_NonTIF],$A$4))</f>
        <v>0</v>
      </c>
      <c r="W138" s="8">
        <f t="shared" si="2"/>
        <v>19492113</v>
      </c>
    </row>
    <row r="139" spans="1:23" x14ac:dyDescent="0.25">
      <c r="A139">
        <f>'Assessed Non-TIF_Combined'!A139</f>
        <v>2026</v>
      </c>
      <c r="B139" t="str">
        <f>'Assessed Non-TIF_Combined'!B139</f>
        <v>10</v>
      </c>
      <c r="C139" t="str">
        <f>'Assessed Non-TIF_Combined'!C139</f>
        <v>2977</v>
      </c>
      <c r="D139" t="str">
        <f>'Assessed Non-TIF_Combined'!D139</f>
        <v/>
      </c>
      <c r="E139" t="str">
        <f>'Assessed Non-TIF_Combined'!E139</f>
        <v/>
      </c>
      <c r="F139" t="str">
        <f>'Assessed Non-TIF_Combined'!F139</f>
        <v>2977</v>
      </c>
      <c r="G139" t="str">
        <f>'Assessed Non-TIF_Combined'!G139</f>
        <v>Highland</v>
      </c>
      <c r="H139" s="8">
        <f>SUMPRODUCT(SUMIFS(AssessedValuation[100% Residential],AssessedValuation[Dist],$C139:$E139,AssessedValuation[Tif_NonTIF],$A$4))</f>
        <v>3374600</v>
      </c>
      <c r="I139" s="8">
        <f>SUMPRODUCT(SUMIFS(AssessedValuation[100% Ag Land],AssessedValuation[Dist],$C139:$E139,AssessedValuation[Tif_NonTIF],$A$4))</f>
        <v>0</v>
      </c>
      <c r="J139" s="8">
        <f>SUMPRODUCT(SUMIFS(AssessedValuation[100% Ag Building],AssessedValuation[Dist],$C139:$E139,AssessedValuation[Tif_NonTIF],$A$4))</f>
        <v>0</v>
      </c>
      <c r="K139" s="8">
        <f>SUMPRODUCT(SUMIFS(AssessedValuation[100% Commercial],AssessedValuation[Dist],$C139:$E139,AssessedValuation[Tif_NonTIF],$A$4))</f>
        <v>0</v>
      </c>
      <c r="L139" s="8">
        <f>SUMPRODUCT(SUMIFS(AssessedValuation[100% Industrial],AssessedValuation[Dist],$C139:$E139,AssessedValuation[Tif_NonTIF],$A$4))</f>
        <v>0</v>
      </c>
      <c r="M139" s="8">
        <f>SUMPRODUCT(SUMIFS(AssessedValuation[100% Reserved],AssessedValuation[Dist],$C139:$E139,AssessedValuation[Tif_NonTIF],$A$4))</f>
        <v>0</v>
      </c>
      <c r="N139" s="8">
        <f>SUMPRODUCT(SUMIFS(AssessedValuation[100% Reserved4],AssessedValuation[Dist],$C139,AssessedValuation[Tif_NonTIF],$A$4))</f>
        <v>0</v>
      </c>
      <c r="O139" s="8">
        <f>SUMPRODUCT(SUMIFS(AssessedValuation[100% Railroads],AssessedValuation[Dist],$C139:$E139,AssessedValuation[Tif_NonTIF],$A$4))</f>
        <v>0</v>
      </c>
      <c r="P139" s="8">
        <f>SUMPRODUCT(SUMIFS(AssessedValuation[100% Utilities],AssessedValuation[Dist],$C139:$E139,AssessedValuation[Tif_NonTIF],$A$4))</f>
        <v>0</v>
      </c>
      <c r="Q139" s="8">
        <f>SUMPRODUCT(SUMIFS(AssessedValuation[100% Other],AssessedValuation[Dist],$C139:$E139,AssessedValuation[Tif_NonTIF],$A$4))</f>
        <v>0</v>
      </c>
      <c r="R139" s="8">
        <f>SUMPRODUCT(SUMIFS(AssessedValuation[100% Gross],AssessedValuation[Dist],$C139:$E139,AssessedValuation[Tif_NonTIF],$A$4))</f>
        <v>3374600</v>
      </c>
      <c r="S139" s="8">
        <f>SUMPRODUCT(SUMIFS(AssessedValuation[100% Military Exempt],AssessedValuation[Dist],$C139:$E139,AssessedValuation[Tif_NonTIF],$A$4))</f>
        <v>8000</v>
      </c>
      <c r="T139" s="8">
        <f>SUMPRODUCT(SUMIFS(AssessedValuation[100% Homestead Exempt],AssessedValuation[Dist],$C139:$E139,AssessedValuation[Tif_NonTIF],$A$4))</f>
        <v>0</v>
      </c>
      <c r="U139" s="8">
        <f>SUMPRODUCT(SUMIFS(AssessedValuation[100% Net],AssessedValuation[Dist],$C139:$E139,AssessedValuation[Tif_NonTIF],$A$4))</f>
        <v>3366600</v>
      </c>
      <c r="V139" s="8">
        <f>SUMPRODUCT(SUMIFS(AssessedValuation[100% Gas &amp; Elec Utilities],AssessedValuation[Dist],$C139:$E139,AssessedValuation[Tif_NonTIF],$A$4))</f>
        <v>0</v>
      </c>
      <c r="W139" s="8">
        <f t="shared" si="2"/>
        <v>3366600</v>
      </c>
    </row>
    <row r="140" spans="1:23" x14ac:dyDescent="0.25">
      <c r="A140">
        <f>'Assessed Non-TIF_Combined'!A140</f>
        <v>2026</v>
      </c>
      <c r="B140" t="str">
        <f>'Assessed Non-TIF_Combined'!B140</f>
        <v>12</v>
      </c>
      <c r="C140" t="str">
        <f>'Assessed Non-TIF_Combined'!C140</f>
        <v>2988</v>
      </c>
      <c r="D140" t="str">
        <f>'Assessed Non-TIF_Combined'!D140</f>
        <v/>
      </c>
      <c r="E140" t="str">
        <f>'Assessed Non-TIF_Combined'!E140</f>
        <v/>
      </c>
      <c r="F140" t="str">
        <f>'Assessed Non-TIF_Combined'!F140</f>
        <v>2988</v>
      </c>
      <c r="G140" t="str">
        <f>'Assessed Non-TIF_Combined'!G140</f>
        <v>Hinton</v>
      </c>
      <c r="H140" s="8">
        <f>SUMPRODUCT(SUMIFS(AssessedValuation[100% Residential],AssessedValuation[Dist],$C140:$E140,AssessedValuation[Tif_NonTIF],$A$4))</f>
        <v>20176195</v>
      </c>
      <c r="I140" s="8">
        <f>SUMPRODUCT(SUMIFS(AssessedValuation[100% Ag Land],AssessedValuation[Dist],$C140:$E140,AssessedValuation[Tif_NonTIF],$A$4))</f>
        <v>8048</v>
      </c>
      <c r="J140" s="8">
        <f>SUMPRODUCT(SUMIFS(AssessedValuation[100% Ag Building],AssessedValuation[Dist],$C140:$E140,AssessedValuation[Tif_NonTIF],$A$4))</f>
        <v>0</v>
      </c>
      <c r="K140" s="8">
        <f>SUMPRODUCT(SUMIFS(AssessedValuation[100% Commercial],AssessedValuation[Dist],$C140:$E140,AssessedValuation[Tif_NonTIF],$A$4))</f>
        <v>0</v>
      </c>
      <c r="L140" s="8">
        <f>SUMPRODUCT(SUMIFS(AssessedValuation[100% Industrial],AssessedValuation[Dist],$C140:$E140,AssessedValuation[Tif_NonTIF],$A$4))</f>
        <v>0</v>
      </c>
      <c r="M140" s="8">
        <f>SUMPRODUCT(SUMIFS(AssessedValuation[100% Reserved],AssessedValuation[Dist],$C140:$E140,AssessedValuation[Tif_NonTIF],$A$4))</f>
        <v>0</v>
      </c>
      <c r="N140" s="8">
        <f>SUMPRODUCT(SUMIFS(AssessedValuation[100% Reserved4],AssessedValuation[Dist],$C140,AssessedValuation[Tif_NonTIF],$A$4))</f>
        <v>0</v>
      </c>
      <c r="O140" s="8">
        <f>SUMPRODUCT(SUMIFS(AssessedValuation[100% Railroads],AssessedValuation[Dist],$C140:$E140,AssessedValuation[Tif_NonTIF],$A$4))</f>
        <v>0</v>
      </c>
      <c r="P140" s="8">
        <f>SUMPRODUCT(SUMIFS(AssessedValuation[100% Utilities],AssessedValuation[Dist],$C140:$E140,AssessedValuation[Tif_NonTIF],$A$4))</f>
        <v>0</v>
      </c>
      <c r="Q140" s="8">
        <f>SUMPRODUCT(SUMIFS(AssessedValuation[100% Other],AssessedValuation[Dist],$C140:$E140,AssessedValuation[Tif_NonTIF],$A$4))</f>
        <v>0</v>
      </c>
      <c r="R140" s="8">
        <f>SUMPRODUCT(SUMIFS(AssessedValuation[100% Gross],AssessedValuation[Dist],$C140:$E140,AssessedValuation[Tif_NonTIF],$A$4))</f>
        <v>20184243</v>
      </c>
      <c r="S140" s="8">
        <f>SUMPRODUCT(SUMIFS(AssessedValuation[100% Military Exempt],AssessedValuation[Dist],$C140:$E140,AssessedValuation[Tif_NonTIF],$A$4))</f>
        <v>0</v>
      </c>
      <c r="T140" s="8">
        <f>SUMPRODUCT(SUMIFS(AssessedValuation[100% Homestead Exempt],AssessedValuation[Dist],$C140:$E140,AssessedValuation[Tif_NonTIF],$A$4))</f>
        <v>0</v>
      </c>
      <c r="U140" s="8">
        <f>SUMPRODUCT(SUMIFS(AssessedValuation[100% Net],AssessedValuation[Dist],$C140:$E140,AssessedValuation[Tif_NonTIF],$A$4))</f>
        <v>20184243</v>
      </c>
      <c r="V140" s="8">
        <f>SUMPRODUCT(SUMIFS(AssessedValuation[100% Gas &amp; Elec Utilities],AssessedValuation[Dist],$C140:$E140,AssessedValuation[Tif_NonTIF],$A$4))</f>
        <v>0</v>
      </c>
      <c r="W140" s="8">
        <f t="shared" si="2"/>
        <v>20184243</v>
      </c>
    </row>
    <row r="141" spans="1:23" x14ac:dyDescent="0.25">
      <c r="A141">
        <f>'Assessed Non-TIF_Combined'!A141</f>
        <v>2026</v>
      </c>
      <c r="B141" t="str">
        <f>'Assessed Non-TIF_Combined'!B141</f>
        <v>10</v>
      </c>
      <c r="C141" t="str">
        <f>'Assessed Non-TIF_Combined'!C141</f>
        <v>2766</v>
      </c>
      <c r="D141" t="str">
        <f>'Assessed Non-TIF_Combined'!D141</f>
        <v/>
      </c>
      <c r="E141" t="str">
        <f>'Assessed Non-TIF_Combined'!E141</f>
        <v/>
      </c>
      <c r="F141" t="str">
        <f>'Assessed Non-TIF_Combined'!F141</f>
        <v>2766</v>
      </c>
      <c r="G141" t="str">
        <f>'Assessed Non-TIF_Combined'!G141</f>
        <v>HLV</v>
      </c>
      <c r="H141" s="8">
        <f>SUMPRODUCT(SUMIFS(AssessedValuation[100% Residential],AssessedValuation[Dist],$C141:$E141,AssessedValuation[Tif_NonTIF],$A$4))</f>
        <v>0</v>
      </c>
      <c r="I141" s="8">
        <f>SUMPRODUCT(SUMIFS(AssessedValuation[100% Ag Land],AssessedValuation[Dist],$C141:$E141,AssessedValuation[Tif_NonTIF],$A$4))</f>
        <v>0</v>
      </c>
      <c r="J141" s="8">
        <f>SUMPRODUCT(SUMIFS(AssessedValuation[100% Ag Building],AssessedValuation[Dist],$C141:$E141,AssessedValuation[Tif_NonTIF],$A$4))</f>
        <v>0</v>
      </c>
      <c r="K141" s="8">
        <f>SUMPRODUCT(SUMIFS(AssessedValuation[100% Commercial],AssessedValuation[Dist],$C141:$E141,AssessedValuation[Tif_NonTIF],$A$4))</f>
        <v>0</v>
      </c>
      <c r="L141" s="8">
        <f>SUMPRODUCT(SUMIFS(AssessedValuation[100% Industrial],AssessedValuation[Dist],$C141:$E141,AssessedValuation[Tif_NonTIF],$A$4))</f>
        <v>26113800</v>
      </c>
      <c r="M141" s="8">
        <f>SUMPRODUCT(SUMIFS(AssessedValuation[100% Reserved],AssessedValuation[Dist],$C141:$E141,AssessedValuation[Tif_NonTIF],$A$4))</f>
        <v>0</v>
      </c>
      <c r="N141" s="8">
        <f>SUMPRODUCT(SUMIFS(AssessedValuation[100% Reserved4],AssessedValuation[Dist],$C141,AssessedValuation[Tif_NonTIF],$A$4))</f>
        <v>0</v>
      </c>
      <c r="O141" s="8">
        <f>SUMPRODUCT(SUMIFS(AssessedValuation[100% Railroads],AssessedValuation[Dist],$C141:$E141,AssessedValuation[Tif_NonTIF],$A$4))</f>
        <v>0</v>
      </c>
      <c r="P141" s="8">
        <f>SUMPRODUCT(SUMIFS(AssessedValuation[100% Utilities],AssessedValuation[Dist],$C141:$E141,AssessedValuation[Tif_NonTIF],$A$4))</f>
        <v>0</v>
      </c>
      <c r="Q141" s="8">
        <f>SUMPRODUCT(SUMIFS(AssessedValuation[100% Other],AssessedValuation[Dist],$C141:$E141,AssessedValuation[Tif_NonTIF],$A$4))</f>
        <v>0</v>
      </c>
      <c r="R141" s="8">
        <f>SUMPRODUCT(SUMIFS(AssessedValuation[100% Gross],AssessedValuation[Dist],$C141:$E141,AssessedValuation[Tif_NonTIF],$A$4))</f>
        <v>26113800</v>
      </c>
      <c r="S141" s="8">
        <f>SUMPRODUCT(SUMIFS(AssessedValuation[100% Military Exempt],AssessedValuation[Dist],$C141:$E141,AssessedValuation[Tif_NonTIF],$A$4))</f>
        <v>0</v>
      </c>
      <c r="T141" s="8">
        <f>SUMPRODUCT(SUMIFS(AssessedValuation[100% Homestead Exempt],AssessedValuation[Dist],$C141:$E141,AssessedValuation[Tif_NonTIF],$A$4))</f>
        <v>0</v>
      </c>
      <c r="U141" s="8">
        <f>SUMPRODUCT(SUMIFS(AssessedValuation[100% Net],AssessedValuation[Dist],$C141:$E141,AssessedValuation[Tif_NonTIF],$A$4))</f>
        <v>26113800</v>
      </c>
      <c r="V141" s="8">
        <f>SUMPRODUCT(SUMIFS(AssessedValuation[100% Gas &amp; Elec Utilities],AssessedValuation[Dist],$C141:$E141,AssessedValuation[Tif_NonTIF],$A$4))</f>
        <v>0</v>
      </c>
      <c r="W141" s="8">
        <f t="shared" si="2"/>
        <v>26113800</v>
      </c>
    </row>
    <row r="142" spans="1:23" x14ac:dyDescent="0.25">
      <c r="A142">
        <f>'Assessed Non-TIF_Combined'!A142</f>
        <v>2026</v>
      </c>
      <c r="B142" t="str">
        <f>'Assessed Non-TIF_Combined'!B142</f>
        <v>01</v>
      </c>
      <c r="C142" t="str">
        <f>'Assessed Non-TIF_Combined'!C142</f>
        <v>3029</v>
      </c>
      <c r="D142" t="str">
        <f>'Assessed Non-TIF_Combined'!D142</f>
        <v/>
      </c>
      <c r="E142" t="str">
        <f>'Assessed Non-TIF_Combined'!E142</f>
        <v/>
      </c>
      <c r="F142" t="str">
        <f>'Assessed Non-TIF_Combined'!F142</f>
        <v>3029</v>
      </c>
      <c r="G142" t="str">
        <f>'Assessed Non-TIF_Combined'!G142</f>
        <v>Howard-Winneshiek</v>
      </c>
      <c r="H142" s="8">
        <f>SUMPRODUCT(SUMIFS(AssessedValuation[100% Residential],AssessedValuation[Dist],$C142:$E142,AssessedValuation[Tif_NonTIF],$A$4))</f>
        <v>5789520</v>
      </c>
      <c r="I142" s="8">
        <f>SUMPRODUCT(SUMIFS(AssessedValuation[100% Ag Land],AssessedValuation[Dist],$C142:$E142,AssessedValuation[Tif_NonTIF],$A$4))</f>
        <v>0</v>
      </c>
      <c r="J142" s="8">
        <f>SUMPRODUCT(SUMIFS(AssessedValuation[100% Ag Building],AssessedValuation[Dist],$C142:$E142,AssessedValuation[Tif_NonTIF],$A$4))</f>
        <v>0</v>
      </c>
      <c r="K142" s="8">
        <f>SUMPRODUCT(SUMIFS(AssessedValuation[100% Commercial],AssessedValuation[Dist],$C142:$E142,AssessedValuation[Tif_NonTIF],$A$4))</f>
        <v>2408175</v>
      </c>
      <c r="L142" s="8">
        <f>SUMPRODUCT(SUMIFS(AssessedValuation[100% Industrial],AssessedValuation[Dist],$C142:$E142,AssessedValuation[Tif_NonTIF],$A$4))</f>
        <v>0</v>
      </c>
      <c r="M142" s="8">
        <f>SUMPRODUCT(SUMIFS(AssessedValuation[100% Reserved],AssessedValuation[Dist],$C142:$E142,AssessedValuation[Tif_NonTIF],$A$4))</f>
        <v>0</v>
      </c>
      <c r="N142" s="8">
        <f>SUMPRODUCT(SUMIFS(AssessedValuation[100% Reserved4],AssessedValuation[Dist],$C142,AssessedValuation[Tif_NonTIF],$A$4))</f>
        <v>0</v>
      </c>
      <c r="O142" s="8">
        <f>SUMPRODUCT(SUMIFS(AssessedValuation[100% Railroads],AssessedValuation[Dist],$C142:$E142,AssessedValuation[Tif_NonTIF],$A$4))</f>
        <v>0</v>
      </c>
      <c r="P142" s="8">
        <f>SUMPRODUCT(SUMIFS(AssessedValuation[100% Utilities],AssessedValuation[Dist],$C142:$E142,AssessedValuation[Tif_NonTIF],$A$4))</f>
        <v>0</v>
      </c>
      <c r="Q142" s="8">
        <f>SUMPRODUCT(SUMIFS(AssessedValuation[100% Other],AssessedValuation[Dist],$C142:$E142,AssessedValuation[Tif_NonTIF],$A$4))</f>
        <v>0</v>
      </c>
      <c r="R142" s="8">
        <f>SUMPRODUCT(SUMIFS(AssessedValuation[100% Gross],AssessedValuation[Dist],$C142:$E142,AssessedValuation[Tif_NonTIF],$A$4))</f>
        <v>8197695</v>
      </c>
      <c r="S142" s="8">
        <f>SUMPRODUCT(SUMIFS(AssessedValuation[100% Military Exempt],AssessedValuation[Dist],$C142:$E142,AssessedValuation[Tif_NonTIF],$A$4))</f>
        <v>0</v>
      </c>
      <c r="T142" s="8">
        <f>SUMPRODUCT(SUMIFS(AssessedValuation[100% Homestead Exempt],AssessedValuation[Dist],$C142:$E142,AssessedValuation[Tif_NonTIF],$A$4))</f>
        <v>0</v>
      </c>
      <c r="U142" s="8">
        <f>SUMPRODUCT(SUMIFS(AssessedValuation[100% Net],AssessedValuation[Dist],$C142:$E142,AssessedValuation[Tif_NonTIF],$A$4))</f>
        <v>8197695</v>
      </c>
      <c r="V142" s="8">
        <f>SUMPRODUCT(SUMIFS(AssessedValuation[100% Gas &amp; Elec Utilities],AssessedValuation[Dist],$C142:$E142,AssessedValuation[Tif_NonTIF],$A$4))</f>
        <v>0</v>
      </c>
      <c r="W142" s="8">
        <f t="shared" si="2"/>
        <v>8197695</v>
      </c>
    </row>
    <row r="143" spans="1:23" x14ac:dyDescent="0.25">
      <c r="A143">
        <f>'Assessed Non-TIF_Combined'!A143</f>
        <v>2026</v>
      </c>
      <c r="B143" t="str">
        <f>'Assessed Non-TIF_Combined'!B143</f>
        <v>07</v>
      </c>
      <c r="C143" t="str">
        <f>'Assessed Non-TIF_Combined'!C143</f>
        <v>3033</v>
      </c>
      <c r="D143" t="str">
        <f>'Assessed Non-TIF_Combined'!D143</f>
        <v/>
      </c>
      <c r="E143" t="str">
        <f>'Assessed Non-TIF_Combined'!E143</f>
        <v/>
      </c>
      <c r="F143" t="str">
        <f>'Assessed Non-TIF_Combined'!F143</f>
        <v>3033</v>
      </c>
      <c r="G143" t="str">
        <f>'Assessed Non-TIF_Combined'!G143</f>
        <v>Hubbard-Radcliffe</v>
      </c>
      <c r="H143" s="8">
        <f>SUMPRODUCT(SUMIFS(AssessedValuation[100% Residential],AssessedValuation[Dist],$C143:$E143,AssessedValuation[Tif_NonTIF],$A$4))</f>
        <v>3056220</v>
      </c>
      <c r="I143" s="8">
        <f>SUMPRODUCT(SUMIFS(AssessedValuation[100% Ag Land],AssessedValuation[Dist],$C143:$E143,AssessedValuation[Tif_NonTIF],$A$4))</f>
        <v>0</v>
      </c>
      <c r="J143" s="8">
        <f>SUMPRODUCT(SUMIFS(AssessedValuation[100% Ag Building],AssessedValuation[Dist],$C143:$E143,AssessedValuation[Tif_NonTIF],$A$4))</f>
        <v>0</v>
      </c>
      <c r="K143" s="8">
        <f>SUMPRODUCT(SUMIFS(AssessedValuation[100% Commercial],AssessedValuation[Dist],$C143:$E143,AssessedValuation[Tif_NonTIF],$A$4))</f>
        <v>1053647</v>
      </c>
      <c r="L143" s="8">
        <f>SUMPRODUCT(SUMIFS(AssessedValuation[100% Industrial],AssessedValuation[Dist],$C143:$E143,AssessedValuation[Tif_NonTIF],$A$4))</f>
        <v>1903970</v>
      </c>
      <c r="M143" s="8">
        <f>SUMPRODUCT(SUMIFS(AssessedValuation[100% Reserved],AssessedValuation[Dist],$C143:$E143,AssessedValuation[Tif_NonTIF],$A$4))</f>
        <v>0</v>
      </c>
      <c r="N143" s="8">
        <f>SUMPRODUCT(SUMIFS(AssessedValuation[100% Reserved4],AssessedValuation[Dist],$C143,AssessedValuation[Tif_NonTIF],$A$4))</f>
        <v>0</v>
      </c>
      <c r="O143" s="8">
        <f>SUMPRODUCT(SUMIFS(AssessedValuation[100% Railroads],AssessedValuation[Dist],$C143:$E143,AssessedValuation[Tif_NonTIF],$A$4))</f>
        <v>0</v>
      </c>
      <c r="P143" s="8">
        <f>SUMPRODUCT(SUMIFS(AssessedValuation[100% Utilities],AssessedValuation[Dist],$C143:$E143,AssessedValuation[Tif_NonTIF],$A$4))</f>
        <v>0</v>
      </c>
      <c r="Q143" s="8">
        <f>SUMPRODUCT(SUMIFS(AssessedValuation[100% Other],AssessedValuation[Dist],$C143:$E143,AssessedValuation[Tif_NonTIF],$A$4))</f>
        <v>0</v>
      </c>
      <c r="R143" s="8">
        <f>SUMPRODUCT(SUMIFS(AssessedValuation[100% Gross],AssessedValuation[Dist],$C143:$E143,AssessedValuation[Tif_NonTIF],$A$4))</f>
        <v>6013837</v>
      </c>
      <c r="S143" s="8">
        <f>SUMPRODUCT(SUMIFS(AssessedValuation[100% Military Exempt],AssessedValuation[Dist],$C143:$E143,AssessedValuation[Tif_NonTIF],$A$4))</f>
        <v>0</v>
      </c>
      <c r="T143" s="8">
        <f>SUMPRODUCT(SUMIFS(AssessedValuation[100% Homestead Exempt],AssessedValuation[Dist],$C143:$E143,AssessedValuation[Tif_NonTIF],$A$4))</f>
        <v>0</v>
      </c>
      <c r="U143" s="8">
        <f>SUMPRODUCT(SUMIFS(AssessedValuation[100% Net],AssessedValuation[Dist],$C143:$E143,AssessedValuation[Tif_NonTIF],$A$4))</f>
        <v>6013837</v>
      </c>
      <c r="V143" s="8">
        <f>SUMPRODUCT(SUMIFS(AssessedValuation[100% Gas &amp; Elec Utilities],AssessedValuation[Dist],$C143:$E143,AssessedValuation[Tif_NonTIF],$A$4))</f>
        <v>0</v>
      </c>
      <c r="W143" s="8">
        <f t="shared" si="2"/>
        <v>6013837</v>
      </c>
    </row>
    <row r="144" spans="1:23" x14ac:dyDescent="0.25">
      <c r="A144">
        <f>'Assessed Non-TIF_Combined'!A144</f>
        <v>2026</v>
      </c>
      <c r="B144" t="str">
        <f>'Assessed Non-TIF_Combined'!B144</f>
        <v>07</v>
      </c>
      <c r="C144" t="str">
        <f>'Assessed Non-TIF_Combined'!C144</f>
        <v>3042</v>
      </c>
      <c r="D144" t="str">
        <f>'Assessed Non-TIF_Combined'!D144</f>
        <v/>
      </c>
      <c r="E144" t="str">
        <f>'Assessed Non-TIF_Combined'!E144</f>
        <v/>
      </c>
      <c r="F144" t="str">
        <f>'Assessed Non-TIF_Combined'!F144</f>
        <v>3042</v>
      </c>
      <c r="G144" t="str">
        <f>'Assessed Non-TIF_Combined'!G144</f>
        <v>Hudson</v>
      </c>
      <c r="H144" s="8">
        <f>SUMPRODUCT(SUMIFS(AssessedValuation[100% Residential],AssessedValuation[Dist],$C144:$E144,AssessedValuation[Tif_NonTIF],$A$4))</f>
        <v>33859501</v>
      </c>
      <c r="I144" s="8">
        <f>SUMPRODUCT(SUMIFS(AssessedValuation[100% Ag Land],AssessedValuation[Dist],$C144:$E144,AssessedValuation[Tif_NonTIF],$A$4))</f>
        <v>0</v>
      </c>
      <c r="J144" s="8">
        <f>SUMPRODUCT(SUMIFS(AssessedValuation[100% Ag Building],AssessedValuation[Dist],$C144:$E144,AssessedValuation[Tif_NonTIF],$A$4))</f>
        <v>0</v>
      </c>
      <c r="K144" s="8">
        <f>SUMPRODUCT(SUMIFS(AssessedValuation[100% Commercial],AssessedValuation[Dist],$C144:$E144,AssessedValuation[Tif_NonTIF],$A$4))</f>
        <v>31676426</v>
      </c>
      <c r="L144" s="8">
        <f>SUMPRODUCT(SUMIFS(AssessedValuation[100% Industrial],AssessedValuation[Dist],$C144:$E144,AssessedValuation[Tif_NonTIF],$A$4))</f>
        <v>813056</v>
      </c>
      <c r="M144" s="8">
        <f>SUMPRODUCT(SUMIFS(AssessedValuation[100% Reserved],AssessedValuation[Dist],$C144:$E144,AssessedValuation[Tif_NonTIF],$A$4))</f>
        <v>0</v>
      </c>
      <c r="N144" s="8">
        <f>SUMPRODUCT(SUMIFS(AssessedValuation[100% Reserved4],AssessedValuation[Dist],$C144,AssessedValuation[Tif_NonTIF],$A$4))</f>
        <v>0</v>
      </c>
      <c r="O144" s="8">
        <f>SUMPRODUCT(SUMIFS(AssessedValuation[100% Railroads],AssessedValuation[Dist],$C144:$E144,AssessedValuation[Tif_NonTIF],$A$4))</f>
        <v>0</v>
      </c>
      <c r="P144" s="8">
        <f>SUMPRODUCT(SUMIFS(AssessedValuation[100% Utilities],AssessedValuation[Dist],$C144:$E144,AssessedValuation[Tif_NonTIF],$A$4))</f>
        <v>0</v>
      </c>
      <c r="Q144" s="8">
        <f>SUMPRODUCT(SUMIFS(AssessedValuation[100% Other],AssessedValuation[Dist],$C144:$E144,AssessedValuation[Tif_NonTIF],$A$4))</f>
        <v>0</v>
      </c>
      <c r="R144" s="8">
        <f>SUMPRODUCT(SUMIFS(AssessedValuation[100% Gross],AssessedValuation[Dist],$C144:$E144,AssessedValuation[Tif_NonTIF],$A$4))</f>
        <v>66348983</v>
      </c>
      <c r="S144" s="8">
        <f>SUMPRODUCT(SUMIFS(AssessedValuation[100% Military Exempt],AssessedValuation[Dist],$C144:$E144,AssessedValuation[Tif_NonTIF],$A$4))</f>
        <v>4000</v>
      </c>
      <c r="T144" s="8">
        <f>SUMPRODUCT(SUMIFS(AssessedValuation[100% Homestead Exempt],AssessedValuation[Dist],$C144:$E144,AssessedValuation[Tif_NonTIF],$A$4))</f>
        <v>6500</v>
      </c>
      <c r="U144" s="8">
        <f>SUMPRODUCT(SUMIFS(AssessedValuation[100% Net],AssessedValuation[Dist],$C144:$E144,AssessedValuation[Tif_NonTIF],$A$4))</f>
        <v>66338483</v>
      </c>
      <c r="V144" s="8">
        <f>SUMPRODUCT(SUMIFS(AssessedValuation[100% Gas &amp; Elec Utilities],AssessedValuation[Dist],$C144:$E144,AssessedValuation[Tif_NonTIF],$A$4))</f>
        <v>0</v>
      </c>
      <c r="W144" s="8">
        <f t="shared" si="2"/>
        <v>66338483</v>
      </c>
    </row>
    <row r="145" spans="1:23" x14ac:dyDescent="0.25">
      <c r="A145">
        <f>'Assessed Non-TIF_Combined'!A145</f>
        <v>2026</v>
      </c>
      <c r="B145" t="str">
        <f>'Assessed Non-TIF_Combined'!B145</f>
        <v>05</v>
      </c>
      <c r="C145" t="str">
        <f>'Assessed Non-TIF_Combined'!C145</f>
        <v>3060</v>
      </c>
      <c r="D145" t="str">
        <f>'Assessed Non-TIF_Combined'!D145</f>
        <v/>
      </c>
      <c r="E145" t="str">
        <f>'Assessed Non-TIF_Combined'!E145</f>
        <v/>
      </c>
      <c r="F145" t="str">
        <f>'Assessed Non-TIF_Combined'!F145</f>
        <v>3060</v>
      </c>
      <c r="G145" t="str">
        <f>'Assessed Non-TIF_Combined'!G145</f>
        <v>Humboldt</v>
      </c>
      <c r="H145" s="8">
        <f>SUMPRODUCT(SUMIFS(AssessedValuation[100% Residential],AssessedValuation[Dist],$C145:$E145,AssessedValuation[Tif_NonTIF],$A$4))</f>
        <v>13189630</v>
      </c>
      <c r="I145" s="8">
        <f>SUMPRODUCT(SUMIFS(AssessedValuation[100% Ag Land],AssessedValuation[Dist],$C145:$E145,AssessedValuation[Tif_NonTIF],$A$4))</f>
        <v>46566</v>
      </c>
      <c r="J145" s="8">
        <f>SUMPRODUCT(SUMIFS(AssessedValuation[100% Ag Building],AssessedValuation[Dist],$C145:$E145,AssessedValuation[Tif_NonTIF],$A$4))</f>
        <v>0</v>
      </c>
      <c r="K145" s="8">
        <f>SUMPRODUCT(SUMIFS(AssessedValuation[100% Commercial],AssessedValuation[Dist],$C145:$E145,AssessedValuation[Tif_NonTIF],$A$4))</f>
        <v>17203845</v>
      </c>
      <c r="L145" s="8">
        <f>SUMPRODUCT(SUMIFS(AssessedValuation[100% Industrial],AssessedValuation[Dist],$C145:$E145,AssessedValuation[Tif_NonTIF],$A$4))</f>
        <v>1537170</v>
      </c>
      <c r="M145" s="8">
        <f>SUMPRODUCT(SUMIFS(AssessedValuation[100% Reserved],AssessedValuation[Dist],$C145:$E145,AssessedValuation[Tif_NonTIF],$A$4))</f>
        <v>0</v>
      </c>
      <c r="N145" s="8">
        <f>SUMPRODUCT(SUMIFS(AssessedValuation[100% Reserved4],AssessedValuation[Dist],$C145,AssessedValuation[Tif_NonTIF],$A$4))</f>
        <v>0</v>
      </c>
      <c r="O145" s="8">
        <f>SUMPRODUCT(SUMIFS(AssessedValuation[100% Railroads],AssessedValuation[Dist],$C145:$E145,AssessedValuation[Tif_NonTIF],$A$4))</f>
        <v>0</v>
      </c>
      <c r="P145" s="8">
        <f>SUMPRODUCT(SUMIFS(AssessedValuation[100% Utilities],AssessedValuation[Dist],$C145:$E145,AssessedValuation[Tif_NonTIF],$A$4))</f>
        <v>0</v>
      </c>
      <c r="Q145" s="8">
        <f>SUMPRODUCT(SUMIFS(AssessedValuation[100% Other],AssessedValuation[Dist],$C145:$E145,AssessedValuation[Tif_NonTIF],$A$4))</f>
        <v>0</v>
      </c>
      <c r="R145" s="8">
        <f>SUMPRODUCT(SUMIFS(AssessedValuation[100% Gross],AssessedValuation[Dist],$C145:$E145,AssessedValuation[Tif_NonTIF],$A$4))</f>
        <v>31977211</v>
      </c>
      <c r="S145" s="8">
        <f>SUMPRODUCT(SUMIFS(AssessedValuation[100% Military Exempt],AssessedValuation[Dist],$C145:$E145,AssessedValuation[Tif_NonTIF],$A$4))</f>
        <v>0</v>
      </c>
      <c r="T145" s="8">
        <f>SUMPRODUCT(SUMIFS(AssessedValuation[100% Homestead Exempt],AssessedValuation[Dist],$C145:$E145,AssessedValuation[Tif_NonTIF],$A$4))</f>
        <v>0</v>
      </c>
      <c r="U145" s="8">
        <f>SUMPRODUCT(SUMIFS(AssessedValuation[100% Net],AssessedValuation[Dist],$C145:$E145,AssessedValuation[Tif_NonTIF],$A$4))</f>
        <v>31977211</v>
      </c>
      <c r="V145" s="8">
        <f>SUMPRODUCT(SUMIFS(AssessedValuation[100% Gas &amp; Elec Utilities],AssessedValuation[Dist],$C145:$E145,AssessedValuation[Tif_NonTIF],$A$4))</f>
        <v>0</v>
      </c>
      <c r="W145" s="8">
        <f t="shared" si="2"/>
        <v>31977211</v>
      </c>
    </row>
    <row r="146" spans="1:23" x14ac:dyDescent="0.25">
      <c r="A146">
        <f>'Assessed Non-TIF_Combined'!A146</f>
        <v>2026</v>
      </c>
      <c r="B146" t="str">
        <f>'Assessed Non-TIF_Combined'!B146</f>
        <v>13</v>
      </c>
      <c r="C146" t="str">
        <f>'Assessed Non-TIF_Combined'!C146</f>
        <v>3168</v>
      </c>
      <c r="D146" t="str">
        <f>'Assessed Non-TIF_Combined'!D146</f>
        <v/>
      </c>
      <c r="E146" t="str">
        <f>'Assessed Non-TIF_Combined'!E146</f>
        <v/>
      </c>
      <c r="F146" t="str">
        <f>'Assessed Non-TIF_Combined'!F146</f>
        <v>3168</v>
      </c>
      <c r="G146" t="str">
        <f>'Assessed Non-TIF_Combined'!G146</f>
        <v>IKM-Manning</v>
      </c>
      <c r="H146" s="8">
        <f>SUMPRODUCT(SUMIFS(AssessedValuation[100% Residential],AssessedValuation[Dist],$C146:$E146,AssessedValuation[Tif_NonTIF],$A$4))</f>
        <v>3329185</v>
      </c>
      <c r="I146" s="8">
        <f>SUMPRODUCT(SUMIFS(AssessedValuation[100% Ag Land],AssessedValuation[Dist],$C146:$E146,AssessedValuation[Tif_NonTIF],$A$4))</f>
        <v>1503284</v>
      </c>
      <c r="J146" s="8">
        <f>SUMPRODUCT(SUMIFS(AssessedValuation[100% Ag Building],AssessedValuation[Dist],$C146:$E146,AssessedValuation[Tif_NonTIF],$A$4))</f>
        <v>6431407</v>
      </c>
      <c r="K146" s="8">
        <f>SUMPRODUCT(SUMIFS(AssessedValuation[100% Commercial],AssessedValuation[Dist],$C146:$E146,AssessedValuation[Tif_NonTIF],$A$4))</f>
        <v>1171630</v>
      </c>
      <c r="L146" s="8">
        <f>SUMPRODUCT(SUMIFS(AssessedValuation[100% Industrial],AssessedValuation[Dist],$C146:$E146,AssessedValuation[Tif_NonTIF],$A$4))</f>
        <v>6119196</v>
      </c>
      <c r="M146" s="8">
        <f>SUMPRODUCT(SUMIFS(AssessedValuation[100% Reserved],AssessedValuation[Dist],$C146:$E146,AssessedValuation[Tif_NonTIF],$A$4))</f>
        <v>0</v>
      </c>
      <c r="N146" s="8">
        <f>SUMPRODUCT(SUMIFS(AssessedValuation[100% Reserved4],AssessedValuation[Dist],$C146,AssessedValuation[Tif_NonTIF],$A$4))</f>
        <v>0</v>
      </c>
      <c r="O146" s="8">
        <f>SUMPRODUCT(SUMIFS(AssessedValuation[100% Railroads],AssessedValuation[Dist],$C146:$E146,AssessedValuation[Tif_NonTIF],$A$4))</f>
        <v>0</v>
      </c>
      <c r="P146" s="8">
        <f>SUMPRODUCT(SUMIFS(AssessedValuation[100% Utilities],AssessedValuation[Dist],$C146:$E146,AssessedValuation[Tif_NonTIF],$A$4))</f>
        <v>0</v>
      </c>
      <c r="Q146" s="8">
        <f>SUMPRODUCT(SUMIFS(AssessedValuation[100% Other],AssessedValuation[Dist],$C146:$E146,AssessedValuation[Tif_NonTIF],$A$4))</f>
        <v>0</v>
      </c>
      <c r="R146" s="8">
        <f>SUMPRODUCT(SUMIFS(AssessedValuation[100% Gross],AssessedValuation[Dist],$C146:$E146,AssessedValuation[Tif_NonTIF],$A$4))</f>
        <v>18554702</v>
      </c>
      <c r="S146" s="8">
        <f>SUMPRODUCT(SUMIFS(AssessedValuation[100% Military Exempt],AssessedValuation[Dist],$C146:$E146,AssessedValuation[Tif_NonTIF],$A$4))</f>
        <v>0</v>
      </c>
      <c r="T146" s="8">
        <f>SUMPRODUCT(SUMIFS(AssessedValuation[100% Homestead Exempt],AssessedValuation[Dist],$C146:$E146,AssessedValuation[Tif_NonTIF],$A$4))</f>
        <v>0</v>
      </c>
      <c r="U146" s="8">
        <f>SUMPRODUCT(SUMIFS(AssessedValuation[100% Net],AssessedValuation[Dist],$C146:$E146,AssessedValuation[Tif_NonTIF],$A$4))</f>
        <v>18554702</v>
      </c>
      <c r="V146" s="8">
        <f>SUMPRODUCT(SUMIFS(AssessedValuation[100% Gas &amp; Elec Utilities],AssessedValuation[Dist],$C146:$E146,AssessedValuation[Tif_NonTIF],$A$4))</f>
        <v>0</v>
      </c>
      <c r="W146" s="8">
        <f t="shared" si="2"/>
        <v>18554702</v>
      </c>
    </row>
    <row r="147" spans="1:23" x14ac:dyDescent="0.25">
      <c r="A147">
        <f>'Assessed Non-TIF_Combined'!A147</f>
        <v>2026</v>
      </c>
      <c r="B147" t="str">
        <f>'Assessed Non-TIF_Combined'!B147</f>
        <v>07</v>
      </c>
      <c r="C147" t="str">
        <f>'Assessed Non-TIF_Combined'!C147</f>
        <v>3105</v>
      </c>
      <c r="D147" t="str">
        <f>'Assessed Non-TIF_Combined'!D147</f>
        <v/>
      </c>
      <c r="E147" t="str">
        <f>'Assessed Non-TIF_Combined'!E147</f>
        <v/>
      </c>
      <c r="F147" t="str">
        <f>'Assessed Non-TIF_Combined'!F147</f>
        <v>3105</v>
      </c>
      <c r="G147" t="str">
        <f>'Assessed Non-TIF_Combined'!G147</f>
        <v>Independence</v>
      </c>
      <c r="H147" s="8">
        <f>SUMPRODUCT(SUMIFS(AssessedValuation[100% Residential],AssessedValuation[Dist],$C147:$E147,AssessedValuation[Tif_NonTIF],$A$4))</f>
        <v>16443076</v>
      </c>
      <c r="I147" s="8">
        <f>SUMPRODUCT(SUMIFS(AssessedValuation[100% Ag Land],AssessedValuation[Dist],$C147:$E147,AssessedValuation[Tif_NonTIF],$A$4))</f>
        <v>0</v>
      </c>
      <c r="J147" s="8">
        <f>SUMPRODUCT(SUMIFS(AssessedValuation[100% Ag Building],AssessedValuation[Dist],$C147:$E147,AssessedValuation[Tif_NonTIF],$A$4))</f>
        <v>0</v>
      </c>
      <c r="K147" s="8">
        <f>SUMPRODUCT(SUMIFS(AssessedValuation[100% Commercial],AssessedValuation[Dist],$C147:$E147,AssessedValuation[Tif_NonTIF],$A$4))</f>
        <v>11634798</v>
      </c>
      <c r="L147" s="8">
        <f>SUMPRODUCT(SUMIFS(AssessedValuation[100% Industrial],AssessedValuation[Dist],$C147:$E147,AssessedValuation[Tif_NonTIF],$A$4))</f>
        <v>3060338</v>
      </c>
      <c r="M147" s="8">
        <f>SUMPRODUCT(SUMIFS(AssessedValuation[100% Reserved],AssessedValuation[Dist],$C147:$E147,AssessedValuation[Tif_NonTIF],$A$4))</f>
        <v>0</v>
      </c>
      <c r="N147" s="8">
        <f>SUMPRODUCT(SUMIFS(AssessedValuation[100% Reserved4],AssessedValuation[Dist],$C147,AssessedValuation[Tif_NonTIF],$A$4))</f>
        <v>0</v>
      </c>
      <c r="O147" s="8">
        <f>SUMPRODUCT(SUMIFS(AssessedValuation[100% Railroads],AssessedValuation[Dist],$C147:$E147,AssessedValuation[Tif_NonTIF],$A$4))</f>
        <v>0</v>
      </c>
      <c r="P147" s="8">
        <f>SUMPRODUCT(SUMIFS(AssessedValuation[100% Utilities],AssessedValuation[Dist],$C147:$E147,AssessedValuation[Tif_NonTIF],$A$4))</f>
        <v>0</v>
      </c>
      <c r="Q147" s="8">
        <f>SUMPRODUCT(SUMIFS(AssessedValuation[100% Other],AssessedValuation[Dist],$C147:$E147,AssessedValuation[Tif_NonTIF],$A$4))</f>
        <v>0</v>
      </c>
      <c r="R147" s="8">
        <f>SUMPRODUCT(SUMIFS(AssessedValuation[100% Gross],AssessedValuation[Dist],$C147:$E147,AssessedValuation[Tif_NonTIF],$A$4))</f>
        <v>31138212</v>
      </c>
      <c r="S147" s="8">
        <f>SUMPRODUCT(SUMIFS(AssessedValuation[100% Military Exempt],AssessedValuation[Dist],$C147:$E147,AssessedValuation[Tif_NonTIF],$A$4))</f>
        <v>0</v>
      </c>
      <c r="T147" s="8">
        <f>SUMPRODUCT(SUMIFS(AssessedValuation[100% Homestead Exempt],AssessedValuation[Dist],$C147:$E147,AssessedValuation[Tif_NonTIF],$A$4))</f>
        <v>0</v>
      </c>
      <c r="U147" s="8">
        <f>SUMPRODUCT(SUMIFS(AssessedValuation[100% Net],AssessedValuation[Dist],$C147:$E147,AssessedValuation[Tif_NonTIF],$A$4))</f>
        <v>31138212</v>
      </c>
      <c r="V147" s="8">
        <f>SUMPRODUCT(SUMIFS(AssessedValuation[100% Gas &amp; Elec Utilities],AssessedValuation[Dist],$C147:$E147,AssessedValuation[Tif_NonTIF],$A$4))</f>
        <v>0</v>
      </c>
      <c r="W147" s="8">
        <f t="shared" si="2"/>
        <v>31138212</v>
      </c>
    </row>
    <row r="148" spans="1:23" x14ac:dyDescent="0.25">
      <c r="A148">
        <f>'Assessed Non-TIF_Combined'!A148</f>
        <v>2026</v>
      </c>
      <c r="B148" t="str">
        <f>'Assessed Non-TIF_Combined'!B148</f>
        <v>11</v>
      </c>
      <c r="C148" t="str">
        <f>'Assessed Non-TIF_Combined'!C148</f>
        <v>3114</v>
      </c>
      <c r="D148" t="str">
        <f>'Assessed Non-TIF_Combined'!D148</f>
        <v/>
      </c>
      <c r="E148" t="str">
        <f>'Assessed Non-TIF_Combined'!E148</f>
        <v/>
      </c>
      <c r="F148" t="str">
        <f>'Assessed Non-TIF_Combined'!F148</f>
        <v>3114</v>
      </c>
      <c r="G148" t="str">
        <f>'Assessed Non-TIF_Combined'!G148</f>
        <v>Indianola</v>
      </c>
      <c r="H148" s="8">
        <f>SUMPRODUCT(SUMIFS(AssessedValuation[100% Residential],AssessedValuation[Dist],$C148:$E148,AssessedValuation[Tif_NonTIF],$A$4))</f>
        <v>31249262</v>
      </c>
      <c r="I148" s="8">
        <f>SUMPRODUCT(SUMIFS(AssessedValuation[100% Ag Land],AssessedValuation[Dist],$C148:$E148,AssessedValuation[Tif_NonTIF],$A$4))</f>
        <v>62923</v>
      </c>
      <c r="J148" s="8">
        <f>SUMPRODUCT(SUMIFS(AssessedValuation[100% Ag Building],AssessedValuation[Dist],$C148:$E148,AssessedValuation[Tif_NonTIF],$A$4))</f>
        <v>1273</v>
      </c>
      <c r="K148" s="8">
        <f>SUMPRODUCT(SUMIFS(AssessedValuation[100% Commercial],AssessedValuation[Dist],$C148:$E148,AssessedValuation[Tif_NonTIF],$A$4))</f>
        <v>17970418</v>
      </c>
      <c r="L148" s="8">
        <f>SUMPRODUCT(SUMIFS(AssessedValuation[100% Industrial],AssessedValuation[Dist],$C148:$E148,AssessedValuation[Tif_NonTIF],$A$4))</f>
        <v>0</v>
      </c>
      <c r="M148" s="8">
        <f>SUMPRODUCT(SUMIFS(AssessedValuation[100% Reserved],AssessedValuation[Dist],$C148:$E148,AssessedValuation[Tif_NonTIF],$A$4))</f>
        <v>0</v>
      </c>
      <c r="N148" s="8">
        <f>SUMPRODUCT(SUMIFS(AssessedValuation[100% Reserved4],AssessedValuation[Dist],$C148,AssessedValuation[Tif_NonTIF],$A$4))</f>
        <v>0</v>
      </c>
      <c r="O148" s="8">
        <f>SUMPRODUCT(SUMIFS(AssessedValuation[100% Railroads],AssessedValuation[Dist],$C148:$E148,AssessedValuation[Tif_NonTIF],$A$4))</f>
        <v>0</v>
      </c>
      <c r="P148" s="8">
        <f>SUMPRODUCT(SUMIFS(AssessedValuation[100% Utilities],AssessedValuation[Dist],$C148:$E148,AssessedValuation[Tif_NonTIF],$A$4))</f>
        <v>0</v>
      </c>
      <c r="Q148" s="8">
        <f>SUMPRODUCT(SUMIFS(AssessedValuation[100% Other],AssessedValuation[Dist],$C148:$E148,AssessedValuation[Tif_NonTIF],$A$4))</f>
        <v>0</v>
      </c>
      <c r="R148" s="8">
        <f>SUMPRODUCT(SUMIFS(AssessedValuation[100% Gross],AssessedValuation[Dist],$C148:$E148,AssessedValuation[Tif_NonTIF],$A$4))</f>
        <v>49283876</v>
      </c>
      <c r="S148" s="8">
        <f>SUMPRODUCT(SUMIFS(AssessedValuation[100% Military Exempt],AssessedValuation[Dist],$C148:$E148,AssessedValuation[Tif_NonTIF],$A$4))</f>
        <v>0</v>
      </c>
      <c r="T148" s="8">
        <f>SUMPRODUCT(SUMIFS(AssessedValuation[100% Homestead Exempt],AssessedValuation[Dist],$C148:$E148,AssessedValuation[Tif_NonTIF],$A$4))</f>
        <v>0</v>
      </c>
      <c r="U148" s="8">
        <f>SUMPRODUCT(SUMIFS(AssessedValuation[100% Net],AssessedValuation[Dist],$C148:$E148,AssessedValuation[Tif_NonTIF],$A$4))</f>
        <v>49283876</v>
      </c>
      <c r="V148" s="8">
        <f>SUMPRODUCT(SUMIFS(AssessedValuation[100% Gas &amp; Elec Utilities],AssessedValuation[Dist],$C148:$E148,AssessedValuation[Tif_NonTIF],$A$4))</f>
        <v>0</v>
      </c>
      <c r="W148" s="8">
        <f t="shared" si="2"/>
        <v>49283876</v>
      </c>
    </row>
    <row r="149" spans="1:23" x14ac:dyDescent="0.25">
      <c r="A149">
        <f>'Assessed Non-TIF_Combined'!A149</f>
        <v>2026</v>
      </c>
      <c r="B149" t="str">
        <f>'Assessed Non-TIF_Combined'!B149</f>
        <v>11</v>
      </c>
      <c r="C149" t="str">
        <f>'Assessed Non-TIF_Combined'!C149</f>
        <v>3119</v>
      </c>
      <c r="D149" t="str">
        <f>'Assessed Non-TIF_Combined'!D149</f>
        <v/>
      </c>
      <c r="E149" t="str">
        <f>'Assessed Non-TIF_Combined'!E149</f>
        <v/>
      </c>
      <c r="F149" t="str">
        <f>'Assessed Non-TIF_Combined'!F149</f>
        <v>3119</v>
      </c>
      <c r="G149" t="str">
        <f>'Assessed Non-TIF_Combined'!G149</f>
        <v>Interstate 35</v>
      </c>
      <c r="H149" s="8">
        <f>SUMPRODUCT(SUMIFS(AssessedValuation[100% Residential],AssessedValuation[Dist],$C149:$E149,AssessedValuation[Tif_NonTIF],$A$4))</f>
        <v>0</v>
      </c>
      <c r="I149" s="8">
        <f>SUMPRODUCT(SUMIFS(AssessedValuation[100% Ag Land],AssessedValuation[Dist],$C149:$E149,AssessedValuation[Tif_NonTIF],$A$4))</f>
        <v>0</v>
      </c>
      <c r="J149" s="8">
        <f>SUMPRODUCT(SUMIFS(AssessedValuation[100% Ag Building],AssessedValuation[Dist],$C149:$E149,AssessedValuation[Tif_NonTIF],$A$4))</f>
        <v>0</v>
      </c>
      <c r="K149" s="8">
        <f>SUMPRODUCT(SUMIFS(AssessedValuation[100% Commercial],AssessedValuation[Dist],$C149:$E149,AssessedValuation[Tif_NonTIF],$A$4))</f>
        <v>0</v>
      </c>
      <c r="L149" s="8">
        <f>SUMPRODUCT(SUMIFS(AssessedValuation[100% Industrial],AssessedValuation[Dist],$C149:$E149,AssessedValuation[Tif_NonTIF],$A$4))</f>
        <v>0</v>
      </c>
      <c r="M149" s="8">
        <f>SUMPRODUCT(SUMIFS(AssessedValuation[100% Reserved],AssessedValuation[Dist],$C149:$E149,AssessedValuation[Tif_NonTIF],$A$4))</f>
        <v>0</v>
      </c>
      <c r="N149" s="8">
        <f>SUMPRODUCT(SUMIFS(AssessedValuation[100% Reserved4],AssessedValuation[Dist],$C149,AssessedValuation[Tif_NonTIF],$A$4))</f>
        <v>0</v>
      </c>
      <c r="O149" s="8">
        <f>SUMPRODUCT(SUMIFS(AssessedValuation[100% Railroads],AssessedValuation[Dist],$C149:$E149,AssessedValuation[Tif_NonTIF],$A$4))</f>
        <v>0</v>
      </c>
      <c r="P149" s="8">
        <f>SUMPRODUCT(SUMIFS(AssessedValuation[100% Utilities],AssessedValuation[Dist],$C149:$E149,AssessedValuation[Tif_NonTIF],$A$4))</f>
        <v>0</v>
      </c>
      <c r="Q149" s="8">
        <f>SUMPRODUCT(SUMIFS(AssessedValuation[100% Other],AssessedValuation[Dist],$C149:$E149,AssessedValuation[Tif_NonTIF],$A$4))</f>
        <v>0</v>
      </c>
      <c r="R149" s="8">
        <f>SUMPRODUCT(SUMIFS(AssessedValuation[100% Gross],AssessedValuation[Dist],$C149:$E149,AssessedValuation[Tif_NonTIF],$A$4))</f>
        <v>0</v>
      </c>
      <c r="S149" s="8">
        <f>SUMPRODUCT(SUMIFS(AssessedValuation[100% Military Exempt],AssessedValuation[Dist],$C149:$E149,AssessedValuation[Tif_NonTIF],$A$4))</f>
        <v>0</v>
      </c>
      <c r="T149" s="8">
        <f>SUMPRODUCT(SUMIFS(AssessedValuation[100% Homestead Exempt],AssessedValuation[Dist],$C149:$E149,AssessedValuation[Tif_NonTIF],$A$4))</f>
        <v>0</v>
      </c>
      <c r="U149" s="8">
        <f>SUMPRODUCT(SUMIFS(AssessedValuation[100% Net],AssessedValuation[Dist],$C149:$E149,AssessedValuation[Tif_NonTIF],$A$4))</f>
        <v>0</v>
      </c>
      <c r="V149" s="8">
        <f>SUMPRODUCT(SUMIFS(AssessedValuation[100% Gas &amp; Elec Utilities],AssessedValuation[Dist],$C149:$E149,AssessedValuation[Tif_NonTIF],$A$4))</f>
        <v>0</v>
      </c>
      <c r="W149" s="8">
        <f t="shared" si="2"/>
        <v>0</v>
      </c>
    </row>
    <row r="150" spans="1:23" x14ac:dyDescent="0.25">
      <c r="A150">
        <f>'Assessed Non-TIF_Combined'!A150</f>
        <v>2026</v>
      </c>
      <c r="B150" t="str">
        <f>'Assessed Non-TIF_Combined'!B150</f>
        <v>10</v>
      </c>
      <c r="C150" t="str">
        <f>'Assessed Non-TIF_Combined'!C150</f>
        <v>3141</v>
      </c>
      <c r="D150" t="str">
        <f>'Assessed Non-TIF_Combined'!D150</f>
        <v/>
      </c>
      <c r="E150" t="str">
        <f>'Assessed Non-TIF_Combined'!E150</f>
        <v/>
      </c>
      <c r="F150" t="str">
        <f>'Assessed Non-TIF_Combined'!F150</f>
        <v>3141</v>
      </c>
      <c r="G150" t="str">
        <f>'Assessed Non-TIF_Combined'!G150</f>
        <v>Iowa City</v>
      </c>
      <c r="H150" s="8">
        <f>SUMPRODUCT(SUMIFS(AssessedValuation[100% Residential],AssessedValuation[Dist],$C150:$E150,AssessedValuation[Tif_NonTIF],$A$4))</f>
        <v>403676276</v>
      </c>
      <c r="I150" s="8">
        <f>SUMPRODUCT(SUMIFS(AssessedValuation[100% Ag Land],AssessedValuation[Dist],$C150:$E150,AssessedValuation[Tif_NonTIF],$A$4))</f>
        <v>60879</v>
      </c>
      <c r="J150" s="8">
        <f>SUMPRODUCT(SUMIFS(AssessedValuation[100% Ag Building],AssessedValuation[Dist],$C150:$E150,AssessedValuation[Tif_NonTIF],$A$4))</f>
        <v>0</v>
      </c>
      <c r="K150" s="8">
        <f>SUMPRODUCT(SUMIFS(AssessedValuation[100% Commercial],AssessedValuation[Dist],$C150:$E150,AssessedValuation[Tif_NonTIF],$A$4))</f>
        <v>384637884</v>
      </c>
      <c r="L150" s="8">
        <f>SUMPRODUCT(SUMIFS(AssessedValuation[100% Industrial],AssessedValuation[Dist],$C150:$E150,AssessedValuation[Tif_NonTIF],$A$4))</f>
        <v>5522121</v>
      </c>
      <c r="M150" s="8">
        <f>SUMPRODUCT(SUMIFS(AssessedValuation[100% Reserved],AssessedValuation[Dist],$C150:$E150,AssessedValuation[Tif_NonTIF],$A$4))</f>
        <v>0</v>
      </c>
      <c r="N150" s="8">
        <f>SUMPRODUCT(SUMIFS(AssessedValuation[100% Reserved4],AssessedValuation[Dist],$C150,AssessedValuation[Tif_NonTIF],$A$4))</f>
        <v>0</v>
      </c>
      <c r="O150" s="8">
        <f>SUMPRODUCT(SUMIFS(AssessedValuation[100% Railroads],AssessedValuation[Dist],$C150:$E150,AssessedValuation[Tif_NonTIF],$A$4))</f>
        <v>0</v>
      </c>
      <c r="P150" s="8">
        <f>SUMPRODUCT(SUMIFS(AssessedValuation[100% Utilities],AssessedValuation[Dist],$C150:$E150,AssessedValuation[Tif_NonTIF],$A$4))</f>
        <v>0</v>
      </c>
      <c r="Q150" s="8">
        <f>SUMPRODUCT(SUMIFS(AssessedValuation[100% Other],AssessedValuation[Dist],$C150:$E150,AssessedValuation[Tif_NonTIF],$A$4))</f>
        <v>0</v>
      </c>
      <c r="R150" s="8">
        <f>SUMPRODUCT(SUMIFS(AssessedValuation[100% Gross],AssessedValuation[Dist],$C150:$E150,AssessedValuation[Tif_NonTIF],$A$4))</f>
        <v>793897160</v>
      </c>
      <c r="S150" s="8">
        <f>SUMPRODUCT(SUMIFS(AssessedValuation[100% Military Exempt],AssessedValuation[Dist],$C150:$E150,AssessedValuation[Tif_NonTIF],$A$4))</f>
        <v>84000</v>
      </c>
      <c r="T150" s="8">
        <f>SUMPRODUCT(SUMIFS(AssessedValuation[100% Homestead Exempt],AssessedValuation[Dist],$C150:$E150,AssessedValuation[Tif_NonTIF],$A$4))</f>
        <v>533000</v>
      </c>
      <c r="U150" s="8">
        <f>SUMPRODUCT(SUMIFS(AssessedValuation[100% Net],AssessedValuation[Dist],$C150:$E150,AssessedValuation[Tif_NonTIF],$A$4))</f>
        <v>793280160</v>
      </c>
      <c r="V150" s="8">
        <f>SUMPRODUCT(SUMIFS(AssessedValuation[100% Gas &amp; Elec Utilities],AssessedValuation[Dist],$C150:$E150,AssessedValuation[Tif_NonTIF],$A$4))</f>
        <v>0</v>
      </c>
      <c r="W150" s="8">
        <f t="shared" si="2"/>
        <v>793280160</v>
      </c>
    </row>
    <row r="151" spans="1:23" x14ac:dyDescent="0.25">
      <c r="A151">
        <f>'Assessed Non-TIF_Combined'!A151</f>
        <v>2026</v>
      </c>
      <c r="B151" t="str">
        <f>'Assessed Non-TIF_Combined'!B151</f>
        <v>07</v>
      </c>
      <c r="C151" t="str">
        <f>'Assessed Non-TIF_Combined'!C151</f>
        <v>3150</v>
      </c>
      <c r="D151" t="str">
        <f>'Assessed Non-TIF_Combined'!D151</f>
        <v/>
      </c>
      <c r="E151" t="str">
        <f>'Assessed Non-TIF_Combined'!E151</f>
        <v/>
      </c>
      <c r="F151" t="str">
        <f>'Assessed Non-TIF_Combined'!F151</f>
        <v>3150</v>
      </c>
      <c r="G151" t="str">
        <f>'Assessed Non-TIF_Combined'!G151</f>
        <v>Iowa Falls</v>
      </c>
      <c r="H151" s="8">
        <f>SUMPRODUCT(SUMIFS(AssessedValuation[100% Residential],AssessedValuation[Dist],$C151:$E151,AssessedValuation[Tif_NonTIF],$A$4))</f>
        <v>13302764</v>
      </c>
      <c r="I151" s="8">
        <f>SUMPRODUCT(SUMIFS(AssessedValuation[100% Ag Land],AssessedValuation[Dist],$C151:$E151,AssessedValuation[Tif_NonTIF],$A$4))</f>
        <v>0</v>
      </c>
      <c r="J151" s="8">
        <f>SUMPRODUCT(SUMIFS(AssessedValuation[100% Ag Building],AssessedValuation[Dist],$C151:$E151,AssessedValuation[Tif_NonTIF],$A$4))</f>
        <v>0</v>
      </c>
      <c r="K151" s="8">
        <f>SUMPRODUCT(SUMIFS(AssessedValuation[100% Commercial],AssessedValuation[Dist],$C151:$E151,AssessedValuation[Tif_NonTIF],$A$4))</f>
        <v>19886869</v>
      </c>
      <c r="L151" s="8">
        <f>SUMPRODUCT(SUMIFS(AssessedValuation[100% Industrial],AssessedValuation[Dist],$C151:$E151,AssessedValuation[Tif_NonTIF],$A$4))</f>
        <v>8279206</v>
      </c>
      <c r="M151" s="8">
        <f>SUMPRODUCT(SUMIFS(AssessedValuation[100% Reserved],AssessedValuation[Dist],$C151:$E151,AssessedValuation[Tif_NonTIF],$A$4))</f>
        <v>0</v>
      </c>
      <c r="N151" s="8">
        <f>SUMPRODUCT(SUMIFS(AssessedValuation[100% Reserved4],AssessedValuation[Dist],$C151,AssessedValuation[Tif_NonTIF],$A$4))</f>
        <v>0</v>
      </c>
      <c r="O151" s="8">
        <f>SUMPRODUCT(SUMIFS(AssessedValuation[100% Railroads],AssessedValuation[Dist],$C151:$E151,AssessedValuation[Tif_NonTIF],$A$4))</f>
        <v>0</v>
      </c>
      <c r="P151" s="8">
        <f>SUMPRODUCT(SUMIFS(AssessedValuation[100% Utilities],AssessedValuation[Dist],$C151:$E151,AssessedValuation[Tif_NonTIF],$A$4))</f>
        <v>0</v>
      </c>
      <c r="Q151" s="8">
        <f>SUMPRODUCT(SUMIFS(AssessedValuation[100% Other],AssessedValuation[Dist],$C151:$E151,AssessedValuation[Tif_NonTIF],$A$4))</f>
        <v>0</v>
      </c>
      <c r="R151" s="8">
        <f>SUMPRODUCT(SUMIFS(AssessedValuation[100% Gross],AssessedValuation[Dist],$C151:$E151,AssessedValuation[Tif_NonTIF],$A$4))</f>
        <v>41468839</v>
      </c>
      <c r="S151" s="8">
        <f>SUMPRODUCT(SUMIFS(AssessedValuation[100% Military Exempt],AssessedValuation[Dist],$C151:$E151,AssessedValuation[Tif_NonTIF],$A$4))</f>
        <v>0</v>
      </c>
      <c r="T151" s="8">
        <f>SUMPRODUCT(SUMIFS(AssessedValuation[100% Homestead Exempt],AssessedValuation[Dist],$C151:$E151,AssessedValuation[Tif_NonTIF],$A$4))</f>
        <v>0</v>
      </c>
      <c r="U151" s="8">
        <f>SUMPRODUCT(SUMIFS(AssessedValuation[100% Net],AssessedValuation[Dist],$C151:$E151,AssessedValuation[Tif_NonTIF],$A$4))</f>
        <v>41468839</v>
      </c>
      <c r="V151" s="8">
        <f>SUMPRODUCT(SUMIFS(AssessedValuation[100% Gas &amp; Elec Utilities],AssessedValuation[Dist],$C151:$E151,AssessedValuation[Tif_NonTIF],$A$4))</f>
        <v>0</v>
      </c>
      <c r="W151" s="8">
        <f t="shared" si="2"/>
        <v>41468839</v>
      </c>
    </row>
    <row r="152" spans="1:23" x14ac:dyDescent="0.25">
      <c r="A152">
        <f>'Assessed Non-TIF_Combined'!A152</f>
        <v>2026</v>
      </c>
      <c r="B152" t="str">
        <f>'Assessed Non-TIF_Combined'!B152</f>
        <v>10</v>
      </c>
      <c r="C152" t="str">
        <f>'Assessed Non-TIF_Combined'!C152</f>
        <v>3154</v>
      </c>
      <c r="D152" t="str">
        <f>'Assessed Non-TIF_Combined'!D152</f>
        <v/>
      </c>
      <c r="E152" t="str">
        <f>'Assessed Non-TIF_Combined'!E152</f>
        <v/>
      </c>
      <c r="F152" t="str">
        <f>'Assessed Non-TIF_Combined'!F152</f>
        <v>3154</v>
      </c>
      <c r="G152" t="str">
        <f>'Assessed Non-TIF_Combined'!G152</f>
        <v>Iowa Valley</v>
      </c>
      <c r="H152" s="8">
        <f>SUMPRODUCT(SUMIFS(AssessedValuation[100% Residential],AssessedValuation[Dist],$C152:$E152,AssessedValuation[Tif_NonTIF],$A$4))</f>
        <v>1581250</v>
      </c>
      <c r="I152" s="8">
        <f>SUMPRODUCT(SUMIFS(AssessedValuation[100% Ag Land],AssessedValuation[Dist],$C152:$E152,AssessedValuation[Tif_NonTIF],$A$4))</f>
        <v>73332</v>
      </c>
      <c r="J152" s="8">
        <f>SUMPRODUCT(SUMIFS(AssessedValuation[100% Ag Building],AssessedValuation[Dist],$C152:$E152,AssessedValuation[Tif_NonTIF],$A$4))</f>
        <v>0</v>
      </c>
      <c r="K152" s="8">
        <f>SUMPRODUCT(SUMIFS(AssessedValuation[100% Commercial],AssessedValuation[Dist],$C152:$E152,AssessedValuation[Tif_NonTIF],$A$4))</f>
        <v>5320598</v>
      </c>
      <c r="L152" s="8">
        <f>SUMPRODUCT(SUMIFS(AssessedValuation[100% Industrial],AssessedValuation[Dist],$C152:$E152,AssessedValuation[Tif_NonTIF],$A$4))</f>
        <v>14783010</v>
      </c>
      <c r="M152" s="8">
        <f>SUMPRODUCT(SUMIFS(AssessedValuation[100% Reserved],AssessedValuation[Dist],$C152:$E152,AssessedValuation[Tif_NonTIF],$A$4))</f>
        <v>0</v>
      </c>
      <c r="N152" s="8">
        <f>SUMPRODUCT(SUMIFS(AssessedValuation[100% Reserved4],AssessedValuation[Dist],$C152,AssessedValuation[Tif_NonTIF],$A$4))</f>
        <v>0</v>
      </c>
      <c r="O152" s="8">
        <f>SUMPRODUCT(SUMIFS(AssessedValuation[100% Railroads],AssessedValuation[Dist],$C152:$E152,AssessedValuation[Tif_NonTIF],$A$4))</f>
        <v>0</v>
      </c>
      <c r="P152" s="8">
        <f>SUMPRODUCT(SUMIFS(AssessedValuation[100% Utilities],AssessedValuation[Dist],$C152:$E152,AssessedValuation[Tif_NonTIF],$A$4))</f>
        <v>0</v>
      </c>
      <c r="Q152" s="8">
        <f>SUMPRODUCT(SUMIFS(AssessedValuation[100% Other],AssessedValuation[Dist],$C152:$E152,AssessedValuation[Tif_NonTIF],$A$4))</f>
        <v>0</v>
      </c>
      <c r="R152" s="8">
        <f>SUMPRODUCT(SUMIFS(AssessedValuation[100% Gross],AssessedValuation[Dist],$C152:$E152,AssessedValuation[Tif_NonTIF],$A$4))</f>
        <v>21758190</v>
      </c>
      <c r="S152" s="8">
        <f>SUMPRODUCT(SUMIFS(AssessedValuation[100% Military Exempt],AssessedValuation[Dist],$C152:$E152,AssessedValuation[Tif_NonTIF],$A$4))</f>
        <v>0</v>
      </c>
      <c r="T152" s="8">
        <f>SUMPRODUCT(SUMIFS(AssessedValuation[100% Homestead Exempt],AssessedValuation[Dist],$C152:$E152,AssessedValuation[Tif_NonTIF],$A$4))</f>
        <v>0</v>
      </c>
      <c r="U152" s="8">
        <f>SUMPRODUCT(SUMIFS(AssessedValuation[100% Net],AssessedValuation[Dist],$C152:$E152,AssessedValuation[Tif_NonTIF],$A$4))</f>
        <v>21758190</v>
      </c>
      <c r="V152" s="8">
        <f>SUMPRODUCT(SUMIFS(AssessedValuation[100% Gas &amp; Elec Utilities],AssessedValuation[Dist],$C152:$E152,AssessedValuation[Tif_NonTIF],$A$4))</f>
        <v>0</v>
      </c>
      <c r="W152" s="8">
        <f t="shared" si="2"/>
        <v>21758190</v>
      </c>
    </row>
    <row r="153" spans="1:23" x14ac:dyDescent="0.25">
      <c r="A153">
        <f>'Assessed Non-TIF_Combined'!A153</f>
        <v>2026</v>
      </c>
      <c r="B153" t="str">
        <f>'Assessed Non-TIF_Combined'!B153</f>
        <v>07</v>
      </c>
      <c r="C153" t="str">
        <f>'Assessed Non-TIF_Combined'!C153</f>
        <v>3186</v>
      </c>
      <c r="D153" t="str">
        <f>'Assessed Non-TIF_Combined'!D153</f>
        <v/>
      </c>
      <c r="E153" t="str">
        <f>'Assessed Non-TIF_Combined'!E153</f>
        <v/>
      </c>
      <c r="F153" t="str">
        <f>'Assessed Non-TIF_Combined'!F153</f>
        <v>3186</v>
      </c>
      <c r="G153" t="str">
        <f>'Assessed Non-TIF_Combined'!G153</f>
        <v>Janesville</v>
      </c>
      <c r="H153" s="8">
        <f>SUMPRODUCT(SUMIFS(AssessedValuation[100% Residential],AssessedValuation[Dist],$C153:$E153,AssessedValuation[Tif_NonTIF],$A$4))</f>
        <v>1089412</v>
      </c>
      <c r="I153" s="8">
        <f>SUMPRODUCT(SUMIFS(AssessedValuation[100% Ag Land],AssessedValuation[Dist],$C153:$E153,AssessedValuation[Tif_NonTIF],$A$4))</f>
        <v>0</v>
      </c>
      <c r="J153" s="8">
        <f>SUMPRODUCT(SUMIFS(AssessedValuation[100% Ag Building],AssessedValuation[Dist],$C153:$E153,AssessedValuation[Tif_NonTIF],$A$4))</f>
        <v>0</v>
      </c>
      <c r="K153" s="8">
        <f>SUMPRODUCT(SUMIFS(AssessedValuation[100% Commercial],AssessedValuation[Dist],$C153:$E153,AssessedValuation[Tif_NonTIF],$A$4))</f>
        <v>0</v>
      </c>
      <c r="L153" s="8">
        <f>SUMPRODUCT(SUMIFS(AssessedValuation[100% Industrial],AssessedValuation[Dist],$C153:$E153,AssessedValuation[Tif_NonTIF],$A$4))</f>
        <v>0</v>
      </c>
      <c r="M153" s="8">
        <f>SUMPRODUCT(SUMIFS(AssessedValuation[100% Reserved],AssessedValuation[Dist],$C153:$E153,AssessedValuation[Tif_NonTIF],$A$4))</f>
        <v>0</v>
      </c>
      <c r="N153" s="8">
        <f>SUMPRODUCT(SUMIFS(AssessedValuation[100% Reserved4],AssessedValuation[Dist],$C153,AssessedValuation[Tif_NonTIF],$A$4))</f>
        <v>0</v>
      </c>
      <c r="O153" s="8">
        <f>SUMPRODUCT(SUMIFS(AssessedValuation[100% Railroads],AssessedValuation[Dist],$C153:$E153,AssessedValuation[Tif_NonTIF],$A$4))</f>
        <v>0</v>
      </c>
      <c r="P153" s="8">
        <f>SUMPRODUCT(SUMIFS(AssessedValuation[100% Utilities],AssessedValuation[Dist],$C153:$E153,AssessedValuation[Tif_NonTIF],$A$4))</f>
        <v>0</v>
      </c>
      <c r="Q153" s="8">
        <f>SUMPRODUCT(SUMIFS(AssessedValuation[100% Other],AssessedValuation[Dist],$C153:$E153,AssessedValuation[Tif_NonTIF],$A$4))</f>
        <v>0</v>
      </c>
      <c r="R153" s="8">
        <f>SUMPRODUCT(SUMIFS(AssessedValuation[100% Gross],AssessedValuation[Dist],$C153:$E153,AssessedValuation[Tif_NonTIF],$A$4))</f>
        <v>1089412</v>
      </c>
      <c r="S153" s="8">
        <f>SUMPRODUCT(SUMIFS(AssessedValuation[100% Military Exempt],AssessedValuation[Dist],$C153:$E153,AssessedValuation[Tif_NonTIF],$A$4))</f>
        <v>0</v>
      </c>
      <c r="T153" s="8">
        <f>SUMPRODUCT(SUMIFS(AssessedValuation[100% Homestead Exempt],AssessedValuation[Dist],$C153:$E153,AssessedValuation[Tif_NonTIF],$A$4))</f>
        <v>0</v>
      </c>
      <c r="U153" s="8">
        <f>SUMPRODUCT(SUMIFS(AssessedValuation[100% Net],AssessedValuation[Dist],$C153:$E153,AssessedValuation[Tif_NonTIF],$A$4))</f>
        <v>1089412</v>
      </c>
      <c r="V153" s="8">
        <f>SUMPRODUCT(SUMIFS(AssessedValuation[100% Gas &amp; Elec Utilities],AssessedValuation[Dist],$C153:$E153,AssessedValuation[Tif_NonTIF],$A$4))</f>
        <v>0</v>
      </c>
      <c r="W153" s="8">
        <f t="shared" si="2"/>
        <v>1089412</v>
      </c>
    </row>
    <row r="154" spans="1:23" x14ac:dyDescent="0.25">
      <c r="A154">
        <f>'Assessed Non-TIF_Combined'!A154</f>
        <v>2026</v>
      </c>
      <c r="B154" t="str">
        <f>'Assessed Non-TIF_Combined'!B154</f>
        <v>07</v>
      </c>
      <c r="C154" t="str">
        <f>'Assessed Non-TIF_Combined'!C154</f>
        <v>3204</v>
      </c>
      <c r="D154" t="str">
        <f>'Assessed Non-TIF_Combined'!D154</f>
        <v/>
      </c>
      <c r="E154" t="str">
        <f>'Assessed Non-TIF_Combined'!E154</f>
        <v/>
      </c>
      <c r="F154" t="str">
        <f>'Assessed Non-TIF_Combined'!F154</f>
        <v>3204</v>
      </c>
      <c r="G154" t="str">
        <f>'Assessed Non-TIF_Combined'!G154</f>
        <v>Jesup</v>
      </c>
      <c r="H154" s="8">
        <f>SUMPRODUCT(SUMIFS(AssessedValuation[100% Residential],AssessedValuation[Dist],$C154:$E154,AssessedValuation[Tif_NonTIF],$A$4))</f>
        <v>6907330</v>
      </c>
      <c r="I154" s="8">
        <f>SUMPRODUCT(SUMIFS(AssessedValuation[100% Ag Land],AssessedValuation[Dist],$C154:$E154,AssessedValuation[Tif_NonTIF],$A$4))</f>
        <v>0</v>
      </c>
      <c r="J154" s="8">
        <f>SUMPRODUCT(SUMIFS(AssessedValuation[100% Ag Building],AssessedValuation[Dist],$C154:$E154,AssessedValuation[Tif_NonTIF],$A$4))</f>
        <v>0</v>
      </c>
      <c r="K154" s="8">
        <f>SUMPRODUCT(SUMIFS(AssessedValuation[100% Commercial],AssessedValuation[Dist],$C154:$E154,AssessedValuation[Tif_NonTIF],$A$4))</f>
        <v>0</v>
      </c>
      <c r="L154" s="8">
        <f>SUMPRODUCT(SUMIFS(AssessedValuation[100% Industrial],AssessedValuation[Dist],$C154:$E154,AssessedValuation[Tif_NonTIF],$A$4))</f>
        <v>0</v>
      </c>
      <c r="M154" s="8">
        <f>SUMPRODUCT(SUMIFS(AssessedValuation[100% Reserved],AssessedValuation[Dist],$C154:$E154,AssessedValuation[Tif_NonTIF],$A$4))</f>
        <v>0</v>
      </c>
      <c r="N154" s="8">
        <f>SUMPRODUCT(SUMIFS(AssessedValuation[100% Reserved4],AssessedValuation[Dist],$C154,AssessedValuation[Tif_NonTIF],$A$4))</f>
        <v>0</v>
      </c>
      <c r="O154" s="8">
        <f>SUMPRODUCT(SUMIFS(AssessedValuation[100% Railroads],AssessedValuation[Dist],$C154:$E154,AssessedValuation[Tif_NonTIF],$A$4))</f>
        <v>0</v>
      </c>
      <c r="P154" s="8">
        <f>SUMPRODUCT(SUMIFS(AssessedValuation[100% Utilities],AssessedValuation[Dist],$C154:$E154,AssessedValuation[Tif_NonTIF],$A$4))</f>
        <v>0</v>
      </c>
      <c r="Q154" s="8">
        <f>SUMPRODUCT(SUMIFS(AssessedValuation[100% Other],AssessedValuation[Dist],$C154:$E154,AssessedValuation[Tif_NonTIF],$A$4))</f>
        <v>0</v>
      </c>
      <c r="R154" s="8">
        <f>SUMPRODUCT(SUMIFS(AssessedValuation[100% Gross],AssessedValuation[Dist],$C154:$E154,AssessedValuation[Tif_NonTIF],$A$4))</f>
        <v>6907330</v>
      </c>
      <c r="S154" s="8">
        <f>SUMPRODUCT(SUMIFS(AssessedValuation[100% Military Exempt],AssessedValuation[Dist],$C154:$E154,AssessedValuation[Tif_NonTIF],$A$4))</f>
        <v>4000</v>
      </c>
      <c r="T154" s="8">
        <f>SUMPRODUCT(SUMIFS(AssessedValuation[100% Homestead Exempt],AssessedValuation[Dist],$C154:$E154,AssessedValuation[Tif_NonTIF],$A$4))</f>
        <v>26000</v>
      </c>
      <c r="U154" s="8">
        <f>SUMPRODUCT(SUMIFS(AssessedValuation[100% Net],AssessedValuation[Dist],$C154:$E154,AssessedValuation[Tif_NonTIF],$A$4))</f>
        <v>6877330</v>
      </c>
      <c r="V154" s="8">
        <f>SUMPRODUCT(SUMIFS(AssessedValuation[100% Gas &amp; Elec Utilities],AssessedValuation[Dist],$C154:$E154,AssessedValuation[Tif_NonTIF],$A$4))</f>
        <v>0</v>
      </c>
      <c r="W154" s="8">
        <f t="shared" si="2"/>
        <v>6877330</v>
      </c>
    </row>
    <row r="155" spans="1:23" x14ac:dyDescent="0.25">
      <c r="A155">
        <f>'Assessed Non-TIF_Combined'!A155</f>
        <v>2026</v>
      </c>
      <c r="B155" t="str">
        <f>'Assessed Non-TIF_Combined'!B155</f>
        <v>11</v>
      </c>
      <c r="C155" t="str">
        <f>'Assessed Non-TIF_Combined'!C155</f>
        <v>3231</v>
      </c>
      <c r="D155" t="str">
        <f>'Assessed Non-TIF_Combined'!D155</f>
        <v/>
      </c>
      <c r="E155" t="str">
        <f>'Assessed Non-TIF_Combined'!E155</f>
        <v/>
      </c>
      <c r="F155" t="str">
        <f>'Assessed Non-TIF_Combined'!F155</f>
        <v>3231</v>
      </c>
      <c r="G155" t="str">
        <f>'Assessed Non-TIF_Combined'!G155</f>
        <v>Johnston</v>
      </c>
      <c r="H155" s="8">
        <f>SUMPRODUCT(SUMIFS(AssessedValuation[100% Residential],AssessedValuation[Dist],$C155:$E155,AssessedValuation[Tif_NonTIF],$A$4))</f>
        <v>240753195</v>
      </c>
      <c r="I155" s="8">
        <f>SUMPRODUCT(SUMIFS(AssessedValuation[100% Ag Land],AssessedValuation[Dist],$C155:$E155,AssessedValuation[Tif_NonTIF],$A$4))</f>
        <v>0</v>
      </c>
      <c r="J155" s="8">
        <f>SUMPRODUCT(SUMIFS(AssessedValuation[100% Ag Building],AssessedValuation[Dist],$C155:$E155,AssessedValuation[Tif_NonTIF],$A$4))</f>
        <v>0</v>
      </c>
      <c r="K155" s="8">
        <f>SUMPRODUCT(SUMIFS(AssessedValuation[100% Commercial],AssessedValuation[Dist],$C155:$E155,AssessedValuation[Tif_NonTIF],$A$4))</f>
        <v>403853131</v>
      </c>
      <c r="L155" s="8">
        <f>SUMPRODUCT(SUMIFS(AssessedValuation[100% Industrial],AssessedValuation[Dist],$C155:$E155,AssessedValuation[Tif_NonTIF],$A$4))</f>
        <v>5061998</v>
      </c>
      <c r="M155" s="8">
        <f>SUMPRODUCT(SUMIFS(AssessedValuation[100% Reserved],AssessedValuation[Dist],$C155:$E155,AssessedValuation[Tif_NonTIF],$A$4))</f>
        <v>0</v>
      </c>
      <c r="N155" s="8">
        <f>SUMPRODUCT(SUMIFS(AssessedValuation[100% Reserved4],AssessedValuation[Dist],$C155,AssessedValuation[Tif_NonTIF],$A$4))</f>
        <v>0</v>
      </c>
      <c r="O155" s="8">
        <f>SUMPRODUCT(SUMIFS(AssessedValuation[100% Railroads],AssessedValuation[Dist],$C155:$E155,AssessedValuation[Tif_NonTIF],$A$4))</f>
        <v>0</v>
      </c>
      <c r="P155" s="8">
        <f>SUMPRODUCT(SUMIFS(AssessedValuation[100% Utilities],AssessedValuation[Dist],$C155:$E155,AssessedValuation[Tif_NonTIF],$A$4))</f>
        <v>0</v>
      </c>
      <c r="Q155" s="8">
        <f>SUMPRODUCT(SUMIFS(AssessedValuation[100% Other],AssessedValuation[Dist],$C155:$E155,AssessedValuation[Tif_NonTIF],$A$4))</f>
        <v>0</v>
      </c>
      <c r="R155" s="8">
        <f>SUMPRODUCT(SUMIFS(AssessedValuation[100% Gross],AssessedValuation[Dist],$C155:$E155,AssessedValuation[Tif_NonTIF],$A$4))</f>
        <v>649668324</v>
      </c>
      <c r="S155" s="8">
        <f>SUMPRODUCT(SUMIFS(AssessedValuation[100% Military Exempt],AssessedValuation[Dist],$C155:$E155,AssessedValuation[Tif_NonTIF],$A$4))</f>
        <v>40000</v>
      </c>
      <c r="T155" s="8">
        <f>SUMPRODUCT(SUMIFS(AssessedValuation[100% Homestead Exempt],AssessedValuation[Dist],$C155:$E155,AssessedValuation[Tif_NonTIF],$A$4))</f>
        <v>143000</v>
      </c>
      <c r="U155" s="8">
        <f>SUMPRODUCT(SUMIFS(AssessedValuation[100% Net],AssessedValuation[Dist],$C155:$E155,AssessedValuation[Tif_NonTIF],$A$4))</f>
        <v>649485324</v>
      </c>
      <c r="V155" s="8">
        <f>SUMPRODUCT(SUMIFS(AssessedValuation[100% Gas &amp; Elec Utilities],AssessedValuation[Dist],$C155:$E155,AssessedValuation[Tif_NonTIF],$A$4))</f>
        <v>0</v>
      </c>
      <c r="W155" s="8">
        <f t="shared" si="2"/>
        <v>649485324</v>
      </c>
    </row>
    <row r="156" spans="1:23" x14ac:dyDescent="0.25">
      <c r="A156">
        <f>'Assessed Non-TIF_Combined'!A156</f>
        <v>2026</v>
      </c>
      <c r="B156" t="str">
        <f>'Assessed Non-TIF_Combined'!B156</f>
        <v>15</v>
      </c>
      <c r="C156" t="str">
        <f>'Assessed Non-TIF_Combined'!C156</f>
        <v>3312</v>
      </c>
      <c r="D156" t="str">
        <f>'Assessed Non-TIF_Combined'!D156</f>
        <v/>
      </c>
      <c r="E156" t="str">
        <f>'Assessed Non-TIF_Combined'!E156</f>
        <v/>
      </c>
      <c r="F156" t="str">
        <f>'Assessed Non-TIF_Combined'!F156</f>
        <v>3312</v>
      </c>
      <c r="G156" t="str">
        <f>'Assessed Non-TIF_Combined'!G156</f>
        <v>Keokuk</v>
      </c>
      <c r="H156" s="8">
        <f>SUMPRODUCT(SUMIFS(AssessedValuation[100% Residential],AssessedValuation[Dist],$C156:$E156,AssessedValuation[Tif_NonTIF],$A$4))</f>
        <v>1356619</v>
      </c>
      <c r="I156" s="8">
        <f>SUMPRODUCT(SUMIFS(AssessedValuation[100% Ag Land],AssessedValuation[Dist],$C156:$E156,AssessedValuation[Tif_NonTIF],$A$4))</f>
        <v>0</v>
      </c>
      <c r="J156" s="8">
        <f>SUMPRODUCT(SUMIFS(AssessedValuation[100% Ag Building],AssessedValuation[Dist],$C156:$E156,AssessedValuation[Tif_NonTIF],$A$4))</f>
        <v>0</v>
      </c>
      <c r="K156" s="8">
        <f>SUMPRODUCT(SUMIFS(AssessedValuation[100% Commercial],AssessedValuation[Dist],$C156:$E156,AssessedValuation[Tif_NonTIF],$A$4))</f>
        <v>8224663</v>
      </c>
      <c r="L156" s="8">
        <f>SUMPRODUCT(SUMIFS(AssessedValuation[100% Industrial],AssessedValuation[Dist],$C156:$E156,AssessedValuation[Tif_NonTIF],$A$4))</f>
        <v>30059767</v>
      </c>
      <c r="M156" s="8">
        <f>SUMPRODUCT(SUMIFS(AssessedValuation[100% Reserved],AssessedValuation[Dist],$C156:$E156,AssessedValuation[Tif_NonTIF],$A$4))</f>
        <v>0</v>
      </c>
      <c r="N156" s="8">
        <f>SUMPRODUCT(SUMIFS(AssessedValuation[100% Reserved4],AssessedValuation[Dist],$C156,AssessedValuation[Tif_NonTIF],$A$4))</f>
        <v>0</v>
      </c>
      <c r="O156" s="8">
        <f>SUMPRODUCT(SUMIFS(AssessedValuation[100% Railroads],AssessedValuation[Dist],$C156:$E156,AssessedValuation[Tif_NonTIF],$A$4))</f>
        <v>0</v>
      </c>
      <c r="P156" s="8">
        <f>SUMPRODUCT(SUMIFS(AssessedValuation[100% Utilities],AssessedValuation[Dist],$C156:$E156,AssessedValuation[Tif_NonTIF],$A$4))</f>
        <v>0</v>
      </c>
      <c r="Q156" s="8">
        <f>SUMPRODUCT(SUMIFS(AssessedValuation[100% Other],AssessedValuation[Dist],$C156:$E156,AssessedValuation[Tif_NonTIF],$A$4))</f>
        <v>0</v>
      </c>
      <c r="R156" s="8">
        <f>SUMPRODUCT(SUMIFS(AssessedValuation[100% Gross],AssessedValuation[Dist],$C156:$E156,AssessedValuation[Tif_NonTIF],$A$4))</f>
        <v>39641049</v>
      </c>
      <c r="S156" s="8">
        <f>SUMPRODUCT(SUMIFS(AssessedValuation[100% Military Exempt],AssessedValuation[Dist],$C156:$E156,AssessedValuation[Tif_NonTIF],$A$4))</f>
        <v>0</v>
      </c>
      <c r="T156" s="8">
        <f>SUMPRODUCT(SUMIFS(AssessedValuation[100% Homestead Exempt],AssessedValuation[Dist],$C156:$E156,AssessedValuation[Tif_NonTIF],$A$4))</f>
        <v>0</v>
      </c>
      <c r="U156" s="8">
        <f>SUMPRODUCT(SUMIFS(AssessedValuation[100% Net],AssessedValuation[Dist],$C156:$E156,AssessedValuation[Tif_NonTIF],$A$4))</f>
        <v>39641049</v>
      </c>
      <c r="V156" s="8">
        <f>SUMPRODUCT(SUMIFS(AssessedValuation[100% Gas &amp; Elec Utilities],AssessedValuation[Dist],$C156:$E156,AssessedValuation[Tif_NonTIF],$A$4))</f>
        <v>0</v>
      </c>
      <c r="W156" s="8">
        <f t="shared" si="2"/>
        <v>39641049</v>
      </c>
    </row>
    <row r="157" spans="1:23" x14ac:dyDescent="0.25">
      <c r="A157">
        <f>'Assessed Non-TIF_Combined'!A157</f>
        <v>2026</v>
      </c>
      <c r="B157" t="str">
        <f>'Assessed Non-TIF_Combined'!B157</f>
        <v>15</v>
      </c>
      <c r="C157" t="str">
        <f>'Assessed Non-TIF_Combined'!C157</f>
        <v>3330</v>
      </c>
      <c r="D157" t="str">
        <f>'Assessed Non-TIF_Combined'!D157</f>
        <v/>
      </c>
      <c r="E157" t="str">
        <f>'Assessed Non-TIF_Combined'!E157</f>
        <v/>
      </c>
      <c r="F157" t="str">
        <f>'Assessed Non-TIF_Combined'!F157</f>
        <v>3330</v>
      </c>
      <c r="G157" t="str">
        <f>'Assessed Non-TIF_Combined'!G157</f>
        <v>Keota</v>
      </c>
      <c r="H157" s="8">
        <f>SUMPRODUCT(SUMIFS(AssessedValuation[100% Residential],AssessedValuation[Dist],$C157:$E157,AssessedValuation[Tif_NonTIF],$A$4))</f>
        <v>0</v>
      </c>
      <c r="I157" s="8">
        <f>SUMPRODUCT(SUMIFS(AssessedValuation[100% Ag Land],AssessedValuation[Dist],$C157:$E157,AssessedValuation[Tif_NonTIF],$A$4))</f>
        <v>0</v>
      </c>
      <c r="J157" s="8">
        <f>SUMPRODUCT(SUMIFS(AssessedValuation[100% Ag Building],AssessedValuation[Dist],$C157:$E157,AssessedValuation[Tif_NonTIF],$A$4))</f>
        <v>0</v>
      </c>
      <c r="K157" s="8">
        <f>SUMPRODUCT(SUMIFS(AssessedValuation[100% Commercial],AssessedValuation[Dist],$C157:$E157,AssessedValuation[Tif_NonTIF],$A$4))</f>
        <v>0</v>
      </c>
      <c r="L157" s="8">
        <f>SUMPRODUCT(SUMIFS(AssessedValuation[100% Industrial],AssessedValuation[Dist],$C157:$E157,AssessedValuation[Tif_NonTIF],$A$4))</f>
        <v>0</v>
      </c>
      <c r="M157" s="8">
        <f>SUMPRODUCT(SUMIFS(AssessedValuation[100% Reserved],AssessedValuation[Dist],$C157:$E157,AssessedValuation[Tif_NonTIF],$A$4))</f>
        <v>0</v>
      </c>
      <c r="N157" s="8">
        <f>SUMPRODUCT(SUMIFS(AssessedValuation[100% Reserved4],AssessedValuation[Dist],$C157,AssessedValuation[Tif_NonTIF],$A$4))</f>
        <v>0</v>
      </c>
      <c r="O157" s="8">
        <f>SUMPRODUCT(SUMIFS(AssessedValuation[100% Railroads],AssessedValuation[Dist],$C157:$E157,AssessedValuation[Tif_NonTIF],$A$4))</f>
        <v>0</v>
      </c>
      <c r="P157" s="8">
        <f>SUMPRODUCT(SUMIFS(AssessedValuation[100% Utilities],AssessedValuation[Dist],$C157:$E157,AssessedValuation[Tif_NonTIF],$A$4))</f>
        <v>0</v>
      </c>
      <c r="Q157" s="8">
        <f>SUMPRODUCT(SUMIFS(AssessedValuation[100% Other],AssessedValuation[Dist],$C157:$E157,AssessedValuation[Tif_NonTIF],$A$4))</f>
        <v>0</v>
      </c>
      <c r="R157" s="8">
        <f>SUMPRODUCT(SUMIFS(AssessedValuation[100% Gross],AssessedValuation[Dist],$C157:$E157,AssessedValuation[Tif_NonTIF],$A$4))</f>
        <v>0</v>
      </c>
      <c r="S157" s="8">
        <f>SUMPRODUCT(SUMIFS(AssessedValuation[100% Military Exempt],AssessedValuation[Dist],$C157:$E157,AssessedValuation[Tif_NonTIF],$A$4))</f>
        <v>0</v>
      </c>
      <c r="T157" s="8">
        <f>SUMPRODUCT(SUMIFS(AssessedValuation[100% Homestead Exempt],AssessedValuation[Dist],$C157:$E157,AssessedValuation[Tif_NonTIF],$A$4))</f>
        <v>0</v>
      </c>
      <c r="U157" s="8">
        <f>SUMPRODUCT(SUMIFS(AssessedValuation[100% Net],AssessedValuation[Dist],$C157:$E157,AssessedValuation[Tif_NonTIF],$A$4))</f>
        <v>0</v>
      </c>
      <c r="V157" s="8">
        <f>SUMPRODUCT(SUMIFS(AssessedValuation[100% Gas &amp; Elec Utilities],AssessedValuation[Dist],$C157:$E157,AssessedValuation[Tif_NonTIF],$A$4))</f>
        <v>0</v>
      </c>
      <c r="W157" s="8">
        <f t="shared" si="2"/>
        <v>0</v>
      </c>
    </row>
    <row r="158" spans="1:23" x14ac:dyDescent="0.25">
      <c r="A158">
        <f>'Assessed Non-TIF_Combined'!A158</f>
        <v>2026</v>
      </c>
      <c r="B158" t="str">
        <f>'Assessed Non-TIF_Combined'!B158</f>
        <v>12</v>
      </c>
      <c r="C158" t="str">
        <f>'Assessed Non-TIF_Combined'!C158</f>
        <v>3348</v>
      </c>
      <c r="D158" t="str">
        <f>'Assessed Non-TIF_Combined'!D158</f>
        <v/>
      </c>
      <c r="E158" t="str">
        <f>'Assessed Non-TIF_Combined'!E158</f>
        <v/>
      </c>
      <c r="F158" t="str">
        <f>'Assessed Non-TIF_Combined'!F158</f>
        <v>3348</v>
      </c>
      <c r="G158" t="str">
        <f>'Assessed Non-TIF_Combined'!G158</f>
        <v>Kingsley-Pierson</v>
      </c>
      <c r="H158" s="8">
        <f>SUMPRODUCT(SUMIFS(AssessedValuation[100% Residential],AssessedValuation[Dist],$C158:$E158,AssessedValuation[Tif_NonTIF],$A$4))</f>
        <v>3441540</v>
      </c>
      <c r="I158" s="8">
        <f>SUMPRODUCT(SUMIFS(AssessedValuation[100% Ag Land],AssessedValuation[Dist],$C158:$E158,AssessedValuation[Tif_NonTIF],$A$4))</f>
        <v>0</v>
      </c>
      <c r="J158" s="8">
        <f>SUMPRODUCT(SUMIFS(AssessedValuation[100% Ag Building],AssessedValuation[Dist],$C158:$E158,AssessedValuation[Tif_NonTIF],$A$4))</f>
        <v>0</v>
      </c>
      <c r="K158" s="8">
        <f>SUMPRODUCT(SUMIFS(AssessedValuation[100% Commercial],AssessedValuation[Dist],$C158:$E158,AssessedValuation[Tif_NonTIF],$A$4))</f>
        <v>0</v>
      </c>
      <c r="L158" s="8">
        <f>SUMPRODUCT(SUMIFS(AssessedValuation[100% Industrial],AssessedValuation[Dist],$C158:$E158,AssessedValuation[Tif_NonTIF],$A$4))</f>
        <v>0</v>
      </c>
      <c r="M158" s="8">
        <f>SUMPRODUCT(SUMIFS(AssessedValuation[100% Reserved],AssessedValuation[Dist],$C158:$E158,AssessedValuation[Tif_NonTIF],$A$4))</f>
        <v>0</v>
      </c>
      <c r="N158" s="8">
        <f>SUMPRODUCT(SUMIFS(AssessedValuation[100% Reserved4],AssessedValuation[Dist],$C158,AssessedValuation[Tif_NonTIF],$A$4))</f>
        <v>0</v>
      </c>
      <c r="O158" s="8">
        <f>SUMPRODUCT(SUMIFS(AssessedValuation[100% Railroads],AssessedValuation[Dist],$C158:$E158,AssessedValuation[Tif_NonTIF],$A$4))</f>
        <v>0</v>
      </c>
      <c r="P158" s="8">
        <f>SUMPRODUCT(SUMIFS(AssessedValuation[100% Utilities],AssessedValuation[Dist],$C158:$E158,AssessedValuation[Tif_NonTIF],$A$4))</f>
        <v>0</v>
      </c>
      <c r="Q158" s="8">
        <f>SUMPRODUCT(SUMIFS(AssessedValuation[100% Other],AssessedValuation[Dist],$C158:$E158,AssessedValuation[Tif_NonTIF],$A$4))</f>
        <v>0</v>
      </c>
      <c r="R158" s="8">
        <f>SUMPRODUCT(SUMIFS(AssessedValuation[100% Gross],AssessedValuation[Dist],$C158:$E158,AssessedValuation[Tif_NonTIF],$A$4))</f>
        <v>3441540</v>
      </c>
      <c r="S158" s="8">
        <f>SUMPRODUCT(SUMIFS(AssessedValuation[100% Military Exempt],AssessedValuation[Dist],$C158:$E158,AssessedValuation[Tif_NonTIF],$A$4))</f>
        <v>0</v>
      </c>
      <c r="T158" s="8">
        <f>SUMPRODUCT(SUMIFS(AssessedValuation[100% Homestead Exempt],AssessedValuation[Dist],$C158:$E158,AssessedValuation[Tif_NonTIF],$A$4))</f>
        <v>19500</v>
      </c>
      <c r="U158" s="8">
        <f>SUMPRODUCT(SUMIFS(AssessedValuation[100% Net],AssessedValuation[Dist],$C158:$E158,AssessedValuation[Tif_NonTIF],$A$4))</f>
        <v>3422040</v>
      </c>
      <c r="V158" s="8">
        <f>SUMPRODUCT(SUMIFS(AssessedValuation[100% Gas &amp; Elec Utilities],AssessedValuation[Dist],$C158:$E158,AssessedValuation[Tif_NonTIF],$A$4))</f>
        <v>0</v>
      </c>
      <c r="W158" s="8">
        <f t="shared" si="2"/>
        <v>3422040</v>
      </c>
    </row>
    <row r="159" spans="1:23" x14ac:dyDescent="0.25">
      <c r="A159">
        <f>'Assessed Non-TIF_Combined'!A159</f>
        <v>2026</v>
      </c>
      <c r="B159" t="str">
        <f>'Assessed Non-TIF_Combined'!B159</f>
        <v>11</v>
      </c>
      <c r="C159" t="str">
        <f>'Assessed Non-TIF_Combined'!C159</f>
        <v>3375</v>
      </c>
      <c r="D159" t="str">
        <f>'Assessed Non-TIF_Combined'!D159</f>
        <v/>
      </c>
      <c r="E159" t="str">
        <f>'Assessed Non-TIF_Combined'!E159</f>
        <v/>
      </c>
      <c r="F159" t="str">
        <f>'Assessed Non-TIF_Combined'!F159</f>
        <v>3375</v>
      </c>
      <c r="G159" t="str">
        <f>'Assessed Non-TIF_Combined'!G159</f>
        <v>Knoxville</v>
      </c>
      <c r="H159" s="8">
        <f>SUMPRODUCT(SUMIFS(AssessedValuation[100% Residential],AssessedValuation[Dist],$C159:$E159,AssessedValuation[Tif_NonTIF],$A$4))</f>
        <v>0</v>
      </c>
      <c r="I159" s="8">
        <f>SUMPRODUCT(SUMIFS(AssessedValuation[100% Ag Land],AssessedValuation[Dist],$C159:$E159,AssessedValuation[Tif_NonTIF],$A$4))</f>
        <v>0</v>
      </c>
      <c r="J159" s="8">
        <f>SUMPRODUCT(SUMIFS(AssessedValuation[100% Ag Building],AssessedValuation[Dist],$C159:$E159,AssessedValuation[Tif_NonTIF],$A$4))</f>
        <v>0</v>
      </c>
      <c r="K159" s="8">
        <f>SUMPRODUCT(SUMIFS(AssessedValuation[100% Commercial],AssessedValuation[Dist],$C159:$E159,AssessedValuation[Tif_NonTIF],$A$4))</f>
        <v>2522280</v>
      </c>
      <c r="L159" s="8">
        <f>SUMPRODUCT(SUMIFS(AssessedValuation[100% Industrial],AssessedValuation[Dist],$C159:$E159,AssessedValuation[Tif_NonTIF],$A$4))</f>
        <v>0</v>
      </c>
      <c r="M159" s="8">
        <f>SUMPRODUCT(SUMIFS(AssessedValuation[100% Reserved],AssessedValuation[Dist],$C159:$E159,AssessedValuation[Tif_NonTIF],$A$4))</f>
        <v>0</v>
      </c>
      <c r="N159" s="8">
        <f>SUMPRODUCT(SUMIFS(AssessedValuation[100% Reserved4],AssessedValuation[Dist],$C159,AssessedValuation[Tif_NonTIF],$A$4))</f>
        <v>0</v>
      </c>
      <c r="O159" s="8">
        <f>SUMPRODUCT(SUMIFS(AssessedValuation[100% Railroads],AssessedValuation[Dist],$C159:$E159,AssessedValuation[Tif_NonTIF],$A$4))</f>
        <v>0</v>
      </c>
      <c r="P159" s="8">
        <f>SUMPRODUCT(SUMIFS(AssessedValuation[100% Utilities],AssessedValuation[Dist],$C159:$E159,AssessedValuation[Tif_NonTIF],$A$4))</f>
        <v>0</v>
      </c>
      <c r="Q159" s="8">
        <f>SUMPRODUCT(SUMIFS(AssessedValuation[100% Other],AssessedValuation[Dist],$C159:$E159,AssessedValuation[Tif_NonTIF],$A$4))</f>
        <v>0</v>
      </c>
      <c r="R159" s="8">
        <f>SUMPRODUCT(SUMIFS(AssessedValuation[100% Gross],AssessedValuation[Dist],$C159:$E159,AssessedValuation[Tif_NonTIF],$A$4))</f>
        <v>2522280</v>
      </c>
      <c r="S159" s="8">
        <f>SUMPRODUCT(SUMIFS(AssessedValuation[100% Military Exempt],AssessedValuation[Dist],$C159:$E159,AssessedValuation[Tif_NonTIF],$A$4))</f>
        <v>0</v>
      </c>
      <c r="T159" s="8">
        <f>SUMPRODUCT(SUMIFS(AssessedValuation[100% Homestead Exempt],AssessedValuation[Dist],$C159:$E159,AssessedValuation[Tif_NonTIF],$A$4))</f>
        <v>0</v>
      </c>
      <c r="U159" s="8">
        <f>SUMPRODUCT(SUMIFS(AssessedValuation[100% Net],AssessedValuation[Dist],$C159:$E159,AssessedValuation[Tif_NonTIF],$A$4))</f>
        <v>2522280</v>
      </c>
      <c r="V159" s="8">
        <f>SUMPRODUCT(SUMIFS(AssessedValuation[100% Gas &amp; Elec Utilities],AssessedValuation[Dist],$C159:$E159,AssessedValuation[Tif_NonTIF],$A$4))</f>
        <v>0</v>
      </c>
      <c r="W159" s="8">
        <f t="shared" si="2"/>
        <v>2522280</v>
      </c>
    </row>
    <row r="160" spans="1:23" x14ac:dyDescent="0.25">
      <c r="A160">
        <f>'Assessed Non-TIF_Combined'!A160</f>
        <v>2026</v>
      </c>
      <c r="B160" t="str">
        <f>'Assessed Non-TIF_Combined'!B160</f>
        <v>07</v>
      </c>
      <c r="C160" t="str">
        <f>'Assessed Non-TIF_Combined'!C160</f>
        <v>3420</v>
      </c>
      <c r="D160" t="str">
        <f>'Assessed Non-TIF_Combined'!D160</f>
        <v/>
      </c>
      <c r="E160" t="str">
        <f>'Assessed Non-TIF_Combined'!E160</f>
        <v/>
      </c>
      <c r="F160" t="str">
        <f>'Assessed Non-TIF_Combined'!F160</f>
        <v>3420</v>
      </c>
      <c r="G160" t="str">
        <f>'Assessed Non-TIF_Combined'!G160</f>
        <v>Lake Mills</v>
      </c>
      <c r="H160" s="8">
        <f>SUMPRODUCT(SUMIFS(AssessedValuation[100% Residential],AssessedValuation[Dist],$C160:$E160,AssessedValuation[Tif_NonTIF],$A$4))</f>
        <v>23895120</v>
      </c>
      <c r="I160" s="8">
        <f>SUMPRODUCT(SUMIFS(AssessedValuation[100% Ag Land],AssessedValuation[Dist],$C160:$E160,AssessedValuation[Tif_NonTIF],$A$4))</f>
        <v>469874</v>
      </c>
      <c r="J160" s="8">
        <f>SUMPRODUCT(SUMIFS(AssessedValuation[100% Ag Building],AssessedValuation[Dist],$C160:$E160,AssessedValuation[Tif_NonTIF],$A$4))</f>
        <v>52942</v>
      </c>
      <c r="K160" s="8">
        <f>SUMPRODUCT(SUMIFS(AssessedValuation[100% Commercial],AssessedValuation[Dist],$C160:$E160,AssessedValuation[Tif_NonTIF],$A$4))</f>
        <v>18298710</v>
      </c>
      <c r="L160" s="8">
        <f>SUMPRODUCT(SUMIFS(AssessedValuation[100% Industrial],AssessedValuation[Dist],$C160:$E160,AssessedValuation[Tif_NonTIF],$A$4))</f>
        <v>9769701</v>
      </c>
      <c r="M160" s="8">
        <f>SUMPRODUCT(SUMIFS(AssessedValuation[100% Reserved],AssessedValuation[Dist],$C160:$E160,AssessedValuation[Tif_NonTIF],$A$4))</f>
        <v>0</v>
      </c>
      <c r="N160" s="8">
        <f>SUMPRODUCT(SUMIFS(AssessedValuation[100% Reserved4],AssessedValuation[Dist],$C160,AssessedValuation[Tif_NonTIF],$A$4))</f>
        <v>0</v>
      </c>
      <c r="O160" s="8">
        <f>SUMPRODUCT(SUMIFS(AssessedValuation[100% Railroads],AssessedValuation[Dist],$C160:$E160,AssessedValuation[Tif_NonTIF],$A$4))</f>
        <v>0</v>
      </c>
      <c r="P160" s="8">
        <f>SUMPRODUCT(SUMIFS(AssessedValuation[100% Utilities],AssessedValuation[Dist],$C160:$E160,AssessedValuation[Tif_NonTIF],$A$4))</f>
        <v>0</v>
      </c>
      <c r="Q160" s="8">
        <f>SUMPRODUCT(SUMIFS(AssessedValuation[100% Other],AssessedValuation[Dist],$C160:$E160,AssessedValuation[Tif_NonTIF],$A$4))</f>
        <v>0</v>
      </c>
      <c r="R160" s="8">
        <f>SUMPRODUCT(SUMIFS(AssessedValuation[100% Gross],AssessedValuation[Dist],$C160:$E160,AssessedValuation[Tif_NonTIF],$A$4))</f>
        <v>52486347</v>
      </c>
      <c r="S160" s="8">
        <f>SUMPRODUCT(SUMIFS(AssessedValuation[100% Military Exempt],AssessedValuation[Dist],$C160:$E160,AssessedValuation[Tif_NonTIF],$A$4))</f>
        <v>80000</v>
      </c>
      <c r="T160" s="8">
        <f>SUMPRODUCT(SUMIFS(AssessedValuation[100% Homestead Exempt],AssessedValuation[Dist],$C160:$E160,AssessedValuation[Tif_NonTIF],$A$4))</f>
        <v>214500</v>
      </c>
      <c r="U160" s="8">
        <f>SUMPRODUCT(SUMIFS(AssessedValuation[100% Net],AssessedValuation[Dist],$C160:$E160,AssessedValuation[Tif_NonTIF],$A$4))</f>
        <v>52191847</v>
      </c>
      <c r="V160" s="8">
        <f>SUMPRODUCT(SUMIFS(AssessedValuation[100% Gas &amp; Elec Utilities],AssessedValuation[Dist],$C160:$E160,AssessedValuation[Tif_NonTIF],$A$4))</f>
        <v>0</v>
      </c>
      <c r="W160" s="8">
        <f t="shared" si="2"/>
        <v>52191847</v>
      </c>
    </row>
    <row r="161" spans="1:23" x14ac:dyDescent="0.25">
      <c r="A161">
        <f>'Assessed Non-TIF_Combined'!A161</f>
        <v>2026</v>
      </c>
      <c r="B161" t="str">
        <f>'Assessed Non-TIF_Combined'!B161</f>
        <v>13</v>
      </c>
      <c r="C161" t="str">
        <f>'Assessed Non-TIF_Combined'!C161</f>
        <v>3465</v>
      </c>
      <c r="D161" t="str">
        <f>'Assessed Non-TIF_Combined'!D161</f>
        <v/>
      </c>
      <c r="E161" t="str">
        <f>'Assessed Non-TIF_Combined'!E161</f>
        <v/>
      </c>
      <c r="F161" t="str">
        <f>'Assessed Non-TIF_Combined'!F161</f>
        <v>3465</v>
      </c>
      <c r="G161" t="str">
        <f>'Assessed Non-TIF_Combined'!G161</f>
        <v>Lamoni</v>
      </c>
      <c r="H161" s="8">
        <f>SUMPRODUCT(SUMIFS(AssessedValuation[100% Residential],AssessedValuation[Dist],$C161:$E161,AssessedValuation[Tif_NonTIF],$A$4))</f>
        <v>0</v>
      </c>
      <c r="I161" s="8">
        <f>SUMPRODUCT(SUMIFS(AssessedValuation[100% Ag Land],AssessedValuation[Dist],$C161:$E161,AssessedValuation[Tif_NonTIF],$A$4))</f>
        <v>0</v>
      </c>
      <c r="J161" s="8">
        <f>SUMPRODUCT(SUMIFS(AssessedValuation[100% Ag Building],AssessedValuation[Dist],$C161:$E161,AssessedValuation[Tif_NonTIF],$A$4))</f>
        <v>0</v>
      </c>
      <c r="K161" s="8">
        <f>SUMPRODUCT(SUMIFS(AssessedValuation[100% Commercial],AssessedValuation[Dist],$C161:$E161,AssessedValuation[Tif_NonTIF],$A$4))</f>
        <v>924280</v>
      </c>
      <c r="L161" s="8">
        <f>SUMPRODUCT(SUMIFS(AssessedValuation[100% Industrial],AssessedValuation[Dist],$C161:$E161,AssessedValuation[Tif_NonTIF],$A$4))</f>
        <v>0</v>
      </c>
      <c r="M161" s="8">
        <f>SUMPRODUCT(SUMIFS(AssessedValuation[100% Reserved],AssessedValuation[Dist],$C161:$E161,AssessedValuation[Tif_NonTIF],$A$4))</f>
        <v>0</v>
      </c>
      <c r="N161" s="8">
        <f>SUMPRODUCT(SUMIFS(AssessedValuation[100% Reserved4],AssessedValuation[Dist],$C161,AssessedValuation[Tif_NonTIF],$A$4))</f>
        <v>0</v>
      </c>
      <c r="O161" s="8">
        <f>SUMPRODUCT(SUMIFS(AssessedValuation[100% Railroads],AssessedValuation[Dist],$C161:$E161,AssessedValuation[Tif_NonTIF],$A$4))</f>
        <v>0</v>
      </c>
      <c r="P161" s="8">
        <f>SUMPRODUCT(SUMIFS(AssessedValuation[100% Utilities],AssessedValuation[Dist],$C161:$E161,AssessedValuation[Tif_NonTIF],$A$4))</f>
        <v>0</v>
      </c>
      <c r="Q161" s="8">
        <f>SUMPRODUCT(SUMIFS(AssessedValuation[100% Other],AssessedValuation[Dist],$C161:$E161,AssessedValuation[Tif_NonTIF],$A$4))</f>
        <v>0</v>
      </c>
      <c r="R161" s="8">
        <f>SUMPRODUCT(SUMIFS(AssessedValuation[100% Gross],AssessedValuation[Dist],$C161:$E161,AssessedValuation[Tif_NonTIF],$A$4))</f>
        <v>924280</v>
      </c>
      <c r="S161" s="8">
        <f>SUMPRODUCT(SUMIFS(AssessedValuation[100% Military Exempt],AssessedValuation[Dist],$C161:$E161,AssessedValuation[Tif_NonTIF],$A$4))</f>
        <v>0</v>
      </c>
      <c r="T161" s="8">
        <f>SUMPRODUCT(SUMIFS(AssessedValuation[100% Homestead Exempt],AssessedValuation[Dist],$C161:$E161,AssessedValuation[Tif_NonTIF],$A$4))</f>
        <v>0</v>
      </c>
      <c r="U161" s="8">
        <f>SUMPRODUCT(SUMIFS(AssessedValuation[100% Net],AssessedValuation[Dist],$C161:$E161,AssessedValuation[Tif_NonTIF],$A$4))</f>
        <v>924280</v>
      </c>
      <c r="V161" s="8">
        <f>SUMPRODUCT(SUMIFS(AssessedValuation[100% Gas &amp; Elec Utilities],AssessedValuation[Dist],$C161:$E161,AssessedValuation[Tif_NonTIF],$A$4))</f>
        <v>0</v>
      </c>
      <c r="W161" s="8">
        <f t="shared" si="2"/>
        <v>924280</v>
      </c>
    </row>
    <row r="162" spans="1:23" x14ac:dyDescent="0.25">
      <c r="A162">
        <f>'Assessed Non-TIF_Combined'!A162</f>
        <v>2026</v>
      </c>
      <c r="B162" t="str">
        <f>'Assessed Non-TIF_Combined'!B162</f>
        <v>05</v>
      </c>
      <c r="C162" t="str">
        <f>'Assessed Non-TIF_Combined'!C162</f>
        <v>3537</v>
      </c>
      <c r="D162" t="str">
        <f>'Assessed Non-TIF_Combined'!D162</f>
        <v/>
      </c>
      <c r="E162" t="str">
        <f>'Assessed Non-TIF_Combined'!E162</f>
        <v/>
      </c>
      <c r="F162" t="str">
        <f>'Assessed Non-TIF_Combined'!F162</f>
        <v>3537</v>
      </c>
      <c r="G162" t="str">
        <f>'Assessed Non-TIF_Combined'!G162</f>
        <v>Laurens-Marathon</v>
      </c>
      <c r="H162" s="8">
        <f>SUMPRODUCT(SUMIFS(AssessedValuation[100% Residential],AssessedValuation[Dist],$C162:$E162,AssessedValuation[Tif_NonTIF],$A$4))</f>
        <v>0</v>
      </c>
      <c r="I162" s="8">
        <f>SUMPRODUCT(SUMIFS(AssessedValuation[100% Ag Land],AssessedValuation[Dist],$C162:$E162,AssessedValuation[Tif_NonTIF],$A$4))</f>
        <v>0</v>
      </c>
      <c r="J162" s="8">
        <f>SUMPRODUCT(SUMIFS(AssessedValuation[100% Ag Building],AssessedValuation[Dist],$C162:$E162,AssessedValuation[Tif_NonTIF],$A$4))</f>
        <v>0</v>
      </c>
      <c r="K162" s="8">
        <f>SUMPRODUCT(SUMIFS(AssessedValuation[100% Commercial],AssessedValuation[Dist],$C162:$E162,AssessedValuation[Tif_NonTIF],$A$4))</f>
        <v>0</v>
      </c>
      <c r="L162" s="8">
        <f>SUMPRODUCT(SUMIFS(AssessedValuation[100% Industrial],AssessedValuation[Dist],$C162:$E162,AssessedValuation[Tif_NonTIF],$A$4))</f>
        <v>0</v>
      </c>
      <c r="M162" s="8">
        <f>SUMPRODUCT(SUMIFS(AssessedValuation[100% Reserved],AssessedValuation[Dist],$C162:$E162,AssessedValuation[Tif_NonTIF],$A$4))</f>
        <v>0</v>
      </c>
      <c r="N162" s="8">
        <f>SUMPRODUCT(SUMIFS(AssessedValuation[100% Reserved4],AssessedValuation[Dist],$C162,AssessedValuation[Tif_NonTIF],$A$4))</f>
        <v>0</v>
      </c>
      <c r="O162" s="8">
        <f>SUMPRODUCT(SUMIFS(AssessedValuation[100% Railroads],AssessedValuation[Dist],$C162:$E162,AssessedValuation[Tif_NonTIF],$A$4))</f>
        <v>0</v>
      </c>
      <c r="P162" s="8">
        <f>SUMPRODUCT(SUMIFS(AssessedValuation[100% Utilities],AssessedValuation[Dist],$C162:$E162,AssessedValuation[Tif_NonTIF],$A$4))</f>
        <v>0</v>
      </c>
      <c r="Q162" s="8">
        <f>SUMPRODUCT(SUMIFS(AssessedValuation[100% Other],AssessedValuation[Dist],$C162:$E162,AssessedValuation[Tif_NonTIF],$A$4))</f>
        <v>0</v>
      </c>
      <c r="R162" s="8">
        <f>SUMPRODUCT(SUMIFS(AssessedValuation[100% Gross],AssessedValuation[Dist],$C162:$E162,AssessedValuation[Tif_NonTIF],$A$4))</f>
        <v>0</v>
      </c>
      <c r="S162" s="8">
        <f>SUMPRODUCT(SUMIFS(AssessedValuation[100% Military Exempt],AssessedValuation[Dist],$C162:$E162,AssessedValuation[Tif_NonTIF],$A$4))</f>
        <v>0</v>
      </c>
      <c r="T162" s="8">
        <f>SUMPRODUCT(SUMIFS(AssessedValuation[100% Homestead Exempt],AssessedValuation[Dist],$C162:$E162,AssessedValuation[Tif_NonTIF],$A$4))</f>
        <v>0</v>
      </c>
      <c r="U162" s="8">
        <f>SUMPRODUCT(SUMIFS(AssessedValuation[100% Net],AssessedValuation[Dist],$C162:$E162,AssessedValuation[Tif_NonTIF],$A$4))</f>
        <v>0</v>
      </c>
      <c r="V162" s="8">
        <f>SUMPRODUCT(SUMIFS(AssessedValuation[100% Gas &amp; Elec Utilities],AssessedValuation[Dist],$C162:$E162,AssessedValuation[Tif_NonTIF],$A$4))</f>
        <v>0</v>
      </c>
      <c r="W162" s="8">
        <f t="shared" si="2"/>
        <v>0</v>
      </c>
    </row>
    <row r="163" spans="1:23" x14ac:dyDescent="0.25">
      <c r="A163">
        <f>'Assessed Non-TIF_Combined'!A163</f>
        <v>2026</v>
      </c>
      <c r="B163" t="str">
        <f>'Assessed Non-TIF_Combined'!B163</f>
        <v>12</v>
      </c>
      <c r="C163" t="str">
        <f>'Assessed Non-TIF_Combined'!C163</f>
        <v>3555</v>
      </c>
      <c r="D163" t="str">
        <f>'Assessed Non-TIF_Combined'!D163</f>
        <v/>
      </c>
      <c r="E163" t="str">
        <f>'Assessed Non-TIF_Combined'!E163</f>
        <v/>
      </c>
      <c r="F163" t="str">
        <f>'Assessed Non-TIF_Combined'!F163</f>
        <v>3555</v>
      </c>
      <c r="G163" t="str">
        <f>'Assessed Non-TIF_Combined'!G163</f>
        <v>Lawton-Bronson</v>
      </c>
      <c r="H163" s="8">
        <f>SUMPRODUCT(SUMIFS(AssessedValuation[100% Residential],AssessedValuation[Dist],$C163:$E163,AssessedValuation[Tif_NonTIF],$A$4))</f>
        <v>0</v>
      </c>
      <c r="I163" s="8">
        <f>SUMPRODUCT(SUMIFS(AssessedValuation[100% Ag Land],AssessedValuation[Dist],$C163:$E163,AssessedValuation[Tif_NonTIF],$A$4))</f>
        <v>0</v>
      </c>
      <c r="J163" s="8">
        <f>SUMPRODUCT(SUMIFS(AssessedValuation[100% Ag Building],AssessedValuation[Dist],$C163:$E163,AssessedValuation[Tif_NonTIF],$A$4))</f>
        <v>0</v>
      </c>
      <c r="K163" s="8">
        <f>SUMPRODUCT(SUMIFS(AssessedValuation[100% Commercial],AssessedValuation[Dist],$C163:$E163,AssessedValuation[Tif_NonTIF],$A$4))</f>
        <v>0</v>
      </c>
      <c r="L163" s="8">
        <f>SUMPRODUCT(SUMIFS(AssessedValuation[100% Industrial],AssessedValuation[Dist],$C163:$E163,AssessedValuation[Tif_NonTIF],$A$4))</f>
        <v>0</v>
      </c>
      <c r="M163" s="8">
        <f>SUMPRODUCT(SUMIFS(AssessedValuation[100% Reserved],AssessedValuation[Dist],$C163:$E163,AssessedValuation[Tif_NonTIF],$A$4))</f>
        <v>0</v>
      </c>
      <c r="N163" s="8">
        <f>SUMPRODUCT(SUMIFS(AssessedValuation[100% Reserved4],AssessedValuation[Dist],$C163,AssessedValuation[Tif_NonTIF],$A$4))</f>
        <v>0</v>
      </c>
      <c r="O163" s="8">
        <f>SUMPRODUCT(SUMIFS(AssessedValuation[100% Railroads],AssessedValuation[Dist],$C163:$E163,AssessedValuation[Tif_NonTIF],$A$4))</f>
        <v>0</v>
      </c>
      <c r="P163" s="8">
        <f>SUMPRODUCT(SUMIFS(AssessedValuation[100% Utilities],AssessedValuation[Dist],$C163:$E163,AssessedValuation[Tif_NonTIF],$A$4))</f>
        <v>0</v>
      </c>
      <c r="Q163" s="8">
        <f>SUMPRODUCT(SUMIFS(AssessedValuation[100% Other],AssessedValuation[Dist],$C163:$E163,AssessedValuation[Tif_NonTIF],$A$4))</f>
        <v>0</v>
      </c>
      <c r="R163" s="8">
        <f>SUMPRODUCT(SUMIFS(AssessedValuation[100% Gross],AssessedValuation[Dist],$C163:$E163,AssessedValuation[Tif_NonTIF],$A$4))</f>
        <v>0</v>
      </c>
      <c r="S163" s="8">
        <f>SUMPRODUCT(SUMIFS(AssessedValuation[100% Military Exempt],AssessedValuation[Dist],$C163:$E163,AssessedValuation[Tif_NonTIF],$A$4))</f>
        <v>0</v>
      </c>
      <c r="T163" s="8">
        <f>SUMPRODUCT(SUMIFS(AssessedValuation[100% Homestead Exempt],AssessedValuation[Dist],$C163:$E163,AssessedValuation[Tif_NonTIF],$A$4))</f>
        <v>0</v>
      </c>
      <c r="U163" s="8">
        <f>SUMPRODUCT(SUMIFS(AssessedValuation[100% Net],AssessedValuation[Dist],$C163:$E163,AssessedValuation[Tif_NonTIF],$A$4))</f>
        <v>0</v>
      </c>
      <c r="V163" s="8">
        <f>SUMPRODUCT(SUMIFS(AssessedValuation[100% Gas &amp; Elec Utilities],AssessedValuation[Dist],$C163:$E163,AssessedValuation[Tif_NonTIF],$A$4))</f>
        <v>0</v>
      </c>
      <c r="W163" s="8">
        <f t="shared" si="2"/>
        <v>0</v>
      </c>
    </row>
    <row r="164" spans="1:23" x14ac:dyDescent="0.25">
      <c r="A164">
        <f>'Assessed Non-TIF_Combined'!A164</f>
        <v>2026</v>
      </c>
      <c r="B164" t="str">
        <f>'Assessed Non-TIF_Combined'!B164</f>
        <v>12</v>
      </c>
      <c r="C164" t="str">
        <f>'Assessed Non-TIF_Combined'!C164</f>
        <v>3600</v>
      </c>
      <c r="D164" t="str">
        <f>'Assessed Non-TIF_Combined'!D164</f>
        <v/>
      </c>
      <c r="E164" t="str">
        <f>'Assessed Non-TIF_Combined'!E164</f>
        <v/>
      </c>
      <c r="F164" t="str">
        <f>'Assessed Non-TIF_Combined'!F164</f>
        <v>3600</v>
      </c>
      <c r="G164" t="str">
        <f>'Assessed Non-TIF_Combined'!G164</f>
        <v>Le Mars</v>
      </c>
      <c r="H164" s="8">
        <f>SUMPRODUCT(SUMIFS(AssessedValuation[100% Residential],AssessedValuation[Dist],$C164:$E164,AssessedValuation[Tif_NonTIF],$A$4))</f>
        <v>34991048</v>
      </c>
      <c r="I164" s="8">
        <f>SUMPRODUCT(SUMIFS(AssessedValuation[100% Ag Land],AssessedValuation[Dist],$C164:$E164,AssessedValuation[Tif_NonTIF],$A$4))</f>
        <v>482292</v>
      </c>
      <c r="J164" s="8">
        <f>SUMPRODUCT(SUMIFS(AssessedValuation[100% Ag Building],AssessedValuation[Dist],$C164:$E164,AssessedValuation[Tif_NonTIF],$A$4))</f>
        <v>0</v>
      </c>
      <c r="K164" s="8">
        <f>SUMPRODUCT(SUMIFS(AssessedValuation[100% Commercial],AssessedValuation[Dist],$C164:$E164,AssessedValuation[Tif_NonTIF],$A$4))</f>
        <v>42550955</v>
      </c>
      <c r="L164" s="8">
        <f>SUMPRODUCT(SUMIFS(AssessedValuation[100% Industrial],AssessedValuation[Dist],$C164:$E164,AssessedValuation[Tif_NonTIF],$A$4))</f>
        <v>17554566</v>
      </c>
      <c r="M164" s="8">
        <f>SUMPRODUCT(SUMIFS(AssessedValuation[100% Reserved],AssessedValuation[Dist],$C164:$E164,AssessedValuation[Tif_NonTIF],$A$4))</f>
        <v>0</v>
      </c>
      <c r="N164" s="8">
        <f>SUMPRODUCT(SUMIFS(AssessedValuation[100% Reserved4],AssessedValuation[Dist],$C164,AssessedValuation[Tif_NonTIF],$A$4))</f>
        <v>0</v>
      </c>
      <c r="O164" s="8">
        <f>SUMPRODUCT(SUMIFS(AssessedValuation[100% Railroads],AssessedValuation[Dist],$C164:$E164,AssessedValuation[Tif_NonTIF],$A$4))</f>
        <v>0</v>
      </c>
      <c r="P164" s="8">
        <f>SUMPRODUCT(SUMIFS(AssessedValuation[100% Utilities],AssessedValuation[Dist],$C164:$E164,AssessedValuation[Tif_NonTIF],$A$4))</f>
        <v>0</v>
      </c>
      <c r="Q164" s="8">
        <f>SUMPRODUCT(SUMIFS(AssessedValuation[100% Other],AssessedValuation[Dist],$C164:$E164,AssessedValuation[Tif_NonTIF],$A$4))</f>
        <v>0</v>
      </c>
      <c r="R164" s="8">
        <f>SUMPRODUCT(SUMIFS(AssessedValuation[100% Gross],AssessedValuation[Dist],$C164:$E164,AssessedValuation[Tif_NonTIF],$A$4))</f>
        <v>95578861</v>
      </c>
      <c r="S164" s="8">
        <f>SUMPRODUCT(SUMIFS(AssessedValuation[100% Military Exempt],AssessedValuation[Dist],$C164:$E164,AssessedValuation[Tif_NonTIF],$A$4))</f>
        <v>0</v>
      </c>
      <c r="T164" s="8">
        <f>SUMPRODUCT(SUMIFS(AssessedValuation[100% Homestead Exempt],AssessedValuation[Dist],$C164:$E164,AssessedValuation[Tif_NonTIF],$A$4))</f>
        <v>0</v>
      </c>
      <c r="U164" s="8">
        <f>SUMPRODUCT(SUMIFS(AssessedValuation[100% Net],AssessedValuation[Dist],$C164:$E164,AssessedValuation[Tif_NonTIF],$A$4))</f>
        <v>95578861</v>
      </c>
      <c r="V164" s="8">
        <f>SUMPRODUCT(SUMIFS(AssessedValuation[100% Gas &amp; Elec Utilities],AssessedValuation[Dist],$C164:$E164,AssessedValuation[Tif_NonTIF],$A$4))</f>
        <v>0</v>
      </c>
      <c r="W164" s="8">
        <f t="shared" si="2"/>
        <v>95578861</v>
      </c>
    </row>
    <row r="165" spans="1:23" x14ac:dyDescent="0.25">
      <c r="A165">
        <f>'Assessed Non-TIF_Combined'!A165</f>
        <v>2026</v>
      </c>
      <c r="B165" t="str">
        <f>'Assessed Non-TIF_Combined'!B165</f>
        <v>13</v>
      </c>
      <c r="C165" t="str">
        <f>'Assessed Non-TIF_Combined'!C165</f>
        <v>3609</v>
      </c>
      <c r="D165" t="str">
        <f>'Assessed Non-TIF_Combined'!D165</f>
        <v/>
      </c>
      <c r="E165" t="str">
        <f>'Assessed Non-TIF_Combined'!E165</f>
        <v/>
      </c>
      <c r="F165" t="str">
        <f>'Assessed Non-TIF_Combined'!F165</f>
        <v>3609</v>
      </c>
      <c r="G165" t="str">
        <f>'Assessed Non-TIF_Combined'!G165</f>
        <v>Lenox</v>
      </c>
      <c r="H165" s="8">
        <f>SUMPRODUCT(SUMIFS(AssessedValuation[100% Residential],AssessedValuation[Dist],$C165:$E165,AssessedValuation[Tif_NonTIF],$A$4))</f>
        <v>583222</v>
      </c>
      <c r="I165" s="8">
        <f>SUMPRODUCT(SUMIFS(AssessedValuation[100% Ag Land],AssessedValuation[Dist],$C165:$E165,AssessedValuation[Tif_NonTIF],$A$4))</f>
        <v>0</v>
      </c>
      <c r="J165" s="8">
        <f>SUMPRODUCT(SUMIFS(AssessedValuation[100% Ag Building],AssessedValuation[Dist],$C165:$E165,AssessedValuation[Tif_NonTIF],$A$4))</f>
        <v>0</v>
      </c>
      <c r="K165" s="8">
        <f>SUMPRODUCT(SUMIFS(AssessedValuation[100% Commercial],AssessedValuation[Dist],$C165:$E165,AssessedValuation[Tif_NonTIF],$A$4))</f>
        <v>0</v>
      </c>
      <c r="L165" s="8">
        <f>SUMPRODUCT(SUMIFS(AssessedValuation[100% Industrial],AssessedValuation[Dist],$C165:$E165,AssessedValuation[Tif_NonTIF],$A$4))</f>
        <v>641045</v>
      </c>
      <c r="M165" s="8">
        <f>SUMPRODUCT(SUMIFS(AssessedValuation[100% Reserved],AssessedValuation[Dist],$C165:$E165,AssessedValuation[Tif_NonTIF],$A$4))</f>
        <v>0</v>
      </c>
      <c r="N165" s="8">
        <f>SUMPRODUCT(SUMIFS(AssessedValuation[100% Reserved4],AssessedValuation[Dist],$C165,AssessedValuation[Tif_NonTIF],$A$4))</f>
        <v>0</v>
      </c>
      <c r="O165" s="8">
        <f>SUMPRODUCT(SUMIFS(AssessedValuation[100% Railroads],AssessedValuation[Dist],$C165:$E165,AssessedValuation[Tif_NonTIF],$A$4))</f>
        <v>0</v>
      </c>
      <c r="P165" s="8">
        <f>SUMPRODUCT(SUMIFS(AssessedValuation[100% Utilities],AssessedValuation[Dist],$C165:$E165,AssessedValuation[Tif_NonTIF],$A$4))</f>
        <v>0</v>
      </c>
      <c r="Q165" s="8">
        <f>SUMPRODUCT(SUMIFS(AssessedValuation[100% Other],AssessedValuation[Dist],$C165:$E165,AssessedValuation[Tif_NonTIF],$A$4))</f>
        <v>0</v>
      </c>
      <c r="R165" s="8">
        <f>SUMPRODUCT(SUMIFS(AssessedValuation[100% Gross],AssessedValuation[Dist],$C165:$E165,AssessedValuation[Tif_NonTIF],$A$4))</f>
        <v>1224267</v>
      </c>
      <c r="S165" s="8">
        <f>SUMPRODUCT(SUMIFS(AssessedValuation[100% Military Exempt],AssessedValuation[Dist],$C165:$E165,AssessedValuation[Tif_NonTIF],$A$4))</f>
        <v>0</v>
      </c>
      <c r="T165" s="8">
        <f>SUMPRODUCT(SUMIFS(AssessedValuation[100% Homestead Exempt],AssessedValuation[Dist],$C165:$E165,AssessedValuation[Tif_NonTIF],$A$4))</f>
        <v>0</v>
      </c>
      <c r="U165" s="8">
        <f>SUMPRODUCT(SUMIFS(AssessedValuation[100% Net],AssessedValuation[Dist],$C165:$E165,AssessedValuation[Tif_NonTIF],$A$4))</f>
        <v>1224267</v>
      </c>
      <c r="V165" s="8">
        <f>SUMPRODUCT(SUMIFS(AssessedValuation[100% Gas &amp; Elec Utilities],AssessedValuation[Dist],$C165:$E165,AssessedValuation[Tif_NonTIF],$A$4))</f>
        <v>0</v>
      </c>
      <c r="W165" s="8">
        <f t="shared" si="2"/>
        <v>1224267</v>
      </c>
    </row>
    <row r="166" spans="1:23" x14ac:dyDescent="0.25">
      <c r="A166">
        <f>'Assessed Non-TIF_Combined'!A166</f>
        <v>2026</v>
      </c>
      <c r="B166" t="str">
        <f>'Assessed Non-TIF_Combined'!B166</f>
        <v>13</v>
      </c>
      <c r="C166" t="str">
        <f>'Assessed Non-TIF_Combined'!C166</f>
        <v>3645</v>
      </c>
      <c r="D166" t="str">
        <f>'Assessed Non-TIF_Combined'!D166</f>
        <v/>
      </c>
      <c r="E166" t="str">
        <f>'Assessed Non-TIF_Combined'!E166</f>
        <v/>
      </c>
      <c r="F166" t="str">
        <f>'Assessed Non-TIF_Combined'!F166</f>
        <v>3645</v>
      </c>
      <c r="G166" t="str">
        <f>'Assessed Non-TIF_Combined'!G166</f>
        <v>Lewis Central</v>
      </c>
      <c r="H166" s="8">
        <f>SUMPRODUCT(SUMIFS(AssessedValuation[100% Residential],AssessedValuation[Dist],$C166:$E166,AssessedValuation[Tif_NonTIF],$A$4))</f>
        <v>10133874</v>
      </c>
      <c r="I166" s="8">
        <f>SUMPRODUCT(SUMIFS(AssessedValuation[100% Ag Land],AssessedValuation[Dist],$C166:$E166,AssessedValuation[Tif_NonTIF],$A$4))</f>
        <v>0</v>
      </c>
      <c r="J166" s="8">
        <f>SUMPRODUCT(SUMIFS(AssessedValuation[100% Ag Building],AssessedValuation[Dist],$C166:$E166,AssessedValuation[Tif_NonTIF],$A$4))</f>
        <v>0</v>
      </c>
      <c r="K166" s="8">
        <f>SUMPRODUCT(SUMIFS(AssessedValuation[100% Commercial],AssessedValuation[Dist],$C166:$E166,AssessedValuation[Tif_NonTIF],$A$4))</f>
        <v>7935533</v>
      </c>
      <c r="L166" s="8">
        <f>SUMPRODUCT(SUMIFS(AssessedValuation[100% Industrial],AssessedValuation[Dist],$C166:$E166,AssessedValuation[Tif_NonTIF],$A$4))</f>
        <v>0</v>
      </c>
      <c r="M166" s="8">
        <f>SUMPRODUCT(SUMIFS(AssessedValuation[100% Reserved],AssessedValuation[Dist],$C166:$E166,AssessedValuation[Tif_NonTIF],$A$4))</f>
        <v>0</v>
      </c>
      <c r="N166" s="8">
        <f>SUMPRODUCT(SUMIFS(AssessedValuation[100% Reserved4],AssessedValuation[Dist],$C166,AssessedValuation[Tif_NonTIF],$A$4))</f>
        <v>0</v>
      </c>
      <c r="O166" s="8">
        <f>SUMPRODUCT(SUMIFS(AssessedValuation[100% Railroads],AssessedValuation[Dist],$C166:$E166,AssessedValuation[Tif_NonTIF],$A$4))</f>
        <v>0</v>
      </c>
      <c r="P166" s="8">
        <f>SUMPRODUCT(SUMIFS(AssessedValuation[100% Utilities],AssessedValuation[Dist],$C166:$E166,AssessedValuation[Tif_NonTIF],$A$4))</f>
        <v>0</v>
      </c>
      <c r="Q166" s="8">
        <f>SUMPRODUCT(SUMIFS(AssessedValuation[100% Other],AssessedValuation[Dist],$C166:$E166,AssessedValuation[Tif_NonTIF],$A$4))</f>
        <v>0</v>
      </c>
      <c r="R166" s="8">
        <f>SUMPRODUCT(SUMIFS(AssessedValuation[100% Gross],AssessedValuation[Dist],$C166:$E166,AssessedValuation[Tif_NonTIF],$A$4))</f>
        <v>18069407</v>
      </c>
      <c r="S166" s="8">
        <f>SUMPRODUCT(SUMIFS(AssessedValuation[100% Military Exempt],AssessedValuation[Dist],$C166:$E166,AssessedValuation[Tif_NonTIF],$A$4))</f>
        <v>28000</v>
      </c>
      <c r="T166" s="8">
        <f>SUMPRODUCT(SUMIFS(AssessedValuation[100% Homestead Exempt],AssessedValuation[Dist],$C166:$E166,AssessedValuation[Tif_NonTIF],$A$4))</f>
        <v>78000</v>
      </c>
      <c r="U166" s="8">
        <f>SUMPRODUCT(SUMIFS(AssessedValuation[100% Net],AssessedValuation[Dist],$C166:$E166,AssessedValuation[Tif_NonTIF],$A$4))</f>
        <v>17963407</v>
      </c>
      <c r="V166" s="8">
        <f>SUMPRODUCT(SUMIFS(AssessedValuation[100% Gas &amp; Elec Utilities],AssessedValuation[Dist],$C166:$E166,AssessedValuation[Tif_NonTIF],$A$4))</f>
        <v>0</v>
      </c>
      <c r="W166" s="8">
        <f t="shared" si="2"/>
        <v>17963407</v>
      </c>
    </row>
    <row r="167" spans="1:23" x14ac:dyDescent="0.25">
      <c r="A167">
        <f>'Assessed Non-TIF_Combined'!A167</f>
        <v>2026</v>
      </c>
      <c r="B167" t="str">
        <f>'Assessed Non-TIF_Combined'!B167</f>
        <v>10</v>
      </c>
      <c r="C167" t="str">
        <f>'Assessed Non-TIF_Combined'!C167</f>
        <v>3715</v>
      </c>
      <c r="D167" t="str">
        <f>'Assessed Non-TIF_Combined'!D167</f>
        <v/>
      </c>
      <c r="E167" t="str">
        <f>'Assessed Non-TIF_Combined'!E167</f>
        <v/>
      </c>
      <c r="F167" t="str">
        <f>'Assessed Non-TIF_Combined'!F167</f>
        <v>3715</v>
      </c>
      <c r="G167" t="str">
        <f>'Assessed Non-TIF_Combined'!G167</f>
        <v>Linn-Mar</v>
      </c>
      <c r="H167" s="8">
        <f>SUMPRODUCT(SUMIFS(AssessedValuation[100% Residential],AssessedValuation[Dist],$C167:$E167,AssessedValuation[Tif_NonTIF],$A$4))</f>
        <v>46995534</v>
      </c>
      <c r="I167" s="8">
        <f>SUMPRODUCT(SUMIFS(AssessedValuation[100% Ag Land],AssessedValuation[Dist],$C167:$E167,AssessedValuation[Tif_NonTIF],$A$4))</f>
        <v>186799</v>
      </c>
      <c r="J167" s="8">
        <f>SUMPRODUCT(SUMIFS(AssessedValuation[100% Ag Building],AssessedValuation[Dist],$C167:$E167,AssessedValuation[Tif_NonTIF],$A$4))</f>
        <v>3592</v>
      </c>
      <c r="K167" s="8">
        <f>SUMPRODUCT(SUMIFS(AssessedValuation[100% Commercial],AssessedValuation[Dist],$C167:$E167,AssessedValuation[Tif_NonTIF],$A$4))</f>
        <v>57065199</v>
      </c>
      <c r="L167" s="8">
        <f>SUMPRODUCT(SUMIFS(AssessedValuation[100% Industrial],AssessedValuation[Dist],$C167:$E167,AssessedValuation[Tif_NonTIF],$A$4))</f>
        <v>20557506</v>
      </c>
      <c r="M167" s="8">
        <f>SUMPRODUCT(SUMIFS(AssessedValuation[100% Reserved],AssessedValuation[Dist],$C167:$E167,AssessedValuation[Tif_NonTIF],$A$4))</f>
        <v>0</v>
      </c>
      <c r="N167" s="8">
        <f>SUMPRODUCT(SUMIFS(AssessedValuation[100% Reserved4],AssessedValuation[Dist],$C167,AssessedValuation[Tif_NonTIF],$A$4))</f>
        <v>0</v>
      </c>
      <c r="O167" s="8">
        <f>SUMPRODUCT(SUMIFS(AssessedValuation[100% Railroads],AssessedValuation[Dist],$C167:$E167,AssessedValuation[Tif_NonTIF],$A$4))</f>
        <v>0</v>
      </c>
      <c r="P167" s="8">
        <f>SUMPRODUCT(SUMIFS(AssessedValuation[100% Utilities],AssessedValuation[Dist],$C167:$E167,AssessedValuation[Tif_NonTIF],$A$4))</f>
        <v>0</v>
      </c>
      <c r="Q167" s="8">
        <f>SUMPRODUCT(SUMIFS(AssessedValuation[100% Other],AssessedValuation[Dist],$C167:$E167,AssessedValuation[Tif_NonTIF],$A$4))</f>
        <v>0</v>
      </c>
      <c r="R167" s="8">
        <f>SUMPRODUCT(SUMIFS(AssessedValuation[100% Gross],AssessedValuation[Dist],$C167:$E167,AssessedValuation[Tif_NonTIF],$A$4))</f>
        <v>124808630</v>
      </c>
      <c r="S167" s="8">
        <f>SUMPRODUCT(SUMIFS(AssessedValuation[100% Military Exempt],AssessedValuation[Dist],$C167:$E167,AssessedValuation[Tif_NonTIF],$A$4))</f>
        <v>0</v>
      </c>
      <c r="T167" s="8">
        <f>SUMPRODUCT(SUMIFS(AssessedValuation[100% Homestead Exempt],AssessedValuation[Dist],$C167:$E167,AssessedValuation[Tif_NonTIF],$A$4))</f>
        <v>0</v>
      </c>
      <c r="U167" s="8">
        <f>SUMPRODUCT(SUMIFS(AssessedValuation[100% Net],AssessedValuation[Dist],$C167:$E167,AssessedValuation[Tif_NonTIF],$A$4))</f>
        <v>124808630</v>
      </c>
      <c r="V167" s="8">
        <f>SUMPRODUCT(SUMIFS(AssessedValuation[100% Gas &amp; Elec Utilities],AssessedValuation[Dist],$C167:$E167,AssessedValuation[Tif_NonTIF],$A$4))</f>
        <v>0</v>
      </c>
      <c r="W167" s="8">
        <f t="shared" si="2"/>
        <v>124808630</v>
      </c>
    </row>
    <row r="168" spans="1:23" x14ac:dyDescent="0.25">
      <c r="A168">
        <f>'Assessed Non-TIF_Combined'!A168</f>
        <v>2026</v>
      </c>
      <c r="B168" t="str">
        <f>'Assessed Non-TIF_Combined'!B168</f>
        <v>10</v>
      </c>
      <c r="C168" t="str">
        <f>'Assessed Non-TIF_Combined'!C168</f>
        <v>3744</v>
      </c>
      <c r="D168" t="str">
        <f>'Assessed Non-TIF_Combined'!D168</f>
        <v/>
      </c>
      <c r="E168" t="str">
        <f>'Assessed Non-TIF_Combined'!E168</f>
        <v/>
      </c>
      <c r="F168" t="str">
        <f>'Assessed Non-TIF_Combined'!F168</f>
        <v>3744</v>
      </c>
      <c r="G168" t="str">
        <f>'Assessed Non-TIF_Combined'!G168</f>
        <v>Lisbon</v>
      </c>
      <c r="H168" s="8">
        <f>SUMPRODUCT(SUMIFS(AssessedValuation[100% Residential],AssessedValuation[Dist],$C168:$E168,AssessedValuation[Tif_NonTIF],$A$4))</f>
        <v>4017541</v>
      </c>
      <c r="I168" s="8">
        <f>SUMPRODUCT(SUMIFS(AssessedValuation[100% Ag Land],AssessedValuation[Dist],$C168:$E168,AssessedValuation[Tif_NonTIF],$A$4))</f>
        <v>47985</v>
      </c>
      <c r="J168" s="8">
        <f>SUMPRODUCT(SUMIFS(AssessedValuation[100% Ag Building],AssessedValuation[Dist],$C168:$E168,AssessedValuation[Tif_NonTIF],$A$4))</f>
        <v>0</v>
      </c>
      <c r="K168" s="8">
        <f>SUMPRODUCT(SUMIFS(AssessedValuation[100% Commercial],AssessedValuation[Dist],$C168:$E168,AssessedValuation[Tif_NonTIF],$A$4))</f>
        <v>1550638</v>
      </c>
      <c r="L168" s="8">
        <f>SUMPRODUCT(SUMIFS(AssessedValuation[100% Industrial],AssessedValuation[Dist],$C168:$E168,AssessedValuation[Tif_NonTIF],$A$4))</f>
        <v>610644</v>
      </c>
      <c r="M168" s="8">
        <f>SUMPRODUCT(SUMIFS(AssessedValuation[100% Reserved],AssessedValuation[Dist],$C168:$E168,AssessedValuation[Tif_NonTIF],$A$4))</f>
        <v>0</v>
      </c>
      <c r="N168" s="8">
        <f>SUMPRODUCT(SUMIFS(AssessedValuation[100% Reserved4],AssessedValuation[Dist],$C168,AssessedValuation[Tif_NonTIF],$A$4))</f>
        <v>0</v>
      </c>
      <c r="O168" s="8">
        <f>SUMPRODUCT(SUMIFS(AssessedValuation[100% Railroads],AssessedValuation[Dist],$C168:$E168,AssessedValuation[Tif_NonTIF],$A$4))</f>
        <v>0</v>
      </c>
      <c r="P168" s="8">
        <f>SUMPRODUCT(SUMIFS(AssessedValuation[100% Utilities],AssessedValuation[Dist],$C168:$E168,AssessedValuation[Tif_NonTIF],$A$4))</f>
        <v>0</v>
      </c>
      <c r="Q168" s="8">
        <f>SUMPRODUCT(SUMIFS(AssessedValuation[100% Other],AssessedValuation[Dist],$C168:$E168,AssessedValuation[Tif_NonTIF],$A$4))</f>
        <v>0</v>
      </c>
      <c r="R168" s="8">
        <f>SUMPRODUCT(SUMIFS(AssessedValuation[100% Gross],AssessedValuation[Dist],$C168:$E168,AssessedValuation[Tif_NonTIF],$A$4))</f>
        <v>6226808</v>
      </c>
      <c r="S168" s="8">
        <f>SUMPRODUCT(SUMIFS(AssessedValuation[100% Military Exempt],AssessedValuation[Dist],$C168:$E168,AssessedValuation[Tif_NonTIF],$A$4))</f>
        <v>0</v>
      </c>
      <c r="T168" s="8">
        <f>SUMPRODUCT(SUMIFS(AssessedValuation[100% Homestead Exempt],AssessedValuation[Dist],$C168:$E168,AssessedValuation[Tif_NonTIF],$A$4))</f>
        <v>0</v>
      </c>
      <c r="U168" s="8">
        <f>SUMPRODUCT(SUMIFS(AssessedValuation[100% Net],AssessedValuation[Dist],$C168:$E168,AssessedValuation[Tif_NonTIF],$A$4))</f>
        <v>6226808</v>
      </c>
      <c r="V168" s="8">
        <f>SUMPRODUCT(SUMIFS(AssessedValuation[100% Gas &amp; Elec Utilities],AssessedValuation[Dist],$C168:$E168,AssessedValuation[Tif_NonTIF],$A$4))</f>
        <v>0</v>
      </c>
      <c r="W168" s="8">
        <f t="shared" si="2"/>
        <v>6226808</v>
      </c>
    </row>
    <row r="169" spans="1:23" x14ac:dyDescent="0.25">
      <c r="A169">
        <f>'Assessed Non-TIF_Combined'!A169</f>
        <v>2026</v>
      </c>
      <c r="B169" t="str">
        <f>'Assessed Non-TIF_Combined'!B169</f>
        <v>13</v>
      </c>
      <c r="C169" t="str">
        <f>'Assessed Non-TIF_Combined'!C169</f>
        <v>3798</v>
      </c>
      <c r="D169" t="str">
        <f>'Assessed Non-TIF_Combined'!D169</f>
        <v/>
      </c>
      <c r="E169" t="str">
        <f>'Assessed Non-TIF_Combined'!E169</f>
        <v/>
      </c>
      <c r="F169" t="str">
        <f>'Assessed Non-TIF_Combined'!F169</f>
        <v>3798</v>
      </c>
      <c r="G169" t="str">
        <f>'Assessed Non-TIF_Combined'!G169</f>
        <v>Logan-Magnolia</v>
      </c>
      <c r="H169" s="8">
        <f>SUMPRODUCT(SUMIFS(AssessedValuation[100% Residential],AssessedValuation[Dist],$C169:$E169,AssessedValuation[Tif_NonTIF],$A$4))</f>
        <v>0</v>
      </c>
      <c r="I169" s="8">
        <f>SUMPRODUCT(SUMIFS(AssessedValuation[100% Ag Land],AssessedValuation[Dist],$C169:$E169,AssessedValuation[Tif_NonTIF],$A$4))</f>
        <v>0</v>
      </c>
      <c r="J169" s="8">
        <f>SUMPRODUCT(SUMIFS(AssessedValuation[100% Ag Building],AssessedValuation[Dist],$C169:$E169,AssessedValuation[Tif_NonTIF],$A$4))</f>
        <v>0</v>
      </c>
      <c r="K169" s="8">
        <f>SUMPRODUCT(SUMIFS(AssessedValuation[100% Commercial],AssessedValuation[Dist],$C169:$E169,AssessedValuation[Tif_NonTIF],$A$4))</f>
        <v>0</v>
      </c>
      <c r="L169" s="8">
        <f>SUMPRODUCT(SUMIFS(AssessedValuation[100% Industrial],AssessedValuation[Dist],$C169:$E169,AssessedValuation[Tif_NonTIF],$A$4))</f>
        <v>0</v>
      </c>
      <c r="M169" s="8">
        <f>SUMPRODUCT(SUMIFS(AssessedValuation[100% Reserved],AssessedValuation[Dist],$C169:$E169,AssessedValuation[Tif_NonTIF],$A$4))</f>
        <v>0</v>
      </c>
      <c r="N169" s="8">
        <f>SUMPRODUCT(SUMIFS(AssessedValuation[100% Reserved4],AssessedValuation[Dist],$C169,AssessedValuation[Tif_NonTIF],$A$4))</f>
        <v>0</v>
      </c>
      <c r="O169" s="8">
        <f>SUMPRODUCT(SUMIFS(AssessedValuation[100% Railroads],AssessedValuation[Dist],$C169:$E169,AssessedValuation[Tif_NonTIF],$A$4))</f>
        <v>0</v>
      </c>
      <c r="P169" s="8">
        <f>SUMPRODUCT(SUMIFS(AssessedValuation[100% Utilities],AssessedValuation[Dist],$C169:$E169,AssessedValuation[Tif_NonTIF],$A$4))</f>
        <v>0</v>
      </c>
      <c r="Q169" s="8">
        <f>SUMPRODUCT(SUMIFS(AssessedValuation[100% Other],AssessedValuation[Dist],$C169:$E169,AssessedValuation[Tif_NonTIF],$A$4))</f>
        <v>0</v>
      </c>
      <c r="R169" s="8">
        <f>SUMPRODUCT(SUMIFS(AssessedValuation[100% Gross],AssessedValuation[Dist],$C169:$E169,AssessedValuation[Tif_NonTIF],$A$4))</f>
        <v>0</v>
      </c>
      <c r="S169" s="8">
        <f>SUMPRODUCT(SUMIFS(AssessedValuation[100% Military Exempt],AssessedValuation[Dist],$C169:$E169,AssessedValuation[Tif_NonTIF],$A$4))</f>
        <v>0</v>
      </c>
      <c r="T169" s="8">
        <f>SUMPRODUCT(SUMIFS(AssessedValuation[100% Homestead Exempt],AssessedValuation[Dist],$C169:$E169,AssessedValuation[Tif_NonTIF],$A$4))</f>
        <v>0</v>
      </c>
      <c r="U169" s="8">
        <f>SUMPRODUCT(SUMIFS(AssessedValuation[100% Net],AssessedValuation[Dist],$C169:$E169,AssessedValuation[Tif_NonTIF],$A$4))</f>
        <v>0</v>
      </c>
      <c r="V169" s="8">
        <f>SUMPRODUCT(SUMIFS(AssessedValuation[100% Gas &amp; Elec Utilities],AssessedValuation[Dist],$C169:$E169,AssessedValuation[Tif_NonTIF],$A$4))</f>
        <v>0</v>
      </c>
      <c r="W169" s="8">
        <f t="shared" si="2"/>
        <v>0</v>
      </c>
    </row>
    <row r="170" spans="1:23" x14ac:dyDescent="0.25">
      <c r="A170">
        <f>'Assessed Non-TIF_Combined'!A170</f>
        <v>2026</v>
      </c>
      <c r="B170" t="str">
        <f>'Assessed Non-TIF_Combined'!B170</f>
        <v>10</v>
      </c>
      <c r="C170" t="str">
        <f>'Assessed Non-TIF_Combined'!C170</f>
        <v>3816</v>
      </c>
      <c r="D170" t="str">
        <f>'Assessed Non-TIF_Combined'!D170</f>
        <v/>
      </c>
      <c r="E170" t="str">
        <f>'Assessed Non-TIF_Combined'!E170</f>
        <v/>
      </c>
      <c r="F170" t="str">
        <f>'Assessed Non-TIF_Combined'!F170</f>
        <v>3816</v>
      </c>
      <c r="G170" t="str">
        <f>'Assessed Non-TIF_Combined'!G170</f>
        <v>Lone Tree</v>
      </c>
      <c r="H170" s="8">
        <f>SUMPRODUCT(SUMIFS(AssessedValuation[100% Residential],AssessedValuation[Dist],$C170:$E170,AssessedValuation[Tif_NonTIF],$A$4))</f>
        <v>0</v>
      </c>
      <c r="I170" s="8">
        <f>SUMPRODUCT(SUMIFS(AssessedValuation[100% Ag Land],AssessedValuation[Dist],$C170:$E170,AssessedValuation[Tif_NonTIF],$A$4))</f>
        <v>0</v>
      </c>
      <c r="J170" s="8">
        <f>SUMPRODUCT(SUMIFS(AssessedValuation[100% Ag Building],AssessedValuation[Dist],$C170:$E170,AssessedValuation[Tif_NonTIF],$A$4))</f>
        <v>0</v>
      </c>
      <c r="K170" s="8">
        <f>SUMPRODUCT(SUMIFS(AssessedValuation[100% Commercial],AssessedValuation[Dist],$C170:$E170,AssessedValuation[Tif_NonTIF],$A$4))</f>
        <v>0</v>
      </c>
      <c r="L170" s="8">
        <f>SUMPRODUCT(SUMIFS(AssessedValuation[100% Industrial],AssessedValuation[Dist],$C170:$E170,AssessedValuation[Tif_NonTIF],$A$4))</f>
        <v>0</v>
      </c>
      <c r="M170" s="8">
        <f>SUMPRODUCT(SUMIFS(AssessedValuation[100% Reserved],AssessedValuation[Dist],$C170:$E170,AssessedValuation[Tif_NonTIF],$A$4))</f>
        <v>0</v>
      </c>
      <c r="N170" s="8">
        <f>SUMPRODUCT(SUMIFS(AssessedValuation[100% Reserved4],AssessedValuation[Dist],$C170,AssessedValuation[Tif_NonTIF],$A$4))</f>
        <v>0</v>
      </c>
      <c r="O170" s="8">
        <f>SUMPRODUCT(SUMIFS(AssessedValuation[100% Railroads],AssessedValuation[Dist],$C170:$E170,AssessedValuation[Tif_NonTIF],$A$4))</f>
        <v>0</v>
      </c>
      <c r="P170" s="8">
        <f>SUMPRODUCT(SUMIFS(AssessedValuation[100% Utilities],AssessedValuation[Dist],$C170:$E170,AssessedValuation[Tif_NonTIF],$A$4))</f>
        <v>0</v>
      </c>
      <c r="Q170" s="8">
        <f>SUMPRODUCT(SUMIFS(AssessedValuation[100% Other],AssessedValuation[Dist],$C170:$E170,AssessedValuation[Tif_NonTIF],$A$4))</f>
        <v>0</v>
      </c>
      <c r="R170" s="8">
        <f>SUMPRODUCT(SUMIFS(AssessedValuation[100% Gross],AssessedValuation[Dist],$C170:$E170,AssessedValuation[Tif_NonTIF],$A$4))</f>
        <v>0</v>
      </c>
      <c r="S170" s="8">
        <f>SUMPRODUCT(SUMIFS(AssessedValuation[100% Military Exempt],AssessedValuation[Dist],$C170:$E170,AssessedValuation[Tif_NonTIF],$A$4))</f>
        <v>0</v>
      </c>
      <c r="T170" s="8">
        <f>SUMPRODUCT(SUMIFS(AssessedValuation[100% Homestead Exempt],AssessedValuation[Dist],$C170:$E170,AssessedValuation[Tif_NonTIF],$A$4))</f>
        <v>0</v>
      </c>
      <c r="U170" s="8">
        <f>SUMPRODUCT(SUMIFS(AssessedValuation[100% Net],AssessedValuation[Dist],$C170:$E170,AssessedValuation[Tif_NonTIF],$A$4))</f>
        <v>0</v>
      </c>
      <c r="V170" s="8">
        <f>SUMPRODUCT(SUMIFS(AssessedValuation[100% Gas &amp; Elec Utilities],AssessedValuation[Dist],$C170:$E170,AssessedValuation[Tif_NonTIF],$A$4))</f>
        <v>0</v>
      </c>
      <c r="W170" s="8">
        <f t="shared" si="2"/>
        <v>0</v>
      </c>
    </row>
    <row r="171" spans="1:23" x14ac:dyDescent="0.25">
      <c r="A171">
        <f>'Assessed Non-TIF_Combined'!A171</f>
        <v>2026</v>
      </c>
      <c r="B171" t="str">
        <f>'Assessed Non-TIF_Combined'!B171</f>
        <v>09</v>
      </c>
      <c r="C171" t="str">
        <f>'Assessed Non-TIF_Combined'!C171</f>
        <v>3841</v>
      </c>
      <c r="D171" t="str">
        <f>'Assessed Non-TIF_Combined'!D171</f>
        <v/>
      </c>
      <c r="E171" t="str">
        <f>'Assessed Non-TIF_Combined'!E171</f>
        <v/>
      </c>
      <c r="F171" t="str">
        <f>'Assessed Non-TIF_Combined'!F171</f>
        <v>3841</v>
      </c>
      <c r="G171" t="str">
        <f>'Assessed Non-TIF_Combined'!G171</f>
        <v>Louisa-Muscatine</v>
      </c>
      <c r="H171" s="8">
        <f>SUMPRODUCT(SUMIFS(AssessedValuation[100% Residential],AssessedValuation[Dist],$C171:$E171,AssessedValuation[Tif_NonTIF],$A$4))</f>
        <v>8256187</v>
      </c>
      <c r="I171" s="8">
        <f>SUMPRODUCT(SUMIFS(AssessedValuation[100% Ag Land],AssessedValuation[Dist],$C171:$E171,AssessedValuation[Tif_NonTIF],$A$4))</f>
        <v>160894</v>
      </c>
      <c r="J171" s="8">
        <f>SUMPRODUCT(SUMIFS(AssessedValuation[100% Ag Building],AssessedValuation[Dist],$C171:$E171,AssessedValuation[Tif_NonTIF],$A$4))</f>
        <v>6919</v>
      </c>
      <c r="K171" s="8">
        <f>SUMPRODUCT(SUMIFS(AssessedValuation[100% Commercial],AssessedValuation[Dist],$C171:$E171,AssessedValuation[Tif_NonTIF],$A$4))</f>
        <v>2253820</v>
      </c>
      <c r="L171" s="8">
        <f>SUMPRODUCT(SUMIFS(AssessedValuation[100% Industrial],AssessedValuation[Dist],$C171:$E171,AssessedValuation[Tif_NonTIF],$A$4))</f>
        <v>1998216</v>
      </c>
      <c r="M171" s="8">
        <f>SUMPRODUCT(SUMIFS(AssessedValuation[100% Reserved],AssessedValuation[Dist],$C171:$E171,AssessedValuation[Tif_NonTIF],$A$4))</f>
        <v>0</v>
      </c>
      <c r="N171" s="8">
        <f>SUMPRODUCT(SUMIFS(AssessedValuation[100% Reserved4],AssessedValuation[Dist],$C171,AssessedValuation[Tif_NonTIF],$A$4))</f>
        <v>0</v>
      </c>
      <c r="O171" s="8">
        <f>SUMPRODUCT(SUMIFS(AssessedValuation[100% Railroads],AssessedValuation[Dist],$C171:$E171,AssessedValuation[Tif_NonTIF],$A$4))</f>
        <v>0</v>
      </c>
      <c r="P171" s="8">
        <f>SUMPRODUCT(SUMIFS(AssessedValuation[100% Utilities],AssessedValuation[Dist],$C171:$E171,AssessedValuation[Tif_NonTIF],$A$4))</f>
        <v>0</v>
      </c>
      <c r="Q171" s="8">
        <f>SUMPRODUCT(SUMIFS(AssessedValuation[100% Other],AssessedValuation[Dist],$C171:$E171,AssessedValuation[Tif_NonTIF],$A$4))</f>
        <v>0</v>
      </c>
      <c r="R171" s="8">
        <f>SUMPRODUCT(SUMIFS(AssessedValuation[100% Gross],AssessedValuation[Dist],$C171:$E171,AssessedValuation[Tif_NonTIF],$A$4))</f>
        <v>12676036</v>
      </c>
      <c r="S171" s="8">
        <f>SUMPRODUCT(SUMIFS(AssessedValuation[100% Military Exempt],AssessedValuation[Dist],$C171:$E171,AssessedValuation[Tif_NonTIF],$A$4))</f>
        <v>0</v>
      </c>
      <c r="T171" s="8">
        <f>SUMPRODUCT(SUMIFS(AssessedValuation[100% Homestead Exempt],AssessedValuation[Dist],$C171:$E171,AssessedValuation[Tif_NonTIF],$A$4))</f>
        <v>0</v>
      </c>
      <c r="U171" s="8">
        <f>SUMPRODUCT(SUMIFS(AssessedValuation[100% Net],AssessedValuation[Dist],$C171:$E171,AssessedValuation[Tif_NonTIF],$A$4))</f>
        <v>12676036</v>
      </c>
      <c r="V171" s="8">
        <f>SUMPRODUCT(SUMIFS(AssessedValuation[100% Gas &amp; Elec Utilities],AssessedValuation[Dist],$C171:$E171,AssessedValuation[Tif_NonTIF],$A$4))</f>
        <v>0</v>
      </c>
      <c r="W171" s="8">
        <f t="shared" si="2"/>
        <v>12676036</v>
      </c>
    </row>
    <row r="172" spans="1:23" x14ac:dyDescent="0.25">
      <c r="A172">
        <f>'Assessed Non-TIF_Combined'!A172</f>
        <v>2026</v>
      </c>
      <c r="B172" t="str">
        <f>'Assessed Non-TIF_Combined'!B172</f>
        <v>11</v>
      </c>
      <c r="C172" t="str">
        <f>'Assessed Non-TIF_Combined'!C172</f>
        <v>3906</v>
      </c>
      <c r="D172" t="str">
        <f>'Assessed Non-TIF_Combined'!D172</f>
        <v/>
      </c>
      <c r="E172" t="str">
        <f>'Assessed Non-TIF_Combined'!E172</f>
        <v/>
      </c>
      <c r="F172" t="str">
        <f>'Assessed Non-TIF_Combined'!F172</f>
        <v>3906</v>
      </c>
      <c r="G172" t="str">
        <f>'Assessed Non-TIF_Combined'!G172</f>
        <v>Lynnville-Sully</v>
      </c>
      <c r="H172" s="8">
        <f>SUMPRODUCT(SUMIFS(AssessedValuation[100% Residential],AssessedValuation[Dist],$C172:$E172,AssessedValuation[Tif_NonTIF],$A$4))</f>
        <v>3563497</v>
      </c>
      <c r="I172" s="8">
        <f>SUMPRODUCT(SUMIFS(AssessedValuation[100% Ag Land],AssessedValuation[Dist],$C172:$E172,AssessedValuation[Tif_NonTIF],$A$4))</f>
        <v>0</v>
      </c>
      <c r="J172" s="8">
        <f>SUMPRODUCT(SUMIFS(AssessedValuation[100% Ag Building],AssessedValuation[Dist],$C172:$E172,AssessedValuation[Tif_NonTIF],$A$4))</f>
        <v>304492</v>
      </c>
      <c r="K172" s="8">
        <f>SUMPRODUCT(SUMIFS(AssessedValuation[100% Commercial],AssessedValuation[Dist],$C172:$E172,AssessedValuation[Tif_NonTIF],$A$4))</f>
        <v>1127517</v>
      </c>
      <c r="L172" s="8">
        <f>SUMPRODUCT(SUMIFS(AssessedValuation[100% Industrial],AssessedValuation[Dist],$C172:$E172,AssessedValuation[Tif_NonTIF],$A$4))</f>
        <v>5297572</v>
      </c>
      <c r="M172" s="8">
        <f>SUMPRODUCT(SUMIFS(AssessedValuation[100% Reserved],AssessedValuation[Dist],$C172:$E172,AssessedValuation[Tif_NonTIF],$A$4))</f>
        <v>0</v>
      </c>
      <c r="N172" s="8">
        <f>SUMPRODUCT(SUMIFS(AssessedValuation[100% Reserved4],AssessedValuation[Dist],$C172,AssessedValuation[Tif_NonTIF],$A$4))</f>
        <v>0</v>
      </c>
      <c r="O172" s="8">
        <f>SUMPRODUCT(SUMIFS(AssessedValuation[100% Railroads],AssessedValuation[Dist],$C172:$E172,AssessedValuation[Tif_NonTIF],$A$4))</f>
        <v>0</v>
      </c>
      <c r="P172" s="8">
        <f>SUMPRODUCT(SUMIFS(AssessedValuation[100% Utilities],AssessedValuation[Dist],$C172:$E172,AssessedValuation[Tif_NonTIF],$A$4))</f>
        <v>0</v>
      </c>
      <c r="Q172" s="8">
        <f>SUMPRODUCT(SUMIFS(AssessedValuation[100% Other],AssessedValuation[Dist],$C172:$E172,AssessedValuation[Tif_NonTIF],$A$4))</f>
        <v>0</v>
      </c>
      <c r="R172" s="8">
        <f>SUMPRODUCT(SUMIFS(AssessedValuation[100% Gross],AssessedValuation[Dist],$C172:$E172,AssessedValuation[Tif_NonTIF],$A$4))</f>
        <v>10293078</v>
      </c>
      <c r="S172" s="8">
        <f>SUMPRODUCT(SUMIFS(AssessedValuation[100% Military Exempt],AssessedValuation[Dist],$C172:$E172,AssessedValuation[Tif_NonTIF],$A$4))</f>
        <v>0</v>
      </c>
      <c r="T172" s="8">
        <f>SUMPRODUCT(SUMIFS(AssessedValuation[100% Homestead Exempt],AssessedValuation[Dist],$C172:$E172,AssessedValuation[Tif_NonTIF],$A$4))</f>
        <v>0</v>
      </c>
      <c r="U172" s="8">
        <f>SUMPRODUCT(SUMIFS(AssessedValuation[100% Net],AssessedValuation[Dist],$C172:$E172,AssessedValuation[Tif_NonTIF],$A$4))</f>
        <v>10293078</v>
      </c>
      <c r="V172" s="8">
        <f>SUMPRODUCT(SUMIFS(AssessedValuation[100% Gas &amp; Elec Utilities],AssessedValuation[Dist],$C172:$E172,AssessedValuation[Tif_NonTIF],$A$4))</f>
        <v>0</v>
      </c>
      <c r="W172" s="8">
        <f t="shared" si="2"/>
        <v>10293078</v>
      </c>
    </row>
    <row r="173" spans="1:23" x14ac:dyDescent="0.25">
      <c r="A173">
        <f>'Assessed Non-TIF_Combined'!A173</f>
        <v>2026</v>
      </c>
      <c r="B173" t="str">
        <f>'Assessed Non-TIF_Combined'!B173</f>
        <v>11</v>
      </c>
      <c r="C173" t="str">
        <f>'Assessed Non-TIF_Combined'!C173</f>
        <v>3942</v>
      </c>
      <c r="D173" t="str">
        <f>'Assessed Non-TIF_Combined'!D173</f>
        <v/>
      </c>
      <c r="E173" t="str">
        <f>'Assessed Non-TIF_Combined'!E173</f>
        <v/>
      </c>
      <c r="F173" t="str">
        <f>'Assessed Non-TIF_Combined'!F173</f>
        <v>3942</v>
      </c>
      <c r="G173" t="str">
        <f>'Assessed Non-TIF_Combined'!G173</f>
        <v>Madrid</v>
      </c>
      <c r="H173" s="8">
        <f>SUMPRODUCT(SUMIFS(AssessedValuation[100% Residential],AssessedValuation[Dist],$C173:$E173,AssessedValuation[Tif_NonTIF],$A$4))</f>
        <v>4969548</v>
      </c>
      <c r="I173" s="8">
        <f>SUMPRODUCT(SUMIFS(AssessedValuation[100% Ag Land],AssessedValuation[Dist],$C173:$E173,AssessedValuation[Tif_NonTIF],$A$4))</f>
        <v>359</v>
      </c>
      <c r="J173" s="8">
        <f>SUMPRODUCT(SUMIFS(AssessedValuation[100% Ag Building],AssessedValuation[Dist],$C173:$E173,AssessedValuation[Tif_NonTIF],$A$4))</f>
        <v>0</v>
      </c>
      <c r="K173" s="8">
        <f>SUMPRODUCT(SUMIFS(AssessedValuation[100% Commercial],AssessedValuation[Dist],$C173:$E173,AssessedValuation[Tif_NonTIF],$A$4))</f>
        <v>0</v>
      </c>
      <c r="L173" s="8">
        <f>SUMPRODUCT(SUMIFS(AssessedValuation[100% Industrial],AssessedValuation[Dist],$C173:$E173,AssessedValuation[Tif_NonTIF],$A$4))</f>
        <v>0</v>
      </c>
      <c r="M173" s="8">
        <f>SUMPRODUCT(SUMIFS(AssessedValuation[100% Reserved],AssessedValuation[Dist],$C173:$E173,AssessedValuation[Tif_NonTIF],$A$4))</f>
        <v>0</v>
      </c>
      <c r="N173" s="8">
        <f>SUMPRODUCT(SUMIFS(AssessedValuation[100% Reserved4],AssessedValuation[Dist],$C173,AssessedValuation[Tif_NonTIF],$A$4))</f>
        <v>0</v>
      </c>
      <c r="O173" s="8">
        <f>SUMPRODUCT(SUMIFS(AssessedValuation[100% Railroads],AssessedValuation[Dist],$C173:$E173,AssessedValuation[Tif_NonTIF],$A$4))</f>
        <v>0</v>
      </c>
      <c r="P173" s="8">
        <f>SUMPRODUCT(SUMIFS(AssessedValuation[100% Utilities],AssessedValuation[Dist],$C173:$E173,AssessedValuation[Tif_NonTIF],$A$4))</f>
        <v>0</v>
      </c>
      <c r="Q173" s="8">
        <f>SUMPRODUCT(SUMIFS(AssessedValuation[100% Other],AssessedValuation[Dist],$C173:$E173,AssessedValuation[Tif_NonTIF],$A$4))</f>
        <v>0</v>
      </c>
      <c r="R173" s="8">
        <f>SUMPRODUCT(SUMIFS(AssessedValuation[100% Gross],AssessedValuation[Dist],$C173:$E173,AssessedValuation[Tif_NonTIF],$A$4))</f>
        <v>4969907</v>
      </c>
      <c r="S173" s="8">
        <f>SUMPRODUCT(SUMIFS(AssessedValuation[100% Military Exempt],AssessedValuation[Dist],$C173:$E173,AssessedValuation[Tif_NonTIF],$A$4))</f>
        <v>168000</v>
      </c>
      <c r="T173" s="8">
        <f>SUMPRODUCT(SUMIFS(AssessedValuation[100% Homestead Exempt],AssessedValuation[Dist],$C173:$E173,AssessedValuation[Tif_NonTIF],$A$4))</f>
        <v>0</v>
      </c>
      <c r="U173" s="8">
        <f>SUMPRODUCT(SUMIFS(AssessedValuation[100% Net],AssessedValuation[Dist],$C173:$E173,AssessedValuation[Tif_NonTIF],$A$4))</f>
        <v>4801907</v>
      </c>
      <c r="V173" s="8">
        <f>SUMPRODUCT(SUMIFS(AssessedValuation[100% Gas &amp; Elec Utilities],AssessedValuation[Dist],$C173:$E173,AssessedValuation[Tif_NonTIF],$A$4))</f>
        <v>0</v>
      </c>
      <c r="W173" s="8">
        <f t="shared" si="2"/>
        <v>4801907</v>
      </c>
    </row>
    <row r="174" spans="1:23" x14ac:dyDescent="0.25">
      <c r="A174">
        <f>'Assessed Non-TIF_Combined'!A174</f>
        <v>2026</v>
      </c>
      <c r="B174" t="str">
        <f>'Assessed Non-TIF_Combined'!B174</f>
        <v>05</v>
      </c>
      <c r="C174" t="str">
        <f>'Assessed Non-TIF_Combined'!C174</f>
        <v>4023</v>
      </c>
      <c r="D174" t="str">
        <f>'Assessed Non-TIF_Combined'!D174</f>
        <v/>
      </c>
      <c r="E174" t="str">
        <f>'Assessed Non-TIF_Combined'!E174</f>
        <v/>
      </c>
      <c r="F174" t="str">
        <f>'Assessed Non-TIF_Combined'!F174</f>
        <v>4023</v>
      </c>
      <c r="G174" t="str">
        <f>'Assessed Non-TIF_Combined'!G174</f>
        <v>Manson-Northwest Webster</v>
      </c>
      <c r="H174" s="8">
        <f>SUMPRODUCT(SUMIFS(AssessedValuation[100% Residential],AssessedValuation[Dist],$C174:$E174,AssessedValuation[Tif_NonTIF],$A$4))</f>
        <v>0</v>
      </c>
      <c r="I174" s="8">
        <f>SUMPRODUCT(SUMIFS(AssessedValuation[100% Ag Land],AssessedValuation[Dist],$C174:$E174,AssessedValuation[Tif_NonTIF],$A$4))</f>
        <v>0</v>
      </c>
      <c r="J174" s="8">
        <f>SUMPRODUCT(SUMIFS(AssessedValuation[100% Ag Building],AssessedValuation[Dist],$C174:$E174,AssessedValuation[Tif_NonTIF],$A$4))</f>
        <v>0</v>
      </c>
      <c r="K174" s="8">
        <f>SUMPRODUCT(SUMIFS(AssessedValuation[100% Commercial],AssessedValuation[Dist],$C174:$E174,AssessedValuation[Tif_NonTIF],$A$4))</f>
        <v>1598770</v>
      </c>
      <c r="L174" s="8">
        <f>SUMPRODUCT(SUMIFS(AssessedValuation[100% Industrial],AssessedValuation[Dist],$C174:$E174,AssessedValuation[Tif_NonTIF],$A$4))</f>
        <v>51427730</v>
      </c>
      <c r="M174" s="8">
        <f>SUMPRODUCT(SUMIFS(AssessedValuation[100% Reserved],AssessedValuation[Dist],$C174:$E174,AssessedValuation[Tif_NonTIF],$A$4))</f>
        <v>0</v>
      </c>
      <c r="N174" s="8">
        <f>SUMPRODUCT(SUMIFS(AssessedValuation[100% Reserved4],AssessedValuation[Dist],$C174,AssessedValuation[Tif_NonTIF],$A$4))</f>
        <v>0</v>
      </c>
      <c r="O174" s="8">
        <f>SUMPRODUCT(SUMIFS(AssessedValuation[100% Railroads],AssessedValuation[Dist],$C174:$E174,AssessedValuation[Tif_NonTIF],$A$4))</f>
        <v>0</v>
      </c>
      <c r="P174" s="8">
        <f>SUMPRODUCT(SUMIFS(AssessedValuation[100% Utilities],AssessedValuation[Dist],$C174:$E174,AssessedValuation[Tif_NonTIF],$A$4))</f>
        <v>0</v>
      </c>
      <c r="Q174" s="8">
        <f>SUMPRODUCT(SUMIFS(AssessedValuation[100% Other],AssessedValuation[Dist],$C174:$E174,AssessedValuation[Tif_NonTIF],$A$4))</f>
        <v>0</v>
      </c>
      <c r="R174" s="8">
        <f>SUMPRODUCT(SUMIFS(AssessedValuation[100% Gross],AssessedValuation[Dist],$C174:$E174,AssessedValuation[Tif_NonTIF],$A$4))</f>
        <v>53026500</v>
      </c>
      <c r="S174" s="8">
        <f>SUMPRODUCT(SUMIFS(AssessedValuation[100% Military Exempt],AssessedValuation[Dist],$C174:$E174,AssessedValuation[Tif_NonTIF],$A$4))</f>
        <v>0</v>
      </c>
      <c r="T174" s="8">
        <f>SUMPRODUCT(SUMIFS(AssessedValuation[100% Homestead Exempt],AssessedValuation[Dist],$C174:$E174,AssessedValuation[Tif_NonTIF],$A$4))</f>
        <v>0</v>
      </c>
      <c r="U174" s="8">
        <f>SUMPRODUCT(SUMIFS(AssessedValuation[100% Net],AssessedValuation[Dist],$C174:$E174,AssessedValuation[Tif_NonTIF],$A$4))</f>
        <v>53026500</v>
      </c>
      <c r="V174" s="8">
        <f>SUMPRODUCT(SUMIFS(AssessedValuation[100% Gas &amp; Elec Utilities],AssessedValuation[Dist],$C174:$E174,AssessedValuation[Tif_NonTIF],$A$4))</f>
        <v>0</v>
      </c>
      <c r="W174" s="8">
        <f t="shared" si="2"/>
        <v>53026500</v>
      </c>
    </row>
    <row r="175" spans="1:23" x14ac:dyDescent="0.25">
      <c r="A175">
        <f>'Assessed Non-TIF_Combined'!A175</f>
        <v>2026</v>
      </c>
      <c r="B175" t="str">
        <f>'Assessed Non-TIF_Combined'!B175</f>
        <v>12</v>
      </c>
      <c r="C175" t="str">
        <f>'Assessed Non-TIF_Combined'!C175</f>
        <v>4033</v>
      </c>
      <c r="D175" t="str">
        <f>'Assessed Non-TIF_Combined'!D175</f>
        <v/>
      </c>
      <c r="E175" t="str">
        <f>'Assessed Non-TIF_Combined'!E175</f>
        <v/>
      </c>
      <c r="F175" t="str">
        <f>'Assessed Non-TIF_Combined'!F175</f>
        <v>4033</v>
      </c>
      <c r="G175" t="str">
        <f>'Assessed Non-TIF_Combined'!G175</f>
        <v>Maple Valley-Anthon Oto</v>
      </c>
      <c r="H175" s="8">
        <f>SUMPRODUCT(SUMIFS(AssessedValuation[100% Residential],AssessedValuation[Dist],$C175:$E175,AssessedValuation[Tif_NonTIF],$A$4))</f>
        <v>0</v>
      </c>
      <c r="I175" s="8">
        <f>SUMPRODUCT(SUMIFS(AssessedValuation[100% Ag Land],AssessedValuation[Dist],$C175:$E175,AssessedValuation[Tif_NonTIF],$A$4))</f>
        <v>0</v>
      </c>
      <c r="J175" s="8">
        <f>SUMPRODUCT(SUMIFS(AssessedValuation[100% Ag Building],AssessedValuation[Dist],$C175:$E175,AssessedValuation[Tif_NonTIF],$A$4))</f>
        <v>0</v>
      </c>
      <c r="K175" s="8">
        <f>SUMPRODUCT(SUMIFS(AssessedValuation[100% Commercial],AssessedValuation[Dist],$C175:$E175,AssessedValuation[Tif_NonTIF],$A$4))</f>
        <v>0</v>
      </c>
      <c r="L175" s="8">
        <f>SUMPRODUCT(SUMIFS(AssessedValuation[100% Industrial],AssessedValuation[Dist],$C175:$E175,AssessedValuation[Tif_NonTIF],$A$4))</f>
        <v>0</v>
      </c>
      <c r="M175" s="8">
        <f>SUMPRODUCT(SUMIFS(AssessedValuation[100% Reserved],AssessedValuation[Dist],$C175:$E175,AssessedValuation[Tif_NonTIF],$A$4))</f>
        <v>0</v>
      </c>
      <c r="N175" s="8">
        <f>SUMPRODUCT(SUMIFS(AssessedValuation[100% Reserved4],AssessedValuation[Dist],$C175,AssessedValuation[Tif_NonTIF],$A$4))</f>
        <v>0</v>
      </c>
      <c r="O175" s="8">
        <f>SUMPRODUCT(SUMIFS(AssessedValuation[100% Railroads],AssessedValuation[Dist],$C175:$E175,AssessedValuation[Tif_NonTIF],$A$4))</f>
        <v>0</v>
      </c>
      <c r="P175" s="8">
        <f>SUMPRODUCT(SUMIFS(AssessedValuation[100% Utilities],AssessedValuation[Dist],$C175:$E175,AssessedValuation[Tif_NonTIF],$A$4))</f>
        <v>0</v>
      </c>
      <c r="Q175" s="8">
        <f>SUMPRODUCT(SUMIFS(AssessedValuation[100% Other],AssessedValuation[Dist],$C175:$E175,AssessedValuation[Tif_NonTIF],$A$4))</f>
        <v>0</v>
      </c>
      <c r="R175" s="8">
        <f>SUMPRODUCT(SUMIFS(AssessedValuation[100% Gross],AssessedValuation[Dist],$C175:$E175,AssessedValuation[Tif_NonTIF],$A$4))</f>
        <v>0</v>
      </c>
      <c r="S175" s="8">
        <f>SUMPRODUCT(SUMIFS(AssessedValuation[100% Military Exempt],AssessedValuation[Dist],$C175:$E175,AssessedValuation[Tif_NonTIF],$A$4))</f>
        <v>0</v>
      </c>
      <c r="T175" s="8">
        <f>SUMPRODUCT(SUMIFS(AssessedValuation[100% Homestead Exempt],AssessedValuation[Dist],$C175:$E175,AssessedValuation[Tif_NonTIF],$A$4))</f>
        <v>0</v>
      </c>
      <c r="U175" s="8">
        <f>SUMPRODUCT(SUMIFS(AssessedValuation[100% Net],AssessedValuation[Dist],$C175:$E175,AssessedValuation[Tif_NonTIF],$A$4))</f>
        <v>0</v>
      </c>
      <c r="V175" s="8">
        <f>SUMPRODUCT(SUMIFS(AssessedValuation[100% Gas &amp; Elec Utilities],AssessedValuation[Dist],$C175:$E175,AssessedValuation[Tif_NonTIF],$A$4))</f>
        <v>0</v>
      </c>
      <c r="W175" s="8">
        <f t="shared" si="2"/>
        <v>0</v>
      </c>
    </row>
    <row r="176" spans="1:23" x14ac:dyDescent="0.25">
      <c r="A176">
        <f>'Assessed Non-TIF_Combined'!A176</f>
        <v>2026</v>
      </c>
      <c r="B176" t="str">
        <f>'Assessed Non-TIF_Combined'!B176</f>
        <v>09</v>
      </c>
      <c r="C176" t="str">
        <f>'Assessed Non-TIF_Combined'!C176</f>
        <v>4041</v>
      </c>
      <c r="D176" t="str">
        <f>'Assessed Non-TIF_Combined'!D176</f>
        <v/>
      </c>
      <c r="E176" t="str">
        <f>'Assessed Non-TIF_Combined'!E176</f>
        <v/>
      </c>
      <c r="F176" t="str">
        <f>'Assessed Non-TIF_Combined'!F176</f>
        <v>4041</v>
      </c>
      <c r="G176" t="str">
        <f>'Assessed Non-TIF_Combined'!G176</f>
        <v>Maquoketa</v>
      </c>
      <c r="H176" s="8">
        <f>SUMPRODUCT(SUMIFS(AssessedValuation[100% Residential],AssessedValuation[Dist],$C176:$E176,AssessedValuation[Tif_NonTIF],$A$4))</f>
        <v>4851200</v>
      </c>
      <c r="I176" s="8">
        <f>SUMPRODUCT(SUMIFS(AssessedValuation[100% Ag Land],AssessedValuation[Dist],$C176:$E176,AssessedValuation[Tif_NonTIF],$A$4))</f>
        <v>0</v>
      </c>
      <c r="J176" s="8">
        <f>SUMPRODUCT(SUMIFS(AssessedValuation[100% Ag Building],AssessedValuation[Dist],$C176:$E176,AssessedValuation[Tif_NonTIF],$A$4))</f>
        <v>0</v>
      </c>
      <c r="K176" s="8">
        <f>SUMPRODUCT(SUMIFS(AssessedValuation[100% Commercial],AssessedValuation[Dist],$C176:$E176,AssessedValuation[Tif_NonTIF],$A$4))</f>
        <v>18055100</v>
      </c>
      <c r="L176" s="8">
        <f>SUMPRODUCT(SUMIFS(AssessedValuation[100% Industrial],AssessedValuation[Dist],$C176:$E176,AssessedValuation[Tif_NonTIF],$A$4))</f>
        <v>0</v>
      </c>
      <c r="M176" s="8">
        <f>SUMPRODUCT(SUMIFS(AssessedValuation[100% Reserved],AssessedValuation[Dist],$C176:$E176,AssessedValuation[Tif_NonTIF],$A$4))</f>
        <v>0</v>
      </c>
      <c r="N176" s="8">
        <f>SUMPRODUCT(SUMIFS(AssessedValuation[100% Reserved4],AssessedValuation[Dist],$C176,AssessedValuation[Tif_NonTIF],$A$4))</f>
        <v>0</v>
      </c>
      <c r="O176" s="8">
        <f>SUMPRODUCT(SUMIFS(AssessedValuation[100% Railroads],AssessedValuation[Dist],$C176:$E176,AssessedValuation[Tif_NonTIF],$A$4))</f>
        <v>0</v>
      </c>
      <c r="P176" s="8">
        <f>SUMPRODUCT(SUMIFS(AssessedValuation[100% Utilities],AssessedValuation[Dist],$C176:$E176,AssessedValuation[Tif_NonTIF],$A$4))</f>
        <v>0</v>
      </c>
      <c r="Q176" s="8">
        <f>SUMPRODUCT(SUMIFS(AssessedValuation[100% Other],AssessedValuation[Dist],$C176:$E176,AssessedValuation[Tif_NonTIF],$A$4))</f>
        <v>0</v>
      </c>
      <c r="R176" s="8">
        <f>SUMPRODUCT(SUMIFS(AssessedValuation[100% Gross],AssessedValuation[Dist],$C176:$E176,AssessedValuation[Tif_NonTIF],$A$4))</f>
        <v>22906300</v>
      </c>
      <c r="S176" s="8">
        <f>SUMPRODUCT(SUMIFS(AssessedValuation[100% Military Exempt],AssessedValuation[Dist],$C176:$E176,AssessedValuation[Tif_NonTIF],$A$4))</f>
        <v>0</v>
      </c>
      <c r="T176" s="8">
        <f>SUMPRODUCT(SUMIFS(AssessedValuation[100% Homestead Exempt],AssessedValuation[Dist],$C176:$E176,AssessedValuation[Tif_NonTIF],$A$4))</f>
        <v>0</v>
      </c>
      <c r="U176" s="8">
        <f>SUMPRODUCT(SUMIFS(AssessedValuation[100% Net],AssessedValuation[Dist],$C176:$E176,AssessedValuation[Tif_NonTIF],$A$4))</f>
        <v>22906300</v>
      </c>
      <c r="V176" s="8">
        <f>SUMPRODUCT(SUMIFS(AssessedValuation[100% Gas &amp; Elec Utilities],AssessedValuation[Dist],$C176:$E176,AssessedValuation[Tif_NonTIF],$A$4))</f>
        <v>0</v>
      </c>
      <c r="W176" s="8">
        <f t="shared" si="2"/>
        <v>22906300</v>
      </c>
    </row>
    <row r="177" spans="1:23" x14ac:dyDescent="0.25">
      <c r="A177">
        <f>'Assessed Non-TIF_Combined'!A177</f>
        <v>2026</v>
      </c>
      <c r="B177" t="str">
        <f>'Assessed Non-TIF_Combined'!B177</f>
        <v>01</v>
      </c>
      <c r="C177" t="str">
        <f>'Assessed Non-TIF_Combined'!C177</f>
        <v>4043</v>
      </c>
      <c r="D177" t="str">
        <f>'Assessed Non-TIF_Combined'!D177</f>
        <v/>
      </c>
      <c r="E177" t="str">
        <f>'Assessed Non-TIF_Combined'!E177</f>
        <v/>
      </c>
      <c r="F177" t="str">
        <f>'Assessed Non-TIF_Combined'!F177</f>
        <v>4043</v>
      </c>
      <c r="G177" t="str">
        <f>'Assessed Non-TIF_Combined'!G177</f>
        <v>Maquoketa Valley</v>
      </c>
      <c r="H177" s="8">
        <f>SUMPRODUCT(SUMIFS(AssessedValuation[100% Residential],AssessedValuation[Dist],$C177:$E177,AssessedValuation[Tif_NonTIF],$A$4))</f>
        <v>2811175</v>
      </c>
      <c r="I177" s="8">
        <f>SUMPRODUCT(SUMIFS(AssessedValuation[100% Ag Land],AssessedValuation[Dist],$C177:$E177,AssessedValuation[Tif_NonTIF],$A$4))</f>
        <v>0</v>
      </c>
      <c r="J177" s="8">
        <f>SUMPRODUCT(SUMIFS(AssessedValuation[100% Ag Building],AssessedValuation[Dist],$C177:$E177,AssessedValuation[Tif_NonTIF],$A$4))</f>
        <v>0</v>
      </c>
      <c r="K177" s="8">
        <f>SUMPRODUCT(SUMIFS(AssessedValuation[100% Commercial],AssessedValuation[Dist],$C177:$E177,AssessedValuation[Tif_NonTIF],$A$4))</f>
        <v>1030275</v>
      </c>
      <c r="L177" s="8">
        <f>SUMPRODUCT(SUMIFS(AssessedValuation[100% Industrial],AssessedValuation[Dist],$C177:$E177,AssessedValuation[Tif_NonTIF],$A$4))</f>
        <v>427930</v>
      </c>
      <c r="M177" s="8">
        <f>SUMPRODUCT(SUMIFS(AssessedValuation[100% Reserved],AssessedValuation[Dist],$C177:$E177,AssessedValuation[Tif_NonTIF],$A$4))</f>
        <v>0</v>
      </c>
      <c r="N177" s="8">
        <f>SUMPRODUCT(SUMIFS(AssessedValuation[100% Reserved4],AssessedValuation[Dist],$C177,AssessedValuation[Tif_NonTIF],$A$4))</f>
        <v>0</v>
      </c>
      <c r="O177" s="8">
        <f>SUMPRODUCT(SUMIFS(AssessedValuation[100% Railroads],AssessedValuation[Dist],$C177:$E177,AssessedValuation[Tif_NonTIF],$A$4))</f>
        <v>0</v>
      </c>
      <c r="P177" s="8">
        <f>SUMPRODUCT(SUMIFS(AssessedValuation[100% Utilities],AssessedValuation[Dist],$C177:$E177,AssessedValuation[Tif_NonTIF],$A$4))</f>
        <v>0</v>
      </c>
      <c r="Q177" s="8">
        <f>SUMPRODUCT(SUMIFS(AssessedValuation[100% Other],AssessedValuation[Dist],$C177:$E177,AssessedValuation[Tif_NonTIF],$A$4))</f>
        <v>0</v>
      </c>
      <c r="R177" s="8">
        <f>SUMPRODUCT(SUMIFS(AssessedValuation[100% Gross],AssessedValuation[Dist],$C177:$E177,AssessedValuation[Tif_NonTIF],$A$4))</f>
        <v>4269380</v>
      </c>
      <c r="S177" s="8">
        <f>SUMPRODUCT(SUMIFS(AssessedValuation[100% Military Exempt],AssessedValuation[Dist],$C177:$E177,AssessedValuation[Tif_NonTIF],$A$4))</f>
        <v>0</v>
      </c>
      <c r="T177" s="8">
        <f>SUMPRODUCT(SUMIFS(AssessedValuation[100% Homestead Exempt],AssessedValuation[Dist],$C177:$E177,AssessedValuation[Tif_NonTIF],$A$4))</f>
        <v>0</v>
      </c>
      <c r="U177" s="8">
        <f>SUMPRODUCT(SUMIFS(AssessedValuation[100% Net],AssessedValuation[Dist],$C177:$E177,AssessedValuation[Tif_NonTIF],$A$4))</f>
        <v>4269380</v>
      </c>
      <c r="V177" s="8">
        <f>SUMPRODUCT(SUMIFS(AssessedValuation[100% Gas &amp; Elec Utilities],AssessedValuation[Dist],$C177:$E177,AssessedValuation[Tif_NonTIF],$A$4))</f>
        <v>0</v>
      </c>
      <c r="W177" s="8">
        <f t="shared" si="2"/>
        <v>4269380</v>
      </c>
    </row>
    <row r="178" spans="1:23" x14ac:dyDescent="0.25">
      <c r="A178">
        <f>'Assessed Non-TIF_Combined'!A178</f>
        <v>2026</v>
      </c>
      <c r="B178" t="str">
        <f>'Assessed Non-TIF_Combined'!B178</f>
        <v>12</v>
      </c>
      <c r="C178" t="str">
        <f>'Assessed Non-TIF_Combined'!C178</f>
        <v>4068</v>
      </c>
      <c r="D178" t="str">
        <f>'Assessed Non-TIF_Combined'!D178</f>
        <v/>
      </c>
      <c r="E178" t="str">
        <f>'Assessed Non-TIF_Combined'!E178</f>
        <v/>
      </c>
      <c r="F178" t="str">
        <f>'Assessed Non-TIF_Combined'!F178</f>
        <v>4068</v>
      </c>
      <c r="G178" t="str">
        <f>'Assessed Non-TIF_Combined'!G178</f>
        <v>Marcus-Meriden Cleghorn</v>
      </c>
      <c r="H178" s="8">
        <f>SUMPRODUCT(SUMIFS(AssessedValuation[100% Residential],AssessedValuation[Dist],$C178:$E178,AssessedValuation[Tif_NonTIF],$A$4))</f>
        <v>361288</v>
      </c>
      <c r="I178" s="8">
        <f>SUMPRODUCT(SUMIFS(AssessedValuation[100% Ag Land],AssessedValuation[Dist],$C178:$E178,AssessedValuation[Tif_NonTIF],$A$4))</f>
        <v>0</v>
      </c>
      <c r="J178" s="8">
        <f>SUMPRODUCT(SUMIFS(AssessedValuation[100% Ag Building],AssessedValuation[Dist],$C178:$E178,AssessedValuation[Tif_NonTIF],$A$4))</f>
        <v>0</v>
      </c>
      <c r="K178" s="8">
        <f>SUMPRODUCT(SUMIFS(AssessedValuation[100% Commercial],AssessedValuation[Dist],$C178:$E178,AssessedValuation[Tif_NonTIF],$A$4))</f>
        <v>2679238</v>
      </c>
      <c r="L178" s="8">
        <f>SUMPRODUCT(SUMIFS(AssessedValuation[100% Industrial],AssessedValuation[Dist],$C178:$E178,AssessedValuation[Tif_NonTIF],$A$4))</f>
        <v>3423773</v>
      </c>
      <c r="M178" s="8">
        <f>SUMPRODUCT(SUMIFS(AssessedValuation[100% Reserved],AssessedValuation[Dist],$C178:$E178,AssessedValuation[Tif_NonTIF],$A$4))</f>
        <v>0</v>
      </c>
      <c r="N178" s="8">
        <f>SUMPRODUCT(SUMIFS(AssessedValuation[100% Reserved4],AssessedValuation[Dist],$C178,AssessedValuation[Tif_NonTIF],$A$4))</f>
        <v>0</v>
      </c>
      <c r="O178" s="8">
        <f>SUMPRODUCT(SUMIFS(AssessedValuation[100% Railroads],AssessedValuation[Dist],$C178:$E178,AssessedValuation[Tif_NonTIF],$A$4))</f>
        <v>0</v>
      </c>
      <c r="P178" s="8">
        <f>SUMPRODUCT(SUMIFS(AssessedValuation[100% Utilities],AssessedValuation[Dist],$C178:$E178,AssessedValuation[Tif_NonTIF],$A$4))</f>
        <v>0</v>
      </c>
      <c r="Q178" s="8">
        <f>SUMPRODUCT(SUMIFS(AssessedValuation[100% Other],AssessedValuation[Dist],$C178:$E178,AssessedValuation[Tif_NonTIF],$A$4))</f>
        <v>0</v>
      </c>
      <c r="R178" s="8">
        <f>SUMPRODUCT(SUMIFS(AssessedValuation[100% Gross],AssessedValuation[Dist],$C178:$E178,AssessedValuation[Tif_NonTIF],$A$4))</f>
        <v>6464299</v>
      </c>
      <c r="S178" s="8">
        <f>SUMPRODUCT(SUMIFS(AssessedValuation[100% Military Exempt],AssessedValuation[Dist],$C178:$E178,AssessedValuation[Tif_NonTIF],$A$4))</f>
        <v>0</v>
      </c>
      <c r="T178" s="8">
        <f>SUMPRODUCT(SUMIFS(AssessedValuation[100% Homestead Exempt],AssessedValuation[Dist],$C178:$E178,AssessedValuation[Tif_NonTIF],$A$4))</f>
        <v>0</v>
      </c>
      <c r="U178" s="8">
        <f>SUMPRODUCT(SUMIFS(AssessedValuation[100% Net],AssessedValuation[Dist],$C178:$E178,AssessedValuation[Tif_NonTIF],$A$4))</f>
        <v>6464299</v>
      </c>
      <c r="V178" s="8">
        <f>SUMPRODUCT(SUMIFS(AssessedValuation[100% Gas &amp; Elec Utilities],AssessedValuation[Dist],$C178:$E178,AssessedValuation[Tif_NonTIF],$A$4))</f>
        <v>0</v>
      </c>
      <c r="W178" s="8">
        <f t="shared" si="2"/>
        <v>6464299</v>
      </c>
    </row>
    <row r="179" spans="1:23" x14ac:dyDescent="0.25">
      <c r="A179">
        <f>'Assessed Non-TIF_Combined'!A179</f>
        <v>2026</v>
      </c>
      <c r="B179" t="str">
        <f>'Assessed Non-TIF_Combined'!B179</f>
        <v>10</v>
      </c>
      <c r="C179" t="str">
        <f>'Assessed Non-TIF_Combined'!C179</f>
        <v>4086</v>
      </c>
      <c r="D179" t="str">
        <f>'Assessed Non-TIF_Combined'!D179</f>
        <v/>
      </c>
      <c r="E179" t="str">
        <f>'Assessed Non-TIF_Combined'!E179</f>
        <v/>
      </c>
      <c r="F179" t="str">
        <f>'Assessed Non-TIF_Combined'!F179</f>
        <v>4086</v>
      </c>
      <c r="G179" t="str">
        <f>'Assessed Non-TIF_Combined'!G179</f>
        <v>Marion</v>
      </c>
      <c r="H179" s="8">
        <f>SUMPRODUCT(SUMIFS(AssessedValuation[100% Residential],AssessedValuation[Dist],$C179:$E179,AssessedValuation[Tif_NonTIF],$A$4))</f>
        <v>63003409</v>
      </c>
      <c r="I179" s="8">
        <f>SUMPRODUCT(SUMIFS(AssessedValuation[100% Ag Land],AssessedValuation[Dist],$C179:$E179,AssessedValuation[Tif_NonTIF],$A$4))</f>
        <v>10343</v>
      </c>
      <c r="J179" s="8">
        <f>SUMPRODUCT(SUMIFS(AssessedValuation[100% Ag Building],AssessedValuation[Dist],$C179:$E179,AssessedValuation[Tif_NonTIF],$A$4))</f>
        <v>0</v>
      </c>
      <c r="K179" s="8">
        <f>SUMPRODUCT(SUMIFS(AssessedValuation[100% Commercial],AssessedValuation[Dist],$C179:$E179,AssessedValuation[Tif_NonTIF],$A$4))</f>
        <v>17399487</v>
      </c>
      <c r="L179" s="8">
        <f>SUMPRODUCT(SUMIFS(AssessedValuation[100% Industrial],AssessedValuation[Dist],$C179:$E179,AssessedValuation[Tif_NonTIF],$A$4))</f>
        <v>1000236</v>
      </c>
      <c r="M179" s="8">
        <f>SUMPRODUCT(SUMIFS(AssessedValuation[100% Reserved],AssessedValuation[Dist],$C179:$E179,AssessedValuation[Tif_NonTIF],$A$4))</f>
        <v>0</v>
      </c>
      <c r="N179" s="8">
        <f>SUMPRODUCT(SUMIFS(AssessedValuation[100% Reserved4],AssessedValuation[Dist],$C179,AssessedValuation[Tif_NonTIF],$A$4))</f>
        <v>0</v>
      </c>
      <c r="O179" s="8">
        <f>SUMPRODUCT(SUMIFS(AssessedValuation[100% Railroads],AssessedValuation[Dist],$C179:$E179,AssessedValuation[Tif_NonTIF],$A$4))</f>
        <v>0</v>
      </c>
      <c r="P179" s="8">
        <f>SUMPRODUCT(SUMIFS(AssessedValuation[100% Utilities],AssessedValuation[Dist],$C179:$E179,AssessedValuation[Tif_NonTIF],$A$4))</f>
        <v>0</v>
      </c>
      <c r="Q179" s="8">
        <f>SUMPRODUCT(SUMIFS(AssessedValuation[100% Other],AssessedValuation[Dist],$C179:$E179,AssessedValuation[Tif_NonTIF],$A$4))</f>
        <v>0</v>
      </c>
      <c r="R179" s="8">
        <f>SUMPRODUCT(SUMIFS(AssessedValuation[100% Gross],AssessedValuation[Dist],$C179:$E179,AssessedValuation[Tif_NonTIF],$A$4))</f>
        <v>81413475</v>
      </c>
      <c r="S179" s="8">
        <f>SUMPRODUCT(SUMIFS(AssessedValuation[100% Military Exempt],AssessedValuation[Dist],$C179:$E179,AssessedValuation[Tif_NonTIF],$A$4))</f>
        <v>0</v>
      </c>
      <c r="T179" s="8">
        <f>SUMPRODUCT(SUMIFS(AssessedValuation[100% Homestead Exempt],AssessedValuation[Dist],$C179:$E179,AssessedValuation[Tif_NonTIF],$A$4))</f>
        <v>0</v>
      </c>
      <c r="U179" s="8">
        <f>SUMPRODUCT(SUMIFS(AssessedValuation[100% Net],AssessedValuation[Dist],$C179:$E179,AssessedValuation[Tif_NonTIF],$A$4))</f>
        <v>81413475</v>
      </c>
      <c r="V179" s="8">
        <f>SUMPRODUCT(SUMIFS(AssessedValuation[100% Gas &amp; Elec Utilities],AssessedValuation[Dist],$C179:$E179,AssessedValuation[Tif_NonTIF],$A$4))</f>
        <v>0</v>
      </c>
      <c r="W179" s="8">
        <f t="shared" si="2"/>
        <v>81413475</v>
      </c>
    </row>
    <row r="180" spans="1:23" x14ac:dyDescent="0.25">
      <c r="A180">
        <f>'Assessed Non-TIF_Combined'!A180</f>
        <v>2026</v>
      </c>
      <c r="B180" t="str">
        <f>'Assessed Non-TIF_Combined'!B180</f>
        <v>07</v>
      </c>
      <c r="C180" t="str">
        <f>'Assessed Non-TIF_Combined'!C180</f>
        <v>4104</v>
      </c>
      <c r="D180" t="str">
        <f>'Assessed Non-TIF_Combined'!D180</f>
        <v/>
      </c>
      <c r="E180" t="str">
        <f>'Assessed Non-TIF_Combined'!E180</f>
        <v/>
      </c>
      <c r="F180" t="str">
        <f>'Assessed Non-TIF_Combined'!F180</f>
        <v>4104</v>
      </c>
      <c r="G180" t="str">
        <f>'Assessed Non-TIF_Combined'!G180</f>
        <v>Marshalltown</v>
      </c>
      <c r="H180" s="8">
        <f>SUMPRODUCT(SUMIFS(AssessedValuation[100% Residential],AssessedValuation[Dist],$C180:$E180,AssessedValuation[Tif_NonTIF],$A$4))</f>
        <v>6957378</v>
      </c>
      <c r="I180" s="8">
        <f>SUMPRODUCT(SUMIFS(AssessedValuation[100% Ag Land],AssessedValuation[Dist],$C180:$E180,AssessedValuation[Tif_NonTIF],$A$4))</f>
        <v>57264</v>
      </c>
      <c r="J180" s="8">
        <f>SUMPRODUCT(SUMIFS(AssessedValuation[100% Ag Building],AssessedValuation[Dist],$C180:$E180,AssessedValuation[Tif_NonTIF],$A$4))</f>
        <v>0</v>
      </c>
      <c r="K180" s="8">
        <f>SUMPRODUCT(SUMIFS(AssessedValuation[100% Commercial],AssessedValuation[Dist],$C180:$E180,AssessedValuation[Tif_NonTIF],$A$4))</f>
        <v>31251921</v>
      </c>
      <c r="L180" s="8">
        <f>SUMPRODUCT(SUMIFS(AssessedValuation[100% Industrial],AssessedValuation[Dist],$C180:$E180,AssessedValuation[Tif_NonTIF],$A$4))</f>
        <v>7008336</v>
      </c>
      <c r="M180" s="8">
        <f>SUMPRODUCT(SUMIFS(AssessedValuation[100% Reserved],AssessedValuation[Dist],$C180:$E180,AssessedValuation[Tif_NonTIF],$A$4))</f>
        <v>0</v>
      </c>
      <c r="N180" s="8">
        <f>SUMPRODUCT(SUMIFS(AssessedValuation[100% Reserved4],AssessedValuation[Dist],$C180,AssessedValuation[Tif_NonTIF],$A$4))</f>
        <v>0</v>
      </c>
      <c r="O180" s="8">
        <f>SUMPRODUCT(SUMIFS(AssessedValuation[100% Railroads],AssessedValuation[Dist],$C180:$E180,AssessedValuation[Tif_NonTIF],$A$4))</f>
        <v>0</v>
      </c>
      <c r="P180" s="8">
        <f>SUMPRODUCT(SUMIFS(AssessedValuation[100% Utilities],AssessedValuation[Dist],$C180:$E180,AssessedValuation[Tif_NonTIF],$A$4))</f>
        <v>0</v>
      </c>
      <c r="Q180" s="8">
        <f>SUMPRODUCT(SUMIFS(AssessedValuation[100% Other],AssessedValuation[Dist],$C180:$E180,AssessedValuation[Tif_NonTIF],$A$4))</f>
        <v>0</v>
      </c>
      <c r="R180" s="8">
        <f>SUMPRODUCT(SUMIFS(AssessedValuation[100% Gross],AssessedValuation[Dist],$C180:$E180,AssessedValuation[Tif_NonTIF],$A$4))</f>
        <v>45274899</v>
      </c>
      <c r="S180" s="8">
        <f>SUMPRODUCT(SUMIFS(AssessedValuation[100% Military Exempt],AssessedValuation[Dist],$C180:$E180,AssessedValuation[Tif_NonTIF],$A$4))</f>
        <v>0</v>
      </c>
      <c r="T180" s="8">
        <f>SUMPRODUCT(SUMIFS(AssessedValuation[100% Homestead Exempt],AssessedValuation[Dist],$C180:$E180,AssessedValuation[Tif_NonTIF],$A$4))</f>
        <v>156184</v>
      </c>
      <c r="U180" s="8">
        <f>SUMPRODUCT(SUMIFS(AssessedValuation[100% Net],AssessedValuation[Dist],$C180:$E180,AssessedValuation[Tif_NonTIF],$A$4))</f>
        <v>45118715</v>
      </c>
      <c r="V180" s="8">
        <f>SUMPRODUCT(SUMIFS(AssessedValuation[100% Gas &amp; Elec Utilities],AssessedValuation[Dist],$C180:$E180,AssessedValuation[Tif_NonTIF],$A$4))</f>
        <v>0</v>
      </c>
      <c r="W180" s="8">
        <f t="shared" si="2"/>
        <v>45118715</v>
      </c>
    </row>
    <row r="181" spans="1:23" x14ac:dyDescent="0.25">
      <c r="A181">
        <f>'Assessed Non-TIF_Combined'!A181</f>
        <v>2026</v>
      </c>
      <c r="B181" t="str">
        <f>'Assessed Non-TIF_Combined'!B181</f>
        <v>11</v>
      </c>
      <c r="C181" t="str">
        <f>'Assessed Non-TIF_Combined'!C181</f>
        <v>4122</v>
      </c>
      <c r="D181" t="str">
        <f>'Assessed Non-TIF_Combined'!D181</f>
        <v/>
      </c>
      <c r="E181" t="str">
        <f>'Assessed Non-TIF_Combined'!E181</f>
        <v/>
      </c>
      <c r="F181" t="str">
        <f>'Assessed Non-TIF_Combined'!F181</f>
        <v>4122</v>
      </c>
      <c r="G181" t="str">
        <f>'Assessed Non-TIF_Combined'!G181</f>
        <v>Martensdale-St Marys</v>
      </c>
      <c r="H181" s="8">
        <f>SUMPRODUCT(SUMIFS(AssessedValuation[100% Residential],AssessedValuation[Dist],$C181:$E181,AssessedValuation[Tif_NonTIF],$A$4))</f>
        <v>0</v>
      </c>
      <c r="I181" s="8">
        <f>SUMPRODUCT(SUMIFS(AssessedValuation[100% Ag Land],AssessedValuation[Dist],$C181:$E181,AssessedValuation[Tif_NonTIF],$A$4))</f>
        <v>0</v>
      </c>
      <c r="J181" s="8">
        <f>SUMPRODUCT(SUMIFS(AssessedValuation[100% Ag Building],AssessedValuation[Dist],$C181:$E181,AssessedValuation[Tif_NonTIF],$A$4))</f>
        <v>0</v>
      </c>
      <c r="K181" s="8">
        <f>SUMPRODUCT(SUMIFS(AssessedValuation[100% Commercial],AssessedValuation[Dist],$C181:$E181,AssessedValuation[Tif_NonTIF],$A$4))</f>
        <v>0</v>
      </c>
      <c r="L181" s="8">
        <f>SUMPRODUCT(SUMIFS(AssessedValuation[100% Industrial],AssessedValuation[Dist],$C181:$E181,AssessedValuation[Tif_NonTIF],$A$4))</f>
        <v>0</v>
      </c>
      <c r="M181" s="8">
        <f>SUMPRODUCT(SUMIFS(AssessedValuation[100% Reserved],AssessedValuation[Dist],$C181:$E181,AssessedValuation[Tif_NonTIF],$A$4))</f>
        <v>0</v>
      </c>
      <c r="N181" s="8">
        <f>SUMPRODUCT(SUMIFS(AssessedValuation[100% Reserved4],AssessedValuation[Dist],$C181,AssessedValuation[Tif_NonTIF],$A$4))</f>
        <v>0</v>
      </c>
      <c r="O181" s="8">
        <f>SUMPRODUCT(SUMIFS(AssessedValuation[100% Railroads],AssessedValuation[Dist],$C181:$E181,AssessedValuation[Tif_NonTIF],$A$4))</f>
        <v>0</v>
      </c>
      <c r="P181" s="8">
        <f>SUMPRODUCT(SUMIFS(AssessedValuation[100% Utilities],AssessedValuation[Dist],$C181:$E181,AssessedValuation[Tif_NonTIF],$A$4))</f>
        <v>0</v>
      </c>
      <c r="Q181" s="8">
        <f>SUMPRODUCT(SUMIFS(AssessedValuation[100% Other],AssessedValuation[Dist],$C181:$E181,AssessedValuation[Tif_NonTIF],$A$4))</f>
        <v>0</v>
      </c>
      <c r="R181" s="8">
        <f>SUMPRODUCT(SUMIFS(AssessedValuation[100% Gross],AssessedValuation[Dist],$C181:$E181,AssessedValuation[Tif_NonTIF],$A$4))</f>
        <v>0</v>
      </c>
      <c r="S181" s="8">
        <f>SUMPRODUCT(SUMIFS(AssessedValuation[100% Military Exempt],AssessedValuation[Dist],$C181:$E181,AssessedValuation[Tif_NonTIF],$A$4))</f>
        <v>0</v>
      </c>
      <c r="T181" s="8">
        <f>SUMPRODUCT(SUMIFS(AssessedValuation[100% Homestead Exempt],AssessedValuation[Dist],$C181:$E181,AssessedValuation[Tif_NonTIF],$A$4))</f>
        <v>0</v>
      </c>
      <c r="U181" s="8">
        <f>SUMPRODUCT(SUMIFS(AssessedValuation[100% Net],AssessedValuation[Dist],$C181:$E181,AssessedValuation[Tif_NonTIF],$A$4))</f>
        <v>0</v>
      </c>
      <c r="V181" s="8">
        <f>SUMPRODUCT(SUMIFS(AssessedValuation[100% Gas &amp; Elec Utilities],AssessedValuation[Dist],$C181:$E181,AssessedValuation[Tif_NonTIF],$A$4))</f>
        <v>0</v>
      </c>
      <c r="W181" s="8">
        <f t="shared" si="2"/>
        <v>0</v>
      </c>
    </row>
    <row r="182" spans="1:23" x14ac:dyDescent="0.25">
      <c r="A182">
        <f>'Assessed Non-TIF_Combined'!A182</f>
        <v>2026</v>
      </c>
      <c r="B182" t="str">
        <f>'Assessed Non-TIF_Combined'!B182</f>
        <v>07</v>
      </c>
      <c r="C182" t="str">
        <f>'Assessed Non-TIF_Combined'!C182</f>
        <v>4131</v>
      </c>
      <c r="D182" t="str">
        <f>'Assessed Non-TIF_Combined'!D182</f>
        <v/>
      </c>
      <c r="E182" t="str">
        <f>'Assessed Non-TIF_Combined'!E182</f>
        <v/>
      </c>
      <c r="F182" t="str">
        <f>'Assessed Non-TIF_Combined'!F182</f>
        <v>4131</v>
      </c>
      <c r="G182" t="str">
        <f>'Assessed Non-TIF_Combined'!G182</f>
        <v>Mason City</v>
      </c>
      <c r="H182" s="8">
        <f>SUMPRODUCT(SUMIFS(AssessedValuation[100% Residential],AssessedValuation[Dist],$C182:$E182,AssessedValuation[Tif_NonTIF],$A$4))</f>
        <v>14442960</v>
      </c>
      <c r="I182" s="8">
        <f>SUMPRODUCT(SUMIFS(AssessedValuation[100% Ag Land],AssessedValuation[Dist],$C182:$E182,AssessedValuation[Tif_NonTIF],$A$4))</f>
        <v>0</v>
      </c>
      <c r="J182" s="8">
        <f>SUMPRODUCT(SUMIFS(AssessedValuation[100% Ag Building],AssessedValuation[Dist],$C182:$E182,AssessedValuation[Tif_NonTIF],$A$4))</f>
        <v>0</v>
      </c>
      <c r="K182" s="8">
        <f>SUMPRODUCT(SUMIFS(AssessedValuation[100% Commercial],AssessedValuation[Dist],$C182:$E182,AssessedValuation[Tif_NonTIF],$A$4))</f>
        <v>59172001</v>
      </c>
      <c r="L182" s="8">
        <f>SUMPRODUCT(SUMIFS(AssessedValuation[100% Industrial],AssessedValuation[Dist],$C182:$E182,AssessedValuation[Tif_NonTIF],$A$4))</f>
        <v>18844979</v>
      </c>
      <c r="M182" s="8">
        <f>SUMPRODUCT(SUMIFS(AssessedValuation[100% Reserved],AssessedValuation[Dist],$C182:$E182,AssessedValuation[Tif_NonTIF],$A$4))</f>
        <v>0</v>
      </c>
      <c r="N182" s="8">
        <f>SUMPRODUCT(SUMIFS(AssessedValuation[100% Reserved4],AssessedValuation[Dist],$C182,AssessedValuation[Tif_NonTIF],$A$4))</f>
        <v>0</v>
      </c>
      <c r="O182" s="8">
        <f>SUMPRODUCT(SUMIFS(AssessedValuation[100% Railroads],AssessedValuation[Dist],$C182:$E182,AssessedValuation[Tif_NonTIF],$A$4))</f>
        <v>0</v>
      </c>
      <c r="P182" s="8">
        <f>SUMPRODUCT(SUMIFS(AssessedValuation[100% Utilities],AssessedValuation[Dist],$C182:$E182,AssessedValuation[Tif_NonTIF],$A$4))</f>
        <v>0</v>
      </c>
      <c r="Q182" s="8">
        <f>SUMPRODUCT(SUMIFS(AssessedValuation[100% Other],AssessedValuation[Dist],$C182:$E182,AssessedValuation[Tif_NonTIF],$A$4))</f>
        <v>0</v>
      </c>
      <c r="R182" s="8">
        <f>SUMPRODUCT(SUMIFS(AssessedValuation[100% Gross],AssessedValuation[Dist],$C182:$E182,AssessedValuation[Tif_NonTIF],$A$4))</f>
        <v>92459940</v>
      </c>
      <c r="S182" s="8">
        <f>SUMPRODUCT(SUMIFS(AssessedValuation[100% Military Exempt],AssessedValuation[Dist],$C182:$E182,AssessedValuation[Tif_NonTIF],$A$4))</f>
        <v>0</v>
      </c>
      <c r="T182" s="8">
        <f>SUMPRODUCT(SUMIFS(AssessedValuation[100% Homestead Exempt],AssessedValuation[Dist],$C182:$E182,AssessedValuation[Tif_NonTIF],$A$4))</f>
        <v>0</v>
      </c>
      <c r="U182" s="8">
        <f>SUMPRODUCT(SUMIFS(AssessedValuation[100% Net],AssessedValuation[Dist],$C182:$E182,AssessedValuation[Tif_NonTIF],$A$4))</f>
        <v>92459940</v>
      </c>
      <c r="V182" s="8">
        <f>SUMPRODUCT(SUMIFS(AssessedValuation[100% Gas &amp; Elec Utilities],AssessedValuation[Dist],$C182:$E182,AssessedValuation[Tif_NonTIF],$A$4))</f>
        <v>0</v>
      </c>
      <c r="W182" s="8">
        <f t="shared" si="2"/>
        <v>92459940</v>
      </c>
    </row>
    <row r="183" spans="1:23" x14ac:dyDescent="0.25">
      <c r="A183">
        <f>'Assessed Non-TIF_Combined'!A183</f>
        <v>2026</v>
      </c>
      <c r="B183" t="str">
        <f>'Assessed Non-TIF_Combined'!B183</f>
        <v>15</v>
      </c>
      <c r="C183" t="str">
        <f>'Assessed Non-TIF_Combined'!C183</f>
        <v>4203</v>
      </c>
      <c r="D183" t="str">
        <f>'Assessed Non-TIF_Combined'!D183</f>
        <v/>
      </c>
      <c r="E183" t="str">
        <f>'Assessed Non-TIF_Combined'!E183</f>
        <v/>
      </c>
      <c r="F183" t="str">
        <f>'Assessed Non-TIF_Combined'!F183</f>
        <v>4203</v>
      </c>
      <c r="G183" t="str">
        <f>'Assessed Non-TIF_Combined'!G183</f>
        <v>Mediapolis</v>
      </c>
      <c r="H183" s="8">
        <f>SUMPRODUCT(SUMIFS(AssessedValuation[100% Residential],AssessedValuation[Dist],$C183:$E183,AssessedValuation[Tif_NonTIF],$A$4))</f>
        <v>8310571</v>
      </c>
      <c r="I183" s="8">
        <f>SUMPRODUCT(SUMIFS(AssessedValuation[100% Ag Land],AssessedValuation[Dist],$C183:$E183,AssessedValuation[Tif_NonTIF],$A$4))</f>
        <v>7903</v>
      </c>
      <c r="J183" s="8">
        <f>SUMPRODUCT(SUMIFS(AssessedValuation[100% Ag Building],AssessedValuation[Dist],$C183:$E183,AssessedValuation[Tif_NonTIF],$A$4))</f>
        <v>0</v>
      </c>
      <c r="K183" s="8">
        <f>SUMPRODUCT(SUMIFS(AssessedValuation[100% Commercial],AssessedValuation[Dist],$C183:$E183,AssessedValuation[Tif_NonTIF],$A$4))</f>
        <v>1327000</v>
      </c>
      <c r="L183" s="8">
        <f>SUMPRODUCT(SUMIFS(AssessedValuation[100% Industrial],AssessedValuation[Dist],$C183:$E183,AssessedValuation[Tif_NonTIF],$A$4))</f>
        <v>0</v>
      </c>
      <c r="M183" s="8">
        <f>SUMPRODUCT(SUMIFS(AssessedValuation[100% Reserved],AssessedValuation[Dist],$C183:$E183,AssessedValuation[Tif_NonTIF],$A$4))</f>
        <v>0</v>
      </c>
      <c r="N183" s="8">
        <f>SUMPRODUCT(SUMIFS(AssessedValuation[100% Reserved4],AssessedValuation[Dist],$C183,AssessedValuation[Tif_NonTIF],$A$4))</f>
        <v>0</v>
      </c>
      <c r="O183" s="8">
        <f>SUMPRODUCT(SUMIFS(AssessedValuation[100% Railroads],AssessedValuation[Dist],$C183:$E183,AssessedValuation[Tif_NonTIF],$A$4))</f>
        <v>0</v>
      </c>
      <c r="P183" s="8">
        <f>SUMPRODUCT(SUMIFS(AssessedValuation[100% Utilities],AssessedValuation[Dist],$C183:$E183,AssessedValuation[Tif_NonTIF],$A$4))</f>
        <v>0</v>
      </c>
      <c r="Q183" s="8">
        <f>SUMPRODUCT(SUMIFS(AssessedValuation[100% Other],AssessedValuation[Dist],$C183:$E183,AssessedValuation[Tif_NonTIF],$A$4))</f>
        <v>0</v>
      </c>
      <c r="R183" s="8">
        <f>SUMPRODUCT(SUMIFS(AssessedValuation[100% Gross],AssessedValuation[Dist],$C183:$E183,AssessedValuation[Tif_NonTIF],$A$4))</f>
        <v>9645474</v>
      </c>
      <c r="S183" s="8">
        <f>SUMPRODUCT(SUMIFS(AssessedValuation[100% Military Exempt],AssessedValuation[Dist],$C183:$E183,AssessedValuation[Tif_NonTIF],$A$4))</f>
        <v>8000</v>
      </c>
      <c r="T183" s="8">
        <f>SUMPRODUCT(SUMIFS(AssessedValuation[100% Homestead Exempt],AssessedValuation[Dist],$C183:$E183,AssessedValuation[Tif_NonTIF],$A$4))</f>
        <v>32500</v>
      </c>
      <c r="U183" s="8">
        <f>SUMPRODUCT(SUMIFS(AssessedValuation[100% Net],AssessedValuation[Dist],$C183:$E183,AssessedValuation[Tif_NonTIF],$A$4))</f>
        <v>9604974</v>
      </c>
      <c r="V183" s="8">
        <f>SUMPRODUCT(SUMIFS(AssessedValuation[100% Gas &amp; Elec Utilities],AssessedValuation[Dist],$C183:$E183,AssessedValuation[Tif_NonTIF],$A$4))</f>
        <v>0</v>
      </c>
      <c r="W183" s="8">
        <f t="shared" si="2"/>
        <v>9604974</v>
      </c>
    </row>
    <row r="184" spans="1:23" x14ac:dyDescent="0.25">
      <c r="A184">
        <f>'Assessed Non-TIF_Combined'!A184</f>
        <v>2026</v>
      </c>
      <c r="B184" t="str">
        <f>'Assessed Non-TIF_Combined'!B184</f>
        <v>11</v>
      </c>
      <c r="C184" t="str">
        <f>'Assessed Non-TIF_Combined'!C184</f>
        <v>4212</v>
      </c>
      <c r="D184" t="str">
        <f>'Assessed Non-TIF_Combined'!D184</f>
        <v/>
      </c>
      <c r="E184" t="str">
        <f>'Assessed Non-TIF_Combined'!E184</f>
        <v/>
      </c>
      <c r="F184" t="str">
        <f>'Assessed Non-TIF_Combined'!F184</f>
        <v>4212</v>
      </c>
      <c r="G184" t="str">
        <f>'Assessed Non-TIF_Combined'!G184</f>
        <v>Melcher-Dallas</v>
      </c>
      <c r="H184" s="8">
        <f>SUMPRODUCT(SUMIFS(AssessedValuation[100% Residential],AssessedValuation[Dist],$C184:$E184,AssessedValuation[Tif_NonTIF],$A$4))</f>
        <v>0</v>
      </c>
      <c r="I184" s="8">
        <f>SUMPRODUCT(SUMIFS(AssessedValuation[100% Ag Land],AssessedValuation[Dist],$C184:$E184,AssessedValuation[Tif_NonTIF],$A$4))</f>
        <v>0</v>
      </c>
      <c r="J184" s="8">
        <f>SUMPRODUCT(SUMIFS(AssessedValuation[100% Ag Building],AssessedValuation[Dist],$C184:$E184,AssessedValuation[Tif_NonTIF],$A$4))</f>
        <v>0</v>
      </c>
      <c r="K184" s="8">
        <f>SUMPRODUCT(SUMIFS(AssessedValuation[100% Commercial],AssessedValuation[Dist],$C184:$E184,AssessedValuation[Tif_NonTIF],$A$4))</f>
        <v>0</v>
      </c>
      <c r="L184" s="8">
        <f>SUMPRODUCT(SUMIFS(AssessedValuation[100% Industrial],AssessedValuation[Dist],$C184:$E184,AssessedValuation[Tif_NonTIF],$A$4))</f>
        <v>0</v>
      </c>
      <c r="M184" s="8">
        <f>SUMPRODUCT(SUMIFS(AssessedValuation[100% Reserved],AssessedValuation[Dist],$C184:$E184,AssessedValuation[Tif_NonTIF],$A$4))</f>
        <v>0</v>
      </c>
      <c r="N184" s="8">
        <f>SUMPRODUCT(SUMIFS(AssessedValuation[100% Reserved4],AssessedValuation[Dist],$C184,AssessedValuation[Tif_NonTIF],$A$4))</f>
        <v>0</v>
      </c>
      <c r="O184" s="8">
        <f>SUMPRODUCT(SUMIFS(AssessedValuation[100% Railroads],AssessedValuation[Dist],$C184:$E184,AssessedValuation[Tif_NonTIF],$A$4))</f>
        <v>0</v>
      </c>
      <c r="P184" s="8">
        <f>SUMPRODUCT(SUMIFS(AssessedValuation[100% Utilities],AssessedValuation[Dist],$C184:$E184,AssessedValuation[Tif_NonTIF],$A$4))</f>
        <v>0</v>
      </c>
      <c r="Q184" s="8">
        <f>SUMPRODUCT(SUMIFS(AssessedValuation[100% Other],AssessedValuation[Dist],$C184:$E184,AssessedValuation[Tif_NonTIF],$A$4))</f>
        <v>0</v>
      </c>
      <c r="R184" s="8">
        <f>SUMPRODUCT(SUMIFS(AssessedValuation[100% Gross],AssessedValuation[Dist],$C184:$E184,AssessedValuation[Tif_NonTIF],$A$4))</f>
        <v>0</v>
      </c>
      <c r="S184" s="8">
        <f>SUMPRODUCT(SUMIFS(AssessedValuation[100% Military Exempt],AssessedValuation[Dist],$C184:$E184,AssessedValuation[Tif_NonTIF],$A$4))</f>
        <v>0</v>
      </c>
      <c r="T184" s="8">
        <f>SUMPRODUCT(SUMIFS(AssessedValuation[100% Homestead Exempt],AssessedValuation[Dist],$C184:$E184,AssessedValuation[Tif_NonTIF],$A$4))</f>
        <v>0</v>
      </c>
      <c r="U184" s="8">
        <f>SUMPRODUCT(SUMIFS(AssessedValuation[100% Net],AssessedValuation[Dist],$C184:$E184,AssessedValuation[Tif_NonTIF],$A$4))</f>
        <v>0</v>
      </c>
      <c r="V184" s="8">
        <f>SUMPRODUCT(SUMIFS(AssessedValuation[100% Gas &amp; Elec Utilities],AssessedValuation[Dist],$C184:$E184,AssessedValuation[Tif_NonTIF],$A$4))</f>
        <v>0</v>
      </c>
      <c r="W184" s="8">
        <f t="shared" si="2"/>
        <v>0</v>
      </c>
    </row>
    <row r="185" spans="1:23" x14ac:dyDescent="0.25">
      <c r="A185">
        <f>'Assessed Non-TIF_Combined'!A185</f>
        <v>2026</v>
      </c>
      <c r="B185" t="str">
        <f>'Assessed Non-TIF_Combined'!B185</f>
        <v>01</v>
      </c>
      <c r="C185" t="str">
        <f>'Assessed Non-TIF_Combined'!C185</f>
        <v>4419</v>
      </c>
      <c r="D185" t="str">
        <f>'Assessed Non-TIF_Combined'!D185</f>
        <v/>
      </c>
      <c r="E185" t="str">
        <f>'Assessed Non-TIF_Combined'!E185</f>
        <v/>
      </c>
      <c r="F185" t="str">
        <f>'Assessed Non-TIF_Combined'!F185</f>
        <v>4419</v>
      </c>
      <c r="G185" t="str">
        <f>'Assessed Non-TIF_Combined'!G185</f>
        <v>MFL Mar Mac</v>
      </c>
      <c r="H185" s="8">
        <f>SUMPRODUCT(SUMIFS(AssessedValuation[100% Residential],AssessedValuation[Dist],$C185:$E185,AssessedValuation[Tif_NonTIF],$A$4))</f>
        <v>12502399</v>
      </c>
      <c r="I185" s="8">
        <f>SUMPRODUCT(SUMIFS(AssessedValuation[100% Ag Land],AssessedValuation[Dist],$C185:$E185,AssessedValuation[Tif_NonTIF],$A$4))</f>
        <v>60969</v>
      </c>
      <c r="J185" s="8">
        <f>SUMPRODUCT(SUMIFS(AssessedValuation[100% Ag Building],AssessedValuation[Dist],$C185:$E185,AssessedValuation[Tif_NonTIF],$A$4))</f>
        <v>799</v>
      </c>
      <c r="K185" s="8">
        <f>SUMPRODUCT(SUMIFS(AssessedValuation[100% Commercial],AssessedValuation[Dist],$C185:$E185,AssessedValuation[Tif_NonTIF],$A$4))</f>
        <v>8104765</v>
      </c>
      <c r="L185" s="8">
        <f>SUMPRODUCT(SUMIFS(AssessedValuation[100% Industrial],AssessedValuation[Dist],$C185:$E185,AssessedValuation[Tif_NonTIF],$A$4))</f>
        <v>1080827</v>
      </c>
      <c r="M185" s="8">
        <f>SUMPRODUCT(SUMIFS(AssessedValuation[100% Reserved],AssessedValuation[Dist],$C185:$E185,AssessedValuation[Tif_NonTIF],$A$4))</f>
        <v>0</v>
      </c>
      <c r="N185" s="8">
        <f>SUMPRODUCT(SUMIFS(AssessedValuation[100% Reserved4],AssessedValuation[Dist],$C185,AssessedValuation[Tif_NonTIF],$A$4))</f>
        <v>0</v>
      </c>
      <c r="O185" s="8">
        <f>SUMPRODUCT(SUMIFS(AssessedValuation[100% Railroads],AssessedValuation[Dist],$C185:$E185,AssessedValuation[Tif_NonTIF],$A$4))</f>
        <v>0</v>
      </c>
      <c r="P185" s="8">
        <f>SUMPRODUCT(SUMIFS(AssessedValuation[100% Utilities],AssessedValuation[Dist],$C185:$E185,AssessedValuation[Tif_NonTIF],$A$4))</f>
        <v>0</v>
      </c>
      <c r="Q185" s="8">
        <f>SUMPRODUCT(SUMIFS(AssessedValuation[100% Other],AssessedValuation[Dist],$C185:$E185,AssessedValuation[Tif_NonTIF],$A$4))</f>
        <v>0</v>
      </c>
      <c r="R185" s="8">
        <f>SUMPRODUCT(SUMIFS(AssessedValuation[100% Gross],AssessedValuation[Dist],$C185:$E185,AssessedValuation[Tif_NonTIF],$A$4))</f>
        <v>21749759</v>
      </c>
      <c r="S185" s="8">
        <f>SUMPRODUCT(SUMIFS(AssessedValuation[100% Military Exempt],AssessedValuation[Dist],$C185:$E185,AssessedValuation[Tif_NonTIF],$A$4))</f>
        <v>8000</v>
      </c>
      <c r="T185" s="8">
        <f>SUMPRODUCT(SUMIFS(AssessedValuation[100% Homestead Exempt],AssessedValuation[Dist],$C185:$E185,AssessedValuation[Tif_NonTIF],$A$4))</f>
        <v>13000</v>
      </c>
      <c r="U185" s="8">
        <f>SUMPRODUCT(SUMIFS(AssessedValuation[100% Net],AssessedValuation[Dist],$C185:$E185,AssessedValuation[Tif_NonTIF],$A$4))</f>
        <v>21728759</v>
      </c>
      <c r="V185" s="8">
        <f>SUMPRODUCT(SUMIFS(AssessedValuation[100% Gas &amp; Elec Utilities],AssessedValuation[Dist],$C185:$E185,AssessedValuation[Tif_NonTIF],$A$4))</f>
        <v>0</v>
      </c>
      <c r="W185" s="8">
        <f t="shared" si="2"/>
        <v>21728759</v>
      </c>
    </row>
    <row r="186" spans="1:23" x14ac:dyDescent="0.25">
      <c r="A186">
        <f>'Assessed Non-TIF_Combined'!A186</f>
        <v>2026</v>
      </c>
      <c r="B186" t="str">
        <f>'Assessed Non-TIF_Combined'!B186</f>
        <v>10</v>
      </c>
      <c r="C186" t="str">
        <f>'Assessed Non-TIF_Combined'!C186</f>
        <v>4269</v>
      </c>
      <c r="D186" t="str">
        <f>'Assessed Non-TIF_Combined'!D186</f>
        <v/>
      </c>
      <c r="E186" t="str">
        <f>'Assessed Non-TIF_Combined'!E186</f>
        <v/>
      </c>
      <c r="F186" t="str">
        <f>'Assessed Non-TIF_Combined'!F186</f>
        <v>4269</v>
      </c>
      <c r="G186" t="str">
        <f>'Assessed Non-TIF_Combined'!G186</f>
        <v>Midland</v>
      </c>
      <c r="H186" s="8">
        <f>SUMPRODUCT(SUMIFS(AssessedValuation[100% Residential],AssessedValuation[Dist],$C186:$E186,AssessedValuation[Tif_NonTIF],$A$4))</f>
        <v>0</v>
      </c>
      <c r="I186" s="8">
        <f>SUMPRODUCT(SUMIFS(AssessedValuation[100% Ag Land],AssessedValuation[Dist],$C186:$E186,AssessedValuation[Tif_NonTIF],$A$4))</f>
        <v>0</v>
      </c>
      <c r="J186" s="8">
        <f>SUMPRODUCT(SUMIFS(AssessedValuation[100% Ag Building],AssessedValuation[Dist],$C186:$E186,AssessedValuation[Tif_NonTIF],$A$4))</f>
        <v>0</v>
      </c>
      <c r="K186" s="8">
        <f>SUMPRODUCT(SUMIFS(AssessedValuation[100% Commercial],AssessedValuation[Dist],$C186:$E186,AssessedValuation[Tif_NonTIF],$A$4))</f>
        <v>481297</v>
      </c>
      <c r="L186" s="8">
        <f>SUMPRODUCT(SUMIFS(AssessedValuation[100% Industrial],AssessedValuation[Dist],$C186:$E186,AssessedValuation[Tif_NonTIF],$A$4))</f>
        <v>0</v>
      </c>
      <c r="M186" s="8">
        <f>SUMPRODUCT(SUMIFS(AssessedValuation[100% Reserved],AssessedValuation[Dist],$C186:$E186,AssessedValuation[Tif_NonTIF],$A$4))</f>
        <v>0</v>
      </c>
      <c r="N186" s="8">
        <f>SUMPRODUCT(SUMIFS(AssessedValuation[100% Reserved4],AssessedValuation[Dist],$C186,AssessedValuation[Tif_NonTIF],$A$4))</f>
        <v>0</v>
      </c>
      <c r="O186" s="8">
        <f>SUMPRODUCT(SUMIFS(AssessedValuation[100% Railroads],AssessedValuation[Dist],$C186:$E186,AssessedValuation[Tif_NonTIF],$A$4))</f>
        <v>0</v>
      </c>
      <c r="P186" s="8">
        <f>SUMPRODUCT(SUMIFS(AssessedValuation[100% Utilities],AssessedValuation[Dist],$C186:$E186,AssessedValuation[Tif_NonTIF],$A$4))</f>
        <v>0</v>
      </c>
      <c r="Q186" s="8">
        <f>SUMPRODUCT(SUMIFS(AssessedValuation[100% Other],AssessedValuation[Dist],$C186:$E186,AssessedValuation[Tif_NonTIF],$A$4))</f>
        <v>0</v>
      </c>
      <c r="R186" s="8">
        <f>SUMPRODUCT(SUMIFS(AssessedValuation[100% Gross],AssessedValuation[Dist],$C186:$E186,AssessedValuation[Tif_NonTIF],$A$4))</f>
        <v>481297</v>
      </c>
      <c r="S186" s="8">
        <f>SUMPRODUCT(SUMIFS(AssessedValuation[100% Military Exempt],AssessedValuation[Dist],$C186:$E186,AssessedValuation[Tif_NonTIF],$A$4))</f>
        <v>0</v>
      </c>
      <c r="T186" s="8">
        <f>SUMPRODUCT(SUMIFS(AssessedValuation[100% Homestead Exempt],AssessedValuation[Dist],$C186:$E186,AssessedValuation[Tif_NonTIF],$A$4))</f>
        <v>0</v>
      </c>
      <c r="U186" s="8">
        <f>SUMPRODUCT(SUMIFS(AssessedValuation[100% Net],AssessedValuation[Dist],$C186:$E186,AssessedValuation[Tif_NonTIF],$A$4))</f>
        <v>481297</v>
      </c>
      <c r="V186" s="8">
        <f>SUMPRODUCT(SUMIFS(AssessedValuation[100% Gas &amp; Elec Utilities],AssessedValuation[Dist],$C186:$E186,AssessedValuation[Tif_NonTIF],$A$4))</f>
        <v>0</v>
      </c>
      <c r="W186" s="8">
        <f t="shared" si="2"/>
        <v>481297</v>
      </c>
    </row>
    <row r="187" spans="1:23" x14ac:dyDescent="0.25">
      <c r="A187">
        <f>'Assessed Non-TIF_Combined'!A187</f>
        <v>2026</v>
      </c>
      <c r="B187" t="str">
        <f>'Assessed Non-TIF_Combined'!B187</f>
        <v>10</v>
      </c>
      <c r="C187" t="str">
        <f>'Assessed Non-TIF_Combined'!C187</f>
        <v>4271</v>
      </c>
      <c r="D187" t="str">
        <f>'Assessed Non-TIF_Combined'!D187</f>
        <v/>
      </c>
      <c r="E187" t="str">
        <f>'Assessed Non-TIF_Combined'!E187</f>
        <v/>
      </c>
      <c r="F187" t="str">
        <f>'Assessed Non-TIF_Combined'!F187</f>
        <v>4271</v>
      </c>
      <c r="G187" t="str">
        <f>'Assessed Non-TIF_Combined'!G187</f>
        <v>Mid-Prairie</v>
      </c>
      <c r="H187" s="8">
        <f>SUMPRODUCT(SUMIFS(AssessedValuation[100% Residential],AssessedValuation[Dist],$C187:$E187,AssessedValuation[Tif_NonTIF],$A$4))</f>
        <v>11500314</v>
      </c>
      <c r="I187" s="8">
        <f>SUMPRODUCT(SUMIFS(AssessedValuation[100% Ag Land],AssessedValuation[Dist],$C187:$E187,AssessedValuation[Tif_NonTIF],$A$4))</f>
        <v>0</v>
      </c>
      <c r="J187" s="8">
        <f>SUMPRODUCT(SUMIFS(AssessedValuation[100% Ag Building],AssessedValuation[Dist],$C187:$E187,AssessedValuation[Tif_NonTIF],$A$4))</f>
        <v>0</v>
      </c>
      <c r="K187" s="8">
        <f>SUMPRODUCT(SUMIFS(AssessedValuation[100% Commercial],AssessedValuation[Dist],$C187:$E187,AssessedValuation[Tif_NonTIF],$A$4))</f>
        <v>859261</v>
      </c>
      <c r="L187" s="8">
        <f>SUMPRODUCT(SUMIFS(AssessedValuation[100% Industrial],AssessedValuation[Dist],$C187:$E187,AssessedValuation[Tif_NonTIF],$A$4))</f>
        <v>254542</v>
      </c>
      <c r="M187" s="8">
        <f>SUMPRODUCT(SUMIFS(AssessedValuation[100% Reserved],AssessedValuation[Dist],$C187:$E187,AssessedValuation[Tif_NonTIF],$A$4))</f>
        <v>0</v>
      </c>
      <c r="N187" s="8">
        <f>SUMPRODUCT(SUMIFS(AssessedValuation[100% Reserved4],AssessedValuation[Dist],$C187,AssessedValuation[Tif_NonTIF],$A$4))</f>
        <v>0</v>
      </c>
      <c r="O187" s="8">
        <f>SUMPRODUCT(SUMIFS(AssessedValuation[100% Railroads],AssessedValuation[Dist],$C187:$E187,AssessedValuation[Tif_NonTIF],$A$4))</f>
        <v>0</v>
      </c>
      <c r="P187" s="8">
        <f>SUMPRODUCT(SUMIFS(AssessedValuation[100% Utilities],AssessedValuation[Dist],$C187:$E187,AssessedValuation[Tif_NonTIF],$A$4))</f>
        <v>0</v>
      </c>
      <c r="Q187" s="8">
        <f>SUMPRODUCT(SUMIFS(AssessedValuation[100% Other],AssessedValuation[Dist],$C187:$E187,AssessedValuation[Tif_NonTIF],$A$4))</f>
        <v>0</v>
      </c>
      <c r="R187" s="8">
        <f>SUMPRODUCT(SUMIFS(AssessedValuation[100% Gross],AssessedValuation[Dist],$C187:$E187,AssessedValuation[Tif_NonTIF],$A$4))</f>
        <v>12614117</v>
      </c>
      <c r="S187" s="8">
        <f>SUMPRODUCT(SUMIFS(AssessedValuation[100% Military Exempt],AssessedValuation[Dist],$C187:$E187,AssessedValuation[Tif_NonTIF],$A$4))</f>
        <v>0</v>
      </c>
      <c r="T187" s="8">
        <f>SUMPRODUCT(SUMIFS(AssessedValuation[100% Homestead Exempt],AssessedValuation[Dist],$C187:$E187,AssessedValuation[Tif_NonTIF],$A$4))</f>
        <v>0</v>
      </c>
      <c r="U187" s="8">
        <f>SUMPRODUCT(SUMIFS(AssessedValuation[100% Net],AssessedValuation[Dist],$C187:$E187,AssessedValuation[Tif_NonTIF],$A$4))</f>
        <v>12614117</v>
      </c>
      <c r="V187" s="8">
        <f>SUMPRODUCT(SUMIFS(AssessedValuation[100% Gas &amp; Elec Utilities],AssessedValuation[Dist],$C187:$E187,AssessedValuation[Tif_NonTIF],$A$4))</f>
        <v>0</v>
      </c>
      <c r="W187" s="8">
        <f t="shared" si="2"/>
        <v>12614117</v>
      </c>
    </row>
    <row r="188" spans="1:23" x14ac:dyDescent="0.25">
      <c r="A188">
        <f>'Assessed Non-TIF_Combined'!A188</f>
        <v>2026</v>
      </c>
      <c r="B188" t="str">
        <f>'Assessed Non-TIF_Combined'!B188</f>
        <v>13</v>
      </c>
      <c r="C188" t="str">
        <f>'Assessed Non-TIF_Combined'!C188</f>
        <v>4356</v>
      </c>
      <c r="D188" t="str">
        <f>'Assessed Non-TIF_Combined'!D188</f>
        <v/>
      </c>
      <c r="E188" t="str">
        <f>'Assessed Non-TIF_Combined'!E188</f>
        <v/>
      </c>
      <c r="F188" t="str">
        <f>'Assessed Non-TIF_Combined'!F188</f>
        <v>4356</v>
      </c>
      <c r="G188" t="str">
        <f>'Assessed Non-TIF_Combined'!G188</f>
        <v>Missouri Valley</v>
      </c>
      <c r="H188" s="8">
        <f>SUMPRODUCT(SUMIFS(AssessedValuation[100% Residential],AssessedValuation[Dist],$C188:$E188,AssessedValuation[Tif_NonTIF],$A$4))</f>
        <v>0</v>
      </c>
      <c r="I188" s="8">
        <f>SUMPRODUCT(SUMIFS(AssessedValuation[100% Ag Land],AssessedValuation[Dist],$C188:$E188,AssessedValuation[Tif_NonTIF],$A$4))</f>
        <v>0</v>
      </c>
      <c r="J188" s="8">
        <f>SUMPRODUCT(SUMIFS(AssessedValuation[100% Ag Building],AssessedValuation[Dist],$C188:$E188,AssessedValuation[Tif_NonTIF],$A$4))</f>
        <v>0</v>
      </c>
      <c r="K188" s="8">
        <f>SUMPRODUCT(SUMIFS(AssessedValuation[100% Commercial],AssessedValuation[Dist],$C188:$E188,AssessedValuation[Tif_NonTIF],$A$4))</f>
        <v>0</v>
      </c>
      <c r="L188" s="8">
        <f>SUMPRODUCT(SUMIFS(AssessedValuation[100% Industrial],AssessedValuation[Dist],$C188:$E188,AssessedValuation[Tif_NonTIF],$A$4))</f>
        <v>0</v>
      </c>
      <c r="M188" s="8">
        <f>SUMPRODUCT(SUMIFS(AssessedValuation[100% Reserved],AssessedValuation[Dist],$C188:$E188,AssessedValuation[Tif_NonTIF],$A$4))</f>
        <v>0</v>
      </c>
      <c r="N188" s="8">
        <f>SUMPRODUCT(SUMIFS(AssessedValuation[100% Reserved4],AssessedValuation[Dist],$C188,AssessedValuation[Tif_NonTIF],$A$4))</f>
        <v>0</v>
      </c>
      <c r="O188" s="8">
        <f>SUMPRODUCT(SUMIFS(AssessedValuation[100% Railroads],AssessedValuation[Dist],$C188:$E188,AssessedValuation[Tif_NonTIF],$A$4))</f>
        <v>0</v>
      </c>
      <c r="P188" s="8">
        <f>SUMPRODUCT(SUMIFS(AssessedValuation[100% Utilities],AssessedValuation[Dist],$C188:$E188,AssessedValuation[Tif_NonTIF],$A$4))</f>
        <v>0</v>
      </c>
      <c r="Q188" s="8">
        <f>SUMPRODUCT(SUMIFS(AssessedValuation[100% Other],AssessedValuation[Dist],$C188:$E188,AssessedValuation[Tif_NonTIF],$A$4))</f>
        <v>0</v>
      </c>
      <c r="R188" s="8">
        <f>SUMPRODUCT(SUMIFS(AssessedValuation[100% Gross],AssessedValuation[Dist],$C188:$E188,AssessedValuation[Tif_NonTIF],$A$4))</f>
        <v>0</v>
      </c>
      <c r="S188" s="8">
        <f>SUMPRODUCT(SUMIFS(AssessedValuation[100% Military Exempt],AssessedValuation[Dist],$C188:$E188,AssessedValuation[Tif_NonTIF],$A$4))</f>
        <v>0</v>
      </c>
      <c r="T188" s="8">
        <f>SUMPRODUCT(SUMIFS(AssessedValuation[100% Homestead Exempt],AssessedValuation[Dist],$C188:$E188,AssessedValuation[Tif_NonTIF],$A$4))</f>
        <v>0</v>
      </c>
      <c r="U188" s="8">
        <f>SUMPRODUCT(SUMIFS(AssessedValuation[100% Net],AssessedValuation[Dist],$C188:$E188,AssessedValuation[Tif_NonTIF],$A$4))</f>
        <v>0</v>
      </c>
      <c r="V188" s="8">
        <f>SUMPRODUCT(SUMIFS(AssessedValuation[100% Gas &amp; Elec Utilities],AssessedValuation[Dist],$C188:$E188,AssessedValuation[Tif_NonTIF],$A$4))</f>
        <v>0</v>
      </c>
      <c r="W188" s="8">
        <f t="shared" si="2"/>
        <v>0</v>
      </c>
    </row>
    <row r="189" spans="1:23" x14ac:dyDescent="0.25">
      <c r="A189">
        <f>'Assessed Non-TIF_Combined'!A189</f>
        <v>2026</v>
      </c>
      <c r="B189" t="str">
        <f>'Assessed Non-TIF_Combined'!B189</f>
        <v>12</v>
      </c>
      <c r="C189" t="str">
        <f>'Assessed Non-TIF_Combined'!C189</f>
        <v>4149</v>
      </c>
      <c r="D189" t="str">
        <f>'Assessed Non-TIF_Combined'!D189</f>
        <v/>
      </c>
      <c r="E189" t="str">
        <f>'Assessed Non-TIF_Combined'!E189</f>
        <v/>
      </c>
      <c r="F189" t="str">
        <f>'Assessed Non-TIF_Combined'!F189</f>
        <v>4149</v>
      </c>
      <c r="G189" t="str">
        <f>'Assessed Non-TIF_Combined'!G189</f>
        <v>Moc-Floyd Valley</v>
      </c>
      <c r="H189" s="8">
        <f>SUMPRODUCT(SUMIFS(AssessedValuation[100% Residential],AssessedValuation[Dist],$C189:$E189,AssessedValuation[Tif_NonTIF],$A$4))</f>
        <v>8544458</v>
      </c>
      <c r="I189" s="8">
        <f>SUMPRODUCT(SUMIFS(AssessedValuation[100% Ag Land],AssessedValuation[Dist],$C189:$E189,AssessedValuation[Tif_NonTIF],$A$4))</f>
        <v>0</v>
      </c>
      <c r="J189" s="8">
        <f>SUMPRODUCT(SUMIFS(AssessedValuation[100% Ag Building],AssessedValuation[Dist],$C189:$E189,AssessedValuation[Tif_NonTIF],$A$4))</f>
        <v>0</v>
      </c>
      <c r="K189" s="8">
        <f>SUMPRODUCT(SUMIFS(AssessedValuation[100% Commercial],AssessedValuation[Dist],$C189:$E189,AssessedValuation[Tif_NonTIF],$A$4))</f>
        <v>4943412</v>
      </c>
      <c r="L189" s="8">
        <f>SUMPRODUCT(SUMIFS(AssessedValuation[100% Industrial],AssessedValuation[Dist],$C189:$E189,AssessedValuation[Tif_NonTIF],$A$4))</f>
        <v>0</v>
      </c>
      <c r="M189" s="8">
        <f>SUMPRODUCT(SUMIFS(AssessedValuation[100% Reserved],AssessedValuation[Dist],$C189:$E189,AssessedValuation[Tif_NonTIF],$A$4))</f>
        <v>0</v>
      </c>
      <c r="N189" s="8">
        <f>SUMPRODUCT(SUMIFS(AssessedValuation[100% Reserved4],AssessedValuation[Dist],$C189,AssessedValuation[Tif_NonTIF],$A$4))</f>
        <v>0</v>
      </c>
      <c r="O189" s="8">
        <f>SUMPRODUCT(SUMIFS(AssessedValuation[100% Railroads],AssessedValuation[Dist],$C189:$E189,AssessedValuation[Tif_NonTIF],$A$4))</f>
        <v>0</v>
      </c>
      <c r="P189" s="8">
        <f>SUMPRODUCT(SUMIFS(AssessedValuation[100% Utilities],AssessedValuation[Dist],$C189:$E189,AssessedValuation[Tif_NonTIF],$A$4))</f>
        <v>0</v>
      </c>
      <c r="Q189" s="8">
        <f>SUMPRODUCT(SUMIFS(AssessedValuation[100% Other],AssessedValuation[Dist],$C189:$E189,AssessedValuation[Tif_NonTIF],$A$4))</f>
        <v>0</v>
      </c>
      <c r="R189" s="8">
        <f>SUMPRODUCT(SUMIFS(AssessedValuation[100% Gross],AssessedValuation[Dist],$C189:$E189,AssessedValuation[Tif_NonTIF],$A$4))</f>
        <v>13487870</v>
      </c>
      <c r="S189" s="8">
        <f>SUMPRODUCT(SUMIFS(AssessedValuation[100% Military Exempt],AssessedValuation[Dist],$C189:$E189,AssessedValuation[Tif_NonTIF],$A$4))</f>
        <v>4000</v>
      </c>
      <c r="T189" s="8">
        <f>SUMPRODUCT(SUMIFS(AssessedValuation[100% Homestead Exempt],AssessedValuation[Dist],$C189:$E189,AssessedValuation[Tif_NonTIF],$A$4))</f>
        <v>32500</v>
      </c>
      <c r="U189" s="8">
        <f>SUMPRODUCT(SUMIFS(AssessedValuation[100% Net],AssessedValuation[Dist],$C189:$E189,AssessedValuation[Tif_NonTIF],$A$4))</f>
        <v>13451370</v>
      </c>
      <c r="V189" s="8">
        <f>SUMPRODUCT(SUMIFS(AssessedValuation[100% Gas &amp; Elec Utilities],AssessedValuation[Dist],$C189:$E189,AssessedValuation[Tif_NonTIF],$A$4))</f>
        <v>0</v>
      </c>
      <c r="W189" s="8">
        <f t="shared" si="2"/>
        <v>13451370</v>
      </c>
    </row>
    <row r="190" spans="1:23" x14ac:dyDescent="0.25">
      <c r="A190">
        <f>'Assessed Non-TIF_Combined'!A190</f>
        <v>2026</v>
      </c>
      <c r="B190" t="str">
        <f>'Assessed Non-TIF_Combined'!B190</f>
        <v>07</v>
      </c>
      <c r="C190" t="str">
        <f>'Assessed Non-TIF_Combined'!C190</f>
        <v>4437</v>
      </c>
      <c r="D190" t="str">
        <f>'Assessed Non-TIF_Combined'!D190</f>
        <v/>
      </c>
      <c r="E190" t="str">
        <f>'Assessed Non-TIF_Combined'!E190</f>
        <v/>
      </c>
      <c r="F190" t="str">
        <f>'Assessed Non-TIF_Combined'!F190</f>
        <v>4437</v>
      </c>
      <c r="G190" t="str">
        <f>'Assessed Non-TIF_Combined'!G190</f>
        <v>Montezuma</v>
      </c>
      <c r="H190" s="8">
        <f>SUMPRODUCT(SUMIFS(AssessedValuation[100% Residential],AssessedValuation[Dist],$C190:$E190,AssessedValuation[Tif_NonTIF],$A$4))</f>
        <v>0</v>
      </c>
      <c r="I190" s="8">
        <f>SUMPRODUCT(SUMIFS(AssessedValuation[100% Ag Land],AssessedValuation[Dist],$C190:$E190,AssessedValuation[Tif_NonTIF],$A$4))</f>
        <v>0</v>
      </c>
      <c r="J190" s="8">
        <f>SUMPRODUCT(SUMIFS(AssessedValuation[100% Ag Building],AssessedValuation[Dist],$C190:$E190,AssessedValuation[Tif_NonTIF],$A$4))</f>
        <v>0</v>
      </c>
      <c r="K190" s="8">
        <f>SUMPRODUCT(SUMIFS(AssessedValuation[100% Commercial],AssessedValuation[Dist],$C190:$E190,AssessedValuation[Tif_NonTIF],$A$4))</f>
        <v>0</v>
      </c>
      <c r="L190" s="8">
        <f>SUMPRODUCT(SUMIFS(AssessedValuation[100% Industrial],AssessedValuation[Dist],$C190:$E190,AssessedValuation[Tif_NonTIF],$A$4))</f>
        <v>34255307</v>
      </c>
      <c r="M190" s="8">
        <f>SUMPRODUCT(SUMIFS(AssessedValuation[100% Reserved],AssessedValuation[Dist],$C190:$E190,AssessedValuation[Tif_NonTIF],$A$4))</f>
        <v>0</v>
      </c>
      <c r="N190" s="8">
        <f>SUMPRODUCT(SUMIFS(AssessedValuation[100% Reserved4],AssessedValuation[Dist],$C190,AssessedValuation[Tif_NonTIF],$A$4))</f>
        <v>0</v>
      </c>
      <c r="O190" s="8">
        <f>SUMPRODUCT(SUMIFS(AssessedValuation[100% Railroads],AssessedValuation[Dist],$C190:$E190,AssessedValuation[Tif_NonTIF],$A$4))</f>
        <v>0</v>
      </c>
      <c r="P190" s="8">
        <f>SUMPRODUCT(SUMIFS(AssessedValuation[100% Utilities],AssessedValuation[Dist],$C190:$E190,AssessedValuation[Tif_NonTIF],$A$4))</f>
        <v>0</v>
      </c>
      <c r="Q190" s="8">
        <f>SUMPRODUCT(SUMIFS(AssessedValuation[100% Other],AssessedValuation[Dist],$C190:$E190,AssessedValuation[Tif_NonTIF],$A$4))</f>
        <v>0</v>
      </c>
      <c r="R190" s="8">
        <f>SUMPRODUCT(SUMIFS(AssessedValuation[100% Gross],AssessedValuation[Dist],$C190:$E190,AssessedValuation[Tif_NonTIF],$A$4))</f>
        <v>34255307</v>
      </c>
      <c r="S190" s="8">
        <f>SUMPRODUCT(SUMIFS(AssessedValuation[100% Military Exempt],AssessedValuation[Dist],$C190:$E190,AssessedValuation[Tif_NonTIF],$A$4))</f>
        <v>0</v>
      </c>
      <c r="T190" s="8">
        <f>SUMPRODUCT(SUMIFS(AssessedValuation[100% Homestead Exempt],AssessedValuation[Dist],$C190:$E190,AssessedValuation[Tif_NonTIF],$A$4))</f>
        <v>0</v>
      </c>
      <c r="U190" s="8">
        <f>SUMPRODUCT(SUMIFS(AssessedValuation[100% Net],AssessedValuation[Dist],$C190:$E190,AssessedValuation[Tif_NonTIF],$A$4))</f>
        <v>34255307</v>
      </c>
      <c r="V190" s="8">
        <f>SUMPRODUCT(SUMIFS(AssessedValuation[100% Gas &amp; Elec Utilities],AssessedValuation[Dist],$C190:$E190,AssessedValuation[Tif_NonTIF],$A$4))</f>
        <v>0</v>
      </c>
      <c r="W190" s="8">
        <f t="shared" si="2"/>
        <v>34255307</v>
      </c>
    </row>
    <row r="191" spans="1:23" x14ac:dyDescent="0.25">
      <c r="A191">
        <f>'Assessed Non-TIF_Combined'!A191</f>
        <v>2026</v>
      </c>
      <c r="B191" t="str">
        <f>'Assessed Non-TIF_Combined'!B191</f>
        <v>10</v>
      </c>
      <c r="C191" t="str">
        <f>'Assessed Non-TIF_Combined'!C191</f>
        <v>4446</v>
      </c>
      <c r="D191" t="str">
        <f>'Assessed Non-TIF_Combined'!D191</f>
        <v/>
      </c>
      <c r="E191" t="str">
        <f>'Assessed Non-TIF_Combined'!E191</f>
        <v/>
      </c>
      <c r="F191" t="str">
        <f>'Assessed Non-TIF_Combined'!F191</f>
        <v>4446</v>
      </c>
      <c r="G191" t="str">
        <f>'Assessed Non-TIF_Combined'!G191</f>
        <v>Monticello</v>
      </c>
      <c r="H191" s="8">
        <f>SUMPRODUCT(SUMIFS(AssessedValuation[100% Residential],AssessedValuation[Dist],$C191:$E191,AssessedValuation[Tif_NonTIF],$A$4))</f>
        <v>19292460</v>
      </c>
      <c r="I191" s="8">
        <f>SUMPRODUCT(SUMIFS(AssessedValuation[100% Ag Land],AssessedValuation[Dist],$C191:$E191,AssessedValuation[Tif_NonTIF],$A$4))</f>
        <v>0</v>
      </c>
      <c r="J191" s="8">
        <f>SUMPRODUCT(SUMIFS(AssessedValuation[100% Ag Building],AssessedValuation[Dist],$C191:$E191,AssessedValuation[Tif_NonTIF],$A$4))</f>
        <v>0</v>
      </c>
      <c r="K191" s="8">
        <f>SUMPRODUCT(SUMIFS(AssessedValuation[100% Commercial],AssessedValuation[Dist],$C191:$E191,AssessedValuation[Tif_NonTIF],$A$4))</f>
        <v>4416453</v>
      </c>
      <c r="L191" s="8">
        <f>SUMPRODUCT(SUMIFS(AssessedValuation[100% Industrial],AssessedValuation[Dist],$C191:$E191,AssessedValuation[Tif_NonTIF],$A$4))</f>
        <v>550353</v>
      </c>
      <c r="M191" s="8">
        <f>SUMPRODUCT(SUMIFS(AssessedValuation[100% Reserved],AssessedValuation[Dist],$C191:$E191,AssessedValuation[Tif_NonTIF],$A$4))</f>
        <v>0</v>
      </c>
      <c r="N191" s="8">
        <f>SUMPRODUCT(SUMIFS(AssessedValuation[100% Reserved4],AssessedValuation[Dist],$C191,AssessedValuation[Tif_NonTIF],$A$4))</f>
        <v>0</v>
      </c>
      <c r="O191" s="8">
        <f>SUMPRODUCT(SUMIFS(AssessedValuation[100% Railroads],AssessedValuation[Dist],$C191:$E191,AssessedValuation[Tif_NonTIF],$A$4))</f>
        <v>0</v>
      </c>
      <c r="P191" s="8">
        <f>SUMPRODUCT(SUMIFS(AssessedValuation[100% Utilities],AssessedValuation[Dist],$C191:$E191,AssessedValuation[Tif_NonTIF],$A$4))</f>
        <v>0</v>
      </c>
      <c r="Q191" s="8">
        <f>SUMPRODUCT(SUMIFS(AssessedValuation[100% Other],AssessedValuation[Dist],$C191:$E191,AssessedValuation[Tif_NonTIF],$A$4))</f>
        <v>0</v>
      </c>
      <c r="R191" s="8">
        <f>SUMPRODUCT(SUMIFS(AssessedValuation[100% Gross],AssessedValuation[Dist],$C191:$E191,AssessedValuation[Tif_NonTIF],$A$4))</f>
        <v>24259266</v>
      </c>
      <c r="S191" s="8">
        <f>SUMPRODUCT(SUMIFS(AssessedValuation[100% Military Exempt],AssessedValuation[Dist],$C191:$E191,AssessedValuation[Tif_NonTIF],$A$4))</f>
        <v>0</v>
      </c>
      <c r="T191" s="8">
        <f>SUMPRODUCT(SUMIFS(AssessedValuation[100% Homestead Exempt],AssessedValuation[Dist],$C191:$E191,AssessedValuation[Tif_NonTIF],$A$4))</f>
        <v>0</v>
      </c>
      <c r="U191" s="8">
        <f>SUMPRODUCT(SUMIFS(AssessedValuation[100% Net],AssessedValuation[Dist],$C191:$E191,AssessedValuation[Tif_NonTIF],$A$4))</f>
        <v>24259266</v>
      </c>
      <c r="V191" s="8">
        <f>SUMPRODUCT(SUMIFS(AssessedValuation[100% Gas &amp; Elec Utilities],AssessedValuation[Dist],$C191:$E191,AssessedValuation[Tif_NonTIF],$A$4))</f>
        <v>0</v>
      </c>
      <c r="W191" s="8">
        <f t="shared" si="2"/>
        <v>24259266</v>
      </c>
    </row>
    <row r="192" spans="1:23" x14ac:dyDescent="0.25">
      <c r="A192">
        <f>'Assessed Non-TIF_Combined'!A192</f>
        <v>2026</v>
      </c>
      <c r="B192" t="str">
        <f>'Assessed Non-TIF_Combined'!B192</f>
        <v>15</v>
      </c>
      <c r="C192" t="str">
        <f>'Assessed Non-TIF_Combined'!C192</f>
        <v>4491</v>
      </c>
      <c r="D192" t="str">
        <f>'Assessed Non-TIF_Combined'!D192</f>
        <v/>
      </c>
      <c r="E192" t="str">
        <f>'Assessed Non-TIF_Combined'!E192</f>
        <v/>
      </c>
      <c r="F192" t="str">
        <f>'Assessed Non-TIF_Combined'!F192</f>
        <v>4491</v>
      </c>
      <c r="G192" t="str">
        <f>'Assessed Non-TIF_Combined'!G192</f>
        <v>Moravia</v>
      </c>
      <c r="H192" s="8">
        <f>SUMPRODUCT(SUMIFS(AssessedValuation[100% Residential],AssessedValuation[Dist],$C192:$E192,AssessedValuation[Tif_NonTIF],$A$4))</f>
        <v>12261910</v>
      </c>
      <c r="I192" s="8">
        <f>SUMPRODUCT(SUMIFS(AssessedValuation[100% Ag Land],AssessedValuation[Dist],$C192:$E192,AssessedValuation[Tif_NonTIF],$A$4))</f>
        <v>45013</v>
      </c>
      <c r="J192" s="8">
        <f>SUMPRODUCT(SUMIFS(AssessedValuation[100% Ag Building],AssessedValuation[Dist],$C192:$E192,AssessedValuation[Tif_NonTIF],$A$4))</f>
        <v>9688</v>
      </c>
      <c r="K192" s="8">
        <f>SUMPRODUCT(SUMIFS(AssessedValuation[100% Commercial],AssessedValuation[Dist],$C192:$E192,AssessedValuation[Tif_NonTIF],$A$4))</f>
        <v>174675</v>
      </c>
      <c r="L192" s="8">
        <f>SUMPRODUCT(SUMIFS(AssessedValuation[100% Industrial],AssessedValuation[Dist],$C192:$E192,AssessedValuation[Tif_NonTIF],$A$4))</f>
        <v>0</v>
      </c>
      <c r="M192" s="8">
        <f>SUMPRODUCT(SUMIFS(AssessedValuation[100% Reserved],AssessedValuation[Dist],$C192:$E192,AssessedValuation[Tif_NonTIF],$A$4))</f>
        <v>0</v>
      </c>
      <c r="N192" s="8">
        <f>SUMPRODUCT(SUMIFS(AssessedValuation[100% Reserved4],AssessedValuation[Dist],$C192,AssessedValuation[Tif_NonTIF],$A$4))</f>
        <v>0</v>
      </c>
      <c r="O192" s="8">
        <f>SUMPRODUCT(SUMIFS(AssessedValuation[100% Railroads],AssessedValuation[Dist],$C192:$E192,AssessedValuation[Tif_NonTIF],$A$4))</f>
        <v>0</v>
      </c>
      <c r="P192" s="8">
        <f>SUMPRODUCT(SUMIFS(AssessedValuation[100% Utilities],AssessedValuation[Dist],$C192:$E192,AssessedValuation[Tif_NonTIF],$A$4))</f>
        <v>0</v>
      </c>
      <c r="Q192" s="8">
        <f>SUMPRODUCT(SUMIFS(AssessedValuation[100% Other],AssessedValuation[Dist],$C192:$E192,AssessedValuation[Tif_NonTIF],$A$4))</f>
        <v>0</v>
      </c>
      <c r="R192" s="8">
        <f>SUMPRODUCT(SUMIFS(AssessedValuation[100% Gross],AssessedValuation[Dist],$C192:$E192,AssessedValuation[Tif_NonTIF],$A$4))</f>
        <v>12491286</v>
      </c>
      <c r="S192" s="8">
        <f>SUMPRODUCT(SUMIFS(AssessedValuation[100% Military Exempt],AssessedValuation[Dist],$C192:$E192,AssessedValuation[Tif_NonTIF],$A$4))</f>
        <v>0</v>
      </c>
      <c r="T192" s="8">
        <f>SUMPRODUCT(SUMIFS(AssessedValuation[100% Homestead Exempt],AssessedValuation[Dist],$C192:$E192,AssessedValuation[Tif_NonTIF],$A$4))</f>
        <v>0</v>
      </c>
      <c r="U192" s="8">
        <f>SUMPRODUCT(SUMIFS(AssessedValuation[100% Net],AssessedValuation[Dist],$C192:$E192,AssessedValuation[Tif_NonTIF],$A$4))</f>
        <v>12491286</v>
      </c>
      <c r="V192" s="8">
        <f>SUMPRODUCT(SUMIFS(AssessedValuation[100% Gas &amp; Elec Utilities],AssessedValuation[Dist],$C192:$E192,AssessedValuation[Tif_NonTIF],$A$4))</f>
        <v>0</v>
      </c>
      <c r="W192" s="8">
        <f t="shared" si="2"/>
        <v>12491286</v>
      </c>
    </row>
    <row r="193" spans="1:23" x14ac:dyDescent="0.25">
      <c r="A193">
        <f>'Assessed Non-TIF_Combined'!A193</f>
        <v>2026</v>
      </c>
      <c r="B193" t="str">
        <f>'Assessed Non-TIF_Combined'!B193</f>
        <v>13</v>
      </c>
      <c r="C193" t="str">
        <f>'Assessed Non-TIF_Combined'!C193</f>
        <v>4505</v>
      </c>
      <c r="D193" t="str">
        <f>'Assessed Non-TIF_Combined'!D193</f>
        <v/>
      </c>
      <c r="E193" t="str">
        <f>'Assessed Non-TIF_Combined'!E193</f>
        <v/>
      </c>
      <c r="F193" t="str">
        <f>'Assessed Non-TIF_Combined'!F193</f>
        <v>4505</v>
      </c>
      <c r="G193" t="str">
        <f>'Assessed Non-TIF_Combined'!G193</f>
        <v>Mormon Trail</v>
      </c>
      <c r="H193" s="8">
        <f>SUMPRODUCT(SUMIFS(AssessedValuation[100% Residential],AssessedValuation[Dist],$C193:$E193,AssessedValuation[Tif_NonTIF],$A$4))</f>
        <v>0</v>
      </c>
      <c r="I193" s="8">
        <f>SUMPRODUCT(SUMIFS(AssessedValuation[100% Ag Land],AssessedValuation[Dist],$C193:$E193,AssessedValuation[Tif_NonTIF],$A$4))</f>
        <v>0</v>
      </c>
      <c r="J193" s="8">
        <f>SUMPRODUCT(SUMIFS(AssessedValuation[100% Ag Building],AssessedValuation[Dist],$C193:$E193,AssessedValuation[Tif_NonTIF],$A$4))</f>
        <v>0</v>
      </c>
      <c r="K193" s="8">
        <f>SUMPRODUCT(SUMIFS(AssessedValuation[100% Commercial],AssessedValuation[Dist],$C193:$E193,AssessedValuation[Tif_NonTIF],$A$4))</f>
        <v>0</v>
      </c>
      <c r="L193" s="8">
        <f>SUMPRODUCT(SUMIFS(AssessedValuation[100% Industrial],AssessedValuation[Dist],$C193:$E193,AssessedValuation[Tif_NonTIF],$A$4))</f>
        <v>0</v>
      </c>
      <c r="M193" s="8">
        <f>SUMPRODUCT(SUMIFS(AssessedValuation[100% Reserved],AssessedValuation[Dist],$C193:$E193,AssessedValuation[Tif_NonTIF],$A$4))</f>
        <v>0</v>
      </c>
      <c r="N193" s="8">
        <f>SUMPRODUCT(SUMIFS(AssessedValuation[100% Reserved4],AssessedValuation[Dist],$C193,AssessedValuation[Tif_NonTIF],$A$4))</f>
        <v>0</v>
      </c>
      <c r="O193" s="8">
        <f>SUMPRODUCT(SUMIFS(AssessedValuation[100% Railroads],AssessedValuation[Dist],$C193:$E193,AssessedValuation[Tif_NonTIF],$A$4))</f>
        <v>0</v>
      </c>
      <c r="P193" s="8">
        <f>SUMPRODUCT(SUMIFS(AssessedValuation[100% Utilities],AssessedValuation[Dist],$C193:$E193,AssessedValuation[Tif_NonTIF],$A$4))</f>
        <v>0</v>
      </c>
      <c r="Q193" s="8">
        <f>SUMPRODUCT(SUMIFS(AssessedValuation[100% Other],AssessedValuation[Dist],$C193:$E193,AssessedValuation[Tif_NonTIF],$A$4))</f>
        <v>0</v>
      </c>
      <c r="R193" s="8">
        <f>SUMPRODUCT(SUMIFS(AssessedValuation[100% Gross],AssessedValuation[Dist],$C193:$E193,AssessedValuation[Tif_NonTIF],$A$4))</f>
        <v>0</v>
      </c>
      <c r="S193" s="8">
        <f>SUMPRODUCT(SUMIFS(AssessedValuation[100% Military Exempt],AssessedValuation[Dist],$C193:$E193,AssessedValuation[Tif_NonTIF],$A$4))</f>
        <v>0</v>
      </c>
      <c r="T193" s="8">
        <f>SUMPRODUCT(SUMIFS(AssessedValuation[100% Homestead Exempt],AssessedValuation[Dist],$C193:$E193,AssessedValuation[Tif_NonTIF],$A$4))</f>
        <v>0</v>
      </c>
      <c r="U193" s="8">
        <f>SUMPRODUCT(SUMIFS(AssessedValuation[100% Net],AssessedValuation[Dist],$C193:$E193,AssessedValuation[Tif_NonTIF],$A$4))</f>
        <v>0</v>
      </c>
      <c r="V193" s="8">
        <f>SUMPRODUCT(SUMIFS(AssessedValuation[100% Gas &amp; Elec Utilities],AssessedValuation[Dist],$C193:$E193,AssessedValuation[Tif_NonTIF],$A$4))</f>
        <v>0</v>
      </c>
      <c r="W193" s="8">
        <f t="shared" si="2"/>
        <v>0</v>
      </c>
    </row>
    <row r="194" spans="1:23" x14ac:dyDescent="0.25">
      <c r="A194">
        <f>'Assessed Non-TIF_Combined'!A194</f>
        <v>2026</v>
      </c>
      <c r="B194" t="str">
        <f>'Assessed Non-TIF_Combined'!B194</f>
        <v>15</v>
      </c>
      <c r="C194" t="str">
        <f>'Assessed Non-TIF_Combined'!C194</f>
        <v>4509</v>
      </c>
      <c r="D194" t="str">
        <f>'Assessed Non-TIF_Combined'!D194</f>
        <v/>
      </c>
      <c r="E194" t="str">
        <f>'Assessed Non-TIF_Combined'!E194</f>
        <v/>
      </c>
      <c r="F194" t="str">
        <f>'Assessed Non-TIF_Combined'!F194</f>
        <v>4509</v>
      </c>
      <c r="G194" t="str">
        <f>'Assessed Non-TIF_Combined'!G194</f>
        <v>Morning Sun</v>
      </c>
      <c r="H194" s="8">
        <f>SUMPRODUCT(SUMIFS(AssessedValuation[100% Residential],AssessedValuation[Dist],$C194:$E194,AssessedValuation[Tif_NonTIF],$A$4))</f>
        <v>0</v>
      </c>
      <c r="I194" s="8">
        <f>SUMPRODUCT(SUMIFS(AssessedValuation[100% Ag Land],AssessedValuation[Dist],$C194:$E194,AssessedValuation[Tif_NonTIF],$A$4))</f>
        <v>0</v>
      </c>
      <c r="J194" s="8">
        <f>SUMPRODUCT(SUMIFS(AssessedValuation[100% Ag Building],AssessedValuation[Dist],$C194:$E194,AssessedValuation[Tif_NonTIF],$A$4))</f>
        <v>0</v>
      </c>
      <c r="K194" s="8">
        <f>SUMPRODUCT(SUMIFS(AssessedValuation[100% Commercial],AssessedValuation[Dist],$C194:$E194,AssessedValuation[Tif_NonTIF],$A$4))</f>
        <v>0</v>
      </c>
      <c r="L194" s="8">
        <f>SUMPRODUCT(SUMIFS(AssessedValuation[100% Industrial],AssessedValuation[Dist],$C194:$E194,AssessedValuation[Tif_NonTIF],$A$4))</f>
        <v>0</v>
      </c>
      <c r="M194" s="8">
        <f>SUMPRODUCT(SUMIFS(AssessedValuation[100% Reserved],AssessedValuation[Dist],$C194:$E194,AssessedValuation[Tif_NonTIF],$A$4))</f>
        <v>0</v>
      </c>
      <c r="N194" s="8">
        <f>SUMPRODUCT(SUMIFS(AssessedValuation[100% Reserved4],AssessedValuation[Dist],$C194,AssessedValuation[Tif_NonTIF],$A$4))</f>
        <v>0</v>
      </c>
      <c r="O194" s="8">
        <f>SUMPRODUCT(SUMIFS(AssessedValuation[100% Railroads],AssessedValuation[Dist],$C194:$E194,AssessedValuation[Tif_NonTIF],$A$4))</f>
        <v>0</v>
      </c>
      <c r="P194" s="8">
        <f>SUMPRODUCT(SUMIFS(AssessedValuation[100% Utilities],AssessedValuation[Dist],$C194:$E194,AssessedValuation[Tif_NonTIF],$A$4))</f>
        <v>0</v>
      </c>
      <c r="Q194" s="8">
        <f>SUMPRODUCT(SUMIFS(AssessedValuation[100% Other],AssessedValuation[Dist],$C194:$E194,AssessedValuation[Tif_NonTIF],$A$4))</f>
        <v>0</v>
      </c>
      <c r="R194" s="8">
        <f>SUMPRODUCT(SUMIFS(AssessedValuation[100% Gross],AssessedValuation[Dist],$C194:$E194,AssessedValuation[Tif_NonTIF],$A$4))</f>
        <v>0</v>
      </c>
      <c r="S194" s="8">
        <f>SUMPRODUCT(SUMIFS(AssessedValuation[100% Military Exempt],AssessedValuation[Dist],$C194:$E194,AssessedValuation[Tif_NonTIF],$A$4))</f>
        <v>0</v>
      </c>
      <c r="T194" s="8">
        <f>SUMPRODUCT(SUMIFS(AssessedValuation[100% Homestead Exempt],AssessedValuation[Dist],$C194:$E194,AssessedValuation[Tif_NonTIF],$A$4))</f>
        <v>0</v>
      </c>
      <c r="U194" s="8">
        <f>SUMPRODUCT(SUMIFS(AssessedValuation[100% Net],AssessedValuation[Dist],$C194:$E194,AssessedValuation[Tif_NonTIF],$A$4))</f>
        <v>0</v>
      </c>
      <c r="V194" s="8">
        <f>SUMPRODUCT(SUMIFS(AssessedValuation[100% Gas &amp; Elec Utilities],AssessedValuation[Dist],$C194:$E194,AssessedValuation[Tif_NonTIF],$A$4))</f>
        <v>0</v>
      </c>
      <c r="W194" s="8">
        <f t="shared" si="2"/>
        <v>0</v>
      </c>
    </row>
    <row r="195" spans="1:23" x14ac:dyDescent="0.25">
      <c r="A195">
        <f>'Assessed Non-TIF_Combined'!A195</f>
        <v>2026</v>
      </c>
      <c r="B195" t="str">
        <f>'Assessed Non-TIF_Combined'!B195</f>
        <v>15</v>
      </c>
      <c r="C195" t="str">
        <f>'Assessed Non-TIF_Combined'!C195</f>
        <v>4518</v>
      </c>
      <c r="D195" t="str">
        <f>'Assessed Non-TIF_Combined'!D195</f>
        <v/>
      </c>
      <c r="E195" t="str">
        <f>'Assessed Non-TIF_Combined'!E195</f>
        <v/>
      </c>
      <c r="F195" t="str">
        <f>'Assessed Non-TIF_Combined'!F195</f>
        <v>4518</v>
      </c>
      <c r="G195" t="str">
        <f>'Assessed Non-TIF_Combined'!G195</f>
        <v>Moulton-Udell</v>
      </c>
      <c r="H195" s="8">
        <f>SUMPRODUCT(SUMIFS(AssessedValuation[100% Residential],AssessedValuation[Dist],$C195:$E195,AssessedValuation[Tif_NonTIF],$A$4))</f>
        <v>11048893</v>
      </c>
      <c r="I195" s="8">
        <f>SUMPRODUCT(SUMIFS(AssessedValuation[100% Ag Land],AssessedValuation[Dist],$C195:$E195,AssessedValuation[Tif_NonTIF],$A$4))</f>
        <v>4394</v>
      </c>
      <c r="J195" s="8">
        <f>SUMPRODUCT(SUMIFS(AssessedValuation[100% Ag Building],AssessedValuation[Dist],$C195:$E195,AssessedValuation[Tif_NonTIF],$A$4))</f>
        <v>0</v>
      </c>
      <c r="K195" s="8">
        <f>SUMPRODUCT(SUMIFS(AssessedValuation[100% Commercial],AssessedValuation[Dist],$C195:$E195,AssessedValuation[Tif_NonTIF],$A$4))</f>
        <v>7522</v>
      </c>
      <c r="L195" s="8">
        <f>SUMPRODUCT(SUMIFS(AssessedValuation[100% Industrial],AssessedValuation[Dist],$C195:$E195,AssessedValuation[Tif_NonTIF],$A$4))</f>
        <v>0</v>
      </c>
      <c r="M195" s="8">
        <f>SUMPRODUCT(SUMIFS(AssessedValuation[100% Reserved],AssessedValuation[Dist],$C195:$E195,AssessedValuation[Tif_NonTIF],$A$4))</f>
        <v>0</v>
      </c>
      <c r="N195" s="8">
        <f>SUMPRODUCT(SUMIFS(AssessedValuation[100% Reserved4],AssessedValuation[Dist],$C195,AssessedValuation[Tif_NonTIF],$A$4))</f>
        <v>0</v>
      </c>
      <c r="O195" s="8">
        <f>SUMPRODUCT(SUMIFS(AssessedValuation[100% Railroads],AssessedValuation[Dist],$C195:$E195,AssessedValuation[Tif_NonTIF],$A$4))</f>
        <v>0</v>
      </c>
      <c r="P195" s="8">
        <f>SUMPRODUCT(SUMIFS(AssessedValuation[100% Utilities],AssessedValuation[Dist],$C195:$E195,AssessedValuation[Tif_NonTIF],$A$4))</f>
        <v>0</v>
      </c>
      <c r="Q195" s="8">
        <f>SUMPRODUCT(SUMIFS(AssessedValuation[100% Other],AssessedValuation[Dist],$C195:$E195,AssessedValuation[Tif_NonTIF],$A$4))</f>
        <v>0</v>
      </c>
      <c r="R195" s="8">
        <f>SUMPRODUCT(SUMIFS(AssessedValuation[100% Gross],AssessedValuation[Dist],$C195:$E195,AssessedValuation[Tif_NonTIF],$A$4))</f>
        <v>11060809</v>
      </c>
      <c r="S195" s="8">
        <f>SUMPRODUCT(SUMIFS(AssessedValuation[100% Military Exempt],AssessedValuation[Dist],$C195:$E195,AssessedValuation[Tif_NonTIF],$A$4))</f>
        <v>0</v>
      </c>
      <c r="T195" s="8">
        <f>SUMPRODUCT(SUMIFS(AssessedValuation[100% Homestead Exempt],AssessedValuation[Dist],$C195:$E195,AssessedValuation[Tif_NonTIF],$A$4))</f>
        <v>0</v>
      </c>
      <c r="U195" s="8">
        <f>SUMPRODUCT(SUMIFS(AssessedValuation[100% Net],AssessedValuation[Dist],$C195:$E195,AssessedValuation[Tif_NonTIF],$A$4))</f>
        <v>11060809</v>
      </c>
      <c r="V195" s="8">
        <f>SUMPRODUCT(SUMIFS(AssessedValuation[100% Gas &amp; Elec Utilities],AssessedValuation[Dist],$C195:$E195,AssessedValuation[Tif_NonTIF],$A$4))</f>
        <v>0</v>
      </c>
      <c r="W195" s="8">
        <f t="shared" si="2"/>
        <v>11060809</v>
      </c>
    </row>
    <row r="196" spans="1:23" x14ac:dyDescent="0.25">
      <c r="A196">
        <f>'Assessed Non-TIF_Combined'!A196</f>
        <v>2026</v>
      </c>
      <c r="B196" t="str">
        <f>'Assessed Non-TIF_Combined'!B196</f>
        <v>13</v>
      </c>
      <c r="C196" t="str">
        <f>'Assessed Non-TIF_Combined'!C196</f>
        <v>4527</v>
      </c>
      <c r="D196" t="str">
        <f>'Assessed Non-TIF_Combined'!D196</f>
        <v/>
      </c>
      <c r="E196" t="str">
        <f>'Assessed Non-TIF_Combined'!E196</f>
        <v/>
      </c>
      <c r="F196" t="str">
        <f>'Assessed Non-TIF_Combined'!F196</f>
        <v>4527</v>
      </c>
      <c r="G196" t="str">
        <f>'Assessed Non-TIF_Combined'!G196</f>
        <v>Mount Ayr</v>
      </c>
      <c r="H196" s="8">
        <f>SUMPRODUCT(SUMIFS(AssessedValuation[100% Residential],AssessedValuation[Dist],$C196:$E196,AssessedValuation[Tif_NonTIF],$A$4))</f>
        <v>40111337</v>
      </c>
      <c r="I196" s="8">
        <f>SUMPRODUCT(SUMIFS(AssessedValuation[100% Ag Land],AssessedValuation[Dist],$C196:$E196,AssessedValuation[Tif_NonTIF],$A$4))</f>
        <v>23974</v>
      </c>
      <c r="J196" s="8">
        <f>SUMPRODUCT(SUMIFS(AssessedValuation[100% Ag Building],AssessedValuation[Dist],$C196:$E196,AssessedValuation[Tif_NonTIF],$A$4))</f>
        <v>3766</v>
      </c>
      <c r="K196" s="8">
        <f>SUMPRODUCT(SUMIFS(AssessedValuation[100% Commercial],AssessedValuation[Dist],$C196:$E196,AssessedValuation[Tif_NonTIF],$A$4))</f>
        <v>3937362</v>
      </c>
      <c r="L196" s="8">
        <f>SUMPRODUCT(SUMIFS(AssessedValuation[100% Industrial],AssessedValuation[Dist],$C196:$E196,AssessedValuation[Tif_NonTIF],$A$4))</f>
        <v>534668</v>
      </c>
      <c r="M196" s="8">
        <f>SUMPRODUCT(SUMIFS(AssessedValuation[100% Reserved],AssessedValuation[Dist],$C196:$E196,AssessedValuation[Tif_NonTIF],$A$4))</f>
        <v>0</v>
      </c>
      <c r="N196" s="8">
        <f>SUMPRODUCT(SUMIFS(AssessedValuation[100% Reserved4],AssessedValuation[Dist],$C196,AssessedValuation[Tif_NonTIF],$A$4))</f>
        <v>0</v>
      </c>
      <c r="O196" s="8">
        <f>SUMPRODUCT(SUMIFS(AssessedValuation[100% Railroads],AssessedValuation[Dist],$C196:$E196,AssessedValuation[Tif_NonTIF],$A$4))</f>
        <v>0</v>
      </c>
      <c r="P196" s="8">
        <f>SUMPRODUCT(SUMIFS(AssessedValuation[100% Utilities],AssessedValuation[Dist],$C196:$E196,AssessedValuation[Tif_NonTIF],$A$4))</f>
        <v>0</v>
      </c>
      <c r="Q196" s="8">
        <f>SUMPRODUCT(SUMIFS(AssessedValuation[100% Other],AssessedValuation[Dist],$C196:$E196,AssessedValuation[Tif_NonTIF],$A$4))</f>
        <v>0</v>
      </c>
      <c r="R196" s="8">
        <f>SUMPRODUCT(SUMIFS(AssessedValuation[100% Gross],AssessedValuation[Dist],$C196:$E196,AssessedValuation[Tif_NonTIF],$A$4))</f>
        <v>44611107</v>
      </c>
      <c r="S196" s="8">
        <f>SUMPRODUCT(SUMIFS(AssessedValuation[100% Military Exempt],AssessedValuation[Dist],$C196:$E196,AssessedValuation[Tif_NonTIF],$A$4))</f>
        <v>0</v>
      </c>
      <c r="T196" s="8">
        <f>SUMPRODUCT(SUMIFS(AssessedValuation[100% Homestead Exempt],AssessedValuation[Dist],$C196:$E196,AssessedValuation[Tif_NonTIF],$A$4))</f>
        <v>0</v>
      </c>
      <c r="U196" s="8">
        <f>SUMPRODUCT(SUMIFS(AssessedValuation[100% Net],AssessedValuation[Dist],$C196:$E196,AssessedValuation[Tif_NonTIF],$A$4))</f>
        <v>44611107</v>
      </c>
      <c r="V196" s="8">
        <f>SUMPRODUCT(SUMIFS(AssessedValuation[100% Gas &amp; Elec Utilities],AssessedValuation[Dist],$C196:$E196,AssessedValuation[Tif_NonTIF],$A$4))</f>
        <v>0</v>
      </c>
      <c r="W196" s="8">
        <f t="shared" si="2"/>
        <v>44611107</v>
      </c>
    </row>
    <row r="197" spans="1:23" x14ac:dyDescent="0.25">
      <c r="A197">
        <f>'Assessed Non-TIF_Combined'!A197</f>
        <v>2026</v>
      </c>
      <c r="B197" t="str">
        <f>'Assessed Non-TIF_Combined'!B197</f>
        <v>15</v>
      </c>
      <c r="C197" t="str">
        <f>'Assessed Non-TIF_Combined'!C197</f>
        <v>4536</v>
      </c>
      <c r="D197" t="str">
        <f>'Assessed Non-TIF_Combined'!D197</f>
        <v/>
      </c>
      <c r="E197" t="str">
        <f>'Assessed Non-TIF_Combined'!E197</f>
        <v/>
      </c>
      <c r="F197" t="str">
        <f>'Assessed Non-TIF_Combined'!F197</f>
        <v>4536</v>
      </c>
      <c r="G197" t="str">
        <f>'Assessed Non-TIF_Combined'!G197</f>
        <v>Mount Pleasant</v>
      </c>
      <c r="H197" s="8">
        <f>SUMPRODUCT(SUMIFS(AssessedValuation[100% Residential],AssessedValuation[Dist],$C197:$E197,AssessedValuation[Tif_NonTIF],$A$4))</f>
        <v>19485006</v>
      </c>
      <c r="I197" s="8">
        <f>SUMPRODUCT(SUMIFS(AssessedValuation[100% Ag Land],AssessedValuation[Dist],$C197:$E197,AssessedValuation[Tif_NonTIF],$A$4))</f>
        <v>0</v>
      </c>
      <c r="J197" s="8">
        <f>SUMPRODUCT(SUMIFS(AssessedValuation[100% Ag Building],AssessedValuation[Dist],$C197:$E197,AssessedValuation[Tif_NonTIF],$A$4))</f>
        <v>0</v>
      </c>
      <c r="K197" s="8">
        <f>SUMPRODUCT(SUMIFS(AssessedValuation[100% Commercial],AssessedValuation[Dist],$C197:$E197,AssessedValuation[Tif_NonTIF],$A$4))</f>
        <v>0</v>
      </c>
      <c r="L197" s="8">
        <f>SUMPRODUCT(SUMIFS(AssessedValuation[100% Industrial],AssessedValuation[Dist],$C197:$E197,AssessedValuation[Tif_NonTIF],$A$4))</f>
        <v>0</v>
      </c>
      <c r="M197" s="8">
        <f>SUMPRODUCT(SUMIFS(AssessedValuation[100% Reserved],AssessedValuation[Dist],$C197:$E197,AssessedValuation[Tif_NonTIF],$A$4))</f>
        <v>0</v>
      </c>
      <c r="N197" s="8">
        <f>SUMPRODUCT(SUMIFS(AssessedValuation[100% Reserved4],AssessedValuation[Dist],$C197,AssessedValuation[Tif_NonTIF],$A$4))</f>
        <v>0</v>
      </c>
      <c r="O197" s="8">
        <f>SUMPRODUCT(SUMIFS(AssessedValuation[100% Railroads],AssessedValuation[Dist],$C197:$E197,AssessedValuation[Tif_NonTIF],$A$4))</f>
        <v>0</v>
      </c>
      <c r="P197" s="8">
        <f>SUMPRODUCT(SUMIFS(AssessedValuation[100% Utilities],AssessedValuation[Dist],$C197:$E197,AssessedValuation[Tif_NonTIF],$A$4))</f>
        <v>0</v>
      </c>
      <c r="Q197" s="8">
        <f>SUMPRODUCT(SUMIFS(AssessedValuation[100% Other],AssessedValuation[Dist],$C197:$E197,AssessedValuation[Tif_NonTIF],$A$4))</f>
        <v>0</v>
      </c>
      <c r="R197" s="8">
        <f>SUMPRODUCT(SUMIFS(AssessedValuation[100% Gross],AssessedValuation[Dist],$C197:$E197,AssessedValuation[Tif_NonTIF],$A$4))</f>
        <v>19485006</v>
      </c>
      <c r="S197" s="8">
        <f>SUMPRODUCT(SUMIFS(AssessedValuation[100% Military Exempt],AssessedValuation[Dist],$C197:$E197,AssessedValuation[Tif_NonTIF],$A$4))</f>
        <v>0</v>
      </c>
      <c r="T197" s="8">
        <f>SUMPRODUCT(SUMIFS(AssessedValuation[100% Homestead Exempt],AssessedValuation[Dist],$C197:$E197,AssessedValuation[Tif_NonTIF],$A$4))</f>
        <v>0</v>
      </c>
      <c r="U197" s="8">
        <f>SUMPRODUCT(SUMIFS(AssessedValuation[100% Net],AssessedValuation[Dist],$C197:$E197,AssessedValuation[Tif_NonTIF],$A$4))</f>
        <v>19485006</v>
      </c>
      <c r="V197" s="8">
        <f>SUMPRODUCT(SUMIFS(AssessedValuation[100% Gas &amp; Elec Utilities],AssessedValuation[Dist],$C197:$E197,AssessedValuation[Tif_NonTIF],$A$4))</f>
        <v>0</v>
      </c>
      <c r="W197" s="8">
        <f t="shared" si="2"/>
        <v>19485006</v>
      </c>
    </row>
    <row r="198" spans="1:23" x14ac:dyDescent="0.25">
      <c r="A198">
        <f>'Assessed Non-TIF_Combined'!A198</f>
        <v>2026</v>
      </c>
      <c r="B198" t="str">
        <f>'Assessed Non-TIF_Combined'!B198</f>
        <v>10</v>
      </c>
      <c r="C198" t="str">
        <f>'Assessed Non-TIF_Combined'!C198</f>
        <v>4554</v>
      </c>
      <c r="D198" t="str">
        <f>'Assessed Non-TIF_Combined'!D198</f>
        <v/>
      </c>
      <c r="E198" t="str">
        <f>'Assessed Non-TIF_Combined'!E198</f>
        <v/>
      </c>
      <c r="F198" t="str">
        <f>'Assessed Non-TIF_Combined'!F198</f>
        <v>4554</v>
      </c>
      <c r="G198" t="str">
        <f>'Assessed Non-TIF_Combined'!G198</f>
        <v>Mount Vernon</v>
      </c>
      <c r="H198" s="8">
        <f>SUMPRODUCT(SUMIFS(AssessedValuation[100% Residential],AssessedValuation[Dist],$C198:$E198,AssessedValuation[Tif_NonTIF],$A$4))</f>
        <v>66032653</v>
      </c>
      <c r="I198" s="8">
        <f>SUMPRODUCT(SUMIFS(AssessedValuation[100% Ag Land],AssessedValuation[Dist],$C198:$E198,AssessedValuation[Tif_NonTIF],$A$4))</f>
        <v>257228</v>
      </c>
      <c r="J198" s="8">
        <f>SUMPRODUCT(SUMIFS(AssessedValuation[100% Ag Building],AssessedValuation[Dist],$C198:$E198,AssessedValuation[Tif_NonTIF],$A$4))</f>
        <v>12032</v>
      </c>
      <c r="K198" s="8">
        <f>SUMPRODUCT(SUMIFS(AssessedValuation[100% Commercial],AssessedValuation[Dist],$C198:$E198,AssessedValuation[Tif_NonTIF],$A$4))</f>
        <v>3540951</v>
      </c>
      <c r="L198" s="8">
        <f>SUMPRODUCT(SUMIFS(AssessedValuation[100% Industrial],AssessedValuation[Dist],$C198:$E198,AssessedValuation[Tif_NonTIF],$A$4))</f>
        <v>111756</v>
      </c>
      <c r="M198" s="8">
        <f>SUMPRODUCT(SUMIFS(AssessedValuation[100% Reserved],AssessedValuation[Dist],$C198:$E198,AssessedValuation[Tif_NonTIF],$A$4))</f>
        <v>0</v>
      </c>
      <c r="N198" s="8">
        <f>SUMPRODUCT(SUMIFS(AssessedValuation[100% Reserved4],AssessedValuation[Dist],$C198,AssessedValuation[Tif_NonTIF],$A$4))</f>
        <v>0</v>
      </c>
      <c r="O198" s="8">
        <f>SUMPRODUCT(SUMIFS(AssessedValuation[100% Railroads],AssessedValuation[Dist],$C198:$E198,AssessedValuation[Tif_NonTIF],$A$4))</f>
        <v>0</v>
      </c>
      <c r="P198" s="8">
        <f>SUMPRODUCT(SUMIFS(AssessedValuation[100% Utilities],AssessedValuation[Dist],$C198:$E198,AssessedValuation[Tif_NonTIF],$A$4))</f>
        <v>0</v>
      </c>
      <c r="Q198" s="8">
        <f>SUMPRODUCT(SUMIFS(AssessedValuation[100% Other],AssessedValuation[Dist],$C198:$E198,AssessedValuation[Tif_NonTIF],$A$4))</f>
        <v>0</v>
      </c>
      <c r="R198" s="8">
        <f>SUMPRODUCT(SUMIFS(AssessedValuation[100% Gross],AssessedValuation[Dist],$C198:$E198,AssessedValuation[Tif_NonTIF],$A$4))</f>
        <v>69954620</v>
      </c>
      <c r="S198" s="8">
        <f>SUMPRODUCT(SUMIFS(AssessedValuation[100% Military Exempt],AssessedValuation[Dist],$C198:$E198,AssessedValuation[Tif_NonTIF],$A$4))</f>
        <v>36000</v>
      </c>
      <c r="T198" s="8">
        <f>SUMPRODUCT(SUMIFS(AssessedValuation[100% Homestead Exempt],AssessedValuation[Dist],$C198:$E198,AssessedValuation[Tif_NonTIF],$A$4))</f>
        <v>97500</v>
      </c>
      <c r="U198" s="8">
        <f>SUMPRODUCT(SUMIFS(AssessedValuation[100% Net],AssessedValuation[Dist],$C198:$E198,AssessedValuation[Tif_NonTIF],$A$4))</f>
        <v>69821120</v>
      </c>
      <c r="V198" s="8">
        <f>SUMPRODUCT(SUMIFS(AssessedValuation[100% Gas &amp; Elec Utilities],AssessedValuation[Dist],$C198:$E198,AssessedValuation[Tif_NonTIF],$A$4))</f>
        <v>0</v>
      </c>
      <c r="W198" s="8">
        <f t="shared" si="2"/>
        <v>69821120</v>
      </c>
    </row>
    <row r="199" spans="1:23" x14ac:dyDescent="0.25">
      <c r="A199">
        <f>'Assessed Non-TIF_Combined'!A199</f>
        <v>2026</v>
      </c>
      <c r="B199" t="str">
        <f>'Assessed Non-TIF_Combined'!B199</f>
        <v>13</v>
      </c>
      <c r="C199" t="str">
        <f>'Assessed Non-TIF_Combined'!C199</f>
        <v>4572</v>
      </c>
      <c r="D199" t="str">
        <f>'Assessed Non-TIF_Combined'!D199</f>
        <v/>
      </c>
      <c r="E199" t="str">
        <f>'Assessed Non-TIF_Combined'!E199</f>
        <v/>
      </c>
      <c r="F199" t="str">
        <f>'Assessed Non-TIF_Combined'!F199</f>
        <v>4572</v>
      </c>
      <c r="G199" t="str">
        <f>'Assessed Non-TIF_Combined'!G199</f>
        <v>Murray</v>
      </c>
      <c r="H199" s="8">
        <f>SUMPRODUCT(SUMIFS(AssessedValuation[100% Residential],AssessedValuation[Dist],$C199:$E199,AssessedValuation[Tif_NonTIF],$A$4))</f>
        <v>0</v>
      </c>
      <c r="I199" s="8">
        <f>SUMPRODUCT(SUMIFS(AssessedValuation[100% Ag Land],AssessedValuation[Dist],$C199:$E199,AssessedValuation[Tif_NonTIF],$A$4))</f>
        <v>0</v>
      </c>
      <c r="J199" s="8">
        <f>SUMPRODUCT(SUMIFS(AssessedValuation[100% Ag Building],AssessedValuation[Dist],$C199:$E199,AssessedValuation[Tif_NonTIF],$A$4))</f>
        <v>0</v>
      </c>
      <c r="K199" s="8">
        <f>SUMPRODUCT(SUMIFS(AssessedValuation[100% Commercial],AssessedValuation[Dist],$C199:$E199,AssessedValuation[Tif_NonTIF],$A$4))</f>
        <v>0</v>
      </c>
      <c r="L199" s="8">
        <f>SUMPRODUCT(SUMIFS(AssessedValuation[100% Industrial],AssessedValuation[Dist],$C199:$E199,AssessedValuation[Tif_NonTIF],$A$4))</f>
        <v>0</v>
      </c>
      <c r="M199" s="8">
        <f>SUMPRODUCT(SUMIFS(AssessedValuation[100% Reserved],AssessedValuation[Dist],$C199:$E199,AssessedValuation[Tif_NonTIF],$A$4))</f>
        <v>0</v>
      </c>
      <c r="N199" s="8">
        <f>SUMPRODUCT(SUMIFS(AssessedValuation[100% Reserved4],AssessedValuation[Dist],$C199,AssessedValuation[Tif_NonTIF],$A$4))</f>
        <v>0</v>
      </c>
      <c r="O199" s="8">
        <f>SUMPRODUCT(SUMIFS(AssessedValuation[100% Railroads],AssessedValuation[Dist],$C199:$E199,AssessedValuation[Tif_NonTIF],$A$4))</f>
        <v>0</v>
      </c>
      <c r="P199" s="8">
        <f>SUMPRODUCT(SUMIFS(AssessedValuation[100% Utilities],AssessedValuation[Dist],$C199:$E199,AssessedValuation[Tif_NonTIF],$A$4))</f>
        <v>0</v>
      </c>
      <c r="Q199" s="8">
        <f>SUMPRODUCT(SUMIFS(AssessedValuation[100% Other],AssessedValuation[Dist],$C199:$E199,AssessedValuation[Tif_NonTIF],$A$4))</f>
        <v>0</v>
      </c>
      <c r="R199" s="8">
        <f>SUMPRODUCT(SUMIFS(AssessedValuation[100% Gross],AssessedValuation[Dist],$C199:$E199,AssessedValuation[Tif_NonTIF],$A$4))</f>
        <v>0</v>
      </c>
      <c r="S199" s="8">
        <f>SUMPRODUCT(SUMIFS(AssessedValuation[100% Military Exempt],AssessedValuation[Dist],$C199:$E199,AssessedValuation[Tif_NonTIF],$A$4))</f>
        <v>0</v>
      </c>
      <c r="T199" s="8">
        <f>SUMPRODUCT(SUMIFS(AssessedValuation[100% Homestead Exempt],AssessedValuation[Dist],$C199:$E199,AssessedValuation[Tif_NonTIF],$A$4))</f>
        <v>0</v>
      </c>
      <c r="U199" s="8">
        <f>SUMPRODUCT(SUMIFS(AssessedValuation[100% Net],AssessedValuation[Dist],$C199:$E199,AssessedValuation[Tif_NonTIF],$A$4))</f>
        <v>0</v>
      </c>
      <c r="V199" s="8">
        <f>SUMPRODUCT(SUMIFS(AssessedValuation[100% Gas &amp; Elec Utilities],AssessedValuation[Dist],$C199:$E199,AssessedValuation[Tif_NonTIF],$A$4))</f>
        <v>0</v>
      </c>
      <c r="W199" s="8">
        <f t="shared" si="2"/>
        <v>0</v>
      </c>
    </row>
    <row r="200" spans="1:23" x14ac:dyDescent="0.25">
      <c r="A200">
        <f>'Assessed Non-TIF_Combined'!A200</f>
        <v>2026</v>
      </c>
      <c r="B200" t="str">
        <f>'Assessed Non-TIF_Combined'!B200</f>
        <v>09</v>
      </c>
      <c r="C200" t="str">
        <f>'Assessed Non-TIF_Combined'!C200</f>
        <v>4581</v>
      </c>
      <c r="D200" t="str">
        <f>'Assessed Non-TIF_Combined'!D200</f>
        <v/>
      </c>
      <c r="E200" t="str">
        <f>'Assessed Non-TIF_Combined'!E200</f>
        <v/>
      </c>
      <c r="F200" t="str">
        <f>'Assessed Non-TIF_Combined'!F200</f>
        <v>4581</v>
      </c>
      <c r="G200" t="str">
        <f>'Assessed Non-TIF_Combined'!G200</f>
        <v>Muscatine</v>
      </c>
      <c r="H200" s="8">
        <f>SUMPRODUCT(SUMIFS(AssessedValuation[100% Residential],AssessedValuation[Dist],$C200:$E200,AssessedValuation[Tif_NonTIF],$A$4))</f>
        <v>12373994</v>
      </c>
      <c r="I200" s="8">
        <f>SUMPRODUCT(SUMIFS(AssessedValuation[100% Ag Land],AssessedValuation[Dist],$C200:$E200,AssessedValuation[Tif_NonTIF],$A$4))</f>
        <v>662119</v>
      </c>
      <c r="J200" s="8">
        <f>SUMPRODUCT(SUMIFS(AssessedValuation[100% Ag Building],AssessedValuation[Dist],$C200:$E200,AssessedValuation[Tif_NonTIF],$A$4))</f>
        <v>35923</v>
      </c>
      <c r="K200" s="8">
        <f>SUMPRODUCT(SUMIFS(AssessedValuation[100% Commercial],AssessedValuation[Dist],$C200:$E200,AssessedValuation[Tif_NonTIF],$A$4))</f>
        <v>40117772</v>
      </c>
      <c r="L200" s="8">
        <f>SUMPRODUCT(SUMIFS(AssessedValuation[100% Industrial],AssessedValuation[Dist],$C200:$E200,AssessedValuation[Tif_NonTIF],$A$4))</f>
        <v>17636414</v>
      </c>
      <c r="M200" s="8">
        <f>SUMPRODUCT(SUMIFS(AssessedValuation[100% Reserved],AssessedValuation[Dist],$C200:$E200,AssessedValuation[Tif_NonTIF],$A$4))</f>
        <v>0</v>
      </c>
      <c r="N200" s="8">
        <f>SUMPRODUCT(SUMIFS(AssessedValuation[100% Reserved4],AssessedValuation[Dist],$C200,AssessedValuation[Tif_NonTIF],$A$4))</f>
        <v>0</v>
      </c>
      <c r="O200" s="8">
        <f>SUMPRODUCT(SUMIFS(AssessedValuation[100% Railroads],AssessedValuation[Dist],$C200:$E200,AssessedValuation[Tif_NonTIF],$A$4))</f>
        <v>0</v>
      </c>
      <c r="P200" s="8">
        <f>SUMPRODUCT(SUMIFS(AssessedValuation[100% Utilities],AssessedValuation[Dist],$C200:$E200,AssessedValuation[Tif_NonTIF],$A$4))</f>
        <v>0</v>
      </c>
      <c r="Q200" s="8">
        <f>SUMPRODUCT(SUMIFS(AssessedValuation[100% Other],AssessedValuation[Dist],$C200:$E200,AssessedValuation[Tif_NonTIF],$A$4))</f>
        <v>0</v>
      </c>
      <c r="R200" s="8">
        <f>SUMPRODUCT(SUMIFS(AssessedValuation[100% Gross],AssessedValuation[Dist],$C200:$E200,AssessedValuation[Tif_NonTIF],$A$4))</f>
        <v>70826222</v>
      </c>
      <c r="S200" s="8">
        <f>SUMPRODUCT(SUMIFS(AssessedValuation[100% Military Exempt],AssessedValuation[Dist],$C200:$E200,AssessedValuation[Tif_NonTIF],$A$4))</f>
        <v>0</v>
      </c>
      <c r="T200" s="8">
        <f>SUMPRODUCT(SUMIFS(AssessedValuation[100% Homestead Exempt],AssessedValuation[Dist],$C200:$E200,AssessedValuation[Tif_NonTIF],$A$4))</f>
        <v>0</v>
      </c>
      <c r="U200" s="8">
        <f>SUMPRODUCT(SUMIFS(AssessedValuation[100% Net],AssessedValuation[Dist],$C200:$E200,AssessedValuation[Tif_NonTIF],$A$4))</f>
        <v>70826222</v>
      </c>
      <c r="V200" s="8">
        <f>SUMPRODUCT(SUMIFS(AssessedValuation[100% Gas &amp; Elec Utilities],AssessedValuation[Dist],$C200:$E200,AssessedValuation[Tif_NonTIF],$A$4))</f>
        <v>0</v>
      </c>
      <c r="W200" s="8">
        <f t="shared" ref="W200:W263" si="3">SUM(U200:V200)</f>
        <v>70826222</v>
      </c>
    </row>
    <row r="201" spans="1:23" x14ac:dyDescent="0.25">
      <c r="A201">
        <f>'Assessed Non-TIF_Combined'!A201</f>
        <v>2026</v>
      </c>
      <c r="B201" t="str">
        <f>'Assessed Non-TIF_Combined'!B201</f>
        <v>07</v>
      </c>
      <c r="C201" t="str">
        <f>'Assessed Non-TIF_Combined'!C201</f>
        <v>4599</v>
      </c>
      <c r="D201" t="str">
        <f>'Assessed Non-TIF_Combined'!D201</f>
        <v/>
      </c>
      <c r="E201" t="str">
        <f>'Assessed Non-TIF_Combined'!E201</f>
        <v/>
      </c>
      <c r="F201" t="str">
        <f>'Assessed Non-TIF_Combined'!F201</f>
        <v>4599</v>
      </c>
      <c r="G201" t="str">
        <f>'Assessed Non-TIF_Combined'!G201</f>
        <v>Nashua-Plainfield</v>
      </c>
      <c r="H201" s="8">
        <f>SUMPRODUCT(SUMIFS(AssessedValuation[100% Residential],AssessedValuation[Dist],$C201:$E201,AssessedValuation[Tif_NonTIF],$A$4))</f>
        <v>0</v>
      </c>
      <c r="I201" s="8">
        <f>SUMPRODUCT(SUMIFS(AssessedValuation[100% Ag Land],AssessedValuation[Dist],$C201:$E201,AssessedValuation[Tif_NonTIF],$A$4))</f>
        <v>0</v>
      </c>
      <c r="J201" s="8">
        <f>SUMPRODUCT(SUMIFS(AssessedValuation[100% Ag Building],AssessedValuation[Dist],$C201:$E201,AssessedValuation[Tif_NonTIF],$A$4))</f>
        <v>0</v>
      </c>
      <c r="K201" s="8">
        <f>SUMPRODUCT(SUMIFS(AssessedValuation[100% Commercial],AssessedValuation[Dist],$C201:$E201,AssessedValuation[Tif_NonTIF],$A$4))</f>
        <v>0</v>
      </c>
      <c r="L201" s="8">
        <f>SUMPRODUCT(SUMIFS(AssessedValuation[100% Industrial],AssessedValuation[Dist],$C201:$E201,AssessedValuation[Tif_NonTIF],$A$4))</f>
        <v>0</v>
      </c>
      <c r="M201" s="8">
        <f>SUMPRODUCT(SUMIFS(AssessedValuation[100% Reserved],AssessedValuation[Dist],$C201:$E201,AssessedValuation[Tif_NonTIF],$A$4))</f>
        <v>0</v>
      </c>
      <c r="N201" s="8">
        <f>SUMPRODUCT(SUMIFS(AssessedValuation[100% Reserved4],AssessedValuation[Dist],$C201,AssessedValuation[Tif_NonTIF],$A$4))</f>
        <v>0</v>
      </c>
      <c r="O201" s="8">
        <f>SUMPRODUCT(SUMIFS(AssessedValuation[100% Railroads],AssessedValuation[Dist],$C201:$E201,AssessedValuation[Tif_NonTIF],$A$4))</f>
        <v>0</v>
      </c>
      <c r="P201" s="8">
        <f>SUMPRODUCT(SUMIFS(AssessedValuation[100% Utilities],AssessedValuation[Dist],$C201:$E201,AssessedValuation[Tif_NonTIF],$A$4))</f>
        <v>0</v>
      </c>
      <c r="Q201" s="8">
        <f>SUMPRODUCT(SUMIFS(AssessedValuation[100% Other],AssessedValuation[Dist],$C201:$E201,AssessedValuation[Tif_NonTIF],$A$4))</f>
        <v>0</v>
      </c>
      <c r="R201" s="8">
        <f>SUMPRODUCT(SUMIFS(AssessedValuation[100% Gross],AssessedValuation[Dist],$C201:$E201,AssessedValuation[Tif_NonTIF],$A$4))</f>
        <v>0</v>
      </c>
      <c r="S201" s="8">
        <f>SUMPRODUCT(SUMIFS(AssessedValuation[100% Military Exempt],AssessedValuation[Dist],$C201:$E201,AssessedValuation[Tif_NonTIF],$A$4))</f>
        <v>0</v>
      </c>
      <c r="T201" s="8">
        <f>SUMPRODUCT(SUMIFS(AssessedValuation[100% Homestead Exempt],AssessedValuation[Dist],$C201:$E201,AssessedValuation[Tif_NonTIF],$A$4))</f>
        <v>0</v>
      </c>
      <c r="U201" s="8">
        <f>SUMPRODUCT(SUMIFS(AssessedValuation[100% Net],AssessedValuation[Dist],$C201:$E201,AssessedValuation[Tif_NonTIF],$A$4))</f>
        <v>0</v>
      </c>
      <c r="V201" s="8">
        <f>SUMPRODUCT(SUMIFS(AssessedValuation[100% Gas &amp; Elec Utilities],AssessedValuation[Dist],$C201:$E201,AssessedValuation[Tif_NonTIF],$A$4))</f>
        <v>0</v>
      </c>
      <c r="W201" s="8">
        <f t="shared" si="3"/>
        <v>0</v>
      </c>
    </row>
    <row r="202" spans="1:23" x14ac:dyDescent="0.25">
      <c r="A202">
        <f>'Assessed Non-TIF_Combined'!A202</f>
        <v>2026</v>
      </c>
      <c r="B202" t="str">
        <f>'Assessed Non-TIF_Combined'!B202</f>
        <v>11</v>
      </c>
      <c r="C202" t="str">
        <f>'Assessed Non-TIF_Combined'!C202</f>
        <v>4617</v>
      </c>
      <c r="D202" t="str">
        <f>'Assessed Non-TIF_Combined'!D202</f>
        <v/>
      </c>
      <c r="E202" t="str">
        <f>'Assessed Non-TIF_Combined'!E202</f>
        <v/>
      </c>
      <c r="F202" t="str">
        <f>'Assessed Non-TIF_Combined'!F202</f>
        <v>4617</v>
      </c>
      <c r="G202" t="str">
        <f>'Assessed Non-TIF_Combined'!G202</f>
        <v>Nevada</v>
      </c>
      <c r="H202" s="8">
        <f>SUMPRODUCT(SUMIFS(AssessedValuation[100% Residential],AssessedValuation[Dist],$C202:$E202,AssessedValuation[Tif_NonTIF],$A$4))</f>
        <v>18551932</v>
      </c>
      <c r="I202" s="8">
        <f>SUMPRODUCT(SUMIFS(AssessedValuation[100% Ag Land],AssessedValuation[Dist],$C202:$E202,AssessedValuation[Tif_NonTIF],$A$4))</f>
        <v>0</v>
      </c>
      <c r="J202" s="8">
        <f>SUMPRODUCT(SUMIFS(AssessedValuation[100% Ag Building],AssessedValuation[Dist],$C202:$E202,AssessedValuation[Tif_NonTIF],$A$4))</f>
        <v>0</v>
      </c>
      <c r="K202" s="8">
        <f>SUMPRODUCT(SUMIFS(AssessedValuation[100% Commercial],AssessedValuation[Dist],$C202:$E202,AssessedValuation[Tif_NonTIF],$A$4))</f>
        <v>17332327</v>
      </c>
      <c r="L202" s="8">
        <f>SUMPRODUCT(SUMIFS(AssessedValuation[100% Industrial],AssessedValuation[Dist],$C202:$E202,AssessedValuation[Tif_NonTIF],$A$4))</f>
        <v>10420464</v>
      </c>
      <c r="M202" s="8">
        <f>SUMPRODUCT(SUMIFS(AssessedValuation[100% Reserved],AssessedValuation[Dist],$C202:$E202,AssessedValuation[Tif_NonTIF],$A$4))</f>
        <v>0</v>
      </c>
      <c r="N202" s="8">
        <f>SUMPRODUCT(SUMIFS(AssessedValuation[100% Reserved4],AssessedValuation[Dist],$C202,AssessedValuation[Tif_NonTIF],$A$4))</f>
        <v>0</v>
      </c>
      <c r="O202" s="8">
        <f>SUMPRODUCT(SUMIFS(AssessedValuation[100% Railroads],AssessedValuation[Dist],$C202:$E202,AssessedValuation[Tif_NonTIF],$A$4))</f>
        <v>0</v>
      </c>
      <c r="P202" s="8">
        <f>SUMPRODUCT(SUMIFS(AssessedValuation[100% Utilities],AssessedValuation[Dist],$C202:$E202,AssessedValuation[Tif_NonTIF],$A$4))</f>
        <v>0</v>
      </c>
      <c r="Q202" s="8">
        <f>SUMPRODUCT(SUMIFS(AssessedValuation[100% Other],AssessedValuation[Dist],$C202:$E202,AssessedValuation[Tif_NonTIF],$A$4))</f>
        <v>0</v>
      </c>
      <c r="R202" s="8">
        <f>SUMPRODUCT(SUMIFS(AssessedValuation[100% Gross],AssessedValuation[Dist],$C202:$E202,AssessedValuation[Tif_NonTIF],$A$4))</f>
        <v>46304723</v>
      </c>
      <c r="S202" s="8">
        <f>SUMPRODUCT(SUMIFS(AssessedValuation[100% Military Exempt],AssessedValuation[Dist],$C202:$E202,AssessedValuation[Tif_NonTIF],$A$4))</f>
        <v>0</v>
      </c>
      <c r="T202" s="8">
        <f>SUMPRODUCT(SUMIFS(AssessedValuation[100% Homestead Exempt],AssessedValuation[Dist],$C202:$E202,AssessedValuation[Tif_NonTIF],$A$4))</f>
        <v>0</v>
      </c>
      <c r="U202" s="8">
        <f>SUMPRODUCT(SUMIFS(AssessedValuation[100% Net],AssessedValuation[Dist],$C202:$E202,AssessedValuation[Tif_NonTIF],$A$4))</f>
        <v>46304723</v>
      </c>
      <c r="V202" s="8">
        <f>SUMPRODUCT(SUMIFS(AssessedValuation[100% Gas &amp; Elec Utilities],AssessedValuation[Dist],$C202:$E202,AssessedValuation[Tif_NonTIF],$A$4))</f>
        <v>0</v>
      </c>
      <c r="W202" s="8">
        <f t="shared" si="3"/>
        <v>46304723</v>
      </c>
    </row>
    <row r="203" spans="1:23" x14ac:dyDescent="0.25">
      <c r="A203">
        <f>'Assessed Non-TIF_Combined'!A203</f>
        <v>2026</v>
      </c>
      <c r="B203" t="str">
        <f>'Assessed Non-TIF_Combined'!B203</f>
        <v>01</v>
      </c>
      <c r="C203" t="str">
        <f>'Assessed Non-TIF_Combined'!C203</f>
        <v>4662</v>
      </c>
      <c r="D203" t="str">
        <f>'Assessed Non-TIF_Combined'!D203</f>
        <v/>
      </c>
      <c r="E203" t="str">
        <f>'Assessed Non-TIF_Combined'!E203</f>
        <v/>
      </c>
      <c r="F203" t="str">
        <f>'Assessed Non-TIF_Combined'!F203</f>
        <v>4662</v>
      </c>
      <c r="G203" t="str">
        <f>'Assessed Non-TIF_Combined'!G203</f>
        <v>New Hampton</v>
      </c>
      <c r="H203" s="8">
        <f>SUMPRODUCT(SUMIFS(AssessedValuation[100% Residential],AssessedValuation[Dist],$C203:$E203,AssessedValuation[Tif_NonTIF],$A$4))</f>
        <v>10394378</v>
      </c>
      <c r="I203" s="8">
        <f>SUMPRODUCT(SUMIFS(AssessedValuation[100% Ag Land],AssessedValuation[Dist],$C203:$E203,AssessedValuation[Tif_NonTIF],$A$4))</f>
        <v>0</v>
      </c>
      <c r="J203" s="8">
        <f>SUMPRODUCT(SUMIFS(AssessedValuation[100% Ag Building],AssessedValuation[Dist],$C203:$E203,AssessedValuation[Tif_NonTIF],$A$4))</f>
        <v>0</v>
      </c>
      <c r="K203" s="8">
        <f>SUMPRODUCT(SUMIFS(AssessedValuation[100% Commercial],AssessedValuation[Dist],$C203:$E203,AssessedValuation[Tif_NonTIF],$A$4))</f>
        <v>5909760</v>
      </c>
      <c r="L203" s="8">
        <f>SUMPRODUCT(SUMIFS(AssessedValuation[100% Industrial],AssessedValuation[Dist],$C203:$E203,AssessedValuation[Tif_NonTIF],$A$4))</f>
        <v>0</v>
      </c>
      <c r="M203" s="8">
        <f>SUMPRODUCT(SUMIFS(AssessedValuation[100% Reserved],AssessedValuation[Dist],$C203:$E203,AssessedValuation[Tif_NonTIF],$A$4))</f>
        <v>0</v>
      </c>
      <c r="N203" s="8">
        <f>SUMPRODUCT(SUMIFS(AssessedValuation[100% Reserved4],AssessedValuation[Dist],$C203,AssessedValuation[Tif_NonTIF],$A$4))</f>
        <v>0</v>
      </c>
      <c r="O203" s="8">
        <f>SUMPRODUCT(SUMIFS(AssessedValuation[100% Railroads],AssessedValuation[Dist],$C203:$E203,AssessedValuation[Tif_NonTIF],$A$4))</f>
        <v>0</v>
      </c>
      <c r="P203" s="8">
        <f>SUMPRODUCT(SUMIFS(AssessedValuation[100% Utilities],AssessedValuation[Dist],$C203:$E203,AssessedValuation[Tif_NonTIF],$A$4))</f>
        <v>0</v>
      </c>
      <c r="Q203" s="8">
        <f>SUMPRODUCT(SUMIFS(AssessedValuation[100% Other],AssessedValuation[Dist],$C203:$E203,AssessedValuation[Tif_NonTIF],$A$4))</f>
        <v>0</v>
      </c>
      <c r="R203" s="8">
        <f>SUMPRODUCT(SUMIFS(AssessedValuation[100% Gross],AssessedValuation[Dist],$C203:$E203,AssessedValuation[Tif_NonTIF],$A$4))</f>
        <v>16304138</v>
      </c>
      <c r="S203" s="8">
        <f>SUMPRODUCT(SUMIFS(AssessedValuation[100% Military Exempt],AssessedValuation[Dist],$C203:$E203,AssessedValuation[Tif_NonTIF],$A$4))</f>
        <v>0</v>
      </c>
      <c r="T203" s="8">
        <f>SUMPRODUCT(SUMIFS(AssessedValuation[100% Homestead Exempt],AssessedValuation[Dist],$C203:$E203,AssessedValuation[Tif_NonTIF],$A$4))</f>
        <v>0</v>
      </c>
      <c r="U203" s="8">
        <f>SUMPRODUCT(SUMIFS(AssessedValuation[100% Net],AssessedValuation[Dist],$C203:$E203,AssessedValuation[Tif_NonTIF],$A$4))</f>
        <v>16304138</v>
      </c>
      <c r="V203" s="8">
        <f>SUMPRODUCT(SUMIFS(AssessedValuation[100% Gas &amp; Elec Utilities],AssessedValuation[Dist],$C203:$E203,AssessedValuation[Tif_NonTIF],$A$4))</f>
        <v>0</v>
      </c>
      <c r="W203" s="8">
        <f t="shared" si="3"/>
        <v>16304138</v>
      </c>
    </row>
    <row r="204" spans="1:23" x14ac:dyDescent="0.25">
      <c r="A204">
        <f>'Assessed Non-TIF_Combined'!A204</f>
        <v>2026</v>
      </c>
      <c r="B204" t="str">
        <f>'Assessed Non-TIF_Combined'!B204</f>
        <v>15</v>
      </c>
      <c r="C204" t="str">
        <f>'Assessed Non-TIF_Combined'!C204</f>
        <v>4689</v>
      </c>
      <c r="D204" t="str">
        <f>'Assessed Non-TIF_Combined'!D204</f>
        <v/>
      </c>
      <c r="E204" t="str">
        <f>'Assessed Non-TIF_Combined'!E204</f>
        <v/>
      </c>
      <c r="F204" t="str">
        <f>'Assessed Non-TIF_Combined'!F204</f>
        <v>4689</v>
      </c>
      <c r="G204" t="str">
        <f>'Assessed Non-TIF_Combined'!G204</f>
        <v>New London</v>
      </c>
      <c r="H204" s="8">
        <f>SUMPRODUCT(SUMIFS(AssessedValuation[100% Residential],AssessedValuation[Dist],$C204:$E204,AssessedValuation[Tif_NonTIF],$A$4))</f>
        <v>2998520</v>
      </c>
      <c r="I204" s="8">
        <f>SUMPRODUCT(SUMIFS(AssessedValuation[100% Ag Land],AssessedValuation[Dist],$C204:$E204,AssessedValuation[Tif_NonTIF],$A$4))</f>
        <v>0</v>
      </c>
      <c r="J204" s="8">
        <f>SUMPRODUCT(SUMIFS(AssessedValuation[100% Ag Building],AssessedValuation[Dist],$C204:$E204,AssessedValuation[Tif_NonTIF],$A$4))</f>
        <v>0</v>
      </c>
      <c r="K204" s="8">
        <f>SUMPRODUCT(SUMIFS(AssessedValuation[100% Commercial],AssessedValuation[Dist],$C204:$E204,AssessedValuation[Tif_NonTIF],$A$4))</f>
        <v>0</v>
      </c>
      <c r="L204" s="8">
        <f>SUMPRODUCT(SUMIFS(AssessedValuation[100% Industrial],AssessedValuation[Dist],$C204:$E204,AssessedValuation[Tif_NonTIF],$A$4))</f>
        <v>0</v>
      </c>
      <c r="M204" s="8">
        <f>SUMPRODUCT(SUMIFS(AssessedValuation[100% Reserved],AssessedValuation[Dist],$C204:$E204,AssessedValuation[Tif_NonTIF],$A$4))</f>
        <v>0</v>
      </c>
      <c r="N204" s="8">
        <f>SUMPRODUCT(SUMIFS(AssessedValuation[100% Reserved4],AssessedValuation[Dist],$C204,AssessedValuation[Tif_NonTIF],$A$4))</f>
        <v>0</v>
      </c>
      <c r="O204" s="8">
        <f>SUMPRODUCT(SUMIFS(AssessedValuation[100% Railroads],AssessedValuation[Dist],$C204:$E204,AssessedValuation[Tif_NonTIF],$A$4))</f>
        <v>0</v>
      </c>
      <c r="P204" s="8">
        <f>SUMPRODUCT(SUMIFS(AssessedValuation[100% Utilities],AssessedValuation[Dist],$C204:$E204,AssessedValuation[Tif_NonTIF],$A$4))</f>
        <v>0</v>
      </c>
      <c r="Q204" s="8">
        <f>SUMPRODUCT(SUMIFS(AssessedValuation[100% Other],AssessedValuation[Dist],$C204:$E204,AssessedValuation[Tif_NonTIF],$A$4))</f>
        <v>0</v>
      </c>
      <c r="R204" s="8">
        <f>SUMPRODUCT(SUMIFS(AssessedValuation[100% Gross],AssessedValuation[Dist],$C204:$E204,AssessedValuation[Tif_NonTIF],$A$4))</f>
        <v>2998520</v>
      </c>
      <c r="S204" s="8">
        <f>SUMPRODUCT(SUMIFS(AssessedValuation[100% Military Exempt],AssessedValuation[Dist],$C204:$E204,AssessedValuation[Tif_NonTIF],$A$4))</f>
        <v>0</v>
      </c>
      <c r="T204" s="8">
        <f>SUMPRODUCT(SUMIFS(AssessedValuation[100% Homestead Exempt],AssessedValuation[Dist],$C204:$E204,AssessedValuation[Tif_NonTIF],$A$4))</f>
        <v>0</v>
      </c>
      <c r="U204" s="8">
        <f>SUMPRODUCT(SUMIFS(AssessedValuation[100% Net],AssessedValuation[Dist],$C204:$E204,AssessedValuation[Tif_NonTIF],$A$4))</f>
        <v>2998520</v>
      </c>
      <c r="V204" s="8">
        <f>SUMPRODUCT(SUMIFS(AssessedValuation[100% Gas &amp; Elec Utilities],AssessedValuation[Dist],$C204:$E204,AssessedValuation[Tif_NonTIF],$A$4))</f>
        <v>0</v>
      </c>
      <c r="W204" s="8">
        <f t="shared" si="3"/>
        <v>2998520</v>
      </c>
    </row>
    <row r="205" spans="1:23" x14ac:dyDescent="0.25">
      <c r="A205">
        <f>'Assessed Non-TIF_Combined'!A205</f>
        <v>2026</v>
      </c>
      <c r="B205" t="str">
        <f>'Assessed Non-TIF_Combined'!B205</f>
        <v>05</v>
      </c>
      <c r="C205" t="str">
        <f>'Assessed Non-TIF_Combined'!C205</f>
        <v>4644</v>
      </c>
      <c r="D205" t="str">
        <f>'Assessed Non-TIF_Combined'!D205</f>
        <v/>
      </c>
      <c r="E205" t="str">
        <f>'Assessed Non-TIF_Combined'!E205</f>
        <v/>
      </c>
      <c r="F205" t="str">
        <f>'Assessed Non-TIF_Combined'!F205</f>
        <v>4644</v>
      </c>
      <c r="G205" t="str">
        <f>'Assessed Non-TIF_Combined'!G205</f>
        <v>Newell-Fonda</v>
      </c>
      <c r="H205" s="8">
        <f>SUMPRODUCT(SUMIFS(AssessedValuation[100% Residential],AssessedValuation[Dist],$C205:$E205,AssessedValuation[Tif_NonTIF],$A$4))</f>
        <v>0</v>
      </c>
      <c r="I205" s="8">
        <f>SUMPRODUCT(SUMIFS(AssessedValuation[100% Ag Land],AssessedValuation[Dist],$C205:$E205,AssessedValuation[Tif_NonTIF],$A$4))</f>
        <v>0</v>
      </c>
      <c r="J205" s="8">
        <f>SUMPRODUCT(SUMIFS(AssessedValuation[100% Ag Building],AssessedValuation[Dist],$C205:$E205,AssessedValuation[Tif_NonTIF],$A$4))</f>
        <v>0</v>
      </c>
      <c r="K205" s="8">
        <f>SUMPRODUCT(SUMIFS(AssessedValuation[100% Commercial],AssessedValuation[Dist],$C205:$E205,AssessedValuation[Tif_NonTIF],$A$4))</f>
        <v>0</v>
      </c>
      <c r="L205" s="8">
        <f>SUMPRODUCT(SUMIFS(AssessedValuation[100% Industrial],AssessedValuation[Dist],$C205:$E205,AssessedValuation[Tif_NonTIF],$A$4))</f>
        <v>0</v>
      </c>
      <c r="M205" s="8">
        <f>SUMPRODUCT(SUMIFS(AssessedValuation[100% Reserved],AssessedValuation[Dist],$C205:$E205,AssessedValuation[Tif_NonTIF],$A$4))</f>
        <v>0</v>
      </c>
      <c r="N205" s="8">
        <f>SUMPRODUCT(SUMIFS(AssessedValuation[100% Reserved4],AssessedValuation[Dist],$C205,AssessedValuation[Tif_NonTIF],$A$4))</f>
        <v>0</v>
      </c>
      <c r="O205" s="8">
        <f>SUMPRODUCT(SUMIFS(AssessedValuation[100% Railroads],AssessedValuation[Dist],$C205:$E205,AssessedValuation[Tif_NonTIF],$A$4))</f>
        <v>0</v>
      </c>
      <c r="P205" s="8">
        <f>SUMPRODUCT(SUMIFS(AssessedValuation[100% Utilities],AssessedValuation[Dist],$C205:$E205,AssessedValuation[Tif_NonTIF],$A$4))</f>
        <v>0</v>
      </c>
      <c r="Q205" s="8">
        <f>SUMPRODUCT(SUMIFS(AssessedValuation[100% Other],AssessedValuation[Dist],$C205:$E205,AssessedValuation[Tif_NonTIF],$A$4))</f>
        <v>0</v>
      </c>
      <c r="R205" s="8">
        <f>SUMPRODUCT(SUMIFS(AssessedValuation[100% Gross],AssessedValuation[Dist],$C205:$E205,AssessedValuation[Tif_NonTIF],$A$4))</f>
        <v>0</v>
      </c>
      <c r="S205" s="8">
        <f>SUMPRODUCT(SUMIFS(AssessedValuation[100% Military Exempt],AssessedValuation[Dist],$C205:$E205,AssessedValuation[Tif_NonTIF],$A$4))</f>
        <v>0</v>
      </c>
      <c r="T205" s="8">
        <f>SUMPRODUCT(SUMIFS(AssessedValuation[100% Homestead Exempt],AssessedValuation[Dist],$C205:$E205,AssessedValuation[Tif_NonTIF],$A$4))</f>
        <v>0</v>
      </c>
      <c r="U205" s="8">
        <f>SUMPRODUCT(SUMIFS(AssessedValuation[100% Net],AssessedValuation[Dist],$C205:$E205,AssessedValuation[Tif_NonTIF],$A$4))</f>
        <v>0</v>
      </c>
      <c r="V205" s="8">
        <f>SUMPRODUCT(SUMIFS(AssessedValuation[100% Gas &amp; Elec Utilities],AssessedValuation[Dist],$C205:$E205,AssessedValuation[Tif_NonTIF],$A$4))</f>
        <v>0</v>
      </c>
      <c r="W205" s="8">
        <f t="shared" si="3"/>
        <v>0</v>
      </c>
    </row>
    <row r="206" spans="1:23" x14ac:dyDescent="0.25">
      <c r="A206">
        <f>'Assessed Non-TIF_Combined'!A206</f>
        <v>2026</v>
      </c>
      <c r="B206" t="str">
        <f>'Assessed Non-TIF_Combined'!B206</f>
        <v>11</v>
      </c>
      <c r="C206" t="str">
        <f>'Assessed Non-TIF_Combined'!C206</f>
        <v>4725</v>
      </c>
      <c r="D206" t="str">
        <f>'Assessed Non-TIF_Combined'!D206</f>
        <v/>
      </c>
      <c r="E206" t="str">
        <f>'Assessed Non-TIF_Combined'!E206</f>
        <v/>
      </c>
      <c r="F206" t="str">
        <f>'Assessed Non-TIF_Combined'!F206</f>
        <v>4725</v>
      </c>
      <c r="G206" t="str">
        <f>'Assessed Non-TIF_Combined'!G206</f>
        <v>Newton</v>
      </c>
      <c r="H206" s="8">
        <f>SUMPRODUCT(SUMIFS(AssessedValuation[100% Residential],AssessedValuation[Dist],$C206:$E206,AssessedValuation[Tif_NonTIF],$A$4))</f>
        <v>63551976</v>
      </c>
      <c r="I206" s="8">
        <f>SUMPRODUCT(SUMIFS(AssessedValuation[100% Ag Land],AssessedValuation[Dist],$C206:$E206,AssessedValuation[Tif_NonTIF],$A$4))</f>
        <v>0</v>
      </c>
      <c r="J206" s="8">
        <f>SUMPRODUCT(SUMIFS(AssessedValuation[100% Ag Building],AssessedValuation[Dist],$C206:$E206,AssessedValuation[Tif_NonTIF],$A$4))</f>
        <v>0</v>
      </c>
      <c r="K206" s="8">
        <f>SUMPRODUCT(SUMIFS(AssessedValuation[100% Commercial],AssessedValuation[Dist],$C206:$E206,AssessedValuation[Tif_NonTIF],$A$4))</f>
        <v>74377267</v>
      </c>
      <c r="L206" s="8">
        <f>SUMPRODUCT(SUMIFS(AssessedValuation[100% Industrial],AssessedValuation[Dist],$C206:$E206,AssessedValuation[Tif_NonTIF],$A$4))</f>
        <v>13871519</v>
      </c>
      <c r="M206" s="8">
        <f>SUMPRODUCT(SUMIFS(AssessedValuation[100% Reserved],AssessedValuation[Dist],$C206:$E206,AssessedValuation[Tif_NonTIF],$A$4))</f>
        <v>0</v>
      </c>
      <c r="N206" s="8">
        <f>SUMPRODUCT(SUMIFS(AssessedValuation[100% Reserved4],AssessedValuation[Dist],$C206,AssessedValuation[Tif_NonTIF],$A$4))</f>
        <v>0</v>
      </c>
      <c r="O206" s="8">
        <f>SUMPRODUCT(SUMIFS(AssessedValuation[100% Railroads],AssessedValuation[Dist],$C206:$E206,AssessedValuation[Tif_NonTIF],$A$4))</f>
        <v>0</v>
      </c>
      <c r="P206" s="8">
        <f>SUMPRODUCT(SUMIFS(AssessedValuation[100% Utilities],AssessedValuation[Dist],$C206:$E206,AssessedValuation[Tif_NonTIF],$A$4))</f>
        <v>0</v>
      </c>
      <c r="Q206" s="8">
        <f>SUMPRODUCT(SUMIFS(AssessedValuation[100% Other],AssessedValuation[Dist],$C206:$E206,AssessedValuation[Tif_NonTIF],$A$4))</f>
        <v>0</v>
      </c>
      <c r="R206" s="8">
        <f>SUMPRODUCT(SUMIFS(AssessedValuation[100% Gross],AssessedValuation[Dist],$C206:$E206,AssessedValuation[Tif_NonTIF],$A$4))</f>
        <v>151800762</v>
      </c>
      <c r="S206" s="8">
        <f>SUMPRODUCT(SUMIFS(AssessedValuation[100% Military Exempt],AssessedValuation[Dist],$C206:$E206,AssessedValuation[Tif_NonTIF],$A$4))</f>
        <v>68000</v>
      </c>
      <c r="T206" s="8">
        <f>SUMPRODUCT(SUMIFS(AssessedValuation[100% Homestead Exempt],AssessedValuation[Dist],$C206:$E206,AssessedValuation[Tif_NonTIF],$A$4))</f>
        <v>188500</v>
      </c>
      <c r="U206" s="8">
        <f>SUMPRODUCT(SUMIFS(AssessedValuation[100% Net],AssessedValuation[Dist],$C206:$E206,AssessedValuation[Tif_NonTIF],$A$4))</f>
        <v>151544262</v>
      </c>
      <c r="V206" s="8">
        <f>SUMPRODUCT(SUMIFS(AssessedValuation[100% Gas &amp; Elec Utilities],AssessedValuation[Dist],$C206:$E206,AssessedValuation[Tif_NonTIF],$A$4))</f>
        <v>0</v>
      </c>
      <c r="W206" s="8">
        <f t="shared" si="3"/>
        <v>151544262</v>
      </c>
    </row>
    <row r="207" spans="1:23" x14ac:dyDescent="0.25">
      <c r="A207">
        <f>'Assessed Non-TIF_Combined'!A207</f>
        <v>2026</v>
      </c>
      <c r="B207" t="str">
        <f>'Assessed Non-TIF_Combined'!B207</f>
        <v>13</v>
      </c>
      <c r="C207" t="str">
        <f>'Assessed Non-TIF_Combined'!C207</f>
        <v>2673</v>
      </c>
      <c r="D207" t="str">
        <f>'Assessed Non-TIF_Combined'!D207</f>
        <v/>
      </c>
      <c r="E207" t="str">
        <f>'Assessed Non-TIF_Combined'!E207</f>
        <v/>
      </c>
      <c r="F207" t="str">
        <f>'Assessed Non-TIF_Combined'!F207</f>
        <v>2673</v>
      </c>
      <c r="G207" t="str">
        <f>'Assessed Non-TIF_Combined'!G207</f>
        <v>Nodaway Valley</v>
      </c>
      <c r="H207" s="8">
        <f>SUMPRODUCT(SUMIFS(AssessedValuation[100% Residential],AssessedValuation[Dist],$C207:$E207,AssessedValuation[Tif_NonTIF],$A$4))</f>
        <v>143499</v>
      </c>
      <c r="I207" s="8">
        <f>SUMPRODUCT(SUMIFS(AssessedValuation[100% Ag Land],AssessedValuation[Dist],$C207:$E207,AssessedValuation[Tif_NonTIF],$A$4))</f>
        <v>0</v>
      </c>
      <c r="J207" s="8">
        <f>SUMPRODUCT(SUMIFS(AssessedValuation[100% Ag Building],AssessedValuation[Dist],$C207:$E207,AssessedValuation[Tif_NonTIF],$A$4))</f>
        <v>0</v>
      </c>
      <c r="K207" s="8">
        <f>SUMPRODUCT(SUMIFS(AssessedValuation[100% Commercial],AssessedValuation[Dist],$C207:$E207,AssessedValuation[Tif_NonTIF],$A$4))</f>
        <v>604160</v>
      </c>
      <c r="L207" s="8">
        <f>SUMPRODUCT(SUMIFS(AssessedValuation[100% Industrial],AssessedValuation[Dist],$C207:$E207,AssessedValuation[Tif_NonTIF],$A$4))</f>
        <v>42507535</v>
      </c>
      <c r="M207" s="8">
        <f>SUMPRODUCT(SUMIFS(AssessedValuation[100% Reserved],AssessedValuation[Dist],$C207:$E207,AssessedValuation[Tif_NonTIF],$A$4))</f>
        <v>0</v>
      </c>
      <c r="N207" s="8">
        <f>SUMPRODUCT(SUMIFS(AssessedValuation[100% Reserved4],AssessedValuation[Dist],$C207,AssessedValuation[Tif_NonTIF],$A$4))</f>
        <v>0</v>
      </c>
      <c r="O207" s="8">
        <f>SUMPRODUCT(SUMIFS(AssessedValuation[100% Railroads],AssessedValuation[Dist],$C207:$E207,AssessedValuation[Tif_NonTIF],$A$4))</f>
        <v>0</v>
      </c>
      <c r="P207" s="8">
        <f>SUMPRODUCT(SUMIFS(AssessedValuation[100% Utilities],AssessedValuation[Dist],$C207:$E207,AssessedValuation[Tif_NonTIF],$A$4))</f>
        <v>0</v>
      </c>
      <c r="Q207" s="8">
        <f>SUMPRODUCT(SUMIFS(AssessedValuation[100% Other],AssessedValuation[Dist],$C207:$E207,AssessedValuation[Tif_NonTIF],$A$4))</f>
        <v>0</v>
      </c>
      <c r="R207" s="8">
        <f>SUMPRODUCT(SUMIFS(AssessedValuation[100% Gross],AssessedValuation[Dist],$C207:$E207,AssessedValuation[Tif_NonTIF],$A$4))</f>
        <v>43255194</v>
      </c>
      <c r="S207" s="8">
        <f>SUMPRODUCT(SUMIFS(AssessedValuation[100% Military Exempt],AssessedValuation[Dist],$C207:$E207,AssessedValuation[Tif_NonTIF],$A$4))</f>
        <v>0</v>
      </c>
      <c r="T207" s="8">
        <f>SUMPRODUCT(SUMIFS(AssessedValuation[100% Homestead Exempt],AssessedValuation[Dist],$C207:$E207,AssessedValuation[Tif_NonTIF],$A$4))</f>
        <v>0</v>
      </c>
      <c r="U207" s="8">
        <f>SUMPRODUCT(SUMIFS(AssessedValuation[100% Net],AssessedValuation[Dist],$C207:$E207,AssessedValuation[Tif_NonTIF],$A$4))</f>
        <v>43255194</v>
      </c>
      <c r="V207" s="8">
        <f>SUMPRODUCT(SUMIFS(AssessedValuation[100% Gas &amp; Elec Utilities],AssessedValuation[Dist],$C207:$E207,AssessedValuation[Tif_NonTIF],$A$4))</f>
        <v>0</v>
      </c>
      <c r="W207" s="8">
        <f t="shared" si="3"/>
        <v>43255194</v>
      </c>
    </row>
    <row r="208" spans="1:23" x14ac:dyDescent="0.25">
      <c r="A208">
        <f>'Assessed Non-TIF_Combined'!A208</f>
        <v>2026</v>
      </c>
      <c r="B208" t="str">
        <f>'Assessed Non-TIF_Combined'!B208</f>
        <v>07</v>
      </c>
      <c r="C208" t="str">
        <f>'Assessed Non-TIF_Combined'!C208</f>
        <v>0153</v>
      </c>
      <c r="D208" t="str">
        <f>'Assessed Non-TIF_Combined'!D208</f>
        <v/>
      </c>
      <c r="E208" t="str">
        <f>'Assessed Non-TIF_Combined'!E208</f>
        <v/>
      </c>
      <c r="F208" t="str">
        <f>'Assessed Non-TIF_Combined'!F208</f>
        <v>0153</v>
      </c>
      <c r="G208" t="str">
        <f>'Assessed Non-TIF_Combined'!G208</f>
        <v>North Butler</v>
      </c>
      <c r="H208" s="8">
        <f>SUMPRODUCT(SUMIFS(AssessedValuation[100% Residential],AssessedValuation[Dist],$C208:$E208,AssessedValuation[Tif_NonTIF],$A$4))</f>
        <v>0</v>
      </c>
      <c r="I208" s="8">
        <f>SUMPRODUCT(SUMIFS(AssessedValuation[100% Ag Land],AssessedValuation[Dist],$C208:$E208,AssessedValuation[Tif_NonTIF],$A$4))</f>
        <v>0</v>
      </c>
      <c r="J208" s="8">
        <f>SUMPRODUCT(SUMIFS(AssessedValuation[100% Ag Building],AssessedValuation[Dist],$C208:$E208,AssessedValuation[Tif_NonTIF],$A$4))</f>
        <v>0</v>
      </c>
      <c r="K208" s="8">
        <f>SUMPRODUCT(SUMIFS(AssessedValuation[100% Commercial],AssessedValuation[Dist],$C208:$E208,AssessedValuation[Tif_NonTIF],$A$4))</f>
        <v>0</v>
      </c>
      <c r="L208" s="8">
        <f>SUMPRODUCT(SUMIFS(AssessedValuation[100% Industrial],AssessedValuation[Dist],$C208:$E208,AssessedValuation[Tif_NonTIF],$A$4))</f>
        <v>0</v>
      </c>
      <c r="M208" s="8">
        <f>SUMPRODUCT(SUMIFS(AssessedValuation[100% Reserved],AssessedValuation[Dist],$C208:$E208,AssessedValuation[Tif_NonTIF],$A$4))</f>
        <v>0</v>
      </c>
      <c r="N208" s="8">
        <f>SUMPRODUCT(SUMIFS(AssessedValuation[100% Reserved4],AssessedValuation[Dist],$C208,AssessedValuation[Tif_NonTIF],$A$4))</f>
        <v>0</v>
      </c>
      <c r="O208" s="8">
        <f>SUMPRODUCT(SUMIFS(AssessedValuation[100% Railroads],AssessedValuation[Dist],$C208:$E208,AssessedValuation[Tif_NonTIF],$A$4))</f>
        <v>0</v>
      </c>
      <c r="P208" s="8">
        <f>SUMPRODUCT(SUMIFS(AssessedValuation[100% Utilities],AssessedValuation[Dist],$C208:$E208,AssessedValuation[Tif_NonTIF],$A$4))</f>
        <v>0</v>
      </c>
      <c r="Q208" s="8">
        <f>SUMPRODUCT(SUMIFS(AssessedValuation[100% Other],AssessedValuation[Dist],$C208:$E208,AssessedValuation[Tif_NonTIF],$A$4))</f>
        <v>0</v>
      </c>
      <c r="R208" s="8">
        <f>SUMPRODUCT(SUMIFS(AssessedValuation[100% Gross],AssessedValuation[Dist],$C208:$E208,AssessedValuation[Tif_NonTIF],$A$4))</f>
        <v>0</v>
      </c>
      <c r="S208" s="8">
        <f>SUMPRODUCT(SUMIFS(AssessedValuation[100% Military Exempt],AssessedValuation[Dist],$C208:$E208,AssessedValuation[Tif_NonTIF],$A$4))</f>
        <v>0</v>
      </c>
      <c r="T208" s="8">
        <f>SUMPRODUCT(SUMIFS(AssessedValuation[100% Homestead Exempt],AssessedValuation[Dist],$C208:$E208,AssessedValuation[Tif_NonTIF],$A$4))</f>
        <v>0</v>
      </c>
      <c r="U208" s="8">
        <f>SUMPRODUCT(SUMIFS(AssessedValuation[100% Net],AssessedValuation[Dist],$C208:$E208,AssessedValuation[Tif_NonTIF],$A$4))</f>
        <v>0</v>
      </c>
      <c r="V208" s="8">
        <f>SUMPRODUCT(SUMIFS(AssessedValuation[100% Gas &amp; Elec Utilities],AssessedValuation[Dist],$C208:$E208,AssessedValuation[Tif_NonTIF],$A$4))</f>
        <v>0</v>
      </c>
      <c r="W208" s="8">
        <f t="shared" si="3"/>
        <v>0</v>
      </c>
    </row>
    <row r="209" spans="1:23" x14ac:dyDescent="0.25">
      <c r="A209">
        <f>'Assessed Non-TIF_Combined'!A209</f>
        <v>2026</v>
      </c>
      <c r="B209" t="str">
        <f>'Assessed Non-TIF_Combined'!B209</f>
        <v>10</v>
      </c>
      <c r="C209" t="str">
        <f>'Assessed Non-TIF_Combined'!C209</f>
        <v>3691</v>
      </c>
      <c r="D209" t="str">
        <f>'Assessed Non-TIF_Combined'!D209</f>
        <v/>
      </c>
      <c r="E209" t="str">
        <f>'Assessed Non-TIF_Combined'!E209</f>
        <v/>
      </c>
      <c r="F209" t="str">
        <f>'Assessed Non-TIF_Combined'!F209</f>
        <v>3691</v>
      </c>
      <c r="G209" t="str">
        <f>'Assessed Non-TIF_Combined'!G209</f>
        <v>North Cedar</v>
      </c>
      <c r="H209" s="8">
        <f>SUMPRODUCT(SUMIFS(AssessedValuation[100% Residential],AssessedValuation[Dist],$C209:$E209,AssessedValuation[Tif_NonTIF],$A$4))</f>
        <v>0</v>
      </c>
      <c r="I209" s="8">
        <f>SUMPRODUCT(SUMIFS(AssessedValuation[100% Ag Land],AssessedValuation[Dist],$C209:$E209,AssessedValuation[Tif_NonTIF],$A$4))</f>
        <v>0</v>
      </c>
      <c r="J209" s="8">
        <f>SUMPRODUCT(SUMIFS(AssessedValuation[100% Ag Building],AssessedValuation[Dist],$C209:$E209,AssessedValuation[Tif_NonTIF],$A$4))</f>
        <v>0</v>
      </c>
      <c r="K209" s="8">
        <f>SUMPRODUCT(SUMIFS(AssessedValuation[100% Commercial],AssessedValuation[Dist],$C209:$E209,AssessedValuation[Tif_NonTIF],$A$4))</f>
        <v>0</v>
      </c>
      <c r="L209" s="8">
        <f>SUMPRODUCT(SUMIFS(AssessedValuation[100% Industrial],AssessedValuation[Dist],$C209:$E209,AssessedValuation[Tif_NonTIF],$A$4))</f>
        <v>0</v>
      </c>
      <c r="M209" s="8">
        <f>SUMPRODUCT(SUMIFS(AssessedValuation[100% Reserved],AssessedValuation[Dist],$C209:$E209,AssessedValuation[Tif_NonTIF],$A$4))</f>
        <v>0</v>
      </c>
      <c r="N209" s="8">
        <f>SUMPRODUCT(SUMIFS(AssessedValuation[100% Reserved4],AssessedValuation[Dist],$C209,AssessedValuation[Tif_NonTIF],$A$4))</f>
        <v>0</v>
      </c>
      <c r="O209" s="8">
        <f>SUMPRODUCT(SUMIFS(AssessedValuation[100% Railroads],AssessedValuation[Dist],$C209:$E209,AssessedValuation[Tif_NonTIF],$A$4))</f>
        <v>0</v>
      </c>
      <c r="P209" s="8">
        <f>SUMPRODUCT(SUMIFS(AssessedValuation[100% Utilities],AssessedValuation[Dist],$C209:$E209,AssessedValuation[Tif_NonTIF],$A$4))</f>
        <v>0</v>
      </c>
      <c r="Q209" s="8">
        <f>SUMPRODUCT(SUMIFS(AssessedValuation[100% Other],AssessedValuation[Dist],$C209:$E209,AssessedValuation[Tif_NonTIF],$A$4))</f>
        <v>0</v>
      </c>
      <c r="R209" s="8">
        <f>SUMPRODUCT(SUMIFS(AssessedValuation[100% Gross],AssessedValuation[Dist],$C209:$E209,AssessedValuation[Tif_NonTIF],$A$4))</f>
        <v>0</v>
      </c>
      <c r="S209" s="8">
        <f>SUMPRODUCT(SUMIFS(AssessedValuation[100% Military Exempt],AssessedValuation[Dist],$C209:$E209,AssessedValuation[Tif_NonTIF],$A$4))</f>
        <v>0</v>
      </c>
      <c r="T209" s="8">
        <f>SUMPRODUCT(SUMIFS(AssessedValuation[100% Homestead Exempt],AssessedValuation[Dist],$C209:$E209,AssessedValuation[Tif_NonTIF],$A$4))</f>
        <v>0</v>
      </c>
      <c r="U209" s="8">
        <f>SUMPRODUCT(SUMIFS(AssessedValuation[100% Net],AssessedValuation[Dist],$C209:$E209,AssessedValuation[Tif_NonTIF],$A$4))</f>
        <v>0</v>
      </c>
      <c r="V209" s="8">
        <f>SUMPRODUCT(SUMIFS(AssessedValuation[100% Gas &amp; Elec Utilities],AssessedValuation[Dist],$C209:$E209,AssessedValuation[Tif_NonTIF],$A$4))</f>
        <v>0</v>
      </c>
      <c r="W209" s="8">
        <f t="shared" si="3"/>
        <v>0</v>
      </c>
    </row>
    <row r="210" spans="1:23" x14ac:dyDescent="0.25">
      <c r="A210">
        <f>'Assessed Non-TIF_Combined'!A210</f>
        <v>2026</v>
      </c>
      <c r="B210" t="str">
        <f>'Assessed Non-TIF_Combined'!B210</f>
        <v>01</v>
      </c>
      <c r="C210" t="str">
        <f>'Assessed Non-TIF_Combined'!C210</f>
        <v>4774</v>
      </c>
      <c r="D210" t="str">
        <f>'Assessed Non-TIF_Combined'!D210</f>
        <v/>
      </c>
      <c r="E210" t="str">
        <f>'Assessed Non-TIF_Combined'!E210</f>
        <v/>
      </c>
      <c r="F210" t="str">
        <f>'Assessed Non-TIF_Combined'!F210</f>
        <v>4774</v>
      </c>
      <c r="G210" t="str">
        <f>'Assessed Non-TIF_Combined'!G210</f>
        <v>North Fayette Valley</v>
      </c>
      <c r="H210" s="8">
        <f>SUMPRODUCT(SUMIFS(AssessedValuation[100% Residential],AssessedValuation[Dist],$C210:$E210,AssessedValuation[Tif_NonTIF],$A$4))</f>
        <v>0</v>
      </c>
      <c r="I210" s="8">
        <f>SUMPRODUCT(SUMIFS(AssessedValuation[100% Ag Land],AssessedValuation[Dist],$C210:$E210,AssessedValuation[Tif_NonTIF],$A$4))</f>
        <v>0</v>
      </c>
      <c r="J210" s="8">
        <f>SUMPRODUCT(SUMIFS(AssessedValuation[100% Ag Building],AssessedValuation[Dist],$C210:$E210,AssessedValuation[Tif_NonTIF],$A$4))</f>
        <v>0</v>
      </c>
      <c r="K210" s="8">
        <f>SUMPRODUCT(SUMIFS(AssessedValuation[100% Commercial],AssessedValuation[Dist],$C210:$E210,AssessedValuation[Tif_NonTIF],$A$4))</f>
        <v>2107924</v>
      </c>
      <c r="L210" s="8">
        <f>SUMPRODUCT(SUMIFS(AssessedValuation[100% Industrial],AssessedValuation[Dist],$C210:$E210,AssessedValuation[Tif_NonTIF],$A$4))</f>
        <v>0</v>
      </c>
      <c r="M210" s="8">
        <f>SUMPRODUCT(SUMIFS(AssessedValuation[100% Reserved],AssessedValuation[Dist],$C210:$E210,AssessedValuation[Tif_NonTIF],$A$4))</f>
        <v>0</v>
      </c>
      <c r="N210" s="8">
        <f>SUMPRODUCT(SUMIFS(AssessedValuation[100% Reserved4],AssessedValuation[Dist],$C210,AssessedValuation[Tif_NonTIF],$A$4))</f>
        <v>0</v>
      </c>
      <c r="O210" s="8">
        <f>SUMPRODUCT(SUMIFS(AssessedValuation[100% Railroads],AssessedValuation[Dist],$C210:$E210,AssessedValuation[Tif_NonTIF],$A$4))</f>
        <v>0</v>
      </c>
      <c r="P210" s="8">
        <f>SUMPRODUCT(SUMIFS(AssessedValuation[100% Utilities],AssessedValuation[Dist],$C210:$E210,AssessedValuation[Tif_NonTIF],$A$4))</f>
        <v>0</v>
      </c>
      <c r="Q210" s="8">
        <f>SUMPRODUCT(SUMIFS(AssessedValuation[100% Other],AssessedValuation[Dist],$C210:$E210,AssessedValuation[Tif_NonTIF],$A$4))</f>
        <v>0</v>
      </c>
      <c r="R210" s="8">
        <f>SUMPRODUCT(SUMIFS(AssessedValuation[100% Gross],AssessedValuation[Dist],$C210:$E210,AssessedValuation[Tif_NonTIF],$A$4))</f>
        <v>2107924</v>
      </c>
      <c r="S210" s="8">
        <f>SUMPRODUCT(SUMIFS(AssessedValuation[100% Military Exempt],AssessedValuation[Dist],$C210:$E210,AssessedValuation[Tif_NonTIF],$A$4))</f>
        <v>0</v>
      </c>
      <c r="T210" s="8">
        <f>SUMPRODUCT(SUMIFS(AssessedValuation[100% Homestead Exempt],AssessedValuation[Dist],$C210:$E210,AssessedValuation[Tif_NonTIF],$A$4))</f>
        <v>0</v>
      </c>
      <c r="U210" s="8">
        <f>SUMPRODUCT(SUMIFS(AssessedValuation[100% Net],AssessedValuation[Dist],$C210:$E210,AssessedValuation[Tif_NonTIF],$A$4))</f>
        <v>2107924</v>
      </c>
      <c r="V210" s="8">
        <f>SUMPRODUCT(SUMIFS(AssessedValuation[100% Gas &amp; Elec Utilities],AssessedValuation[Dist],$C210:$E210,AssessedValuation[Tif_NonTIF],$A$4))</f>
        <v>0</v>
      </c>
      <c r="W210" s="8">
        <f t="shared" si="3"/>
        <v>2107924</v>
      </c>
    </row>
    <row r="211" spans="1:23" x14ac:dyDescent="0.25">
      <c r="A211">
        <f>'Assessed Non-TIF_Combined'!A211</f>
        <v>2026</v>
      </c>
      <c r="B211" t="str">
        <f>'Assessed Non-TIF_Combined'!B211</f>
        <v>07</v>
      </c>
      <c r="C211" t="str">
        <f>'Assessed Non-TIF_Combined'!C211</f>
        <v>0873</v>
      </c>
      <c r="D211" t="str">
        <f>'Assessed Non-TIF_Combined'!D211</f>
        <v/>
      </c>
      <c r="E211" t="str">
        <f>'Assessed Non-TIF_Combined'!E211</f>
        <v/>
      </c>
      <c r="F211" t="str">
        <f>'Assessed Non-TIF_Combined'!F211</f>
        <v>0873</v>
      </c>
      <c r="G211" t="str">
        <f>'Assessed Non-TIF_Combined'!G211</f>
        <v>North Iowa</v>
      </c>
      <c r="H211" s="8">
        <f>SUMPRODUCT(SUMIFS(AssessedValuation[100% Residential],AssessedValuation[Dist],$C211:$E211,AssessedValuation[Tif_NonTIF],$A$4))</f>
        <v>0</v>
      </c>
      <c r="I211" s="8">
        <f>SUMPRODUCT(SUMIFS(AssessedValuation[100% Ag Land],AssessedValuation[Dist],$C211:$E211,AssessedValuation[Tif_NonTIF],$A$4))</f>
        <v>0</v>
      </c>
      <c r="J211" s="8">
        <f>SUMPRODUCT(SUMIFS(AssessedValuation[100% Ag Building],AssessedValuation[Dist],$C211:$E211,AssessedValuation[Tif_NonTIF],$A$4))</f>
        <v>0</v>
      </c>
      <c r="K211" s="8">
        <f>SUMPRODUCT(SUMIFS(AssessedValuation[100% Commercial],AssessedValuation[Dist],$C211:$E211,AssessedValuation[Tif_NonTIF],$A$4))</f>
        <v>2691305</v>
      </c>
      <c r="L211" s="8">
        <f>SUMPRODUCT(SUMIFS(AssessedValuation[100% Industrial],AssessedValuation[Dist],$C211:$E211,AssessedValuation[Tif_NonTIF],$A$4))</f>
        <v>105358608</v>
      </c>
      <c r="M211" s="8">
        <f>SUMPRODUCT(SUMIFS(AssessedValuation[100% Reserved],AssessedValuation[Dist],$C211:$E211,AssessedValuation[Tif_NonTIF],$A$4))</f>
        <v>0</v>
      </c>
      <c r="N211" s="8">
        <f>SUMPRODUCT(SUMIFS(AssessedValuation[100% Reserved4],AssessedValuation[Dist],$C211,AssessedValuation[Tif_NonTIF],$A$4))</f>
        <v>0</v>
      </c>
      <c r="O211" s="8">
        <f>SUMPRODUCT(SUMIFS(AssessedValuation[100% Railroads],AssessedValuation[Dist],$C211:$E211,AssessedValuation[Tif_NonTIF],$A$4))</f>
        <v>0</v>
      </c>
      <c r="P211" s="8">
        <f>SUMPRODUCT(SUMIFS(AssessedValuation[100% Utilities],AssessedValuation[Dist],$C211:$E211,AssessedValuation[Tif_NonTIF],$A$4))</f>
        <v>0</v>
      </c>
      <c r="Q211" s="8">
        <f>SUMPRODUCT(SUMIFS(AssessedValuation[100% Other],AssessedValuation[Dist],$C211:$E211,AssessedValuation[Tif_NonTIF],$A$4))</f>
        <v>0</v>
      </c>
      <c r="R211" s="8">
        <f>SUMPRODUCT(SUMIFS(AssessedValuation[100% Gross],AssessedValuation[Dist],$C211:$E211,AssessedValuation[Tif_NonTIF],$A$4))</f>
        <v>108049913</v>
      </c>
      <c r="S211" s="8">
        <f>SUMPRODUCT(SUMIFS(AssessedValuation[100% Military Exempt],AssessedValuation[Dist],$C211:$E211,AssessedValuation[Tif_NonTIF],$A$4))</f>
        <v>0</v>
      </c>
      <c r="T211" s="8">
        <f>SUMPRODUCT(SUMIFS(AssessedValuation[100% Homestead Exempt],AssessedValuation[Dist],$C211:$E211,AssessedValuation[Tif_NonTIF],$A$4))</f>
        <v>0</v>
      </c>
      <c r="U211" s="8">
        <f>SUMPRODUCT(SUMIFS(AssessedValuation[100% Net],AssessedValuation[Dist],$C211:$E211,AssessedValuation[Tif_NonTIF],$A$4))</f>
        <v>108049913</v>
      </c>
      <c r="V211" s="8">
        <f>SUMPRODUCT(SUMIFS(AssessedValuation[100% Gas &amp; Elec Utilities],AssessedValuation[Dist],$C211:$E211,AssessedValuation[Tif_NonTIF],$A$4))</f>
        <v>0</v>
      </c>
      <c r="W211" s="8">
        <f t="shared" si="3"/>
        <v>108049913</v>
      </c>
    </row>
    <row r="212" spans="1:23" x14ac:dyDescent="0.25">
      <c r="A212">
        <f>'Assessed Non-TIF_Combined'!A212</f>
        <v>2026</v>
      </c>
      <c r="B212" t="str">
        <f>'Assessed Non-TIF_Combined'!B212</f>
        <v>05</v>
      </c>
      <c r="C212" t="str">
        <f>'Assessed Non-TIF_Combined'!C212</f>
        <v>4778</v>
      </c>
      <c r="D212" t="str">
        <f>'Assessed Non-TIF_Combined'!D212</f>
        <v/>
      </c>
      <c r="E212" t="str">
        <f>'Assessed Non-TIF_Combined'!E212</f>
        <v/>
      </c>
      <c r="F212" t="str">
        <f>'Assessed Non-TIF_Combined'!F212</f>
        <v>4778</v>
      </c>
      <c r="G212" t="str">
        <f>'Assessed Non-TIF_Combined'!G212</f>
        <v>North Kossuth</v>
      </c>
      <c r="H212" s="8">
        <f>SUMPRODUCT(SUMIFS(AssessedValuation[100% Residential],AssessedValuation[Dist],$C212:$E212,AssessedValuation[Tif_NonTIF],$A$4))</f>
        <v>0</v>
      </c>
      <c r="I212" s="8">
        <f>SUMPRODUCT(SUMIFS(AssessedValuation[100% Ag Land],AssessedValuation[Dist],$C212:$E212,AssessedValuation[Tif_NonTIF],$A$4))</f>
        <v>0</v>
      </c>
      <c r="J212" s="8">
        <f>SUMPRODUCT(SUMIFS(AssessedValuation[100% Ag Building],AssessedValuation[Dist],$C212:$E212,AssessedValuation[Tif_NonTIF],$A$4))</f>
        <v>0</v>
      </c>
      <c r="K212" s="8">
        <f>SUMPRODUCT(SUMIFS(AssessedValuation[100% Commercial],AssessedValuation[Dist],$C212:$E212,AssessedValuation[Tif_NonTIF],$A$4))</f>
        <v>0</v>
      </c>
      <c r="L212" s="8">
        <f>SUMPRODUCT(SUMIFS(AssessedValuation[100% Industrial],AssessedValuation[Dist],$C212:$E212,AssessedValuation[Tif_NonTIF],$A$4))</f>
        <v>0</v>
      </c>
      <c r="M212" s="8">
        <f>SUMPRODUCT(SUMIFS(AssessedValuation[100% Reserved],AssessedValuation[Dist],$C212:$E212,AssessedValuation[Tif_NonTIF],$A$4))</f>
        <v>0</v>
      </c>
      <c r="N212" s="8">
        <f>SUMPRODUCT(SUMIFS(AssessedValuation[100% Reserved4],AssessedValuation[Dist],$C212,AssessedValuation[Tif_NonTIF],$A$4))</f>
        <v>0</v>
      </c>
      <c r="O212" s="8">
        <f>SUMPRODUCT(SUMIFS(AssessedValuation[100% Railroads],AssessedValuation[Dist],$C212:$E212,AssessedValuation[Tif_NonTIF],$A$4))</f>
        <v>0</v>
      </c>
      <c r="P212" s="8">
        <f>SUMPRODUCT(SUMIFS(AssessedValuation[100% Utilities],AssessedValuation[Dist],$C212:$E212,AssessedValuation[Tif_NonTIF],$A$4))</f>
        <v>0</v>
      </c>
      <c r="Q212" s="8">
        <f>SUMPRODUCT(SUMIFS(AssessedValuation[100% Other],AssessedValuation[Dist],$C212:$E212,AssessedValuation[Tif_NonTIF],$A$4))</f>
        <v>0</v>
      </c>
      <c r="R212" s="8">
        <f>SUMPRODUCT(SUMIFS(AssessedValuation[100% Gross],AssessedValuation[Dist],$C212:$E212,AssessedValuation[Tif_NonTIF],$A$4))</f>
        <v>0</v>
      </c>
      <c r="S212" s="8">
        <f>SUMPRODUCT(SUMIFS(AssessedValuation[100% Military Exempt],AssessedValuation[Dist],$C212:$E212,AssessedValuation[Tif_NonTIF],$A$4))</f>
        <v>0</v>
      </c>
      <c r="T212" s="8">
        <f>SUMPRODUCT(SUMIFS(AssessedValuation[100% Homestead Exempt],AssessedValuation[Dist],$C212:$E212,AssessedValuation[Tif_NonTIF],$A$4))</f>
        <v>0</v>
      </c>
      <c r="U212" s="8">
        <f>SUMPRODUCT(SUMIFS(AssessedValuation[100% Net],AssessedValuation[Dist],$C212:$E212,AssessedValuation[Tif_NonTIF],$A$4))</f>
        <v>0</v>
      </c>
      <c r="V212" s="8">
        <f>SUMPRODUCT(SUMIFS(AssessedValuation[100% Gas &amp; Elec Utilities],AssessedValuation[Dist],$C212:$E212,AssessedValuation[Tif_NonTIF],$A$4))</f>
        <v>0</v>
      </c>
      <c r="W212" s="8">
        <f t="shared" si="3"/>
        <v>0</v>
      </c>
    </row>
    <row r="213" spans="1:23" x14ac:dyDescent="0.25">
      <c r="A213">
        <f>'Assessed Non-TIF_Combined'!A213</f>
        <v>2026</v>
      </c>
      <c r="B213" t="str">
        <f>'Assessed Non-TIF_Combined'!B213</f>
        <v>10</v>
      </c>
      <c r="C213" t="str">
        <f>'Assessed Non-TIF_Combined'!C213</f>
        <v>4777</v>
      </c>
      <c r="D213" t="str">
        <f>'Assessed Non-TIF_Combined'!D213</f>
        <v/>
      </c>
      <c r="E213" t="str">
        <f>'Assessed Non-TIF_Combined'!E213</f>
        <v/>
      </c>
      <c r="F213" t="str">
        <f>'Assessed Non-TIF_Combined'!F213</f>
        <v>4777</v>
      </c>
      <c r="G213" t="str">
        <f>'Assessed Non-TIF_Combined'!G213</f>
        <v>North Linn</v>
      </c>
      <c r="H213" s="8">
        <f>SUMPRODUCT(SUMIFS(AssessedValuation[100% Residential],AssessedValuation[Dist],$C213:$E213,AssessedValuation[Tif_NonTIF],$A$4))</f>
        <v>0</v>
      </c>
      <c r="I213" s="8">
        <f>SUMPRODUCT(SUMIFS(AssessedValuation[100% Ag Land],AssessedValuation[Dist],$C213:$E213,AssessedValuation[Tif_NonTIF],$A$4))</f>
        <v>0</v>
      </c>
      <c r="J213" s="8">
        <f>SUMPRODUCT(SUMIFS(AssessedValuation[100% Ag Building],AssessedValuation[Dist],$C213:$E213,AssessedValuation[Tif_NonTIF],$A$4))</f>
        <v>0</v>
      </c>
      <c r="K213" s="8">
        <f>SUMPRODUCT(SUMIFS(AssessedValuation[100% Commercial],AssessedValuation[Dist],$C213:$E213,AssessedValuation[Tif_NonTIF],$A$4))</f>
        <v>0</v>
      </c>
      <c r="L213" s="8">
        <f>SUMPRODUCT(SUMIFS(AssessedValuation[100% Industrial],AssessedValuation[Dist],$C213:$E213,AssessedValuation[Tif_NonTIF],$A$4))</f>
        <v>0</v>
      </c>
      <c r="M213" s="8">
        <f>SUMPRODUCT(SUMIFS(AssessedValuation[100% Reserved],AssessedValuation[Dist],$C213:$E213,AssessedValuation[Tif_NonTIF],$A$4))</f>
        <v>0</v>
      </c>
      <c r="N213" s="8">
        <f>SUMPRODUCT(SUMIFS(AssessedValuation[100% Reserved4],AssessedValuation[Dist],$C213,AssessedValuation[Tif_NonTIF],$A$4))</f>
        <v>0</v>
      </c>
      <c r="O213" s="8">
        <f>SUMPRODUCT(SUMIFS(AssessedValuation[100% Railroads],AssessedValuation[Dist],$C213:$E213,AssessedValuation[Tif_NonTIF],$A$4))</f>
        <v>0</v>
      </c>
      <c r="P213" s="8">
        <f>SUMPRODUCT(SUMIFS(AssessedValuation[100% Utilities],AssessedValuation[Dist],$C213:$E213,AssessedValuation[Tif_NonTIF],$A$4))</f>
        <v>0</v>
      </c>
      <c r="Q213" s="8">
        <f>SUMPRODUCT(SUMIFS(AssessedValuation[100% Other],AssessedValuation[Dist],$C213:$E213,AssessedValuation[Tif_NonTIF],$A$4))</f>
        <v>0</v>
      </c>
      <c r="R213" s="8">
        <f>SUMPRODUCT(SUMIFS(AssessedValuation[100% Gross],AssessedValuation[Dist],$C213:$E213,AssessedValuation[Tif_NonTIF],$A$4))</f>
        <v>0</v>
      </c>
      <c r="S213" s="8">
        <f>SUMPRODUCT(SUMIFS(AssessedValuation[100% Military Exempt],AssessedValuation[Dist],$C213:$E213,AssessedValuation[Tif_NonTIF],$A$4))</f>
        <v>0</v>
      </c>
      <c r="T213" s="8">
        <f>SUMPRODUCT(SUMIFS(AssessedValuation[100% Homestead Exempt],AssessedValuation[Dist],$C213:$E213,AssessedValuation[Tif_NonTIF],$A$4))</f>
        <v>0</v>
      </c>
      <c r="U213" s="8">
        <f>SUMPRODUCT(SUMIFS(AssessedValuation[100% Net],AssessedValuation[Dist],$C213:$E213,AssessedValuation[Tif_NonTIF],$A$4))</f>
        <v>0</v>
      </c>
      <c r="V213" s="8">
        <f>SUMPRODUCT(SUMIFS(AssessedValuation[100% Gas &amp; Elec Utilities],AssessedValuation[Dist],$C213:$E213,AssessedValuation[Tif_NonTIF],$A$4))</f>
        <v>0</v>
      </c>
      <c r="W213" s="8">
        <f t="shared" si="3"/>
        <v>0</v>
      </c>
    </row>
    <row r="214" spans="1:23" x14ac:dyDescent="0.25">
      <c r="A214">
        <f>'Assessed Non-TIF_Combined'!A214</f>
        <v>2026</v>
      </c>
      <c r="B214" t="str">
        <f>'Assessed Non-TIF_Combined'!B214</f>
        <v>15</v>
      </c>
      <c r="C214" t="str">
        <f>'Assessed Non-TIF_Combined'!C214</f>
        <v>4776</v>
      </c>
      <c r="D214" t="str">
        <f>'Assessed Non-TIF_Combined'!D214</f>
        <v/>
      </c>
      <c r="E214" t="str">
        <f>'Assessed Non-TIF_Combined'!E214</f>
        <v/>
      </c>
      <c r="F214" t="str">
        <f>'Assessed Non-TIF_Combined'!F214</f>
        <v>4776</v>
      </c>
      <c r="G214" t="str">
        <f>'Assessed Non-TIF_Combined'!G214</f>
        <v>North Mahaska</v>
      </c>
      <c r="H214" s="8">
        <f>SUMPRODUCT(SUMIFS(AssessedValuation[100% Residential],AssessedValuation[Dist],$C214:$E214,AssessedValuation[Tif_NonTIF],$A$4))</f>
        <v>0</v>
      </c>
      <c r="I214" s="8">
        <f>SUMPRODUCT(SUMIFS(AssessedValuation[100% Ag Land],AssessedValuation[Dist],$C214:$E214,AssessedValuation[Tif_NonTIF],$A$4))</f>
        <v>0</v>
      </c>
      <c r="J214" s="8">
        <f>SUMPRODUCT(SUMIFS(AssessedValuation[100% Ag Building],AssessedValuation[Dist],$C214:$E214,AssessedValuation[Tif_NonTIF],$A$4))</f>
        <v>0</v>
      </c>
      <c r="K214" s="8">
        <f>SUMPRODUCT(SUMIFS(AssessedValuation[100% Commercial],AssessedValuation[Dist],$C214:$E214,AssessedValuation[Tif_NonTIF],$A$4))</f>
        <v>0</v>
      </c>
      <c r="L214" s="8">
        <f>SUMPRODUCT(SUMIFS(AssessedValuation[100% Industrial],AssessedValuation[Dist],$C214:$E214,AssessedValuation[Tif_NonTIF],$A$4))</f>
        <v>72795266</v>
      </c>
      <c r="M214" s="8">
        <f>SUMPRODUCT(SUMIFS(AssessedValuation[100% Reserved],AssessedValuation[Dist],$C214:$E214,AssessedValuation[Tif_NonTIF],$A$4))</f>
        <v>0</v>
      </c>
      <c r="N214" s="8">
        <f>SUMPRODUCT(SUMIFS(AssessedValuation[100% Reserved4],AssessedValuation[Dist],$C214,AssessedValuation[Tif_NonTIF],$A$4))</f>
        <v>0</v>
      </c>
      <c r="O214" s="8">
        <f>SUMPRODUCT(SUMIFS(AssessedValuation[100% Railroads],AssessedValuation[Dist],$C214:$E214,AssessedValuation[Tif_NonTIF],$A$4))</f>
        <v>0</v>
      </c>
      <c r="P214" s="8">
        <f>SUMPRODUCT(SUMIFS(AssessedValuation[100% Utilities],AssessedValuation[Dist],$C214:$E214,AssessedValuation[Tif_NonTIF],$A$4))</f>
        <v>0</v>
      </c>
      <c r="Q214" s="8">
        <f>SUMPRODUCT(SUMIFS(AssessedValuation[100% Other],AssessedValuation[Dist],$C214:$E214,AssessedValuation[Tif_NonTIF],$A$4))</f>
        <v>0</v>
      </c>
      <c r="R214" s="8">
        <f>SUMPRODUCT(SUMIFS(AssessedValuation[100% Gross],AssessedValuation[Dist],$C214:$E214,AssessedValuation[Tif_NonTIF],$A$4))</f>
        <v>72795266</v>
      </c>
      <c r="S214" s="8">
        <f>SUMPRODUCT(SUMIFS(AssessedValuation[100% Military Exempt],AssessedValuation[Dist],$C214:$E214,AssessedValuation[Tif_NonTIF],$A$4))</f>
        <v>0</v>
      </c>
      <c r="T214" s="8">
        <f>SUMPRODUCT(SUMIFS(AssessedValuation[100% Homestead Exempt],AssessedValuation[Dist],$C214:$E214,AssessedValuation[Tif_NonTIF],$A$4))</f>
        <v>0</v>
      </c>
      <c r="U214" s="8">
        <f>SUMPRODUCT(SUMIFS(AssessedValuation[100% Net],AssessedValuation[Dist],$C214:$E214,AssessedValuation[Tif_NonTIF],$A$4))</f>
        <v>72795266</v>
      </c>
      <c r="V214" s="8">
        <f>SUMPRODUCT(SUMIFS(AssessedValuation[100% Gas &amp; Elec Utilities],AssessedValuation[Dist],$C214:$E214,AssessedValuation[Tif_NonTIF],$A$4))</f>
        <v>0</v>
      </c>
      <c r="W214" s="8">
        <f t="shared" si="3"/>
        <v>72795266</v>
      </c>
    </row>
    <row r="215" spans="1:23" x14ac:dyDescent="0.25">
      <c r="A215">
        <f>'Assessed Non-TIF_Combined'!A215</f>
        <v>2026</v>
      </c>
      <c r="B215" t="str">
        <f>'Assessed Non-TIF_Combined'!B215</f>
        <v>11</v>
      </c>
      <c r="C215" t="str">
        <f>'Assessed Non-TIF_Combined'!C215</f>
        <v>4779</v>
      </c>
      <c r="D215" t="str">
        <f>'Assessed Non-TIF_Combined'!D215</f>
        <v/>
      </c>
      <c r="E215" t="str">
        <f>'Assessed Non-TIF_Combined'!E215</f>
        <v/>
      </c>
      <c r="F215" t="str">
        <f>'Assessed Non-TIF_Combined'!F215</f>
        <v>4779</v>
      </c>
      <c r="G215" t="str">
        <f>'Assessed Non-TIF_Combined'!G215</f>
        <v>North Polk</v>
      </c>
      <c r="H215" s="8">
        <f>SUMPRODUCT(SUMIFS(AssessedValuation[100% Residential],AssessedValuation[Dist],$C215:$E215,AssessedValuation[Tif_NonTIF],$A$4))</f>
        <v>117438806</v>
      </c>
      <c r="I215" s="8">
        <f>SUMPRODUCT(SUMIFS(AssessedValuation[100% Ag Land],AssessedValuation[Dist],$C215:$E215,AssessedValuation[Tif_NonTIF],$A$4))</f>
        <v>0</v>
      </c>
      <c r="J215" s="8">
        <f>SUMPRODUCT(SUMIFS(AssessedValuation[100% Ag Building],AssessedValuation[Dist],$C215:$E215,AssessedValuation[Tif_NonTIF],$A$4))</f>
        <v>0</v>
      </c>
      <c r="K215" s="8">
        <f>SUMPRODUCT(SUMIFS(AssessedValuation[100% Commercial],AssessedValuation[Dist],$C215:$E215,AssessedValuation[Tif_NonTIF],$A$4))</f>
        <v>5050878</v>
      </c>
      <c r="L215" s="8">
        <f>SUMPRODUCT(SUMIFS(AssessedValuation[100% Industrial],AssessedValuation[Dist],$C215:$E215,AssessedValuation[Tif_NonTIF],$A$4))</f>
        <v>381478</v>
      </c>
      <c r="M215" s="8">
        <f>SUMPRODUCT(SUMIFS(AssessedValuation[100% Reserved],AssessedValuation[Dist],$C215:$E215,AssessedValuation[Tif_NonTIF],$A$4))</f>
        <v>0</v>
      </c>
      <c r="N215" s="8">
        <f>SUMPRODUCT(SUMIFS(AssessedValuation[100% Reserved4],AssessedValuation[Dist],$C215,AssessedValuation[Tif_NonTIF],$A$4))</f>
        <v>0</v>
      </c>
      <c r="O215" s="8">
        <f>SUMPRODUCT(SUMIFS(AssessedValuation[100% Railroads],AssessedValuation[Dist],$C215:$E215,AssessedValuation[Tif_NonTIF],$A$4))</f>
        <v>0</v>
      </c>
      <c r="P215" s="8">
        <f>SUMPRODUCT(SUMIFS(AssessedValuation[100% Utilities],AssessedValuation[Dist],$C215:$E215,AssessedValuation[Tif_NonTIF],$A$4))</f>
        <v>0</v>
      </c>
      <c r="Q215" s="8">
        <f>SUMPRODUCT(SUMIFS(AssessedValuation[100% Other],AssessedValuation[Dist],$C215:$E215,AssessedValuation[Tif_NonTIF],$A$4))</f>
        <v>0</v>
      </c>
      <c r="R215" s="8">
        <f>SUMPRODUCT(SUMIFS(AssessedValuation[100% Gross],AssessedValuation[Dist],$C215:$E215,AssessedValuation[Tif_NonTIF],$A$4))</f>
        <v>122871162</v>
      </c>
      <c r="S215" s="8">
        <f>SUMPRODUCT(SUMIFS(AssessedValuation[100% Military Exempt],AssessedValuation[Dist],$C215:$E215,AssessedValuation[Tif_NonTIF],$A$4))</f>
        <v>36000</v>
      </c>
      <c r="T215" s="8">
        <f>SUMPRODUCT(SUMIFS(AssessedValuation[100% Homestead Exempt],AssessedValuation[Dist],$C215:$E215,AssessedValuation[Tif_NonTIF],$A$4))</f>
        <v>84500</v>
      </c>
      <c r="U215" s="8">
        <f>SUMPRODUCT(SUMIFS(AssessedValuation[100% Net],AssessedValuation[Dist],$C215:$E215,AssessedValuation[Tif_NonTIF],$A$4))</f>
        <v>122750662</v>
      </c>
      <c r="V215" s="8">
        <f>SUMPRODUCT(SUMIFS(AssessedValuation[100% Gas &amp; Elec Utilities],AssessedValuation[Dist],$C215:$E215,AssessedValuation[Tif_NonTIF],$A$4))</f>
        <v>0</v>
      </c>
      <c r="W215" s="8">
        <f t="shared" si="3"/>
        <v>122750662</v>
      </c>
    </row>
    <row r="216" spans="1:23" x14ac:dyDescent="0.25">
      <c r="A216">
        <f>'Assessed Non-TIF_Combined'!A216</f>
        <v>2026</v>
      </c>
      <c r="B216" t="str">
        <f>'Assessed Non-TIF_Combined'!B216</f>
        <v>09</v>
      </c>
      <c r="C216" t="str">
        <f>'Assessed Non-TIF_Combined'!C216</f>
        <v>4784</v>
      </c>
      <c r="D216" t="str">
        <f>'Assessed Non-TIF_Combined'!D216</f>
        <v/>
      </c>
      <c r="E216" t="str">
        <f>'Assessed Non-TIF_Combined'!E216</f>
        <v/>
      </c>
      <c r="F216" t="str">
        <f>'Assessed Non-TIF_Combined'!F216</f>
        <v>4784</v>
      </c>
      <c r="G216" t="str">
        <f>'Assessed Non-TIF_Combined'!G216</f>
        <v>North Scott</v>
      </c>
      <c r="H216" s="8">
        <f>SUMPRODUCT(SUMIFS(AssessedValuation[100% Residential],AssessedValuation[Dist],$C216:$E216,AssessedValuation[Tif_NonTIF],$A$4))</f>
        <v>27221908</v>
      </c>
      <c r="I216" s="8">
        <f>SUMPRODUCT(SUMIFS(AssessedValuation[100% Ag Land],AssessedValuation[Dist],$C216:$E216,AssessedValuation[Tif_NonTIF],$A$4))</f>
        <v>0</v>
      </c>
      <c r="J216" s="8">
        <f>SUMPRODUCT(SUMIFS(AssessedValuation[100% Ag Building],AssessedValuation[Dist],$C216:$E216,AssessedValuation[Tif_NonTIF],$A$4))</f>
        <v>0</v>
      </c>
      <c r="K216" s="8">
        <f>SUMPRODUCT(SUMIFS(AssessedValuation[100% Commercial],AssessedValuation[Dist],$C216:$E216,AssessedValuation[Tif_NonTIF],$A$4))</f>
        <v>39281523</v>
      </c>
      <c r="L216" s="8">
        <f>SUMPRODUCT(SUMIFS(AssessedValuation[100% Industrial],AssessedValuation[Dist],$C216:$E216,AssessedValuation[Tif_NonTIF],$A$4))</f>
        <v>65097651</v>
      </c>
      <c r="M216" s="8">
        <f>SUMPRODUCT(SUMIFS(AssessedValuation[100% Reserved],AssessedValuation[Dist],$C216:$E216,AssessedValuation[Tif_NonTIF],$A$4))</f>
        <v>0</v>
      </c>
      <c r="N216" s="8">
        <f>SUMPRODUCT(SUMIFS(AssessedValuation[100% Reserved4],AssessedValuation[Dist],$C216,AssessedValuation[Tif_NonTIF],$A$4))</f>
        <v>0</v>
      </c>
      <c r="O216" s="8">
        <f>SUMPRODUCT(SUMIFS(AssessedValuation[100% Railroads],AssessedValuation[Dist],$C216:$E216,AssessedValuation[Tif_NonTIF],$A$4))</f>
        <v>0</v>
      </c>
      <c r="P216" s="8">
        <f>SUMPRODUCT(SUMIFS(AssessedValuation[100% Utilities],AssessedValuation[Dist],$C216:$E216,AssessedValuation[Tif_NonTIF],$A$4))</f>
        <v>0</v>
      </c>
      <c r="Q216" s="8">
        <f>SUMPRODUCT(SUMIFS(AssessedValuation[100% Other],AssessedValuation[Dist],$C216:$E216,AssessedValuation[Tif_NonTIF],$A$4))</f>
        <v>0</v>
      </c>
      <c r="R216" s="8">
        <f>SUMPRODUCT(SUMIFS(AssessedValuation[100% Gross],AssessedValuation[Dist],$C216:$E216,AssessedValuation[Tif_NonTIF],$A$4))</f>
        <v>131601082</v>
      </c>
      <c r="S216" s="8">
        <f>SUMPRODUCT(SUMIFS(AssessedValuation[100% Military Exempt],AssessedValuation[Dist],$C216:$E216,AssessedValuation[Tif_NonTIF],$A$4))</f>
        <v>0</v>
      </c>
      <c r="T216" s="8">
        <f>SUMPRODUCT(SUMIFS(AssessedValuation[100% Homestead Exempt],AssessedValuation[Dist],$C216:$E216,AssessedValuation[Tif_NonTIF],$A$4))</f>
        <v>0</v>
      </c>
      <c r="U216" s="8">
        <f>SUMPRODUCT(SUMIFS(AssessedValuation[100% Net],AssessedValuation[Dist],$C216:$E216,AssessedValuation[Tif_NonTIF],$A$4))</f>
        <v>131601082</v>
      </c>
      <c r="V216" s="8">
        <f>SUMPRODUCT(SUMIFS(AssessedValuation[100% Gas &amp; Elec Utilities],AssessedValuation[Dist],$C216:$E216,AssessedValuation[Tif_NonTIF],$A$4))</f>
        <v>0</v>
      </c>
      <c r="W216" s="8">
        <f t="shared" si="3"/>
        <v>131601082</v>
      </c>
    </row>
    <row r="217" spans="1:23" x14ac:dyDescent="0.25">
      <c r="A217">
        <f>'Assessed Non-TIF_Combined'!A217</f>
        <v>2026</v>
      </c>
      <c r="B217" t="str">
        <f>'Assessed Non-TIF_Combined'!B217</f>
        <v>07</v>
      </c>
      <c r="C217" t="str">
        <f>'Assessed Non-TIF_Combined'!C217</f>
        <v>4785</v>
      </c>
      <c r="D217" t="str">
        <f>'Assessed Non-TIF_Combined'!D217</f>
        <v/>
      </c>
      <c r="E217" t="str">
        <f>'Assessed Non-TIF_Combined'!E217</f>
        <v/>
      </c>
      <c r="F217" t="str">
        <f>'Assessed Non-TIF_Combined'!F217</f>
        <v>4785</v>
      </c>
      <c r="G217" t="str">
        <f>'Assessed Non-TIF_Combined'!G217</f>
        <v>North Tama</v>
      </c>
      <c r="H217" s="8">
        <f>SUMPRODUCT(SUMIFS(AssessedValuation[100% Residential],AssessedValuation[Dist],$C217:$E217,AssessedValuation[Tif_NonTIF],$A$4))</f>
        <v>0</v>
      </c>
      <c r="I217" s="8">
        <f>SUMPRODUCT(SUMIFS(AssessedValuation[100% Ag Land],AssessedValuation[Dist],$C217:$E217,AssessedValuation[Tif_NonTIF],$A$4))</f>
        <v>0</v>
      </c>
      <c r="J217" s="8">
        <f>SUMPRODUCT(SUMIFS(AssessedValuation[100% Ag Building],AssessedValuation[Dist],$C217:$E217,AssessedValuation[Tif_NonTIF],$A$4))</f>
        <v>0</v>
      </c>
      <c r="K217" s="8">
        <f>SUMPRODUCT(SUMIFS(AssessedValuation[100% Commercial],AssessedValuation[Dist],$C217:$E217,AssessedValuation[Tif_NonTIF],$A$4))</f>
        <v>0</v>
      </c>
      <c r="L217" s="8">
        <f>SUMPRODUCT(SUMIFS(AssessedValuation[100% Industrial],AssessedValuation[Dist],$C217:$E217,AssessedValuation[Tif_NonTIF],$A$4))</f>
        <v>0</v>
      </c>
      <c r="M217" s="8">
        <f>SUMPRODUCT(SUMIFS(AssessedValuation[100% Reserved],AssessedValuation[Dist],$C217:$E217,AssessedValuation[Tif_NonTIF],$A$4))</f>
        <v>0</v>
      </c>
      <c r="N217" s="8">
        <f>SUMPRODUCT(SUMIFS(AssessedValuation[100% Reserved4],AssessedValuation[Dist],$C217,AssessedValuation[Tif_NonTIF],$A$4))</f>
        <v>0</v>
      </c>
      <c r="O217" s="8">
        <f>SUMPRODUCT(SUMIFS(AssessedValuation[100% Railroads],AssessedValuation[Dist],$C217:$E217,AssessedValuation[Tif_NonTIF],$A$4))</f>
        <v>0</v>
      </c>
      <c r="P217" s="8">
        <f>SUMPRODUCT(SUMIFS(AssessedValuation[100% Utilities],AssessedValuation[Dist],$C217:$E217,AssessedValuation[Tif_NonTIF],$A$4))</f>
        <v>0</v>
      </c>
      <c r="Q217" s="8">
        <f>SUMPRODUCT(SUMIFS(AssessedValuation[100% Other],AssessedValuation[Dist],$C217:$E217,AssessedValuation[Tif_NonTIF],$A$4))</f>
        <v>0</v>
      </c>
      <c r="R217" s="8">
        <f>SUMPRODUCT(SUMIFS(AssessedValuation[100% Gross],AssessedValuation[Dist],$C217:$E217,AssessedValuation[Tif_NonTIF],$A$4))</f>
        <v>0</v>
      </c>
      <c r="S217" s="8">
        <f>SUMPRODUCT(SUMIFS(AssessedValuation[100% Military Exempt],AssessedValuation[Dist],$C217:$E217,AssessedValuation[Tif_NonTIF],$A$4))</f>
        <v>0</v>
      </c>
      <c r="T217" s="8">
        <f>SUMPRODUCT(SUMIFS(AssessedValuation[100% Homestead Exempt],AssessedValuation[Dist],$C217:$E217,AssessedValuation[Tif_NonTIF],$A$4))</f>
        <v>0</v>
      </c>
      <c r="U217" s="8">
        <f>SUMPRODUCT(SUMIFS(AssessedValuation[100% Net],AssessedValuation[Dist],$C217:$E217,AssessedValuation[Tif_NonTIF],$A$4))</f>
        <v>0</v>
      </c>
      <c r="V217" s="8">
        <f>SUMPRODUCT(SUMIFS(AssessedValuation[100% Gas &amp; Elec Utilities],AssessedValuation[Dist],$C217:$E217,AssessedValuation[Tif_NonTIF],$A$4))</f>
        <v>0</v>
      </c>
      <c r="W217" s="8">
        <f t="shared" si="3"/>
        <v>0</v>
      </c>
    </row>
    <row r="218" spans="1:23" x14ac:dyDescent="0.25">
      <c r="A218">
        <f>'Assessed Non-TIF_Combined'!A218</f>
        <v>2026</v>
      </c>
      <c r="B218" t="str">
        <f>'Assessed Non-TIF_Combined'!B218</f>
        <v>05</v>
      </c>
      <c r="C218" t="str">
        <f>'Assessed Non-TIF_Combined'!C218</f>
        <v>0333</v>
      </c>
      <c r="D218" t="str">
        <f>'Assessed Non-TIF_Combined'!D218</f>
        <v/>
      </c>
      <c r="E218" t="str">
        <f>'Assessed Non-TIF_Combined'!E218</f>
        <v/>
      </c>
      <c r="F218" t="str">
        <f>'Assessed Non-TIF_Combined'!F218</f>
        <v>0333</v>
      </c>
      <c r="G218" t="str">
        <f>'Assessed Non-TIF_Combined'!G218</f>
        <v>North Union</v>
      </c>
      <c r="H218" s="8">
        <f>SUMPRODUCT(SUMIFS(AssessedValuation[100% Residential],AssessedValuation[Dist],$C218:$E218,AssessedValuation[Tif_NonTIF],$A$4))</f>
        <v>0</v>
      </c>
      <c r="I218" s="8">
        <f>SUMPRODUCT(SUMIFS(AssessedValuation[100% Ag Land],AssessedValuation[Dist],$C218:$E218,AssessedValuation[Tif_NonTIF],$A$4))</f>
        <v>0</v>
      </c>
      <c r="J218" s="8">
        <f>SUMPRODUCT(SUMIFS(AssessedValuation[100% Ag Building],AssessedValuation[Dist],$C218:$E218,AssessedValuation[Tif_NonTIF],$A$4))</f>
        <v>0</v>
      </c>
      <c r="K218" s="8">
        <f>SUMPRODUCT(SUMIFS(AssessedValuation[100% Commercial],AssessedValuation[Dist],$C218:$E218,AssessedValuation[Tif_NonTIF],$A$4))</f>
        <v>0</v>
      </c>
      <c r="L218" s="8">
        <f>SUMPRODUCT(SUMIFS(AssessedValuation[100% Industrial],AssessedValuation[Dist],$C218:$E218,AssessedValuation[Tif_NonTIF],$A$4))</f>
        <v>40264900</v>
      </c>
      <c r="M218" s="8">
        <f>SUMPRODUCT(SUMIFS(AssessedValuation[100% Reserved],AssessedValuation[Dist],$C218:$E218,AssessedValuation[Tif_NonTIF],$A$4))</f>
        <v>0</v>
      </c>
      <c r="N218" s="8">
        <f>SUMPRODUCT(SUMIFS(AssessedValuation[100% Reserved4],AssessedValuation[Dist],$C218,AssessedValuation[Tif_NonTIF],$A$4))</f>
        <v>0</v>
      </c>
      <c r="O218" s="8">
        <f>SUMPRODUCT(SUMIFS(AssessedValuation[100% Railroads],AssessedValuation[Dist],$C218:$E218,AssessedValuation[Tif_NonTIF],$A$4))</f>
        <v>0</v>
      </c>
      <c r="P218" s="8">
        <f>SUMPRODUCT(SUMIFS(AssessedValuation[100% Utilities],AssessedValuation[Dist],$C218:$E218,AssessedValuation[Tif_NonTIF],$A$4))</f>
        <v>0</v>
      </c>
      <c r="Q218" s="8">
        <f>SUMPRODUCT(SUMIFS(AssessedValuation[100% Other],AssessedValuation[Dist],$C218:$E218,AssessedValuation[Tif_NonTIF],$A$4))</f>
        <v>0</v>
      </c>
      <c r="R218" s="8">
        <f>SUMPRODUCT(SUMIFS(AssessedValuation[100% Gross],AssessedValuation[Dist],$C218:$E218,AssessedValuation[Tif_NonTIF],$A$4))</f>
        <v>40264900</v>
      </c>
      <c r="S218" s="8">
        <f>SUMPRODUCT(SUMIFS(AssessedValuation[100% Military Exempt],AssessedValuation[Dist],$C218:$E218,AssessedValuation[Tif_NonTIF],$A$4))</f>
        <v>0</v>
      </c>
      <c r="T218" s="8">
        <f>SUMPRODUCT(SUMIFS(AssessedValuation[100% Homestead Exempt],AssessedValuation[Dist],$C218:$E218,AssessedValuation[Tif_NonTIF],$A$4))</f>
        <v>0</v>
      </c>
      <c r="U218" s="8">
        <f>SUMPRODUCT(SUMIFS(AssessedValuation[100% Net],AssessedValuation[Dist],$C218:$E218,AssessedValuation[Tif_NonTIF],$A$4))</f>
        <v>40264900</v>
      </c>
      <c r="V218" s="8">
        <f>SUMPRODUCT(SUMIFS(AssessedValuation[100% Gas &amp; Elec Utilities],AssessedValuation[Dist],$C218:$E218,AssessedValuation[Tif_NonTIF],$A$4))</f>
        <v>0</v>
      </c>
      <c r="W218" s="8">
        <f t="shared" si="3"/>
        <v>40264900</v>
      </c>
    </row>
    <row r="219" spans="1:23" x14ac:dyDescent="0.25">
      <c r="A219">
        <f>'Assessed Non-TIF_Combined'!A219</f>
        <v>2026</v>
      </c>
      <c r="B219" t="str">
        <f>'Assessed Non-TIF_Combined'!B219</f>
        <v>09</v>
      </c>
      <c r="C219" t="str">
        <f>'Assessed Non-TIF_Combined'!C219</f>
        <v>4773</v>
      </c>
      <c r="D219" t="str">
        <f>'Assessed Non-TIF_Combined'!D219</f>
        <v/>
      </c>
      <c r="E219" t="str">
        <f>'Assessed Non-TIF_Combined'!E219</f>
        <v/>
      </c>
      <c r="F219" t="str">
        <f>'Assessed Non-TIF_Combined'!F219</f>
        <v>4773</v>
      </c>
      <c r="G219" t="str">
        <f>'Assessed Non-TIF_Combined'!G219</f>
        <v>Northeast</v>
      </c>
      <c r="H219" s="8">
        <f>SUMPRODUCT(SUMIFS(AssessedValuation[100% Residential],AssessedValuation[Dist],$C219:$E219,AssessedValuation[Tif_NonTIF],$A$4))</f>
        <v>0</v>
      </c>
      <c r="I219" s="8">
        <f>SUMPRODUCT(SUMIFS(AssessedValuation[100% Ag Land],AssessedValuation[Dist],$C219:$E219,AssessedValuation[Tif_NonTIF],$A$4))</f>
        <v>0</v>
      </c>
      <c r="J219" s="8">
        <f>SUMPRODUCT(SUMIFS(AssessedValuation[100% Ag Building],AssessedValuation[Dist],$C219:$E219,AssessedValuation[Tif_NonTIF],$A$4))</f>
        <v>0</v>
      </c>
      <c r="K219" s="8">
        <f>SUMPRODUCT(SUMIFS(AssessedValuation[100% Commercial],AssessedValuation[Dist],$C219:$E219,AssessedValuation[Tif_NonTIF],$A$4))</f>
        <v>0</v>
      </c>
      <c r="L219" s="8">
        <f>SUMPRODUCT(SUMIFS(AssessedValuation[100% Industrial],AssessedValuation[Dist],$C219:$E219,AssessedValuation[Tif_NonTIF],$A$4))</f>
        <v>0</v>
      </c>
      <c r="M219" s="8">
        <f>SUMPRODUCT(SUMIFS(AssessedValuation[100% Reserved],AssessedValuation[Dist],$C219:$E219,AssessedValuation[Tif_NonTIF],$A$4))</f>
        <v>0</v>
      </c>
      <c r="N219" s="8">
        <f>SUMPRODUCT(SUMIFS(AssessedValuation[100% Reserved4],AssessedValuation[Dist],$C219,AssessedValuation[Tif_NonTIF],$A$4))</f>
        <v>0</v>
      </c>
      <c r="O219" s="8">
        <f>SUMPRODUCT(SUMIFS(AssessedValuation[100% Railroads],AssessedValuation[Dist],$C219:$E219,AssessedValuation[Tif_NonTIF],$A$4))</f>
        <v>0</v>
      </c>
      <c r="P219" s="8">
        <f>SUMPRODUCT(SUMIFS(AssessedValuation[100% Utilities],AssessedValuation[Dist],$C219:$E219,AssessedValuation[Tif_NonTIF],$A$4))</f>
        <v>0</v>
      </c>
      <c r="Q219" s="8">
        <f>SUMPRODUCT(SUMIFS(AssessedValuation[100% Other],AssessedValuation[Dist],$C219:$E219,AssessedValuation[Tif_NonTIF],$A$4))</f>
        <v>0</v>
      </c>
      <c r="R219" s="8">
        <f>SUMPRODUCT(SUMIFS(AssessedValuation[100% Gross],AssessedValuation[Dist],$C219:$E219,AssessedValuation[Tif_NonTIF],$A$4))</f>
        <v>0</v>
      </c>
      <c r="S219" s="8">
        <f>SUMPRODUCT(SUMIFS(AssessedValuation[100% Military Exempt],AssessedValuation[Dist],$C219:$E219,AssessedValuation[Tif_NonTIF],$A$4))</f>
        <v>0</v>
      </c>
      <c r="T219" s="8">
        <f>SUMPRODUCT(SUMIFS(AssessedValuation[100% Homestead Exempt],AssessedValuation[Dist],$C219:$E219,AssessedValuation[Tif_NonTIF],$A$4))</f>
        <v>0</v>
      </c>
      <c r="U219" s="8">
        <f>SUMPRODUCT(SUMIFS(AssessedValuation[100% Net],AssessedValuation[Dist],$C219:$E219,AssessedValuation[Tif_NonTIF],$A$4))</f>
        <v>0</v>
      </c>
      <c r="V219" s="8">
        <f>SUMPRODUCT(SUMIFS(AssessedValuation[100% Gas &amp; Elec Utilities],AssessedValuation[Dist],$C219:$E219,AssessedValuation[Tif_NonTIF],$A$4))</f>
        <v>0</v>
      </c>
      <c r="W219" s="8">
        <f t="shared" si="3"/>
        <v>0</v>
      </c>
    </row>
    <row r="220" spans="1:23" x14ac:dyDescent="0.25">
      <c r="A220">
        <f>'Assessed Non-TIF_Combined'!A220</f>
        <v>2026</v>
      </c>
      <c r="B220" t="str">
        <f>'Assessed Non-TIF_Combined'!B220</f>
        <v>07</v>
      </c>
      <c r="C220" t="str">
        <f>'Assessed Non-TIF_Combined'!C220</f>
        <v>4788</v>
      </c>
      <c r="D220" t="str">
        <f>'Assessed Non-TIF_Combined'!D220</f>
        <v/>
      </c>
      <c r="E220" t="str">
        <f>'Assessed Non-TIF_Combined'!E220</f>
        <v/>
      </c>
      <c r="F220" t="str">
        <f>'Assessed Non-TIF_Combined'!F220</f>
        <v>4788</v>
      </c>
      <c r="G220" t="str">
        <f>'Assessed Non-TIF_Combined'!G220</f>
        <v>Northwood-Kensett</v>
      </c>
      <c r="H220" s="8">
        <f>SUMPRODUCT(SUMIFS(AssessedValuation[100% Residential],AssessedValuation[Dist],$C220:$E220,AssessedValuation[Tif_NonTIF],$A$4))</f>
        <v>6441749</v>
      </c>
      <c r="I220" s="8">
        <f>SUMPRODUCT(SUMIFS(AssessedValuation[100% Ag Land],AssessedValuation[Dist],$C220:$E220,AssessedValuation[Tif_NonTIF],$A$4))</f>
        <v>11</v>
      </c>
      <c r="J220" s="8">
        <f>SUMPRODUCT(SUMIFS(AssessedValuation[100% Ag Building],AssessedValuation[Dist],$C220:$E220,AssessedValuation[Tif_NonTIF],$A$4))</f>
        <v>1</v>
      </c>
      <c r="K220" s="8">
        <f>SUMPRODUCT(SUMIFS(AssessedValuation[100% Commercial],AssessedValuation[Dist],$C220:$E220,AssessedValuation[Tif_NonTIF],$A$4))</f>
        <v>1087896</v>
      </c>
      <c r="L220" s="8">
        <f>SUMPRODUCT(SUMIFS(AssessedValuation[100% Industrial],AssessedValuation[Dist],$C220:$E220,AssessedValuation[Tif_NonTIF],$A$4))</f>
        <v>97934590</v>
      </c>
      <c r="M220" s="8">
        <f>SUMPRODUCT(SUMIFS(AssessedValuation[100% Reserved],AssessedValuation[Dist],$C220:$E220,AssessedValuation[Tif_NonTIF],$A$4))</f>
        <v>0</v>
      </c>
      <c r="N220" s="8">
        <f>SUMPRODUCT(SUMIFS(AssessedValuation[100% Reserved4],AssessedValuation[Dist],$C220,AssessedValuation[Tif_NonTIF],$A$4))</f>
        <v>0</v>
      </c>
      <c r="O220" s="8">
        <f>SUMPRODUCT(SUMIFS(AssessedValuation[100% Railroads],AssessedValuation[Dist],$C220:$E220,AssessedValuation[Tif_NonTIF],$A$4))</f>
        <v>0</v>
      </c>
      <c r="P220" s="8">
        <f>SUMPRODUCT(SUMIFS(AssessedValuation[100% Utilities],AssessedValuation[Dist],$C220:$E220,AssessedValuation[Tif_NonTIF],$A$4))</f>
        <v>0</v>
      </c>
      <c r="Q220" s="8">
        <f>SUMPRODUCT(SUMIFS(AssessedValuation[100% Other],AssessedValuation[Dist],$C220:$E220,AssessedValuation[Tif_NonTIF],$A$4))</f>
        <v>0</v>
      </c>
      <c r="R220" s="8">
        <f>SUMPRODUCT(SUMIFS(AssessedValuation[100% Gross],AssessedValuation[Dist],$C220:$E220,AssessedValuation[Tif_NonTIF],$A$4))</f>
        <v>105464247</v>
      </c>
      <c r="S220" s="8">
        <f>SUMPRODUCT(SUMIFS(AssessedValuation[100% Military Exempt],AssessedValuation[Dist],$C220:$E220,AssessedValuation[Tif_NonTIF],$A$4))</f>
        <v>0</v>
      </c>
      <c r="T220" s="8">
        <f>SUMPRODUCT(SUMIFS(AssessedValuation[100% Homestead Exempt],AssessedValuation[Dist],$C220:$E220,AssessedValuation[Tif_NonTIF],$A$4))</f>
        <v>0</v>
      </c>
      <c r="U220" s="8">
        <f>SUMPRODUCT(SUMIFS(AssessedValuation[100% Net],AssessedValuation[Dist],$C220:$E220,AssessedValuation[Tif_NonTIF],$A$4))</f>
        <v>105464247</v>
      </c>
      <c r="V220" s="8">
        <f>SUMPRODUCT(SUMIFS(AssessedValuation[100% Gas &amp; Elec Utilities],AssessedValuation[Dist],$C220:$E220,AssessedValuation[Tif_NonTIF],$A$4))</f>
        <v>0</v>
      </c>
      <c r="W220" s="8">
        <f t="shared" si="3"/>
        <v>105464247</v>
      </c>
    </row>
    <row r="221" spans="1:23" x14ac:dyDescent="0.25">
      <c r="A221">
        <f>'Assessed Non-TIF_Combined'!A221</f>
        <v>2026</v>
      </c>
      <c r="B221" t="str">
        <f>'Assessed Non-TIF_Combined'!B221</f>
        <v>11</v>
      </c>
      <c r="C221" t="str">
        <f>'Assessed Non-TIF_Combined'!C221</f>
        <v>4797</v>
      </c>
      <c r="D221" t="str">
        <f>'Assessed Non-TIF_Combined'!D221</f>
        <v/>
      </c>
      <c r="E221" t="str">
        <f>'Assessed Non-TIF_Combined'!E221</f>
        <v/>
      </c>
      <c r="F221" t="str">
        <f>'Assessed Non-TIF_Combined'!F221</f>
        <v>4797</v>
      </c>
      <c r="G221" t="str">
        <f>'Assessed Non-TIF_Combined'!G221</f>
        <v>Norwalk</v>
      </c>
      <c r="H221" s="8">
        <f>SUMPRODUCT(SUMIFS(AssessedValuation[100% Residential],AssessedValuation[Dist],$C221:$E221,AssessedValuation[Tif_NonTIF],$A$4))</f>
        <v>29966265</v>
      </c>
      <c r="I221" s="8">
        <f>SUMPRODUCT(SUMIFS(AssessedValuation[100% Ag Land],AssessedValuation[Dist],$C221:$E221,AssessedValuation[Tif_NonTIF],$A$4))</f>
        <v>214350</v>
      </c>
      <c r="J221" s="8">
        <f>SUMPRODUCT(SUMIFS(AssessedValuation[100% Ag Building],AssessedValuation[Dist],$C221:$E221,AssessedValuation[Tif_NonTIF],$A$4))</f>
        <v>19245</v>
      </c>
      <c r="K221" s="8">
        <f>SUMPRODUCT(SUMIFS(AssessedValuation[100% Commercial],AssessedValuation[Dist],$C221:$E221,AssessedValuation[Tif_NonTIF],$A$4))</f>
        <v>64273660</v>
      </c>
      <c r="L221" s="8">
        <f>SUMPRODUCT(SUMIFS(AssessedValuation[100% Industrial],AssessedValuation[Dist],$C221:$E221,AssessedValuation[Tif_NonTIF],$A$4))</f>
        <v>353937475</v>
      </c>
      <c r="M221" s="8">
        <f>SUMPRODUCT(SUMIFS(AssessedValuation[100% Reserved],AssessedValuation[Dist],$C221:$E221,AssessedValuation[Tif_NonTIF],$A$4))</f>
        <v>0</v>
      </c>
      <c r="N221" s="8">
        <f>SUMPRODUCT(SUMIFS(AssessedValuation[100% Reserved4],AssessedValuation[Dist],$C221,AssessedValuation[Tif_NonTIF],$A$4))</f>
        <v>0</v>
      </c>
      <c r="O221" s="8">
        <f>SUMPRODUCT(SUMIFS(AssessedValuation[100% Railroads],AssessedValuation[Dist],$C221:$E221,AssessedValuation[Tif_NonTIF],$A$4))</f>
        <v>0</v>
      </c>
      <c r="P221" s="8">
        <f>SUMPRODUCT(SUMIFS(AssessedValuation[100% Utilities],AssessedValuation[Dist],$C221:$E221,AssessedValuation[Tif_NonTIF],$A$4))</f>
        <v>0</v>
      </c>
      <c r="Q221" s="8">
        <f>SUMPRODUCT(SUMIFS(AssessedValuation[100% Other],AssessedValuation[Dist],$C221:$E221,AssessedValuation[Tif_NonTIF],$A$4))</f>
        <v>0</v>
      </c>
      <c r="R221" s="8">
        <f>SUMPRODUCT(SUMIFS(AssessedValuation[100% Gross],AssessedValuation[Dist],$C221:$E221,AssessedValuation[Tif_NonTIF],$A$4))</f>
        <v>448410995</v>
      </c>
      <c r="S221" s="8">
        <f>SUMPRODUCT(SUMIFS(AssessedValuation[100% Military Exempt],AssessedValuation[Dist],$C221:$E221,AssessedValuation[Tif_NonTIF],$A$4))</f>
        <v>8000</v>
      </c>
      <c r="T221" s="8">
        <f>SUMPRODUCT(SUMIFS(AssessedValuation[100% Homestead Exempt],AssessedValuation[Dist],$C221:$E221,AssessedValuation[Tif_NonTIF],$A$4))</f>
        <v>45500</v>
      </c>
      <c r="U221" s="8">
        <f>SUMPRODUCT(SUMIFS(AssessedValuation[100% Net],AssessedValuation[Dist],$C221:$E221,AssessedValuation[Tif_NonTIF],$A$4))</f>
        <v>448357495</v>
      </c>
      <c r="V221" s="8">
        <f>SUMPRODUCT(SUMIFS(AssessedValuation[100% Gas &amp; Elec Utilities],AssessedValuation[Dist],$C221:$E221,AssessedValuation[Tif_NonTIF],$A$4))</f>
        <v>0</v>
      </c>
      <c r="W221" s="8">
        <f t="shared" si="3"/>
        <v>448357495</v>
      </c>
    </row>
    <row r="222" spans="1:23" x14ac:dyDescent="0.25">
      <c r="A222">
        <f>'Assessed Non-TIF_Combined'!A222</f>
        <v>2026</v>
      </c>
      <c r="B222" t="str">
        <f>'Assessed Non-TIF_Combined'!B222</f>
        <v>12</v>
      </c>
      <c r="C222" t="str">
        <f>'Assessed Non-TIF_Combined'!C222</f>
        <v>4860</v>
      </c>
      <c r="D222" t="str">
        <f>'Assessed Non-TIF_Combined'!D222</f>
        <v/>
      </c>
      <c r="E222" t="str">
        <f>'Assessed Non-TIF_Combined'!E222</f>
        <v/>
      </c>
      <c r="F222" t="str">
        <f>'Assessed Non-TIF_Combined'!F222</f>
        <v>4860</v>
      </c>
      <c r="G222" t="str">
        <f>'Assessed Non-TIF_Combined'!G222</f>
        <v>Odebolt Arthur Battle Creek Ida Grove</v>
      </c>
      <c r="H222" s="8">
        <f>SUMPRODUCT(SUMIFS(AssessedValuation[100% Residential],AssessedValuation[Dist],$C222:$E222,AssessedValuation[Tif_NonTIF],$A$4))</f>
        <v>3554400</v>
      </c>
      <c r="I222" s="8">
        <f>SUMPRODUCT(SUMIFS(AssessedValuation[100% Ag Land],AssessedValuation[Dist],$C222:$E222,AssessedValuation[Tif_NonTIF],$A$4))</f>
        <v>0</v>
      </c>
      <c r="J222" s="8">
        <f>SUMPRODUCT(SUMIFS(AssessedValuation[100% Ag Building],AssessedValuation[Dist],$C222:$E222,AssessedValuation[Tif_NonTIF],$A$4))</f>
        <v>0</v>
      </c>
      <c r="K222" s="8">
        <f>SUMPRODUCT(SUMIFS(AssessedValuation[100% Commercial],AssessedValuation[Dist],$C222:$E222,AssessedValuation[Tif_NonTIF],$A$4))</f>
        <v>6071121</v>
      </c>
      <c r="L222" s="8">
        <f>SUMPRODUCT(SUMIFS(AssessedValuation[100% Industrial],AssessedValuation[Dist],$C222:$E222,AssessedValuation[Tif_NonTIF],$A$4))</f>
        <v>206810281</v>
      </c>
      <c r="M222" s="8">
        <f>SUMPRODUCT(SUMIFS(AssessedValuation[100% Reserved],AssessedValuation[Dist],$C222:$E222,AssessedValuation[Tif_NonTIF],$A$4))</f>
        <v>0</v>
      </c>
      <c r="N222" s="8">
        <f>SUMPRODUCT(SUMIFS(AssessedValuation[100% Reserved4],AssessedValuation[Dist],$C222,AssessedValuation[Tif_NonTIF],$A$4))</f>
        <v>0</v>
      </c>
      <c r="O222" s="8">
        <f>SUMPRODUCT(SUMIFS(AssessedValuation[100% Railroads],AssessedValuation[Dist],$C222:$E222,AssessedValuation[Tif_NonTIF],$A$4))</f>
        <v>0</v>
      </c>
      <c r="P222" s="8">
        <f>SUMPRODUCT(SUMIFS(AssessedValuation[100% Utilities],AssessedValuation[Dist],$C222:$E222,AssessedValuation[Tif_NonTIF],$A$4))</f>
        <v>0</v>
      </c>
      <c r="Q222" s="8">
        <f>SUMPRODUCT(SUMIFS(AssessedValuation[100% Other],AssessedValuation[Dist],$C222:$E222,AssessedValuation[Tif_NonTIF],$A$4))</f>
        <v>0</v>
      </c>
      <c r="R222" s="8">
        <f>SUMPRODUCT(SUMIFS(AssessedValuation[100% Gross],AssessedValuation[Dist],$C222:$E222,AssessedValuation[Tif_NonTIF],$A$4))</f>
        <v>216435802</v>
      </c>
      <c r="S222" s="8">
        <f>SUMPRODUCT(SUMIFS(AssessedValuation[100% Military Exempt],AssessedValuation[Dist],$C222:$E222,AssessedValuation[Tif_NonTIF],$A$4))</f>
        <v>0</v>
      </c>
      <c r="T222" s="8">
        <f>SUMPRODUCT(SUMIFS(AssessedValuation[100% Homestead Exempt],AssessedValuation[Dist],$C222:$E222,AssessedValuation[Tif_NonTIF],$A$4))</f>
        <v>0</v>
      </c>
      <c r="U222" s="8">
        <f>SUMPRODUCT(SUMIFS(AssessedValuation[100% Net],AssessedValuation[Dist],$C222:$E222,AssessedValuation[Tif_NonTIF],$A$4))</f>
        <v>216435802</v>
      </c>
      <c r="V222" s="8">
        <f>SUMPRODUCT(SUMIFS(AssessedValuation[100% Gas &amp; Elec Utilities],AssessedValuation[Dist],$C222:$E222,AssessedValuation[Tif_NonTIF],$A$4))</f>
        <v>0</v>
      </c>
      <c r="W222" s="8">
        <f t="shared" si="3"/>
        <v>216435802</v>
      </c>
    </row>
    <row r="223" spans="1:23" x14ac:dyDescent="0.25">
      <c r="A223">
        <f>'Assessed Non-TIF_Combined'!A223</f>
        <v>2026</v>
      </c>
      <c r="B223" t="str">
        <f>'Assessed Non-TIF_Combined'!B223</f>
        <v>01</v>
      </c>
      <c r="C223" t="str">
        <f>'Assessed Non-TIF_Combined'!C223</f>
        <v>4869</v>
      </c>
      <c r="D223" t="str">
        <f>'Assessed Non-TIF_Combined'!D223</f>
        <v/>
      </c>
      <c r="E223" t="str">
        <f>'Assessed Non-TIF_Combined'!E223</f>
        <v/>
      </c>
      <c r="F223" t="str">
        <f>'Assessed Non-TIF_Combined'!F223</f>
        <v>4869</v>
      </c>
      <c r="G223" t="str">
        <f>'Assessed Non-TIF_Combined'!G223</f>
        <v>Oelwein</v>
      </c>
      <c r="H223" s="8">
        <f>SUMPRODUCT(SUMIFS(AssessedValuation[100% Residential],AssessedValuation[Dist],$C223:$E223,AssessedValuation[Tif_NonTIF],$A$4))</f>
        <v>497296</v>
      </c>
      <c r="I223" s="8">
        <f>SUMPRODUCT(SUMIFS(AssessedValuation[100% Ag Land],AssessedValuation[Dist],$C223:$E223,AssessedValuation[Tif_NonTIF],$A$4))</f>
        <v>0</v>
      </c>
      <c r="J223" s="8">
        <f>SUMPRODUCT(SUMIFS(AssessedValuation[100% Ag Building],AssessedValuation[Dist],$C223:$E223,AssessedValuation[Tif_NonTIF],$A$4))</f>
        <v>0</v>
      </c>
      <c r="K223" s="8">
        <f>SUMPRODUCT(SUMIFS(AssessedValuation[100% Commercial],AssessedValuation[Dist],$C223:$E223,AssessedValuation[Tif_NonTIF],$A$4))</f>
        <v>6678999</v>
      </c>
      <c r="L223" s="8">
        <f>SUMPRODUCT(SUMIFS(AssessedValuation[100% Industrial],AssessedValuation[Dist],$C223:$E223,AssessedValuation[Tif_NonTIF],$A$4))</f>
        <v>22571667</v>
      </c>
      <c r="M223" s="8">
        <f>SUMPRODUCT(SUMIFS(AssessedValuation[100% Reserved],AssessedValuation[Dist],$C223:$E223,AssessedValuation[Tif_NonTIF],$A$4))</f>
        <v>0</v>
      </c>
      <c r="N223" s="8">
        <f>SUMPRODUCT(SUMIFS(AssessedValuation[100% Reserved4],AssessedValuation[Dist],$C223,AssessedValuation[Tif_NonTIF],$A$4))</f>
        <v>0</v>
      </c>
      <c r="O223" s="8">
        <f>SUMPRODUCT(SUMIFS(AssessedValuation[100% Railroads],AssessedValuation[Dist],$C223:$E223,AssessedValuation[Tif_NonTIF],$A$4))</f>
        <v>0</v>
      </c>
      <c r="P223" s="8">
        <f>SUMPRODUCT(SUMIFS(AssessedValuation[100% Utilities],AssessedValuation[Dist],$C223:$E223,AssessedValuation[Tif_NonTIF],$A$4))</f>
        <v>0</v>
      </c>
      <c r="Q223" s="8">
        <f>SUMPRODUCT(SUMIFS(AssessedValuation[100% Other],AssessedValuation[Dist],$C223:$E223,AssessedValuation[Tif_NonTIF],$A$4))</f>
        <v>0</v>
      </c>
      <c r="R223" s="8">
        <f>SUMPRODUCT(SUMIFS(AssessedValuation[100% Gross],AssessedValuation[Dist],$C223:$E223,AssessedValuation[Tif_NonTIF],$A$4))</f>
        <v>29747962</v>
      </c>
      <c r="S223" s="8">
        <f>SUMPRODUCT(SUMIFS(AssessedValuation[100% Military Exempt],AssessedValuation[Dist],$C223:$E223,AssessedValuation[Tif_NonTIF],$A$4))</f>
        <v>0</v>
      </c>
      <c r="T223" s="8">
        <f>SUMPRODUCT(SUMIFS(AssessedValuation[100% Homestead Exempt],AssessedValuation[Dist],$C223:$E223,AssessedValuation[Tif_NonTIF],$A$4))</f>
        <v>0</v>
      </c>
      <c r="U223" s="8">
        <f>SUMPRODUCT(SUMIFS(AssessedValuation[100% Net],AssessedValuation[Dist],$C223:$E223,AssessedValuation[Tif_NonTIF],$A$4))</f>
        <v>29747962</v>
      </c>
      <c r="V223" s="8">
        <f>SUMPRODUCT(SUMIFS(AssessedValuation[100% Gas &amp; Elec Utilities],AssessedValuation[Dist],$C223:$E223,AssessedValuation[Tif_NonTIF],$A$4))</f>
        <v>0</v>
      </c>
      <c r="W223" s="8">
        <f t="shared" si="3"/>
        <v>29747962</v>
      </c>
    </row>
    <row r="224" spans="1:23" x14ac:dyDescent="0.25">
      <c r="A224">
        <f>'Assessed Non-TIF_Combined'!A224</f>
        <v>2026</v>
      </c>
      <c r="B224" t="str">
        <f>'Assessed Non-TIF_Combined'!B224</f>
        <v>11</v>
      </c>
      <c r="C224" t="str">
        <f>'Assessed Non-TIF_Combined'!C224</f>
        <v>4878</v>
      </c>
      <c r="D224" t="str">
        <f>'Assessed Non-TIF_Combined'!D224</f>
        <v/>
      </c>
      <c r="E224" t="str">
        <f>'Assessed Non-TIF_Combined'!E224</f>
        <v/>
      </c>
      <c r="F224" t="str">
        <f>'Assessed Non-TIF_Combined'!F224</f>
        <v>4878</v>
      </c>
      <c r="G224" t="str">
        <f>'Assessed Non-TIF_Combined'!G224</f>
        <v>Ogden</v>
      </c>
      <c r="H224" s="8">
        <f>SUMPRODUCT(SUMIFS(AssessedValuation[100% Residential],AssessedValuation[Dist],$C224:$E224,AssessedValuation[Tif_NonTIF],$A$4))</f>
        <v>106655</v>
      </c>
      <c r="I224" s="8">
        <f>SUMPRODUCT(SUMIFS(AssessedValuation[100% Ag Land],AssessedValuation[Dist],$C224:$E224,AssessedValuation[Tif_NonTIF],$A$4))</f>
        <v>0</v>
      </c>
      <c r="J224" s="8">
        <f>SUMPRODUCT(SUMIFS(AssessedValuation[100% Ag Building],AssessedValuation[Dist],$C224:$E224,AssessedValuation[Tif_NonTIF],$A$4))</f>
        <v>0</v>
      </c>
      <c r="K224" s="8">
        <f>SUMPRODUCT(SUMIFS(AssessedValuation[100% Commercial],AssessedValuation[Dist],$C224:$E224,AssessedValuation[Tif_NonTIF],$A$4))</f>
        <v>825021</v>
      </c>
      <c r="L224" s="8">
        <f>SUMPRODUCT(SUMIFS(AssessedValuation[100% Industrial],AssessedValuation[Dist],$C224:$E224,AssessedValuation[Tif_NonTIF],$A$4))</f>
        <v>0</v>
      </c>
      <c r="M224" s="8">
        <f>SUMPRODUCT(SUMIFS(AssessedValuation[100% Reserved],AssessedValuation[Dist],$C224:$E224,AssessedValuation[Tif_NonTIF],$A$4))</f>
        <v>0</v>
      </c>
      <c r="N224" s="8">
        <f>SUMPRODUCT(SUMIFS(AssessedValuation[100% Reserved4],AssessedValuation[Dist],$C224,AssessedValuation[Tif_NonTIF],$A$4))</f>
        <v>0</v>
      </c>
      <c r="O224" s="8">
        <f>SUMPRODUCT(SUMIFS(AssessedValuation[100% Railroads],AssessedValuation[Dist],$C224:$E224,AssessedValuation[Tif_NonTIF],$A$4))</f>
        <v>0</v>
      </c>
      <c r="P224" s="8">
        <f>SUMPRODUCT(SUMIFS(AssessedValuation[100% Utilities],AssessedValuation[Dist],$C224:$E224,AssessedValuation[Tif_NonTIF],$A$4))</f>
        <v>0</v>
      </c>
      <c r="Q224" s="8">
        <f>SUMPRODUCT(SUMIFS(AssessedValuation[100% Other],AssessedValuation[Dist],$C224:$E224,AssessedValuation[Tif_NonTIF],$A$4))</f>
        <v>0</v>
      </c>
      <c r="R224" s="8">
        <f>SUMPRODUCT(SUMIFS(AssessedValuation[100% Gross],AssessedValuation[Dist],$C224:$E224,AssessedValuation[Tif_NonTIF],$A$4))</f>
        <v>931676</v>
      </c>
      <c r="S224" s="8">
        <f>SUMPRODUCT(SUMIFS(AssessedValuation[100% Military Exempt],AssessedValuation[Dist],$C224:$E224,AssessedValuation[Tif_NonTIF],$A$4))</f>
        <v>0</v>
      </c>
      <c r="T224" s="8">
        <f>SUMPRODUCT(SUMIFS(AssessedValuation[100% Homestead Exempt],AssessedValuation[Dist],$C224:$E224,AssessedValuation[Tif_NonTIF],$A$4))</f>
        <v>0</v>
      </c>
      <c r="U224" s="8">
        <f>SUMPRODUCT(SUMIFS(AssessedValuation[100% Net],AssessedValuation[Dist],$C224:$E224,AssessedValuation[Tif_NonTIF],$A$4))</f>
        <v>931676</v>
      </c>
      <c r="V224" s="8">
        <f>SUMPRODUCT(SUMIFS(AssessedValuation[100% Gas &amp; Elec Utilities],AssessedValuation[Dist],$C224:$E224,AssessedValuation[Tif_NonTIF],$A$4))</f>
        <v>0</v>
      </c>
      <c r="W224" s="8">
        <f t="shared" si="3"/>
        <v>931676</v>
      </c>
    </row>
    <row r="225" spans="1:23" x14ac:dyDescent="0.25">
      <c r="A225">
        <f>'Assessed Non-TIF_Combined'!A225</f>
        <v>2026</v>
      </c>
      <c r="B225" t="str">
        <f>'Assessed Non-TIF_Combined'!B225</f>
        <v>05</v>
      </c>
      <c r="C225" t="str">
        <f>'Assessed Non-TIF_Combined'!C225</f>
        <v>4890</v>
      </c>
      <c r="D225" t="str">
        <f>'Assessed Non-TIF_Combined'!D225</f>
        <v/>
      </c>
      <c r="E225" t="str">
        <f>'Assessed Non-TIF_Combined'!E225</f>
        <v/>
      </c>
      <c r="F225" t="str">
        <f>'Assessed Non-TIF_Combined'!F225</f>
        <v>4890</v>
      </c>
      <c r="G225" t="str">
        <f>'Assessed Non-TIF_Combined'!G225</f>
        <v>Okoboji</v>
      </c>
      <c r="H225" s="8">
        <f>SUMPRODUCT(SUMIFS(AssessedValuation[100% Residential],AssessedValuation[Dist],$C225:$E225,AssessedValuation[Tif_NonTIF],$A$4))</f>
        <v>83335394</v>
      </c>
      <c r="I225" s="8">
        <f>SUMPRODUCT(SUMIFS(AssessedValuation[100% Ag Land],AssessedValuation[Dist],$C225:$E225,AssessedValuation[Tif_NonTIF],$A$4))</f>
        <v>0</v>
      </c>
      <c r="J225" s="8">
        <f>SUMPRODUCT(SUMIFS(AssessedValuation[100% Ag Building],AssessedValuation[Dist],$C225:$E225,AssessedValuation[Tif_NonTIF],$A$4))</f>
        <v>0</v>
      </c>
      <c r="K225" s="8">
        <f>SUMPRODUCT(SUMIFS(AssessedValuation[100% Commercial],AssessedValuation[Dist],$C225:$E225,AssessedValuation[Tif_NonTIF],$A$4))</f>
        <v>41231721</v>
      </c>
      <c r="L225" s="8">
        <f>SUMPRODUCT(SUMIFS(AssessedValuation[100% Industrial],AssessedValuation[Dist],$C225:$E225,AssessedValuation[Tif_NonTIF],$A$4))</f>
        <v>5465017</v>
      </c>
      <c r="M225" s="8">
        <f>SUMPRODUCT(SUMIFS(AssessedValuation[100% Reserved],AssessedValuation[Dist],$C225:$E225,AssessedValuation[Tif_NonTIF],$A$4))</f>
        <v>0</v>
      </c>
      <c r="N225" s="8">
        <f>SUMPRODUCT(SUMIFS(AssessedValuation[100% Reserved4],AssessedValuation[Dist],$C225,AssessedValuation[Tif_NonTIF],$A$4))</f>
        <v>0</v>
      </c>
      <c r="O225" s="8">
        <f>SUMPRODUCT(SUMIFS(AssessedValuation[100% Railroads],AssessedValuation[Dist],$C225:$E225,AssessedValuation[Tif_NonTIF],$A$4))</f>
        <v>0</v>
      </c>
      <c r="P225" s="8">
        <f>SUMPRODUCT(SUMIFS(AssessedValuation[100% Utilities],AssessedValuation[Dist],$C225:$E225,AssessedValuation[Tif_NonTIF],$A$4))</f>
        <v>0</v>
      </c>
      <c r="Q225" s="8">
        <f>SUMPRODUCT(SUMIFS(AssessedValuation[100% Other],AssessedValuation[Dist],$C225:$E225,AssessedValuation[Tif_NonTIF],$A$4))</f>
        <v>0</v>
      </c>
      <c r="R225" s="8">
        <f>SUMPRODUCT(SUMIFS(AssessedValuation[100% Gross],AssessedValuation[Dist],$C225:$E225,AssessedValuation[Tif_NonTIF],$A$4))</f>
        <v>130032132</v>
      </c>
      <c r="S225" s="8">
        <f>SUMPRODUCT(SUMIFS(AssessedValuation[100% Military Exempt],AssessedValuation[Dist],$C225:$E225,AssessedValuation[Tif_NonTIF],$A$4))</f>
        <v>76000</v>
      </c>
      <c r="T225" s="8">
        <f>SUMPRODUCT(SUMIFS(AssessedValuation[100% Homestead Exempt],AssessedValuation[Dist],$C225:$E225,AssessedValuation[Tif_NonTIF],$A$4))</f>
        <v>266500</v>
      </c>
      <c r="U225" s="8">
        <f>SUMPRODUCT(SUMIFS(AssessedValuation[100% Net],AssessedValuation[Dist],$C225:$E225,AssessedValuation[Tif_NonTIF],$A$4))</f>
        <v>129689632</v>
      </c>
      <c r="V225" s="8">
        <f>SUMPRODUCT(SUMIFS(AssessedValuation[100% Gas &amp; Elec Utilities],AssessedValuation[Dist],$C225:$E225,AssessedValuation[Tif_NonTIF],$A$4))</f>
        <v>0</v>
      </c>
      <c r="W225" s="8">
        <f t="shared" si="3"/>
        <v>129689632</v>
      </c>
    </row>
    <row r="226" spans="1:23" x14ac:dyDescent="0.25">
      <c r="A226">
        <f>'Assessed Non-TIF_Combined'!A226</f>
        <v>2026</v>
      </c>
      <c r="B226" t="str">
        <f>'Assessed Non-TIF_Combined'!B226</f>
        <v>10</v>
      </c>
      <c r="C226" t="str">
        <f>'Assessed Non-TIF_Combined'!C226</f>
        <v>4905</v>
      </c>
      <c r="D226" t="str">
        <f>'Assessed Non-TIF_Combined'!D226</f>
        <v/>
      </c>
      <c r="E226" t="str">
        <f>'Assessed Non-TIF_Combined'!E226</f>
        <v/>
      </c>
      <c r="F226" t="str">
        <f>'Assessed Non-TIF_Combined'!F226</f>
        <v>4905</v>
      </c>
      <c r="G226" t="str">
        <f>'Assessed Non-TIF_Combined'!G226</f>
        <v>Olin</v>
      </c>
      <c r="H226" s="8">
        <f>SUMPRODUCT(SUMIFS(AssessedValuation[100% Residential],AssessedValuation[Dist],$C226:$E226,AssessedValuation[Tif_NonTIF],$A$4))</f>
        <v>0</v>
      </c>
      <c r="I226" s="8">
        <f>SUMPRODUCT(SUMIFS(AssessedValuation[100% Ag Land],AssessedValuation[Dist],$C226:$E226,AssessedValuation[Tif_NonTIF],$A$4))</f>
        <v>0</v>
      </c>
      <c r="J226" s="8">
        <f>SUMPRODUCT(SUMIFS(AssessedValuation[100% Ag Building],AssessedValuation[Dist],$C226:$E226,AssessedValuation[Tif_NonTIF],$A$4))</f>
        <v>0</v>
      </c>
      <c r="K226" s="8">
        <f>SUMPRODUCT(SUMIFS(AssessedValuation[100% Commercial],AssessedValuation[Dist],$C226:$E226,AssessedValuation[Tif_NonTIF],$A$4))</f>
        <v>0</v>
      </c>
      <c r="L226" s="8">
        <f>SUMPRODUCT(SUMIFS(AssessedValuation[100% Industrial],AssessedValuation[Dist],$C226:$E226,AssessedValuation[Tif_NonTIF],$A$4))</f>
        <v>0</v>
      </c>
      <c r="M226" s="8">
        <f>SUMPRODUCT(SUMIFS(AssessedValuation[100% Reserved],AssessedValuation[Dist],$C226:$E226,AssessedValuation[Tif_NonTIF],$A$4))</f>
        <v>0</v>
      </c>
      <c r="N226" s="8">
        <f>SUMPRODUCT(SUMIFS(AssessedValuation[100% Reserved4],AssessedValuation[Dist],$C226,AssessedValuation[Tif_NonTIF],$A$4))</f>
        <v>0</v>
      </c>
      <c r="O226" s="8">
        <f>SUMPRODUCT(SUMIFS(AssessedValuation[100% Railroads],AssessedValuation[Dist],$C226:$E226,AssessedValuation[Tif_NonTIF],$A$4))</f>
        <v>0</v>
      </c>
      <c r="P226" s="8">
        <f>SUMPRODUCT(SUMIFS(AssessedValuation[100% Utilities],AssessedValuation[Dist],$C226:$E226,AssessedValuation[Tif_NonTIF],$A$4))</f>
        <v>0</v>
      </c>
      <c r="Q226" s="8">
        <f>SUMPRODUCT(SUMIFS(AssessedValuation[100% Other],AssessedValuation[Dist],$C226:$E226,AssessedValuation[Tif_NonTIF],$A$4))</f>
        <v>0</v>
      </c>
      <c r="R226" s="8">
        <f>SUMPRODUCT(SUMIFS(AssessedValuation[100% Gross],AssessedValuation[Dist],$C226:$E226,AssessedValuation[Tif_NonTIF],$A$4))</f>
        <v>0</v>
      </c>
      <c r="S226" s="8">
        <f>SUMPRODUCT(SUMIFS(AssessedValuation[100% Military Exempt],AssessedValuation[Dist],$C226:$E226,AssessedValuation[Tif_NonTIF],$A$4))</f>
        <v>0</v>
      </c>
      <c r="T226" s="8">
        <f>SUMPRODUCT(SUMIFS(AssessedValuation[100% Homestead Exempt],AssessedValuation[Dist],$C226:$E226,AssessedValuation[Tif_NonTIF],$A$4))</f>
        <v>0</v>
      </c>
      <c r="U226" s="8">
        <f>SUMPRODUCT(SUMIFS(AssessedValuation[100% Net],AssessedValuation[Dist],$C226:$E226,AssessedValuation[Tif_NonTIF],$A$4))</f>
        <v>0</v>
      </c>
      <c r="V226" s="8">
        <f>SUMPRODUCT(SUMIFS(AssessedValuation[100% Gas &amp; Elec Utilities],AssessedValuation[Dist],$C226:$E226,AssessedValuation[Tif_NonTIF],$A$4))</f>
        <v>0</v>
      </c>
      <c r="W226" s="8">
        <f t="shared" si="3"/>
        <v>0</v>
      </c>
    </row>
    <row r="227" spans="1:23" x14ac:dyDescent="0.25">
      <c r="A227">
        <f>'Assessed Non-TIF_Combined'!A227</f>
        <v>2026</v>
      </c>
      <c r="B227" t="str">
        <f>'Assessed Non-TIF_Combined'!B227</f>
        <v>13</v>
      </c>
      <c r="C227" t="str">
        <f>'Assessed Non-TIF_Combined'!C227</f>
        <v>4978</v>
      </c>
      <c r="D227" t="str">
        <f>'Assessed Non-TIF_Combined'!D227</f>
        <v/>
      </c>
      <c r="E227" t="str">
        <f>'Assessed Non-TIF_Combined'!E227</f>
        <v/>
      </c>
      <c r="F227" t="str">
        <f>'Assessed Non-TIF_Combined'!F227</f>
        <v>4978</v>
      </c>
      <c r="G227" t="str">
        <f>'Assessed Non-TIF_Combined'!G227</f>
        <v>Orient-Macksburg</v>
      </c>
      <c r="H227" s="8">
        <f>SUMPRODUCT(SUMIFS(AssessedValuation[100% Residential],AssessedValuation[Dist],$C227:$E227,AssessedValuation[Tif_NonTIF],$A$4))</f>
        <v>0</v>
      </c>
      <c r="I227" s="8">
        <f>SUMPRODUCT(SUMIFS(AssessedValuation[100% Ag Land],AssessedValuation[Dist],$C227:$E227,AssessedValuation[Tif_NonTIF],$A$4))</f>
        <v>0</v>
      </c>
      <c r="J227" s="8">
        <f>SUMPRODUCT(SUMIFS(AssessedValuation[100% Ag Building],AssessedValuation[Dist],$C227:$E227,AssessedValuation[Tif_NonTIF],$A$4))</f>
        <v>0</v>
      </c>
      <c r="K227" s="8">
        <f>SUMPRODUCT(SUMIFS(AssessedValuation[100% Commercial],AssessedValuation[Dist],$C227:$E227,AssessedValuation[Tif_NonTIF],$A$4))</f>
        <v>0</v>
      </c>
      <c r="L227" s="8">
        <f>SUMPRODUCT(SUMIFS(AssessedValuation[100% Industrial],AssessedValuation[Dist],$C227:$E227,AssessedValuation[Tif_NonTIF],$A$4))</f>
        <v>129074801</v>
      </c>
      <c r="M227" s="8">
        <f>SUMPRODUCT(SUMIFS(AssessedValuation[100% Reserved],AssessedValuation[Dist],$C227:$E227,AssessedValuation[Tif_NonTIF],$A$4))</f>
        <v>0</v>
      </c>
      <c r="N227" s="8">
        <f>SUMPRODUCT(SUMIFS(AssessedValuation[100% Reserved4],AssessedValuation[Dist],$C227,AssessedValuation[Tif_NonTIF],$A$4))</f>
        <v>0</v>
      </c>
      <c r="O227" s="8">
        <f>SUMPRODUCT(SUMIFS(AssessedValuation[100% Railroads],AssessedValuation[Dist],$C227:$E227,AssessedValuation[Tif_NonTIF],$A$4))</f>
        <v>0</v>
      </c>
      <c r="P227" s="8">
        <f>SUMPRODUCT(SUMIFS(AssessedValuation[100% Utilities],AssessedValuation[Dist],$C227:$E227,AssessedValuation[Tif_NonTIF],$A$4))</f>
        <v>0</v>
      </c>
      <c r="Q227" s="8">
        <f>SUMPRODUCT(SUMIFS(AssessedValuation[100% Other],AssessedValuation[Dist],$C227:$E227,AssessedValuation[Tif_NonTIF],$A$4))</f>
        <v>0</v>
      </c>
      <c r="R227" s="8">
        <f>SUMPRODUCT(SUMIFS(AssessedValuation[100% Gross],AssessedValuation[Dist],$C227:$E227,AssessedValuation[Tif_NonTIF],$A$4))</f>
        <v>129074801</v>
      </c>
      <c r="S227" s="8">
        <f>SUMPRODUCT(SUMIFS(AssessedValuation[100% Military Exempt],AssessedValuation[Dist],$C227:$E227,AssessedValuation[Tif_NonTIF],$A$4))</f>
        <v>0</v>
      </c>
      <c r="T227" s="8">
        <f>SUMPRODUCT(SUMIFS(AssessedValuation[100% Homestead Exempt],AssessedValuation[Dist],$C227:$E227,AssessedValuation[Tif_NonTIF],$A$4))</f>
        <v>0</v>
      </c>
      <c r="U227" s="8">
        <f>SUMPRODUCT(SUMIFS(AssessedValuation[100% Net],AssessedValuation[Dist],$C227:$E227,AssessedValuation[Tif_NonTIF],$A$4))</f>
        <v>129074801</v>
      </c>
      <c r="V227" s="8">
        <f>SUMPRODUCT(SUMIFS(AssessedValuation[100% Gas &amp; Elec Utilities],AssessedValuation[Dist],$C227:$E227,AssessedValuation[Tif_NonTIF],$A$4))</f>
        <v>0</v>
      </c>
      <c r="W227" s="8">
        <f t="shared" si="3"/>
        <v>129074801</v>
      </c>
    </row>
    <row r="228" spans="1:23" x14ac:dyDescent="0.25">
      <c r="A228">
        <f>'Assessed Non-TIF_Combined'!A228</f>
        <v>2026</v>
      </c>
      <c r="B228" t="str">
        <f>'Assessed Non-TIF_Combined'!B228</f>
        <v>07</v>
      </c>
      <c r="C228" t="str">
        <f>'Assessed Non-TIF_Combined'!C228</f>
        <v>4995</v>
      </c>
      <c r="D228" t="str">
        <f>'Assessed Non-TIF_Combined'!D228</f>
        <v/>
      </c>
      <c r="E228" t="str">
        <f>'Assessed Non-TIF_Combined'!E228</f>
        <v/>
      </c>
      <c r="F228" t="str">
        <f>'Assessed Non-TIF_Combined'!F228</f>
        <v>4995</v>
      </c>
      <c r="G228" t="str">
        <f>'Assessed Non-TIF_Combined'!G228</f>
        <v>Osage</v>
      </c>
      <c r="H228" s="8">
        <f>SUMPRODUCT(SUMIFS(AssessedValuation[100% Residential],AssessedValuation[Dist],$C228:$E228,AssessedValuation[Tif_NonTIF],$A$4))</f>
        <v>12691521</v>
      </c>
      <c r="I228" s="8">
        <f>SUMPRODUCT(SUMIFS(AssessedValuation[100% Ag Land],AssessedValuation[Dist],$C228:$E228,AssessedValuation[Tif_NonTIF],$A$4))</f>
        <v>75670</v>
      </c>
      <c r="J228" s="8">
        <f>SUMPRODUCT(SUMIFS(AssessedValuation[100% Ag Building],AssessedValuation[Dist],$C228:$E228,AssessedValuation[Tif_NonTIF],$A$4))</f>
        <v>0</v>
      </c>
      <c r="K228" s="8">
        <f>SUMPRODUCT(SUMIFS(AssessedValuation[100% Commercial],AssessedValuation[Dist],$C228:$E228,AssessedValuation[Tif_NonTIF],$A$4))</f>
        <v>27576519</v>
      </c>
      <c r="L228" s="8">
        <f>SUMPRODUCT(SUMIFS(AssessedValuation[100% Industrial],AssessedValuation[Dist],$C228:$E228,AssessedValuation[Tif_NonTIF],$A$4))</f>
        <v>38881489</v>
      </c>
      <c r="M228" s="8">
        <f>SUMPRODUCT(SUMIFS(AssessedValuation[100% Reserved],AssessedValuation[Dist],$C228:$E228,AssessedValuation[Tif_NonTIF],$A$4))</f>
        <v>0</v>
      </c>
      <c r="N228" s="8">
        <f>SUMPRODUCT(SUMIFS(AssessedValuation[100% Reserved4],AssessedValuation[Dist],$C228,AssessedValuation[Tif_NonTIF],$A$4))</f>
        <v>0</v>
      </c>
      <c r="O228" s="8">
        <f>SUMPRODUCT(SUMIFS(AssessedValuation[100% Railroads],AssessedValuation[Dist],$C228:$E228,AssessedValuation[Tif_NonTIF],$A$4))</f>
        <v>0</v>
      </c>
      <c r="P228" s="8">
        <f>SUMPRODUCT(SUMIFS(AssessedValuation[100% Utilities],AssessedValuation[Dist],$C228:$E228,AssessedValuation[Tif_NonTIF],$A$4))</f>
        <v>0</v>
      </c>
      <c r="Q228" s="8">
        <f>SUMPRODUCT(SUMIFS(AssessedValuation[100% Other],AssessedValuation[Dist],$C228:$E228,AssessedValuation[Tif_NonTIF],$A$4))</f>
        <v>0</v>
      </c>
      <c r="R228" s="8">
        <f>SUMPRODUCT(SUMIFS(AssessedValuation[100% Gross],AssessedValuation[Dist],$C228:$E228,AssessedValuation[Tif_NonTIF],$A$4))</f>
        <v>79225199</v>
      </c>
      <c r="S228" s="8">
        <f>SUMPRODUCT(SUMIFS(AssessedValuation[100% Military Exempt],AssessedValuation[Dist],$C228:$E228,AssessedValuation[Tif_NonTIF],$A$4))</f>
        <v>0</v>
      </c>
      <c r="T228" s="8">
        <f>SUMPRODUCT(SUMIFS(AssessedValuation[100% Homestead Exempt],AssessedValuation[Dist],$C228:$E228,AssessedValuation[Tif_NonTIF],$A$4))</f>
        <v>0</v>
      </c>
      <c r="U228" s="8">
        <f>SUMPRODUCT(SUMIFS(AssessedValuation[100% Net],AssessedValuation[Dist],$C228:$E228,AssessedValuation[Tif_NonTIF],$A$4))</f>
        <v>79225199</v>
      </c>
      <c r="V228" s="8">
        <f>SUMPRODUCT(SUMIFS(AssessedValuation[100% Gas &amp; Elec Utilities],AssessedValuation[Dist],$C228:$E228,AssessedValuation[Tif_NonTIF],$A$4))</f>
        <v>0</v>
      </c>
      <c r="W228" s="8">
        <f t="shared" si="3"/>
        <v>79225199</v>
      </c>
    </row>
    <row r="229" spans="1:23" x14ac:dyDescent="0.25">
      <c r="A229">
        <f>'Assessed Non-TIF_Combined'!A229</f>
        <v>2026</v>
      </c>
      <c r="B229" t="str">
        <f>'Assessed Non-TIF_Combined'!B229</f>
        <v>15</v>
      </c>
      <c r="C229" t="str">
        <f>'Assessed Non-TIF_Combined'!C229</f>
        <v>5013</v>
      </c>
      <c r="D229" t="str">
        <f>'Assessed Non-TIF_Combined'!D229</f>
        <v/>
      </c>
      <c r="E229" t="str">
        <f>'Assessed Non-TIF_Combined'!E229</f>
        <v/>
      </c>
      <c r="F229" t="str">
        <f>'Assessed Non-TIF_Combined'!F229</f>
        <v>5013</v>
      </c>
      <c r="G229" t="str">
        <f>'Assessed Non-TIF_Combined'!G229</f>
        <v>Oskaloosa</v>
      </c>
      <c r="H229" s="8">
        <f>SUMPRODUCT(SUMIFS(AssessedValuation[100% Residential],AssessedValuation[Dist],$C229:$E229,AssessedValuation[Tif_NonTIF],$A$4))</f>
        <v>19673991</v>
      </c>
      <c r="I229" s="8">
        <f>SUMPRODUCT(SUMIFS(AssessedValuation[100% Ag Land],AssessedValuation[Dist],$C229:$E229,AssessedValuation[Tif_NonTIF],$A$4))</f>
        <v>0</v>
      </c>
      <c r="J229" s="8">
        <f>SUMPRODUCT(SUMIFS(AssessedValuation[100% Ag Building],AssessedValuation[Dist],$C229:$E229,AssessedValuation[Tif_NonTIF],$A$4))</f>
        <v>0</v>
      </c>
      <c r="K229" s="8">
        <f>SUMPRODUCT(SUMIFS(AssessedValuation[100% Commercial],AssessedValuation[Dist],$C229:$E229,AssessedValuation[Tif_NonTIF],$A$4))</f>
        <v>44585</v>
      </c>
      <c r="L229" s="8">
        <f>SUMPRODUCT(SUMIFS(AssessedValuation[100% Industrial],AssessedValuation[Dist],$C229:$E229,AssessedValuation[Tif_NonTIF],$A$4))</f>
        <v>0</v>
      </c>
      <c r="M229" s="8">
        <f>SUMPRODUCT(SUMIFS(AssessedValuation[100% Reserved],AssessedValuation[Dist],$C229:$E229,AssessedValuation[Tif_NonTIF],$A$4))</f>
        <v>0</v>
      </c>
      <c r="N229" s="8">
        <f>SUMPRODUCT(SUMIFS(AssessedValuation[100% Reserved4],AssessedValuation[Dist],$C229,AssessedValuation[Tif_NonTIF],$A$4))</f>
        <v>0</v>
      </c>
      <c r="O229" s="8">
        <f>SUMPRODUCT(SUMIFS(AssessedValuation[100% Railroads],AssessedValuation[Dist],$C229:$E229,AssessedValuation[Tif_NonTIF],$A$4))</f>
        <v>0</v>
      </c>
      <c r="P229" s="8">
        <f>SUMPRODUCT(SUMIFS(AssessedValuation[100% Utilities],AssessedValuation[Dist],$C229:$E229,AssessedValuation[Tif_NonTIF],$A$4))</f>
        <v>0</v>
      </c>
      <c r="Q229" s="8">
        <f>SUMPRODUCT(SUMIFS(AssessedValuation[100% Other],AssessedValuation[Dist],$C229:$E229,AssessedValuation[Tif_NonTIF],$A$4))</f>
        <v>0</v>
      </c>
      <c r="R229" s="8">
        <f>SUMPRODUCT(SUMIFS(AssessedValuation[100% Gross],AssessedValuation[Dist],$C229:$E229,AssessedValuation[Tif_NonTIF],$A$4))</f>
        <v>19718576</v>
      </c>
      <c r="S229" s="8">
        <f>SUMPRODUCT(SUMIFS(AssessedValuation[100% Military Exempt],AssessedValuation[Dist],$C229:$E229,AssessedValuation[Tif_NonTIF],$A$4))</f>
        <v>0</v>
      </c>
      <c r="T229" s="8">
        <f>SUMPRODUCT(SUMIFS(AssessedValuation[100% Homestead Exempt],AssessedValuation[Dist],$C229:$E229,AssessedValuation[Tif_NonTIF],$A$4))</f>
        <v>0</v>
      </c>
      <c r="U229" s="8">
        <f>SUMPRODUCT(SUMIFS(AssessedValuation[100% Net],AssessedValuation[Dist],$C229:$E229,AssessedValuation[Tif_NonTIF],$A$4))</f>
        <v>19718576</v>
      </c>
      <c r="V229" s="8">
        <f>SUMPRODUCT(SUMIFS(AssessedValuation[100% Gas &amp; Elec Utilities],AssessedValuation[Dist],$C229:$E229,AssessedValuation[Tif_NonTIF],$A$4))</f>
        <v>0</v>
      </c>
      <c r="W229" s="8">
        <f t="shared" si="3"/>
        <v>19718576</v>
      </c>
    </row>
    <row r="230" spans="1:23" x14ac:dyDescent="0.25">
      <c r="A230">
        <f>'Assessed Non-TIF_Combined'!A230</f>
        <v>2026</v>
      </c>
      <c r="B230" t="str">
        <f>'Assessed Non-TIF_Combined'!B230</f>
        <v>15</v>
      </c>
      <c r="C230" t="str">
        <f>'Assessed Non-TIF_Combined'!C230</f>
        <v>5049</v>
      </c>
      <c r="D230" t="str">
        <f>'Assessed Non-TIF_Combined'!D230</f>
        <v/>
      </c>
      <c r="E230" t="str">
        <f>'Assessed Non-TIF_Combined'!E230</f>
        <v/>
      </c>
      <c r="F230" t="str">
        <f>'Assessed Non-TIF_Combined'!F230</f>
        <v>5049</v>
      </c>
      <c r="G230" t="str">
        <f>'Assessed Non-TIF_Combined'!G230</f>
        <v>Ottumwa</v>
      </c>
      <c r="H230" s="8">
        <f>SUMPRODUCT(SUMIFS(AssessedValuation[100% Residential],AssessedValuation[Dist],$C230:$E230,AssessedValuation[Tif_NonTIF],$A$4))</f>
        <v>28657754</v>
      </c>
      <c r="I230" s="8">
        <f>SUMPRODUCT(SUMIFS(AssessedValuation[100% Ag Land],AssessedValuation[Dist],$C230:$E230,AssessedValuation[Tif_NonTIF],$A$4))</f>
        <v>1172558</v>
      </c>
      <c r="J230" s="8">
        <f>SUMPRODUCT(SUMIFS(AssessedValuation[100% Ag Building],AssessedValuation[Dist],$C230:$E230,AssessedValuation[Tif_NonTIF],$A$4))</f>
        <v>148283</v>
      </c>
      <c r="K230" s="8">
        <f>SUMPRODUCT(SUMIFS(AssessedValuation[100% Commercial],AssessedValuation[Dist],$C230:$E230,AssessedValuation[Tif_NonTIF],$A$4))</f>
        <v>6591358</v>
      </c>
      <c r="L230" s="8">
        <f>SUMPRODUCT(SUMIFS(AssessedValuation[100% Industrial],AssessedValuation[Dist],$C230:$E230,AssessedValuation[Tif_NonTIF],$A$4))</f>
        <v>0</v>
      </c>
      <c r="M230" s="8">
        <f>SUMPRODUCT(SUMIFS(AssessedValuation[100% Reserved],AssessedValuation[Dist],$C230:$E230,AssessedValuation[Tif_NonTIF],$A$4))</f>
        <v>0</v>
      </c>
      <c r="N230" s="8">
        <f>SUMPRODUCT(SUMIFS(AssessedValuation[100% Reserved4],AssessedValuation[Dist],$C230,AssessedValuation[Tif_NonTIF],$A$4))</f>
        <v>0</v>
      </c>
      <c r="O230" s="8">
        <f>SUMPRODUCT(SUMIFS(AssessedValuation[100% Railroads],AssessedValuation[Dist],$C230:$E230,AssessedValuation[Tif_NonTIF],$A$4))</f>
        <v>0</v>
      </c>
      <c r="P230" s="8">
        <f>SUMPRODUCT(SUMIFS(AssessedValuation[100% Utilities],AssessedValuation[Dist],$C230:$E230,AssessedValuation[Tif_NonTIF],$A$4))</f>
        <v>0</v>
      </c>
      <c r="Q230" s="8">
        <f>SUMPRODUCT(SUMIFS(AssessedValuation[100% Other],AssessedValuation[Dist],$C230:$E230,AssessedValuation[Tif_NonTIF],$A$4))</f>
        <v>0</v>
      </c>
      <c r="R230" s="8">
        <f>SUMPRODUCT(SUMIFS(AssessedValuation[100% Gross],AssessedValuation[Dist],$C230:$E230,AssessedValuation[Tif_NonTIF],$A$4))</f>
        <v>36569953</v>
      </c>
      <c r="S230" s="8">
        <f>SUMPRODUCT(SUMIFS(AssessedValuation[100% Military Exempt],AssessedValuation[Dist],$C230:$E230,AssessedValuation[Tif_NonTIF],$A$4))</f>
        <v>0</v>
      </c>
      <c r="T230" s="8">
        <f>SUMPRODUCT(SUMIFS(AssessedValuation[100% Homestead Exempt],AssessedValuation[Dist],$C230:$E230,AssessedValuation[Tif_NonTIF],$A$4))</f>
        <v>0</v>
      </c>
      <c r="U230" s="8">
        <f>SUMPRODUCT(SUMIFS(AssessedValuation[100% Net],AssessedValuation[Dist],$C230:$E230,AssessedValuation[Tif_NonTIF],$A$4))</f>
        <v>36569953</v>
      </c>
      <c r="V230" s="8">
        <f>SUMPRODUCT(SUMIFS(AssessedValuation[100% Gas &amp; Elec Utilities],AssessedValuation[Dist],$C230:$E230,AssessedValuation[Tif_NonTIF],$A$4))</f>
        <v>0</v>
      </c>
      <c r="W230" s="8">
        <f t="shared" si="3"/>
        <v>36569953</v>
      </c>
    </row>
    <row r="231" spans="1:23" x14ac:dyDescent="0.25">
      <c r="A231">
        <f>'Assessed Non-TIF_Combined'!A231</f>
        <v>2026</v>
      </c>
      <c r="B231" t="str">
        <f>'Assessed Non-TIF_Combined'!B231</f>
        <v>11</v>
      </c>
      <c r="C231" t="str">
        <f>'Assessed Non-TIF_Combined'!C231</f>
        <v>5121</v>
      </c>
      <c r="D231" t="str">
        <f>'Assessed Non-TIF_Combined'!D231</f>
        <v/>
      </c>
      <c r="E231" t="str">
        <f>'Assessed Non-TIF_Combined'!E231</f>
        <v/>
      </c>
      <c r="F231" t="str">
        <f>'Assessed Non-TIF_Combined'!F231</f>
        <v>5121</v>
      </c>
      <c r="G231" t="str">
        <f>'Assessed Non-TIF_Combined'!G231</f>
        <v>Panorama</v>
      </c>
      <c r="H231" s="8">
        <f>SUMPRODUCT(SUMIFS(AssessedValuation[100% Residential],AssessedValuation[Dist],$C231:$E231,AssessedValuation[Tif_NonTIF],$A$4))</f>
        <v>163251909</v>
      </c>
      <c r="I231" s="8">
        <f>SUMPRODUCT(SUMIFS(AssessedValuation[100% Ag Land],AssessedValuation[Dist],$C231:$E231,AssessedValuation[Tif_NonTIF],$A$4))</f>
        <v>185056</v>
      </c>
      <c r="J231" s="8">
        <f>SUMPRODUCT(SUMIFS(AssessedValuation[100% Ag Building],AssessedValuation[Dist],$C231:$E231,AssessedValuation[Tif_NonTIF],$A$4))</f>
        <v>3180</v>
      </c>
      <c r="K231" s="8">
        <f>SUMPRODUCT(SUMIFS(AssessedValuation[100% Commercial],AssessedValuation[Dist],$C231:$E231,AssessedValuation[Tif_NonTIF],$A$4))</f>
        <v>6711274</v>
      </c>
      <c r="L231" s="8">
        <f>SUMPRODUCT(SUMIFS(AssessedValuation[100% Industrial],AssessedValuation[Dist],$C231:$E231,AssessedValuation[Tif_NonTIF],$A$4))</f>
        <v>0</v>
      </c>
      <c r="M231" s="8">
        <f>SUMPRODUCT(SUMIFS(AssessedValuation[100% Reserved],AssessedValuation[Dist],$C231:$E231,AssessedValuation[Tif_NonTIF],$A$4))</f>
        <v>0</v>
      </c>
      <c r="N231" s="8">
        <f>SUMPRODUCT(SUMIFS(AssessedValuation[100% Reserved4],AssessedValuation[Dist],$C231,AssessedValuation[Tif_NonTIF],$A$4))</f>
        <v>0</v>
      </c>
      <c r="O231" s="8">
        <f>SUMPRODUCT(SUMIFS(AssessedValuation[100% Railroads],AssessedValuation[Dist],$C231:$E231,AssessedValuation[Tif_NonTIF],$A$4))</f>
        <v>0</v>
      </c>
      <c r="P231" s="8">
        <f>SUMPRODUCT(SUMIFS(AssessedValuation[100% Utilities],AssessedValuation[Dist],$C231:$E231,AssessedValuation[Tif_NonTIF],$A$4))</f>
        <v>0</v>
      </c>
      <c r="Q231" s="8">
        <f>SUMPRODUCT(SUMIFS(AssessedValuation[100% Other],AssessedValuation[Dist],$C231:$E231,AssessedValuation[Tif_NonTIF],$A$4))</f>
        <v>0</v>
      </c>
      <c r="R231" s="8">
        <f>SUMPRODUCT(SUMIFS(AssessedValuation[100% Gross],AssessedValuation[Dist],$C231:$E231,AssessedValuation[Tif_NonTIF],$A$4))</f>
        <v>170151419</v>
      </c>
      <c r="S231" s="8">
        <f>SUMPRODUCT(SUMIFS(AssessedValuation[100% Military Exempt],AssessedValuation[Dist],$C231:$E231,AssessedValuation[Tif_NonTIF],$A$4))</f>
        <v>0</v>
      </c>
      <c r="T231" s="8">
        <f>SUMPRODUCT(SUMIFS(AssessedValuation[100% Homestead Exempt],AssessedValuation[Dist],$C231:$E231,AssessedValuation[Tif_NonTIF],$A$4))</f>
        <v>0</v>
      </c>
      <c r="U231" s="8">
        <f>SUMPRODUCT(SUMIFS(AssessedValuation[100% Net],AssessedValuation[Dist],$C231:$E231,AssessedValuation[Tif_NonTIF],$A$4))</f>
        <v>170151419</v>
      </c>
      <c r="V231" s="8">
        <f>SUMPRODUCT(SUMIFS(AssessedValuation[100% Gas &amp; Elec Utilities],AssessedValuation[Dist],$C231:$E231,AssessedValuation[Tif_NonTIF],$A$4))</f>
        <v>0</v>
      </c>
      <c r="W231" s="8">
        <f t="shared" si="3"/>
        <v>170151419</v>
      </c>
    </row>
    <row r="232" spans="1:23" x14ac:dyDescent="0.25">
      <c r="A232">
        <f>'Assessed Non-TIF_Combined'!A232</f>
        <v>2026</v>
      </c>
      <c r="B232" t="str">
        <f>'Assessed Non-TIF_Combined'!B232</f>
        <v>05</v>
      </c>
      <c r="C232" t="str">
        <f>'Assessed Non-TIF_Combined'!C232</f>
        <v>5139</v>
      </c>
      <c r="D232" t="str">
        <f>'Assessed Non-TIF_Combined'!D232</f>
        <v/>
      </c>
      <c r="E232" t="str">
        <f>'Assessed Non-TIF_Combined'!E232</f>
        <v/>
      </c>
      <c r="F232" t="str">
        <f>'Assessed Non-TIF_Combined'!F232</f>
        <v>5139</v>
      </c>
      <c r="G232" t="str">
        <f>'Assessed Non-TIF_Combined'!G232</f>
        <v>Paton-Churdan</v>
      </c>
      <c r="H232" s="8">
        <f>SUMPRODUCT(SUMIFS(AssessedValuation[100% Residential],AssessedValuation[Dist],$C232:$E232,AssessedValuation[Tif_NonTIF],$A$4))</f>
        <v>0</v>
      </c>
      <c r="I232" s="8">
        <f>SUMPRODUCT(SUMIFS(AssessedValuation[100% Ag Land],AssessedValuation[Dist],$C232:$E232,AssessedValuation[Tif_NonTIF],$A$4))</f>
        <v>0</v>
      </c>
      <c r="J232" s="8">
        <f>SUMPRODUCT(SUMIFS(AssessedValuation[100% Ag Building],AssessedValuation[Dist],$C232:$E232,AssessedValuation[Tif_NonTIF],$A$4))</f>
        <v>0</v>
      </c>
      <c r="K232" s="8">
        <f>SUMPRODUCT(SUMIFS(AssessedValuation[100% Commercial],AssessedValuation[Dist],$C232:$E232,AssessedValuation[Tif_NonTIF],$A$4))</f>
        <v>0</v>
      </c>
      <c r="L232" s="8">
        <f>SUMPRODUCT(SUMIFS(AssessedValuation[100% Industrial],AssessedValuation[Dist],$C232:$E232,AssessedValuation[Tif_NonTIF],$A$4))</f>
        <v>10684485</v>
      </c>
      <c r="M232" s="8">
        <f>SUMPRODUCT(SUMIFS(AssessedValuation[100% Reserved],AssessedValuation[Dist],$C232:$E232,AssessedValuation[Tif_NonTIF],$A$4))</f>
        <v>0</v>
      </c>
      <c r="N232" s="8">
        <f>SUMPRODUCT(SUMIFS(AssessedValuation[100% Reserved4],AssessedValuation[Dist],$C232,AssessedValuation[Tif_NonTIF],$A$4))</f>
        <v>0</v>
      </c>
      <c r="O232" s="8">
        <f>SUMPRODUCT(SUMIFS(AssessedValuation[100% Railroads],AssessedValuation[Dist],$C232:$E232,AssessedValuation[Tif_NonTIF],$A$4))</f>
        <v>0</v>
      </c>
      <c r="P232" s="8">
        <f>SUMPRODUCT(SUMIFS(AssessedValuation[100% Utilities],AssessedValuation[Dist],$C232:$E232,AssessedValuation[Tif_NonTIF],$A$4))</f>
        <v>0</v>
      </c>
      <c r="Q232" s="8">
        <f>SUMPRODUCT(SUMIFS(AssessedValuation[100% Other],AssessedValuation[Dist],$C232:$E232,AssessedValuation[Tif_NonTIF],$A$4))</f>
        <v>0</v>
      </c>
      <c r="R232" s="8">
        <f>SUMPRODUCT(SUMIFS(AssessedValuation[100% Gross],AssessedValuation[Dist],$C232:$E232,AssessedValuation[Tif_NonTIF],$A$4))</f>
        <v>10684485</v>
      </c>
      <c r="S232" s="8">
        <f>SUMPRODUCT(SUMIFS(AssessedValuation[100% Military Exempt],AssessedValuation[Dist],$C232:$E232,AssessedValuation[Tif_NonTIF],$A$4))</f>
        <v>0</v>
      </c>
      <c r="T232" s="8">
        <f>SUMPRODUCT(SUMIFS(AssessedValuation[100% Homestead Exempt],AssessedValuation[Dist],$C232:$E232,AssessedValuation[Tif_NonTIF],$A$4))</f>
        <v>0</v>
      </c>
      <c r="U232" s="8">
        <f>SUMPRODUCT(SUMIFS(AssessedValuation[100% Net],AssessedValuation[Dist],$C232:$E232,AssessedValuation[Tif_NonTIF],$A$4))</f>
        <v>10684485</v>
      </c>
      <c r="V232" s="8">
        <f>SUMPRODUCT(SUMIFS(AssessedValuation[100% Gas &amp; Elec Utilities],AssessedValuation[Dist],$C232:$E232,AssessedValuation[Tif_NonTIF],$A$4))</f>
        <v>0</v>
      </c>
      <c r="W232" s="8">
        <f t="shared" si="3"/>
        <v>10684485</v>
      </c>
    </row>
    <row r="233" spans="1:23" x14ac:dyDescent="0.25">
      <c r="A233">
        <f>'Assessed Non-TIF_Combined'!A233</f>
        <v>2026</v>
      </c>
      <c r="B233" t="str">
        <f>'Assessed Non-TIF_Combined'!B233</f>
        <v>11</v>
      </c>
      <c r="C233" t="str">
        <f>'Assessed Non-TIF_Combined'!C233</f>
        <v>5319</v>
      </c>
      <c r="D233" t="str">
        <f>'Assessed Non-TIF_Combined'!D233</f>
        <v/>
      </c>
      <c r="E233" t="str">
        <f>'Assessed Non-TIF_Combined'!E233</f>
        <v/>
      </c>
      <c r="F233" t="str">
        <f>'Assessed Non-TIF_Combined'!F233</f>
        <v>5160</v>
      </c>
      <c r="G233" t="str">
        <f>'Assessed Non-TIF_Combined'!G233</f>
        <v>PCM</v>
      </c>
      <c r="H233" s="8">
        <f>SUMPRODUCT(SUMIFS(AssessedValuation[100% Residential],AssessedValuation[Dist],$C233:$E233,AssessedValuation[Tif_NonTIF],$A$4))</f>
        <v>10352935</v>
      </c>
      <c r="I233" s="8">
        <f>SUMPRODUCT(SUMIFS(AssessedValuation[100% Ag Land],AssessedValuation[Dist],$C233:$E233,AssessedValuation[Tif_NonTIF],$A$4))</f>
        <v>0</v>
      </c>
      <c r="J233" s="8">
        <f>SUMPRODUCT(SUMIFS(AssessedValuation[100% Ag Building],AssessedValuation[Dist],$C233:$E233,AssessedValuation[Tif_NonTIF],$A$4))</f>
        <v>0</v>
      </c>
      <c r="K233" s="8">
        <f>SUMPRODUCT(SUMIFS(AssessedValuation[100% Commercial],AssessedValuation[Dist],$C233:$E233,AssessedValuation[Tif_NonTIF],$A$4))</f>
        <v>866459</v>
      </c>
      <c r="L233" s="8">
        <f>SUMPRODUCT(SUMIFS(AssessedValuation[100% Industrial],AssessedValuation[Dist],$C233:$E233,AssessedValuation[Tif_NonTIF],$A$4))</f>
        <v>71933</v>
      </c>
      <c r="M233" s="8">
        <f>SUMPRODUCT(SUMIFS(AssessedValuation[100% Reserved],AssessedValuation[Dist],$C233:$E233,AssessedValuation[Tif_NonTIF],$A$4))</f>
        <v>0</v>
      </c>
      <c r="N233" s="8">
        <f>SUMPRODUCT(SUMIFS(AssessedValuation[100% Reserved4],AssessedValuation[Dist],$C233,AssessedValuation[Tif_NonTIF],$A$4))</f>
        <v>0</v>
      </c>
      <c r="O233" s="8">
        <f>SUMPRODUCT(SUMIFS(AssessedValuation[100% Railroads],AssessedValuation[Dist],$C233:$E233,AssessedValuation[Tif_NonTIF],$A$4))</f>
        <v>0</v>
      </c>
      <c r="P233" s="8">
        <f>SUMPRODUCT(SUMIFS(AssessedValuation[100% Utilities],AssessedValuation[Dist],$C233:$E233,AssessedValuation[Tif_NonTIF],$A$4))</f>
        <v>0</v>
      </c>
      <c r="Q233" s="8">
        <f>SUMPRODUCT(SUMIFS(AssessedValuation[100% Other],AssessedValuation[Dist],$C233:$E233,AssessedValuation[Tif_NonTIF],$A$4))</f>
        <v>0</v>
      </c>
      <c r="R233" s="8">
        <f>SUMPRODUCT(SUMIFS(AssessedValuation[100% Gross],AssessedValuation[Dist],$C233:$E233,AssessedValuation[Tif_NonTIF],$A$4))</f>
        <v>11291327</v>
      </c>
      <c r="S233" s="8">
        <f>SUMPRODUCT(SUMIFS(AssessedValuation[100% Military Exempt],AssessedValuation[Dist],$C233:$E233,AssessedValuation[Tif_NonTIF],$A$4))</f>
        <v>0</v>
      </c>
      <c r="T233" s="8">
        <f>SUMPRODUCT(SUMIFS(AssessedValuation[100% Homestead Exempt],AssessedValuation[Dist],$C233:$E233,AssessedValuation[Tif_NonTIF],$A$4))</f>
        <v>0</v>
      </c>
      <c r="U233" s="8">
        <f>SUMPRODUCT(SUMIFS(AssessedValuation[100% Net],AssessedValuation[Dist],$C233:$E233,AssessedValuation[Tif_NonTIF],$A$4))</f>
        <v>11291327</v>
      </c>
      <c r="V233" s="8">
        <f>SUMPRODUCT(SUMIFS(AssessedValuation[100% Gas &amp; Elec Utilities],AssessedValuation[Dist],$C233:$E233,AssessedValuation[Tif_NonTIF],$A$4))</f>
        <v>0</v>
      </c>
      <c r="W233" s="8">
        <f t="shared" si="3"/>
        <v>11291327</v>
      </c>
    </row>
    <row r="234" spans="1:23" x14ac:dyDescent="0.25">
      <c r="A234">
        <f>'Assessed Non-TIF_Combined'!A234</f>
        <v>2026</v>
      </c>
      <c r="B234" t="str">
        <f>'Assessed Non-TIF_Combined'!B234</f>
        <v>15</v>
      </c>
      <c r="C234" t="str">
        <f>'Assessed Non-TIF_Combined'!C234</f>
        <v>5163</v>
      </c>
      <c r="D234" t="str">
        <f>'Assessed Non-TIF_Combined'!D234</f>
        <v/>
      </c>
      <c r="E234" t="str">
        <f>'Assessed Non-TIF_Combined'!E234</f>
        <v/>
      </c>
      <c r="F234" t="str">
        <f>'Assessed Non-TIF_Combined'!F234</f>
        <v>5163</v>
      </c>
      <c r="G234" t="str">
        <f>'Assessed Non-TIF_Combined'!G234</f>
        <v>Pekin</v>
      </c>
      <c r="H234" s="8">
        <f>SUMPRODUCT(SUMIFS(AssessedValuation[100% Residential],AssessedValuation[Dist],$C234:$E234,AssessedValuation[Tif_NonTIF],$A$4))</f>
        <v>0</v>
      </c>
      <c r="I234" s="8">
        <f>SUMPRODUCT(SUMIFS(AssessedValuation[100% Ag Land],AssessedValuation[Dist],$C234:$E234,AssessedValuation[Tif_NonTIF],$A$4))</f>
        <v>0</v>
      </c>
      <c r="J234" s="8">
        <f>SUMPRODUCT(SUMIFS(AssessedValuation[100% Ag Building],AssessedValuation[Dist],$C234:$E234,AssessedValuation[Tif_NonTIF],$A$4))</f>
        <v>0</v>
      </c>
      <c r="K234" s="8">
        <f>SUMPRODUCT(SUMIFS(AssessedValuation[100% Commercial],AssessedValuation[Dist],$C234:$E234,AssessedValuation[Tif_NonTIF],$A$4))</f>
        <v>0</v>
      </c>
      <c r="L234" s="8">
        <f>SUMPRODUCT(SUMIFS(AssessedValuation[100% Industrial],AssessedValuation[Dist],$C234:$E234,AssessedValuation[Tif_NonTIF],$A$4))</f>
        <v>0</v>
      </c>
      <c r="M234" s="8">
        <f>SUMPRODUCT(SUMIFS(AssessedValuation[100% Reserved],AssessedValuation[Dist],$C234:$E234,AssessedValuation[Tif_NonTIF],$A$4))</f>
        <v>0</v>
      </c>
      <c r="N234" s="8">
        <f>SUMPRODUCT(SUMIFS(AssessedValuation[100% Reserved4],AssessedValuation[Dist],$C234,AssessedValuation[Tif_NonTIF],$A$4))</f>
        <v>0</v>
      </c>
      <c r="O234" s="8">
        <f>SUMPRODUCT(SUMIFS(AssessedValuation[100% Railroads],AssessedValuation[Dist],$C234:$E234,AssessedValuation[Tif_NonTIF],$A$4))</f>
        <v>0</v>
      </c>
      <c r="P234" s="8">
        <f>SUMPRODUCT(SUMIFS(AssessedValuation[100% Utilities],AssessedValuation[Dist],$C234:$E234,AssessedValuation[Tif_NonTIF],$A$4))</f>
        <v>0</v>
      </c>
      <c r="Q234" s="8">
        <f>SUMPRODUCT(SUMIFS(AssessedValuation[100% Other],AssessedValuation[Dist],$C234:$E234,AssessedValuation[Tif_NonTIF],$A$4))</f>
        <v>0</v>
      </c>
      <c r="R234" s="8">
        <f>SUMPRODUCT(SUMIFS(AssessedValuation[100% Gross],AssessedValuation[Dist],$C234:$E234,AssessedValuation[Tif_NonTIF],$A$4))</f>
        <v>0</v>
      </c>
      <c r="S234" s="8">
        <f>SUMPRODUCT(SUMIFS(AssessedValuation[100% Military Exempt],AssessedValuation[Dist],$C234:$E234,AssessedValuation[Tif_NonTIF],$A$4))</f>
        <v>0</v>
      </c>
      <c r="T234" s="8">
        <f>SUMPRODUCT(SUMIFS(AssessedValuation[100% Homestead Exempt],AssessedValuation[Dist],$C234:$E234,AssessedValuation[Tif_NonTIF],$A$4))</f>
        <v>0</v>
      </c>
      <c r="U234" s="8">
        <f>SUMPRODUCT(SUMIFS(AssessedValuation[100% Net],AssessedValuation[Dist],$C234:$E234,AssessedValuation[Tif_NonTIF],$A$4))</f>
        <v>0</v>
      </c>
      <c r="V234" s="8">
        <f>SUMPRODUCT(SUMIFS(AssessedValuation[100% Gas &amp; Elec Utilities],AssessedValuation[Dist],$C234:$E234,AssessedValuation[Tif_NonTIF],$A$4))</f>
        <v>0</v>
      </c>
      <c r="W234" s="8">
        <f t="shared" si="3"/>
        <v>0</v>
      </c>
    </row>
    <row r="235" spans="1:23" x14ac:dyDescent="0.25">
      <c r="A235">
        <f>'Assessed Non-TIF_Combined'!A235</f>
        <v>2026</v>
      </c>
      <c r="B235" t="str">
        <f>'Assessed Non-TIF_Combined'!B235</f>
        <v>11</v>
      </c>
      <c r="C235" t="str">
        <f>'Assessed Non-TIF_Combined'!C235</f>
        <v>5166</v>
      </c>
      <c r="D235" t="str">
        <f>'Assessed Non-TIF_Combined'!D235</f>
        <v/>
      </c>
      <c r="E235" t="str">
        <f>'Assessed Non-TIF_Combined'!E235</f>
        <v/>
      </c>
      <c r="F235" t="str">
        <f>'Assessed Non-TIF_Combined'!F235</f>
        <v>5166</v>
      </c>
      <c r="G235" t="str">
        <f>'Assessed Non-TIF_Combined'!G235</f>
        <v>Pella</v>
      </c>
      <c r="H235" s="8">
        <f>SUMPRODUCT(SUMIFS(AssessedValuation[100% Residential],AssessedValuation[Dist],$C235:$E235,AssessedValuation[Tif_NonTIF],$A$4))</f>
        <v>63487675</v>
      </c>
      <c r="I235" s="8">
        <f>SUMPRODUCT(SUMIFS(AssessedValuation[100% Ag Land],AssessedValuation[Dist],$C235:$E235,AssessedValuation[Tif_NonTIF],$A$4))</f>
        <v>112</v>
      </c>
      <c r="J235" s="8">
        <f>SUMPRODUCT(SUMIFS(AssessedValuation[100% Ag Building],AssessedValuation[Dist],$C235:$E235,AssessedValuation[Tif_NonTIF],$A$4))</f>
        <v>0</v>
      </c>
      <c r="K235" s="8">
        <f>SUMPRODUCT(SUMIFS(AssessedValuation[100% Commercial],AssessedValuation[Dist],$C235:$E235,AssessedValuation[Tif_NonTIF],$A$4))</f>
        <v>15157180</v>
      </c>
      <c r="L235" s="8">
        <f>SUMPRODUCT(SUMIFS(AssessedValuation[100% Industrial],AssessedValuation[Dist],$C235:$E235,AssessedValuation[Tif_NonTIF],$A$4))</f>
        <v>9787240</v>
      </c>
      <c r="M235" s="8">
        <f>SUMPRODUCT(SUMIFS(AssessedValuation[100% Reserved],AssessedValuation[Dist],$C235:$E235,AssessedValuation[Tif_NonTIF],$A$4))</f>
        <v>0</v>
      </c>
      <c r="N235" s="8">
        <f>SUMPRODUCT(SUMIFS(AssessedValuation[100% Reserved4],AssessedValuation[Dist],$C235,AssessedValuation[Tif_NonTIF],$A$4))</f>
        <v>0</v>
      </c>
      <c r="O235" s="8">
        <f>SUMPRODUCT(SUMIFS(AssessedValuation[100% Railroads],AssessedValuation[Dist],$C235:$E235,AssessedValuation[Tif_NonTIF],$A$4))</f>
        <v>0</v>
      </c>
      <c r="P235" s="8">
        <f>SUMPRODUCT(SUMIFS(AssessedValuation[100% Utilities],AssessedValuation[Dist],$C235:$E235,AssessedValuation[Tif_NonTIF],$A$4))</f>
        <v>0</v>
      </c>
      <c r="Q235" s="8">
        <f>SUMPRODUCT(SUMIFS(AssessedValuation[100% Other],AssessedValuation[Dist],$C235:$E235,AssessedValuation[Tif_NonTIF],$A$4))</f>
        <v>0</v>
      </c>
      <c r="R235" s="8">
        <f>SUMPRODUCT(SUMIFS(AssessedValuation[100% Gross],AssessedValuation[Dist],$C235:$E235,AssessedValuation[Tif_NonTIF],$A$4))</f>
        <v>88432207</v>
      </c>
      <c r="S235" s="8">
        <f>SUMPRODUCT(SUMIFS(AssessedValuation[100% Military Exempt],AssessedValuation[Dist],$C235:$E235,AssessedValuation[Tif_NonTIF],$A$4))</f>
        <v>4000</v>
      </c>
      <c r="T235" s="8">
        <f>SUMPRODUCT(SUMIFS(AssessedValuation[100% Homestead Exempt],AssessedValuation[Dist],$C235:$E235,AssessedValuation[Tif_NonTIF],$A$4))</f>
        <v>0</v>
      </c>
      <c r="U235" s="8">
        <f>SUMPRODUCT(SUMIFS(AssessedValuation[100% Net],AssessedValuation[Dist],$C235:$E235,AssessedValuation[Tif_NonTIF],$A$4))</f>
        <v>88428207</v>
      </c>
      <c r="V235" s="8">
        <f>SUMPRODUCT(SUMIFS(AssessedValuation[100% Gas &amp; Elec Utilities],AssessedValuation[Dist],$C235:$E235,AssessedValuation[Tif_NonTIF],$A$4))</f>
        <v>0</v>
      </c>
      <c r="W235" s="8">
        <f t="shared" si="3"/>
        <v>88428207</v>
      </c>
    </row>
    <row r="236" spans="1:23" x14ac:dyDescent="0.25">
      <c r="A236">
        <f>'Assessed Non-TIF_Combined'!A236</f>
        <v>2026</v>
      </c>
      <c r="B236" t="str">
        <f>'Assessed Non-TIF_Combined'!B236</f>
        <v>11</v>
      </c>
      <c r="C236" t="str">
        <f>'Assessed Non-TIF_Combined'!C236</f>
        <v>5184</v>
      </c>
      <c r="D236" t="str">
        <f>'Assessed Non-TIF_Combined'!D236</f>
        <v/>
      </c>
      <c r="E236" t="str">
        <f>'Assessed Non-TIF_Combined'!E236</f>
        <v/>
      </c>
      <c r="F236" t="str">
        <f>'Assessed Non-TIF_Combined'!F236</f>
        <v>5184</v>
      </c>
      <c r="G236" t="str">
        <f>'Assessed Non-TIF_Combined'!G236</f>
        <v>Perry</v>
      </c>
      <c r="H236" s="8">
        <f>SUMPRODUCT(SUMIFS(AssessedValuation[100% Residential],AssessedValuation[Dist],$C236:$E236,AssessedValuation[Tif_NonTIF],$A$4))</f>
        <v>8283760</v>
      </c>
      <c r="I236" s="8">
        <f>SUMPRODUCT(SUMIFS(AssessedValuation[100% Ag Land],AssessedValuation[Dist],$C236:$E236,AssessedValuation[Tif_NonTIF],$A$4))</f>
        <v>0</v>
      </c>
      <c r="J236" s="8">
        <f>SUMPRODUCT(SUMIFS(AssessedValuation[100% Ag Building],AssessedValuation[Dist],$C236:$E236,AssessedValuation[Tif_NonTIF],$A$4))</f>
        <v>0</v>
      </c>
      <c r="K236" s="8">
        <f>SUMPRODUCT(SUMIFS(AssessedValuation[100% Commercial],AssessedValuation[Dist],$C236:$E236,AssessedValuation[Tif_NonTIF],$A$4))</f>
        <v>3307924</v>
      </c>
      <c r="L236" s="8">
        <f>SUMPRODUCT(SUMIFS(AssessedValuation[100% Industrial],AssessedValuation[Dist],$C236:$E236,AssessedValuation[Tif_NonTIF],$A$4))</f>
        <v>839944</v>
      </c>
      <c r="M236" s="8">
        <f>SUMPRODUCT(SUMIFS(AssessedValuation[100% Reserved],AssessedValuation[Dist],$C236:$E236,AssessedValuation[Tif_NonTIF],$A$4))</f>
        <v>0</v>
      </c>
      <c r="N236" s="8">
        <f>SUMPRODUCT(SUMIFS(AssessedValuation[100% Reserved4],AssessedValuation[Dist],$C236,AssessedValuation[Tif_NonTIF],$A$4))</f>
        <v>0</v>
      </c>
      <c r="O236" s="8">
        <f>SUMPRODUCT(SUMIFS(AssessedValuation[100% Railroads],AssessedValuation[Dist],$C236:$E236,AssessedValuation[Tif_NonTIF],$A$4))</f>
        <v>0</v>
      </c>
      <c r="P236" s="8">
        <f>SUMPRODUCT(SUMIFS(AssessedValuation[100% Utilities],AssessedValuation[Dist],$C236:$E236,AssessedValuation[Tif_NonTIF],$A$4))</f>
        <v>0</v>
      </c>
      <c r="Q236" s="8">
        <f>SUMPRODUCT(SUMIFS(AssessedValuation[100% Other],AssessedValuation[Dist],$C236:$E236,AssessedValuation[Tif_NonTIF],$A$4))</f>
        <v>0</v>
      </c>
      <c r="R236" s="8">
        <f>SUMPRODUCT(SUMIFS(AssessedValuation[100% Gross],AssessedValuation[Dist],$C236:$E236,AssessedValuation[Tif_NonTIF],$A$4))</f>
        <v>12431628</v>
      </c>
      <c r="S236" s="8">
        <f>SUMPRODUCT(SUMIFS(AssessedValuation[100% Military Exempt],AssessedValuation[Dist],$C236:$E236,AssessedValuation[Tif_NonTIF],$A$4))</f>
        <v>0</v>
      </c>
      <c r="T236" s="8">
        <f>SUMPRODUCT(SUMIFS(AssessedValuation[100% Homestead Exempt],AssessedValuation[Dist],$C236:$E236,AssessedValuation[Tif_NonTIF],$A$4))</f>
        <v>0</v>
      </c>
      <c r="U236" s="8">
        <f>SUMPRODUCT(SUMIFS(AssessedValuation[100% Net],AssessedValuation[Dist],$C236:$E236,AssessedValuation[Tif_NonTIF],$A$4))</f>
        <v>12431628</v>
      </c>
      <c r="V236" s="8">
        <f>SUMPRODUCT(SUMIFS(AssessedValuation[100% Gas &amp; Elec Utilities],AssessedValuation[Dist],$C236:$E236,AssessedValuation[Tif_NonTIF],$A$4))</f>
        <v>0</v>
      </c>
      <c r="W236" s="8">
        <f t="shared" si="3"/>
        <v>12431628</v>
      </c>
    </row>
    <row r="237" spans="1:23" x14ac:dyDescent="0.25">
      <c r="A237">
        <f>'Assessed Non-TIF_Combined'!A237</f>
        <v>2026</v>
      </c>
      <c r="B237" t="str">
        <f>'Assessed Non-TIF_Combined'!B237</f>
        <v>09</v>
      </c>
      <c r="C237" t="str">
        <f>'Assessed Non-TIF_Combined'!C237</f>
        <v>5250</v>
      </c>
      <c r="D237" t="str">
        <f>'Assessed Non-TIF_Combined'!D237</f>
        <v/>
      </c>
      <c r="E237" t="str">
        <f>'Assessed Non-TIF_Combined'!E237</f>
        <v/>
      </c>
      <c r="F237" t="str">
        <f>'Assessed Non-TIF_Combined'!F237</f>
        <v>5250</v>
      </c>
      <c r="G237" t="str">
        <f>'Assessed Non-TIF_Combined'!G237</f>
        <v>Pleasant Valley</v>
      </c>
      <c r="H237" s="8">
        <f>SUMPRODUCT(SUMIFS(AssessedValuation[100% Residential],AssessedValuation[Dist],$C237:$E237,AssessedValuation[Tif_NonTIF],$A$4))</f>
        <v>165967223</v>
      </c>
      <c r="I237" s="8">
        <f>SUMPRODUCT(SUMIFS(AssessedValuation[100% Ag Land],AssessedValuation[Dist],$C237:$E237,AssessedValuation[Tif_NonTIF],$A$4))</f>
        <v>0</v>
      </c>
      <c r="J237" s="8">
        <f>SUMPRODUCT(SUMIFS(AssessedValuation[100% Ag Building],AssessedValuation[Dist],$C237:$E237,AssessedValuation[Tif_NonTIF],$A$4))</f>
        <v>0</v>
      </c>
      <c r="K237" s="8">
        <f>SUMPRODUCT(SUMIFS(AssessedValuation[100% Commercial],AssessedValuation[Dist],$C237:$E237,AssessedValuation[Tif_NonTIF],$A$4))</f>
        <v>109157871</v>
      </c>
      <c r="L237" s="8">
        <f>SUMPRODUCT(SUMIFS(AssessedValuation[100% Industrial],AssessedValuation[Dist],$C237:$E237,AssessedValuation[Tif_NonTIF],$A$4))</f>
        <v>808294</v>
      </c>
      <c r="M237" s="8">
        <f>SUMPRODUCT(SUMIFS(AssessedValuation[100% Reserved],AssessedValuation[Dist],$C237:$E237,AssessedValuation[Tif_NonTIF],$A$4))</f>
        <v>0</v>
      </c>
      <c r="N237" s="8">
        <f>SUMPRODUCT(SUMIFS(AssessedValuation[100% Reserved4],AssessedValuation[Dist],$C237,AssessedValuation[Tif_NonTIF],$A$4))</f>
        <v>0</v>
      </c>
      <c r="O237" s="8">
        <f>SUMPRODUCT(SUMIFS(AssessedValuation[100% Railroads],AssessedValuation[Dist],$C237:$E237,AssessedValuation[Tif_NonTIF],$A$4))</f>
        <v>0</v>
      </c>
      <c r="P237" s="8">
        <f>SUMPRODUCT(SUMIFS(AssessedValuation[100% Utilities],AssessedValuation[Dist],$C237:$E237,AssessedValuation[Tif_NonTIF],$A$4))</f>
        <v>0</v>
      </c>
      <c r="Q237" s="8">
        <f>SUMPRODUCT(SUMIFS(AssessedValuation[100% Other],AssessedValuation[Dist],$C237:$E237,AssessedValuation[Tif_NonTIF],$A$4))</f>
        <v>0</v>
      </c>
      <c r="R237" s="8">
        <f>SUMPRODUCT(SUMIFS(AssessedValuation[100% Gross],AssessedValuation[Dist],$C237:$E237,AssessedValuation[Tif_NonTIF],$A$4))</f>
        <v>275933388</v>
      </c>
      <c r="S237" s="8">
        <f>SUMPRODUCT(SUMIFS(AssessedValuation[100% Military Exempt],AssessedValuation[Dist],$C237:$E237,AssessedValuation[Tif_NonTIF],$A$4))</f>
        <v>188000</v>
      </c>
      <c r="T237" s="8">
        <f>SUMPRODUCT(SUMIFS(AssessedValuation[100% Homestead Exempt],AssessedValuation[Dist],$C237:$E237,AssessedValuation[Tif_NonTIF],$A$4))</f>
        <v>572000</v>
      </c>
      <c r="U237" s="8">
        <f>SUMPRODUCT(SUMIFS(AssessedValuation[100% Net],AssessedValuation[Dist],$C237:$E237,AssessedValuation[Tif_NonTIF],$A$4))</f>
        <v>275173388</v>
      </c>
      <c r="V237" s="8">
        <f>SUMPRODUCT(SUMIFS(AssessedValuation[100% Gas &amp; Elec Utilities],AssessedValuation[Dist],$C237:$E237,AssessedValuation[Tif_NonTIF],$A$4))</f>
        <v>0</v>
      </c>
      <c r="W237" s="8">
        <f t="shared" si="3"/>
        <v>275173388</v>
      </c>
    </row>
    <row r="238" spans="1:23" x14ac:dyDescent="0.25">
      <c r="A238">
        <f>'Assessed Non-TIF_Combined'!A238</f>
        <v>2026</v>
      </c>
      <c r="B238" t="str">
        <f>'Assessed Non-TIF_Combined'!B238</f>
        <v>11</v>
      </c>
      <c r="C238" t="str">
        <f>'Assessed Non-TIF_Combined'!C238</f>
        <v>5256</v>
      </c>
      <c r="D238" t="str">
        <f>'Assessed Non-TIF_Combined'!D238</f>
        <v/>
      </c>
      <c r="E238" t="str">
        <f>'Assessed Non-TIF_Combined'!E238</f>
        <v/>
      </c>
      <c r="F238" t="str">
        <f>'Assessed Non-TIF_Combined'!F238</f>
        <v>5256</v>
      </c>
      <c r="G238" t="str">
        <f>'Assessed Non-TIF_Combined'!G238</f>
        <v>Pleasantville</v>
      </c>
      <c r="H238" s="8">
        <f>SUMPRODUCT(SUMIFS(AssessedValuation[100% Residential],AssessedValuation[Dist],$C238:$E238,AssessedValuation[Tif_NonTIF],$A$4))</f>
        <v>7008630</v>
      </c>
      <c r="I238" s="8">
        <f>SUMPRODUCT(SUMIFS(AssessedValuation[100% Ag Land],AssessedValuation[Dist],$C238:$E238,AssessedValuation[Tif_NonTIF],$A$4))</f>
        <v>0</v>
      </c>
      <c r="J238" s="8">
        <f>SUMPRODUCT(SUMIFS(AssessedValuation[100% Ag Building],AssessedValuation[Dist],$C238:$E238,AssessedValuation[Tif_NonTIF],$A$4))</f>
        <v>0</v>
      </c>
      <c r="K238" s="8">
        <f>SUMPRODUCT(SUMIFS(AssessedValuation[100% Commercial],AssessedValuation[Dist],$C238:$E238,AssessedValuation[Tif_NonTIF],$A$4))</f>
        <v>2023022</v>
      </c>
      <c r="L238" s="8">
        <f>SUMPRODUCT(SUMIFS(AssessedValuation[100% Industrial],AssessedValuation[Dist],$C238:$E238,AssessedValuation[Tif_NonTIF],$A$4))</f>
        <v>0</v>
      </c>
      <c r="M238" s="8">
        <f>SUMPRODUCT(SUMIFS(AssessedValuation[100% Reserved],AssessedValuation[Dist],$C238:$E238,AssessedValuation[Tif_NonTIF],$A$4))</f>
        <v>0</v>
      </c>
      <c r="N238" s="8">
        <f>SUMPRODUCT(SUMIFS(AssessedValuation[100% Reserved4],AssessedValuation[Dist],$C238,AssessedValuation[Tif_NonTIF],$A$4))</f>
        <v>0</v>
      </c>
      <c r="O238" s="8">
        <f>SUMPRODUCT(SUMIFS(AssessedValuation[100% Railroads],AssessedValuation[Dist],$C238:$E238,AssessedValuation[Tif_NonTIF],$A$4))</f>
        <v>0</v>
      </c>
      <c r="P238" s="8">
        <f>SUMPRODUCT(SUMIFS(AssessedValuation[100% Utilities],AssessedValuation[Dist],$C238:$E238,AssessedValuation[Tif_NonTIF],$A$4))</f>
        <v>0</v>
      </c>
      <c r="Q238" s="8">
        <f>SUMPRODUCT(SUMIFS(AssessedValuation[100% Other],AssessedValuation[Dist],$C238:$E238,AssessedValuation[Tif_NonTIF],$A$4))</f>
        <v>0</v>
      </c>
      <c r="R238" s="8">
        <f>SUMPRODUCT(SUMIFS(AssessedValuation[100% Gross],AssessedValuation[Dist],$C238:$E238,AssessedValuation[Tif_NonTIF],$A$4))</f>
        <v>9031652</v>
      </c>
      <c r="S238" s="8">
        <f>SUMPRODUCT(SUMIFS(AssessedValuation[100% Military Exempt],AssessedValuation[Dist],$C238:$E238,AssessedValuation[Tif_NonTIF],$A$4))</f>
        <v>0</v>
      </c>
      <c r="T238" s="8">
        <f>SUMPRODUCT(SUMIFS(AssessedValuation[100% Homestead Exempt],AssessedValuation[Dist],$C238:$E238,AssessedValuation[Tif_NonTIF],$A$4))</f>
        <v>0</v>
      </c>
      <c r="U238" s="8">
        <f>SUMPRODUCT(SUMIFS(AssessedValuation[100% Net],AssessedValuation[Dist],$C238:$E238,AssessedValuation[Tif_NonTIF],$A$4))</f>
        <v>9031652</v>
      </c>
      <c r="V238" s="8">
        <f>SUMPRODUCT(SUMIFS(AssessedValuation[100% Gas &amp; Elec Utilities],AssessedValuation[Dist],$C238:$E238,AssessedValuation[Tif_NonTIF],$A$4))</f>
        <v>0</v>
      </c>
      <c r="W238" s="8">
        <f t="shared" si="3"/>
        <v>9031652</v>
      </c>
    </row>
    <row r="239" spans="1:23" x14ac:dyDescent="0.25">
      <c r="A239">
        <f>'Assessed Non-TIF_Combined'!A239</f>
        <v>2026</v>
      </c>
      <c r="B239" t="str">
        <f>'Assessed Non-TIF_Combined'!B239</f>
        <v>05</v>
      </c>
      <c r="C239" t="str">
        <f>'Assessed Non-TIF_Combined'!C239</f>
        <v>5283</v>
      </c>
      <c r="D239" t="str">
        <f>'Assessed Non-TIF_Combined'!D239</f>
        <v/>
      </c>
      <c r="E239" t="str">
        <f>'Assessed Non-TIF_Combined'!E239</f>
        <v/>
      </c>
      <c r="F239" t="str">
        <f>'Assessed Non-TIF_Combined'!F239</f>
        <v>5283</v>
      </c>
      <c r="G239" t="str">
        <f>'Assessed Non-TIF_Combined'!G239</f>
        <v>Pocahontas Area</v>
      </c>
      <c r="H239" s="8">
        <f>SUMPRODUCT(SUMIFS(AssessedValuation[100% Residential],AssessedValuation[Dist],$C239:$E239,AssessedValuation[Tif_NonTIF],$A$4))</f>
        <v>0</v>
      </c>
      <c r="I239" s="8">
        <f>SUMPRODUCT(SUMIFS(AssessedValuation[100% Ag Land],AssessedValuation[Dist],$C239:$E239,AssessedValuation[Tif_NonTIF],$A$4))</f>
        <v>0</v>
      </c>
      <c r="J239" s="8">
        <f>SUMPRODUCT(SUMIFS(AssessedValuation[100% Ag Building],AssessedValuation[Dist],$C239:$E239,AssessedValuation[Tif_NonTIF],$A$4))</f>
        <v>0</v>
      </c>
      <c r="K239" s="8">
        <f>SUMPRODUCT(SUMIFS(AssessedValuation[100% Commercial],AssessedValuation[Dist],$C239:$E239,AssessedValuation[Tif_NonTIF],$A$4))</f>
        <v>0</v>
      </c>
      <c r="L239" s="8">
        <f>SUMPRODUCT(SUMIFS(AssessedValuation[100% Industrial],AssessedValuation[Dist],$C239:$E239,AssessedValuation[Tif_NonTIF],$A$4))</f>
        <v>0</v>
      </c>
      <c r="M239" s="8">
        <f>SUMPRODUCT(SUMIFS(AssessedValuation[100% Reserved],AssessedValuation[Dist],$C239:$E239,AssessedValuation[Tif_NonTIF],$A$4))</f>
        <v>0</v>
      </c>
      <c r="N239" s="8">
        <f>SUMPRODUCT(SUMIFS(AssessedValuation[100% Reserved4],AssessedValuation[Dist],$C239,AssessedValuation[Tif_NonTIF],$A$4))</f>
        <v>0</v>
      </c>
      <c r="O239" s="8">
        <f>SUMPRODUCT(SUMIFS(AssessedValuation[100% Railroads],AssessedValuation[Dist],$C239:$E239,AssessedValuation[Tif_NonTIF],$A$4))</f>
        <v>0</v>
      </c>
      <c r="P239" s="8">
        <f>SUMPRODUCT(SUMIFS(AssessedValuation[100% Utilities],AssessedValuation[Dist],$C239:$E239,AssessedValuation[Tif_NonTIF],$A$4))</f>
        <v>0</v>
      </c>
      <c r="Q239" s="8">
        <f>SUMPRODUCT(SUMIFS(AssessedValuation[100% Other],AssessedValuation[Dist],$C239:$E239,AssessedValuation[Tif_NonTIF],$A$4))</f>
        <v>0</v>
      </c>
      <c r="R239" s="8">
        <f>SUMPRODUCT(SUMIFS(AssessedValuation[100% Gross],AssessedValuation[Dist],$C239:$E239,AssessedValuation[Tif_NonTIF],$A$4))</f>
        <v>0</v>
      </c>
      <c r="S239" s="8">
        <f>SUMPRODUCT(SUMIFS(AssessedValuation[100% Military Exempt],AssessedValuation[Dist],$C239:$E239,AssessedValuation[Tif_NonTIF],$A$4))</f>
        <v>0</v>
      </c>
      <c r="T239" s="8">
        <f>SUMPRODUCT(SUMIFS(AssessedValuation[100% Homestead Exempt],AssessedValuation[Dist],$C239:$E239,AssessedValuation[Tif_NonTIF],$A$4))</f>
        <v>0</v>
      </c>
      <c r="U239" s="8">
        <f>SUMPRODUCT(SUMIFS(AssessedValuation[100% Net],AssessedValuation[Dist],$C239:$E239,AssessedValuation[Tif_NonTIF],$A$4))</f>
        <v>0</v>
      </c>
      <c r="V239" s="8">
        <f>SUMPRODUCT(SUMIFS(AssessedValuation[100% Gas &amp; Elec Utilities],AssessedValuation[Dist],$C239:$E239,AssessedValuation[Tif_NonTIF],$A$4))</f>
        <v>0</v>
      </c>
      <c r="W239" s="8">
        <f t="shared" si="3"/>
        <v>0</v>
      </c>
    </row>
    <row r="240" spans="1:23" x14ac:dyDescent="0.25">
      <c r="A240">
        <f>'Assessed Non-TIF_Combined'!A240</f>
        <v>2026</v>
      </c>
      <c r="B240" t="str">
        <f>'Assessed Non-TIF_Combined'!B240</f>
        <v>01</v>
      </c>
      <c r="C240" t="str">
        <f>'Assessed Non-TIF_Combined'!C240</f>
        <v>5310</v>
      </c>
      <c r="D240" t="str">
        <f>'Assessed Non-TIF_Combined'!D240</f>
        <v/>
      </c>
      <c r="E240" t="str">
        <f>'Assessed Non-TIF_Combined'!E240</f>
        <v/>
      </c>
      <c r="F240" t="str">
        <f>'Assessed Non-TIF_Combined'!F240</f>
        <v>5310</v>
      </c>
      <c r="G240" t="str">
        <f>'Assessed Non-TIF_Combined'!G240</f>
        <v>Postville</v>
      </c>
      <c r="H240" s="8">
        <f>SUMPRODUCT(SUMIFS(AssessedValuation[100% Residential],AssessedValuation[Dist],$C240:$E240,AssessedValuation[Tif_NonTIF],$A$4))</f>
        <v>0</v>
      </c>
      <c r="I240" s="8">
        <f>SUMPRODUCT(SUMIFS(AssessedValuation[100% Ag Land],AssessedValuation[Dist],$C240:$E240,AssessedValuation[Tif_NonTIF],$A$4))</f>
        <v>0</v>
      </c>
      <c r="J240" s="8">
        <f>SUMPRODUCT(SUMIFS(AssessedValuation[100% Ag Building],AssessedValuation[Dist],$C240:$E240,AssessedValuation[Tif_NonTIF],$A$4))</f>
        <v>0</v>
      </c>
      <c r="K240" s="8">
        <f>SUMPRODUCT(SUMIFS(AssessedValuation[100% Commercial],AssessedValuation[Dist],$C240:$E240,AssessedValuation[Tif_NonTIF],$A$4))</f>
        <v>0</v>
      </c>
      <c r="L240" s="8">
        <f>SUMPRODUCT(SUMIFS(AssessedValuation[100% Industrial],AssessedValuation[Dist],$C240:$E240,AssessedValuation[Tif_NonTIF],$A$4))</f>
        <v>0</v>
      </c>
      <c r="M240" s="8">
        <f>SUMPRODUCT(SUMIFS(AssessedValuation[100% Reserved],AssessedValuation[Dist],$C240:$E240,AssessedValuation[Tif_NonTIF],$A$4))</f>
        <v>0</v>
      </c>
      <c r="N240" s="8">
        <f>SUMPRODUCT(SUMIFS(AssessedValuation[100% Reserved4],AssessedValuation[Dist],$C240,AssessedValuation[Tif_NonTIF],$A$4))</f>
        <v>0</v>
      </c>
      <c r="O240" s="8">
        <f>SUMPRODUCT(SUMIFS(AssessedValuation[100% Railroads],AssessedValuation[Dist],$C240:$E240,AssessedValuation[Tif_NonTIF],$A$4))</f>
        <v>0</v>
      </c>
      <c r="P240" s="8">
        <f>SUMPRODUCT(SUMIFS(AssessedValuation[100% Utilities],AssessedValuation[Dist],$C240:$E240,AssessedValuation[Tif_NonTIF],$A$4))</f>
        <v>0</v>
      </c>
      <c r="Q240" s="8">
        <f>SUMPRODUCT(SUMIFS(AssessedValuation[100% Other],AssessedValuation[Dist],$C240:$E240,AssessedValuation[Tif_NonTIF],$A$4))</f>
        <v>0</v>
      </c>
      <c r="R240" s="8">
        <f>SUMPRODUCT(SUMIFS(AssessedValuation[100% Gross],AssessedValuation[Dist],$C240:$E240,AssessedValuation[Tif_NonTIF],$A$4))</f>
        <v>0</v>
      </c>
      <c r="S240" s="8">
        <f>SUMPRODUCT(SUMIFS(AssessedValuation[100% Military Exempt],AssessedValuation[Dist],$C240:$E240,AssessedValuation[Tif_NonTIF],$A$4))</f>
        <v>0</v>
      </c>
      <c r="T240" s="8">
        <f>SUMPRODUCT(SUMIFS(AssessedValuation[100% Homestead Exempt],AssessedValuation[Dist],$C240:$E240,AssessedValuation[Tif_NonTIF],$A$4))</f>
        <v>0</v>
      </c>
      <c r="U240" s="8">
        <f>SUMPRODUCT(SUMIFS(AssessedValuation[100% Net],AssessedValuation[Dist],$C240:$E240,AssessedValuation[Tif_NonTIF],$A$4))</f>
        <v>0</v>
      </c>
      <c r="V240" s="8">
        <f>SUMPRODUCT(SUMIFS(AssessedValuation[100% Gas &amp; Elec Utilities],AssessedValuation[Dist],$C240:$E240,AssessedValuation[Tif_NonTIF],$A$4))</f>
        <v>0</v>
      </c>
      <c r="W240" s="8">
        <f t="shared" si="3"/>
        <v>0</v>
      </c>
    </row>
    <row r="241" spans="1:23" x14ac:dyDescent="0.25">
      <c r="A241">
        <f>'Assessed Non-TIF_Combined'!A241</f>
        <v>2026</v>
      </c>
      <c r="B241" t="str">
        <f>'Assessed Non-TIF_Combined'!B241</f>
        <v>13</v>
      </c>
      <c r="C241" t="str">
        <f>'Assessed Non-TIF_Combined'!C241</f>
        <v>5463</v>
      </c>
      <c r="D241" t="str">
        <f>'Assessed Non-TIF_Combined'!D241</f>
        <v/>
      </c>
      <c r="E241" t="str">
        <f>'Assessed Non-TIF_Combined'!E241</f>
        <v/>
      </c>
      <c r="F241" t="str">
        <f>'Assessed Non-TIF_Combined'!F241</f>
        <v>5463</v>
      </c>
      <c r="G241" t="str">
        <f>'Assessed Non-TIF_Combined'!G241</f>
        <v>Red Oak</v>
      </c>
      <c r="H241" s="8">
        <f>SUMPRODUCT(SUMIFS(AssessedValuation[100% Residential],AssessedValuation[Dist],$C241:$E241,AssessedValuation[Tif_NonTIF],$A$4))</f>
        <v>1845213</v>
      </c>
      <c r="I241" s="8">
        <f>SUMPRODUCT(SUMIFS(AssessedValuation[100% Ag Land],AssessedValuation[Dist],$C241:$E241,AssessedValuation[Tif_NonTIF],$A$4))</f>
        <v>0</v>
      </c>
      <c r="J241" s="8">
        <f>SUMPRODUCT(SUMIFS(AssessedValuation[100% Ag Building],AssessedValuation[Dist],$C241:$E241,AssessedValuation[Tif_NonTIF],$A$4))</f>
        <v>0</v>
      </c>
      <c r="K241" s="8">
        <f>SUMPRODUCT(SUMIFS(AssessedValuation[100% Commercial],AssessedValuation[Dist],$C241:$E241,AssessedValuation[Tif_NonTIF],$A$4))</f>
        <v>3793508</v>
      </c>
      <c r="L241" s="8">
        <f>SUMPRODUCT(SUMIFS(AssessedValuation[100% Industrial],AssessedValuation[Dist],$C241:$E241,AssessedValuation[Tif_NonTIF],$A$4))</f>
        <v>0</v>
      </c>
      <c r="M241" s="8">
        <f>SUMPRODUCT(SUMIFS(AssessedValuation[100% Reserved],AssessedValuation[Dist],$C241:$E241,AssessedValuation[Tif_NonTIF],$A$4))</f>
        <v>0</v>
      </c>
      <c r="N241" s="8">
        <f>SUMPRODUCT(SUMIFS(AssessedValuation[100% Reserved4],AssessedValuation[Dist],$C241,AssessedValuation[Tif_NonTIF],$A$4))</f>
        <v>0</v>
      </c>
      <c r="O241" s="8">
        <f>SUMPRODUCT(SUMIFS(AssessedValuation[100% Railroads],AssessedValuation[Dist],$C241:$E241,AssessedValuation[Tif_NonTIF],$A$4))</f>
        <v>0</v>
      </c>
      <c r="P241" s="8">
        <f>SUMPRODUCT(SUMIFS(AssessedValuation[100% Utilities],AssessedValuation[Dist],$C241:$E241,AssessedValuation[Tif_NonTIF],$A$4))</f>
        <v>0</v>
      </c>
      <c r="Q241" s="8">
        <f>SUMPRODUCT(SUMIFS(AssessedValuation[100% Other],AssessedValuation[Dist],$C241:$E241,AssessedValuation[Tif_NonTIF],$A$4))</f>
        <v>0</v>
      </c>
      <c r="R241" s="8">
        <f>SUMPRODUCT(SUMIFS(AssessedValuation[100% Gross],AssessedValuation[Dist],$C241:$E241,AssessedValuation[Tif_NonTIF],$A$4))</f>
        <v>5638721</v>
      </c>
      <c r="S241" s="8">
        <f>SUMPRODUCT(SUMIFS(AssessedValuation[100% Military Exempt],AssessedValuation[Dist],$C241:$E241,AssessedValuation[Tif_NonTIF],$A$4))</f>
        <v>0</v>
      </c>
      <c r="T241" s="8">
        <f>SUMPRODUCT(SUMIFS(AssessedValuation[100% Homestead Exempt],AssessedValuation[Dist],$C241:$E241,AssessedValuation[Tif_NonTIF],$A$4))</f>
        <v>0</v>
      </c>
      <c r="U241" s="8">
        <f>SUMPRODUCT(SUMIFS(AssessedValuation[100% Net],AssessedValuation[Dist],$C241:$E241,AssessedValuation[Tif_NonTIF],$A$4))</f>
        <v>5638721</v>
      </c>
      <c r="V241" s="8">
        <f>SUMPRODUCT(SUMIFS(AssessedValuation[100% Gas &amp; Elec Utilities],AssessedValuation[Dist],$C241:$E241,AssessedValuation[Tif_NonTIF],$A$4))</f>
        <v>0</v>
      </c>
      <c r="W241" s="8">
        <f t="shared" si="3"/>
        <v>5638721</v>
      </c>
    </row>
    <row r="242" spans="1:23" x14ac:dyDescent="0.25">
      <c r="A242">
        <f>'Assessed Non-TIF_Combined'!A242</f>
        <v>2026</v>
      </c>
      <c r="B242" t="str">
        <f>'Assessed Non-TIF_Combined'!B242</f>
        <v>12</v>
      </c>
      <c r="C242" t="str">
        <f>'Assessed Non-TIF_Combined'!C242</f>
        <v>5486</v>
      </c>
      <c r="D242" t="str">
        <f>'Assessed Non-TIF_Combined'!D242</f>
        <v/>
      </c>
      <c r="E242" t="str">
        <f>'Assessed Non-TIF_Combined'!E242</f>
        <v/>
      </c>
      <c r="F242" t="str">
        <f>'Assessed Non-TIF_Combined'!F242</f>
        <v>5486</v>
      </c>
      <c r="G242" t="str">
        <f>'Assessed Non-TIF_Combined'!G242</f>
        <v>Remsen-Union</v>
      </c>
      <c r="H242" s="8">
        <f>SUMPRODUCT(SUMIFS(AssessedValuation[100% Residential],AssessedValuation[Dist],$C242:$E242,AssessedValuation[Tif_NonTIF],$A$4))</f>
        <v>5378372</v>
      </c>
      <c r="I242" s="8">
        <f>SUMPRODUCT(SUMIFS(AssessedValuation[100% Ag Land],AssessedValuation[Dist],$C242:$E242,AssessedValuation[Tif_NonTIF],$A$4))</f>
        <v>0</v>
      </c>
      <c r="J242" s="8">
        <f>SUMPRODUCT(SUMIFS(AssessedValuation[100% Ag Building],AssessedValuation[Dist],$C242:$E242,AssessedValuation[Tif_NonTIF],$A$4))</f>
        <v>0</v>
      </c>
      <c r="K242" s="8">
        <f>SUMPRODUCT(SUMIFS(AssessedValuation[100% Commercial],AssessedValuation[Dist],$C242:$E242,AssessedValuation[Tif_NonTIF],$A$4))</f>
        <v>1609690</v>
      </c>
      <c r="L242" s="8">
        <f>SUMPRODUCT(SUMIFS(AssessedValuation[100% Industrial],AssessedValuation[Dist],$C242:$E242,AssessedValuation[Tif_NonTIF],$A$4))</f>
        <v>33159778</v>
      </c>
      <c r="M242" s="8">
        <f>SUMPRODUCT(SUMIFS(AssessedValuation[100% Reserved],AssessedValuation[Dist],$C242:$E242,AssessedValuation[Tif_NonTIF],$A$4))</f>
        <v>0</v>
      </c>
      <c r="N242" s="8">
        <f>SUMPRODUCT(SUMIFS(AssessedValuation[100% Reserved4],AssessedValuation[Dist],$C242,AssessedValuation[Tif_NonTIF],$A$4))</f>
        <v>0</v>
      </c>
      <c r="O242" s="8">
        <f>SUMPRODUCT(SUMIFS(AssessedValuation[100% Railroads],AssessedValuation[Dist],$C242:$E242,AssessedValuation[Tif_NonTIF],$A$4))</f>
        <v>0</v>
      </c>
      <c r="P242" s="8">
        <f>SUMPRODUCT(SUMIFS(AssessedValuation[100% Utilities],AssessedValuation[Dist],$C242:$E242,AssessedValuation[Tif_NonTIF],$A$4))</f>
        <v>0</v>
      </c>
      <c r="Q242" s="8">
        <f>SUMPRODUCT(SUMIFS(AssessedValuation[100% Other],AssessedValuation[Dist],$C242:$E242,AssessedValuation[Tif_NonTIF],$A$4))</f>
        <v>0</v>
      </c>
      <c r="R242" s="8">
        <f>SUMPRODUCT(SUMIFS(AssessedValuation[100% Gross],AssessedValuation[Dist],$C242:$E242,AssessedValuation[Tif_NonTIF],$A$4))</f>
        <v>40147840</v>
      </c>
      <c r="S242" s="8">
        <f>SUMPRODUCT(SUMIFS(AssessedValuation[100% Military Exempt],AssessedValuation[Dist],$C242:$E242,AssessedValuation[Tif_NonTIF],$A$4))</f>
        <v>0</v>
      </c>
      <c r="T242" s="8">
        <f>SUMPRODUCT(SUMIFS(AssessedValuation[100% Homestead Exempt],AssessedValuation[Dist],$C242:$E242,AssessedValuation[Tif_NonTIF],$A$4))</f>
        <v>0</v>
      </c>
      <c r="U242" s="8">
        <f>SUMPRODUCT(SUMIFS(AssessedValuation[100% Net],AssessedValuation[Dist],$C242:$E242,AssessedValuation[Tif_NonTIF],$A$4))</f>
        <v>40147840</v>
      </c>
      <c r="V242" s="8">
        <f>SUMPRODUCT(SUMIFS(AssessedValuation[100% Gas &amp; Elec Utilities],AssessedValuation[Dist],$C242:$E242,AssessedValuation[Tif_NonTIF],$A$4))</f>
        <v>0</v>
      </c>
      <c r="W242" s="8">
        <f t="shared" si="3"/>
        <v>40147840</v>
      </c>
    </row>
    <row r="243" spans="1:23" x14ac:dyDescent="0.25">
      <c r="A243">
        <f>'Assessed Non-TIF_Combined'!A243</f>
        <v>2026</v>
      </c>
      <c r="B243" t="str">
        <f>'Assessed Non-TIF_Combined'!B243</f>
        <v>01</v>
      </c>
      <c r="C243" t="str">
        <f>'Assessed Non-TIF_Combined'!C243</f>
        <v>5508</v>
      </c>
      <c r="D243" t="str">
        <f>'Assessed Non-TIF_Combined'!D243</f>
        <v/>
      </c>
      <c r="E243" t="str">
        <f>'Assessed Non-TIF_Combined'!E243</f>
        <v/>
      </c>
      <c r="F243" t="str">
        <f>'Assessed Non-TIF_Combined'!F243</f>
        <v>5508</v>
      </c>
      <c r="G243" t="str">
        <f>'Assessed Non-TIF_Combined'!G243</f>
        <v>Riceville</v>
      </c>
      <c r="H243" s="8">
        <f>SUMPRODUCT(SUMIFS(AssessedValuation[100% Residential],AssessedValuation[Dist],$C243:$E243,AssessedValuation[Tif_NonTIF],$A$4))</f>
        <v>1661177</v>
      </c>
      <c r="I243" s="8">
        <f>SUMPRODUCT(SUMIFS(AssessedValuation[100% Ag Land],AssessedValuation[Dist],$C243:$E243,AssessedValuation[Tif_NonTIF],$A$4))</f>
        <v>554045</v>
      </c>
      <c r="J243" s="8">
        <f>SUMPRODUCT(SUMIFS(AssessedValuation[100% Ag Building],AssessedValuation[Dist],$C243:$E243,AssessedValuation[Tif_NonTIF],$A$4))</f>
        <v>715775</v>
      </c>
      <c r="K243" s="8">
        <f>SUMPRODUCT(SUMIFS(AssessedValuation[100% Commercial],AssessedValuation[Dist],$C243:$E243,AssessedValuation[Tif_NonTIF],$A$4))</f>
        <v>1317960</v>
      </c>
      <c r="L243" s="8">
        <f>SUMPRODUCT(SUMIFS(AssessedValuation[100% Industrial],AssessedValuation[Dist],$C243:$E243,AssessedValuation[Tif_NonTIF],$A$4))</f>
        <v>148597184</v>
      </c>
      <c r="M243" s="8">
        <f>SUMPRODUCT(SUMIFS(AssessedValuation[100% Reserved],AssessedValuation[Dist],$C243:$E243,AssessedValuation[Tif_NonTIF],$A$4))</f>
        <v>0</v>
      </c>
      <c r="N243" s="8">
        <f>SUMPRODUCT(SUMIFS(AssessedValuation[100% Reserved4],AssessedValuation[Dist],$C243,AssessedValuation[Tif_NonTIF],$A$4))</f>
        <v>0</v>
      </c>
      <c r="O243" s="8">
        <f>SUMPRODUCT(SUMIFS(AssessedValuation[100% Railroads],AssessedValuation[Dist],$C243:$E243,AssessedValuation[Tif_NonTIF],$A$4))</f>
        <v>0</v>
      </c>
      <c r="P243" s="8">
        <f>SUMPRODUCT(SUMIFS(AssessedValuation[100% Utilities],AssessedValuation[Dist],$C243:$E243,AssessedValuation[Tif_NonTIF],$A$4))</f>
        <v>0</v>
      </c>
      <c r="Q243" s="8">
        <f>SUMPRODUCT(SUMIFS(AssessedValuation[100% Other],AssessedValuation[Dist],$C243:$E243,AssessedValuation[Tif_NonTIF],$A$4))</f>
        <v>0</v>
      </c>
      <c r="R243" s="8">
        <f>SUMPRODUCT(SUMIFS(AssessedValuation[100% Gross],AssessedValuation[Dist],$C243:$E243,AssessedValuation[Tif_NonTIF],$A$4))</f>
        <v>152846141</v>
      </c>
      <c r="S243" s="8">
        <f>SUMPRODUCT(SUMIFS(AssessedValuation[100% Military Exempt],AssessedValuation[Dist],$C243:$E243,AssessedValuation[Tif_NonTIF],$A$4))</f>
        <v>0</v>
      </c>
      <c r="T243" s="8">
        <f>SUMPRODUCT(SUMIFS(AssessedValuation[100% Homestead Exempt],AssessedValuation[Dist],$C243:$E243,AssessedValuation[Tif_NonTIF],$A$4))</f>
        <v>0</v>
      </c>
      <c r="U243" s="8">
        <f>SUMPRODUCT(SUMIFS(AssessedValuation[100% Net],AssessedValuation[Dist],$C243:$E243,AssessedValuation[Tif_NonTIF],$A$4))</f>
        <v>152846141</v>
      </c>
      <c r="V243" s="8">
        <f>SUMPRODUCT(SUMIFS(AssessedValuation[100% Gas &amp; Elec Utilities],AssessedValuation[Dist],$C243:$E243,AssessedValuation[Tif_NonTIF],$A$4))</f>
        <v>0</v>
      </c>
      <c r="W243" s="8">
        <f t="shared" si="3"/>
        <v>152846141</v>
      </c>
    </row>
    <row r="244" spans="1:23" x14ac:dyDescent="0.25">
      <c r="A244">
        <f>'Assessed Non-TIF_Combined'!A244</f>
        <v>2026</v>
      </c>
      <c r="B244" t="str">
        <f>'Assessed Non-TIF_Combined'!B244</f>
        <v>12</v>
      </c>
      <c r="C244" t="str">
        <f>'Assessed Non-TIF_Combined'!C244</f>
        <v>1975</v>
      </c>
      <c r="D244" t="str">
        <f>'Assessed Non-TIF_Combined'!D244</f>
        <v/>
      </c>
      <c r="E244" t="str">
        <f>'Assessed Non-TIF_Combined'!E244</f>
        <v/>
      </c>
      <c r="F244" t="str">
        <f>'Assessed Non-TIF_Combined'!F244</f>
        <v>1975</v>
      </c>
      <c r="G244" t="str">
        <f>'Assessed Non-TIF_Combined'!G244</f>
        <v>River Valley</v>
      </c>
      <c r="H244" s="8">
        <f>SUMPRODUCT(SUMIFS(AssessedValuation[100% Residential],AssessedValuation[Dist],$C244:$E244,AssessedValuation[Tif_NonTIF],$A$4))</f>
        <v>0</v>
      </c>
      <c r="I244" s="8">
        <f>SUMPRODUCT(SUMIFS(AssessedValuation[100% Ag Land],AssessedValuation[Dist],$C244:$E244,AssessedValuation[Tif_NonTIF],$A$4))</f>
        <v>0</v>
      </c>
      <c r="J244" s="8">
        <f>SUMPRODUCT(SUMIFS(AssessedValuation[100% Ag Building],AssessedValuation[Dist],$C244:$E244,AssessedValuation[Tif_NonTIF],$A$4))</f>
        <v>0</v>
      </c>
      <c r="K244" s="8">
        <f>SUMPRODUCT(SUMIFS(AssessedValuation[100% Commercial],AssessedValuation[Dist],$C244:$E244,AssessedValuation[Tif_NonTIF],$A$4))</f>
        <v>1444090</v>
      </c>
      <c r="L244" s="8">
        <f>SUMPRODUCT(SUMIFS(AssessedValuation[100% Industrial],AssessedValuation[Dist],$C244:$E244,AssessedValuation[Tif_NonTIF],$A$4))</f>
        <v>0</v>
      </c>
      <c r="M244" s="8">
        <f>SUMPRODUCT(SUMIFS(AssessedValuation[100% Reserved],AssessedValuation[Dist],$C244:$E244,AssessedValuation[Tif_NonTIF],$A$4))</f>
        <v>0</v>
      </c>
      <c r="N244" s="8">
        <f>SUMPRODUCT(SUMIFS(AssessedValuation[100% Reserved4],AssessedValuation[Dist],$C244,AssessedValuation[Tif_NonTIF],$A$4))</f>
        <v>0</v>
      </c>
      <c r="O244" s="8">
        <f>SUMPRODUCT(SUMIFS(AssessedValuation[100% Railroads],AssessedValuation[Dist],$C244:$E244,AssessedValuation[Tif_NonTIF],$A$4))</f>
        <v>0</v>
      </c>
      <c r="P244" s="8">
        <f>SUMPRODUCT(SUMIFS(AssessedValuation[100% Utilities],AssessedValuation[Dist],$C244:$E244,AssessedValuation[Tif_NonTIF],$A$4))</f>
        <v>0</v>
      </c>
      <c r="Q244" s="8">
        <f>SUMPRODUCT(SUMIFS(AssessedValuation[100% Other],AssessedValuation[Dist],$C244:$E244,AssessedValuation[Tif_NonTIF],$A$4))</f>
        <v>0</v>
      </c>
      <c r="R244" s="8">
        <f>SUMPRODUCT(SUMIFS(AssessedValuation[100% Gross],AssessedValuation[Dist],$C244:$E244,AssessedValuation[Tif_NonTIF],$A$4))</f>
        <v>1444090</v>
      </c>
      <c r="S244" s="8">
        <f>SUMPRODUCT(SUMIFS(AssessedValuation[100% Military Exempt],AssessedValuation[Dist],$C244:$E244,AssessedValuation[Tif_NonTIF],$A$4))</f>
        <v>0</v>
      </c>
      <c r="T244" s="8">
        <f>SUMPRODUCT(SUMIFS(AssessedValuation[100% Homestead Exempt],AssessedValuation[Dist],$C244:$E244,AssessedValuation[Tif_NonTIF],$A$4))</f>
        <v>0</v>
      </c>
      <c r="U244" s="8">
        <f>SUMPRODUCT(SUMIFS(AssessedValuation[100% Net],AssessedValuation[Dist],$C244:$E244,AssessedValuation[Tif_NonTIF],$A$4))</f>
        <v>1444090</v>
      </c>
      <c r="V244" s="8">
        <f>SUMPRODUCT(SUMIFS(AssessedValuation[100% Gas &amp; Elec Utilities],AssessedValuation[Dist],$C244:$E244,AssessedValuation[Tif_NonTIF],$A$4))</f>
        <v>0</v>
      </c>
      <c r="W244" s="8">
        <f t="shared" si="3"/>
        <v>1444090</v>
      </c>
    </row>
    <row r="245" spans="1:23" x14ac:dyDescent="0.25">
      <c r="A245">
        <f>'Assessed Non-TIF_Combined'!A245</f>
        <v>2026</v>
      </c>
      <c r="B245" t="str">
        <f>'Assessed Non-TIF_Combined'!B245</f>
        <v>13</v>
      </c>
      <c r="C245" t="str">
        <f>'Assessed Non-TIF_Combined'!C245</f>
        <v>4824</v>
      </c>
      <c r="D245" t="str">
        <f>'Assessed Non-TIF_Combined'!D245</f>
        <v/>
      </c>
      <c r="E245" t="str">
        <f>'Assessed Non-TIF_Combined'!E245</f>
        <v/>
      </c>
      <c r="F245" t="str">
        <f>'Assessed Non-TIF_Combined'!F245</f>
        <v>5510</v>
      </c>
      <c r="G245" t="str">
        <f>'Assessed Non-TIF_Combined'!G245</f>
        <v>Riverside</v>
      </c>
      <c r="H245" s="8">
        <f>SUMPRODUCT(SUMIFS(AssessedValuation[100% Residential],AssessedValuation[Dist],$C245:$E245,AssessedValuation[Tif_NonTIF],$A$4))</f>
        <v>5143496</v>
      </c>
      <c r="I245" s="8">
        <f>SUMPRODUCT(SUMIFS(AssessedValuation[100% Ag Land],AssessedValuation[Dist],$C245:$E245,AssessedValuation[Tif_NonTIF],$A$4))</f>
        <v>0</v>
      </c>
      <c r="J245" s="8">
        <f>SUMPRODUCT(SUMIFS(AssessedValuation[100% Ag Building],AssessedValuation[Dist],$C245:$E245,AssessedValuation[Tif_NonTIF],$A$4))</f>
        <v>0</v>
      </c>
      <c r="K245" s="8">
        <f>SUMPRODUCT(SUMIFS(AssessedValuation[100% Commercial],AssessedValuation[Dist],$C245:$E245,AssessedValuation[Tif_NonTIF],$A$4))</f>
        <v>4450891</v>
      </c>
      <c r="L245" s="8">
        <f>SUMPRODUCT(SUMIFS(AssessedValuation[100% Industrial],AssessedValuation[Dist],$C245:$E245,AssessedValuation[Tif_NonTIF],$A$4))</f>
        <v>117072</v>
      </c>
      <c r="M245" s="8">
        <f>SUMPRODUCT(SUMIFS(AssessedValuation[100% Reserved],AssessedValuation[Dist],$C245:$E245,AssessedValuation[Tif_NonTIF],$A$4))</f>
        <v>0</v>
      </c>
      <c r="N245" s="8">
        <f>SUMPRODUCT(SUMIFS(AssessedValuation[100% Reserved4],AssessedValuation[Dist],$C245,AssessedValuation[Tif_NonTIF],$A$4))</f>
        <v>0</v>
      </c>
      <c r="O245" s="8">
        <f>SUMPRODUCT(SUMIFS(AssessedValuation[100% Railroads],AssessedValuation[Dist],$C245:$E245,AssessedValuation[Tif_NonTIF],$A$4))</f>
        <v>0</v>
      </c>
      <c r="P245" s="8">
        <f>SUMPRODUCT(SUMIFS(AssessedValuation[100% Utilities],AssessedValuation[Dist],$C245:$E245,AssessedValuation[Tif_NonTIF],$A$4))</f>
        <v>0</v>
      </c>
      <c r="Q245" s="8">
        <f>SUMPRODUCT(SUMIFS(AssessedValuation[100% Other],AssessedValuation[Dist],$C245:$E245,AssessedValuation[Tif_NonTIF],$A$4))</f>
        <v>0</v>
      </c>
      <c r="R245" s="8">
        <f>SUMPRODUCT(SUMIFS(AssessedValuation[100% Gross],AssessedValuation[Dist],$C245:$E245,AssessedValuation[Tif_NonTIF],$A$4))</f>
        <v>9711459</v>
      </c>
      <c r="S245" s="8">
        <f>SUMPRODUCT(SUMIFS(AssessedValuation[100% Military Exempt],AssessedValuation[Dist],$C245:$E245,AssessedValuation[Tif_NonTIF],$A$4))</f>
        <v>12000</v>
      </c>
      <c r="T245" s="8">
        <f>SUMPRODUCT(SUMIFS(AssessedValuation[100% Homestead Exempt],AssessedValuation[Dist],$C245:$E245,AssessedValuation[Tif_NonTIF],$A$4))</f>
        <v>52000</v>
      </c>
      <c r="U245" s="8">
        <f>SUMPRODUCT(SUMIFS(AssessedValuation[100% Net],AssessedValuation[Dist],$C245:$E245,AssessedValuation[Tif_NonTIF],$A$4))</f>
        <v>9647459</v>
      </c>
      <c r="V245" s="8">
        <f>SUMPRODUCT(SUMIFS(AssessedValuation[100% Gas &amp; Elec Utilities],AssessedValuation[Dist],$C245:$E245,AssessedValuation[Tif_NonTIF],$A$4))</f>
        <v>0</v>
      </c>
      <c r="W245" s="8">
        <f t="shared" si="3"/>
        <v>9647459</v>
      </c>
    </row>
    <row r="246" spans="1:23" x14ac:dyDescent="0.25">
      <c r="A246">
        <f>'Assessed Non-TIF_Combined'!A246</f>
        <v>2026</v>
      </c>
      <c r="B246" t="str">
        <f>'Assessed Non-TIF_Combined'!B246</f>
        <v>12</v>
      </c>
      <c r="C246" t="str">
        <f>'Assessed Non-TIF_Combined'!C246</f>
        <v>5607</v>
      </c>
      <c r="D246" t="str">
        <f>'Assessed Non-TIF_Combined'!D246</f>
        <v/>
      </c>
      <c r="E246" t="str">
        <f>'Assessed Non-TIF_Combined'!E246</f>
        <v/>
      </c>
      <c r="F246" t="str">
        <f>'Assessed Non-TIF_Combined'!F246</f>
        <v>5607</v>
      </c>
      <c r="G246" t="str">
        <f>'Assessed Non-TIF_Combined'!G246</f>
        <v>Rock Valley</v>
      </c>
      <c r="H246" s="8">
        <f>SUMPRODUCT(SUMIFS(AssessedValuation[100% Residential],AssessedValuation[Dist],$C246:$E246,AssessedValuation[Tif_NonTIF],$A$4))</f>
        <v>38502182</v>
      </c>
      <c r="I246" s="8">
        <f>SUMPRODUCT(SUMIFS(AssessedValuation[100% Ag Land],AssessedValuation[Dist],$C246:$E246,AssessedValuation[Tif_NonTIF],$A$4))</f>
        <v>0</v>
      </c>
      <c r="J246" s="8">
        <f>SUMPRODUCT(SUMIFS(AssessedValuation[100% Ag Building],AssessedValuation[Dist],$C246:$E246,AssessedValuation[Tif_NonTIF],$A$4))</f>
        <v>0</v>
      </c>
      <c r="K246" s="8">
        <f>SUMPRODUCT(SUMIFS(AssessedValuation[100% Commercial],AssessedValuation[Dist],$C246:$E246,AssessedValuation[Tif_NonTIF],$A$4))</f>
        <v>37928808</v>
      </c>
      <c r="L246" s="8">
        <f>SUMPRODUCT(SUMIFS(AssessedValuation[100% Industrial],AssessedValuation[Dist],$C246:$E246,AssessedValuation[Tif_NonTIF],$A$4))</f>
        <v>7337886</v>
      </c>
      <c r="M246" s="8">
        <f>SUMPRODUCT(SUMIFS(AssessedValuation[100% Reserved],AssessedValuation[Dist],$C246:$E246,AssessedValuation[Tif_NonTIF],$A$4))</f>
        <v>0</v>
      </c>
      <c r="N246" s="8">
        <f>SUMPRODUCT(SUMIFS(AssessedValuation[100% Reserved4],AssessedValuation[Dist],$C246,AssessedValuation[Tif_NonTIF],$A$4))</f>
        <v>0</v>
      </c>
      <c r="O246" s="8">
        <f>SUMPRODUCT(SUMIFS(AssessedValuation[100% Railroads],AssessedValuation[Dist],$C246:$E246,AssessedValuation[Tif_NonTIF],$A$4))</f>
        <v>0</v>
      </c>
      <c r="P246" s="8">
        <f>SUMPRODUCT(SUMIFS(AssessedValuation[100% Utilities],AssessedValuation[Dist],$C246:$E246,AssessedValuation[Tif_NonTIF],$A$4))</f>
        <v>0</v>
      </c>
      <c r="Q246" s="8">
        <f>SUMPRODUCT(SUMIFS(AssessedValuation[100% Other],AssessedValuation[Dist],$C246:$E246,AssessedValuation[Tif_NonTIF],$A$4))</f>
        <v>0</v>
      </c>
      <c r="R246" s="8">
        <f>SUMPRODUCT(SUMIFS(AssessedValuation[100% Gross],AssessedValuation[Dist],$C246:$E246,AssessedValuation[Tif_NonTIF],$A$4))</f>
        <v>83768876</v>
      </c>
      <c r="S246" s="8">
        <f>SUMPRODUCT(SUMIFS(AssessedValuation[100% Military Exempt],AssessedValuation[Dist],$C246:$E246,AssessedValuation[Tif_NonTIF],$A$4))</f>
        <v>68000</v>
      </c>
      <c r="T246" s="8">
        <f>SUMPRODUCT(SUMIFS(AssessedValuation[100% Homestead Exempt],AssessedValuation[Dist],$C246:$E246,AssessedValuation[Tif_NonTIF],$A$4))</f>
        <v>318500</v>
      </c>
      <c r="U246" s="8">
        <f>SUMPRODUCT(SUMIFS(AssessedValuation[100% Net],AssessedValuation[Dist],$C246:$E246,AssessedValuation[Tif_NonTIF],$A$4))</f>
        <v>83382376</v>
      </c>
      <c r="V246" s="8">
        <f>SUMPRODUCT(SUMIFS(AssessedValuation[100% Gas &amp; Elec Utilities],AssessedValuation[Dist],$C246:$E246,AssessedValuation[Tif_NonTIF],$A$4))</f>
        <v>0</v>
      </c>
      <c r="W246" s="8">
        <f t="shared" si="3"/>
        <v>83382376</v>
      </c>
    </row>
    <row r="247" spans="1:23" x14ac:dyDescent="0.25">
      <c r="A247">
        <f>'Assessed Non-TIF_Combined'!A247</f>
        <v>2026</v>
      </c>
      <c r="B247" t="str">
        <f>'Assessed Non-TIF_Combined'!B247</f>
        <v>11</v>
      </c>
      <c r="C247" t="str">
        <f>'Assessed Non-TIF_Combined'!C247</f>
        <v>5643</v>
      </c>
      <c r="D247" t="str">
        <f>'Assessed Non-TIF_Combined'!D247</f>
        <v/>
      </c>
      <c r="E247" t="str">
        <f>'Assessed Non-TIF_Combined'!E247</f>
        <v/>
      </c>
      <c r="F247" t="str">
        <f>'Assessed Non-TIF_Combined'!F247</f>
        <v>5643</v>
      </c>
      <c r="G247" t="str">
        <f>'Assessed Non-TIF_Combined'!G247</f>
        <v>Roland-Story</v>
      </c>
      <c r="H247" s="8">
        <f>SUMPRODUCT(SUMIFS(AssessedValuation[100% Residential],AssessedValuation[Dist],$C247:$E247,AssessedValuation[Tif_NonTIF],$A$4))</f>
        <v>57656510</v>
      </c>
      <c r="I247" s="8">
        <f>SUMPRODUCT(SUMIFS(AssessedValuation[100% Ag Land],AssessedValuation[Dist],$C247:$E247,AssessedValuation[Tif_NonTIF],$A$4))</f>
        <v>0</v>
      </c>
      <c r="J247" s="8">
        <f>SUMPRODUCT(SUMIFS(AssessedValuation[100% Ag Building],AssessedValuation[Dist],$C247:$E247,AssessedValuation[Tif_NonTIF],$A$4))</f>
        <v>0</v>
      </c>
      <c r="K247" s="8">
        <f>SUMPRODUCT(SUMIFS(AssessedValuation[100% Commercial],AssessedValuation[Dist],$C247:$E247,AssessedValuation[Tif_NonTIF],$A$4))</f>
        <v>19768178</v>
      </c>
      <c r="L247" s="8">
        <f>SUMPRODUCT(SUMIFS(AssessedValuation[100% Industrial],AssessedValuation[Dist],$C247:$E247,AssessedValuation[Tif_NonTIF],$A$4))</f>
        <v>5335575</v>
      </c>
      <c r="M247" s="8">
        <f>SUMPRODUCT(SUMIFS(AssessedValuation[100% Reserved],AssessedValuation[Dist],$C247:$E247,AssessedValuation[Tif_NonTIF],$A$4))</f>
        <v>0</v>
      </c>
      <c r="N247" s="8">
        <f>SUMPRODUCT(SUMIFS(AssessedValuation[100% Reserved4],AssessedValuation[Dist],$C247,AssessedValuation[Tif_NonTIF],$A$4))</f>
        <v>0</v>
      </c>
      <c r="O247" s="8">
        <f>SUMPRODUCT(SUMIFS(AssessedValuation[100% Railroads],AssessedValuation[Dist],$C247:$E247,AssessedValuation[Tif_NonTIF],$A$4))</f>
        <v>0</v>
      </c>
      <c r="P247" s="8">
        <f>SUMPRODUCT(SUMIFS(AssessedValuation[100% Utilities],AssessedValuation[Dist],$C247:$E247,AssessedValuation[Tif_NonTIF],$A$4))</f>
        <v>0</v>
      </c>
      <c r="Q247" s="8">
        <f>SUMPRODUCT(SUMIFS(AssessedValuation[100% Other],AssessedValuation[Dist],$C247:$E247,AssessedValuation[Tif_NonTIF],$A$4))</f>
        <v>0</v>
      </c>
      <c r="R247" s="8">
        <f>SUMPRODUCT(SUMIFS(AssessedValuation[100% Gross],AssessedValuation[Dist],$C247:$E247,AssessedValuation[Tif_NonTIF],$A$4))</f>
        <v>82760263</v>
      </c>
      <c r="S247" s="8">
        <f>SUMPRODUCT(SUMIFS(AssessedValuation[100% Military Exempt],AssessedValuation[Dist],$C247:$E247,AssessedValuation[Tif_NonTIF],$A$4))</f>
        <v>120000</v>
      </c>
      <c r="T247" s="8">
        <f>SUMPRODUCT(SUMIFS(AssessedValuation[100% Homestead Exempt],AssessedValuation[Dist],$C247:$E247,AssessedValuation[Tif_NonTIF],$A$4))</f>
        <v>578500</v>
      </c>
      <c r="U247" s="8">
        <f>SUMPRODUCT(SUMIFS(AssessedValuation[100% Net],AssessedValuation[Dist],$C247:$E247,AssessedValuation[Tif_NonTIF],$A$4))</f>
        <v>82061763</v>
      </c>
      <c r="V247" s="8">
        <f>SUMPRODUCT(SUMIFS(AssessedValuation[100% Gas &amp; Elec Utilities],AssessedValuation[Dist],$C247:$E247,AssessedValuation[Tif_NonTIF],$A$4))</f>
        <v>0</v>
      </c>
      <c r="W247" s="8">
        <f t="shared" si="3"/>
        <v>82061763</v>
      </c>
    </row>
    <row r="248" spans="1:23" x14ac:dyDescent="0.25">
      <c r="A248">
        <f>'Assessed Non-TIF_Combined'!A248</f>
        <v>2026</v>
      </c>
      <c r="B248" t="str">
        <f>'Assessed Non-TIF_Combined'!B248</f>
        <v>07</v>
      </c>
      <c r="C248" t="str">
        <f>'Assessed Non-TIF_Combined'!C248</f>
        <v>5697</v>
      </c>
      <c r="D248" t="str">
        <f>'Assessed Non-TIF_Combined'!D248</f>
        <v/>
      </c>
      <c r="E248" t="str">
        <f>'Assessed Non-TIF_Combined'!E248</f>
        <v/>
      </c>
      <c r="F248" t="str">
        <f>'Assessed Non-TIF_Combined'!F248</f>
        <v>5697</v>
      </c>
      <c r="G248" t="str">
        <f>'Assessed Non-TIF_Combined'!G248</f>
        <v>Rudd-Rockford-Marble Rock</v>
      </c>
      <c r="H248" s="8">
        <f>SUMPRODUCT(SUMIFS(AssessedValuation[100% Residential],AssessedValuation[Dist],$C248:$E248,AssessedValuation[Tif_NonTIF],$A$4))</f>
        <v>1799301</v>
      </c>
      <c r="I248" s="8">
        <f>SUMPRODUCT(SUMIFS(AssessedValuation[100% Ag Land],AssessedValuation[Dist],$C248:$E248,AssessedValuation[Tif_NonTIF],$A$4))</f>
        <v>0</v>
      </c>
      <c r="J248" s="8">
        <f>SUMPRODUCT(SUMIFS(AssessedValuation[100% Ag Building],AssessedValuation[Dist],$C248:$E248,AssessedValuation[Tif_NonTIF],$A$4))</f>
        <v>0</v>
      </c>
      <c r="K248" s="8">
        <f>SUMPRODUCT(SUMIFS(AssessedValuation[100% Commercial],AssessedValuation[Dist],$C248:$E248,AssessedValuation[Tif_NonTIF],$A$4))</f>
        <v>5780119</v>
      </c>
      <c r="L248" s="8">
        <f>SUMPRODUCT(SUMIFS(AssessedValuation[100% Industrial],AssessedValuation[Dist],$C248:$E248,AssessedValuation[Tif_NonTIF],$A$4))</f>
        <v>0</v>
      </c>
      <c r="M248" s="8">
        <f>SUMPRODUCT(SUMIFS(AssessedValuation[100% Reserved],AssessedValuation[Dist],$C248:$E248,AssessedValuation[Tif_NonTIF],$A$4))</f>
        <v>0</v>
      </c>
      <c r="N248" s="8">
        <f>SUMPRODUCT(SUMIFS(AssessedValuation[100% Reserved4],AssessedValuation[Dist],$C248,AssessedValuation[Tif_NonTIF],$A$4))</f>
        <v>0</v>
      </c>
      <c r="O248" s="8">
        <f>SUMPRODUCT(SUMIFS(AssessedValuation[100% Railroads],AssessedValuation[Dist],$C248:$E248,AssessedValuation[Tif_NonTIF],$A$4))</f>
        <v>0</v>
      </c>
      <c r="P248" s="8">
        <f>SUMPRODUCT(SUMIFS(AssessedValuation[100% Utilities],AssessedValuation[Dist],$C248:$E248,AssessedValuation[Tif_NonTIF],$A$4))</f>
        <v>0</v>
      </c>
      <c r="Q248" s="8">
        <f>SUMPRODUCT(SUMIFS(AssessedValuation[100% Other],AssessedValuation[Dist],$C248:$E248,AssessedValuation[Tif_NonTIF],$A$4))</f>
        <v>0</v>
      </c>
      <c r="R248" s="8">
        <f>SUMPRODUCT(SUMIFS(AssessedValuation[100% Gross],AssessedValuation[Dist],$C248:$E248,AssessedValuation[Tif_NonTIF],$A$4))</f>
        <v>7579420</v>
      </c>
      <c r="S248" s="8">
        <f>SUMPRODUCT(SUMIFS(AssessedValuation[100% Military Exempt],AssessedValuation[Dist],$C248:$E248,AssessedValuation[Tif_NonTIF],$A$4))</f>
        <v>0</v>
      </c>
      <c r="T248" s="8">
        <f>SUMPRODUCT(SUMIFS(AssessedValuation[100% Homestead Exempt],AssessedValuation[Dist],$C248:$E248,AssessedValuation[Tif_NonTIF],$A$4))</f>
        <v>0</v>
      </c>
      <c r="U248" s="8">
        <f>SUMPRODUCT(SUMIFS(AssessedValuation[100% Net],AssessedValuation[Dist],$C248:$E248,AssessedValuation[Tif_NonTIF],$A$4))</f>
        <v>7579420</v>
      </c>
      <c r="V248" s="8">
        <f>SUMPRODUCT(SUMIFS(AssessedValuation[100% Gas &amp; Elec Utilities],AssessedValuation[Dist],$C248:$E248,AssessedValuation[Tif_NonTIF],$A$4))</f>
        <v>0</v>
      </c>
      <c r="W248" s="8">
        <f t="shared" si="3"/>
        <v>7579420</v>
      </c>
    </row>
    <row r="249" spans="1:23" x14ac:dyDescent="0.25">
      <c r="A249">
        <f>'Assessed Non-TIF_Combined'!A249</f>
        <v>2026</v>
      </c>
      <c r="B249" t="str">
        <f>'Assessed Non-TIF_Combined'!B249</f>
        <v>05</v>
      </c>
      <c r="C249" t="str">
        <f>'Assessed Non-TIF_Combined'!C249</f>
        <v>5724</v>
      </c>
      <c r="D249" t="str">
        <f>'Assessed Non-TIF_Combined'!D249</f>
        <v/>
      </c>
      <c r="E249" t="str">
        <f>'Assessed Non-TIF_Combined'!E249</f>
        <v/>
      </c>
      <c r="F249" t="str">
        <f>'Assessed Non-TIF_Combined'!F249</f>
        <v>5724</v>
      </c>
      <c r="G249" t="str">
        <f>'Assessed Non-TIF_Combined'!G249</f>
        <v>Ruthven-Ayrshire</v>
      </c>
      <c r="H249" s="8">
        <f>SUMPRODUCT(SUMIFS(AssessedValuation[100% Residential],AssessedValuation[Dist],$C249:$E249,AssessedValuation[Tif_NonTIF],$A$4))</f>
        <v>0</v>
      </c>
      <c r="I249" s="8">
        <f>SUMPRODUCT(SUMIFS(AssessedValuation[100% Ag Land],AssessedValuation[Dist],$C249:$E249,AssessedValuation[Tif_NonTIF],$A$4))</f>
        <v>0</v>
      </c>
      <c r="J249" s="8">
        <f>SUMPRODUCT(SUMIFS(AssessedValuation[100% Ag Building],AssessedValuation[Dist],$C249:$E249,AssessedValuation[Tif_NonTIF],$A$4))</f>
        <v>0</v>
      </c>
      <c r="K249" s="8">
        <f>SUMPRODUCT(SUMIFS(AssessedValuation[100% Commercial],AssessedValuation[Dist],$C249:$E249,AssessedValuation[Tif_NonTIF],$A$4))</f>
        <v>0</v>
      </c>
      <c r="L249" s="8">
        <f>SUMPRODUCT(SUMIFS(AssessedValuation[100% Industrial],AssessedValuation[Dist],$C249:$E249,AssessedValuation[Tif_NonTIF],$A$4))</f>
        <v>0</v>
      </c>
      <c r="M249" s="8">
        <f>SUMPRODUCT(SUMIFS(AssessedValuation[100% Reserved],AssessedValuation[Dist],$C249:$E249,AssessedValuation[Tif_NonTIF],$A$4))</f>
        <v>0</v>
      </c>
      <c r="N249" s="8">
        <f>SUMPRODUCT(SUMIFS(AssessedValuation[100% Reserved4],AssessedValuation[Dist],$C249,AssessedValuation[Tif_NonTIF],$A$4))</f>
        <v>0</v>
      </c>
      <c r="O249" s="8">
        <f>SUMPRODUCT(SUMIFS(AssessedValuation[100% Railroads],AssessedValuation[Dist],$C249:$E249,AssessedValuation[Tif_NonTIF],$A$4))</f>
        <v>0</v>
      </c>
      <c r="P249" s="8">
        <f>SUMPRODUCT(SUMIFS(AssessedValuation[100% Utilities],AssessedValuation[Dist],$C249:$E249,AssessedValuation[Tif_NonTIF],$A$4))</f>
        <v>0</v>
      </c>
      <c r="Q249" s="8">
        <f>SUMPRODUCT(SUMIFS(AssessedValuation[100% Other],AssessedValuation[Dist],$C249:$E249,AssessedValuation[Tif_NonTIF],$A$4))</f>
        <v>0</v>
      </c>
      <c r="R249" s="8">
        <f>SUMPRODUCT(SUMIFS(AssessedValuation[100% Gross],AssessedValuation[Dist],$C249:$E249,AssessedValuation[Tif_NonTIF],$A$4))</f>
        <v>0</v>
      </c>
      <c r="S249" s="8">
        <f>SUMPRODUCT(SUMIFS(AssessedValuation[100% Military Exempt],AssessedValuation[Dist],$C249:$E249,AssessedValuation[Tif_NonTIF],$A$4))</f>
        <v>0</v>
      </c>
      <c r="T249" s="8">
        <f>SUMPRODUCT(SUMIFS(AssessedValuation[100% Homestead Exempt],AssessedValuation[Dist],$C249:$E249,AssessedValuation[Tif_NonTIF],$A$4))</f>
        <v>0</v>
      </c>
      <c r="U249" s="8">
        <f>SUMPRODUCT(SUMIFS(AssessedValuation[100% Net],AssessedValuation[Dist],$C249:$E249,AssessedValuation[Tif_NonTIF],$A$4))</f>
        <v>0</v>
      </c>
      <c r="V249" s="8">
        <f>SUMPRODUCT(SUMIFS(AssessedValuation[100% Gas &amp; Elec Utilities],AssessedValuation[Dist],$C249:$E249,AssessedValuation[Tif_NonTIF],$A$4))</f>
        <v>0</v>
      </c>
      <c r="W249" s="8">
        <f t="shared" si="3"/>
        <v>0</v>
      </c>
    </row>
    <row r="250" spans="1:23" x14ac:dyDescent="0.25">
      <c r="A250">
        <f>'Assessed Non-TIF_Combined'!A250</f>
        <v>2026</v>
      </c>
      <c r="B250" t="str">
        <f>'Assessed Non-TIF_Combined'!B250</f>
        <v>11</v>
      </c>
      <c r="C250" t="str">
        <f>'Assessed Non-TIF_Combined'!C250</f>
        <v>5805</v>
      </c>
      <c r="D250" t="str">
        <f>'Assessed Non-TIF_Combined'!D250</f>
        <v/>
      </c>
      <c r="E250" t="str">
        <f>'Assessed Non-TIF_Combined'!E250</f>
        <v/>
      </c>
      <c r="F250" t="str">
        <f>'Assessed Non-TIF_Combined'!F250</f>
        <v>5805</v>
      </c>
      <c r="G250" t="str">
        <f>'Assessed Non-TIF_Combined'!G250</f>
        <v>Saydel</v>
      </c>
      <c r="H250" s="8">
        <f>SUMPRODUCT(SUMIFS(AssessedValuation[100% Residential],AssessedValuation[Dist],$C250:$E250,AssessedValuation[Tif_NonTIF],$A$4))</f>
        <v>28518602</v>
      </c>
      <c r="I250" s="8">
        <f>SUMPRODUCT(SUMIFS(AssessedValuation[100% Ag Land],AssessedValuation[Dist],$C250:$E250,AssessedValuation[Tif_NonTIF],$A$4))</f>
        <v>2305</v>
      </c>
      <c r="J250" s="8">
        <f>SUMPRODUCT(SUMIFS(AssessedValuation[100% Ag Building],AssessedValuation[Dist],$C250:$E250,AssessedValuation[Tif_NonTIF],$A$4))</f>
        <v>0</v>
      </c>
      <c r="K250" s="8">
        <f>SUMPRODUCT(SUMIFS(AssessedValuation[100% Commercial],AssessedValuation[Dist],$C250:$E250,AssessedValuation[Tif_NonTIF],$A$4))</f>
        <v>71301601</v>
      </c>
      <c r="L250" s="8">
        <f>SUMPRODUCT(SUMIFS(AssessedValuation[100% Industrial],AssessedValuation[Dist],$C250:$E250,AssessedValuation[Tif_NonTIF],$A$4))</f>
        <v>43198316</v>
      </c>
      <c r="M250" s="8">
        <f>SUMPRODUCT(SUMIFS(AssessedValuation[100% Reserved],AssessedValuation[Dist],$C250:$E250,AssessedValuation[Tif_NonTIF],$A$4))</f>
        <v>0</v>
      </c>
      <c r="N250" s="8">
        <f>SUMPRODUCT(SUMIFS(AssessedValuation[100% Reserved4],AssessedValuation[Dist],$C250,AssessedValuation[Tif_NonTIF],$A$4))</f>
        <v>0</v>
      </c>
      <c r="O250" s="8">
        <f>SUMPRODUCT(SUMIFS(AssessedValuation[100% Railroads],AssessedValuation[Dist],$C250:$E250,AssessedValuation[Tif_NonTIF],$A$4))</f>
        <v>0</v>
      </c>
      <c r="P250" s="8">
        <f>SUMPRODUCT(SUMIFS(AssessedValuation[100% Utilities],AssessedValuation[Dist],$C250:$E250,AssessedValuation[Tif_NonTIF],$A$4))</f>
        <v>0</v>
      </c>
      <c r="Q250" s="8">
        <f>SUMPRODUCT(SUMIFS(AssessedValuation[100% Other],AssessedValuation[Dist],$C250:$E250,AssessedValuation[Tif_NonTIF],$A$4))</f>
        <v>0</v>
      </c>
      <c r="R250" s="8">
        <f>SUMPRODUCT(SUMIFS(AssessedValuation[100% Gross],AssessedValuation[Dist],$C250:$E250,AssessedValuation[Tif_NonTIF],$A$4))</f>
        <v>143020824</v>
      </c>
      <c r="S250" s="8">
        <f>SUMPRODUCT(SUMIFS(AssessedValuation[100% Military Exempt],AssessedValuation[Dist],$C250:$E250,AssessedValuation[Tif_NonTIF],$A$4))</f>
        <v>0</v>
      </c>
      <c r="T250" s="8">
        <f>SUMPRODUCT(SUMIFS(AssessedValuation[100% Homestead Exempt],AssessedValuation[Dist],$C250:$E250,AssessedValuation[Tif_NonTIF],$A$4))</f>
        <v>0</v>
      </c>
      <c r="U250" s="8">
        <f>SUMPRODUCT(SUMIFS(AssessedValuation[100% Net],AssessedValuation[Dist],$C250:$E250,AssessedValuation[Tif_NonTIF],$A$4))</f>
        <v>143020824</v>
      </c>
      <c r="V250" s="8">
        <f>SUMPRODUCT(SUMIFS(AssessedValuation[100% Gas &amp; Elec Utilities],AssessedValuation[Dist],$C250:$E250,AssessedValuation[Tif_NonTIF],$A$4))</f>
        <v>0</v>
      </c>
      <c r="W250" s="8">
        <f t="shared" si="3"/>
        <v>143020824</v>
      </c>
    </row>
    <row r="251" spans="1:23" x14ac:dyDescent="0.25">
      <c r="A251">
        <f>'Assessed Non-TIF_Combined'!A251</f>
        <v>2026</v>
      </c>
      <c r="B251" t="str">
        <f>'Assessed Non-TIF_Combined'!B251</f>
        <v>05</v>
      </c>
      <c r="C251" t="str">
        <f>'Assessed Non-TIF_Combined'!C251</f>
        <v>5823</v>
      </c>
      <c r="D251" t="str">
        <f>'Assessed Non-TIF_Combined'!D251</f>
        <v/>
      </c>
      <c r="E251" t="str">
        <f>'Assessed Non-TIF_Combined'!E251</f>
        <v/>
      </c>
      <c r="F251" t="str">
        <f>'Assessed Non-TIF_Combined'!F251</f>
        <v>5823</v>
      </c>
      <c r="G251" t="str">
        <f>'Assessed Non-TIF_Combined'!G251</f>
        <v>Schaller-Crestland</v>
      </c>
      <c r="H251" s="8">
        <f>SUMPRODUCT(SUMIFS(AssessedValuation[100% Residential],AssessedValuation[Dist],$C251:$E251,AssessedValuation[Tif_NonTIF],$A$4))</f>
        <v>0</v>
      </c>
      <c r="I251" s="8">
        <f>SUMPRODUCT(SUMIFS(AssessedValuation[100% Ag Land],AssessedValuation[Dist],$C251:$E251,AssessedValuation[Tif_NonTIF],$A$4))</f>
        <v>0</v>
      </c>
      <c r="J251" s="8">
        <f>SUMPRODUCT(SUMIFS(AssessedValuation[100% Ag Building],AssessedValuation[Dist],$C251:$E251,AssessedValuation[Tif_NonTIF],$A$4))</f>
        <v>0</v>
      </c>
      <c r="K251" s="8">
        <f>SUMPRODUCT(SUMIFS(AssessedValuation[100% Commercial],AssessedValuation[Dist],$C251:$E251,AssessedValuation[Tif_NonTIF],$A$4))</f>
        <v>0</v>
      </c>
      <c r="L251" s="8">
        <f>SUMPRODUCT(SUMIFS(AssessedValuation[100% Industrial],AssessedValuation[Dist],$C251:$E251,AssessedValuation[Tif_NonTIF],$A$4))</f>
        <v>711431</v>
      </c>
      <c r="M251" s="8">
        <f>SUMPRODUCT(SUMIFS(AssessedValuation[100% Reserved],AssessedValuation[Dist],$C251:$E251,AssessedValuation[Tif_NonTIF],$A$4))</f>
        <v>0</v>
      </c>
      <c r="N251" s="8">
        <f>SUMPRODUCT(SUMIFS(AssessedValuation[100% Reserved4],AssessedValuation[Dist],$C251,AssessedValuation[Tif_NonTIF],$A$4))</f>
        <v>0</v>
      </c>
      <c r="O251" s="8">
        <f>SUMPRODUCT(SUMIFS(AssessedValuation[100% Railroads],AssessedValuation[Dist],$C251:$E251,AssessedValuation[Tif_NonTIF],$A$4))</f>
        <v>0</v>
      </c>
      <c r="P251" s="8">
        <f>SUMPRODUCT(SUMIFS(AssessedValuation[100% Utilities],AssessedValuation[Dist],$C251:$E251,AssessedValuation[Tif_NonTIF],$A$4))</f>
        <v>0</v>
      </c>
      <c r="Q251" s="8">
        <f>SUMPRODUCT(SUMIFS(AssessedValuation[100% Other],AssessedValuation[Dist],$C251:$E251,AssessedValuation[Tif_NonTIF],$A$4))</f>
        <v>0</v>
      </c>
      <c r="R251" s="8">
        <f>SUMPRODUCT(SUMIFS(AssessedValuation[100% Gross],AssessedValuation[Dist],$C251:$E251,AssessedValuation[Tif_NonTIF],$A$4))</f>
        <v>711431</v>
      </c>
      <c r="S251" s="8">
        <f>SUMPRODUCT(SUMIFS(AssessedValuation[100% Military Exempt],AssessedValuation[Dist],$C251:$E251,AssessedValuation[Tif_NonTIF],$A$4))</f>
        <v>0</v>
      </c>
      <c r="T251" s="8">
        <f>SUMPRODUCT(SUMIFS(AssessedValuation[100% Homestead Exempt],AssessedValuation[Dist],$C251:$E251,AssessedValuation[Tif_NonTIF],$A$4))</f>
        <v>0</v>
      </c>
      <c r="U251" s="8">
        <f>SUMPRODUCT(SUMIFS(AssessedValuation[100% Net],AssessedValuation[Dist],$C251:$E251,AssessedValuation[Tif_NonTIF],$A$4))</f>
        <v>711431</v>
      </c>
      <c r="V251" s="8">
        <f>SUMPRODUCT(SUMIFS(AssessedValuation[100% Gas &amp; Elec Utilities],AssessedValuation[Dist],$C251:$E251,AssessedValuation[Tif_NonTIF],$A$4))</f>
        <v>0</v>
      </c>
      <c r="W251" s="8">
        <f t="shared" si="3"/>
        <v>711431</v>
      </c>
    </row>
    <row r="252" spans="1:23" x14ac:dyDescent="0.25">
      <c r="A252">
        <f>'Assessed Non-TIF_Combined'!A252</f>
        <v>2026</v>
      </c>
      <c r="B252" t="str">
        <f>'Assessed Non-TIF_Combined'!B252</f>
        <v>12</v>
      </c>
      <c r="C252" t="str">
        <f>'Assessed Non-TIF_Combined'!C252</f>
        <v>5832</v>
      </c>
      <c r="D252" t="str">
        <f>'Assessed Non-TIF_Combined'!D252</f>
        <v/>
      </c>
      <c r="E252" t="str">
        <f>'Assessed Non-TIF_Combined'!E252</f>
        <v/>
      </c>
      <c r="F252" t="str">
        <f>'Assessed Non-TIF_Combined'!F252</f>
        <v>5832</v>
      </c>
      <c r="G252" t="str">
        <f>'Assessed Non-TIF_Combined'!G252</f>
        <v>Schleswig</v>
      </c>
      <c r="H252" s="8">
        <f>SUMPRODUCT(SUMIFS(AssessedValuation[100% Residential],AssessedValuation[Dist],$C252:$E252,AssessedValuation[Tif_NonTIF],$A$4))</f>
        <v>0</v>
      </c>
      <c r="I252" s="8">
        <f>SUMPRODUCT(SUMIFS(AssessedValuation[100% Ag Land],AssessedValuation[Dist],$C252:$E252,AssessedValuation[Tif_NonTIF],$A$4))</f>
        <v>0</v>
      </c>
      <c r="J252" s="8">
        <f>SUMPRODUCT(SUMIFS(AssessedValuation[100% Ag Building],AssessedValuation[Dist],$C252:$E252,AssessedValuation[Tif_NonTIF],$A$4))</f>
        <v>0</v>
      </c>
      <c r="K252" s="8">
        <f>SUMPRODUCT(SUMIFS(AssessedValuation[100% Commercial],AssessedValuation[Dist],$C252:$E252,AssessedValuation[Tif_NonTIF],$A$4))</f>
        <v>1061220</v>
      </c>
      <c r="L252" s="8">
        <f>SUMPRODUCT(SUMIFS(AssessedValuation[100% Industrial],AssessedValuation[Dist],$C252:$E252,AssessedValuation[Tif_NonTIF],$A$4))</f>
        <v>4151040</v>
      </c>
      <c r="M252" s="8">
        <f>SUMPRODUCT(SUMIFS(AssessedValuation[100% Reserved],AssessedValuation[Dist],$C252:$E252,AssessedValuation[Tif_NonTIF],$A$4))</f>
        <v>0</v>
      </c>
      <c r="N252" s="8">
        <f>SUMPRODUCT(SUMIFS(AssessedValuation[100% Reserved4],AssessedValuation[Dist],$C252,AssessedValuation[Tif_NonTIF],$A$4))</f>
        <v>0</v>
      </c>
      <c r="O252" s="8">
        <f>SUMPRODUCT(SUMIFS(AssessedValuation[100% Railroads],AssessedValuation[Dist],$C252:$E252,AssessedValuation[Tif_NonTIF],$A$4))</f>
        <v>0</v>
      </c>
      <c r="P252" s="8">
        <f>SUMPRODUCT(SUMIFS(AssessedValuation[100% Utilities],AssessedValuation[Dist],$C252:$E252,AssessedValuation[Tif_NonTIF],$A$4))</f>
        <v>0</v>
      </c>
      <c r="Q252" s="8">
        <f>SUMPRODUCT(SUMIFS(AssessedValuation[100% Other],AssessedValuation[Dist],$C252:$E252,AssessedValuation[Tif_NonTIF],$A$4))</f>
        <v>0</v>
      </c>
      <c r="R252" s="8">
        <f>SUMPRODUCT(SUMIFS(AssessedValuation[100% Gross],AssessedValuation[Dist],$C252:$E252,AssessedValuation[Tif_NonTIF],$A$4))</f>
        <v>5212260</v>
      </c>
      <c r="S252" s="8">
        <f>SUMPRODUCT(SUMIFS(AssessedValuation[100% Military Exempt],AssessedValuation[Dist],$C252:$E252,AssessedValuation[Tif_NonTIF],$A$4))</f>
        <v>0</v>
      </c>
      <c r="T252" s="8">
        <f>SUMPRODUCT(SUMIFS(AssessedValuation[100% Homestead Exempt],AssessedValuation[Dist],$C252:$E252,AssessedValuation[Tif_NonTIF],$A$4))</f>
        <v>0</v>
      </c>
      <c r="U252" s="8">
        <f>SUMPRODUCT(SUMIFS(AssessedValuation[100% Net],AssessedValuation[Dist],$C252:$E252,AssessedValuation[Tif_NonTIF],$A$4))</f>
        <v>5212260</v>
      </c>
      <c r="V252" s="8">
        <f>SUMPRODUCT(SUMIFS(AssessedValuation[100% Gas &amp; Elec Utilities],AssessedValuation[Dist],$C252:$E252,AssessedValuation[Tif_NonTIF],$A$4))</f>
        <v>0</v>
      </c>
      <c r="W252" s="8">
        <f t="shared" si="3"/>
        <v>5212260</v>
      </c>
    </row>
    <row r="253" spans="1:23" x14ac:dyDescent="0.25">
      <c r="A253">
        <f>'Assessed Non-TIF_Combined'!A253</f>
        <v>2026</v>
      </c>
      <c r="B253" t="str">
        <f>'Assessed Non-TIF_Combined'!B253</f>
        <v>12</v>
      </c>
      <c r="C253" t="str">
        <f>'Assessed Non-TIF_Combined'!C253</f>
        <v>5877</v>
      </c>
      <c r="D253" t="str">
        <f>'Assessed Non-TIF_Combined'!D253</f>
        <v/>
      </c>
      <c r="E253" t="str">
        <f>'Assessed Non-TIF_Combined'!E253</f>
        <v/>
      </c>
      <c r="F253" t="str">
        <f>'Assessed Non-TIF_Combined'!F253</f>
        <v>5877</v>
      </c>
      <c r="G253" t="str">
        <f>'Assessed Non-TIF_Combined'!G253</f>
        <v>Sergeant Bluff-Luton</v>
      </c>
      <c r="H253" s="8">
        <f>SUMPRODUCT(SUMIFS(AssessedValuation[100% Residential],AssessedValuation[Dist],$C253:$E253,AssessedValuation[Tif_NonTIF],$A$4))</f>
        <v>13387772</v>
      </c>
      <c r="I253" s="8">
        <f>SUMPRODUCT(SUMIFS(AssessedValuation[100% Ag Land],AssessedValuation[Dist],$C253:$E253,AssessedValuation[Tif_NonTIF],$A$4))</f>
        <v>199307</v>
      </c>
      <c r="J253" s="8">
        <f>SUMPRODUCT(SUMIFS(AssessedValuation[100% Ag Building],AssessedValuation[Dist],$C253:$E253,AssessedValuation[Tif_NonTIF],$A$4))</f>
        <v>81235</v>
      </c>
      <c r="K253" s="8">
        <f>SUMPRODUCT(SUMIFS(AssessedValuation[100% Commercial],AssessedValuation[Dist],$C253:$E253,AssessedValuation[Tif_NonTIF],$A$4))</f>
        <v>108006608</v>
      </c>
      <c r="L253" s="8">
        <f>SUMPRODUCT(SUMIFS(AssessedValuation[100% Industrial],AssessedValuation[Dist],$C253:$E253,AssessedValuation[Tif_NonTIF],$A$4))</f>
        <v>110631321</v>
      </c>
      <c r="M253" s="8">
        <f>SUMPRODUCT(SUMIFS(AssessedValuation[100% Reserved],AssessedValuation[Dist],$C253:$E253,AssessedValuation[Tif_NonTIF],$A$4))</f>
        <v>0</v>
      </c>
      <c r="N253" s="8">
        <f>SUMPRODUCT(SUMIFS(AssessedValuation[100% Reserved4],AssessedValuation[Dist],$C253,AssessedValuation[Tif_NonTIF],$A$4))</f>
        <v>0</v>
      </c>
      <c r="O253" s="8">
        <f>SUMPRODUCT(SUMIFS(AssessedValuation[100% Railroads],AssessedValuation[Dist],$C253:$E253,AssessedValuation[Tif_NonTIF],$A$4))</f>
        <v>0</v>
      </c>
      <c r="P253" s="8">
        <f>SUMPRODUCT(SUMIFS(AssessedValuation[100% Utilities],AssessedValuation[Dist],$C253:$E253,AssessedValuation[Tif_NonTIF],$A$4))</f>
        <v>0</v>
      </c>
      <c r="Q253" s="8">
        <f>SUMPRODUCT(SUMIFS(AssessedValuation[100% Other],AssessedValuation[Dist],$C253:$E253,AssessedValuation[Tif_NonTIF],$A$4))</f>
        <v>0</v>
      </c>
      <c r="R253" s="8">
        <f>SUMPRODUCT(SUMIFS(AssessedValuation[100% Gross],AssessedValuation[Dist],$C253:$E253,AssessedValuation[Tif_NonTIF],$A$4))</f>
        <v>232306243</v>
      </c>
      <c r="S253" s="8">
        <f>SUMPRODUCT(SUMIFS(AssessedValuation[100% Military Exempt],AssessedValuation[Dist],$C253:$E253,AssessedValuation[Tif_NonTIF],$A$4))</f>
        <v>0</v>
      </c>
      <c r="T253" s="8">
        <f>SUMPRODUCT(SUMIFS(AssessedValuation[100% Homestead Exempt],AssessedValuation[Dist],$C253:$E253,AssessedValuation[Tif_NonTIF],$A$4))</f>
        <v>0</v>
      </c>
      <c r="U253" s="8">
        <f>SUMPRODUCT(SUMIFS(AssessedValuation[100% Net],AssessedValuation[Dist],$C253:$E253,AssessedValuation[Tif_NonTIF],$A$4))</f>
        <v>232306243</v>
      </c>
      <c r="V253" s="8">
        <f>SUMPRODUCT(SUMIFS(AssessedValuation[100% Gas &amp; Elec Utilities],AssessedValuation[Dist],$C253:$E253,AssessedValuation[Tif_NonTIF],$A$4))</f>
        <v>0</v>
      </c>
      <c r="W253" s="8">
        <f t="shared" si="3"/>
        <v>232306243</v>
      </c>
    </row>
    <row r="254" spans="1:23" x14ac:dyDescent="0.25">
      <c r="A254">
        <f>'Assessed Non-TIF_Combined'!A254</f>
        <v>2026</v>
      </c>
      <c r="B254" t="str">
        <f>'Assessed Non-TIF_Combined'!B254</f>
        <v>15</v>
      </c>
      <c r="C254" t="str">
        <f>'Assessed Non-TIF_Combined'!C254</f>
        <v>5895</v>
      </c>
      <c r="D254" t="str">
        <f>'Assessed Non-TIF_Combined'!D254</f>
        <v/>
      </c>
      <c r="E254" t="str">
        <f>'Assessed Non-TIF_Combined'!E254</f>
        <v/>
      </c>
      <c r="F254" t="str">
        <f>'Assessed Non-TIF_Combined'!F254</f>
        <v>5895</v>
      </c>
      <c r="G254" t="str">
        <f>'Assessed Non-TIF_Combined'!G254</f>
        <v>Seymour</v>
      </c>
      <c r="H254" s="8">
        <f>SUMPRODUCT(SUMIFS(AssessedValuation[100% Residential],AssessedValuation[Dist],$C254:$E254,AssessedValuation[Tif_NonTIF],$A$4))</f>
        <v>0</v>
      </c>
      <c r="I254" s="8">
        <f>SUMPRODUCT(SUMIFS(AssessedValuation[100% Ag Land],AssessedValuation[Dist],$C254:$E254,AssessedValuation[Tif_NonTIF],$A$4))</f>
        <v>0</v>
      </c>
      <c r="J254" s="8">
        <f>SUMPRODUCT(SUMIFS(AssessedValuation[100% Ag Building],AssessedValuation[Dist],$C254:$E254,AssessedValuation[Tif_NonTIF],$A$4))</f>
        <v>0</v>
      </c>
      <c r="K254" s="8">
        <f>SUMPRODUCT(SUMIFS(AssessedValuation[100% Commercial],AssessedValuation[Dist],$C254:$E254,AssessedValuation[Tif_NonTIF],$A$4))</f>
        <v>0</v>
      </c>
      <c r="L254" s="8">
        <f>SUMPRODUCT(SUMIFS(AssessedValuation[100% Industrial],AssessedValuation[Dist],$C254:$E254,AssessedValuation[Tif_NonTIF],$A$4))</f>
        <v>0</v>
      </c>
      <c r="M254" s="8">
        <f>SUMPRODUCT(SUMIFS(AssessedValuation[100% Reserved],AssessedValuation[Dist],$C254:$E254,AssessedValuation[Tif_NonTIF],$A$4))</f>
        <v>0</v>
      </c>
      <c r="N254" s="8">
        <f>SUMPRODUCT(SUMIFS(AssessedValuation[100% Reserved4],AssessedValuation[Dist],$C254,AssessedValuation[Tif_NonTIF],$A$4))</f>
        <v>0</v>
      </c>
      <c r="O254" s="8">
        <f>SUMPRODUCT(SUMIFS(AssessedValuation[100% Railroads],AssessedValuation[Dist],$C254:$E254,AssessedValuation[Tif_NonTIF],$A$4))</f>
        <v>0</v>
      </c>
      <c r="P254" s="8">
        <f>SUMPRODUCT(SUMIFS(AssessedValuation[100% Utilities],AssessedValuation[Dist],$C254:$E254,AssessedValuation[Tif_NonTIF],$A$4))</f>
        <v>0</v>
      </c>
      <c r="Q254" s="8">
        <f>SUMPRODUCT(SUMIFS(AssessedValuation[100% Other],AssessedValuation[Dist],$C254:$E254,AssessedValuation[Tif_NonTIF],$A$4))</f>
        <v>0</v>
      </c>
      <c r="R254" s="8">
        <f>SUMPRODUCT(SUMIFS(AssessedValuation[100% Gross],AssessedValuation[Dist],$C254:$E254,AssessedValuation[Tif_NonTIF],$A$4))</f>
        <v>0</v>
      </c>
      <c r="S254" s="8">
        <f>SUMPRODUCT(SUMIFS(AssessedValuation[100% Military Exempt],AssessedValuation[Dist],$C254:$E254,AssessedValuation[Tif_NonTIF],$A$4))</f>
        <v>0</v>
      </c>
      <c r="T254" s="8">
        <f>SUMPRODUCT(SUMIFS(AssessedValuation[100% Homestead Exempt],AssessedValuation[Dist],$C254:$E254,AssessedValuation[Tif_NonTIF],$A$4))</f>
        <v>0</v>
      </c>
      <c r="U254" s="8">
        <f>SUMPRODUCT(SUMIFS(AssessedValuation[100% Net],AssessedValuation[Dist],$C254:$E254,AssessedValuation[Tif_NonTIF],$A$4))</f>
        <v>0</v>
      </c>
      <c r="V254" s="8">
        <f>SUMPRODUCT(SUMIFS(AssessedValuation[100% Gas &amp; Elec Utilities],AssessedValuation[Dist],$C254:$E254,AssessedValuation[Tif_NonTIF],$A$4))</f>
        <v>0</v>
      </c>
      <c r="W254" s="8">
        <f t="shared" si="3"/>
        <v>0</v>
      </c>
    </row>
    <row r="255" spans="1:23" x14ac:dyDescent="0.25">
      <c r="A255">
        <f>'Assessed Non-TIF_Combined'!A255</f>
        <v>2026</v>
      </c>
      <c r="B255" t="str">
        <f>'Assessed Non-TIF_Combined'!B255</f>
        <v>12</v>
      </c>
      <c r="C255" t="str">
        <f>'Assessed Non-TIF_Combined'!C255</f>
        <v>5949</v>
      </c>
      <c r="D255" t="str">
        <f>'Assessed Non-TIF_Combined'!D255</f>
        <v/>
      </c>
      <c r="E255" t="str">
        <f>'Assessed Non-TIF_Combined'!E255</f>
        <v/>
      </c>
      <c r="F255" t="str">
        <f>'Assessed Non-TIF_Combined'!F255</f>
        <v>5949</v>
      </c>
      <c r="G255" t="str">
        <f>'Assessed Non-TIF_Combined'!G255</f>
        <v>Sheldon</v>
      </c>
      <c r="H255" s="8">
        <f>SUMPRODUCT(SUMIFS(AssessedValuation[100% Residential],AssessedValuation[Dist],$C255:$E255,AssessedValuation[Tif_NonTIF],$A$4))</f>
        <v>74061269</v>
      </c>
      <c r="I255" s="8">
        <f>SUMPRODUCT(SUMIFS(AssessedValuation[100% Ag Land],AssessedValuation[Dist],$C255:$E255,AssessedValuation[Tif_NonTIF],$A$4))</f>
        <v>4436137</v>
      </c>
      <c r="J255" s="8">
        <f>SUMPRODUCT(SUMIFS(AssessedValuation[100% Ag Building],AssessedValuation[Dist],$C255:$E255,AssessedValuation[Tif_NonTIF],$A$4))</f>
        <v>288573</v>
      </c>
      <c r="K255" s="8">
        <f>SUMPRODUCT(SUMIFS(AssessedValuation[100% Commercial],AssessedValuation[Dist],$C255:$E255,AssessedValuation[Tif_NonTIF],$A$4))</f>
        <v>68699664</v>
      </c>
      <c r="L255" s="8">
        <f>SUMPRODUCT(SUMIFS(AssessedValuation[100% Industrial],AssessedValuation[Dist],$C255:$E255,AssessedValuation[Tif_NonTIF],$A$4))</f>
        <v>36401751</v>
      </c>
      <c r="M255" s="8">
        <f>SUMPRODUCT(SUMIFS(AssessedValuation[100% Reserved],AssessedValuation[Dist],$C255:$E255,AssessedValuation[Tif_NonTIF],$A$4))</f>
        <v>0</v>
      </c>
      <c r="N255" s="8">
        <f>SUMPRODUCT(SUMIFS(AssessedValuation[100% Reserved4],AssessedValuation[Dist],$C255,AssessedValuation[Tif_NonTIF],$A$4))</f>
        <v>0</v>
      </c>
      <c r="O255" s="8">
        <f>SUMPRODUCT(SUMIFS(AssessedValuation[100% Railroads],AssessedValuation[Dist],$C255:$E255,AssessedValuation[Tif_NonTIF],$A$4))</f>
        <v>0</v>
      </c>
      <c r="P255" s="8">
        <f>SUMPRODUCT(SUMIFS(AssessedValuation[100% Utilities],AssessedValuation[Dist],$C255:$E255,AssessedValuation[Tif_NonTIF],$A$4))</f>
        <v>0</v>
      </c>
      <c r="Q255" s="8">
        <f>SUMPRODUCT(SUMIFS(AssessedValuation[100% Other],AssessedValuation[Dist],$C255:$E255,AssessedValuation[Tif_NonTIF],$A$4))</f>
        <v>0</v>
      </c>
      <c r="R255" s="8">
        <f>SUMPRODUCT(SUMIFS(AssessedValuation[100% Gross],AssessedValuation[Dist],$C255:$E255,AssessedValuation[Tif_NonTIF],$A$4))</f>
        <v>183887394</v>
      </c>
      <c r="S255" s="8">
        <f>SUMPRODUCT(SUMIFS(AssessedValuation[100% Military Exempt],AssessedValuation[Dist],$C255:$E255,AssessedValuation[Tif_NonTIF],$A$4))</f>
        <v>111524</v>
      </c>
      <c r="T255" s="8">
        <f>SUMPRODUCT(SUMIFS(AssessedValuation[100% Homestead Exempt],AssessedValuation[Dist],$C255:$E255,AssessedValuation[Tif_NonTIF],$A$4))</f>
        <v>526500</v>
      </c>
      <c r="U255" s="8">
        <f>SUMPRODUCT(SUMIFS(AssessedValuation[100% Net],AssessedValuation[Dist],$C255:$E255,AssessedValuation[Tif_NonTIF],$A$4))</f>
        <v>183249370</v>
      </c>
      <c r="V255" s="8">
        <f>SUMPRODUCT(SUMIFS(AssessedValuation[100% Gas &amp; Elec Utilities],AssessedValuation[Dist],$C255:$E255,AssessedValuation[Tif_NonTIF],$A$4))</f>
        <v>0</v>
      </c>
      <c r="W255" s="8">
        <f t="shared" si="3"/>
        <v>183249370</v>
      </c>
    </row>
    <row r="256" spans="1:23" x14ac:dyDescent="0.25">
      <c r="A256">
        <f>'Assessed Non-TIF_Combined'!A256</f>
        <v>2026</v>
      </c>
      <c r="B256" t="str">
        <f>'Assessed Non-TIF_Combined'!B256</f>
        <v>13</v>
      </c>
      <c r="C256" t="str">
        <f>'Assessed Non-TIF_Combined'!C256</f>
        <v>5976</v>
      </c>
      <c r="D256" t="str">
        <f>'Assessed Non-TIF_Combined'!D256</f>
        <v/>
      </c>
      <c r="E256" t="str">
        <f>'Assessed Non-TIF_Combined'!E256</f>
        <v/>
      </c>
      <c r="F256" t="str">
        <f>'Assessed Non-TIF_Combined'!F256</f>
        <v>5976</v>
      </c>
      <c r="G256" t="str">
        <f>'Assessed Non-TIF_Combined'!G256</f>
        <v>Shenandoah</v>
      </c>
      <c r="H256" s="8">
        <f>SUMPRODUCT(SUMIFS(AssessedValuation[100% Residential],AssessedValuation[Dist],$C256:$E256,AssessedValuation[Tif_NonTIF],$A$4))</f>
        <v>1364850</v>
      </c>
      <c r="I256" s="8">
        <f>SUMPRODUCT(SUMIFS(AssessedValuation[100% Ag Land],AssessedValuation[Dist],$C256:$E256,AssessedValuation[Tif_NonTIF],$A$4))</f>
        <v>0</v>
      </c>
      <c r="J256" s="8">
        <f>SUMPRODUCT(SUMIFS(AssessedValuation[100% Ag Building],AssessedValuation[Dist],$C256:$E256,AssessedValuation[Tif_NonTIF],$A$4))</f>
        <v>277</v>
      </c>
      <c r="K256" s="8">
        <f>SUMPRODUCT(SUMIFS(AssessedValuation[100% Commercial],AssessedValuation[Dist],$C256:$E256,AssessedValuation[Tif_NonTIF],$A$4))</f>
        <v>2902109</v>
      </c>
      <c r="L256" s="8">
        <f>SUMPRODUCT(SUMIFS(AssessedValuation[100% Industrial],AssessedValuation[Dist],$C256:$E256,AssessedValuation[Tif_NonTIF],$A$4))</f>
        <v>256367</v>
      </c>
      <c r="M256" s="8">
        <f>SUMPRODUCT(SUMIFS(AssessedValuation[100% Reserved],AssessedValuation[Dist],$C256:$E256,AssessedValuation[Tif_NonTIF],$A$4))</f>
        <v>0</v>
      </c>
      <c r="N256" s="8">
        <f>SUMPRODUCT(SUMIFS(AssessedValuation[100% Reserved4],AssessedValuation[Dist],$C256,AssessedValuation[Tif_NonTIF],$A$4))</f>
        <v>0</v>
      </c>
      <c r="O256" s="8">
        <f>SUMPRODUCT(SUMIFS(AssessedValuation[100% Railroads],AssessedValuation[Dist],$C256:$E256,AssessedValuation[Tif_NonTIF],$A$4))</f>
        <v>0</v>
      </c>
      <c r="P256" s="8">
        <f>SUMPRODUCT(SUMIFS(AssessedValuation[100% Utilities],AssessedValuation[Dist],$C256:$E256,AssessedValuation[Tif_NonTIF],$A$4))</f>
        <v>0</v>
      </c>
      <c r="Q256" s="8">
        <f>SUMPRODUCT(SUMIFS(AssessedValuation[100% Other],AssessedValuation[Dist],$C256:$E256,AssessedValuation[Tif_NonTIF],$A$4))</f>
        <v>0</v>
      </c>
      <c r="R256" s="8">
        <f>SUMPRODUCT(SUMIFS(AssessedValuation[100% Gross],AssessedValuation[Dist],$C256:$E256,AssessedValuation[Tif_NonTIF],$A$4))</f>
        <v>4523603</v>
      </c>
      <c r="S256" s="8">
        <f>SUMPRODUCT(SUMIFS(AssessedValuation[100% Military Exempt],AssessedValuation[Dist],$C256:$E256,AssessedValuation[Tif_NonTIF],$A$4))</f>
        <v>0</v>
      </c>
      <c r="T256" s="8">
        <f>SUMPRODUCT(SUMIFS(AssessedValuation[100% Homestead Exempt],AssessedValuation[Dist],$C256:$E256,AssessedValuation[Tif_NonTIF],$A$4))</f>
        <v>0</v>
      </c>
      <c r="U256" s="8">
        <f>SUMPRODUCT(SUMIFS(AssessedValuation[100% Net],AssessedValuation[Dist],$C256:$E256,AssessedValuation[Tif_NonTIF],$A$4))</f>
        <v>4523603</v>
      </c>
      <c r="V256" s="8">
        <f>SUMPRODUCT(SUMIFS(AssessedValuation[100% Gas &amp; Elec Utilities],AssessedValuation[Dist],$C256:$E256,AssessedValuation[Tif_NonTIF],$A$4))</f>
        <v>0</v>
      </c>
      <c r="W256" s="8">
        <f t="shared" si="3"/>
        <v>4523603</v>
      </c>
    </row>
    <row r="257" spans="1:23" x14ac:dyDescent="0.25">
      <c r="A257">
        <f>'Assessed Non-TIF_Combined'!A257</f>
        <v>2026</v>
      </c>
      <c r="B257" t="str">
        <f>'Assessed Non-TIF_Combined'!B257</f>
        <v>12</v>
      </c>
      <c r="C257" t="str">
        <f>'Assessed Non-TIF_Combined'!C257</f>
        <v>5994</v>
      </c>
      <c r="D257" t="str">
        <f>'Assessed Non-TIF_Combined'!D257</f>
        <v/>
      </c>
      <c r="E257" t="str">
        <f>'Assessed Non-TIF_Combined'!E257</f>
        <v/>
      </c>
      <c r="F257" t="str">
        <f>'Assessed Non-TIF_Combined'!F257</f>
        <v>5994</v>
      </c>
      <c r="G257" t="str">
        <f>'Assessed Non-TIF_Combined'!G257</f>
        <v>Sibley-Ocheyedan</v>
      </c>
      <c r="H257" s="8">
        <f>SUMPRODUCT(SUMIFS(AssessedValuation[100% Residential],AssessedValuation[Dist],$C257:$E257,AssessedValuation[Tif_NonTIF],$A$4))</f>
        <v>18450158</v>
      </c>
      <c r="I257" s="8">
        <f>SUMPRODUCT(SUMIFS(AssessedValuation[100% Ag Land],AssessedValuation[Dist],$C257:$E257,AssessedValuation[Tif_NonTIF],$A$4))</f>
        <v>0</v>
      </c>
      <c r="J257" s="8">
        <f>SUMPRODUCT(SUMIFS(AssessedValuation[100% Ag Building],AssessedValuation[Dist],$C257:$E257,AssessedValuation[Tif_NonTIF],$A$4))</f>
        <v>0</v>
      </c>
      <c r="K257" s="8">
        <f>SUMPRODUCT(SUMIFS(AssessedValuation[100% Commercial],AssessedValuation[Dist],$C257:$E257,AssessedValuation[Tif_NonTIF],$A$4))</f>
        <v>23367851</v>
      </c>
      <c r="L257" s="8">
        <f>SUMPRODUCT(SUMIFS(AssessedValuation[100% Industrial],AssessedValuation[Dist],$C257:$E257,AssessedValuation[Tif_NonTIF],$A$4))</f>
        <v>18056197</v>
      </c>
      <c r="M257" s="8">
        <f>SUMPRODUCT(SUMIFS(AssessedValuation[100% Reserved],AssessedValuation[Dist],$C257:$E257,AssessedValuation[Tif_NonTIF],$A$4))</f>
        <v>0</v>
      </c>
      <c r="N257" s="8">
        <f>SUMPRODUCT(SUMIFS(AssessedValuation[100% Reserved4],AssessedValuation[Dist],$C257,AssessedValuation[Tif_NonTIF],$A$4))</f>
        <v>0</v>
      </c>
      <c r="O257" s="8">
        <f>SUMPRODUCT(SUMIFS(AssessedValuation[100% Railroads],AssessedValuation[Dist],$C257:$E257,AssessedValuation[Tif_NonTIF],$A$4))</f>
        <v>0</v>
      </c>
      <c r="P257" s="8">
        <f>SUMPRODUCT(SUMIFS(AssessedValuation[100% Utilities],AssessedValuation[Dist],$C257:$E257,AssessedValuation[Tif_NonTIF],$A$4))</f>
        <v>0</v>
      </c>
      <c r="Q257" s="8">
        <f>SUMPRODUCT(SUMIFS(AssessedValuation[100% Other],AssessedValuation[Dist],$C257:$E257,AssessedValuation[Tif_NonTIF],$A$4))</f>
        <v>0</v>
      </c>
      <c r="R257" s="8">
        <f>SUMPRODUCT(SUMIFS(AssessedValuation[100% Gross],AssessedValuation[Dist],$C257:$E257,AssessedValuation[Tif_NonTIF],$A$4))</f>
        <v>59874206</v>
      </c>
      <c r="S257" s="8">
        <f>SUMPRODUCT(SUMIFS(AssessedValuation[100% Military Exempt],AssessedValuation[Dist],$C257:$E257,AssessedValuation[Tif_NonTIF],$A$4))</f>
        <v>0</v>
      </c>
      <c r="T257" s="8">
        <f>SUMPRODUCT(SUMIFS(AssessedValuation[100% Homestead Exempt],AssessedValuation[Dist],$C257:$E257,AssessedValuation[Tif_NonTIF],$A$4))</f>
        <v>0</v>
      </c>
      <c r="U257" s="8">
        <f>SUMPRODUCT(SUMIFS(AssessedValuation[100% Net],AssessedValuation[Dist],$C257:$E257,AssessedValuation[Tif_NonTIF],$A$4))</f>
        <v>59874206</v>
      </c>
      <c r="V257" s="8">
        <f>SUMPRODUCT(SUMIFS(AssessedValuation[100% Gas &amp; Elec Utilities],AssessedValuation[Dist],$C257:$E257,AssessedValuation[Tif_NonTIF],$A$4))</f>
        <v>0</v>
      </c>
      <c r="W257" s="8">
        <f t="shared" si="3"/>
        <v>59874206</v>
      </c>
    </row>
    <row r="258" spans="1:23" x14ac:dyDescent="0.25">
      <c r="A258">
        <f>'Assessed Non-TIF_Combined'!A258</f>
        <v>2026</v>
      </c>
      <c r="B258" t="str">
        <f>'Assessed Non-TIF_Combined'!B258</f>
        <v>13</v>
      </c>
      <c r="C258" t="str">
        <f>'Assessed Non-TIF_Combined'!C258</f>
        <v>6003</v>
      </c>
      <c r="D258" t="str">
        <f>'Assessed Non-TIF_Combined'!D258</f>
        <v/>
      </c>
      <c r="E258" t="str">
        <f>'Assessed Non-TIF_Combined'!E258</f>
        <v/>
      </c>
      <c r="F258" t="str">
        <f>'Assessed Non-TIF_Combined'!F258</f>
        <v>6003</v>
      </c>
      <c r="G258" t="str">
        <f>'Assessed Non-TIF_Combined'!G258</f>
        <v>Sidney</v>
      </c>
      <c r="H258" s="8">
        <f>SUMPRODUCT(SUMIFS(AssessedValuation[100% Residential],AssessedValuation[Dist],$C258:$E258,AssessedValuation[Tif_NonTIF],$A$4))</f>
        <v>0</v>
      </c>
      <c r="I258" s="8">
        <f>SUMPRODUCT(SUMIFS(AssessedValuation[100% Ag Land],AssessedValuation[Dist],$C258:$E258,AssessedValuation[Tif_NonTIF],$A$4))</f>
        <v>0</v>
      </c>
      <c r="J258" s="8">
        <f>SUMPRODUCT(SUMIFS(AssessedValuation[100% Ag Building],AssessedValuation[Dist],$C258:$E258,AssessedValuation[Tif_NonTIF],$A$4))</f>
        <v>0</v>
      </c>
      <c r="K258" s="8">
        <f>SUMPRODUCT(SUMIFS(AssessedValuation[100% Commercial],AssessedValuation[Dist],$C258:$E258,AssessedValuation[Tif_NonTIF],$A$4))</f>
        <v>0</v>
      </c>
      <c r="L258" s="8">
        <f>SUMPRODUCT(SUMIFS(AssessedValuation[100% Industrial],AssessedValuation[Dist],$C258:$E258,AssessedValuation[Tif_NonTIF],$A$4))</f>
        <v>0</v>
      </c>
      <c r="M258" s="8">
        <f>SUMPRODUCT(SUMIFS(AssessedValuation[100% Reserved],AssessedValuation[Dist],$C258:$E258,AssessedValuation[Tif_NonTIF],$A$4))</f>
        <v>0</v>
      </c>
      <c r="N258" s="8">
        <f>SUMPRODUCT(SUMIFS(AssessedValuation[100% Reserved4],AssessedValuation[Dist],$C258,AssessedValuation[Tif_NonTIF],$A$4))</f>
        <v>0</v>
      </c>
      <c r="O258" s="8">
        <f>SUMPRODUCT(SUMIFS(AssessedValuation[100% Railroads],AssessedValuation[Dist],$C258:$E258,AssessedValuation[Tif_NonTIF],$A$4))</f>
        <v>0</v>
      </c>
      <c r="P258" s="8">
        <f>SUMPRODUCT(SUMIFS(AssessedValuation[100% Utilities],AssessedValuation[Dist],$C258:$E258,AssessedValuation[Tif_NonTIF],$A$4))</f>
        <v>0</v>
      </c>
      <c r="Q258" s="8">
        <f>SUMPRODUCT(SUMIFS(AssessedValuation[100% Other],AssessedValuation[Dist],$C258:$E258,AssessedValuation[Tif_NonTIF],$A$4))</f>
        <v>0</v>
      </c>
      <c r="R258" s="8">
        <f>SUMPRODUCT(SUMIFS(AssessedValuation[100% Gross],AssessedValuation[Dist],$C258:$E258,AssessedValuation[Tif_NonTIF],$A$4))</f>
        <v>0</v>
      </c>
      <c r="S258" s="8">
        <f>SUMPRODUCT(SUMIFS(AssessedValuation[100% Military Exempt],AssessedValuation[Dist],$C258:$E258,AssessedValuation[Tif_NonTIF],$A$4))</f>
        <v>0</v>
      </c>
      <c r="T258" s="8">
        <f>SUMPRODUCT(SUMIFS(AssessedValuation[100% Homestead Exempt],AssessedValuation[Dist],$C258:$E258,AssessedValuation[Tif_NonTIF],$A$4))</f>
        <v>0</v>
      </c>
      <c r="U258" s="8">
        <f>SUMPRODUCT(SUMIFS(AssessedValuation[100% Net],AssessedValuation[Dist],$C258:$E258,AssessedValuation[Tif_NonTIF],$A$4))</f>
        <v>0</v>
      </c>
      <c r="V258" s="8">
        <f>SUMPRODUCT(SUMIFS(AssessedValuation[100% Gas &amp; Elec Utilities],AssessedValuation[Dist],$C258:$E258,AssessedValuation[Tif_NonTIF],$A$4))</f>
        <v>0</v>
      </c>
      <c r="W258" s="8">
        <f t="shared" si="3"/>
        <v>0</v>
      </c>
    </row>
    <row r="259" spans="1:23" x14ac:dyDescent="0.25">
      <c r="A259">
        <f>'Assessed Non-TIF_Combined'!A259</f>
        <v>2026</v>
      </c>
      <c r="B259" t="str">
        <f>'Assessed Non-TIF_Combined'!B259</f>
        <v>15</v>
      </c>
      <c r="C259" t="str">
        <f>'Assessed Non-TIF_Combined'!C259</f>
        <v>6012</v>
      </c>
      <c r="D259" t="str">
        <f>'Assessed Non-TIF_Combined'!D259</f>
        <v/>
      </c>
      <c r="E259" t="str">
        <f>'Assessed Non-TIF_Combined'!E259</f>
        <v/>
      </c>
      <c r="F259" t="str">
        <f>'Assessed Non-TIF_Combined'!F259</f>
        <v>6012</v>
      </c>
      <c r="G259" t="str">
        <f>'Assessed Non-TIF_Combined'!G259</f>
        <v>Sigourney</v>
      </c>
      <c r="H259" s="8">
        <f>SUMPRODUCT(SUMIFS(AssessedValuation[100% Residential],AssessedValuation[Dist],$C259:$E259,AssessedValuation[Tif_NonTIF],$A$4))</f>
        <v>195334</v>
      </c>
      <c r="I259" s="8">
        <f>SUMPRODUCT(SUMIFS(AssessedValuation[100% Ag Land],AssessedValuation[Dist],$C259:$E259,AssessedValuation[Tif_NonTIF],$A$4))</f>
        <v>0</v>
      </c>
      <c r="J259" s="8">
        <f>SUMPRODUCT(SUMIFS(AssessedValuation[100% Ag Building],AssessedValuation[Dist],$C259:$E259,AssessedValuation[Tif_NonTIF],$A$4))</f>
        <v>0</v>
      </c>
      <c r="K259" s="8">
        <f>SUMPRODUCT(SUMIFS(AssessedValuation[100% Commercial],AssessedValuation[Dist],$C259:$E259,AssessedValuation[Tif_NonTIF],$A$4))</f>
        <v>213450</v>
      </c>
      <c r="L259" s="8">
        <f>SUMPRODUCT(SUMIFS(AssessedValuation[100% Industrial],AssessedValuation[Dist],$C259:$E259,AssessedValuation[Tif_NonTIF],$A$4))</f>
        <v>7361</v>
      </c>
      <c r="M259" s="8">
        <f>SUMPRODUCT(SUMIFS(AssessedValuation[100% Reserved],AssessedValuation[Dist],$C259:$E259,AssessedValuation[Tif_NonTIF],$A$4))</f>
        <v>0</v>
      </c>
      <c r="N259" s="8">
        <f>SUMPRODUCT(SUMIFS(AssessedValuation[100% Reserved4],AssessedValuation[Dist],$C259,AssessedValuation[Tif_NonTIF],$A$4))</f>
        <v>0</v>
      </c>
      <c r="O259" s="8">
        <f>SUMPRODUCT(SUMIFS(AssessedValuation[100% Railroads],AssessedValuation[Dist],$C259:$E259,AssessedValuation[Tif_NonTIF],$A$4))</f>
        <v>0</v>
      </c>
      <c r="P259" s="8">
        <f>SUMPRODUCT(SUMIFS(AssessedValuation[100% Utilities],AssessedValuation[Dist],$C259:$E259,AssessedValuation[Tif_NonTIF],$A$4))</f>
        <v>0</v>
      </c>
      <c r="Q259" s="8">
        <f>SUMPRODUCT(SUMIFS(AssessedValuation[100% Other],AssessedValuation[Dist],$C259:$E259,AssessedValuation[Tif_NonTIF],$A$4))</f>
        <v>0</v>
      </c>
      <c r="R259" s="8">
        <f>SUMPRODUCT(SUMIFS(AssessedValuation[100% Gross],AssessedValuation[Dist],$C259:$E259,AssessedValuation[Tif_NonTIF],$A$4))</f>
        <v>416145</v>
      </c>
      <c r="S259" s="8">
        <f>SUMPRODUCT(SUMIFS(AssessedValuation[100% Military Exempt],AssessedValuation[Dist],$C259:$E259,AssessedValuation[Tif_NonTIF],$A$4))</f>
        <v>0</v>
      </c>
      <c r="T259" s="8">
        <f>SUMPRODUCT(SUMIFS(AssessedValuation[100% Homestead Exempt],AssessedValuation[Dist],$C259:$E259,AssessedValuation[Tif_NonTIF],$A$4))</f>
        <v>0</v>
      </c>
      <c r="U259" s="8">
        <f>SUMPRODUCT(SUMIFS(AssessedValuation[100% Net],AssessedValuation[Dist],$C259:$E259,AssessedValuation[Tif_NonTIF],$A$4))</f>
        <v>416145</v>
      </c>
      <c r="V259" s="8">
        <f>SUMPRODUCT(SUMIFS(AssessedValuation[100% Gas &amp; Elec Utilities],AssessedValuation[Dist],$C259:$E259,AssessedValuation[Tif_NonTIF],$A$4))</f>
        <v>0</v>
      </c>
      <c r="W259" s="8">
        <f t="shared" si="3"/>
        <v>416145</v>
      </c>
    </row>
    <row r="260" spans="1:23" x14ac:dyDescent="0.25">
      <c r="A260">
        <f>'Assessed Non-TIF_Combined'!A260</f>
        <v>2026</v>
      </c>
      <c r="B260" t="str">
        <f>'Assessed Non-TIF_Combined'!B260</f>
        <v>12</v>
      </c>
      <c r="C260" t="str">
        <f>'Assessed Non-TIF_Combined'!C260</f>
        <v>6030</v>
      </c>
      <c r="D260" t="str">
        <f>'Assessed Non-TIF_Combined'!D260</f>
        <v/>
      </c>
      <c r="E260" t="str">
        <f>'Assessed Non-TIF_Combined'!E260</f>
        <v/>
      </c>
      <c r="F260" t="str">
        <f>'Assessed Non-TIF_Combined'!F260</f>
        <v>6030</v>
      </c>
      <c r="G260" t="str">
        <f>'Assessed Non-TIF_Combined'!G260</f>
        <v>Sioux Center</v>
      </c>
      <c r="H260" s="8">
        <f>SUMPRODUCT(SUMIFS(AssessedValuation[100% Residential],AssessedValuation[Dist],$C260:$E260,AssessedValuation[Tif_NonTIF],$A$4))</f>
        <v>57722333</v>
      </c>
      <c r="I260" s="8">
        <f>SUMPRODUCT(SUMIFS(AssessedValuation[100% Ag Land],AssessedValuation[Dist],$C260:$E260,AssessedValuation[Tif_NonTIF],$A$4))</f>
        <v>9049001</v>
      </c>
      <c r="J260" s="8">
        <f>SUMPRODUCT(SUMIFS(AssessedValuation[100% Ag Building],AssessedValuation[Dist],$C260:$E260,AssessedValuation[Tif_NonTIF],$A$4))</f>
        <v>6384613</v>
      </c>
      <c r="K260" s="8">
        <f>SUMPRODUCT(SUMIFS(AssessedValuation[100% Commercial],AssessedValuation[Dist],$C260:$E260,AssessedValuation[Tif_NonTIF],$A$4))</f>
        <v>72594674</v>
      </c>
      <c r="L260" s="8">
        <f>SUMPRODUCT(SUMIFS(AssessedValuation[100% Industrial],AssessedValuation[Dist],$C260:$E260,AssessedValuation[Tif_NonTIF],$A$4))</f>
        <v>21881029</v>
      </c>
      <c r="M260" s="8">
        <f>SUMPRODUCT(SUMIFS(AssessedValuation[100% Reserved],AssessedValuation[Dist],$C260:$E260,AssessedValuation[Tif_NonTIF],$A$4))</f>
        <v>0</v>
      </c>
      <c r="N260" s="8">
        <f>SUMPRODUCT(SUMIFS(AssessedValuation[100% Reserved4],AssessedValuation[Dist],$C260,AssessedValuation[Tif_NonTIF],$A$4))</f>
        <v>0</v>
      </c>
      <c r="O260" s="8">
        <f>SUMPRODUCT(SUMIFS(AssessedValuation[100% Railroads],AssessedValuation[Dist],$C260:$E260,AssessedValuation[Tif_NonTIF],$A$4))</f>
        <v>0</v>
      </c>
      <c r="P260" s="8">
        <f>SUMPRODUCT(SUMIFS(AssessedValuation[100% Utilities],AssessedValuation[Dist],$C260:$E260,AssessedValuation[Tif_NonTIF],$A$4))</f>
        <v>0</v>
      </c>
      <c r="Q260" s="8">
        <f>SUMPRODUCT(SUMIFS(AssessedValuation[100% Other],AssessedValuation[Dist],$C260:$E260,AssessedValuation[Tif_NonTIF],$A$4))</f>
        <v>0</v>
      </c>
      <c r="R260" s="8">
        <f>SUMPRODUCT(SUMIFS(AssessedValuation[100% Gross],AssessedValuation[Dist],$C260:$E260,AssessedValuation[Tif_NonTIF],$A$4))</f>
        <v>167631650</v>
      </c>
      <c r="S260" s="8">
        <f>SUMPRODUCT(SUMIFS(AssessedValuation[100% Military Exempt],AssessedValuation[Dist],$C260:$E260,AssessedValuation[Tif_NonTIF],$A$4))</f>
        <v>12000</v>
      </c>
      <c r="T260" s="8">
        <f>SUMPRODUCT(SUMIFS(AssessedValuation[100% Homestead Exempt],AssessedValuation[Dist],$C260:$E260,AssessedValuation[Tif_NonTIF],$A$4))</f>
        <v>78000</v>
      </c>
      <c r="U260" s="8">
        <f>SUMPRODUCT(SUMIFS(AssessedValuation[100% Net],AssessedValuation[Dist],$C260:$E260,AssessedValuation[Tif_NonTIF],$A$4))</f>
        <v>167541650</v>
      </c>
      <c r="V260" s="8">
        <f>SUMPRODUCT(SUMIFS(AssessedValuation[100% Gas &amp; Elec Utilities],AssessedValuation[Dist],$C260:$E260,AssessedValuation[Tif_NonTIF],$A$4))</f>
        <v>0</v>
      </c>
      <c r="W260" s="8">
        <f t="shared" si="3"/>
        <v>167541650</v>
      </c>
    </row>
    <row r="261" spans="1:23" x14ac:dyDescent="0.25">
      <c r="A261">
        <f>'Assessed Non-TIF_Combined'!A261</f>
        <v>2026</v>
      </c>
      <c r="B261" t="str">
        <f>'Assessed Non-TIF_Combined'!B261</f>
        <v>05</v>
      </c>
      <c r="C261" t="str">
        <f>'Assessed Non-TIF_Combined'!C261</f>
        <v>6048</v>
      </c>
      <c r="D261" t="str">
        <f>'Assessed Non-TIF_Combined'!D261</f>
        <v/>
      </c>
      <c r="E261" t="str">
        <f>'Assessed Non-TIF_Combined'!E261</f>
        <v/>
      </c>
      <c r="F261" t="str">
        <f>'Assessed Non-TIF_Combined'!F261</f>
        <v>6035</v>
      </c>
      <c r="G261" t="str">
        <f>'Assessed Non-TIF_Combined'!G261</f>
        <v>Sioux Central</v>
      </c>
      <c r="H261" s="8">
        <f>SUMPRODUCT(SUMIFS(AssessedValuation[100% Residential],AssessedValuation[Dist],$C261:$E261,AssessedValuation[Tif_NonTIF],$A$4))</f>
        <v>0</v>
      </c>
      <c r="I261" s="8">
        <f>SUMPRODUCT(SUMIFS(AssessedValuation[100% Ag Land],AssessedValuation[Dist],$C261:$E261,AssessedValuation[Tif_NonTIF],$A$4))</f>
        <v>0</v>
      </c>
      <c r="J261" s="8">
        <f>SUMPRODUCT(SUMIFS(AssessedValuation[100% Ag Building],AssessedValuation[Dist],$C261:$E261,AssessedValuation[Tif_NonTIF],$A$4))</f>
        <v>0</v>
      </c>
      <c r="K261" s="8">
        <f>SUMPRODUCT(SUMIFS(AssessedValuation[100% Commercial],AssessedValuation[Dist],$C261:$E261,AssessedValuation[Tif_NonTIF],$A$4))</f>
        <v>0</v>
      </c>
      <c r="L261" s="8">
        <f>SUMPRODUCT(SUMIFS(AssessedValuation[100% Industrial],AssessedValuation[Dist],$C261:$E261,AssessedValuation[Tif_NonTIF],$A$4))</f>
        <v>0</v>
      </c>
      <c r="M261" s="8">
        <f>SUMPRODUCT(SUMIFS(AssessedValuation[100% Reserved],AssessedValuation[Dist],$C261:$E261,AssessedValuation[Tif_NonTIF],$A$4))</f>
        <v>0</v>
      </c>
      <c r="N261" s="8">
        <f>SUMPRODUCT(SUMIFS(AssessedValuation[100% Reserved4],AssessedValuation[Dist],$C261,AssessedValuation[Tif_NonTIF],$A$4))</f>
        <v>0</v>
      </c>
      <c r="O261" s="8">
        <f>SUMPRODUCT(SUMIFS(AssessedValuation[100% Railroads],AssessedValuation[Dist],$C261:$E261,AssessedValuation[Tif_NonTIF],$A$4))</f>
        <v>0</v>
      </c>
      <c r="P261" s="8">
        <f>SUMPRODUCT(SUMIFS(AssessedValuation[100% Utilities],AssessedValuation[Dist],$C261:$E261,AssessedValuation[Tif_NonTIF],$A$4))</f>
        <v>0</v>
      </c>
      <c r="Q261" s="8">
        <f>SUMPRODUCT(SUMIFS(AssessedValuation[100% Other],AssessedValuation[Dist],$C261:$E261,AssessedValuation[Tif_NonTIF],$A$4))</f>
        <v>0</v>
      </c>
      <c r="R261" s="8">
        <f>SUMPRODUCT(SUMIFS(AssessedValuation[100% Gross],AssessedValuation[Dist],$C261:$E261,AssessedValuation[Tif_NonTIF],$A$4))</f>
        <v>0</v>
      </c>
      <c r="S261" s="8">
        <f>SUMPRODUCT(SUMIFS(AssessedValuation[100% Military Exempt],AssessedValuation[Dist],$C261:$E261,AssessedValuation[Tif_NonTIF],$A$4))</f>
        <v>0</v>
      </c>
      <c r="T261" s="8">
        <f>SUMPRODUCT(SUMIFS(AssessedValuation[100% Homestead Exempt],AssessedValuation[Dist],$C261:$E261,AssessedValuation[Tif_NonTIF],$A$4))</f>
        <v>0</v>
      </c>
      <c r="U261" s="8">
        <f>SUMPRODUCT(SUMIFS(AssessedValuation[100% Net],AssessedValuation[Dist],$C261:$E261,AssessedValuation[Tif_NonTIF],$A$4))</f>
        <v>0</v>
      </c>
      <c r="V261" s="8">
        <f>SUMPRODUCT(SUMIFS(AssessedValuation[100% Gas &amp; Elec Utilities],AssessedValuation[Dist],$C261:$E261,AssessedValuation[Tif_NonTIF],$A$4))</f>
        <v>0</v>
      </c>
      <c r="W261" s="8">
        <f t="shared" si="3"/>
        <v>0</v>
      </c>
    </row>
    <row r="262" spans="1:23" x14ac:dyDescent="0.25">
      <c r="A262">
        <f>'Assessed Non-TIF_Combined'!A262</f>
        <v>2026</v>
      </c>
      <c r="B262" t="str">
        <f>'Assessed Non-TIF_Combined'!B262</f>
        <v>12</v>
      </c>
      <c r="C262" t="str">
        <f>'Assessed Non-TIF_Combined'!C262</f>
        <v>6039</v>
      </c>
      <c r="D262" t="str">
        <f>'Assessed Non-TIF_Combined'!D262</f>
        <v/>
      </c>
      <c r="E262" t="str">
        <f>'Assessed Non-TIF_Combined'!E262</f>
        <v/>
      </c>
      <c r="F262" t="str">
        <f>'Assessed Non-TIF_Combined'!F262</f>
        <v>6039</v>
      </c>
      <c r="G262" t="str">
        <f>'Assessed Non-TIF_Combined'!G262</f>
        <v>Sioux City</v>
      </c>
      <c r="H262" s="8">
        <f>SUMPRODUCT(SUMIFS(AssessedValuation[100% Residential],AssessedValuation[Dist],$C262:$E262,AssessedValuation[Tif_NonTIF],$A$4))</f>
        <v>65738597</v>
      </c>
      <c r="I262" s="8">
        <f>SUMPRODUCT(SUMIFS(AssessedValuation[100% Ag Land],AssessedValuation[Dist],$C262:$E262,AssessedValuation[Tif_NonTIF],$A$4))</f>
        <v>341729</v>
      </c>
      <c r="J262" s="8">
        <f>SUMPRODUCT(SUMIFS(AssessedValuation[100% Ag Building],AssessedValuation[Dist],$C262:$E262,AssessedValuation[Tif_NonTIF],$A$4))</f>
        <v>337</v>
      </c>
      <c r="K262" s="8">
        <f>SUMPRODUCT(SUMIFS(AssessedValuation[100% Commercial],AssessedValuation[Dist],$C262:$E262,AssessedValuation[Tif_NonTIF],$A$4))</f>
        <v>320887771</v>
      </c>
      <c r="L262" s="8">
        <f>SUMPRODUCT(SUMIFS(AssessedValuation[100% Industrial],AssessedValuation[Dist],$C262:$E262,AssessedValuation[Tif_NonTIF],$A$4))</f>
        <v>57474305</v>
      </c>
      <c r="M262" s="8">
        <f>SUMPRODUCT(SUMIFS(AssessedValuation[100% Reserved],AssessedValuation[Dist],$C262:$E262,AssessedValuation[Tif_NonTIF],$A$4))</f>
        <v>0</v>
      </c>
      <c r="N262" s="8">
        <f>SUMPRODUCT(SUMIFS(AssessedValuation[100% Reserved4],AssessedValuation[Dist],$C262,AssessedValuation[Tif_NonTIF],$A$4))</f>
        <v>0</v>
      </c>
      <c r="O262" s="8">
        <f>SUMPRODUCT(SUMIFS(AssessedValuation[100% Railroads],AssessedValuation[Dist],$C262:$E262,AssessedValuation[Tif_NonTIF],$A$4))</f>
        <v>0</v>
      </c>
      <c r="P262" s="8">
        <f>SUMPRODUCT(SUMIFS(AssessedValuation[100% Utilities],AssessedValuation[Dist],$C262:$E262,AssessedValuation[Tif_NonTIF],$A$4))</f>
        <v>0</v>
      </c>
      <c r="Q262" s="8">
        <f>SUMPRODUCT(SUMIFS(AssessedValuation[100% Other],AssessedValuation[Dist],$C262:$E262,AssessedValuation[Tif_NonTIF],$A$4))</f>
        <v>0</v>
      </c>
      <c r="R262" s="8">
        <f>SUMPRODUCT(SUMIFS(AssessedValuation[100% Gross],AssessedValuation[Dist],$C262:$E262,AssessedValuation[Tif_NonTIF],$A$4))</f>
        <v>444442739</v>
      </c>
      <c r="S262" s="8">
        <f>SUMPRODUCT(SUMIFS(AssessedValuation[100% Military Exempt],AssessedValuation[Dist],$C262:$E262,AssessedValuation[Tif_NonTIF],$A$4))</f>
        <v>0</v>
      </c>
      <c r="T262" s="8">
        <f>SUMPRODUCT(SUMIFS(AssessedValuation[100% Homestead Exempt],AssessedValuation[Dist],$C262:$E262,AssessedValuation[Tif_NonTIF],$A$4))</f>
        <v>0</v>
      </c>
      <c r="U262" s="8">
        <f>SUMPRODUCT(SUMIFS(AssessedValuation[100% Net],AssessedValuation[Dist],$C262:$E262,AssessedValuation[Tif_NonTIF],$A$4))</f>
        <v>444442739</v>
      </c>
      <c r="V262" s="8">
        <f>SUMPRODUCT(SUMIFS(AssessedValuation[100% Gas &amp; Elec Utilities],AssessedValuation[Dist],$C262:$E262,AssessedValuation[Tif_NonTIF],$A$4))</f>
        <v>0</v>
      </c>
      <c r="W262" s="8">
        <f t="shared" si="3"/>
        <v>444442739</v>
      </c>
    </row>
    <row r="263" spans="1:23" x14ac:dyDescent="0.25">
      <c r="A263">
        <f>'Assessed Non-TIF_Combined'!A263</f>
        <v>2026</v>
      </c>
      <c r="B263" t="str">
        <f>'Assessed Non-TIF_Combined'!B263</f>
        <v>10</v>
      </c>
      <c r="C263" t="str">
        <f>'Assessed Non-TIF_Combined'!C263</f>
        <v>6093</v>
      </c>
      <c r="D263" t="str">
        <f>'Assessed Non-TIF_Combined'!D263</f>
        <v/>
      </c>
      <c r="E263" t="str">
        <f>'Assessed Non-TIF_Combined'!E263</f>
        <v/>
      </c>
      <c r="F263" t="str">
        <f>'Assessed Non-TIF_Combined'!F263</f>
        <v>6093</v>
      </c>
      <c r="G263" t="str">
        <f>'Assessed Non-TIF_Combined'!G263</f>
        <v>Solon</v>
      </c>
      <c r="H263" s="8">
        <f>SUMPRODUCT(SUMIFS(AssessedValuation[100% Residential],AssessedValuation[Dist],$C263:$E263,AssessedValuation[Tif_NonTIF],$A$4))</f>
        <v>18661381</v>
      </c>
      <c r="I263" s="8">
        <f>SUMPRODUCT(SUMIFS(AssessedValuation[100% Ag Land],AssessedValuation[Dist],$C263:$E263,AssessedValuation[Tif_NonTIF],$A$4))</f>
        <v>0</v>
      </c>
      <c r="J263" s="8">
        <f>SUMPRODUCT(SUMIFS(AssessedValuation[100% Ag Building],AssessedValuation[Dist],$C263:$E263,AssessedValuation[Tif_NonTIF],$A$4))</f>
        <v>0</v>
      </c>
      <c r="K263" s="8">
        <f>SUMPRODUCT(SUMIFS(AssessedValuation[100% Commercial],AssessedValuation[Dist],$C263:$E263,AssessedValuation[Tif_NonTIF],$A$4))</f>
        <v>2364091</v>
      </c>
      <c r="L263" s="8">
        <f>SUMPRODUCT(SUMIFS(AssessedValuation[100% Industrial],AssessedValuation[Dist],$C263:$E263,AssessedValuation[Tif_NonTIF],$A$4))</f>
        <v>65298</v>
      </c>
      <c r="M263" s="8">
        <f>SUMPRODUCT(SUMIFS(AssessedValuation[100% Reserved],AssessedValuation[Dist],$C263:$E263,AssessedValuation[Tif_NonTIF],$A$4))</f>
        <v>0</v>
      </c>
      <c r="N263" s="8">
        <f>SUMPRODUCT(SUMIFS(AssessedValuation[100% Reserved4],AssessedValuation[Dist],$C263,AssessedValuation[Tif_NonTIF],$A$4))</f>
        <v>0</v>
      </c>
      <c r="O263" s="8">
        <f>SUMPRODUCT(SUMIFS(AssessedValuation[100% Railroads],AssessedValuation[Dist],$C263:$E263,AssessedValuation[Tif_NonTIF],$A$4))</f>
        <v>0</v>
      </c>
      <c r="P263" s="8">
        <f>SUMPRODUCT(SUMIFS(AssessedValuation[100% Utilities],AssessedValuation[Dist],$C263:$E263,AssessedValuation[Tif_NonTIF],$A$4))</f>
        <v>0</v>
      </c>
      <c r="Q263" s="8">
        <f>SUMPRODUCT(SUMIFS(AssessedValuation[100% Other],AssessedValuation[Dist],$C263:$E263,AssessedValuation[Tif_NonTIF],$A$4))</f>
        <v>0</v>
      </c>
      <c r="R263" s="8">
        <f>SUMPRODUCT(SUMIFS(AssessedValuation[100% Gross],AssessedValuation[Dist],$C263:$E263,AssessedValuation[Tif_NonTIF],$A$4))</f>
        <v>21090770</v>
      </c>
      <c r="S263" s="8">
        <f>SUMPRODUCT(SUMIFS(AssessedValuation[100% Military Exempt],AssessedValuation[Dist],$C263:$E263,AssessedValuation[Tif_NonTIF],$A$4))</f>
        <v>0</v>
      </c>
      <c r="T263" s="8">
        <f>SUMPRODUCT(SUMIFS(AssessedValuation[100% Homestead Exempt],AssessedValuation[Dist],$C263:$E263,AssessedValuation[Tif_NonTIF],$A$4))</f>
        <v>0</v>
      </c>
      <c r="U263" s="8">
        <f>SUMPRODUCT(SUMIFS(AssessedValuation[100% Net],AssessedValuation[Dist],$C263:$E263,AssessedValuation[Tif_NonTIF],$A$4))</f>
        <v>21090770</v>
      </c>
      <c r="V263" s="8">
        <f>SUMPRODUCT(SUMIFS(AssessedValuation[100% Gas &amp; Elec Utilities],AssessedValuation[Dist],$C263:$E263,AssessedValuation[Tif_NonTIF],$A$4))</f>
        <v>0</v>
      </c>
      <c r="W263" s="8">
        <f t="shared" si="3"/>
        <v>21090770</v>
      </c>
    </row>
    <row r="264" spans="1:23" x14ac:dyDescent="0.25">
      <c r="A264">
        <f>'Assessed Non-TIF_Combined'!A264</f>
        <v>2026</v>
      </c>
      <c r="B264" t="str">
        <f>'Assessed Non-TIF_Combined'!B264</f>
        <v>05</v>
      </c>
      <c r="C264" t="str">
        <f>'Assessed Non-TIF_Combined'!C264</f>
        <v>6091</v>
      </c>
      <c r="D264" t="str">
        <f>'Assessed Non-TIF_Combined'!D264</f>
        <v/>
      </c>
      <c r="E264" t="str">
        <f>'Assessed Non-TIF_Combined'!E264</f>
        <v/>
      </c>
      <c r="F264" t="str">
        <f>'Assessed Non-TIF_Combined'!F264</f>
        <v>6091</v>
      </c>
      <c r="G264" t="str">
        <f>'Assessed Non-TIF_Combined'!G264</f>
        <v>South Central Calhoun</v>
      </c>
      <c r="H264" s="8">
        <f>SUMPRODUCT(SUMIFS(AssessedValuation[100% Residential],AssessedValuation[Dist],$C264:$E264,AssessedValuation[Tif_NonTIF],$A$4))</f>
        <v>399367</v>
      </c>
      <c r="I264" s="8">
        <f>SUMPRODUCT(SUMIFS(AssessedValuation[100% Ag Land],AssessedValuation[Dist],$C264:$E264,AssessedValuation[Tif_NonTIF],$A$4))</f>
        <v>0</v>
      </c>
      <c r="J264" s="8">
        <f>SUMPRODUCT(SUMIFS(AssessedValuation[100% Ag Building],AssessedValuation[Dist],$C264:$E264,AssessedValuation[Tif_NonTIF],$A$4))</f>
        <v>0</v>
      </c>
      <c r="K264" s="8">
        <f>SUMPRODUCT(SUMIFS(AssessedValuation[100% Commercial],AssessedValuation[Dist],$C264:$E264,AssessedValuation[Tif_NonTIF],$A$4))</f>
        <v>4032349</v>
      </c>
      <c r="L264" s="8">
        <f>SUMPRODUCT(SUMIFS(AssessedValuation[100% Industrial],AssessedValuation[Dist],$C264:$E264,AssessedValuation[Tif_NonTIF],$A$4))</f>
        <v>591110</v>
      </c>
      <c r="M264" s="8">
        <f>SUMPRODUCT(SUMIFS(AssessedValuation[100% Reserved],AssessedValuation[Dist],$C264:$E264,AssessedValuation[Tif_NonTIF],$A$4))</f>
        <v>0</v>
      </c>
      <c r="N264" s="8">
        <f>SUMPRODUCT(SUMIFS(AssessedValuation[100% Reserved4],AssessedValuation[Dist],$C264,AssessedValuation[Tif_NonTIF],$A$4))</f>
        <v>0</v>
      </c>
      <c r="O264" s="8">
        <f>SUMPRODUCT(SUMIFS(AssessedValuation[100% Railroads],AssessedValuation[Dist],$C264:$E264,AssessedValuation[Tif_NonTIF],$A$4))</f>
        <v>0</v>
      </c>
      <c r="P264" s="8">
        <f>SUMPRODUCT(SUMIFS(AssessedValuation[100% Utilities],AssessedValuation[Dist],$C264:$E264,AssessedValuation[Tif_NonTIF],$A$4))</f>
        <v>0</v>
      </c>
      <c r="Q264" s="8">
        <f>SUMPRODUCT(SUMIFS(AssessedValuation[100% Other],AssessedValuation[Dist],$C264:$E264,AssessedValuation[Tif_NonTIF],$A$4))</f>
        <v>0</v>
      </c>
      <c r="R264" s="8">
        <f>SUMPRODUCT(SUMIFS(AssessedValuation[100% Gross],AssessedValuation[Dist],$C264:$E264,AssessedValuation[Tif_NonTIF],$A$4))</f>
        <v>5022826</v>
      </c>
      <c r="S264" s="8">
        <f>SUMPRODUCT(SUMIFS(AssessedValuation[100% Military Exempt],AssessedValuation[Dist],$C264:$E264,AssessedValuation[Tif_NonTIF],$A$4))</f>
        <v>0</v>
      </c>
      <c r="T264" s="8">
        <f>SUMPRODUCT(SUMIFS(AssessedValuation[100% Homestead Exempt],AssessedValuation[Dist],$C264:$E264,AssessedValuation[Tif_NonTIF],$A$4))</f>
        <v>0</v>
      </c>
      <c r="U264" s="8">
        <f>SUMPRODUCT(SUMIFS(AssessedValuation[100% Net],AssessedValuation[Dist],$C264:$E264,AssessedValuation[Tif_NonTIF],$A$4))</f>
        <v>5022826</v>
      </c>
      <c r="V264" s="8">
        <f>SUMPRODUCT(SUMIFS(AssessedValuation[100% Gas &amp; Elec Utilities],AssessedValuation[Dist],$C264:$E264,AssessedValuation[Tif_NonTIF],$A$4))</f>
        <v>0</v>
      </c>
      <c r="W264" s="8">
        <f t="shared" ref="W264:W327" si="4">SUM(U264:V264)</f>
        <v>5022826</v>
      </c>
    </row>
    <row r="265" spans="1:23" x14ac:dyDescent="0.25">
      <c r="A265">
        <f>'Assessed Non-TIF_Combined'!A265</f>
        <v>2026</v>
      </c>
      <c r="B265" t="str">
        <f>'Assessed Non-TIF_Combined'!B265</f>
        <v>05</v>
      </c>
      <c r="C265" t="str">
        <f>'Assessed Non-TIF_Combined'!C265</f>
        <v>6095</v>
      </c>
      <c r="D265" t="str">
        <f>'Assessed Non-TIF_Combined'!D265</f>
        <v/>
      </c>
      <c r="E265" t="str">
        <f>'Assessed Non-TIF_Combined'!E265</f>
        <v/>
      </c>
      <c r="F265" t="str">
        <f>'Assessed Non-TIF_Combined'!F265</f>
        <v>6095</v>
      </c>
      <c r="G265" t="str">
        <f>'Assessed Non-TIF_Combined'!G265</f>
        <v>South Hamilton</v>
      </c>
      <c r="H265" s="8">
        <f>SUMPRODUCT(SUMIFS(AssessedValuation[100% Residential],AssessedValuation[Dist],$C265:$E265,AssessedValuation[Tif_NonTIF],$A$4))</f>
        <v>5370</v>
      </c>
      <c r="I265" s="8">
        <f>SUMPRODUCT(SUMIFS(AssessedValuation[100% Ag Land],AssessedValuation[Dist],$C265:$E265,AssessedValuation[Tif_NonTIF],$A$4))</f>
        <v>0</v>
      </c>
      <c r="J265" s="8">
        <f>SUMPRODUCT(SUMIFS(AssessedValuation[100% Ag Building],AssessedValuation[Dist],$C265:$E265,AssessedValuation[Tif_NonTIF],$A$4))</f>
        <v>0</v>
      </c>
      <c r="K265" s="8">
        <f>SUMPRODUCT(SUMIFS(AssessedValuation[100% Commercial],AssessedValuation[Dist],$C265:$E265,AssessedValuation[Tif_NonTIF],$A$4))</f>
        <v>3030816</v>
      </c>
      <c r="L265" s="8">
        <f>SUMPRODUCT(SUMIFS(AssessedValuation[100% Industrial],AssessedValuation[Dist],$C265:$E265,AssessedValuation[Tif_NonTIF],$A$4))</f>
        <v>0</v>
      </c>
      <c r="M265" s="8">
        <f>SUMPRODUCT(SUMIFS(AssessedValuation[100% Reserved],AssessedValuation[Dist],$C265:$E265,AssessedValuation[Tif_NonTIF],$A$4))</f>
        <v>0</v>
      </c>
      <c r="N265" s="8">
        <f>SUMPRODUCT(SUMIFS(AssessedValuation[100% Reserved4],AssessedValuation[Dist],$C265,AssessedValuation[Tif_NonTIF],$A$4))</f>
        <v>0</v>
      </c>
      <c r="O265" s="8">
        <f>SUMPRODUCT(SUMIFS(AssessedValuation[100% Railroads],AssessedValuation[Dist],$C265:$E265,AssessedValuation[Tif_NonTIF],$A$4))</f>
        <v>0</v>
      </c>
      <c r="P265" s="8">
        <f>SUMPRODUCT(SUMIFS(AssessedValuation[100% Utilities],AssessedValuation[Dist],$C265:$E265,AssessedValuation[Tif_NonTIF],$A$4))</f>
        <v>0</v>
      </c>
      <c r="Q265" s="8">
        <f>SUMPRODUCT(SUMIFS(AssessedValuation[100% Other],AssessedValuation[Dist],$C265:$E265,AssessedValuation[Tif_NonTIF],$A$4))</f>
        <v>0</v>
      </c>
      <c r="R265" s="8">
        <f>SUMPRODUCT(SUMIFS(AssessedValuation[100% Gross],AssessedValuation[Dist],$C265:$E265,AssessedValuation[Tif_NonTIF],$A$4))</f>
        <v>3036186</v>
      </c>
      <c r="S265" s="8">
        <f>SUMPRODUCT(SUMIFS(AssessedValuation[100% Military Exempt],AssessedValuation[Dist],$C265:$E265,AssessedValuation[Tif_NonTIF],$A$4))</f>
        <v>0</v>
      </c>
      <c r="T265" s="8">
        <f>SUMPRODUCT(SUMIFS(AssessedValuation[100% Homestead Exempt],AssessedValuation[Dist],$C265:$E265,AssessedValuation[Tif_NonTIF],$A$4))</f>
        <v>0</v>
      </c>
      <c r="U265" s="8">
        <f>SUMPRODUCT(SUMIFS(AssessedValuation[100% Net],AssessedValuation[Dist],$C265:$E265,AssessedValuation[Tif_NonTIF],$A$4))</f>
        <v>3036186</v>
      </c>
      <c r="V265" s="8">
        <f>SUMPRODUCT(SUMIFS(AssessedValuation[100% Gas &amp; Elec Utilities],AssessedValuation[Dist],$C265:$E265,AssessedValuation[Tif_NonTIF],$A$4))</f>
        <v>0</v>
      </c>
      <c r="W265" s="8">
        <f t="shared" si="4"/>
        <v>3036186</v>
      </c>
    </row>
    <row r="266" spans="1:23" x14ac:dyDescent="0.25">
      <c r="A266">
        <f>'Assessed Non-TIF_Combined'!A266</f>
        <v>2026</v>
      </c>
      <c r="B266" t="str">
        <f>'Assessed Non-TIF_Combined'!B266</f>
        <v>12</v>
      </c>
      <c r="C266" t="str">
        <f>'Assessed Non-TIF_Combined'!C266</f>
        <v>5157</v>
      </c>
      <c r="D266" t="str">
        <f>'Assessed Non-TIF_Combined'!D266</f>
        <v/>
      </c>
      <c r="E266" t="str">
        <f>'Assessed Non-TIF_Combined'!E266</f>
        <v/>
      </c>
      <c r="F266" t="str">
        <f>'Assessed Non-TIF_Combined'!F266</f>
        <v>6099</v>
      </c>
      <c r="G266" t="str">
        <f>'Assessed Non-TIF_Combined'!G266</f>
        <v>South O'Brien</v>
      </c>
      <c r="H266" s="8">
        <f>SUMPRODUCT(SUMIFS(AssessedValuation[100% Residential],AssessedValuation[Dist],$C266:$E266,AssessedValuation[Tif_NonTIF],$A$4))</f>
        <v>307011</v>
      </c>
      <c r="I266" s="8">
        <f>SUMPRODUCT(SUMIFS(AssessedValuation[100% Ag Land],AssessedValuation[Dist],$C266:$E266,AssessedValuation[Tif_NonTIF],$A$4))</f>
        <v>74126</v>
      </c>
      <c r="J266" s="8">
        <f>SUMPRODUCT(SUMIFS(AssessedValuation[100% Ag Building],AssessedValuation[Dist],$C266:$E266,AssessedValuation[Tif_NonTIF],$A$4))</f>
        <v>15297</v>
      </c>
      <c r="K266" s="8">
        <f>SUMPRODUCT(SUMIFS(AssessedValuation[100% Commercial],AssessedValuation[Dist],$C266:$E266,AssessedValuation[Tif_NonTIF],$A$4))</f>
        <v>17174891</v>
      </c>
      <c r="L266" s="8">
        <f>SUMPRODUCT(SUMIFS(AssessedValuation[100% Industrial],AssessedValuation[Dist],$C266:$E266,AssessedValuation[Tif_NonTIF],$A$4))</f>
        <v>918754</v>
      </c>
      <c r="M266" s="8">
        <f>SUMPRODUCT(SUMIFS(AssessedValuation[100% Reserved],AssessedValuation[Dist],$C266:$E266,AssessedValuation[Tif_NonTIF],$A$4))</f>
        <v>0</v>
      </c>
      <c r="N266" s="8">
        <f>SUMPRODUCT(SUMIFS(AssessedValuation[100% Reserved4],AssessedValuation[Dist],$C266,AssessedValuation[Tif_NonTIF],$A$4))</f>
        <v>0</v>
      </c>
      <c r="O266" s="8">
        <f>SUMPRODUCT(SUMIFS(AssessedValuation[100% Railroads],AssessedValuation[Dist],$C266:$E266,AssessedValuation[Tif_NonTIF],$A$4))</f>
        <v>0</v>
      </c>
      <c r="P266" s="8">
        <f>SUMPRODUCT(SUMIFS(AssessedValuation[100% Utilities],AssessedValuation[Dist],$C266:$E266,AssessedValuation[Tif_NonTIF],$A$4))</f>
        <v>0</v>
      </c>
      <c r="Q266" s="8">
        <f>SUMPRODUCT(SUMIFS(AssessedValuation[100% Other],AssessedValuation[Dist],$C266:$E266,AssessedValuation[Tif_NonTIF],$A$4))</f>
        <v>0</v>
      </c>
      <c r="R266" s="8">
        <f>SUMPRODUCT(SUMIFS(AssessedValuation[100% Gross],AssessedValuation[Dist],$C266:$E266,AssessedValuation[Tif_NonTIF],$A$4))</f>
        <v>18490079</v>
      </c>
      <c r="S266" s="8">
        <f>SUMPRODUCT(SUMIFS(AssessedValuation[100% Military Exempt],AssessedValuation[Dist],$C266:$E266,AssessedValuation[Tif_NonTIF],$A$4))</f>
        <v>0</v>
      </c>
      <c r="T266" s="8">
        <f>SUMPRODUCT(SUMIFS(AssessedValuation[100% Homestead Exempt],AssessedValuation[Dist],$C266:$E266,AssessedValuation[Tif_NonTIF],$A$4))</f>
        <v>0</v>
      </c>
      <c r="U266" s="8">
        <f>SUMPRODUCT(SUMIFS(AssessedValuation[100% Net],AssessedValuation[Dist],$C266:$E266,AssessedValuation[Tif_NonTIF],$A$4))</f>
        <v>18490079</v>
      </c>
      <c r="V266" s="8">
        <f>SUMPRODUCT(SUMIFS(AssessedValuation[100% Gas &amp; Elec Utilities],AssessedValuation[Dist],$C266:$E266,AssessedValuation[Tif_NonTIF],$A$4))</f>
        <v>0</v>
      </c>
      <c r="W266" s="8">
        <f t="shared" si="4"/>
        <v>18490079</v>
      </c>
    </row>
    <row r="267" spans="1:23" x14ac:dyDescent="0.25">
      <c r="A267">
        <f>'Assessed Non-TIF_Combined'!A267</f>
        <v>2026</v>
      </c>
      <c r="B267" t="str">
        <f>'Assessed Non-TIF_Combined'!B267</f>
        <v>13</v>
      </c>
      <c r="C267" t="str">
        <f>'Assessed Non-TIF_Combined'!C267</f>
        <v>6097</v>
      </c>
      <c r="D267" t="str">
        <f>'Assessed Non-TIF_Combined'!D267</f>
        <v/>
      </c>
      <c r="E267" t="str">
        <f>'Assessed Non-TIF_Combined'!E267</f>
        <v/>
      </c>
      <c r="F267" t="str">
        <f>'Assessed Non-TIF_Combined'!F267</f>
        <v>6097</v>
      </c>
      <c r="G267" t="str">
        <f>'Assessed Non-TIF_Combined'!G267</f>
        <v>South Page</v>
      </c>
      <c r="H267" s="8">
        <f>SUMPRODUCT(SUMIFS(AssessedValuation[100% Residential],AssessedValuation[Dist],$C267:$E267,AssessedValuation[Tif_NonTIF],$A$4))</f>
        <v>0</v>
      </c>
      <c r="I267" s="8">
        <f>SUMPRODUCT(SUMIFS(AssessedValuation[100% Ag Land],AssessedValuation[Dist],$C267:$E267,AssessedValuation[Tif_NonTIF],$A$4))</f>
        <v>0</v>
      </c>
      <c r="J267" s="8">
        <f>SUMPRODUCT(SUMIFS(AssessedValuation[100% Ag Building],AssessedValuation[Dist],$C267:$E267,AssessedValuation[Tif_NonTIF],$A$4))</f>
        <v>0</v>
      </c>
      <c r="K267" s="8">
        <f>SUMPRODUCT(SUMIFS(AssessedValuation[100% Commercial],AssessedValuation[Dist],$C267:$E267,AssessedValuation[Tif_NonTIF],$A$4))</f>
        <v>0</v>
      </c>
      <c r="L267" s="8">
        <f>SUMPRODUCT(SUMIFS(AssessedValuation[100% Industrial],AssessedValuation[Dist],$C267:$E267,AssessedValuation[Tif_NonTIF],$A$4))</f>
        <v>0</v>
      </c>
      <c r="M267" s="8">
        <f>SUMPRODUCT(SUMIFS(AssessedValuation[100% Reserved],AssessedValuation[Dist],$C267:$E267,AssessedValuation[Tif_NonTIF],$A$4))</f>
        <v>0</v>
      </c>
      <c r="N267" s="8">
        <f>SUMPRODUCT(SUMIFS(AssessedValuation[100% Reserved4],AssessedValuation[Dist],$C267,AssessedValuation[Tif_NonTIF],$A$4))</f>
        <v>0</v>
      </c>
      <c r="O267" s="8">
        <f>SUMPRODUCT(SUMIFS(AssessedValuation[100% Railroads],AssessedValuation[Dist],$C267:$E267,AssessedValuation[Tif_NonTIF],$A$4))</f>
        <v>0</v>
      </c>
      <c r="P267" s="8">
        <f>SUMPRODUCT(SUMIFS(AssessedValuation[100% Utilities],AssessedValuation[Dist],$C267:$E267,AssessedValuation[Tif_NonTIF],$A$4))</f>
        <v>0</v>
      </c>
      <c r="Q267" s="8">
        <f>SUMPRODUCT(SUMIFS(AssessedValuation[100% Other],AssessedValuation[Dist],$C267:$E267,AssessedValuation[Tif_NonTIF],$A$4))</f>
        <v>0</v>
      </c>
      <c r="R267" s="8">
        <f>SUMPRODUCT(SUMIFS(AssessedValuation[100% Gross],AssessedValuation[Dist],$C267:$E267,AssessedValuation[Tif_NonTIF],$A$4))</f>
        <v>0</v>
      </c>
      <c r="S267" s="8">
        <f>SUMPRODUCT(SUMIFS(AssessedValuation[100% Military Exempt],AssessedValuation[Dist],$C267:$E267,AssessedValuation[Tif_NonTIF],$A$4))</f>
        <v>0</v>
      </c>
      <c r="T267" s="8">
        <f>SUMPRODUCT(SUMIFS(AssessedValuation[100% Homestead Exempt],AssessedValuation[Dist],$C267:$E267,AssessedValuation[Tif_NonTIF],$A$4))</f>
        <v>0</v>
      </c>
      <c r="U267" s="8">
        <f>SUMPRODUCT(SUMIFS(AssessedValuation[100% Net],AssessedValuation[Dist],$C267:$E267,AssessedValuation[Tif_NonTIF],$A$4))</f>
        <v>0</v>
      </c>
      <c r="V267" s="8">
        <f>SUMPRODUCT(SUMIFS(AssessedValuation[100% Gas &amp; Elec Utilities],AssessedValuation[Dist],$C267:$E267,AssessedValuation[Tif_NonTIF],$A$4))</f>
        <v>0</v>
      </c>
      <c r="W267" s="8">
        <f t="shared" si="4"/>
        <v>0</v>
      </c>
    </row>
    <row r="268" spans="1:23" x14ac:dyDescent="0.25">
      <c r="A268">
        <f>'Assessed Non-TIF_Combined'!A268</f>
        <v>2026</v>
      </c>
      <c r="B268" t="str">
        <f>'Assessed Non-TIF_Combined'!B268</f>
        <v>07</v>
      </c>
      <c r="C268" t="str">
        <f>'Assessed Non-TIF_Combined'!C268</f>
        <v>6098</v>
      </c>
      <c r="D268" t="str">
        <f>'Assessed Non-TIF_Combined'!D268</f>
        <v/>
      </c>
      <c r="E268" t="str">
        <f>'Assessed Non-TIF_Combined'!E268</f>
        <v/>
      </c>
      <c r="F268" t="str">
        <f>'Assessed Non-TIF_Combined'!F268</f>
        <v>6098</v>
      </c>
      <c r="G268" t="str">
        <f>'Assessed Non-TIF_Combined'!G268</f>
        <v>South Tama</v>
      </c>
      <c r="H268" s="8">
        <f>SUMPRODUCT(SUMIFS(AssessedValuation[100% Residential],AssessedValuation[Dist],$C268:$E268,AssessedValuation[Tif_NonTIF],$A$4))</f>
        <v>2374540</v>
      </c>
      <c r="I268" s="8">
        <f>SUMPRODUCT(SUMIFS(AssessedValuation[100% Ag Land],AssessedValuation[Dist],$C268:$E268,AssessedValuation[Tif_NonTIF],$A$4))</f>
        <v>31100</v>
      </c>
      <c r="J268" s="8">
        <f>SUMPRODUCT(SUMIFS(AssessedValuation[100% Ag Building],AssessedValuation[Dist],$C268:$E268,AssessedValuation[Tif_NonTIF],$A$4))</f>
        <v>0</v>
      </c>
      <c r="K268" s="8">
        <f>SUMPRODUCT(SUMIFS(AssessedValuation[100% Commercial],AssessedValuation[Dist],$C268:$E268,AssessedValuation[Tif_NonTIF],$A$4))</f>
        <v>960268</v>
      </c>
      <c r="L268" s="8">
        <f>SUMPRODUCT(SUMIFS(AssessedValuation[100% Industrial],AssessedValuation[Dist],$C268:$E268,AssessedValuation[Tif_NonTIF],$A$4))</f>
        <v>1924189</v>
      </c>
      <c r="M268" s="8">
        <f>SUMPRODUCT(SUMIFS(AssessedValuation[100% Reserved],AssessedValuation[Dist],$C268:$E268,AssessedValuation[Tif_NonTIF],$A$4))</f>
        <v>0</v>
      </c>
      <c r="N268" s="8">
        <f>SUMPRODUCT(SUMIFS(AssessedValuation[100% Reserved4],AssessedValuation[Dist],$C268,AssessedValuation[Tif_NonTIF],$A$4))</f>
        <v>0</v>
      </c>
      <c r="O268" s="8">
        <f>SUMPRODUCT(SUMIFS(AssessedValuation[100% Railroads],AssessedValuation[Dist],$C268:$E268,AssessedValuation[Tif_NonTIF],$A$4))</f>
        <v>0</v>
      </c>
      <c r="P268" s="8">
        <f>SUMPRODUCT(SUMIFS(AssessedValuation[100% Utilities],AssessedValuation[Dist],$C268:$E268,AssessedValuation[Tif_NonTIF],$A$4))</f>
        <v>0</v>
      </c>
      <c r="Q268" s="8">
        <f>SUMPRODUCT(SUMIFS(AssessedValuation[100% Other],AssessedValuation[Dist],$C268:$E268,AssessedValuation[Tif_NonTIF],$A$4))</f>
        <v>0</v>
      </c>
      <c r="R268" s="8">
        <f>SUMPRODUCT(SUMIFS(AssessedValuation[100% Gross],AssessedValuation[Dist],$C268:$E268,AssessedValuation[Tif_NonTIF],$A$4))</f>
        <v>5290097</v>
      </c>
      <c r="S268" s="8">
        <f>SUMPRODUCT(SUMIFS(AssessedValuation[100% Military Exempt],AssessedValuation[Dist],$C268:$E268,AssessedValuation[Tif_NonTIF],$A$4))</f>
        <v>0</v>
      </c>
      <c r="T268" s="8">
        <f>SUMPRODUCT(SUMIFS(AssessedValuation[100% Homestead Exempt],AssessedValuation[Dist],$C268:$E268,AssessedValuation[Tif_NonTIF],$A$4))</f>
        <v>0</v>
      </c>
      <c r="U268" s="8">
        <f>SUMPRODUCT(SUMIFS(AssessedValuation[100% Net],AssessedValuation[Dist],$C268:$E268,AssessedValuation[Tif_NonTIF],$A$4))</f>
        <v>5290097</v>
      </c>
      <c r="V268" s="8">
        <f>SUMPRODUCT(SUMIFS(AssessedValuation[100% Gas &amp; Elec Utilities],AssessedValuation[Dist],$C268:$E268,AssessedValuation[Tif_NonTIF],$A$4))</f>
        <v>0</v>
      </c>
      <c r="W268" s="8">
        <f t="shared" si="4"/>
        <v>5290097</v>
      </c>
    </row>
    <row r="269" spans="1:23" x14ac:dyDescent="0.25">
      <c r="A269">
        <f>'Assessed Non-TIF_Combined'!A269</f>
        <v>2026</v>
      </c>
      <c r="B269" t="str">
        <f>'Assessed Non-TIF_Combined'!B269</f>
        <v>01</v>
      </c>
      <c r="C269" t="str">
        <f>'Assessed Non-TIF_Combined'!C269</f>
        <v>6100</v>
      </c>
      <c r="D269" t="str">
        <f>'Assessed Non-TIF_Combined'!D269</f>
        <v/>
      </c>
      <c r="E269" t="str">
        <f>'Assessed Non-TIF_Combined'!E269</f>
        <v/>
      </c>
      <c r="F269" t="str">
        <f>'Assessed Non-TIF_Combined'!F269</f>
        <v>6100</v>
      </c>
      <c r="G269" t="str">
        <f>'Assessed Non-TIF_Combined'!G269</f>
        <v>South Winneshiek</v>
      </c>
      <c r="H269" s="8">
        <f>SUMPRODUCT(SUMIFS(AssessedValuation[100% Residential],AssessedValuation[Dist],$C269:$E269,AssessedValuation[Tif_NonTIF],$A$4))</f>
        <v>0</v>
      </c>
      <c r="I269" s="8">
        <f>SUMPRODUCT(SUMIFS(AssessedValuation[100% Ag Land],AssessedValuation[Dist],$C269:$E269,AssessedValuation[Tif_NonTIF],$A$4))</f>
        <v>0</v>
      </c>
      <c r="J269" s="8">
        <f>SUMPRODUCT(SUMIFS(AssessedValuation[100% Ag Building],AssessedValuation[Dist],$C269:$E269,AssessedValuation[Tif_NonTIF],$A$4))</f>
        <v>0</v>
      </c>
      <c r="K269" s="8">
        <f>SUMPRODUCT(SUMIFS(AssessedValuation[100% Commercial],AssessedValuation[Dist],$C269:$E269,AssessedValuation[Tif_NonTIF],$A$4))</f>
        <v>2350730</v>
      </c>
      <c r="L269" s="8">
        <f>SUMPRODUCT(SUMIFS(AssessedValuation[100% Industrial],AssessedValuation[Dist],$C269:$E269,AssessedValuation[Tif_NonTIF],$A$4))</f>
        <v>443340</v>
      </c>
      <c r="M269" s="8">
        <f>SUMPRODUCT(SUMIFS(AssessedValuation[100% Reserved],AssessedValuation[Dist],$C269:$E269,AssessedValuation[Tif_NonTIF],$A$4))</f>
        <v>0</v>
      </c>
      <c r="N269" s="8">
        <f>SUMPRODUCT(SUMIFS(AssessedValuation[100% Reserved4],AssessedValuation[Dist],$C269,AssessedValuation[Tif_NonTIF],$A$4))</f>
        <v>0</v>
      </c>
      <c r="O269" s="8">
        <f>SUMPRODUCT(SUMIFS(AssessedValuation[100% Railroads],AssessedValuation[Dist],$C269:$E269,AssessedValuation[Tif_NonTIF],$A$4))</f>
        <v>0</v>
      </c>
      <c r="P269" s="8">
        <f>SUMPRODUCT(SUMIFS(AssessedValuation[100% Utilities],AssessedValuation[Dist],$C269:$E269,AssessedValuation[Tif_NonTIF],$A$4))</f>
        <v>0</v>
      </c>
      <c r="Q269" s="8">
        <f>SUMPRODUCT(SUMIFS(AssessedValuation[100% Other],AssessedValuation[Dist],$C269:$E269,AssessedValuation[Tif_NonTIF],$A$4))</f>
        <v>0</v>
      </c>
      <c r="R269" s="8">
        <f>SUMPRODUCT(SUMIFS(AssessedValuation[100% Gross],AssessedValuation[Dist],$C269:$E269,AssessedValuation[Tif_NonTIF],$A$4))</f>
        <v>2794070</v>
      </c>
      <c r="S269" s="8">
        <f>SUMPRODUCT(SUMIFS(AssessedValuation[100% Military Exempt],AssessedValuation[Dist],$C269:$E269,AssessedValuation[Tif_NonTIF],$A$4))</f>
        <v>0</v>
      </c>
      <c r="T269" s="8">
        <f>SUMPRODUCT(SUMIFS(AssessedValuation[100% Homestead Exempt],AssessedValuation[Dist],$C269:$E269,AssessedValuation[Tif_NonTIF],$A$4))</f>
        <v>0</v>
      </c>
      <c r="U269" s="8">
        <f>SUMPRODUCT(SUMIFS(AssessedValuation[100% Net],AssessedValuation[Dist],$C269:$E269,AssessedValuation[Tif_NonTIF],$A$4))</f>
        <v>2794070</v>
      </c>
      <c r="V269" s="8">
        <f>SUMPRODUCT(SUMIFS(AssessedValuation[100% Gas &amp; Elec Utilities],AssessedValuation[Dist],$C269:$E269,AssessedValuation[Tif_NonTIF],$A$4))</f>
        <v>0</v>
      </c>
      <c r="W269" s="8">
        <f t="shared" si="4"/>
        <v>2794070</v>
      </c>
    </row>
    <row r="270" spans="1:23" x14ac:dyDescent="0.25">
      <c r="A270">
        <f>'Assessed Non-TIF_Combined'!A270</f>
        <v>2026</v>
      </c>
      <c r="B270" t="str">
        <f>'Assessed Non-TIF_Combined'!B270</f>
        <v>11</v>
      </c>
      <c r="C270" t="str">
        <f>'Assessed Non-TIF_Combined'!C270</f>
        <v>6101</v>
      </c>
      <c r="D270" t="str">
        <f>'Assessed Non-TIF_Combined'!D270</f>
        <v/>
      </c>
      <c r="E270" t="str">
        <f>'Assessed Non-TIF_Combined'!E270</f>
        <v/>
      </c>
      <c r="F270" t="str">
        <f>'Assessed Non-TIF_Combined'!F270</f>
        <v>6101</v>
      </c>
      <c r="G270" t="str">
        <f>'Assessed Non-TIF_Combined'!G270</f>
        <v>Southeast Polk</v>
      </c>
      <c r="H270" s="8">
        <f>SUMPRODUCT(SUMIFS(AssessedValuation[100% Residential],AssessedValuation[Dist],$C270:$E270,AssessedValuation[Tif_NonTIF],$A$4))</f>
        <v>191788672</v>
      </c>
      <c r="I270" s="8">
        <f>SUMPRODUCT(SUMIFS(AssessedValuation[100% Ag Land],AssessedValuation[Dist],$C270:$E270,AssessedValuation[Tif_NonTIF],$A$4))</f>
        <v>0</v>
      </c>
      <c r="J270" s="8">
        <f>SUMPRODUCT(SUMIFS(AssessedValuation[100% Ag Building],AssessedValuation[Dist],$C270:$E270,AssessedValuation[Tif_NonTIF],$A$4))</f>
        <v>0</v>
      </c>
      <c r="K270" s="8">
        <f>SUMPRODUCT(SUMIFS(AssessedValuation[100% Commercial],AssessedValuation[Dist],$C270:$E270,AssessedValuation[Tif_NonTIF],$A$4))</f>
        <v>457838770</v>
      </c>
      <c r="L270" s="8">
        <f>SUMPRODUCT(SUMIFS(AssessedValuation[100% Industrial],AssessedValuation[Dist],$C270:$E270,AssessedValuation[Tif_NonTIF],$A$4))</f>
        <v>10413468</v>
      </c>
      <c r="M270" s="8">
        <f>SUMPRODUCT(SUMIFS(AssessedValuation[100% Reserved],AssessedValuation[Dist],$C270:$E270,AssessedValuation[Tif_NonTIF],$A$4))</f>
        <v>0</v>
      </c>
      <c r="N270" s="8">
        <f>SUMPRODUCT(SUMIFS(AssessedValuation[100% Reserved4],AssessedValuation[Dist],$C270,AssessedValuation[Tif_NonTIF],$A$4))</f>
        <v>0</v>
      </c>
      <c r="O270" s="8">
        <f>SUMPRODUCT(SUMIFS(AssessedValuation[100% Railroads],AssessedValuation[Dist],$C270:$E270,AssessedValuation[Tif_NonTIF],$A$4))</f>
        <v>0</v>
      </c>
      <c r="P270" s="8">
        <f>SUMPRODUCT(SUMIFS(AssessedValuation[100% Utilities],AssessedValuation[Dist],$C270:$E270,AssessedValuation[Tif_NonTIF],$A$4))</f>
        <v>0</v>
      </c>
      <c r="Q270" s="8">
        <f>SUMPRODUCT(SUMIFS(AssessedValuation[100% Other],AssessedValuation[Dist],$C270:$E270,AssessedValuation[Tif_NonTIF],$A$4))</f>
        <v>0</v>
      </c>
      <c r="R270" s="8">
        <f>SUMPRODUCT(SUMIFS(AssessedValuation[100% Gross],AssessedValuation[Dist],$C270:$E270,AssessedValuation[Tif_NonTIF],$A$4))</f>
        <v>660040910</v>
      </c>
      <c r="S270" s="8">
        <f>SUMPRODUCT(SUMIFS(AssessedValuation[100% Military Exempt],AssessedValuation[Dist],$C270:$E270,AssessedValuation[Tif_NonTIF],$A$4))</f>
        <v>179600</v>
      </c>
      <c r="T270" s="8">
        <f>SUMPRODUCT(SUMIFS(AssessedValuation[100% Homestead Exempt],AssessedValuation[Dist],$C270:$E270,AssessedValuation[Tif_NonTIF],$A$4))</f>
        <v>763750</v>
      </c>
      <c r="U270" s="8">
        <f>SUMPRODUCT(SUMIFS(AssessedValuation[100% Net],AssessedValuation[Dist],$C270:$E270,AssessedValuation[Tif_NonTIF],$A$4))</f>
        <v>659097560</v>
      </c>
      <c r="V270" s="8">
        <f>SUMPRODUCT(SUMIFS(AssessedValuation[100% Gas &amp; Elec Utilities],AssessedValuation[Dist],$C270:$E270,AssessedValuation[Tif_NonTIF],$A$4))</f>
        <v>0</v>
      </c>
      <c r="W270" s="8">
        <f t="shared" si="4"/>
        <v>659097560</v>
      </c>
    </row>
    <row r="271" spans="1:23" x14ac:dyDescent="0.25">
      <c r="A271">
        <f>'Assessed Non-TIF_Combined'!A271</f>
        <v>2026</v>
      </c>
      <c r="B271" t="str">
        <f>'Assessed Non-TIF_Combined'!B271</f>
        <v>11</v>
      </c>
      <c r="C271" t="str">
        <f>'Assessed Non-TIF_Combined'!C271</f>
        <v>6094</v>
      </c>
      <c r="D271" t="str">
        <f>'Assessed Non-TIF_Combined'!D271</f>
        <v/>
      </c>
      <c r="E271" t="str">
        <f>'Assessed Non-TIF_Combined'!E271</f>
        <v/>
      </c>
      <c r="F271" t="str">
        <f>'Assessed Non-TIF_Combined'!F271</f>
        <v>6094</v>
      </c>
      <c r="G271" t="str">
        <f>'Assessed Non-TIF_Combined'!G271</f>
        <v>Southeast Warren</v>
      </c>
      <c r="H271" s="8">
        <f>SUMPRODUCT(SUMIFS(AssessedValuation[100% Residential],AssessedValuation[Dist],$C271:$E271,AssessedValuation[Tif_NonTIF],$A$4))</f>
        <v>0</v>
      </c>
      <c r="I271" s="8">
        <f>SUMPRODUCT(SUMIFS(AssessedValuation[100% Ag Land],AssessedValuation[Dist],$C271:$E271,AssessedValuation[Tif_NonTIF],$A$4))</f>
        <v>0</v>
      </c>
      <c r="J271" s="8">
        <f>SUMPRODUCT(SUMIFS(AssessedValuation[100% Ag Building],AssessedValuation[Dist],$C271:$E271,AssessedValuation[Tif_NonTIF],$A$4))</f>
        <v>0</v>
      </c>
      <c r="K271" s="8">
        <f>SUMPRODUCT(SUMIFS(AssessedValuation[100% Commercial],AssessedValuation[Dist],$C271:$E271,AssessedValuation[Tif_NonTIF],$A$4))</f>
        <v>0</v>
      </c>
      <c r="L271" s="8">
        <f>SUMPRODUCT(SUMIFS(AssessedValuation[100% Industrial],AssessedValuation[Dist],$C271:$E271,AssessedValuation[Tif_NonTIF],$A$4))</f>
        <v>0</v>
      </c>
      <c r="M271" s="8">
        <f>SUMPRODUCT(SUMIFS(AssessedValuation[100% Reserved],AssessedValuation[Dist],$C271:$E271,AssessedValuation[Tif_NonTIF],$A$4))</f>
        <v>0</v>
      </c>
      <c r="N271" s="8">
        <f>SUMPRODUCT(SUMIFS(AssessedValuation[100% Reserved4],AssessedValuation[Dist],$C271,AssessedValuation[Tif_NonTIF],$A$4))</f>
        <v>0</v>
      </c>
      <c r="O271" s="8">
        <f>SUMPRODUCT(SUMIFS(AssessedValuation[100% Railroads],AssessedValuation[Dist],$C271:$E271,AssessedValuation[Tif_NonTIF],$A$4))</f>
        <v>0</v>
      </c>
      <c r="P271" s="8">
        <f>SUMPRODUCT(SUMIFS(AssessedValuation[100% Utilities],AssessedValuation[Dist],$C271:$E271,AssessedValuation[Tif_NonTIF],$A$4))</f>
        <v>0</v>
      </c>
      <c r="Q271" s="8">
        <f>SUMPRODUCT(SUMIFS(AssessedValuation[100% Other],AssessedValuation[Dist],$C271:$E271,AssessedValuation[Tif_NonTIF],$A$4))</f>
        <v>0</v>
      </c>
      <c r="R271" s="8">
        <f>SUMPRODUCT(SUMIFS(AssessedValuation[100% Gross],AssessedValuation[Dist],$C271:$E271,AssessedValuation[Tif_NonTIF],$A$4))</f>
        <v>0</v>
      </c>
      <c r="S271" s="8">
        <f>SUMPRODUCT(SUMIFS(AssessedValuation[100% Military Exempt],AssessedValuation[Dist],$C271:$E271,AssessedValuation[Tif_NonTIF],$A$4))</f>
        <v>0</v>
      </c>
      <c r="T271" s="8">
        <f>SUMPRODUCT(SUMIFS(AssessedValuation[100% Homestead Exempt],AssessedValuation[Dist],$C271:$E271,AssessedValuation[Tif_NonTIF],$A$4))</f>
        <v>0</v>
      </c>
      <c r="U271" s="8">
        <f>SUMPRODUCT(SUMIFS(AssessedValuation[100% Net],AssessedValuation[Dist],$C271:$E271,AssessedValuation[Tif_NonTIF],$A$4))</f>
        <v>0</v>
      </c>
      <c r="V271" s="8">
        <f>SUMPRODUCT(SUMIFS(AssessedValuation[100% Gas &amp; Elec Utilities],AssessedValuation[Dist],$C271:$E271,AssessedValuation[Tif_NonTIF],$A$4))</f>
        <v>0</v>
      </c>
      <c r="W271" s="8">
        <f t="shared" si="4"/>
        <v>0</v>
      </c>
    </row>
    <row r="272" spans="1:23" x14ac:dyDescent="0.25">
      <c r="A272">
        <f>'Assessed Non-TIF_Combined'!A272</f>
        <v>2026</v>
      </c>
      <c r="B272" t="str">
        <f>'Assessed Non-TIF_Combined'!B272</f>
        <v>05</v>
      </c>
      <c r="C272" t="str">
        <f>'Assessed Non-TIF_Combined'!C272</f>
        <v>6096</v>
      </c>
      <c r="D272" t="str">
        <f>'Assessed Non-TIF_Combined'!D272</f>
        <v>5323</v>
      </c>
      <c r="E272" t="str">
        <f>'Assessed Non-TIF_Combined'!E272</f>
        <v/>
      </c>
      <c r="F272" t="str">
        <f>'Assessed Non-TIF_Combined'!F272</f>
        <v>6096</v>
      </c>
      <c r="G272" t="str">
        <f>'Assessed Non-TIF_Combined'!G272</f>
        <v>Southeast Valley</v>
      </c>
      <c r="H272" s="8">
        <f>SUMPRODUCT(SUMIFS(AssessedValuation[100% Residential],AssessedValuation[Dist],$C272:$E272,AssessedValuation[Tif_NonTIF],$A$4))</f>
        <v>1383025</v>
      </c>
      <c r="I272" s="8">
        <f>SUMPRODUCT(SUMIFS(AssessedValuation[100% Ag Land],AssessedValuation[Dist],$C272:$E272,AssessedValuation[Tif_NonTIF],$A$4))</f>
        <v>0</v>
      </c>
      <c r="J272" s="8">
        <f>SUMPRODUCT(SUMIFS(AssessedValuation[100% Ag Building],AssessedValuation[Dist],$C272:$E272,AssessedValuation[Tif_NonTIF],$A$4))</f>
        <v>0</v>
      </c>
      <c r="K272" s="8">
        <f>SUMPRODUCT(SUMIFS(AssessedValuation[100% Commercial],AssessedValuation[Dist],$C272:$E272,AssessedValuation[Tif_NonTIF],$A$4))</f>
        <v>17767440</v>
      </c>
      <c r="L272" s="8">
        <f>SUMPRODUCT(SUMIFS(AssessedValuation[100% Industrial],AssessedValuation[Dist],$C272:$E272,AssessedValuation[Tif_NonTIF],$A$4))</f>
        <v>70936154</v>
      </c>
      <c r="M272" s="8">
        <f>SUMPRODUCT(SUMIFS(AssessedValuation[100% Reserved],AssessedValuation[Dist],$C272:$E272,AssessedValuation[Tif_NonTIF],$A$4))</f>
        <v>0</v>
      </c>
      <c r="N272" s="8">
        <f>SUMPRODUCT(SUMIFS(AssessedValuation[100% Reserved4],AssessedValuation[Dist],$C272,AssessedValuation[Tif_NonTIF],$A$4))</f>
        <v>0</v>
      </c>
      <c r="O272" s="8">
        <f>SUMPRODUCT(SUMIFS(AssessedValuation[100% Railroads],AssessedValuation[Dist],$C272:$E272,AssessedValuation[Tif_NonTIF],$A$4))</f>
        <v>0</v>
      </c>
      <c r="P272" s="8">
        <f>SUMPRODUCT(SUMIFS(AssessedValuation[100% Utilities],AssessedValuation[Dist],$C272:$E272,AssessedValuation[Tif_NonTIF],$A$4))</f>
        <v>0</v>
      </c>
      <c r="Q272" s="8">
        <f>SUMPRODUCT(SUMIFS(AssessedValuation[100% Other],AssessedValuation[Dist],$C272:$E272,AssessedValuation[Tif_NonTIF],$A$4))</f>
        <v>0</v>
      </c>
      <c r="R272" s="8">
        <f>SUMPRODUCT(SUMIFS(AssessedValuation[100% Gross],AssessedValuation[Dist],$C272:$E272,AssessedValuation[Tif_NonTIF],$A$4))</f>
        <v>90086619</v>
      </c>
      <c r="S272" s="8">
        <f>SUMPRODUCT(SUMIFS(AssessedValuation[100% Military Exempt],AssessedValuation[Dist],$C272:$E272,AssessedValuation[Tif_NonTIF],$A$4))</f>
        <v>0</v>
      </c>
      <c r="T272" s="8">
        <f>SUMPRODUCT(SUMIFS(AssessedValuation[100% Homestead Exempt],AssessedValuation[Dist],$C272:$E272,AssessedValuation[Tif_NonTIF],$A$4))</f>
        <v>6500</v>
      </c>
      <c r="U272" s="8">
        <f>SUMPRODUCT(SUMIFS(AssessedValuation[100% Net],AssessedValuation[Dist],$C272:$E272,AssessedValuation[Tif_NonTIF],$A$4))</f>
        <v>90080119</v>
      </c>
      <c r="V272" s="8">
        <f>SUMPRODUCT(SUMIFS(AssessedValuation[100% Gas &amp; Elec Utilities],AssessedValuation[Dist],$C272:$E272,AssessedValuation[Tif_NonTIF],$A$4))</f>
        <v>0</v>
      </c>
      <c r="W272" s="8">
        <f t="shared" si="4"/>
        <v>90080119</v>
      </c>
    </row>
    <row r="273" spans="1:23" x14ac:dyDescent="0.25">
      <c r="A273">
        <f>'Assessed Non-TIF_Combined'!A273</f>
        <v>2026</v>
      </c>
      <c r="B273" t="str">
        <f>'Assessed Non-TIF_Combined'!B273</f>
        <v>05</v>
      </c>
      <c r="C273" t="str">
        <f>'Assessed Non-TIF_Combined'!C273</f>
        <v>6102</v>
      </c>
      <c r="D273" t="str">
        <f>'Assessed Non-TIF_Combined'!D273</f>
        <v/>
      </c>
      <c r="E273" t="str">
        <f>'Assessed Non-TIF_Combined'!E273</f>
        <v/>
      </c>
      <c r="F273" t="str">
        <f>'Assessed Non-TIF_Combined'!F273</f>
        <v>6102</v>
      </c>
      <c r="G273" t="str">
        <f>'Assessed Non-TIF_Combined'!G273</f>
        <v>Spencer</v>
      </c>
      <c r="H273" s="8">
        <f>SUMPRODUCT(SUMIFS(AssessedValuation[100% Residential],AssessedValuation[Dist],$C273:$E273,AssessedValuation[Tif_NonTIF],$A$4))</f>
        <v>24596861</v>
      </c>
      <c r="I273" s="8">
        <f>SUMPRODUCT(SUMIFS(AssessedValuation[100% Ag Land],AssessedValuation[Dist],$C273:$E273,AssessedValuation[Tif_NonTIF],$A$4))</f>
        <v>0</v>
      </c>
      <c r="J273" s="8">
        <f>SUMPRODUCT(SUMIFS(AssessedValuation[100% Ag Building],AssessedValuation[Dist],$C273:$E273,AssessedValuation[Tif_NonTIF],$A$4))</f>
        <v>0</v>
      </c>
      <c r="K273" s="8">
        <f>SUMPRODUCT(SUMIFS(AssessedValuation[100% Commercial],AssessedValuation[Dist],$C273:$E273,AssessedValuation[Tif_NonTIF],$A$4))</f>
        <v>21903143</v>
      </c>
      <c r="L273" s="8">
        <f>SUMPRODUCT(SUMIFS(AssessedValuation[100% Industrial],AssessedValuation[Dist],$C273:$E273,AssessedValuation[Tif_NonTIF],$A$4))</f>
        <v>0</v>
      </c>
      <c r="M273" s="8">
        <f>SUMPRODUCT(SUMIFS(AssessedValuation[100% Reserved],AssessedValuation[Dist],$C273:$E273,AssessedValuation[Tif_NonTIF],$A$4))</f>
        <v>0</v>
      </c>
      <c r="N273" s="8">
        <f>SUMPRODUCT(SUMIFS(AssessedValuation[100% Reserved4],AssessedValuation[Dist],$C273,AssessedValuation[Tif_NonTIF],$A$4))</f>
        <v>0</v>
      </c>
      <c r="O273" s="8">
        <f>SUMPRODUCT(SUMIFS(AssessedValuation[100% Railroads],AssessedValuation[Dist],$C273:$E273,AssessedValuation[Tif_NonTIF],$A$4))</f>
        <v>0</v>
      </c>
      <c r="P273" s="8">
        <f>SUMPRODUCT(SUMIFS(AssessedValuation[100% Utilities],AssessedValuation[Dist],$C273:$E273,AssessedValuation[Tif_NonTIF],$A$4))</f>
        <v>0</v>
      </c>
      <c r="Q273" s="8">
        <f>SUMPRODUCT(SUMIFS(AssessedValuation[100% Other],AssessedValuation[Dist],$C273:$E273,AssessedValuation[Tif_NonTIF],$A$4))</f>
        <v>0</v>
      </c>
      <c r="R273" s="8">
        <f>SUMPRODUCT(SUMIFS(AssessedValuation[100% Gross],AssessedValuation[Dist],$C273:$E273,AssessedValuation[Tif_NonTIF],$A$4))</f>
        <v>46500004</v>
      </c>
      <c r="S273" s="8">
        <f>SUMPRODUCT(SUMIFS(AssessedValuation[100% Military Exempt],AssessedValuation[Dist],$C273:$E273,AssessedValuation[Tif_NonTIF],$A$4))</f>
        <v>0</v>
      </c>
      <c r="T273" s="8">
        <f>SUMPRODUCT(SUMIFS(AssessedValuation[100% Homestead Exempt],AssessedValuation[Dist],$C273:$E273,AssessedValuation[Tif_NonTIF],$A$4))</f>
        <v>0</v>
      </c>
      <c r="U273" s="8">
        <f>SUMPRODUCT(SUMIFS(AssessedValuation[100% Net],AssessedValuation[Dist],$C273:$E273,AssessedValuation[Tif_NonTIF],$A$4))</f>
        <v>46500004</v>
      </c>
      <c r="V273" s="8">
        <f>SUMPRODUCT(SUMIFS(AssessedValuation[100% Gas &amp; Elec Utilities],AssessedValuation[Dist],$C273:$E273,AssessedValuation[Tif_NonTIF],$A$4))</f>
        <v>0</v>
      </c>
      <c r="W273" s="8">
        <f t="shared" si="4"/>
        <v>46500004</v>
      </c>
    </row>
    <row r="274" spans="1:23" x14ac:dyDescent="0.25">
      <c r="A274">
        <f>'Assessed Non-TIF_Combined'!A274</f>
        <v>2026</v>
      </c>
      <c r="B274" t="str">
        <f>'Assessed Non-TIF_Combined'!B274</f>
        <v>05</v>
      </c>
      <c r="C274" t="str">
        <f>'Assessed Non-TIF_Combined'!C274</f>
        <v>6120</v>
      </c>
      <c r="D274" t="str">
        <f>'Assessed Non-TIF_Combined'!D274</f>
        <v/>
      </c>
      <c r="E274" t="str">
        <f>'Assessed Non-TIF_Combined'!E274</f>
        <v/>
      </c>
      <c r="F274" t="str">
        <f>'Assessed Non-TIF_Combined'!F274</f>
        <v>6120</v>
      </c>
      <c r="G274" t="str">
        <f>'Assessed Non-TIF_Combined'!G274</f>
        <v>Spirit Lake</v>
      </c>
      <c r="H274" s="8">
        <f>SUMPRODUCT(SUMIFS(AssessedValuation[100% Residential],AssessedValuation[Dist],$C274:$E274,AssessedValuation[Tif_NonTIF],$A$4))</f>
        <v>43185921</v>
      </c>
      <c r="I274" s="8">
        <f>SUMPRODUCT(SUMIFS(AssessedValuation[100% Ag Land],AssessedValuation[Dist],$C274:$E274,AssessedValuation[Tif_NonTIF],$A$4))</f>
        <v>0</v>
      </c>
      <c r="J274" s="8">
        <f>SUMPRODUCT(SUMIFS(AssessedValuation[100% Ag Building],AssessedValuation[Dist],$C274:$E274,AssessedValuation[Tif_NonTIF],$A$4))</f>
        <v>0</v>
      </c>
      <c r="K274" s="8">
        <f>SUMPRODUCT(SUMIFS(AssessedValuation[100% Commercial],AssessedValuation[Dist],$C274:$E274,AssessedValuation[Tif_NonTIF],$A$4))</f>
        <v>9816941</v>
      </c>
      <c r="L274" s="8">
        <f>SUMPRODUCT(SUMIFS(AssessedValuation[100% Industrial],AssessedValuation[Dist],$C274:$E274,AssessedValuation[Tif_NonTIF],$A$4))</f>
        <v>69032</v>
      </c>
      <c r="M274" s="8">
        <f>SUMPRODUCT(SUMIFS(AssessedValuation[100% Reserved],AssessedValuation[Dist],$C274:$E274,AssessedValuation[Tif_NonTIF],$A$4))</f>
        <v>0</v>
      </c>
      <c r="N274" s="8">
        <f>SUMPRODUCT(SUMIFS(AssessedValuation[100% Reserved4],AssessedValuation[Dist],$C274,AssessedValuation[Tif_NonTIF],$A$4))</f>
        <v>0</v>
      </c>
      <c r="O274" s="8">
        <f>SUMPRODUCT(SUMIFS(AssessedValuation[100% Railroads],AssessedValuation[Dist],$C274:$E274,AssessedValuation[Tif_NonTIF],$A$4))</f>
        <v>0</v>
      </c>
      <c r="P274" s="8">
        <f>SUMPRODUCT(SUMIFS(AssessedValuation[100% Utilities],AssessedValuation[Dist],$C274:$E274,AssessedValuation[Tif_NonTIF],$A$4))</f>
        <v>0</v>
      </c>
      <c r="Q274" s="8">
        <f>SUMPRODUCT(SUMIFS(AssessedValuation[100% Other],AssessedValuation[Dist],$C274:$E274,AssessedValuation[Tif_NonTIF],$A$4))</f>
        <v>0</v>
      </c>
      <c r="R274" s="8">
        <f>SUMPRODUCT(SUMIFS(AssessedValuation[100% Gross],AssessedValuation[Dist],$C274:$E274,AssessedValuation[Tif_NonTIF],$A$4))</f>
        <v>53071894</v>
      </c>
      <c r="S274" s="8">
        <f>SUMPRODUCT(SUMIFS(AssessedValuation[100% Military Exempt],AssessedValuation[Dist],$C274:$E274,AssessedValuation[Tif_NonTIF],$A$4))</f>
        <v>16000</v>
      </c>
      <c r="T274" s="8">
        <f>SUMPRODUCT(SUMIFS(AssessedValuation[100% Homestead Exempt],AssessedValuation[Dist],$C274:$E274,AssessedValuation[Tif_NonTIF],$A$4))</f>
        <v>156000</v>
      </c>
      <c r="U274" s="8">
        <f>SUMPRODUCT(SUMIFS(AssessedValuation[100% Net],AssessedValuation[Dist],$C274:$E274,AssessedValuation[Tif_NonTIF],$A$4))</f>
        <v>52899894</v>
      </c>
      <c r="V274" s="8">
        <f>SUMPRODUCT(SUMIFS(AssessedValuation[100% Gas &amp; Elec Utilities],AssessedValuation[Dist],$C274:$E274,AssessedValuation[Tif_NonTIF],$A$4))</f>
        <v>0</v>
      </c>
      <c r="W274" s="8">
        <f t="shared" si="4"/>
        <v>52899894</v>
      </c>
    </row>
    <row r="275" spans="1:23" x14ac:dyDescent="0.25">
      <c r="A275">
        <f>'Assessed Non-TIF_Combined'!A275</f>
        <v>2026</v>
      </c>
      <c r="B275" t="str">
        <f>'Assessed Non-TIF_Combined'!B275</f>
        <v>10</v>
      </c>
      <c r="C275" t="str">
        <f>'Assessed Non-TIF_Combined'!C275</f>
        <v>6138</v>
      </c>
      <c r="D275" t="str">
        <f>'Assessed Non-TIF_Combined'!D275</f>
        <v/>
      </c>
      <c r="E275" t="str">
        <f>'Assessed Non-TIF_Combined'!E275</f>
        <v/>
      </c>
      <c r="F275" t="str">
        <f>'Assessed Non-TIF_Combined'!F275</f>
        <v>6138</v>
      </c>
      <c r="G275" t="str">
        <f>'Assessed Non-TIF_Combined'!G275</f>
        <v>Springville</v>
      </c>
      <c r="H275" s="8">
        <f>SUMPRODUCT(SUMIFS(AssessedValuation[100% Residential],AssessedValuation[Dist],$C275:$E275,AssessedValuation[Tif_NonTIF],$A$4))</f>
        <v>0</v>
      </c>
      <c r="I275" s="8">
        <f>SUMPRODUCT(SUMIFS(AssessedValuation[100% Ag Land],AssessedValuation[Dist],$C275:$E275,AssessedValuation[Tif_NonTIF],$A$4))</f>
        <v>19755</v>
      </c>
      <c r="J275" s="8">
        <f>SUMPRODUCT(SUMIFS(AssessedValuation[100% Ag Building],AssessedValuation[Dist],$C275:$E275,AssessedValuation[Tif_NonTIF],$A$4))</f>
        <v>0</v>
      </c>
      <c r="K275" s="8">
        <f>SUMPRODUCT(SUMIFS(AssessedValuation[100% Commercial],AssessedValuation[Dist],$C275:$E275,AssessedValuation[Tif_NonTIF],$A$4))</f>
        <v>0</v>
      </c>
      <c r="L275" s="8">
        <f>SUMPRODUCT(SUMIFS(AssessedValuation[100% Industrial],AssessedValuation[Dist],$C275:$E275,AssessedValuation[Tif_NonTIF],$A$4))</f>
        <v>0</v>
      </c>
      <c r="M275" s="8">
        <f>SUMPRODUCT(SUMIFS(AssessedValuation[100% Reserved],AssessedValuation[Dist],$C275:$E275,AssessedValuation[Tif_NonTIF],$A$4))</f>
        <v>0</v>
      </c>
      <c r="N275" s="8">
        <f>SUMPRODUCT(SUMIFS(AssessedValuation[100% Reserved4],AssessedValuation[Dist],$C275,AssessedValuation[Tif_NonTIF],$A$4))</f>
        <v>0</v>
      </c>
      <c r="O275" s="8">
        <f>SUMPRODUCT(SUMIFS(AssessedValuation[100% Railroads],AssessedValuation[Dist],$C275:$E275,AssessedValuation[Tif_NonTIF],$A$4))</f>
        <v>0</v>
      </c>
      <c r="P275" s="8">
        <f>SUMPRODUCT(SUMIFS(AssessedValuation[100% Utilities],AssessedValuation[Dist],$C275:$E275,AssessedValuation[Tif_NonTIF],$A$4))</f>
        <v>0</v>
      </c>
      <c r="Q275" s="8">
        <f>SUMPRODUCT(SUMIFS(AssessedValuation[100% Other],AssessedValuation[Dist],$C275:$E275,AssessedValuation[Tif_NonTIF],$A$4))</f>
        <v>0</v>
      </c>
      <c r="R275" s="8">
        <f>SUMPRODUCT(SUMIFS(AssessedValuation[100% Gross],AssessedValuation[Dist],$C275:$E275,AssessedValuation[Tif_NonTIF],$A$4))</f>
        <v>19755</v>
      </c>
      <c r="S275" s="8">
        <f>SUMPRODUCT(SUMIFS(AssessedValuation[100% Military Exempt],AssessedValuation[Dist],$C275:$E275,AssessedValuation[Tif_NonTIF],$A$4))</f>
        <v>0</v>
      </c>
      <c r="T275" s="8">
        <f>SUMPRODUCT(SUMIFS(AssessedValuation[100% Homestead Exempt],AssessedValuation[Dist],$C275:$E275,AssessedValuation[Tif_NonTIF],$A$4))</f>
        <v>0</v>
      </c>
      <c r="U275" s="8">
        <f>SUMPRODUCT(SUMIFS(AssessedValuation[100% Net],AssessedValuation[Dist],$C275:$E275,AssessedValuation[Tif_NonTIF],$A$4))</f>
        <v>19755</v>
      </c>
      <c r="V275" s="8">
        <f>SUMPRODUCT(SUMIFS(AssessedValuation[100% Gas &amp; Elec Utilities],AssessedValuation[Dist],$C275:$E275,AssessedValuation[Tif_NonTIF],$A$4))</f>
        <v>0</v>
      </c>
      <c r="W275" s="8">
        <f t="shared" si="4"/>
        <v>19755</v>
      </c>
    </row>
    <row r="276" spans="1:23" x14ac:dyDescent="0.25">
      <c r="A276">
        <f>'Assessed Non-TIF_Combined'!A276</f>
        <v>2026</v>
      </c>
      <c r="B276" t="str">
        <f>'Assessed Non-TIF_Combined'!B276</f>
        <v>07</v>
      </c>
      <c r="C276" t="str">
        <f>'Assessed Non-TIF_Combined'!C276</f>
        <v>5751</v>
      </c>
      <c r="D276" t="str">
        <f>'Assessed Non-TIF_Combined'!D276</f>
        <v/>
      </c>
      <c r="E276" t="str">
        <f>'Assessed Non-TIF_Combined'!E276</f>
        <v/>
      </c>
      <c r="F276" t="str">
        <f>'Assessed Non-TIF_Combined'!F276</f>
        <v>5751</v>
      </c>
      <c r="G276" t="str">
        <f>'Assessed Non-TIF_Combined'!G276</f>
        <v>St Ansgar</v>
      </c>
      <c r="H276" s="8">
        <f>SUMPRODUCT(SUMIFS(AssessedValuation[100% Residential],AssessedValuation[Dist],$C276:$E276,AssessedValuation[Tif_NonTIF],$A$4))</f>
        <v>12485868</v>
      </c>
      <c r="I276" s="8">
        <f>SUMPRODUCT(SUMIFS(AssessedValuation[100% Ag Land],AssessedValuation[Dist],$C276:$E276,AssessedValuation[Tif_NonTIF],$A$4))</f>
        <v>6640</v>
      </c>
      <c r="J276" s="8">
        <f>SUMPRODUCT(SUMIFS(AssessedValuation[100% Ag Building],AssessedValuation[Dist],$C276:$E276,AssessedValuation[Tif_NonTIF],$A$4))</f>
        <v>33200</v>
      </c>
      <c r="K276" s="8">
        <f>SUMPRODUCT(SUMIFS(AssessedValuation[100% Commercial],AssessedValuation[Dist],$C276:$E276,AssessedValuation[Tif_NonTIF],$A$4))</f>
        <v>19870714</v>
      </c>
      <c r="L276" s="8">
        <f>SUMPRODUCT(SUMIFS(AssessedValuation[100% Industrial],AssessedValuation[Dist],$C276:$E276,AssessedValuation[Tif_NonTIF],$A$4))</f>
        <v>211388471</v>
      </c>
      <c r="M276" s="8">
        <f>SUMPRODUCT(SUMIFS(AssessedValuation[100% Reserved],AssessedValuation[Dist],$C276:$E276,AssessedValuation[Tif_NonTIF],$A$4))</f>
        <v>0</v>
      </c>
      <c r="N276" s="8">
        <f>SUMPRODUCT(SUMIFS(AssessedValuation[100% Reserved4],AssessedValuation[Dist],$C276,AssessedValuation[Tif_NonTIF],$A$4))</f>
        <v>0</v>
      </c>
      <c r="O276" s="8">
        <f>SUMPRODUCT(SUMIFS(AssessedValuation[100% Railroads],AssessedValuation[Dist],$C276:$E276,AssessedValuation[Tif_NonTIF],$A$4))</f>
        <v>0</v>
      </c>
      <c r="P276" s="8">
        <f>SUMPRODUCT(SUMIFS(AssessedValuation[100% Utilities],AssessedValuation[Dist],$C276:$E276,AssessedValuation[Tif_NonTIF],$A$4))</f>
        <v>0</v>
      </c>
      <c r="Q276" s="8">
        <f>SUMPRODUCT(SUMIFS(AssessedValuation[100% Other],AssessedValuation[Dist],$C276:$E276,AssessedValuation[Tif_NonTIF],$A$4))</f>
        <v>0</v>
      </c>
      <c r="R276" s="8">
        <f>SUMPRODUCT(SUMIFS(AssessedValuation[100% Gross],AssessedValuation[Dist],$C276:$E276,AssessedValuation[Tif_NonTIF],$A$4))</f>
        <v>243784893</v>
      </c>
      <c r="S276" s="8">
        <f>SUMPRODUCT(SUMIFS(AssessedValuation[100% Military Exempt],AssessedValuation[Dist],$C276:$E276,AssessedValuation[Tif_NonTIF],$A$4))</f>
        <v>0</v>
      </c>
      <c r="T276" s="8">
        <f>SUMPRODUCT(SUMIFS(AssessedValuation[100% Homestead Exempt],AssessedValuation[Dist],$C276:$E276,AssessedValuation[Tif_NonTIF],$A$4))</f>
        <v>0</v>
      </c>
      <c r="U276" s="8">
        <f>SUMPRODUCT(SUMIFS(AssessedValuation[100% Net],AssessedValuation[Dist],$C276:$E276,AssessedValuation[Tif_NonTIF],$A$4))</f>
        <v>243784893</v>
      </c>
      <c r="V276" s="8">
        <f>SUMPRODUCT(SUMIFS(AssessedValuation[100% Gas &amp; Elec Utilities],AssessedValuation[Dist],$C276:$E276,AssessedValuation[Tif_NonTIF],$A$4))</f>
        <v>0</v>
      </c>
      <c r="W276" s="8">
        <f t="shared" si="4"/>
        <v>243784893</v>
      </c>
    </row>
    <row r="277" spans="1:23" x14ac:dyDescent="0.25">
      <c r="A277">
        <f>'Assessed Non-TIF_Combined'!A277</f>
        <v>2026</v>
      </c>
      <c r="B277" t="str">
        <f>'Assessed Non-TIF_Combined'!B277</f>
        <v>13</v>
      </c>
      <c r="C277" t="str">
        <f>'Assessed Non-TIF_Combined'!C277</f>
        <v>6165</v>
      </c>
      <c r="D277" t="str">
        <f>'Assessed Non-TIF_Combined'!D277</f>
        <v/>
      </c>
      <c r="E277" t="str">
        <f>'Assessed Non-TIF_Combined'!E277</f>
        <v/>
      </c>
      <c r="F277" t="str">
        <f>'Assessed Non-TIF_Combined'!F277</f>
        <v>6165</v>
      </c>
      <c r="G277" t="str">
        <f>'Assessed Non-TIF_Combined'!G277</f>
        <v>Stanton</v>
      </c>
      <c r="H277" s="8">
        <f>SUMPRODUCT(SUMIFS(AssessedValuation[100% Residential],AssessedValuation[Dist],$C277:$E277,AssessedValuation[Tif_NonTIF],$A$4))</f>
        <v>0</v>
      </c>
      <c r="I277" s="8">
        <f>SUMPRODUCT(SUMIFS(AssessedValuation[100% Ag Land],AssessedValuation[Dist],$C277:$E277,AssessedValuation[Tif_NonTIF],$A$4))</f>
        <v>0</v>
      </c>
      <c r="J277" s="8">
        <f>SUMPRODUCT(SUMIFS(AssessedValuation[100% Ag Building],AssessedValuation[Dist],$C277:$E277,AssessedValuation[Tif_NonTIF],$A$4))</f>
        <v>0</v>
      </c>
      <c r="K277" s="8">
        <f>SUMPRODUCT(SUMIFS(AssessedValuation[100% Commercial],AssessedValuation[Dist],$C277:$E277,AssessedValuation[Tif_NonTIF],$A$4))</f>
        <v>0</v>
      </c>
      <c r="L277" s="8">
        <f>SUMPRODUCT(SUMIFS(AssessedValuation[100% Industrial],AssessedValuation[Dist],$C277:$E277,AssessedValuation[Tif_NonTIF],$A$4))</f>
        <v>0</v>
      </c>
      <c r="M277" s="8">
        <f>SUMPRODUCT(SUMIFS(AssessedValuation[100% Reserved],AssessedValuation[Dist],$C277:$E277,AssessedValuation[Tif_NonTIF],$A$4))</f>
        <v>0</v>
      </c>
      <c r="N277" s="8">
        <f>SUMPRODUCT(SUMIFS(AssessedValuation[100% Reserved4],AssessedValuation[Dist],$C277,AssessedValuation[Tif_NonTIF],$A$4))</f>
        <v>0</v>
      </c>
      <c r="O277" s="8">
        <f>SUMPRODUCT(SUMIFS(AssessedValuation[100% Railroads],AssessedValuation[Dist],$C277:$E277,AssessedValuation[Tif_NonTIF],$A$4))</f>
        <v>0</v>
      </c>
      <c r="P277" s="8">
        <f>SUMPRODUCT(SUMIFS(AssessedValuation[100% Utilities],AssessedValuation[Dist],$C277:$E277,AssessedValuation[Tif_NonTIF],$A$4))</f>
        <v>0</v>
      </c>
      <c r="Q277" s="8">
        <f>SUMPRODUCT(SUMIFS(AssessedValuation[100% Other],AssessedValuation[Dist],$C277:$E277,AssessedValuation[Tif_NonTIF],$A$4))</f>
        <v>0</v>
      </c>
      <c r="R277" s="8">
        <f>SUMPRODUCT(SUMIFS(AssessedValuation[100% Gross],AssessedValuation[Dist],$C277:$E277,AssessedValuation[Tif_NonTIF],$A$4))</f>
        <v>0</v>
      </c>
      <c r="S277" s="8">
        <f>SUMPRODUCT(SUMIFS(AssessedValuation[100% Military Exempt],AssessedValuation[Dist],$C277:$E277,AssessedValuation[Tif_NonTIF],$A$4))</f>
        <v>0</v>
      </c>
      <c r="T277" s="8">
        <f>SUMPRODUCT(SUMIFS(AssessedValuation[100% Homestead Exempt],AssessedValuation[Dist],$C277:$E277,AssessedValuation[Tif_NonTIF],$A$4))</f>
        <v>0</v>
      </c>
      <c r="U277" s="8">
        <f>SUMPRODUCT(SUMIFS(AssessedValuation[100% Net],AssessedValuation[Dist],$C277:$E277,AssessedValuation[Tif_NonTIF],$A$4))</f>
        <v>0</v>
      </c>
      <c r="V277" s="8">
        <f>SUMPRODUCT(SUMIFS(AssessedValuation[100% Gas &amp; Elec Utilities],AssessedValuation[Dist],$C277:$E277,AssessedValuation[Tif_NonTIF],$A$4))</f>
        <v>0</v>
      </c>
      <c r="W277" s="8">
        <f t="shared" si="4"/>
        <v>0</v>
      </c>
    </row>
    <row r="278" spans="1:23" x14ac:dyDescent="0.25">
      <c r="A278">
        <f>'Assessed Non-TIF_Combined'!A278</f>
        <v>2026</v>
      </c>
      <c r="B278" t="str">
        <f>'Assessed Non-TIF_Combined'!B278</f>
        <v>01</v>
      </c>
      <c r="C278" t="str">
        <f>'Assessed Non-TIF_Combined'!C278</f>
        <v>6175</v>
      </c>
      <c r="D278" t="str">
        <f>'Assessed Non-TIF_Combined'!D278</f>
        <v/>
      </c>
      <c r="E278" t="str">
        <f>'Assessed Non-TIF_Combined'!E278</f>
        <v/>
      </c>
      <c r="F278" t="str">
        <f>'Assessed Non-TIF_Combined'!F278</f>
        <v>6175</v>
      </c>
      <c r="G278" t="str">
        <f>'Assessed Non-TIF_Combined'!G278</f>
        <v>Starmont</v>
      </c>
      <c r="H278" s="8">
        <f>SUMPRODUCT(SUMIFS(AssessedValuation[100% Residential],AssessedValuation[Dist],$C278:$E278,AssessedValuation[Tif_NonTIF],$A$4))</f>
        <v>0</v>
      </c>
      <c r="I278" s="8">
        <f>SUMPRODUCT(SUMIFS(AssessedValuation[100% Ag Land],AssessedValuation[Dist],$C278:$E278,AssessedValuation[Tif_NonTIF],$A$4))</f>
        <v>0</v>
      </c>
      <c r="J278" s="8">
        <f>SUMPRODUCT(SUMIFS(AssessedValuation[100% Ag Building],AssessedValuation[Dist],$C278:$E278,AssessedValuation[Tif_NonTIF],$A$4))</f>
        <v>0</v>
      </c>
      <c r="K278" s="8">
        <f>SUMPRODUCT(SUMIFS(AssessedValuation[100% Commercial],AssessedValuation[Dist],$C278:$E278,AssessedValuation[Tif_NonTIF],$A$4))</f>
        <v>0</v>
      </c>
      <c r="L278" s="8">
        <f>SUMPRODUCT(SUMIFS(AssessedValuation[100% Industrial],AssessedValuation[Dist],$C278:$E278,AssessedValuation[Tif_NonTIF],$A$4))</f>
        <v>0</v>
      </c>
      <c r="M278" s="8">
        <f>SUMPRODUCT(SUMIFS(AssessedValuation[100% Reserved],AssessedValuation[Dist],$C278:$E278,AssessedValuation[Tif_NonTIF],$A$4))</f>
        <v>0</v>
      </c>
      <c r="N278" s="8">
        <f>SUMPRODUCT(SUMIFS(AssessedValuation[100% Reserved4],AssessedValuation[Dist],$C278,AssessedValuation[Tif_NonTIF],$A$4))</f>
        <v>0</v>
      </c>
      <c r="O278" s="8">
        <f>SUMPRODUCT(SUMIFS(AssessedValuation[100% Railroads],AssessedValuation[Dist],$C278:$E278,AssessedValuation[Tif_NonTIF],$A$4))</f>
        <v>0</v>
      </c>
      <c r="P278" s="8">
        <f>SUMPRODUCT(SUMIFS(AssessedValuation[100% Utilities],AssessedValuation[Dist],$C278:$E278,AssessedValuation[Tif_NonTIF],$A$4))</f>
        <v>0</v>
      </c>
      <c r="Q278" s="8">
        <f>SUMPRODUCT(SUMIFS(AssessedValuation[100% Other],AssessedValuation[Dist],$C278:$E278,AssessedValuation[Tif_NonTIF],$A$4))</f>
        <v>0</v>
      </c>
      <c r="R278" s="8">
        <f>SUMPRODUCT(SUMIFS(AssessedValuation[100% Gross],AssessedValuation[Dist],$C278:$E278,AssessedValuation[Tif_NonTIF],$A$4))</f>
        <v>0</v>
      </c>
      <c r="S278" s="8">
        <f>SUMPRODUCT(SUMIFS(AssessedValuation[100% Military Exempt],AssessedValuation[Dist],$C278:$E278,AssessedValuation[Tif_NonTIF],$A$4))</f>
        <v>0</v>
      </c>
      <c r="T278" s="8">
        <f>SUMPRODUCT(SUMIFS(AssessedValuation[100% Homestead Exempt],AssessedValuation[Dist],$C278:$E278,AssessedValuation[Tif_NonTIF],$A$4))</f>
        <v>0</v>
      </c>
      <c r="U278" s="8">
        <f>SUMPRODUCT(SUMIFS(AssessedValuation[100% Net],AssessedValuation[Dist],$C278:$E278,AssessedValuation[Tif_NonTIF],$A$4))</f>
        <v>0</v>
      </c>
      <c r="V278" s="8">
        <f>SUMPRODUCT(SUMIFS(AssessedValuation[100% Gas &amp; Elec Utilities],AssessedValuation[Dist],$C278:$E278,AssessedValuation[Tif_NonTIF],$A$4))</f>
        <v>0</v>
      </c>
      <c r="W278" s="8">
        <f t="shared" si="4"/>
        <v>0</v>
      </c>
    </row>
    <row r="279" spans="1:23" x14ac:dyDescent="0.25">
      <c r="A279">
        <f>'Assessed Non-TIF_Combined'!A279</f>
        <v>2026</v>
      </c>
      <c r="B279" t="str">
        <f>'Assessed Non-TIF_Combined'!B279</f>
        <v>05</v>
      </c>
      <c r="C279" t="str">
        <f>'Assessed Non-TIF_Combined'!C279</f>
        <v>6219</v>
      </c>
      <c r="D279" t="str">
        <f>'Assessed Non-TIF_Combined'!D279</f>
        <v/>
      </c>
      <c r="E279" t="str">
        <f>'Assessed Non-TIF_Combined'!E279</f>
        <v/>
      </c>
      <c r="F279" t="str">
        <f>'Assessed Non-TIF_Combined'!F279</f>
        <v>6219</v>
      </c>
      <c r="G279" t="str">
        <f>'Assessed Non-TIF_Combined'!G279</f>
        <v>Storm Lake</v>
      </c>
      <c r="H279" s="8">
        <f>SUMPRODUCT(SUMIFS(AssessedValuation[100% Residential],AssessedValuation[Dist],$C279:$E279,AssessedValuation[Tif_NonTIF],$A$4))</f>
        <v>11852524</v>
      </c>
      <c r="I279" s="8">
        <f>SUMPRODUCT(SUMIFS(AssessedValuation[100% Ag Land],AssessedValuation[Dist],$C279:$E279,AssessedValuation[Tif_NonTIF],$A$4))</f>
        <v>35297</v>
      </c>
      <c r="J279" s="8">
        <f>SUMPRODUCT(SUMIFS(AssessedValuation[100% Ag Building],AssessedValuation[Dist],$C279:$E279,AssessedValuation[Tif_NonTIF],$A$4))</f>
        <v>3</v>
      </c>
      <c r="K279" s="8">
        <f>SUMPRODUCT(SUMIFS(AssessedValuation[100% Commercial],AssessedValuation[Dist],$C279:$E279,AssessedValuation[Tif_NonTIF],$A$4))</f>
        <v>29871408</v>
      </c>
      <c r="L279" s="8">
        <f>SUMPRODUCT(SUMIFS(AssessedValuation[100% Industrial],AssessedValuation[Dist],$C279:$E279,AssessedValuation[Tif_NonTIF],$A$4))</f>
        <v>67509854</v>
      </c>
      <c r="M279" s="8">
        <f>SUMPRODUCT(SUMIFS(AssessedValuation[100% Reserved],AssessedValuation[Dist],$C279:$E279,AssessedValuation[Tif_NonTIF],$A$4))</f>
        <v>0</v>
      </c>
      <c r="N279" s="8">
        <f>SUMPRODUCT(SUMIFS(AssessedValuation[100% Reserved4],AssessedValuation[Dist],$C279,AssessedValuation[Tif_NonTIF],$A$4))</f>
        <v>0</v>
      </c>
      <c r="O279" s="8">
        <f>SUMPRODUCT(SUMIFS(AssessedValuation[100% Railroads],AssessedValuation[Dist],$C279:$E279,AssessedValuation[Tif_NonTIF],$A$4))</f>
        <v>0</v>
      </c>
      <c r="P279" s="8">
        <f>SUMPRODUCT(SUMIFS(AssessedValuation[100% Utilities],AssessedValuation[Dist],$C279:$E279,AssessedValuation[Tif_NonTIF],$A$4))</f>
        <v>0</v>
      </c>
      <c r="Q279" s="8">
        <f>SUMPRODUCT(SUMIFS(AssessedValuation[100% Other],AssessedValuation[Dist],$C279:$E279,AssessedValuation[Tif_NonTIF],$A$4))</f>
        <v>0</v>
      </c>
      <c r="R279" s="8">
        <f>SUMPRODUCT(SUMIFS(AssessedValuation[100% Gross],AssessedValuation[Dist],$C279:$E279,AssessedValuation[Tif_NonTIF],$A$4))</f>
        <v>109269086</v>
      </c>
      <c r="S279" s="8">
        <f>SUMPRODUCT(SUMIFS(AssessedValuation[100% Military Exempt],AssessedValuation[Dist],$C279:$E279,AssessedValuation[Tif_NonTIF],$A$4))</f>
        <v>8000</v>
      </c>
      <c r="T279" s="8">
        <f>SUMPRODUCT(SUMIFS(AssessedValuation[100% Homestead Exempt],AssessedValuation[Dist],$C279:$E279,AssessedValuation[Tif_NonTIF],$A$4))</f>
        <v>26000</v>
      </c>
      <c r="U279" s="8">
        <f>SUMPRODUCT(SUMIFS(AssessedValuation[100% Net],AssessedValuation[Dist],$C279:$E279,AssessedValuation[Tif_NonTIF],$A$4))</f>
        <v>109235086</v>
      </c>
      <c r="V279" s="8">
        <f>SUMPRODUCT(SUMIFS(AssessedValuation[100% Gas &amp; Elec Utilities],AssessedValuation[Dist],$C279:$E279,AssessedValuation[Tif_NonTIF],$A$4))</f>
        <v>0</v>
      </c>
      <c r="W279" s="8">
        <f t="shared" si="4"/>
        <v>109235086</v>
      </c>
    </row>
    <row r="280" spans="1:23" x14ac:dyDescent="0.25">
      <c r="A280">
        <f>'Assessed Non-TIF_Combined'!A280</f>
        <v>2026</v>
      </c>
      <c r="B280" t="str">
        <f>'Assessed Non-TIF_Combined'!B280</f>
        <v>05</v>
      </c>
      <c r="C280" t="str">
        <f>'Assessed Non-TIF_Combined'!C280</f>
        <v>6246</v>
      </c>
      <c r="D280" t="str">
        <f>'Assessed Non-TIF_Combined'!D280</f>
        <v/>
      </c>
      <c r="E280" t="str">
        <f>'Assessed Non-TIF_Combined'!E280</f>
        <v/>
      </c>
      <c r="F280" t="str">
        <f>'Assessed Non-TIF_Combined'!F280</f>
        <v>6246</v>
      </c>
      <c r="G280" t="str">
        <f>'Assessed Non-TIF_Combined'!G280</f>
        <v>Stratford</v>
      </c>
      <c r="H280" s="8">
        <f>SUMPRODUCT(SUMIFS(AssessedValuation[100% Residential],AssessedValuation[Dist],$C280:$E280,AssessedValuation[Tif_NonTIF],$A$4))</f>
        <v>600489</v>
      </c>
      <c r="I280" s="8">
        <f>SUMPRODUCT(SUMIFS(AssessedValuation[100% Ag Land],AssessedValuation[Dist],$C280:$E280,AssessedValuation[Tif_NonTIF],$A$4))</f>
        <v>0</v>
      </c>
      <c r="J280" s="8">
        <f>SUMPRODUCT(SUMIFS(AssessedValuation[100% Ag Building],AssessedValuation[Dist],$C280:$E280,AssessedValuation[Tif_NonTIF],$A$4))</f>
        <v>0</v>
      </c>
      <c r="K280" s="8">
        <f>SUMPRODUCT(SUMIFS(AssessedValuation[100% Commercial],AssessedValuation[Dist],$C280:$E280,AssessedValuation[Tif_NonTIF],$A$4))</f>
        <v>751708</v>
      </c>
      <c r="L280" s="8">
        <f>SUMPRODUCT(SUMIFS(AssessedValuation[100% Industrial],AssessedValuation[Dist],$C280:$E280,AssessedValuation[Tif_NonTIF],$A$4))</f>
        <v>0</v>
      </c>
      <c r="M280" s="8">
        <f>SUMPRODUCT(SUMIFS(AssessedValuation[100% Reserved],AssessedValuation[Dist],$C280:$E280,AssessedValuation[Tif_NonTIF],$A$4))</f>
        <v>0</v>
      </c>
      <c r="N280" s="8">
        <f>SUMPRODUCT(SUMIFS(AssessedValuation[100% Reserved4],AssessedValuation[Dist],$C280,AssessedValuation[Tif_NonTIF],$A$4))</f>
        <v>0</v>
      </c>
      <c r="O280" s="8">
        <f>SUMPRODUCT(SUMIFS(AssessedValuation[100% Railroads],AssessedValuation[Dist],$C280:$E280,AssessedValuation[Tif_NonTIF],$A$4))</f>
        <v>0</v>
      </c>
      <c r="P280" s="8">
        <f>SUMPRODUCT(SUMIFS(AssessedValuation[100% Utilities],AssessedValuation[Dist],$C280:$E280,AssessedValuation[Tif_NonTIF],$A$4))</f>
        <v>0</v>
      </c>
      <c r="Q280" s="8">
        <f>SUMPRODUCT(SUMIFS(AssessedValuation[100% Other],AssessedValuation[Dist],$C280:$E280,AssessedValuation[Tif_NonTIF],$A$4))</f>
        <v>0</v>
      </c>
      <c r="R280" s="8">
        <f>SUMPRODUCT(SUMIFS(AssessedValuation[100% Gross],AssessedValuation[Dist],$C280:$E280,AssessedValuation[Tif_NonTIF],$A$4))</f>
        <v>1352197</v>
      </c>
      <c r="S280" s="8">
        <f>SUMPRODUCT(SUMIFS(AssessedValuation[100% Military Exempt],AssessedValuation[Dist],$C280:$E280,AssessedValuation[Tif_NonTIF],$A$4))</f>
        <v>0</v>
      </c>
      <c r="T280" s="8">
        <f>SUMPRODUCT(SUMIFS(AssessedValuation[100% Homestead Exempt],AssessedValuation[Dist],$C280:$E280,AssessedValuation[Tif_NonTIF],$A$4))</f>
        <v>0</v>
      </c>
      <c r="U280" s="8">
        <f>SUMPRODUCT(SUMIFS(AssessedValuation[100% Net],AssessedValuation[Dist],$C280:$E280,AssessedValuation[Tif_NonTIF],$A$4))</f>
        <v>1352197</v>
      </c>
      <c r="V280" s="8">
        <f>SUMPRODUCT(SUMIFS(AssessedValuation[100% Gas &amp; Elec Utilities],AssessedValuation[Dist],$C280:$E280,AssessedValuation[Tif_NonTIF],$A$4))</f>
        <v>0</v>
      </c>
      <c r="W280" s="8">
        <f t="shared" si="4"/>
        <v>1352197</v>
      </c>
    </row>
    <row r="281" spans="1:23" x14ac:dyDescent="0.25">
      <c r="A281">
        <f>'Assessed Non-TIF_Combined'!A281</f>
        <v>2026</v>
      </c>
      <c r="B281" t="str">
        <f>'Assessed Non-TIF_Combined'!B281</f>
        <v>07</v>
      </c>
      <c r="C281" t="str">
        <f>'Assessed Non-TIF_Combined'!C281</f>
        <v>6273</v>
      </c>
      <c r="D281" t="str">
        <f>'Assessed Non-TIF_Combined'!D281</f>
        <v/>
      </c>
      <c r="E281" t="str">
        <f>'Assessed Non-TIF_Combined'!E281</f>
        <v/>
      </c>
      <c r="F281" t="str">
        <f>'Assessed Non-TIF_Combined'!F281</f>
        <v>6273</v>
      </c>
      <c r="G281" t="str">
        <f>'Assessed Non-TIF_Combined'!G281</f>
        <v>Sumner-Fredericksburg</v>
      </c>
      <c r="H281" s="8">
        <f>SUMPRODUCT(SUMIFS(AssessedValuation[100% Residential],AssessedValuation[Dist],$C281:$E281,AssessedValuation[Tif_NonTIF],$A$4))</f>
        <v>2555955</v>
      </c>
      <c r="I281" s="8">
        <f>SUMPRODUCT(SUMIFS(AssessedValuation[100% Ag Land],AssessedValuation[Dist],$C281:$E281,AssessedValuation[Tif_NonTIF],$A$4))</f>
        <v>22629</v>
      </c>
      <c r="J281" s="8">
        <f>SUMPRODUCT(SUMIFS(AssessedValuation[100% Ag Building],AssessedValuation[Dist],$C281:$E281,AssessedValuation[Tif_NonTIF],$A$4))</f>
        <v>1454</v>
      </c>
      <c r="K281" s="8">
        <f>SUMPRODUCT(SUMIFS(AssessedValuation[100% Commercial],AssessedValuation[Dist],$C281:$E281,AssessedValuation[Tif_NonTIF],$A$4))</f>
        <v>1197788</v>
      </c>
      <c r="L281" s="8">
        <f>SUMPRODUCT(SUMIFS(AssessedValuation[100% Industrial],AssessedValuation[Dist],$C281:$E281,AssessedValuation[Tif_NonTIF],$A$4))</f>
        <v>546813</v>
      </c>
      <c r="M281" s="8">
        <f>SUMPRODUCT(SUMIFS(AssessedValuation[100% Reserved],AssessedValuation[Dist],$C281:$E281,AssessedValuation[Tif_NonTIF],$A$4))</f>
        <v>0</v>
      </c>
      <c r="N281" s="8">
        <f>SUMPRODUCT(SUMIFS(AssessedValuation[100% Reserved4],AssessedValuation[Dist],$C281,AssessedValuation[Tif_NonTIF],$A$4))</f>
        <v>0</v>
      </c>
      <c r="O281" s="8">
        <f>SUMPRODUCT(SUMIFS(AssessedValuation[100% Railroads],AssessedValuation[Dist],$C281:$E281,AssessedValuation[Tif_NonTIF],$A$4))</f>
        <v>0</v>
      </c>
      <c r="P281" s="8">
        <f>SUMPRODUCT(SUMIFS(AssessedValuation[100% Utilities],AssessedValuation[Dist],$C281:$E281,AssessedValuation[Tif_NonTIF],$A$4))</f>
        <v>0</v>
      </c>
      <c r="Q281" s="8">
        <f>SUMPRODUCT(SUMIFS(AssessedValuation[100% Other],AssessedValuation[Dist],$C281:$E281,AssessedValuation[Tif_NonTIF],$A$4))</f>
        <v>0</v>
      </c>
      <c r="R281" s="8">
        <f>SUMPRODUCT(SUMIFS(AssessedValuation[100% Gross],AssessedValuation[Dist],$C281:$E281,AssessedValuation[Tif_NonTIF],$A$4))</f>
        <v>4324639</v>
      </c>
      <c r="S281" s="8">
        <f>SUMPRODUCT(SUMIFS(AssessedValuation[100% Military Exempt],AssessedValuation[Dist],$C281:$E281,AssessedValuation[Tif_NonTIF],$A$4))</f>
        <v>0</v>
      </c>
      <c r="T281" s="8">
        <f>SUMPRODUCT(SUMIFS(AssessedValuation[100% Homestead Exempt],AssessedValuation[Dist],$C281:$E281,AssessedValuation[Tif_NonTIF],$A$4))</f>
        <v>0</v>
      </c>
      <c r="U281" s="8">
        <f>SUMPRODUCT(SUMIFS(AssessedValuation[100% Net],AssessedValuation[Dist],$C281:$E281,AssessedValuation[Tif_NonTIF],$A$4))</f>
        <v>4324639</v>
      </c>
      <c r="V281" s="8">
        <f>SUMPRODUCT(SUMIFS(AssessedValuation[100% Gas &amp; Elec Utilities],AssessedValuation[Dist],$C281:$E281,AssessedValuation[Tif_NonTIF],$A$4))</f>
        <v>0</v>
      </c>
      <c r="W281" s="8">
        <f t="shared" si="4"/>
        <v>4324639</v>
      </c>
    </row>
    <row r="282" spans="1:23" x14ac:dyDescent="0.25">
      <c r="A282">
        <f>'Assessed Non-TIF_Combined'!A282</f>
        <v>2026</v>
      </c>
      <c r="B282" t="str">
        <f>'Assessed Non-TIF_Combined'!B282</f>
        <v>10</v>
      </c>
      <c r="C282" t="str">
        <f>'Assessed Non-TIF_Combined'!C282</f>
        <v>6408</v>
      </c>
      <c r="D282" t="str">
        <f>'Assessed Non-TIF_Combined'!D282</f>
        <v/>
      </c>
      <c r="E282" t="str">
        <f>'Assessed Non-TIF_Combined'!E282</f>
        <v/>
      </c>
      <c r="F282" t="str">
        <f>'Assessed Non-TIF_Combined'!F282</f>
        <v>6408</v>
      </c>
      <c r="G282" t="str">
        <f>'Assessed Non-TIF_Combined'!G282</f>
        <v>Tipton</v>
      </c>
      <c r="H282" s="8">
        <f>SUMPRODUCT(SUMIFS(AssessedValuation[100% Residential],AssessedValuation[Dist],$C282:$E282,AssessedValuation[Tif_NonTIF],$A$4))</f>
        <v>9371340</v>
      </c>
      <c r="I282" s="8">
        <f>SUMPRODUCT(SUMIFS(AssessedValuation[100% Ag Land],AssessedValuation[Dist],$C282:$E282,AssessedValuation[Tif_NonTIF],$A$4))</f>
        <v>0</v>
      </c>
      <c r="J282" s="8">
        <f>SUMPRODUCT(SUMIFS(AssessedValuation[100% Ag Building],AssessedValuation[Dist],$C282:$E282,AssessedValuation[Tif_NonTIF],$A$4))</f>
        <v>0</v>
      </c>
      <c r="K282" s="8">
        <f>SUMPRODUCT(SUMIFS(AssessedValuation[100% Commercial],AssessedValuation[Dist],$C282:$E282,AssessedValuation[Tif_NonTIF],$A$4))</f>
        <v>0</v>
      </c>
      <c r="L282" s="8">
        <f>SUMPRODUCT(SUMIFS(AssessedValuation[100% Industrial],AssessedValuation[Dist],$C282:$E282,AssessedValuation[Tif_NonTIF],$A$4))</f>
        <v>0</v>
      </c>
      <c r="M282" s="8">
        <f>SUMPRODUCT(SUMIFS(AssessedValuation[100% Reserved],AssessedValuation[Dist],$C282:$E282,AssessedValuation[Tif_NonTIF],$A$4))</f>
        <v>0</v>
      </c>
      <c r="N282" s="8">
        <f>SUMPRODUCT(SUMIFS(AssessedValuation[100% Reserved4],AssessedValuation[Dist],$C282,AssessedValuation[Tif_NonTIF],$A$4))</f>
        <v>0</v>
      </c>
      <c r="O282" s="8">
        <f>SUMPRODUCT(SUMIFS(AssessedValuation[100% Railroads],AssessedValuation[Dist],$C282:$E282,AssessedValuation[Tif_NonTIF],$A$4))</f>
        <v>0</v>
      </c>
      <c r="P282" s="8">
        <f>SUMPRODUCT(SUMIFS(AssessedValuation[100% Utilities],AssessedValuation[Dist],$C282:$E282,AssessedValuation[Tif_NonTIF],$A$4))</f>
        <v>0</v>
      </c>
      <c r="Q282" s="8">
        <f>SUMPRODUCT(SUMIFS(AssessedValuation[100% Other],AssessedValuation[Dist],$C282:$E282,AssessedValuation[Tif_NonTIF],$A$4))</f>
        <v>0</v>
      </c>
      <c r="R282" s="8">
        <f>SUMPRODUCT(SUMIFS(AssessedValuation[100% Gross],AssessedValuation[Dist],$C282:$E282,AssessedValuation[Tif_NonTIF],$A$4))</f>
        <v>9371340</v>
      </c>
      <c r="S282" s="8">
        <f>SUMPRODUCT(SUMIFS(AssessedValuation[100% Military Exempt],AssessedValuation[Dist],$C282:$E282,AssessedValuation[Tif_NonTIF],$A$4))</f>
        <v>0</v>
      </c>
      <c r="T282" s="8">
        <f>SUMPRODUCT(SUMIFS(AssessedValuation[100% Homestead Exempt],AssessedValuation[Dist],$C282:$E282,AssessedValuation[Tif_NonTIF],$A$4))</f>
        <v>0</v>
      </c>
      <c r="U282" s="8">
        <f>SUMPRODUCT(SUMIFS(AssessedValuation[100% Net],AssessedValuation[Dist],$C282:$E282,AssessedValuation[Tif_NonTIF],$A$4))</f>
        <v>9371340</v>
      </c>
      <c r="V282" s="8">
        <f>SUMPRODUCT(SUMIFS(AssessedValuation[100% Gas &amp; Elec Utilities],AssessedValuation[Dist],$C282:$E282,AssessedValuation[Tif_NonTIF],$A$4))</f>
        <v>0</v>
      </c>
      <c r="W282" s="8">
        <f t="shared" si="4"/>
        <v>9371340</v>
      </c>
    </row>
    <row r="283" spans="1:23" x14ac:dyDescent="0.25">
      <c r="A283">
        <f>'Assessed Non-TIF_Combined'!A283</f>
        <v>2026</v>
      </c>
      <c r="B283" t="str">
        <f>'Assessed Non-TIF_Combined'!B283</f>
        <v>13</v>
      </c>
      <c r="C283" t="str">
        <f>'Assessed Non-TIF_Combined'!C283</f>
        <v>6453</v>
      </c>
      <c r="D283" t="str">
        <f>'Assessed Non-TIF_Combined'!D283</f>
        <v/>
      </c>
      <c r="E283" t="str">
        <f>'Assessed Non-TIF_Combined'!E283</f>
        <v/>
      </c>
      <c r="F283" t="str">
        <f>'Assessed Non-TIF_Combined'!F283</f>
        <v>6453</v>
      </c>
      <c r="G283" t="str">
        <f>'Assessed Non-TIF_Combined'!G283</f>
        <v>Treynor</v>
      </c>
      <c r="H283" s="8">
        <f>SUMPRODUCT(SUMIFS(AssessedValuation[100% Residential],AssessedValuation[Dist],$C283:$E283,AssessedValuation[Tif_NonTIF],$A$4))</f>
        <v>12368600</v>
      </c>
      <c r="I283" s="8">
        <f>SUMPRODUCT(SUMIFS(AssessedValuation[100% Ag Land],AssessedValuation[Dist],$C283:$E283,AssessedValuation[Tif_NonTIF],$A$4))</f>
        <v>0</v>
      </c>
      <c r="J283" s="8">
        <f>SUMPRODUCT(SUMIFS(AssessedValuation[100% Ag Building],AssessedValuation[Dist],$C283:$E283,AssessedValuation[Tif_NonTIF],$A$4))</f>
        <v>0</v>
      </c>
      <c r="K283" s="8">
        <f>SUMPRODUCT(SUMIFS(AssessedValuation[100% Commercial],AssessedValuation[Dist],$C283:$E283,AssessedValuation[Tif_NonTIF],$A$4))</f>
        <v>0</v>
      </c>
      <c r="L283" s="8">
        <f>SUMPRODUCT(SUMIFS(AssessedValuation[100% Industrial],AssessedValuation[Dist],$C283:$E283,AssessedValuation[Tif_NonTIF],$A$4))</f>
        <v>0</v>
      </c>
      <c r="M283" s="8">
        <f>SUMPRODUCT(SUMIFS(AssessedValuation[100% Reserved],AssessedValuation[Dist],$C283:$E283,AssessedValuation[Tif_NonTIF],$A$4))</f>
        <v>0</v>
      </c>
      <c r="N283" s="8">
        <f>SUMPRODUCT(SUMIFS(AssessedValuation[100% Reserved4],AssessedValuation[Dist],$C283,AssessedValuation[Tif_NonTIF],$A$4))</f>
        <v>0</v>
      </c>
      <c r="O283" s="8">
        <f>SUMPRODUCT(SUMIFS(AssessedValuation[100% Railroads],AssessedValuation[Dist],$C283:$E283,AssessedValuation[Tif_NonTIF],$A$4))</f>
        <v>0</v>
      </c>
      <c r="P283" s="8">
        <f>SUMPRODUCT(SUMIFS(AssessedValuation[100% Utilities],AssessedValuation[Dist],$C283:$E283,AssessedValuation[Tif_NonTIF],$A$4))</f>
        <v>0</v>
      </c>
      <c r="Q283" s="8">
        <f>SUMPRODUCT(SUMIFS(AssessedValuation[100% Other],AssessedValuation[Dist],$C283:$E283,AssessedValuation[Tif_NonTIF],$A$4))</f>
        <v>0</v>
      </c>
      <c r="R283" s="8">
        <f>SUMPRODUCT(SUMIFS(AssessedValuation[100% Gross],AssessedValuation[Dist],$C283:$E283,AssessedValuation[Tif_NonTIF],$A$4))</f>
        <v>12368600</v>
      </c>
      <c r="S283" s="8">
        <f>SUMPRODUCT(SUMIFS(AssessedValuation[100% Military Exempt],AssessedValuation[Dist],$C283:$E283,AssessedValuation[Tif_NonTIF],$A$4))</f>
        <v>16000</v>
      </c>
      <c r="T283" s="8">
        <f>SUMPRODUCT(SUMIFS(AssessedValuation[100% Homestead Exempt],AssessedValuation[Dist],$C283:$E283,AssessedValuation[Tif_NonTIF],$A$4))</f>
        <v>6500</v>
      </c>
      <c r="U283" s="8">
        <f>SUMPRODUCT(SUMIFS(AssessedValuation[100% Net],AssessedValuation[Dist],$C283:$E283,AssessedValuation[Tif_NonTIF],$A$4))</f>
        <v>12346100</v>
      </c>
      <c r="V283" s="8">
        <f>SUMPRODUCT(SUMIFS(AssessedValuation[100% Gas &amp; Elec Utilities],AssessedValuation[Dist],$C283:$E283,AssessedValuation[Tif_NonTIF],$A$4))</f>
        <v>0</v>
      </c>
      <c r="W283" s="8">
        <f t="shared" si="4"/>
        <v>12346100</v>
      </c>
    </row>
    <row r="284" spans="1:23" x14ac:dyDescent="0.25">
      <c r="A284">
        <f>'Assessed Non-TIF_Combined'!A284</f>
        <v>2026</v>
      </c>
      <c r="B284" t="str">
        <f>'Assessed Non-TIF_Combined'!B284</f>
        <v>13</v>
      </c>
      <c r="C284" t="str">
        <f>'Assessed Non-TIF_Combined'!C284</f>
        <v>6460</v>
      </c>
      <c r="D284" t="str">
        <f>'Assessed Non-TIF_Combined'!D284</f>
        <v/>
      </c>
      <c r="E284" t="str">
        <f>'Assessed Non-TIF_Combined'!E284</f>
        <v/>
      </c>
      <c r="F284" t="str">
        <f>'Assessed Non-TIF_Combined'!F284</f>
        <v>6460</v>
      </c>
      <c r="G284" t="str">
        <f>'Assessed Non-TIF_Combined'!G284</f>
        <v>Tri-Center</v>
      </c>
      <c r="H284" s="8">
        <f>SUMPRODUCT(SUMIFS(AssessedValuation[100% Residential],AssessedValuation[Dist],$C284:$E284,AssessedValuation[Tif_NonTIF],$A$4))</f>
        <v>25602509</v>
      </c>
      <c r="I284" s="8">
        <f>SUMPRODUCT(SUMIFS(AssessedValuation[100% Ag Land],AssessedValuation[Dist],$C284:$E284,AssessedValuation[Tif_NonTIF],$A$4))</f>
        <v>0</v>
      </c>
      <c r="J284" s="8">
        <f>SUMPRODUCT(SUMIFS(AssessedValuation[100% Ag Building],AssessedValuation[Dist],$C284:$E284,AssessedValuation[Tif_NonTIF],$A$4))</f>
        <v>0</v>
      </c>
      <c r="K284" s="8">
        <f>SUMPRODUCT(SUMIFS(AssessedValuation[100% Commercial],AssessedValuation[Dist],$C284:$E284,AssessedValuation[Tif_NonTIF],$A$4))</f>
        <v>1808428</v>
      </c>
      <c r="L284" s="8">
        <f>SUMPRODUCT(SUMIFS(AssessedValuation[100% Industrial],AssessedValuation[Dist],$C284:$E284,AssessedValuation[Tif_NonTIF],$A$4))</f>
        <v>491747</v>
      </c>
      <c r="M284" s="8">
        <f>SUMPRODUCT(SUMIFS(AssessedValuation[100% Reserved],AssessedValuation[Dist],$C284:$E284,AssessedValuation[Tif_NonTIF],$A$4))</f>
        <v>0</v>
      </c>
      <c r="N284" s="8">
        <f>SUMPRODUCT(SUMIFS(AssessedValuation[100% Reserved4],AssessedValuation[Dist],$C284,AssessedValuation[Tif_NonTIF],$A$4))</f>
        <v>0</v>
      </c>
      <c r="O284" s="8">
        <f>SUMPRODUCT(SUMIFS(AssessedValuation[100% Railroads],AssessedValuation[Dist],$C284:$E284,AssessedValuation[Tif_NonTIF],$A$4))</f>
        <v>0</v>
      </c>
      <c r="P284" s="8">
        <f>SUMPRODUCT(SUMIFS(AssessedValuation[100% Utilities],AssessedValuation[Dist],$C284:$E284,AssessedValuation[Tif_NonTIF],$A$4))</f>
        <v>0</v>
      </c>
      <c r="Q284" s="8">
        <f>SUMPRODUCT(SUMIFS(AssessedValuation[100% Other],AssessedValuation[Dist],$C284:$E284,AssessedValuation[Tif_NonTIF],$A$4))</f>
        <v>0</v>
      </c>
      <c r="R284" s="8">
        <f>SUMPRODUCT(SUMIFS(AssessedValuation[100% Gross],AssessedValuation[Dist],$C284:$E284,AssessedValuation[Tif_NonTIF],$A$4))</f>
        <v>27902684</v>
      </c>
      <c r="S284" s="8">
        <f>SUMPRODUCT(SUMIFS(AssessedValuation[100% Military Exempt],AssessedValuation[Dist],$C284:$E284,AssessedValuation[Tif_NonTIF],$A$4))</f>
        <v>0</v>
      </c>
      <c r="T284" s="8">
        <f>SUMPRODUCT(SUMIFS(AssessedValuation[100% Homestead Exempt],AssessedValuation[Dist],$C284:$E284,AssessedValuation[Tif_NonTIF],$A$4))</f>
        <v>19500</v>
      </c>
      <c r="U284" s="8">
        <f>SUMPRODUCT(SUMIFS(AssessedValuation[100% Net],AssessedValuation[Dist],$C284:$E284,AssessedValuation[Tif_NonTIF],$A$4))</f>
        <v>27883184</v>
      </c>
      <c r="V284" s="8">
        <f>SUMPRODUCT(SUMIFS(AssessedValuation[100% Gas &amp; Elec Utilities],AssessedValuation[Dist],$C284:$E284,AssessedValuation[Tif_NonTIF],$A$4))</f>
        <v>0</v>
      </c>
      <c r="W284" s="8">
        <f t="shared" si="4"/>
        <v>27883184</v>
      </c>
    </row>
    <row r="285" spans="1:23" x14ac:dyDescent="0.25">
      <c r="A285">
        <f>'Assessed Non-TIF_Combined'!A285</f>
        <v>2026</v>
      </c>
      <c r="B285" t="str">
        <f>'Assessed Non-TIF_Combined'!B285</f>
        <v>15</v>
      </c>
      <c r="C285" t="str">
        <f>'Assessed Non-TIF_Combined'!C285</f>
        <v>6462</v>
      </c>
      <c r="D285" t="str">
        <f>'Assessed Non-TIF_Combined'!D285</f>
        <v/>
      </c>
      <c r="E285" t="str">
        <f>'Assessed Non-TIF_Combined'!E285</f>
        <v/>
      </c>
      <c r="F285" t="str">
        <f>'Assessed Non-TIF_Combined'!F285</f>
        <v>6462</v>
      </c>
      <c r="G285" t="str">
        <f>'Assessed Non-TIF_Combined'!G285</f>
        <v>Tri-County</v>
      </c>
      <c r="H285" s="8">
        <f>SUMPRODUCT(SUMIFS(AssessedValuation[100% Residential],AssessedValuation[Dist],$C285:$E285,AssessedValuation[Tif_NonTIF],$A$4))</f>
        <v>0</v>
      </c>
      <c r="I285" s="8">
        <f>SUMPRODUCT(SUMIFS(AssessedValuation[100% Ag Land],AssessedValuation[Dist],$C285:$E285,AssessedValuation[Tif_NonTIF],$A$4))</f>
        <v>0</v>
      </c>
      <c r="J285" s="8">
        <f>SUMPRODUCT(SUMIFS(AssessedValuation[100% Ag Building],AssessedValuation[Dist],$C285:$E285,AssessedValuation[Tif_NonTIF],$A$4))</f>
        <v>0</v>
      </c>
      <c r="K285" s="8">
        <f>SUMPRODUCT(SUMIFS(AssessedValuation[100% Commercial],AssessedValuation[Dist],$C285:$E285,AssessedValuation[Tif_NonTIF],$A$4))</f>
        <v>0</v>
      </c>
      <c r="L285" s="8">
        <f>SUMPRODUCT(SUMIFS(AssessedValuation[100% Industrial],AssessedValuation[Dist],$C285:$E285,AssessedValuation[Tif_NonTIF],$A$4))</f>
        <v>4315914</v>
      </c>
      <c r="M285" s="8">
        <f>SUMPRODUCT(SUMIFS(AssessedValuation[100% Reserved],AssessedValuation[Dist],$C285:$E285,AssessedValuation[Tif_NonTIF],$A$4))</f>
        <v>0</v>
      </c>
      <c r="N285" s="8">
        <f>SUMPRODUCT(SUMIFS(AssessedValuation[100% Reserved4],AssessedValuation[Dist],$C285,AssessedValuation[Tif_NonTIF],$A$4))</f>
        <v>0</v>
      </c>
      <c r="O285" s="8">
        <f>SUMPRODUCT(SUMIFS(AssessedValuation[100% Railroads],AssessedValuation[Dist],$C285:$E285,AssessedValuation[Tif_NonTIF],$A$4))</f>
        <v>0</v>
      </c>
      <c r="P285" s="8">
        <f>SUMPRODUCT(SUMIFS(AssessedValuation[100% Utilities],AssessedValuation[Dist],$C285:$E285,AssessedValuation[Tif_NonTIF],$A$4))</f>
        <v>0</v>
      </c>
      <c r="Q285" s="8">
        <f>SUMPRODUCT(SUMIFS(AssessedValuation[100% Other],AssessedValuation[Dist],$C285:$E285,AssessedValuation[Tif_NonTIF],$A$4))</f>
        <v>0</v>
      </c>
      <c r="R285" s="8">
        <f>SUMPRODUCT(SUMIFS(AssessedValuation[100% Gross],AssessedValuation[Dist],$C285:$E285,AssessedValuation[Tif_NonTIF],$A$4))</f>
        <v>4315914</v>
      </c>
      <c r="S285" s="8">
        <f>SUMPRODUCT(SUMIFS(AssessedValuation[100% Military Exempt],AssessedValuation[Dist],$C285:$E285,AssessedValuation[Tif_NonTIF],$A$4))</f>
        <v>0</v>
      </c>
      <c r="T285" s="8">
        <f>SUMPRODUCT(SUMIFS(AssessedValuation[100% Homestead Exempt],AssessedValuation[Dist],$C285:$E285,AssessedValuation[Tif_NonTIF],$A$4))</f>
        <v>0</v>
      </c>
      <c r="U285" s="8">
        <f>SUMPRODUCT(SUMIFS(AssessedValuation[100% Net],AssessedValuation[Dist],$C285:$E285,AssessedValuation[Tif_NonTIF],$A$4))</f>
        <v>4315914</v>
      </c>
      <c r="V285" s="8">
        <f>SUMPRODUCT(SUMIFS(AssessedValuation[100% Gas &amp; Elec Utilities],AssessedValuation[Dist],$C285:$E285,AssessedValuation[Tif_NonTIF],$A$4))</f>
        <v>0</v>
      </c>
      <c r="W285" s="8">
        <f t="shared" si="4"/>
        <v>4315914</v>
      </c>
    </row>
    <row r="286" spans="1:23" x14ac:dyDescent="0.25">
      <c r="A286">
        <f>'Assessed Non-TIF_Combined'!A286</f>
        <v>2026</v>
      </c>
      <c r="B286" t="str">
        <f>'Assessed Non-TIF_Combined'!B286</f>
        <v>07</v>
      </c>
      <c r="C286" t="str">
        <f>'Assessed Non-TIF_Combined'!C286</f>
        <v>6471</v>
      </c>
      <c r="D286" t="str">
        <f>'Assessed Non-TIF_Combined'!D286</f>
        <v/>
      </c>
      <c r="E286" t="str">
        <f>'Assessed Non-TIF_Combined'!E286</f>
        <v/>
      </c>
      <c r="F286" t="str">
        <f>'Assessed Non-TIF_Combined'!F286</f>
        <v>6471</v>
      </c>
      <c r="G286" t="str">
        <f>'Assessed Non-TIF_Combined'!G286</f>
        <v>Tripoli</v>
      </c>
      <c r="H286" s="8">
        <f>SUMPRODUCT(SUMIFS(AssessedValuation[100% Residential],AssessedValuation[Dist],$C286:$E286,AssessedValuation[Tif_NonTIF],$A$4))</f>
        <v>0</v>
      </c>
      <c r="I286" s="8">
        <f>SUMPRODUCT(SUMIFS(AssessedValuation[100% Ag Land],AssessedValuation[Dist],$C286:$E286,AssessedValuation[Tif_NonTIF],$A$4))</f>
        <v>0</v>
      </c>
      <c r="J286" s="8">
        <f>SUMPRODUCT(SUMIFS(AssessedValuation[100% Ag Building],AssessedValuation[Dist],$C286:$E286,AssessedValuation[Tif_NonTIF],$A$4))</f>
        <v>0</v>
      </c>
      <c r="K286" s="8">
        <f>SUMPRODUCT(SUMIFS(AssessedValuation[100% Commercial],AssessedValuation[Dist],$C286:$E286,AssessedValuation[Tif_NonTIF],$A$4))</f>
        <v>0</v>
      </c>
      <c r="L286" s="8">
        <f>SUMPRODUCT(SUMIFS(AssessedValuation[100% Industrial],AssessedValuation[Dist],$C286:$E286,AssessedValuation[Tif_NonTIF],$A$4))</f>
        <v>0</v>
      </c>
      <c r="M286" s="8">
        <f>SUMPRODUCT(SUMIFS(AssessedValuation[100% Reserved],AssessedValuation[Dist],$C286:$E286,AssessedValuation[Tif_NonTIF],$A$4))</f>
        <v>0</v>
      </c>
      <c r="N286" s="8">
        <f>SUMPRODUCT(SUMIFS(AssessedValuation[100% Reserved4],AssessedValuation[Dist],$C286,AssessedValuation[Tif_NonTIF],$A$4))</f>
        <v>0</v>
      </c>
      <c r="O286" s="8">
        <f>SUMPRODUCT(SUMIFS(AssessedValuation[100% Railroads],AssessedValuation[Dist],$C286:$E286,AssessedValuation[Tif_NonTIF],$A$4))</f>
        <v>0</v>
      </c>
      <c r="P286" s="8">
        <f>SUMPRODUCT(SUMIFS(AssessedValuation[100% Utilities],AssessedValuation[Dist],$C286:$E286,AssessedValuation[Tif_NonTIF],$A$4))</f>
        <v>0</v>
      </c>
      <c r="Q286" s="8">
        <f>SUMPRODUCT(SUMIFS(AssessedValuation[100% Other],AssessedValuation[Dist],$C286:$E286,AssessedValuation[Tif_NonTIF],$A$4))</f>
        <v>0</v>
      </c>
      <c r="R286" s="8">
        <f>SUMPRODUCT(SUMIFS(AssessedValuation[100% Gross],AssessedValuation[Dist],$C286:$E286,AssessedValuation[Tif_NonTIF],$A$4))</f>
        <v>0</v>
      </c>
      <c r="S286" s="8">
        <f>SUMPRODUCT(SUMIFS(AssessedValuation[100% Military Exempt],AssessedValuation[Dist],$C286:$E286,AssessedValuation[Tif_NonTIF],$A$4))</f>
        <v>0</v>
      </c>
      <c r="T286" s="8">
        <f>SUMPRODUCT(SUMIFS(AssessedValuation[100% Homestead Exempt],AssessedValuation[Dist],$C286:$E286,AssessedValuation[Tif_NonTIF],$A$4))</f>
        <v>0</v>
      </c>
      <c r="U286" s="8">
        <f>SUMPRODUCT(SUMIFS(AssessedValuation[100% Net],AssessedValuation[Dist],$C286:$E286,AssessedValuation[Tif_NonTIF],$A$4))</f>
        <v>0</v>
      </c>
      <c r="V286" s="8">
        <f>SUMPRODUCT(SUMIFS(AssessedValuation[100% Gas &amp; Elec Utilities],AssessedValuation[Dist],$C286:$E286,AssessedValuation[Tif_NonTIF],$A$4))</f>
        <v>0</v>
      </c>
      <c r="W286" s="8">
        <f t="shared" si="4"/>
        <v>0</v>
      </c>
    </row>
    <row r="287" spans="1:23" x14ac:dyDescent="0.25">
      <c r="A287">
        <f>'Assessed Non-TIF_Combined'!A287</f>
        <v>2026</v>
      </c>
      <c r="B287" t="str">
        <f>'Assessed Non-TIF_Combined'!B287</f>
        <v>01</v>
      </c>
      <c r="C287" t="str">
        <f>'Assessed Non-TIF_Combined'!C287</f>
        <v>6509</v>
      </c>
      <c r="D287" t="str">
        <f>'Assessed Non-TIF_Combined'!D287</f>
        <v/>
      </c>
      <c r="E287" t="str">
        <f>'Assessed Non-TIF_Combined'!E287</f>
        <v/>
      </c>
      <c r="F287" t="str">
        <f>'Assessed Non-TIF_Combined'!F287</f>
        <v>6509</v>
      </c>
      <c r="G287" t="str">
        <f>'Assessed Non-TIF_Combined'!G287</f>
        <v>Turkey Valley</v>
      </c>
      <c r="H287" s="8">
        <f>SUMPRODUCT(SUMIFS(AssessedValuation[100% Residential],AssessedValuation[Dist],$C287:$E287,AssessedValuation[Tif_NonTIF],$A$4))</f>
        <v>0</v>
      </c>
      <c r="I287" s="8">
        <f>SUMPRODUCT(SUMIFS(AssessedValuation[100% Ag Land],AssessedValuation[Dist],$C287:$E287,AssessedValuation[Tif_NonTIF],$A$4))</f>
        <v>0</v>
      </c>
      <c r="J287" s="8">
        <f>SUMPRODUCT(SUMIFS(AssessedValuation[100% Ag Building],AssessedValuation[Dist],$C287:$E287,AssessedValuation[Tif_NonTIF],$A$4))</f>
        <v>0</v>
      </c>
      <c r="K287" s="8">
        <f>SUMPRODUCT(SUMIFS(AssessedValuation[100% Commercial],AssessedValuation[Dist],$C287:$E287,AssessedValuation[Tif_NonTIF],$A$4))</f>
        <v>0</v>
      </c>
      <c r="L287" s="8">
        <f>SUMPRODUCT(SUMIFS(AssessedValuation[100% Industrial],AssessedValuation[Dist],$C287:$E287,AssessedValuation[Tif_NonTIF],$A$4))</f>
        <v>0</v>
      </c>
      <c r="M287" s="8">
        <f>SUMPRODUCT(SUMIFS(AssessedValuation[100% Reserved],AssessedValuation[Dist],$C287:$E287,AssessedValuation[Tif_NonTIF],$A$4))</f>
        <v>0</v>
      </c>
      <c r="N287" s="8">
        <f>SUMPRODUCT(SUMIFS(AssessedValuation[100% Reserved4],AssessedValuation[Dist],$C287,AssessedValuation[Tif_NonTIF],$A$4))</f>
        <v>0</v>
      </c>
      <c r="O287" s="8">
        <f>SUMPRODUCT(SUMIFS(AssessedValuation[100% Railroads],AssessedValuation[Dist],$C287:$E287,AssessedValuation[Tif_NonTIF],$A$4))</f>
        <v>0</v>
      </c>
      <c r="P287" s="8">
        <f>SUMPRODUCT(SUMIFS(AssessedValuation[100% Utilities],AssessedValuation[Dist],$C287:$E287,AssessedValuation[Tif_NonTIF],$A$4))</f>
        <v>0</v>
      </c>
      <c r="Q287" s="8">
        <f>SUMPRODUCT(SUMIFS(AssessedValuation[100% Other],AssessedValuation[Dist],$C287:$E287,AssessedValuation[Tif_NonTIF],$A$4))</f>
        <v>0</v>
      </c>
      <c r="R287" s="8">
        <f>SUMPRODUCT(SUMIFS(AssessedValuation[100% Gross],AssessedValuation[Dist],$C287:$E287,AssessedValuation[Tif_NonTIF],$A$4))</f>
        <v>0</v>
      </c>
      <c r="S287" s="8">
        <f>SUMPRODUCT(SUMIFS(AssessedValuation[100% Military Exempt],AssessedValuation[Dist],$C287:$E287,AssessedValuation[Tif_NonTIF],$A$4))</f>
        <v>0</v>
      </c>
      <c r="T287" s="8">
        <f>SUMPRODUCT(SUMIFS(AssessedValuation[100% Homestead Exempt],AssessedValuation[Dist],$C287:$E287,AssessedValuation[Tif_NonTIF],$A$4))</f>
        <v>0</v>
      </c>
      <c r="U287" s="8">
        <f>SUMPRODUCT(SUMIFS(AssessedValuation[100% Net],AssessedValuation[Dist],$C287:$E287,AssessedValuation[Tif_NonTIF],$A$4))</f>
        <v>0</v>
      </c>
      <c r="V287" s="8">
        <f>SUMPRODUCT(SUMIFS(AssessedValuation[100% Gas &amp; Elec Utilities],AssessedValuation[Dist],$C287:$E287,AssessedValuation[Tif_NonTIF],$A$4))</f>
        <v>0</v>
      </c>
      <c r="W287" s="8">
        <f t="shared" si="4"/>
        <v>0</v>
      </c>
    </row>
    <row r="288" spans="1:23" x14ac:dyDescent="0.25">
      <c r="A288">
        <f>'Assessed Non-TIF_Combined'!A288</f>
        <v>2026</v>
      </c>
      <c r="B288" t="str">
        <f>'Assessed Non-TIF_Combined'!B288</f>
        <v>11</v>
      </c>
      <c r="C288" t="str">
        <f>'Assessed Non-TIF_Combined'!C288</f>
        <v>6512</v>
      </c>
      <c r="D288" t="str">
        <f>'Assessed Non-TIF_Combined'!D288</f>
        <v/>
      </c>
      <c r="E288" t="str">
        <f>'Assessed Non-TIF_Combined'!E288</f>
        <v/>
      </c>
      <c r="F288" t="str">
        <f>'Assessed Non-TIF_Combined'!F288</f>
        <v>6512</v>
      </c>
      <c r="G288" t="str">
        <f>'Assessed Non-TIF_Combined'!G288</f>
        <v>Twin Cedars</v>
      </c>
      <c r="H288" s="8">
        <f>SUMPRODUCT(SUMIFS(AssessedValuation[100% Residential],AssessedValuation[Dist],$C288:$E288,AssessedValuation[Tif_NonTIF],$A$4))</f>
        <v>0</v>
      </c>
      <c r="I288" s="8">
        <f>SUMPRODUCT(SUMIFS(AssessedValuation[100% Ag Land],AssessedValuation[Dist],$C288:$E288,AssessedValuation[Tif_NonTIF],$A$4))</f>
        <v>0</v>
      </c>
      <c r="J288" s="8">
        <f>SUMPRODUCT(SUMIFS(AssessedValuation[100% Ag Building],AssessedValuation[Dist],$C288:$E288,AssessedValuation[Tif_NonTIF],$A$4))</f>
        <v>0</v>
      </c>
      <c r="K288" s="8">
        <f>SUMPRODUCT(SUMIFS(AssessedValuation[100% Commercial],AssessedValuation[Dist],$C288:$E288,AssessedValuation[Tif_NonTIF],$A$4))</f>
        <v>0</v>
      </c>
      <c r="L288" s="8">
        <f>SUMPRODUCT(SUMIFS(AssessedValuation[100% Industrial],AssessedValuation[Dist],$C288:$E288,AssessedValuation[Tif_NonTIF],$A$4))</f>
        <v>0</v>
      </c>
      <c r="M288" s="8">
        <f>SUMPRODUCT(SUMIFS(AssessedValuation[100% Reserved],AssessedValuation[Dist],$C288:$E288,AssessedValuation[Tif_NonTIF],$A$4))</f>
        <v>0</v>
      </c>
      <c r="N288" s="8">
        <f>SUMPRODUCT(SUMIFS(AssessedValuation[100% Reserved4],AssessedValuation[Dist],$C288,AssessedValuation[Tif_NonTIF],$A$4))</f>
        <v>0</v>
      </c>
      <c r="O288" s="8">
        <f>SUMPRODUCT(SUMIFS(AssessedValuation[100% Railroads],AssessedValuation[Dist],$C288:$E288,AssessedValuation[Tif_NonTIF],$A$4))</f>
        <v>0</v>
      </c>
      <c r="P288" s="8">
        <f>SUMPRODUCT(SUMIFS(AssessedValuation[100% Utilities],AssessedValuation[Dist],$C288:$E288,AssessedValuation[Tif_NonTIF],$A$4))</f>
        <v>0</v>
      </c>
      <c r="Q288" s="8">
        <f>SUMPRODUCT(SUMIFS(AssessedValuation[100% Other],AssessedValuation[Dist],$C288:$E288,AssessedValuation[Tif_NonTIF],$A$4))</f>
        <v>0</v>
      </c>
      <c r="R288" s="8">
        <f>SUMPRODUCT(SUMIFS(AssessedValuation[100% Gross],AssessedValuation[Dist],$C288:$E288,AssessedValuation[Tif_NonTIF],$A$4))</f>
        <v>0</v>
      </c>
      <c r="S288" s="8">
        <f>SUMPRODUCT(SUMIFS(AssessedValuation[100% Military Exempt],AssessedValuation[Dist],$C288:$E288,AssessedValuation[Tif_NonTIF],$A$4))</f>
        <v>0</v>
      </c>
      <c r="T288" s="8">
        <f>SUMPRODUCT(SUMIFS(AssessedValuation[100% Homestead Exempt],AssessedValuation[Dist],$C288:$E288,AssessedValuation[Tif_NonTIF],$A$4))</f>
        <v>0</v>
      </c>
      <c r="U288" s="8">
        <f>SUMPRODUCT(SUMIFS(AssessedValuation[100% Net],AssessedValuation[Dist],$C288:$E288,AssessedValuation[Tif_NonTIF],$A$4))</f>
        <v>0</v>
      </c>
      <c r="V288" s="8">
        <f>SUMPRODUCT(SUMIFS(AssessedValuation[100% Gas &amp; Elec Utilities],AssessedValuation[Dist],$C288:$E288,AssessedValuation[Tif_NonTIF],$A$4))</f>
        <v>0</v>
      </c>
      <c r="W288" s="8">
        <f t="shared" si="4"/>
        <v>0</v>
      </c>
    </row>
    <row r="289" spans="1:23" x14ac:dyDescent="0.25">
      <c r="A289">
        <f>'Assessed Non-TIF_Combined'!A289</f>
        <v>2026</v>
      </c>
      <c r="B289" t="str">
        <f>'Assessed Non-TIF_Combined'!B289</f>
        <v>05</v>
      </c>
      <c r="C289" t="str">
        <f>'Assessed Non-TIF_Combined'!C289</f>
        <v>6516</v>
      </c>
      <c r="D289" t="str">
        <f>'Assessed Non-TIF_Combined'!D289</f>
        <v/>
      </c>
      <c r="E289" t="str">
        <f>'Assessed Non-TIF_Combined'!E289</f>
        <v/>
      </c>
      <c r="F289" t="str">
        <f>'Assessed Non-TIF_Combined'!F289</f>
        <v>6516</v>
      </c>
      <c r="G289" t="str">
        <f>'Assessed Non-TIF_Combined'!G289</f>
        <v>Twin Rivers</v>
      </c>
      <c r="H289" s="8">
        <f>SUMPRODUCT(SUMIFS(AssessedValuation[100% Residential],AssessedValuation[Dist],$C289:$E289,AssessedValuation[Tif_NonTIF],$A$4))</f>
        <v>745098</v>
      </c>
      <c r="I289" s="8">
        <f>SUMPRODUCT(SUMIFS(AssessedValuation[100% Ag Land],AssessedValuation[Dist],$C289:$E289,AssessedValuation[Tif_NonTIF],$A$4))</f>
        <v>4439</v>
      </c>
      <c r="J289" s="8">
        <f>SUMPRODUCT(SUMIFS(AssessedValuation[100% Ag Building],AssessedValuation[Dist],$C289:$E289,AssessedValuation[Tif_NonTIF],$A$4))</f>
        <v>0</v>
      </c>
      <c r="K289" s="8">
        <f>SUMPRODUCT(SUMIFS(AssessedValuation[100% Commercial],AssessedValuation[Dist],$C289:$E289,AssessedValuation[Tif_NonTIF],$A$4))</f>
        <v>0</v>
      </c>
      <c r="L289" s="8">
        <f>SUMPRODUCT(SUMIFS(AssessedValuation[100% Industrial],AssessedValuation[Dist],$C289:$E289,AssessedValuation[Tif_NonTIF],$A$4))</f>
        <v>0</v>
      </c>
      <c r="M289" s="8">
        <f>SUMPRODUCT(SUMIFS(AssessedValuation[100% Reserved],AssessedValuation[Dist],$C289:$E289,AssessedValuation[Tif_NonTIF],$A$4))</f>
        <v>0</v>
      </c>
      <c r="N289" s="8">
        <f>SUMPRODUCT(SUMIFS(AssessedValuation[100% Reserved4],AssessedValuation[Dist],$C289,AssessedValuation[Tif_NonTIF],$A$4))</f>
        <v>0</v>
      </c>
      <c r="O289" s="8">
        <f>SUMPRODUCT(SUMIFS(AssessedValuation[100% Railroads],AssessedValuation[Dist],$C289:$E289,AssessedValuation[Tif_NonTIF],$A$4))</f>
        <v>0</v>
      </c>
      <c r="P289" s="8">
        <f>SUMPRODUCT(SUMIFS(AssessedValuation[100% Utilities],AssessedValuation[Dist],$C289:$E289,AssessedValuation[Tif_NonTIF],$A$4))</f>
        <v>0</v>
      </c>
      <c r="Q289" s="8">
        <f>SUMPRODUCT(SUMIFS(AssessedValuation[100% Other],AssessedValuation[Dist],$C289:$E289,AssessedValuation[Tif_NonTIF],$A$4))</f>
        <v>0</v>
      </c>
      <c r="R289" s="8">
        <f>SUMPRODUCT(SUMIFS(AssessedValuation[100% Gross],AssessedValuation[Dist],$C289:$E289,AssessedValuation[Tif_NonTIF],$A$4))</f>
        <v>749537</v>
      </c>
      <c r="S289" s="8">
        <f>SUMPRODUCT(SUMIFS(AssessedValuation[100% Military Exempt],AssessedValuation[Dist],$C289:$E289,AssessedValuation[Tif_NonTIF],$A$4))</f>
        <v>0</v>
      </c>
      <c r="T289" s="8">
        <f>SUMPRODUCT(SUMIFS(AssessedValuation[100% Homestead Exempt],AssessedValuation[Dist],$C289:$E289,AssessedValuation[Tif_NonTIF],$A$4))</f>
        <v>0</v>
      </c>
      <c r="U289" s="8">
        <f>SUMPRODUCT(SUMIFS(AssessedValuation[100% Net],AssessedValuation[Dist],$C289:$E289,AssessedValuation[Tif_NonTIF],$A$4))</f>
        <v>749537</v>
      </c>
      <c r="V289" s="8">
        <f>SUMPRODUCT(SUMIFS(AssessedValuation[100% Gas &amp; Elec Utilities],AssessedValuation[Dist],$C289:$E289,AssessedValuation[Tif_NonTIF],$A$4))</f>
        <v>0</v>
      </c>
      <c r="W289" s="8">
        <f t="shared" si="4"/>
        <v>749537</v>
      </c>
    </row>
    <row r="290" spans="1:23" x14ac:dyDescent="0.25">
      <c r="A290">
        <f>'Assessed Non-TIF_Combined'!A290</f>
        <v>2026</v>
      </c>
      <c r="B290" t="str">
        <f>'Assessed Non-TIF_Combined'!B290</f>
        <v>13</v>
      </c>
      <c r="C290" t="str">
        <f>'Assessed Non-TIF_Combined'!C290</f>
        <v>6534</v>
      </c>
      <c r="D290" t="str">
        <f>'Assessed Non-TIF_Combined'!D290</f>
        <v/>
      </c>
      <c r="E290" t="str">
        <f>'Assessed Non-TIF_Combined'!E290</f>
        <v/>
      </c>
      <c r="F290" t="str">
        <f>'Assessed Non-TIF_Combined'!F290</f>
        <v>6534</v>
      </c>
      <c r="G290" t="str">
        <f>'Assessed Non-TIF_Combined'!G290</f>
        <v>Underwood</v>
      </c>
      <c r="H290" s="8">
        <f>SUMPRODUCT(SUMIFS(AssessedValuation[100% Residential],AssessedValuation[Dist],$C290:$E290,AssessedValuation[Tif_NonTIF],$A$4))</f>
        <v>10632527</v>
      </c>
      <c r="I290" s="8">
        <f>SUMPRODUCT(SUMIFS(AssessedValuation[100% Ag Land],AssessedValuation[Dist],$C290:$E290,AssessedValuation[Tif_NonTIF],$A$4))</f>
        <v>0</v>
      </c>
      <c r="J290" s="8">
        <f>SUMPRODUCT(SUMIFS(AssessedValuation[100% Ag Building],AssessedValuation[Dist],$C290:$E290,AssessedValuation[Tif_NonTIF],$A$4))</f>
        <v>0</v>
      </c>
      <c r="K290" s="8">
        <f>SUMPRODUCT(SUMIFS(AssessedValuation[100% Commercial],AssessedValuation[Dist],$C290:$E290,AssessedValuation[Tif_NonTIF],$A$4))</f>
        <v>2894842</v>
      </c>
      <c r="L290" s="8">
        <f>SUMPRODUCT(SUMIFS(AssessedValuation[100% Industrial],AssessedValuation[Dist],$C290:$E290,AssessedValuation[Tif_NonTIF],$A$4))</f>
        <v>0</v>
      </c>
      <c r="M290" s="8">
        <f>SUMPRODUCT(SUMIFS(AssessedValuation[100% Reserved],AssessedValuation[Dist],$C290:$E290,AssessedValuation[Tif_NonTIF],$A$4))</f>
        <v>0</v>
      </c>
      <c r="N290" s="8">
        <f>SUMPRODUCT(SUMIFS(AssessedValuation[100% Reserved4],AssessedValuation[Dist],$C290,AssessedValuation[Tif_NonTIF],$A$4))</f>
        <v>0</v>
      </c>
      <c r="O290" s="8">
        <f>SUMPRODUCT(SUMIFS(AssessedValuation[100% Railroads],AssessedValuation[Dist],$C290:$E290,AssessedValuation[Tif_NonTIF],$A$4))</f>
        <v>0</v>
      </c>
      <c r="P290" s="8">
        <f>SUMPRODUCT(SUMIFS(AssessedValuation[100% Utilities],AssessedValuation[Dist],$C290:$E290,AssessedValuation[Tif_NonTIF],$A$4))</f>
        <v>0</v>
      </c>
      <c r="Q290" s="8">
        <f>SUMPRODUCT(SUMIFS(AssessedValuation[100% Other],AssessedValuation[Dist],$C290:$E290,AssessedValuation[Tif_NonTIF],$A$4))</f>
        <v>0</v>
      </c>
      <c r="R290" s="8">
        <f>SUMPRODUCT(SUMIFS(AssessedValuation[100% Gross],AssessedValuation[Dist],$C290:$E290,AssessedValuation[Tif_NonTIF],$A$4))</f>
        <v>13527369</v>
      </c>
      <c r="S290" s="8">
        <f>SUMPRODUCT(SUMIFS(AssessedValuation[100% Military Exempt],AssessedValuation[Dist],$C290:$E290,AssessedValuation[Tif_NonTIF],$A$4))</f>
        <v>12000</v>
      </c>
      <c r="T290" s="8">
        <f>SUMPRODUCT(SUMIFS(AssessedValuation[100% Homestead Exempt],AssessedValuation[Dist],$C290:$E290,AssessedValuation[Tif_NonTIF],$A$4))</f>
        <v>13000</v>
      </c>
      <c r="U290" s="8">
        <f>SUMPRODUCT(SUMIFS(AssessedValuation[100% Net],AssessedValuation[Dist],$C290:$E290,AssessedValuation[Tif_NonTIF],$A$4))</f>
        <v>13502369</v>
      </c>
      <c r="V290" s="8">
        <f>SUMPRODUCT(SUMIFS(AssessedValuation[100% Gas &amp; Elec Utilities],AssessedValuation[Dist],$C290:$E290,AssessedValuation[Tif_NonTIF],$A$4))</f>
        <v>0</v>
      </c>
      <c r="W290" s="8">
        <f t="shared" si="4"/>
        <v>13502369</v>
      </c>
    </row>
    <row r="291" spans="1:23" x14ac:dyDescent="0.25">
      <c r="A291">
        <f>'Assessed Non-TIF_Combined'!A291</f>
        <v>2026</v>
      </c>
      <c r="B291" t="str">
        <f>'Assessed Non-TIF_Combined'!B291</f>
        <v>07</v>
      </c>
      <c r="C291" t="str">
        <f>'Assessed Non-TIF_Combined'!C291</f>
        <v>1935</v>
      </c>
      <c r="D291" t="str">
        <f>'Assessed Non-TIF_Combined'!D291</f>
        <v/>
      </c>
      <c r="E291" t="str">
        <f>'Assessed Non-TIF_Combined'!E291</f>
        <v/>
      </c>
      <c r="F291" t="str">
        <f>'Assessed Non-TIF_Combined'!F291</f>
        <v>6536</v>
      </c>
      <c r="G291" t="str">
        <f>'Assessed Non-TIF_Combined'!G291</f>
        <v>Union</v>
      </c>
      <c r="H291" s="8">
        <f>SUMPRODUCT(SUMIFS(AssessedValuation[100% Residential],AssessedValuation[Dist],$C291:$E291,AssessedValuation[Tif_NonTIF],$A$4))</f>
        <v>14627422</v>
      </c>
      <c r="I291" s="8">
        <f>SUMPRODUCT(SUMIFS(AssessedValuation[100% Ag Land],AssessedValuation[Dist],$C291:$E291,AssessedValuation[Tif_NonTIF],$A$4))</f>
        <v>462944</v>
      </c>
      <c r="J291" s="8">
        <f>SUMPRODUCT(SUMIFS(AssessedValuation[100% Ag Building],AssessedValuation[Dist],$C291:$E291,AssessedValuation[Tif_NonTIF],$A$4))</f>
        <v>0</v>
      </c>
      <c r="K291" s="8">
        <f>SUMPRODUCT(SUMIFS(AssessedValuation[100% Commercial],AssessedValuation[Dist],$C291:$E291,AssessedValuation[Tif_NonTIF],$A$4))</f>
        <v>588389</v>
      </c>
      <c r="L291" s="8">
        <f>SUMPRODUCT(SUMIFS(AssessedValuation[100% Industrial],AssessedValuation[Dist],$C291:$E291,AssessedValuation[Tif_NonTIF],$A$4))</f>
        <v>5577</v>
      </c>
      <c r="M291" s="8">
        <f>SUMPRODUCT(SUMIFS(AssessedValuation[100% Reserved],AssessedValuation[Dist],$C291:$E291,AssessedValuation[Tif_NonTIF],$A$4))</f>
        <v>0</v>
      </c>
      <c r="N291" s="8">
        <f>SUMPRODUCT(SUMIFS(AssessedValuation[100% Reserved4],AssessedValuation[Dist],$C291,AssessedValuation[Tif_NonTIF],$A$4))</f>
        <v>0</v>
      </c>
      <c r="O291" s="8">
        <f>SUMPRODUCT(SUMIFS(AssessedValuation[100% Railroads],AssessedValuation[Dist],$C291:$E291,AssessedValuation[Tif_NonTIF],$A$4))</f>
        <v>0</v>
      </c>
      <c r="P291" s="8">
        <f>SUMPRODUCT(SUMIFS(AssessedValuation[100% Utilities],AssessedValuation[Dist],$C291:$E291,AssessedValuation[Tif_NonTIF],$A$4))</f>
        <v>0</v>
      </c>
      <c r="Q291" s="8">
        <f>SUMPRODUCT(SUMIFS(AssessedValuation[100% Other],AssessedValuation[Dist],$C291:$E291,AssessedValuation[Tif_NonTIF],$A$4))</f>
        <v>0</v>
      </c>
      <c r="R291" s="8">
        <f>SUMPRODUCT(SUMIFS(AssessedValuation[100% Gross],AssessedValuation[Dist],$C291:$E291,AssessedValuation[Tif_NonTIF],$A$4))</f>
        <v>15684332</v>
      </c>
      <c r="S291" s="8">
        <f>SUMPRODUCT(SUMIFS(AssessedValuation[100% Military Exempt],AssessedValuation[Dist],$C291:$E291,AssessedValuation[Tif_NonTIF],$A$4))</f>
        <v>20000</v>
      </c>
      <c r="T291" s="8">
        <f>SUMPRODUCT(SUMIFS(AssessedValuation[100% Homestead Exempt],AssessedValuation[Dist],$C291:$E291,AssessedValuation[Tif_NonTIF],$A$4))</f>
        <v>39000</v>
      </c>
      <c r="U291" s="8">
        <f>SUMPRODUCT(SUMIFS(AssessedValuation[100% Net],AssessedValuation[Dist],$C291:$E291,AssessedValuation[Tif_NonTIF],$A$4))</f>
        <v>15625332</v>
      </c>
      <c r="V291" s="8">
        <f>SUMPRODUCT(SUMIFS(AssessedValuation[100% Gas &amp; Elec Utilities],AssessedValuation[Dist],$C291:$E291,AssessedValuation[Tif_NonTIF],$A$4))</f>
        <v>0</v>
      </c>
      <c r="W291" s="8">
        <f t="shared" si="4"/>
        <v>15625332</v>
      </c>
    </row>
    <row r="292" spans="1:23" x14ac:dyDescent="0.25">
      <c r="A292">
        <f>'Assessed Non-TIF_Combined'!A292</f>
        <v>2026</v>
      </c>
      <c r="B292" t="str">
        <f>'Assessed Non-TIF_Combined'!B292</f>
        <v>11</v>
      </c>
      <c r="C292" t="str">
        <f>'Assessed Non-TIF_Combined'!C292</f>
        <v>6561</v>
      </c>
      <c r="D292" t="str">
        <f>'Assessed Non-TIF_Combined'!D292</f>
        <v/>
      </c>
      <c r="E292" t="str">
        <f>'Assessed Non-TIF_Combined'!E292</f>
        <v/>
      </c>
      <c r="F292" t="str">
        <f>'Assessed Non-TIF_Combined'!F292</f>
        <v>6561</v>
      </c>
      <c r="G292" t="str">
        <f>'Assessed Non-TIF_Combined'!G292</f>
        <v>United</v>
      </c>
      <c r="H292" s="8">
        <f>SUMPRODUCT(SUMIFS(AssessedValuation[100% Residential],AssessedValuation[Dist],$C292:$E292,AssessedValuation[Tif_NonTIF],$A$4))</f>
        <v>2441173</v>
      </c>
      <c r="I292" s="8">
        <f>SUMPRODUCT(SUMIFS(AssessedValuation[100% Ag Land],AssessedValuation[Dist],$C292:$E292,AssessedValuation[Tif_NonTIF],$A$4))</f>
        <v>2010128</v>
      </c>
      <c r="J292" s="8">
        <f>SUMPRODUCT(SUMIFS(AssessedValuation[100% Ag Building],AssessedValuation[Dist],$C292:$E292,AssessedValuation[Tif_NonTIF],$A$4))</f>
        <v>75414</v>
      </c>
      <c r="K292" s="8">
        <f>SUMPRODUCT(SUMIFS(AssessedValuation[100% Commercial],AssessedValuation[Dist],$C292:$E292,AssessedValuation[Tif_NonTIF],$A$4))</f>
        <v>14022547</v>
      </c>
      <c r="L292" s="8">
        <f>SUMPRODUCT(SUMIFS(AssessedValuation[100% Industrial],AssessedValuation[Dist],$C292:$E292,AssessedValuation[Tif_NonTIF],$A$4))</f>
        <v>16899328</v>
      </c>
      <c r="M292" s="8">
        <f>SUMPRODUCT(SUMIFS(AssessedValuation[100% Reserved],AssessedValuation[Dist],$C292:$E292,AssessedValuation[Tif_NonTIF],$A$4))</f>
        <v>0</v>
      </c>
      <c r="N292" s="8">
        <f>SUMPRODUCT(SUMIFS(AssessedValuation[100% Reserved4],AssessedValuation[Dist],$C292,AssessedValuation[Tif_NonTIF],$A$4))</f>
        <v>0</v>
      </c>
      <c r="O292" s="8">
        <f>SUMPRODUCT(SUMIFS(AssessedValuation[100% Railroads],AssessedValuation[Dist],$C292:$E292,AssessedValuation[Tif_NonTIF],$A$4))</f>
        <v>0</v>
      </c>
      <c r="P292" s="8">
        <f>SUMPRODUCT(SUMIFS(AssessedValuation[100% Utilities],AssessedValuation[Dist],$C292:$E292,AssessedValuation[Tif_NonTIF],$A$4))</f>
        <v>0</v>
      </c>
      <c r="Q292" s="8">
        <f>SUMPRODUCT(SUMIFS(AssessedValuation[100% Other],AssessedValuation[Dist],$C292:$E292,AssessedValuation[Tif_NonTIF],$A$4))</f>
        <v>0</v>
      </c>
      <c r="R292" s="8">
        <f>SUMPRODUCT(SUMIFS(AssessedValuation[100% Gross],AssessedValuation[Dist],$C292:$E292,AssessedValuation[Tif_NonTIF],$A$4))</f>
        <v>35448590</v>
      </c>
      <c r="S292" s="8">
        <f>SUMPRODUCT(SUMIFS(AssessedValuation[100% Military Exempt],AssessedValuation[Dist],$C292:$E292,AssessedValuation[Tif_NonTIF],$A$4))</f>
        <v>28000</v>
      </c>
      <c r="T292" s="8">
        <f>SUMPRODUCT(SUMIFS(AssessedValuation[100% Homestead Exempt],AssessedValuation[Dist],$C292:$E292,AssessedValuation[Tif_NonTIF],$A$4))</f>
        <v>0</v>
      </c>
      <c r="U292" s="8">
        <f>SUMPRODUCT(SUMIFS(AssessedValuation[100% Net],AssessedValuation[Dist],$C292:$E292,AssessedValuation[Tif_NonTIF],$A$4))</f>
        <v>35420590</v>
      </c>
      <c r="V292" s="8">
        <f>SUMPRODUCT(SUMIFS(AssessedValuation[100% Gas &amp; Elec Utilities],AssessedValuation[Dist],$C292:$E292,AssessedValuation[Tif_NonTIF],$A$4))</f>
        <v>0</v>
      </c>
      <c r="W292" s="8">
        <f t="shared" si="4"/>
        <v>35420590</v>
      </c>
    </row>
    <row r="293" spans="1:23" x14ac:dyDescent="0.25">
      <c r="A293">
        <f>'Assessed Non-TIF_Combined'!A293</f>
        <v>2026</v>
      </c>
      <c r="B293" t="str">
        <f>'Assessed Non-TIF_Combined'!B293</f>
        <v>11</v>
      </c>
      <c r="C293" t="str">
        <f>'Assessed Non-TIF_Combined'!C293</f>
        <v>6579</v>
      </c>
      <c r="D293" t="str">
        <f>'Assessed Non-TIF_Combined'!D293</f>
        <v/>
      </c>
      <c r="E293" t="str">
        <f>'Assessed Non-TIF_Combined'!E293</f>
        <v/>
      </c>
      <c r="F293" t="str">
        <f>'Assessed Non-TIF_Combined'!F293</f>
        <v>6579</v>
      </c>
      <c r="G293" t="str">
        <f>'Assessed Non-TIF_Combined'!G293</f>
        <v>Urbandale</v>
      </c>
      <c r="H293" s="8">
        <f>SUMPRODUCT(SUMIFS(AssessedValuation[100% Residential],AssessedValuation[Dist],$C293:$E293,AssessedValuation[Tif_NonTIF],$A$4))</f>
        <v>8265240</v>
      </c>
      <c r="I293" s="8">
        <f>SUMPRODUCT(SUMIFS(AssessedValuation[100% Ag Land],AssessedValuation[Dist],$C293:$E293,AssessedValuation[Tif_NonTIF],$A$4))</f>
        <v>0</v>
      </c>
      <c r="J293" s="8">
        <f>SUMPRODUCT(SUMIFS(AssessedValuation[100% Ag Building],AssessedValuation[Dist],$C293:$E293,AssessedValuation[Tif_NonTIF],$A$4))</f>
        <v>0</v>
      </c>
      <c r="K293" s="8">
        <f>SUMPRODUCT(SUMIFS(AssessedValuation[100% Commercial],AssessedValuation[Dist],$C293:$E293,AssessedValuation[Tif_NonTIF],$A$4))</f>
        <v>146822540</v>
      </c>
      <c r="L293" s="8">
        <f>SUMPRODUCT(SUMIFS(AssessedValuation[100% Industrial],AssessedValuation[Dist],$C293:$E293,AssessedValuation[Tif_NonTIF],$A$4))</f>
        <v>6222876</v>
      </c>
      <c r="M293" s="8">
        <f>SUMPRODUCT(SUMIFS(AssessedValuation[100% Reserved],AssessedValuation[Dist],$C293:$E293,AssessedValuation[Tif_NonTIF],$A$4))</f>
        <v>0</v>
      </c>
      <c r="N293" s="8">
        <f>SUMPRODUCT(SUMIFS(AssessedValuation[100% Reserved4],AssessedValuation[Dist],$C293,AssessedValuation[Tif_NonTIF],$A$4))</f>
        <v>0</v>
      </c>
      <c r="O293" s="8">
        <f>SUMPRODUCT(SUMIFS(AssessedValuation[100% Railroads],AssessedValuation[Dist],$C293:$E293,AssessedValuation[Tif_NonTIF],$A$4))</f>
        <v>0</v>
      </c>
      <c r="P293" s="8">
        <f>SUMPRODUCT(SUMIFS(AssessedValuation[100% Utilities],AssessedValuation[Dist],$C293:$E293,AssessedValuation[Tif_NonTIF],$A$4))</f>
        <v>0</v>
      </c>
      <c r="Q293" s="8">
        <f>SUMPRODUCT(SUMIFS(AssessedValuation[100% Other],AssessedValuation[Dist],$C293:$E293,AssessedValuation[Tif_NonTIF],$A$4))</f>
        <v>0</v>
      </c>
      <c r="R293" s="8">
        <f>SUMPRODUCT(SUMIFS(AssessedValuation[100% Gross],AssessedValuation[Dist],$C293:$E293,AssessedValuation[Tif_NonTIF],$A$4))</f>
        <v>161310656</v>
      </c>
      <c r="S293" s="8">
        <f>SUMPRODUCT(SUMIFS(AssessedValuation[100% Military Exempt],AssessedValuation[Dist],$C293:$E293,AssessedValuation[Tif_NonTIF],$A$4))</f>
        <v>0</v>
      </c>
      <c r="T293" s="8">
        <f>SUMPRODUCT(SUMIFS(AssessedValuation[100% Homestead Exempt],AssessedValuation[Dist],$C293:$E293,AssessedValuation[Tif_NonTIF],$A$4))</f>
        <v>0</v>
      </c>
      <c r="U293" s="8">
        <f>SUMPRODUCT(SUMIFS(AssessedValuation[100% Net],AssessedValuation[Dist],$C293:$E293,AssessedValuation[Tif_NonTIF],$A$4))</f>
        <v>161310656</v>
      </c>
      <c r="V293" s="8">
        <f>SUMPRODUCT(SUMIFS(AssessedValuation[100% Gas &amp; Elec Utilities],AssessedValuation[Dist],$C293:$E293,AssessedValuation[Tif_NonTIF],$A$4))</f>
        <v>0</v>
      </c>
      <c r="W293" s="8">
        <f t="shared" si="4"/>
        <v>161310656</v>
      </c>
    </row>
    <row r="294" spans="1:23" x14ac:dyDescent="0.25">
      <c r="A294">
        <f>'Assessed Non-TIF_Combined'!A294</f>
        <v>2026</v>
      </c>
      <c r="B294" t="str">
        <f>'Assessed Non-TIF_Combined'!B294</f>
        <v>15</v>
      </c>
      <c r="C294" t="str">
        <f>'Assessed Non-TIF_Combined'!C294</f>
        <v>6592</v>
      </c>
      <c r="D294" t="str">
        <f>'Assessed Non-TIF_Combined'!D294</f>
        <v/>
      </c>
      <c r="E294" t="str">
        <f>'Assessed Non-TIF_Combined'!E294</f>
        <v/>
      </c>
      <c r="F294" t="str">
        <f>'Assessed Non-TIF_Combined'!F294</f>
        <v>6592</v>
      </c>
      <c r="G294" t="str">
        <f>'Assessed Non-TIF_Combined'!G294</f>
        <v>Van Buren County</v>
      </c>
      <c r="H294" s="8">
        <f>SUMPRODUCT(SUMIFS(AssessedValuation[100% Residential],AssessedValuation[Dist],$C294:$E294,AssessedValuation[Tif_NonTIF],$A$4))</f>
        <v>0</v>
      </c>
      <c r="I294" s="8">
        <f>SUMPRODUCT(SUMIFS(AssessedValuation[100% Ag Land],AssessedValuation[Dist],$C294:$E294,AssessedValuation[Tif_NonTIF],$A$4))</f>
        <v>0</v>
      </c>
      <c r="J294" s="8">
        <f>SUMPRODUCT(SUMIFS(AssessedValuation[100% Ag Building],AssessedValuation[Dist],$C294:$E294,AssessedValuation[Tif_NonTIF],$A$4))</f>
        <v>0</v>
      </c>
      <c r="K294" s="8">
        <f>SUMPRODUCT(SUMIFS(AssessedValuation[100% Commercial],AssessedValuation[Dist],$C294:$E294,AssessedValuation[Tif_NonTIF],$A$4))</f>
        <v>0</v>
      </c>
      <c r="L294" s="8">
        <f>SUMPRODUCT(SUMIFS(AssessedValuation[100% Industrial],AssessedValuation[Dist],$C294:$E294,AssessedValuation[Tif_NonTIF],$A$4))</f>
        <v>0</v>
      </c>
      <c r="M294" s="8">
        <f>SUMPRODUCT(SUMIFS(AssessedValuation[100% Reserved],AssessedValuation[Dist],$C294:$E294,AssessedValuation[Tif_NonTIF],$A$4))</f>
        <v>0</v>
      </c>
      <c r="N294" s="8">
        <f>SUMPRODUCT(SUMIFS(AssessedValuation[100% Reserved4],AssessedValuation[Dist],$C294,AssessedValuation[Tif_NonTIF],$A$4))</f>
        <v>0</v>
      </c>
      <c r="O294" s="8">
        <f>SUMPRODUCT(SUMIFS(AssessedValuation[100% Railroads],AssessedValuation[Dist],$C294:$E294,AssessedValuation[Tif_NonTIF],$A$4))</f>
        <v>0</v>
      </c>
      <c r="P294" s="8">
        <f>SUMPRODUCT(SUMIFS(AssessedValuation[100% Utilities],AssessedValuation[Dist],$C294:$E294,AssessedValuation[Tif_NonTIF],$A$4))</f>
        <v>0</v>
      </c>
      <c r="Q294" s="8">
        <f>SUMPRODUCT(SUMIFS(AssessedValuation[100% Other],AssessedValuation[Dist],$C294:$E294,AssessedValuation[Tif_NonTIF],$A$4))</f>
        <v>0</v>
      </c>
      <c r="R294" s="8">
        <f>SUMPRODUCT(SUMIFS(AssessedValuation[100% Gross],AssessedValuation[Dist],$C294:$E294,AssessedValuation[Tif_NonTIF],$A$4))</f>
        <v>0</v>
      </c>
      <c r="S294" s="8">
        <f>SUMPRODUCT(SUMIFS(AssessedValuation[100% Military Exempt],AssessedValuation[Dist],$C294:$E294,AssessedValuation[Tif_NonTIF],$A$4))</f>
        <v>0</v>
      </c>
      <c r="T294" s="8">
        <f>SUMPRODUCT(SUMIFS(AssessedValuation[100% Homestead Exempt],AssessedValuation[Dist],$C294:$E294,AssessedValuation[Tif_NonTIF],$A$4))</f>
        <v>0</v>
      </c>
      <c r="U294" s="8">
        <f>SUMPRODUCT(SUMIFS(AssessedValuation[100% Net],AssessedValuation[Dist],$C294:$E294,AssessedValuation[Tif_NonTIF],$A$4))</f>
        <v>0</v>
      </c>
      <c r="V294" s="8">
        <f>SUMPRODUCT(SUMIFS(AssessedValuation[100% Gas &amp; Elec Utilities],AssessedValuation[Dist],$C294:$E294,AssessedValuation[Tif_NonTIF],$A$4))</f>
        <v>0</v>
      </c>
      <c r="W294" s="8">
        <f t="shared" si="4"/>
        <v>0</v>
      </c>
    </row>
    <row r="295" spans="1:23" x14ac:dyDescent="0.25">
      <c r="A295">
        <f>'Assessed Non-TIF_Combined'!A295</f>
        <v>2026</v>
      </c>
      <c r="B295" t="str">
        <f>'Assessed Non-TIF_Combined'!B295</f>
        <v>11</v>
      </c>
      <c r="C295" t="str">
        <f>'Assessed Non-TIF_Combined'!C295</f>
        <v>6615</v>
      </c>
      <c r="D295" t="str">
        <f>'Assessed Non-TIF_Combined'!D295</f>
        <v/>
      </c>
      <c r="E295" t="str">
        <f>'Assessed Non-TIF_Combined'!E295</f>
        <v/>
      </c>
      <c r="F295" t="str">
        <f>'Assessed Non-TIF_Combined'!F295</f>
        <v>6615</v>
      </c>
      <c r="G295" t="str">
        <f>'Assessed Non-TIF_Combined'!G295</f>
        <v>Van Meter</v>
      </c>
      <c r="H295" s="8">
        <f>SUMPRODUCT(SUMIFS(AssessedValuation[100% Residential],AssessedValuation[Dist],$C295:$E295,AssessedValuation[Tif_NonTIF],$A$4))</f>
        <v>13233697</v>
      </c>
      <c r="I295" s="8">
        <f>SUMPRODUCT(SUMIFS(AssessedValuation[100% Ag Land],AssessedValuation[Dist],$C295:$E295,AssessedValuation[Tif_NonTIF],$A$4))</f>
        <v>0</v>
      </c>
      <c r="J295" s="8">
        <f>SUMPRODUCT(SUMIFS(AssessedValuation[100% Ag Building],AssessedValuation[Dist],$C295:$E295,AssessedValuation[Tif_NonTIF],$A$4))</f>
        <v>0</v>
      </c>
      <c r="K295" s="8">
        <f>SUMPRODUCT(SUMIFS(AssessedValuation[100% Commercial],AssessedValuation[Dist],$C295:$E295,AssessedValuation[Tif_NonTIF],$A$4))</f>
        <v>7554741</v>
      </c>
      <c r="L295" s="8">
        <f>SUMPRODUCT(SUMIFS(AssessedValuation[100% Industrial],AssessedValuation[Dist],$C295:$E295,AssessedValuation[Tif_NonTIF],$A$4))</f>
        <v>0</v>
      </c>
      <c r="M295" s="8">
        <f>SUMPRODUCT(SUMIFS(AssessedValuation[100% Reserved],AssessedValuation[Dist],$C295:$E295,AssessedValuation[Tif_NonTIF],$A$4))</f>
        <v>0</v>
      </c>
      <c r="N295" s="8">
        <f>SUMPRODUCT(SUMIFS(AssessedValuation[100% Reserved4],AssessedValuation[Dist],$C295,AssessedValuation[Tif_NonTIF],$A$4))</f>
        <v>0</v>
      </c>
      <c r="O295" s="8">
        <f>SUMPRODUCT(SUMIFS(AssessedValuation[100% Railroads],AssessedValuation[Dist],$C295:$E295,AssessedValuation[Tif_NonTIF],$A$4))</f>
        <v>0</v>
      </c>
      <c r="P295" s="8">
        <f>SUMPRODUCT(SUMIFS(AssessedValuation[100% Utilities],AssessedValuation[Dist],$C295:$E295,AssessedValuation[Tif_NonTIF],$A$4))</f>
        <v>0</v>
      </c>
      <c r="Q295" s="8">
        <f>SUMPRODUCT(SUMIFS(AssessedValuation[100% Other],AssessedValuation[Dist],$C295:$E295,AssessedValuation[Tif_NonTIF],$A$4))</f>
        <v>0</v>
      </c>
      <c r="R295" s="8">
        <f>SUMPRODUCT(SUMIFS(AssessedValuation[100% Gross],AssessedValuation[Dist],$C295:$E295,AssessedValuation[Tif_NonTIF],$A$4))</f>
        <v>20788438</v>
      </c>
      <c r="S295" s="8">
        <f>SUMPRODUCT(SUMIFS(AssessedValuation[100% Military Exempt],AssessedValuation[Dist],$C295:$E295,AssessedValuation[Tif_NonTIF],$A$4))</f>
        <v>0</v>
      </c>
      <c r="T295" s="8">
        <f>SUMPRODUCT(SUMIFS(AssessedValuation[100% Homestead Exempt],AssessedValuation[Dist],$C295:$E295,AssessedValuation[Tif_NonTIF],$A$4))</f>
        <v>0</v>
      </c>
      <c r="U295" s="8">
        <f>SUMPRODUCT(SUMIFS(AssessedValuation[100% Net],AssessedValuation[Dist],$C295:$E295,AssessedValuation[Tif_NonTIF],$A$4))</f>
        <v>20788438</v>
      </c>
      <c r="V295" s="8">
        <f>SUMPRODUCT(SUMIFS(AssessedValuation[100% Gas &amp; Elec Utilities],AssessedValuation[Dist],$C295:$E295,AssessedValuation[Tif_NonTIF],$A$4))</f>
        <v>0</v>
      </c>
      <c r="W295" s="8">
        <f t="shared" si="4"/>
        <v>20788438</v>
      </c>
    </row>
    <row r="296" spans="1:23" x14ac:dyDescent="0.25">
      <c r="A296">
        <f>'Assessed Non-TIF_Combined'!A296</f>
        <v>2026</v>
      </c>
      <c r="B296" t="str">
        <f>'Assessed Non-TIF_Combined'!B296</f>
        <v>13</v>
      </c>
      <c r="C296" t="str">
        <f>'Assessed Non-TIF_Combined'!C296</f>
        <v>6651</v>
      </c>
      <c r="D296" t="str">
        <f>'Assessed Non-TIF_Combined'!D296</f>
        <v/>
      </c>
      <c r="E296" t="str">
        <f>'Assessed Non-TIF_Combined'!E296</f>
        <v/>
      </c>
      <c r="F296" t="str">
        <f>'Assessed Non-TIF_Combined'!F296</f>
        <v>6651</v>
      </c>
      <c r="G296" t="str">
        <f>'Assessed Non-TIF_Combined'!G296</f>
        <v>Villisca</v>
      </c>
      <c r="H296" s="8">
        <f>SUMPRODUCT(SUMIFS(AssessedValuation[100% Residential],AssessedValuation[Dist],$C296:$E296,AssessedValuation[Tif_NonTIF],$A$4))</f>
        <v>0</v>
      </c>
      <c r="I296" s="8">
        <f>SUMPRODUCT(SUMIFS(AssessedValuation[100% Ag Land],AssessedValuation[Dist],$C296:$E296,AssessedValuation[Tif_NonTIF],$A$4))</f>
        <v>0</v>
      </c>
      <c r="J296" s="8">
        <f>SUMPRODUCT(SUMIFS(AssessedValuation[100% Ag Building],AssessedValuation[Dist],$C296:$E296,AssessedValuation[Tif_NonTIF],$A$4))</f>
        <v>0</v>
      </c>
      <c r="K296" s="8">
        <f>SUMPRODUCT(SUMIFS(AssessedValuation[100% Commercial],AssessedValuation[Dist],$C296:$E296,AssessedValuation[Tif_NonTIF],$A$4))</f>
        <v>0</v>
      </c>
      <c r="L296" s="8">
        <f>SUMPRODUCT(SUMIFS(AssessedValuation[100% Industrial],AssessedValuation[Dist],$C296:$E296,AssessedValuation[Tif_NonTIF],$A$4))</f>
        <v>0</v>
      </c>
      <c r="M296" s="8">
        <f>SUMPRODUCT(SUMIFS(AssessedValuation[100% Reserved],AssessedValuation[Dist],$C296:$E296,AssessedValuation[Tif_NonTIF],$A$4))</f>
        <v>0</v>
      </c>
      <c r="N296" s="8">
        <f>SUMPRODUCT(SUMIFS(AssessedValuation[100% Reserved4],AssessedValuation[Dist],$C296,AssessedValuation[Tif_NonTIF],$A$4))</f>
        <v>0</v>
      </c>
      <c r="O296" s="8">
        <f>SUMPRODUCT(SUMIFS(AssessedValuation[100% Railroads],AssessedValuation[Dist],$C296:$E296,AssessedValuation[Tif_NonTIF],$A$4))</f>
        <v>0</v>
      </c>
      <c r="P296" s="8">
        <f>SUMPRODUCT(SUMIFS(AssessedValuation[100% Utilities],AssessedValuation[Dist],$C296:$E296,AssessedValuation[Tif_NonTIF],$A$4))</f>
        <v>0</v>
      </c>
      <c r="Q296" s="8">
        <f>SUMPRODUCT(SUMIFS(AssessedValuation[100% Other],AssessedValuation[Dist],$C296:$E296,AssessedValuation[Tif_NonTIF],$A$4))</f>
        <v>0</v>
      </c>
      <c r="R296" s="8">
        <f>SUMPRODUCT(SUMIFS(AssessedValuation[100% Gross],AssessedValuation[Dist],$C296:$E296,AssessedValuation[Tif_NonTIF],$A$4))</f>
        <v>0</v>
      </c>
      <c r="S296" s="8">
        <f>SUMPRODUCT(SUMIFS(AssessedValuation[100% Military Exempt],AssessedValuation[Dist],$C296:$E296,AssessedValuation[Tif_NonTIF],$A$4))</f>
        <v>0</v>
      </c>
      <c r="T296" s="8">
        <f>SUMPRODUCT(SUMIFS(AssessedValuation[100% Homestead Exempt],AssessedValuation[Dist],$C296:$E296,AssessedValuation[Tif_NonTIF],$A$4))</f>
        <v>0</v>
      </c>
      <c r="U296" s="8">
        <f>SUMPRODUCT(SUMIFS(AssessedValuation[100% Net],AssessedValuation[Dist],$C296:$E296,AssessedValuation[Tif_NonTIF],$A$4))</f>
        <v>0</v>
      </c>
      <c r="V296" s="8">
        <f>SUMPRODUCT(SUMIFS(AssessedValuation[100% Gas &amp; Elec Utilities],AssessedValuation[Dist],$C296:$E296,AssessedValuation[Tif_NonTIF],$A$4))</f>
        <v>0</v>
      </c>
      <c r="W296" s="8">
        <f t="shared" si="4"/>
        <v>0</v>
      </c>
    </row>
    <row r="297" spans="1:23" x14ac:dyDescent="0.25">
      <c r="A297">
        <f>'Assessed Non-TIF_Combined'!A297</f>
        <v>2026</v>
      </c>
      <c r="B297" t="str">
        <f>'Assessed Non-TIF_Combined'!B297</f>
        <v>10</v>
      </c>
      <c r="C297" t="str">
        <f>'Assessed Non-TIF_Combined'!C297</f>
        <v>6660</v>
      </c>
      <c r="D297" t="str">
        <f>'Assessed Non-TIF_Combined'!D297</f>
        <v/>
      </c>
      <c r="E297" t="str">
        <f>'Assessed Non-TIF_Combined'!E297</f>
        <v/>
      </c>
      <c r="F297" t="str">
        <f>'Assessed Non-TIF_Combined'!F297</f>
        <v>6660</v>
      </c>
      <c r="G297" t="str">
        <f>'Assessed Non-TIF_Combined'!G297</f>
        <v>Vinton-Shellsburg</v>
      </c>
      <c r="H297" s="8">
        <f>SUMPRODUCT(SUMIFS(AssessedValuation[100% Residential],AssessedValuation[Dist],$C297:$E297,AssessedValuation[Tif_NonTIF],$A$4))</f>
        <v>11379308</v>
      </c>
      <c r="I297" s="8">
        <f>SUMPRODUCT(SUMIFS(AssessedValuation[100% Ag Land],AssessedValuation[Dist],$C297:$E297,AssessedValuation[Tif_NonTIF],$A$4))</f>
        <v>74680</v>
      </c>
      <c r="J297" s="8">
        <f>SUMPRODUCT(SUMIFS(AssessedValuation[100% Ag Building],AssessedValuation[Dist],$C297:$E297,AssessedValuation[Tif_NonTIF],$A$4))</f>
        <v>0</v>
      </c>
      <c r="K297" s="8">
        <f>SUMPRODUCT(SUMIFS(AssessedValuation[100% Commercial],AssessedValuation[Dist],$C297:$E297,AssessedValuation[Tif_NonTIF],$A$4))</f>
        <v>96715</v>
      </c>
      <c r="L297" s="8">
        <f>SUMPRODUCT(SUMIFS(AssessedValuation[100% Industrial],AssessedValuation[Dist],$C297:$E297,AssessedValuation[Tif_NonTIF],$A$4))</f>
        <v>0</v>
      </c>
      <c r="M297" s="8">
        <f>SUMPRODUCT(SUMIFS(AssessedValuation[100% Reserved],AssessedValuation[Dist],$C297:$E297,AssessedValuation[Tif_NonTIF],$A$4))</f>
        <v>0</v>
      </c>
      <c r="N297" s="8">
        <f>SUMPRODUCT(SUMIFS(AssessedValuation[100% Reserved4],AssessedValuation[Dist],$C297,AssessedValuation[Tif_NonTIF],$A$4))</f>
        <v>0</v>
      </c>
      <c r="O297" s="8">
        <f>SUMPRODUCT(SUMIFS(AssessedValuation[100% Railroads],AssessedValuation[Dist],$C297:$E297,AssessedValuation[Tif_NonTIF],$A$4))</f>
        <v>0</v>
      </c>
      <c r="P297" s="8">
        <f>SUMPRODUCT(SUMIFS(AssessedValuation[100% Utilities],AssessedValuation[Dist],$C297:$E297,AssessedValuation[Tif_NonTIF],$A$4))</f>
        <v>0</v>
      </c>
      <c r="Q297" s="8">
        <f>SUMPRODUCT(SUMIFS(AssessedValuation[100% Other],AssessedValuation[Dist],$C297:$E297,AssessedValuation[Tif_NonTIF],$A$4))</f>
        <v>0</v>
      </c>
      <c r="R297" s="8">
        <f>SUMPRODUCT(SUMIFS(AssessedValuation[100% Gross],AssessedValuation[Dist],$C297:$E297,AssessedValuation[Tif_NonTIF],$A$4))</f>
        <v>11550703</v>
      </c>
      <c r="S297" s="8">
        <f>SUMPRODUCT(SUMIFS(AssessedValuation[100% Military Exempt],AssessedValuation[Dist],$C297:$E297,AssessedValuation[Tif_NonTIF],$A$4))</f>
        <v>8000</v>
      </c>
      <c r="T297" s="8">
        <f>SUMPRODUCT(SUMIFS(AssessedValuation[100% Homestead Exempt],AssessedValuation[Dist],$C297:$E297,AssessedValuation[Tif_NonTIF],$A$4))</f>
        <v>32500</v>
      </c>
      <c r="U297" s="8">
        <f>SUMPRODUCT(SUMIFS(AssessedValuation[100% Net],AssessedValuation[Dist],$C297:$E297,AssessedValuation[Tif_NonTIF],$A$4))</f>
        <v>11510203</v>
      </c>
      <c r="V297" s="8">
        <f>SUMPRODUCT(SUMIFS(AssessedValuation[100% Gas &amp; Elec Utilities],AssessedValuation[Dist],$C297:$E297,AssessedValuation[Tif_NonTIF],$A$4))</f>
        <v>0</v>
      </c>
      <c r="W297" s="8">
        <f t="shared" si="4"/>
        <v>11510203</v>
      </c>
    </row>
    <row r="298" spans="1:23" x14ac:dyDescent="0.25">
      <c r="A298">
        <f>'Assessed Non-TIF_Combined'!A298</f>
        <v>2026</v>
      </c>
      <c r="B298" t="str">
        <f>'Assessed Non-TIF_Combined'!B298</f>
        <v>15</v>
      </c>
      <c r="C298" t="str">
        <f>'Assessed Non-TIF_Combined'!C298</f>
        <v>6700</v>
      </c>
      <c r="D298" t="str">
        <f>'Assessed Non-TIF_Combined'!D298</f>
        <v/>
      </c>
      <c r="E298" t="str">
        <f>'Assessed Non-TIF_Combined'!E298</f>
        <v/>
      </c>
      <c r="F298" t="str">
        <f>'Assessed Non-TIF_Combined'!F298</f>
        <v>6700</v>
      </c>
      <c r="G298" t="str">
        <f>'Assessed Non-TIF_Combined'!G298</f>
        <v>Waco</v>
      </c>
      <c r="H298" s="8">
        <f>SUMPRODUCT(SUMIFS(AssessedValuation[100% Residential],AssessedValuation[Dist],$C298:$E298,AssessedValuation[Tif_NonTIF],$A$4))</f>
        <v>3929246</v>
      </c>
      <c r="I298" s="8">
        <f>SUMPRODUCT(SUMIFS(AssessedValuation[100% Ag Land],AssessedValuation[Dist],$C298:$E298,AssessedValuation[Tif_NonTIF],$A$4))</f>
        <v>0</v>
      </c>
      <c r="J298" s="8">
        <f>SUMPRODUCT(SUMIFS(AssessedValuation[100% Ag Building],AssessedValuation[Dist],$C298:$E298,AssessedValuation[Tif_NonTIF],$A$4))</f>
        <v>0</v>
      </c>
      <c r="K298" s="8">
        <f>SUMPRODUCT(SUMIFS(AssessedValuation[100% Commercial],AssessedValuation[Dist],$C298:$E298,AssessedValuation[Tif_NonTIF],$A$4))</f>
        <v>0</v>
      </c>
      <c r="L298" s="8">
        <f>SUMPRODUCT(SUMIFS(AssessedValuation[100% Industrial],AssessedValuation[Dist],$C298:$E298,AssessedValuation[Tif_NonTIF],$A$4))</f>
        <v>0</v>
      </c>
      <c r="M298" s="8">
        <f>SUMPRODUCT(SUMIFS(AssessedValuation[100% Reserved],AssessedValuation[Dist],$C298:$E298,AssessedValuation[Tif_NonTIF],$A$4))</f>
        <v>0</v>
      </c>
      <c r="N298" s="8">
        <f>SUMPRODUCT(SUMIFS(AssessedValuation[100% Reserved4],AssessedValuation[Dist],$C298,AssessedValuation[Tif_NonTIF],$A$4))</f>
        <v>0</v>
      </c>
      <c r="O298" s="8">
        <f>SUMPRODUCT(SUMIFS(AssessedValuation[100% Railroads],AssessedValuation[Dist],$C298:$E298,AssessedValuation[Tif_NonTIF],$A$4))</f>
        <v>0</v>
      </c>
      <c r="P298" s="8">
        <f>SUMPRODUCT(SUMIFS(AssessedValuation[100% Utilities],AssessedValuation[Dist],$C298:$E298,AssessedValuation[Tif_NonTIF],$A$4))</f>
        <v>0</v>
      </c>
      <c r="Q298" s="8">
        <f>SUMPRODUCT(SUMIFS(AssessedValuation[100% Other],AssessedValuation[Dist],$C298:$E298,AssessedValuation[Tif_NonTIF],$A$4))</f>
        <v>0</v>
      </c>
      <c r="R298" s="8">
        <f>SUMPRODUCT(SUMIFS(AssessedValuation[100% Gross],AssessedValuation[Dist],$C298:$E298,AssessedValuation[Tif_NonTIF],$A$4))</f>
        <v>3929246</v>
      </c>
      <c r="S298" s="8">
        <f>SUMPRODUCT(SUMIFS(AssessedValuation[100% Military Exempt],AssessedValuation[Dist],$C298:$E298,AssessedValuation[Tif_NonTIF],$A$4))</f>
        <v>0</v>
      </c>
      <c r="T298" s="8">
        <f>SUMPRODUCT(SUMIFS(AssessedValuation[100% Homestead Exempt],AssessedValuation[Dist],$C298:$E298,AssessedValuation[Tif_NonTIF],$A$4))</f>
        <v>0</v>
      </c>
      <c r="U298" s="8">
        <f>SUMPRODUCT(SUMIFS(AssessedValuation[100% Net],AssessedValuation[Dist],$C298:$E298,AssessedValuation[Tif_NonTIF],$A$4))</f>
        <v>3929246</v>
      </c>
      <c r="V298" s="8">
        <f>SUMPRODUCT(SUMIFS(AssessedValuation[100% Gas &amp; Elec Utilities],AssessedValuation[Dist],$C298:$E298,AssessedValuation[Tif_NonTIF],$A$4))</f>
        <v>0</v>
      </c>
      <c r="W298" s="8">
        <f t="shared" si="4"/>
        <v>3929246</v>
      </c>
    </row>
    <row r="299" spans="1:23" x14ac:dyDescent="0.25">
      <c r="A299">
        <f>'Assessed Non-TIF_Combined'!A299</f>
        <v>2026</v>
      </c>
      <c r="B299" t="str">
        <f>'Assessed Non-TIF_Combined'!B299</f>
        <v>15</v>
      </c>
      <c r="C299" t="str">
        <f>'Assessed Non-TIF_Combined'!C299</f>
        <v>6759</v>
      </c>
      <c r="D299" t="str">
        <f>'Assessed Non-TIF_Combined'!D299</f>
        <v/>
      </c>
      <c r="E299" t="str">
        <f>'Assessed Non-TIF_Combined'!E299</f>
        <v/>
      </c>
      <c r="F299" t="str">
        <f>'Assessed Non-TIF_Combined'!F299</f>
        <v>6759</v>
      </c>
      <c r="G299" t="str">
        <f>'Assessed Non-TIF_Combined'!G299</f>
        <v>Wapello</v>
      </c>
      <c r="H299" s="8">
        <f>SUMPRODUCT(SUMIFS(AssessedValuation[100% Residential],AssessedValuation[Dist],$C299:$E299,AssessedValuation[Tif_NonTIF],$A$4))</f>
        <v>0</v>
      </c>
      <c r="I299" s="8">
        <f>SUMPRODUCT(SUMIFS(AssessedValuation[100% Ag Land],AssessedValuation[Dist],$C299:$E299,AssessedValuation[Tif_NonTIF],$A$4))</f>
        <v>0</v>
      </c>
      <c r="J299" s="8">
        <f>SUMPRODUCT(SUMIFS(AssessedValuation[100% Ag Building],AssessedValuation[Dist],$C299:$E299,AssessedValuation[Tif_NonTIF],$A$4))</f>
        <v>0</v>
      </c>
      <c r="K299" s="8">
        <f>SUMPRODUCT(SUMIFS(AssessedValuation[100% Commercial],AssessedValuation[Dist],$C299:$E299,AssessedValuation[Tif_NonTIF],$A$4))</f>
        <v>644164</v>
      </c>
      <c r="L299" s="8">
        <f>SUMPRODUCT(SUMIFS(AssessedValuation[100% Industrial],AssessedValuation[Dist],$C299:$E299,AssessedValuation[Tif_NonTIF],$A$4))</f>
        <v>0</v>
      </c>
      <c r="M299" s="8">
        <f>SUMPRODUCT(SUMIFS(AssessedValuation[100% Reserved],AssessedValuation[Dist],$C299:$E299,AssessedValuation[Tif_NonTIF],$A$4))</f>
        <v>0</v>
      </c>
      <c r="N299" s="8">
        <f>SUMPRODUCT(SUMIFS(AssessedValuation[100% Reserved4],AssessedValuation[Dist],$C299,AssessedValuation[Tif_NonTIF],$A$4))</f>
        <v>0</v>
      </c>
      <c r="O299" s="8">
        <f>SUMPRODUCT(SUMIFS(AssessedValuation[100% Railroads],AssessedValuation[Dist],$C299:$E299,AssessedValuation[Tif_NonTIF],$A$4))</f>
        <v>0</v>
      </c>
      <c r="P299" s="8">
        <f>SUMPRODUCT(SUMIFS(AssessedValuation[100% Utilities],AssessedValuation[Dist],$C299:$E299,AssessedValuation[Tif_NonTIF],$A$4))</f>
        <v>0</v>
      </c>
      <c r="Q299" s="8">
        <f>SUMPRODUCT(SUMIFS(AssessedValuation[100% Other],AssessedValuation[Dist],$C299:$E299,AssessedValuation[Tif_NonTIF],$A$4))</f>
        <v>0</v>
      </c>
      <c r="R299" s="8">
        <f>SUMPRODUCT(SUMIFS(AssessedValuation[100% Gross],AssessedValuation[Dist],$C299:$E299,AssessedValuation[Tif_NonTIF],$A$4))</f>
        <v>644164</v>
      </c>
      <c r="S299" s="8">
        <f>SUMPRODUCT(SUMIFS(AssessedValuation[100% Military Exempt],AssessedValuation[Dist],$C299:$E299,AssessedValuation[Tif_NonTIF],$A$4))</f>
        <v>0</v>
      </c>
      <c r="T299" s="8">
        <f>SUMPRODUCT(SUMIFS(AssessedValuation[100% Homestead Exempt],AssessedValuation[Dist],$C299:$E299,AssessedValuation[Tif_NonTIF],$A$4))</f>
        <v>0</v>
      </c>
      <c r="U299" s="8">
        <f>SUMPRODUCT(SUMIFS(AssessedValuation[100% Net],AssessedValuation[Dist],$C299:$E299,AssessedValuation[Tif_NonTIF],$A$4))</f>
        <v>644164</v>
      </c>
      <c r="V299" s="8">
        <f>SUMPRODUCT(SUMIFS(AssessedValuation[100% Gas &amp; Elec Utilities],AssessedValuation[Dist],$C299:$E299,AssessedValuation[Tif_NonTIF],$A$4))</f>
        <v>0</v>
      </c>
      <c r="W299" s="8">
        <f t="shared" si="4"/>
        <v>644164</v>
      </c>
    </row>
    <row r="300" spans="1:23" x14ac:dyDescent="0.25">
      <c r="A300">
        <f>'Assessed Non-TIF_Combined'!A300</f>
        <v>2026</v>
      </c>
      <c r="B300" t="str">
        <f>'Assessed Non-TIF_Combined'!B300</f>
        <v>07</v>
      </c>
      <c r="C300" t="str">
        <f>'Assessed Non-TIF_Combined'!C300</f>
        <v>6762</v>
      </c>
      <c r="D300" t="str">
        <f>'Assessed Non-TIF_Combined'!D300</f>
        <v/>
      </c>
      <c r="E300" t="str">
        <f>'Assessed Non-TIF_Combined'!E300</f>
        <v/>
      </c>
      <c r="F300" t="str">
        <f>'Assessed Non-TIF_Combined'!F300</f>
        <v>6762</v>
      </c>
      <c r="G300" t="str">
        <f>'Assessed Non-TIF_Combined'!G300</f>
        <v>Wapsie Valley</v>
      </c>
      <c r="H300" s="8">
        <f>SUMPRODUCT(SUMIFS(AssessedValuation[100% Residential],AssessedValuation[Dist],$C300:$E300,AssessedValuation[Tif_NonTIF],$A$4))</f>
        <v>2916346</v>
      </c>
      <c r="I300" s="8">
        <f>SUMPRODUCT(SUMIFS(AssessedValuation[100% Ag Land],AssessedValuation[Dist],$C300:$E300,AssessedValuation[Tif_NonTIF],$A$4))</f>
        <v>0</v>
      </c>
      <c r="J300" s="8">
        <f>SUMPRODUCT(SUMIFS(AssessedValuation[100% Ag Building],AssessedValuation[Dist],$C300:$E300,AssessedValuation[Tif_NonTIF],$A$4))</f>
        <v>0</v>
      </c>
      <c r="K300" s="8">
        <f>SUMPRODUCT(SUMIFS(AssessedValuation[100% Commercial],AssessedValuation[Dist],$C300:$E300,AssessedValuation[Tif_NonTIF],$A$4))</f>
        <v>830750</v>
      </c>
      <c r="L300" s="8">
        <f>SUMPRODUCT(SUMIFS(AssessedValuation[100% Industrial],AssessedValuation[Dist],$C300:$E300,AssessedValuation[Tif_NonTIF],$A$4))</f>
        <v>0</v>
      </c>
      <c r="M300" s="8">
        <f>SUMPRODUCT(SUMIFS(AssessedValuation[100% Reserved],AssessedValuation[Dist],$C300:$E300,AssessedValuation[Tif_NonTIF],$A$4))</f>
        <v>0</v>
      </c>
      <c r="N300" s="8">
        <f>SUMPRODUCT(SUMIFS(AssessedValuation[100% Reserved4],AssessedValuation[Dist],$C300,AssessedValuation[Tif_NonTIF],$A$4))</f>
        <v>0</v>
      </c>
      <c r="O300" s="8">
        <f>SUMPRODUCT(SUMIFS(AssessedValuation[100% Railroads],AssessedValuation[Dist],$C300:$E300,AssessedValuation[Tif_NonTIF],$A$4))</f>
        <v>0</v>
      </c>
      <c r="P300" s="8">
        <f>SUMPRODUCT(SUMIFS(AssessedValuation[100% Utilities],AssessedValuation[Dist],$C300:$E300,AssessedValuation[Tif_NonTIF],$A$4))</f>
        <v>0</v>
      </c>
      <c r="Q300" s="8">
        <f>SUMPRODUCT(SUMIFS(AssessedValuation[100% Other],AssessedValuation[Dist],$C300:$E300,AssessedValuation[Tif_NonTIF],$A$4))</f>
        <v>0</v>
      </c>
      <c r="R300" s="8">
        <f>SUMPRODUCT(SUMIFS(AssessedValuation[100% Gross],AssessedValuation[Dist],$C300:$E300,AssessedValuation[Tif_NonTIF],$A$4))</f>
        <v>3747096</v>
      </c>
      <c r="S300" s="8">
        <f>SUMPRODUCT(SUMIFS(AssessedValuation[100% Military Exempt],AssessedValuation[Dist],$C300:$E300,AssessedValuation[Tif_NonTIF],$A$4))</f>
        <v>0</v>
      </c>
      <c r="T300" s="8">
        <f>SUMPRODUCT(SUMIFS(AssessedValuation[100% Homestead Exempt],AssessedValuation[Dist],$C300:$E300,AssessedValuation[Tif_NonTIF],$A$4))</f>
        <v>0</v>
      </c>
      <c r="U300" s="8">
        <f>SUMPRODUCT(SUMIFS(AssessedValuation[100% Net],AssessedValuation[Dist],$C300:$E300,AssessedValuation[Tif_NonTIF],$A$4))</f>
        <v>3747096</v>
      </c>
      <c r="V300" s="8">
        <f>SUMPRODUCT(SUMIFS(AssessedValuation[100% Gas &amp; Elec Utilities],AssessedValuation[Dist],$C300:$E300,AssessedValuation[Tif_NonTIF],$A$4))</f>
        <v>0</v>
      </c>
      <c r="W300" s="8">
        <f t="shared" si="4"/>
        <v>3747096</v>
      </c>
    </row>
    <row r="301" spans="1:23" x14ac:dyDescent="0.25">
      <c r="A301">
        <f>'Assessed Non-TIF_Combined'!A301</f>
        <v>2026</v>
      </c>
      <c r="B301" t="str">
        <f>'Assessed Non-TIF_Combined'!B301</f>
        <v>10</v>
      </c>
      <c r="C301" t="str">
        <f>'Assessed Non-TIF_Combined'!C301</f>
        <v>6768</v>
      </c>
      <c r="D301" t="str">
        <f>'Assessed Non-TIF_Combined'!D301</f>
        <v/>
      </c>
      <c r="E301" t="str">
        <f>'Assessed Non-TIF_Combined'!E301</f>
        <v/>
      </c>
      <c r="F301" t="str">
        <f>'Assessed Non-TIF_Combined'!F301</f>
        <v>6768</v>
      </c>
      <c r="G301" t="str">
        <f>'Assessed Non-TIF_Combined'!G301</f>
        <v>Washington</v>
      </c>
      <c r="H301" s="8">
        <f>SUMPRODUCT(SUMIFS(AssessedValuation[100% Residential],AssessedValuation[Dist],$C301:$E301,AssessedValuation[Tif_NonTIF],$A$4))</f>
        <v>15873100</v>
      </c>
      <c r="I301" s="8">
        <f>SUMPRODUCT(SUMIFS(AssessedValuation[100% Ag Land],AssessedValuation[Dist],$C301:$E301,AssessedValuation[Tif_NonTIF],$A$4))</f>
        <v>0</v>
      </c>
      <c r="J301" s="8">
        <f>SUMPRODUCT(SUMIFS(AssessedValuation[100% Ag Building],AssessedValuation[Dist],$C301:$E301,AssessedValuation[Tif_NonTIF],$A$4))</f>
        <v>0</v>
      </c>
      <c r="K301" s="8">
        <f>SUMPRODUCT(SUMIFS(AssessedValuation[100% Commercial],AssessedValuation[Dist],$C301:$E301,AssessedValuation[Tif_NonTIF],$A$4))</f>
        <v>3916397</v>
      </c>
      <c r="L301" s="8">
        <f>SUMPRODUCT(SUMIFS(AssessedValuation[100% Industrial],AssessedValuation[Dist],$C301:$E301,AssessedValuation[Tif_NonTIF],$A$4))</f>
        <v>4843073</v>
      </c>
      <c r="M301" s="8">
        <f>SUMPRODUCT(SUMIFS(AssessedValuation[100% Reserved],AssessedValuation[Dist],$C301:$E301,AssessedValuation[Tif_NonTIF],$A$4))</f>
        <v>0</v>
      </c>
      <c r="N301" s="8">
        <f>SUMPRODUCT(SUMIFS(AssessedValuation[100% Reserved4],AssessedValuation[Dist],$C301,AssessedValuation[Tif_NonTIF],$A$4))</f>
        <v>0</v>
      </c>
      <c r="O301" s="8">
        <f>SUMPRODUCT(SUMIFS(AssessedValuation[100% Railroads],AssessedValuation[Dist],$C301:$E301,AssessedValuation[Tif_NonTIF],$A$4))</f>
        <v>0</v>
      </c>
      <c r="P301" s="8">
        <f>SUMPRODUCT(SUMIFS(AssessedValuation[100% Utilities],AssessedValuation[Dist],$C301:$E301,AssessedValuation[Tif_NonTIF],$A$4))</f>
        <v>0</v>
      </c>
      <c r="Q301" s="8">
        <f>SUMPRODUCT(SUMIFS(AssessedValuation[100% Other],AssessedValuation[Dist],$C301:$E301,AssessedValuation[Tif_NonTIF],$A$4))</f>
        <v>0</v>
      </c>
      <c r="R301" s="8">
        <f>SUMPRODUCT(SUMIFS(AssessedValuation[100% Gross],AssessedValuation[Dist],$C301:$E301,AssessedValuation[Tif_NonTIF],$A$4))</f>
        <v>24632570</v>
      </c>
      <c r="S301" s="8">
        <f>SUMPRODUCT(SUMIFS(AssessedValuation[100% Military Exempt],AssessedValuation[Dist],$C301:$E301,AssessedValuation[Tif_NonTIF],$A$4))</f>
        <v>16000</v>
      </c>
      <c r="T301" s="8">
        <f>SUMPRODUCT(SUMIFS(AssessedValuation[100% Homestead Exempt],AssessedValuation[Dist],$C301:$E301,AssessedValuation[Tif_NonTIF],$A$4))</f>
        <v>52000</v>
      </c>
      <c r="U301" s="8">
        <f>SUMPRODUCT(SUMIFS(AssessedValuation[100% Net],AssessedValuation[Dist],$C301:$E301,AssessedValuation[Tif_NonTIF],$A$4))</f>
        <v>24564570</v>
      </c>
      <c r="V301" s="8">
        <f>SUMPRODUCT(SUMIFS(AssessedValuation[100% Gas &amp; Elec Utilities],AssessedValuation[Dist],$C301:$E301,AssessedValuation[Tif_NonTIF],$A$4))</f>
        <v>0</v>
      </c>
      <c r="W301" s="8">
        <f t="shared" si="4"/>
        <v>24564570</v>
      </c>
    </row>
    <row r="302" spans="1:23" x14ac:dyDescent="0.25">
      <c r="A302">
        <f>'Assessed Non-TIF_Combined'!A302</f>
        <v>2026</v>
      </c>
      <c r="B302" t="str">
        <f>'Assessed Non-TIF_Combined'!B302</f>
        <v>07</v>
      </c>
      <c r="C302" t="str">
        <f>'Assessed Non-TIF_Combined'!C302</f>
        <v>6795</v>
      </c>
      <c r="D302" t="str">
        <f>'Assessed Non-TIF_Combined'!D302</f>
        <v/>
      </c>
      <c r="E302" t="str">
        <f>'Assessed Non-TIF_Combined'!E302</f>
        <v/>
      </c>
      <c r="F302" t="str">
        <f>'Assessed Non-TIF_Combined'!F302</f>
        <v>6795</v>
      </c>
      <c r="G302" t="str">
        <f>'Assessed Non-TIF_Combined'!G302</f>
        <v>Waterloo</v>
      </c>
      <c r="H302" s="8">
        <f>SUMPRODUCT(SUMIFS(AssessedValuation[100% Residential],AssessedValuation[Dist],$C302:$E302,AssessedValuation[Tif_NonTIF],$A$4))</f>
        <v>135448233</v>
      </c>
      <c r="I302" s="8">
        <f>SUMPRODUCT(SUMIFS(AssessedValuation[100% Ag Land],AssessedValuation[Dist],$C302:$E302,AssessedValuation[Tif_NonTIF],$A$4))</f>
        <v>645915</v>
      </c>
      <c r="J302" s="8">
        <f>SUMPRODUCT(SUMIFS(AssessedValuation[100% Ag Building],AssessedValuation[Dist],$C302:$E302,AssessedValuation[Tif_NonTIF],$A$4))</f>
        <v>5716</v>
      </c>
      <c r="K302" s="8">
        <f>SUMPRODUCT(SUMIFS(AssessedValuation[100% Commercial],AssessedValuation[Dist],$C302:$E302,AssessedValuation[Tif_NonTIF],$A$4))</f>
        <v>453390148</v>
      </c>
      <c r="L302" s="8">
        <f>SUMPRODUCT(SUMIFS(AssessedValuation[100% Industrial],AssessedValuation[Dist],$C302:$E302,AssessedValuation[Tif_NonTIF],$A$4))</f>
        <v>97344771</v>
      </c>
      <c r="M302" s="8">
        <f>SUMPRODUCT(SUMIFS(AssessedValuation[100% Reserved],AssessedValuation[Dist],$C302:$E302,AssessedValuation[Tif_NonTIF],$A$4))</f>
        <v>0</v>
      </c>
      <c r="N302" s="8">
        <f>SUMPRODUCT(SUMIFS(AssessedValuation[100% Reserved4],AssessedValuation[Dist],$C302,AssessedValuation[Tif_NonTIF],$A$4))</f>
        <v>0</v>
      </c>
      <c r="O302" s="8">
        <f>SUMPRODUCT(SUMIFS(AssessedValuation[100% Railroads],AssessedValuation[Dist],$C302:$E302,AssessedValuation[Tif_NonTIF],$A$4))</f>
        <v>0</v>
      </c>
      <c r="P302" s="8">
        <f>SUMPRODUCT(SUMIFS(AssessedValuation[100% Utilities],AssessedValuation[Dist],$C302:$E302,AssessedValuation[Tif_NonTIF],$A$4))</f>
        <v>0</v>
      </c>
      <c r="Q302" s="8">
        <f>SUMPRODUCT(SUMIFS(AssessedValuation[100% Other],AssessedValuation[Dist],$C302:$E302,AssessedValuation[Tif_NonTIF],$A$4))</f>
        <v>0</v>
      </c>
      <c r="R302" s="8">
        <f>SUMPRODUCT(SUMIFS(AssessedValuation[100% Gross],AssessedValuation[Dist],$C302:$E302,AssessedValuation[Tif_NonTIF],$A$4))</f>
        <v>686834783</v>
      </c>
      <c r="S302" s="8">
        <f>SUMPRODUCT(SUMIFS(AssessedValuation[100% Military Exempt],AssessedValuation[Dist],$C302:$E302,AssessedValuation[Tif_NonTIF],$A$4))</f>
        <v>16000</v>
      </c>
      <c r="T302" s="8">
        <f>SUMPRODUCT(SUMIFS(AssessedValuation[100% Homestead Exempt],AssessedValuation[Dist],$C302:$E302,AssessedValuation[Tif_NonTIF],$A$4))</f>
        <v>104000</v>
      </c>
      <c r="U302" s="8">
        <f>SUMPRODUCT(SUMIFS(AssessedValuation[100% Net],AssessedValuation[Dist],$C302:$E302,AssessedValuation[Tif_NonTIF],$A$4))</f>
        <v>686714783</v>
      </c>
      <c r="V302" s="8">
        <f>SUMPRODUCT(SUMIFS(AssessedValuation[100% Gas &amp; Elec Utilities],AssessedValuation[Dist],$C302:$E302,AssessedValuation[Tif_NonTIF],$A$4))</f>
        <v>0</v>
      </c>
      <c r="W302" s="8">
        <f t="shared" si="4"/>
        <v>686714783</v>
      </c>
    </row>
    <row r="303" spans="1:23" x14ac:dyDescent="0.25">
      <c r="A303">
        <f>'Assessed Non-TIF_Combined'!A303</f>
        <v>2026</v>
      </c>
      <c r="B303" t="str">
        <f>'Assessed Non-TIF_Combined'!B303</f>
        <v>11</v>
      </c>
      <c r="C303" t="str">
        <f>'Assessed Non-TIF_Combined'!C303</f>
        <v>6822</v>
      </c>
      <c r="D303" t="str">
        <f>'Assessed Non-TIF_Combined'!D303</f>
        <v/>
      </c>
      <c r="E303" t="str">
        <f>'Assessed Non-TIF_Combined'!E303</f>
        <v/>
      </c>
      <c r="F303" t="str">
        <f>'Assessed Non-TIF_Combined'!F303</f>
        <v>6822</v>
      </c>
      <c r="G303" t="str">
        <f>'Assessed Non-TIF_Combined'!G303</f>
        <v>Waukee</v>
      </c>
      <c r="H303" s="8">
        <f>SUMPRODUCT(SUMIFS(AssessedValuation[100% Residential],AssessedValuation[Dist],$C303:$E303,AssessedValuation[Tif_NonTIF],$A$4))</f>
        <v>408121253</v>
      </c>
      <c r="I303" s="8">
        <f>SUMPRODUCT(SUMIFS(AssessedValuation[100% Ag Land],AssessedValuation[Dist],$C303:$E303,AssessedValuation[Tif_NonTIF],$A$4))</f>
        <v>0</v>
      </c>
      <c r="J303" s="8">
        <f>SUMPRODUCT(SUMIFS(AssessedValuation[100% Ag Building],AssessedValuation[Dist],$C303:$E303,AssessedValuation[Tif_NonTIF],$A$4))</f>
        <v>0</v>
      </c>
      <c r="K303" s="8">
        <f>SUMPRODUCT(SUMIFS(AssessedValuation[100% Commercial],AssessedValuation[Dist],$C303:$E303,AssessedValuation[Tif_NonTIF],$A$4))</f>
        <v>623338891</v>
      </c>
      <c r="L303" s="8">
        <f>SUMPRODUCT(SUMIFS(AssessedValuation[100% Industrial],AssessedValuation[Dist],$C303:$E303,AssessedValuation[Tif_NonTIF],$A$4))</f>
        <v>434598476</v>
      </c>
      <c r="M303" s="8">
        <f>SUMPRODUCT(SUMIFS(AssessedValuation[100% Reserved],AssessedValuation[Dist],$C303:$E303,AssessedValuation[Tif_NonTIF],$A$4))</f>
        <v>0</v>
      </c>
      <c r="N303" s="8">
        <f>SUMPRODUCT(SUMIFS(AssessedValuation[100% Reserved4],AssessedValuation[Dist],$C303,AssessedValuation[Tif_NonTIF],$A$4))</f>
        <v>0</v>
      </c>
      <c r="O303" s="8">
        <f>SUMPRODUCT(SUMIFS(AssessedValuation[100% Railroads],AssessedValuation[Dist],$C303:$E303,AssessedValuation[Tif_NonTIF],$A$4))</f>
        <v>0</v>
      </c>
      <c r="P303" s="8">
        <f>SUMPRODUCT(SUMIFS(AssessedValuation[100% Utilities],AssessedValuation[Dist],$C303:$E303,AssessedValuation[Tif_NonTIF],$A$4))</f>
        <v>0</v>
      </c>
      <c r="Q303" s="8">
        <f>SUMPRODUCT(SUMIFS(AssessedValuation[100% Other],AssessedValuation[Dist],$C303:$E303,AssessedValuation[Tif_NonTIF],$A$4))</f>
        <v>0</v>
      </c>
      <c r="R303" s="8">
        <f>SUMPRODUCT(SUMIFS(AssessedValuation[100% Gross],AssessedValuation[Dist],$C303:$E303,AssessedValuation[Tif_NonTIF],$A$4))</f>
        <v>1466058620</v>
      </c>
      <c r="S303" s="8">
        <f>SUMPRODUCT(SUMIFS(AssessedValuation[100% Military Exempt],AssessedValuation[Dist],$C303:$E303,AssessedValuation[Tif_NonTIF],$A$4))</f>
        <v>28000</v>
      </c>
      <c r="T303" s="8">
        <f>SUMPRODUCT(SUMIFS(AssessedValuation[100% Homestead Exempt],AssessedValuation[Dist],$C303:$E303,AssessedValuation[Tif_NonTIF],$A$4))</f>
        <v>39000</v>
      </c>
      <c r="U303" s="8">
        <f>SUMPRODUCT(SUMIFS(AssessedValuation[100% Net],AssessedValuation[Dist],$C303:$E303,AssessedValuation[Tif_NonTIF],$A$4))</f>
        <v>1465991620</v>
      </c>
      <c r="V303" s="8">
        <f>SUMPRODUCT(SUMIFS(AssessedValuation[100% Gas &amp; Elec Utilities],AssessedValuation[Dist],$C303:$E303,AssessedValuation[Tif_NonTIF],$A$4))</f>
        <v>0</v>
      </c>
      <c r="W303" s="8">
        <f t="shared" si="4"/>
        <v>1465991620</v>
      </c>
    </row>
    <row r="304" spans="1:23" x14ac:dyDescent="0.25">
      <c r="A304">
        <f>'Assessed Non-TIF_Combined'!A304</f>
        <v>2026</v>
      </c>
      <c r="B304" t="str">
        <f>'Assessed Non-TIF_Combined'!B304</f>
        <v>07</v>
      </c>
      <c r="C304" t="str">
        <f>'Assessed Non-TIF_Combined'!C304</f>
        <v>6840</v>
      </c>
      <c r="D304" t="str">
        <f>'Assessed Non-TIF_Combined'!D304</f>
        <v/>
      </c>
      <c r="E304" t="str">
        <f>'Assessed Non-TIF_Combined'!E304</f>
        <v/>
      </c>
      <c r="F304" t="str">
        <f>'Assessed Non-TIF_Combined'!F304</f>
        <v>6840</v>
      </c>
      <c r="G304" t="str">
        <f>'Assessed Non-TIF_Combined'!G304</f>
        <v>Waverly-Shell Rock</v>
      </c>
      <c r="H304" s="8">
        <f>SUMPRODUCT(SUMIFS(AssessedValuation[100% Residential],AssessedValuation[Dist],$C304:$E304,AssessedValuation[Tif_NonTIF],$A$4))</f>
        <v>17627635</v>
      </c>
      <c r="I304" s="8">
        <f>SUMPRODUCT(SUMIFS(AssessedValuation[100% Ag Land],AssessedValuation[Dist],$C304:$E304,AssessedValuation[Tif_NonTIF],$A$4))</f>
        <v>535931</v>
      </c>
      <c r="J304" s="8">
        <f>SUMPRODUCT(SUMIFS(AssessedValuation[100% Ag Building],AssessedValuation[Dist],$C304:$E304,AssessedValuation[Tif_NonTIF],$A$4))</f>
        <v>276059</v>
      </c>
      <c r="K304" s="8">
        <f>SUMPRODUCT(SUMIFS(AssessedValuation[100% Commercial],AssessedValuation[Dist],$C304:$E304,AssessedValuation[Tif_NonTIF],$A$4))</f>
        <v>61758815</v>
      </c>
      <c r="L304" s="8">
        <f>SUMPRODUCT(SUMIFS(AssessedValuation[100% Industrial],AssessedValuation[Dist],$C304:$E304,AssessedValuation[Tif_NonTIF],$A$4))</f>
        <v>70890413</v>
      </c>
      <c r="M304" s="8">
        <f>SUMPRODUCT(SUMIFS(AssessedValuation[100% Reserved],AssessedValuation[Dist],$C304:$E304,AssessedValuation[Tif_NonTIF],$A$4))</f>
        <v>0</v>
      </c>
      <c r="N304" s="8">
        <f>SUMPRODUCT(SUMIFS(AssessedValuation[100% Reserved4],AssessedValuation[Dist],$C304,AssessedValuation[Tif_NonTIF],$A$4))</f>
        <v>0</v>
      </c>
      <c r="O304" s="8">
        <f>SUMPRODUCT(SUMIFS(AssessedValuation[100% Railroads],AssessedValuation[Dist],$C304:$E304,AssessedValuation[Tif_NonTIF],$A$4))</f>
        <v>0</v>
      </c>
      <c r="P304" s="8">
        <f>SUMPRODUCT(SUMIFS(AssessedValuation[100% Utilities],AssessedValuation[Dist],$C304:$E304,AssessedValuation[Tif_NonTIF],$A$4))</f>
        <v>0</v>
      </c>
      <c r="Q304" s="8">
        <f>SUMPRODUCT(SUMIFS(AssessedValuation[100% Other],AssessedValuation[Dist],$C304:$E304,AssessedValuation[Tif_NonTIF],$A$4))</f>
        <v>0</v>
      </c>
      <c r="R304" s="8">
        <f>SUMPRODUCT(SUMIFS(AssessedValuation[100% Gross],AssessedValuation[Dist],$C304:$E304,AssessedValuation[Tif_NonTIF],$A$4))</f>
        <v>151088853</v>
      </c>
      <c r="S304" s="8">
        <f>SUMPRODUCT(SUMIFS(AssessedValuation[100% Military Exempt],AssessedValuation[Dist],$C304:$E304,AssessedValuation[Tif_NonTIF],$A$4))</f>
        <v>12000</v>
      </c>
      <c r="T304" s="8">
        <f>SUMPRODUCT(SUMIFS(AssessedValuation[100% Homestead Exempt],AssessedValuation[Dist],$C304:$E304,AssessedValuation[Tif_NonTIF],$A$4))</f>
        <v>26000</v>
      </c>
      <c r="U304" s="8">
        <f>SUMPRODUCT(SUMIFS(AssessedValuation[100% Net],AssessedValuation[Dist],$C304:$E304,AssessedValuation[Tif_NonTIF],$A$4))</f>
        <v>151050853</v>
      </c>
      <c r="V304" s="8">
        <f>SUMPRODUCT(SUMIFS(AssessedValuation[100% Gas &amp; Elec Utilities],AssessedValuation[Dist],$C304:$E304,AssessedValuation[Tif_NonTIF],$A$4))</f>
        <v>0</v>
      </c>
      <c r="W304" s="8">
        <f t="shared" si="4"/>
        <v>151050853</v>
      </c>
    </row>
    <row r="305" spans="1:23" x14ac:dyDescent="0.25">
      <c r="A305">
        <f>'Assessed Non-TIF_Combined'!A305</f>
        <v>2026</v>
      </c>
      <c r="B305" t="str">
        <f>'Assessed Non-TIF_Combined'!B305</f>
        <v>15</v>
      </c>
      <c r="C305" t="str">
        <f>'Assessed Non-TIF_Combined'!C305</f>
        <v>6854</v>
      </c>
      <c r="D305" t="str">
        <f>'Assessed Non-TIF_Combined'!D305</f>
        <v/>
      </c>
      <c r="E305" t="str">
        <f>'Assessed Non-TIF_Combined'!E305</f>
        <v/>
      </c>
      <c r="F305" t="str">
        <f>'Assessed Non-TIF_Combined'!F305</f>
        <v>6854</v>
      </c>
      <c r="G305" t="str">
        <f>'Assessed Non-TIF_Combined'!G305</f>
        <v>Wayne</v>
      </c>
      <c r="H305" s="8">
        <f>SUMPRODUCT(SUMIFS(AssessedValuation[100% Residential],AssessedValuation[Dist],$C305:$E305,AssessedValuation[Tif_NonTIF],$A$4))</f>
        <v>0</v>
      </c>
      <c r="I305" s="8">
        <f>SUMPRODUCT(SUMIFS(AssessedValuation[100% Ag Land],AssessedValuation[Dist],$C305:$E305,AssessedValuation[Tif_NonTIF],$A$4))</f>
        <v>0</v>
      </c>
      <c r="J305" s="8">
        <f>SUMPRODUCT(SUMIFS(AssessedValuation[100% Ag Building],AssessedValuation[Dist],$C305:$E305,AssessedValuation[Tif_NonTIF],$A$4))</f>
        <v>0</v>
      </c>
      <c r="K305" s="8">
        <f>SUMPRODUCT(SUMIFS(AssessedValuation[100% Commercial],AssessedValuation[Dist],$C305:$E305,AssessedValuation[Tif_NonTIF],$A$4))</f>
        <v>0</v>
      </c>
      <c r="L305" s="8">
        <f>SUMPRODUCT(SUMIFS(AssessedValuation[100% Industrial],AssessedValuation[Dist],$C305:$E305,AssessedValuation[Tif_NonTIF],$A$4))</f>
        <v>0</v>
      </c>
      <c r="M305" s="8">
        <f>SUMPRODUCT(SUMIFS(AssessedValuation[100% Reserved],AssessedValuation[Dist],$C305:$E305,AssessedValuation[Tif_NonTIF],$A$4))</f>
        <v>0</v>
      </c>
      <c r="N305" s="8">
        <f>SUMPRODUCT(SUMIFS(AssessedValuation[100% Reserved4],AssessedValuation[Dist],$C305,AssessedValuation[Tif_NonTIF],$A$4))</f>
        <v>0</v>
      </c>
      <c r="O305" s="8">
        <f>SUMPRODUCT(SUMIFS(AssessedValuation[100% Railroads],AssessedValuation[Dist],$C305:$E305,AssessedValuation[Tif_NonTIF],$A$4))</f>
        <v>0</v>
      </c>
      <c r="P305" s="8">
        <f>SUMPRODUCT(SUMIFS(AssessedValuation[100% Utilities],AssessedValuation[Dist],$C305:$E305,AssessedValuation[Tif_NonTIF],$A$4))</f>
        <v>0</v>
      </c>
      <c r="Q305" s="8">
        <f>SUMPRODUCT(SUMIFS(AssessedValuation[100% Other],AssessedValuation[Dist],$C305:$E305,AssessedValuation[Tif_NonTIF],$A$4))</f>
        <v>0</v>
      </c>
      <c r="R305" s="8">
        <f>SUMPRODUCT(SUMIFS(AssessedValuation[100% Gross],AssessedValuation[Dist],$C305:$E305,AssessedValuation[Tif_NonTIF],$A$4))</f>
        <v>0</v>
      </c>
      <c r="S305" s="8">
        <f>SUMPRODUCT(SUMIFS(AssessedValuation[100% Military Exempt],AssessedValuation[Dist],$C305:$E305,AssessedValuation[Tif_NonTIF],$A$4))</f>
        <v>0</v>
      </c>
      <c r="T305" s="8">
        <f>SUMPRODUCT(SUMIFS(AssessedValuation[100% Homestead Exempt],AssessedValuation[Dist],$C305:$E305,AssessedValuation[Tif_NonTIF],$A$4))</f>
        <v>0</v>
      </c>
      <c r="U305" s="8">
        <f>SUMPRODUCT(SUMIFS(AssessedValuation[100% Net],AssessedValuation[Dist],$C305:$E305,AssessedValuation[Tif_NonTIF],$A$4))</f>
        <v>0</v>
      </c>
      <c r="V305" s="8">
        <f>SUMPRODUCT(SUMIFS(AssessedValuation[100% Gas &amp; Elec Utilities],AssessedValuation[Dist],$C305:$E305,AssessedValuation[Tif_NonTIF],$A$4))</f>
        <v>0</v>
      </c>
      <c r="W305" s="8">
        <f t="shared" si="4"/>
        <v>0</v>
      </c>
    </row>
    <row r="306" spans="1:23" x14ac:dyDescent="0.25">
      <c r="A306">
        <f>'Assessed Non-TIF_Combined'!A306</f>
        <v>2026</v>
      </c>
      <c r="B306" t="str">
        <f>'Assessed Non-TIF_Combined'!B306</f>
        <v>05</v>
      </c>
      <c r="C306" t="str">
        <f>'Assessed Non-TIF_Combined'!C306</f>
        <v>6867</v>
      </c>
      <c r="D306" t="str">
        <f>'Assessed Non-TIF_Combined'!D306</f>
        <v>4775</v>
      </c>
      <c r="E306" t="str">
        <f>'Assessed Non-TIF_Combined'!E306</f>
        <v/>
      </c>
      <c r="F306" t="str">
        <f>'Assessed Non-TIF_Combined'!F306</f>
        <v>6867</v>
      </c>
      <c r="G306" t="str">
        <f>'Assessed Non-TIF_Combined'!G306</f>
        <v>Webster City</v>
      </c>
      <c r="H306" s="8">
        <f>SUMPRODUCT(SUMIFS(AssessedValuation[100% Residential],AssessedValuation[Dist],$C306:$E306,AssessedValuation[Tif_NonTIF],$A$4))</f>
        <v>8726166</v>
      </c>
      <c r="I306" s="8">
        <f>SUMPRODUCT(SUMIFS(AssessedValuation[100% Ag Land],AssessedValuation[Dist],$C306:$E306,AssessedValuation[Tif_NonTIF],$A$4))</f>
        <v>0</v>
      </c>
      <c r="J306" s="8">
        <f>SUMPRODUCT(SUMIFS(AssessedValuation[100% Ag Building],AssessedValuation[Dist],$C306:$E306,AssessedValuation[Tif_NonTIF],$A$4))</f>
        <v>0</v>
      </c>
      <c r="K306" s="8">
        <f>SUMPRODUCT(SUMIFS(AssessedValuation[100% Commercial],AssessedValuation[Dist],$C306:$E306,AssessedValuation[Tif_NonTIF],$A$4))</f>
        <v>7117426</v>
      </c>
      <c r="L306" s="8">
        <f>SUMPRODUCT(SUMIFS(AssessedValuation[100% Industrial],AssessedValuation[Dist],$C306:$E306,AssessedValuation[Tif_NonTIF],$A$4))</f>
        <v>6149139</v>
      </c>
      <c r="M306" s="8">
        <f>SUMPRODUCT(SUMIFS(AssessedValuation[100% Reserved],AssessedValuation[Dist],$C306:$E306,AssessedValuation[Tif_NonTIF],$A$4))</f>
        <v>0</v>
      </c>
      <c r="N306" s="8">
        <f>SUMPRODUCT(SUMIFS(AssessedValuation[100% Reserved4],AssessedValuation[Dist],$C306,AssessedValuation[Tif_NonTIF],$A$4))</f>
        <v>0</v>
      </c>
      <c r="O306" s="8">
        <f>SUMPRODUCT(SUMIFS(AssessedValuation[100% Railroads],AssessedValuation[Dist],$C306:$E306,AssessedValuation[Tif_NonTIF],$A$4))</f>
        <v>0</v>
      </c>
      <c r="P306" s="8">
        <f>SUMPRODUCT(SUMIFS(AssessedValuation[100% Utilities],AssessedValuation[Dist],$C306:$E306,AssessedValuation[Tif_NonTIF],$A$4))</f>
        <v>0</v>
      </c>
      <c r="Q306" s="8">
        <f>SUMPRODUCT(SUMIFS(AssessedValuation[100% Other],AssessedValuation[Dist],$C306:$E306,AssessedValuation[Tif_NonTIF],$A$4))</f>
        <v>0</v>
      </c>
      <c r="R306" s="8">
        <f>SUMPRODUCT(SUMIFS(AssessedValuation[100% Gross],AssessedValuation[Dist],$C306:$E306,AssessedValuation[Tif_NonTIF],$A$4))</f>
        <v>21992731</v>
      </c>
      <c r="S306" s="8">
        <f>SUMPRODUCT(SUMIFS(AssessedValuation[100% Military Exempt],AssessedValuation[Dist],$C306:$E306,AssessedValuation[Tif_NonTIF],$A$4))</f>
        <v>4000</v>
      </c>
      <c r="T306" s="8">
        <f>SUMPRODUCT(SUMIFS(AssessedValuation[100% Homestead Exempt],AssessedValuation[Dist],$C306:$E306,AssessedValuation[Tif_NonTIF],$A$4))</f>
        <v>0</v>
      </c>
      <c r="U306" s="8">
        <f>SUMPRODUCT(SUMIFS(AssessedValuation[100% Net],AssessedValuation[Dist],$C306:$E306,AssessedValuation[Tif_NonTIF],$A$4))</f>
        <v>21988731</v>
      </c>
      <c r="V306" s="8">
        <f>SUMPRODUCT(SUMIFS(AssessedValuation[100% Gas &amp; Elec Utilities],AssessedValuation[Dist],$C306:$E306,AssessedValuation[Tif_NonTIF],$A$4))</f>
        <v>0</v>
      </c>
      <c r="W306" s="8">
        <f t="shared" si="4"/>
        <v>21988731</v>
      </c>
    </row>
    <row r="307" spans="1:23" x14ac:dyDescent="0.25">
      <c r="A307">
        <f>'Assessed Non-TIF_Combined'!A307</f>
        <v>2026</v>
      </c>
      <c r="B307" t="str">
        <f>'Assessed Non-TIF_Combined'!B307</f>
        <v>05</v>
      </c>
      <c r="C307" t="str">
        <f>'Assessed Non-TIF_Combined'!C307</f>
        <v>6921</v>
      </c>
      <c r="D307" t="str">
        <f>'Assessed Non-TIF_Combined'!D307</f>
        <v/>
      </c>
      <c r="E307" t="str">
        <f>'Assessed Non-TIF_Combined'!E307</f>
        <v/>
      </c>
      <c r="F307" t="str">
        <f>'Assessed Non-TIF_Combined'!F307</f>
        <v>6921</v>
      </c>
      <c r="G307" t="str">
        <f>'Assessed Non-TIF_Combined'!G307</f>
        <v>West Bend-Mallard</v>
      </c>
      <c r="H307" s="8">
        <f>SUMPRODUCT(SUMIFS(AssessedValuation[100% Residential],AssessedValuation[Dist],$C307:$E307,AssessedValuation[Tif_NonTIF],$A$4))</f>
        <v>1805947</v>
      </c>
      <c r="I307" s="8">
        <f>SUMPRODUCT(SUMIFS(AssessedValuation[100% Ag Land],AssessedValuation[Dist],$C307:$E307,AssessedValuation[Tif_NonTIF],$A$4))</f>
        <v>8795</v>
      </c>
      <c r="J307" s="8">
        <f>SUMPRODUCT(SUMIFS(AssessedValuation[100% Ag Building],AssessedValuation[Dist],$C307:$E307,AssessedValuation[Tif_NonTIF],$A$4))</f>
        <v>0</v>
      </c>
      <c r="K307" s="8">
        <f>SUMPRODUCT(SUMIFS(AssessedValuation[100% Commercial],AssessedValuation[Dist],$C307:$E307,AssessedValuation[Tif_NonTIF],$A$4))</f>
        <v>2008997</v>
      </c>
      <c r="L307" s="8">
        <f>SUMPRODUCT(SUMIFS(AssessedValuation[100% Industrial],AssessedValuation[Dist],$C307:$E307,AssessedValuation[Tif_NonTIF],$A$4))</f>
        <v>0</v>
      </c>
      <c r="M307" s="8">
        <f>SUMPRODUCT(SUMIFS(AssessedValuation[100% Reserved],AssessedValuation[Dist],$C307:$E307,AssessedValuation[Tif_NonTIF],$A$4))</f>
        <v>0</v>
      </c>
      <c r="N307" s="8">
        <f>SUMPRODUCT(SUMIFS(AssessedValuation[100% Reserved4],AssessedValuation[Dist],$C307,AssessedValuation[Tif_NonTIF],$A$4))</f>
        <v>0</v>
      </c>
      <c r="O307" s="8">
        <f>SUMPRODUCT(SUMIFS(AssessedValuation[100% Railroads],AssessedValuation[Dist],$C307:$E307,AssessedValuation[Tif_NonTIF],$A$4))</f>
        <v>0</v>
      </c>
      <c r="P307" s="8">
        <f>SUMPRODUCT(SUMIFS(AssessedValuation[100% Utilities],AssessedValuation[Dist],$C307:$E307,AssessedValuation[Tif_NonTIF],$A$4))</f>
        <v>0</v>
      </c>
      <c r="Q307" s="8">
        <f>SUMPRODUCT(SUMIFS(AssessedValuation[100% Other],AssessedValuation[Dist],$C307:$E307,AssessedValuation[Tif_NonTIF],$A$4))</f>
        <v>0</v>
      </c>
      <c r="R307" s="8">
        <f>SUMPRODUCT(SUMIFS(AssessedValuation[100% Gross],AssessedValuation[Dist],$C307:$E307,AssessedValuation[Tif_NonTIF],$A$4))</f>
        <v>3823739</v>
      </c>
      <c r="S307" s="8">
        <f>SUMPRODUCT(SUMIFS(AssessedValuation[100% Military Exempt],AssessedValuation[Dist],$C307:$E307,AssessedValuation[Tif_NonTIF],$A$4))</f>
        <v>0</v>
      </c>
      <c r="T307" s="8">
        <f>SUMPRODUCT(SUMIFS(AssessedValuation[100% Homestead Exempt],AssessedValuation[Dist],$C307:$E307,AssessedValuation[Tif_NonTIF],$A$4))</f>
        <v>0</v>
      </c>
      <c r="U307" s="8">
        <f>SUMPRODUCT(SUMIFS(AssessedValuation[100% Net],AssessedValuation[Dist],$C307:$E307,AssessedValuation[Tif_NonTIF],$A$4))</f>
        <v>3823739</v>
      </c>
      <c r="V307" s="8">
        <f>SUMPRODUCT(SUMIFS(AssessedValuation[100% Gas &amp; Elec Utilities],AssessedValuation[Dist],$C307:$E307,AssessedValuation[Tif_NonTIF],$A$4))</f>
        <v>0</v>
      </c>
      <c r="W307" s="8">
        <f t="shared" si="4"/>
        <v>3823739</v>
      </c>
    </row>
    <row r="308" spans="1:23" x14ac:dyDescent="0.25">
      <c r="A308">
        <f>'Assessed Non-TIF_Combined'!A308</f>
        <v>2026</v>
      </c>
      <c r="B308" t="str">
        <f>'Assessed Non-TIF_Combined'!B308</f>
        <v>10</v>
      </c>
      <c r="C308" t="str">
        <f>'Assessed Non-TIF_Combined'!C308</f>
        <v>6930</v>
      </c>
      <c r="D308" t="str">
        <f>'Assessed Non-TIF_Combined'!D308</f>
        <v/>
      </c>
      <c r="E308" t="str">
        <f>'Assessed Non-TIF_Combined'!E308</f>
        <v/>
      </c>
      <c r="F308" t="str">
        <f>'Assessed Non-TIF_Combined'!F308</f>
        <v>6930</v>
      </c>
      <c r="G308" t="str">
        <f>'Assessed Non-TIF_Combined'!G308</f>
        <v>West Branch</v>
      </c>
      <c r="H308" s="8">
        <f>SUMPRODUCT(SUMIFS(AssessedValuation[100% Residential],AssessedValuation[Dist],$C308:$E308,AssessedValuation[Tif_NonTIF],$A$4))</f>
        <v>12639749</v>
      </c>
      <c r="I308" s="8">
        <f>SUMPRODUCT(SUMIFS(AssessedValuation[100% Ag Land],AssessedValuation[Dist],$C308:$E308,AssessedValuation[Tif_NonTIF],$A$4))</f>
        <v>0</v>
      </c>
      <c r="J308" s="8">
        <f>SUMPRODUCT(SUMIFS(AssessedValuation[100% Ag Building],AssessedValuation[Dist],$C308:$E308,AssessedValuation[Tif_NonTIF],$A$4))</f>
        <v>0</v>
      </c>
      <c r="K308" s="8">
        <f>SUMPRODUCT(SUMIFS(AssessedValuation[100% Commercial],AssessedValuation[Dist],$C308:$E308,AssessedValuation[Tif_NonTIF],$A$4))</f>
        <v>9749880</v>
      </c>
      <c r="L308" s="8">
        <f>SUMPRODUCT(SUMIFS(AssessedValuation[100% Industrial],AssessedValuation[Dist],$C308:$E308,AssessedValuation[Tif_NonTIF],$A$4))</f>
        <v>0</v>
      </c>
      <c r="M308" s="8">
        <f>SUMPRODUCT(SUMIFS(AssessedValuation[100% Reserved],AssessedValuation[Dist],$C308:$E308,AssessedValuation[Tif_NonTIF],$A$4))</f>
        <v>0</v>
      </c>
      <c r="N308" s="8">
        <f>SUMPRODUCT(SUMIFS(AssessedValuation[100% Reserved4],AssessedValuation[Dist],$C308,AssessedValuation[Tif_NonTIF],$A$4))</f>
        <v>0</v>
      </c>
      <c r="O308" s="8">
        <f>SUMPRODUCT(SUMIFS(AssessedValuation[100% Railroads],AssessedValuation[Dist],$C308:$E308,AssessedValuation[Tif_NonTIF],$A$4))</f>
        <v>0</v>
      </c>
      <c r="P308" s="8">
        <f>SUMPRODUCT(SUMIFS(AssessedValuation[100% Utilities],AssessedValuation[Dist],$C308:$E308,AssessedValuation[Tif_NonTIF],$A$4))</f>
        <v>0</v>
      </c>
      <c r="Q308" s="8">
        <f>SUMPRODUCT(SUMIFS(AssessedValuation[100% Other],AssessedValuation[Dist],$C308:$E308,AssessedValuation[Tif_NonTIF],$A$4))</f>
        <v>0</v>
      </c>
      <c r="R308" s="8">
        <f>SUMPRODUCT(SUMIFS(AssessedValuation[100% Gross],AssessedValuation[Dist],$C308:$E308,AssessedValuation[Tif_NonTIF],$A$4))</f>
        <v>22389629</v>
      </c>
      <c r="S308" s="8">
        <f>SUMPRODUCT(SUMIFS(AssessedValuation[100% Military Exempt],AssessedValuation[Dist],$C308:$E308,AssessedValuation[Tif_NonTIF],$A$4))</f>
        <v>0</v>
      </c>
      <c r="T308" s="8">
        <f>SUMPRODUCT(SUMIFS(AssessedValuation[100% Homestead Exempt],AssessedValuation[Dist],$C308:$E308,AssessedValuation[Tif_NonTIF],$A$4))</f>
        <v>0</v>
      </c>
      <c r="U308" s="8">
        <f>SUMPRODUCT(SUMIFS(AssessedValuation[100% Net],AssessedValuation[Dist],$C308:$E308,AssessedValuation[Tif_NonTIF],$A$4))</f>
        <v>22389629</v>
      </c>
      <c r="V308" s="8">
        <f>SUMPRODUCT(SUMIFS(AssessedValuation[100% Gas &amp; Elec Utilities],AssessedValuation[Dist],$C308:$E308,AssessedValuation[Tif_NonTIF],$A$4))</f>
        <v>0</v>
      </c>
      <c r="W308" s="8">
        <f t="shared" si="4"/>
        <v>22389629</v>
      </c>
    </row>
    <row r="309" spans="1:23" x14ac:dyDescent="0.25">
      <c r="A309">
        <f>'Assessed Non-TIF_Combined'!A309</f>
        <v>2026</v>
      </c>
      <c r="B309" t="str">
        <f>'Assessed Non-TIF_Combined'!B309</f>
        <v>15</v>
      </c>
      <c r="C309" t="str">
        <f>'Assessed Non-TIF_Combined'!C309</f>
        <v>6937</v>
      </c>
      <c r="D309" t="str">
        <f>'Assessed Non-TIF_Combined'!D309</f>
        <v/>
      </c>
      <c r="E309" t="str">
        <f>'Assessed Non-TIF_Combined'!E309</f>
        <v/>
      </c>
      <c r="F309" t="str">
        <f>'Assessed Non-TIF_Combined'!F309</f>
        <v>6937</v>
      </c>
      <c r="G309" t="str">
        <f>'Assessed Non-TIF_Combined'!G309</f>
        <v>West Burlington</v>
      </c>
      <c r="H309" s="8">
        <f>SUMPRODUCT(SUMIFS(AssessedValuation[100% Residential],AssessedValuation[Dist],$C309:$E309,AssessedValuation[Tif_NonTIF],$A$4))</f>
        <v>13927888</v>
      </c>
      <c r="I309" s="8">
        <f>SUMPRODUCT(SUMIFS(AssessedValuation[100% Ag Land],AssessedValuation[Dist],$C309:$E309,AssessedValuation[Tif_NonTIF],$A$4))</f>
        <v>26682</v>
      </c>
      <c r="J309" s="8">
        <f>SUMPRODUCT(SUMIFS(AssessedValuation[100% Ag Building],AssessedValuation[Dist],$C309:$E309,AssessedValuation[Tif_NonTIF],$A$4))</f>
        <v>3003</v>
      </c>
      <c r="K309" s="8">
        <f>SUMPRODUCT(SUMIFS(AssessedValuation[100% Commercial],AssessedValuation[Dist],$C309:$E309,AssessedValuation[Tif_NonTIF],$A$4))</f>
        <v>14006909</v>
      </c>
      <c r="L309" s="8">
        <f>SUMPRODUCT(SUMIFS(AssessedValuation[100% Industrial],AssessedValuation[Dist],$C309:$E309,AssessedValuation[Tif_NonTIF],$A$4))</f>
        <v>364615</v>
      </c>
      <c r="M309" s="8">
        <f>SUMPRODUCT(SUMIFS(AssessedValuation[100% Reserved],AssessedValuation[Dist],$C309:$E309,AssessedValuation[Tif_NonTIF],$A$4))</f>
        <v>0</v>
      </c>
      <c r="N309" s="8">
        <f>SUMPRODUCT(SUMIFS(AssessedValuation[100% Reserved4],AssessedValuation[Dist],$C309,AssessedValuation[Tif_NonTIF],$A$4))</f>
        <v>0</v>
      </c>
      <c r="O309" s="8">
        <f>SUMPRODUCT(SUMIFS(AssessedValuation[100% Railroads],AssessedValuation[Dist],$C309:$E309,AssessedValuation[Tif_NonTIF],$A$4))</f>
        <v>0</v>
      </c>
      <c r="P309" s="8">
        <f>SUMPRODUCT(SUMIFS(AssessedValuation[100% Utilities],AssessedValuation[Dist],$C309:$E309,AssessedValuation[Tif_NonTIF],$A$4))</f>
        <v>0</v>
      </c>
      <c r="Q309" s="8">
        <f>SUMPRODUCT(SUMIFS(AssessedValuation[100% Other],AssessedValuation[Dist],$C309:$E309,AssessedValuation[Tif_NonTIF],$A$4))</f>
        <v>0</v>
      </c>
      <c r="R309" s="8">
        <f>SUMPRODUCT(SUMIFS(AssessedValuation[100% Gross],AssessedValuation[Dist],$C309:$E309,AssessedValuation[Tif_NonTIF],$A$4))</f>
        <v>28329097</v>
      </c>
      <c r="S309" s="8">
        <f>SUMPRODUCT(SUMIFS(AssessedValuation[100% Military Exempt],AssessedValuation[Dist],$C309:$E309,AssessedValuation[Tif_NonTIF],$A$4))</f>
        <v>0</v>
      </c>
      <c r="T309" s="8">
        <f>SUMPRODUCT(SUMIFS(AssessedValuation[100% Homestead Exempt],AssessedValuation[Dist],$C309:$E309,AssessedValuation[Tif_NonTIF],$A$4))</f>
        <v>0</v>
      </c>
      <c r="U309" s="8">
        <f>SUMPRODUCT(SUMIFS(AssessedValuation[100% Net],AssessedValuation[Dist],$C309:$E309,AssessedValuation[Tif_NonTIF],$A$4))</f>
        <v>28329097</v>
      </c>
      <c r="V309" s="8">
        <f>SUMPRODUCT(SUMIFS(AssessedValuation[100% Gas &amp; Elec Utilities],AssessedValuation[Dist],$C309:$E309,AssessedValuation[Tif_NonTIF],$A$4))</f>
        <v>0</v>
      </c>
      <c r="W309" s="8">
        <f t="shared" si="4"/>
        <v>28329097</v>
      </c>
    </row>
    <row r="310" spans="1:23" x14ac:dyDescent="0.25">
      <c r="A310">
        <f>'Assessed Non-TIF_Combined'!A310</f>
        <v>2026</v>
      </c>
      <c r="B310" t="str">
        <f>'Assessed Non-TIF_Combined'!B310</f>
        <v>01</v>
      </c>
      <c r="C310" t="str">
        <f>'Assessed Non-TIF_Combined'!C310</f>
        <v>6943</v>
      </c>
      <c r="D310" t="str">
        <f>'Assessed Non-TIF_Combined'!D310</f>
        <v/>
      </c>
      <c r="E310" t="str">
        <f>'Assessed Non-TIF_Combined'!E310</f>
        <v/>
      </c>
      <c r="F310" t="str">
        <f>'Assessed Non-TIF_Combined'!F310</f>
        <v>6943</v>
      </c>
      <c r="G310" t="str">
        <f>'Assessed Non-TIF_Combined'!G310</f>
        <v>West Central</v>
      </c>
      <c r="H310" s="8">
        <f>SUMPRODUCT(SUMIFS(AssessedValuation[100% Residential],AssessedValuation[Dist],$C310:$E310,AssessedValuation[Tif_NonTIF],$A$4))</f>
        <v>0</v>
      </c>
      <c r="I310" s="8">
        <f>SUMPRODUCT(SUMIFS(AssessedValuation[100% Ag Land],AssessedValuation[Dist],$C310:$E310,AssessedValuation[Tif_NonTIF],$A$4))</f>
        <v>0</v>
      </c>
      <c r="J310" s="8">
        <f>SUMPRODUCT(SUMIFS(AssessedValuation[100% Ag Building],AssessedValuation[Dist],$C310:$E310,AssessedValuation[Tif_NonTIF],$A$4))</f>
        <v>0</v>
      </c>
      <c r="K310" s="8">
        <f>SUMPRODUCT(SUMIFS(AssessedValuation[100% Commercial],AssessedValuation[Dist],$C310:$E310,AssessedValuation[Tif_NonTIF],$A$4))</f>
        <v>0</v>
      </c>
      <c r="L310" s="8">
        <f>SUMPRODUCT(SUMIFS(AssessedValuation[100% Industrial],AssessedValuation[Dist],$C310:$E310,AssessedValuation[Tif_NonTIF],$A$4))</f>
        <v>0</v>
      </c>
      <c r="M310" s="8">
        <f>SUMPRODUCT(SUMIFS(AssessedValuation[100% Reserved],AssessedValuation[Dist],$C310:$E310,AssessedValuation[Tif_NonTIF],$A$4))</f>
        <v>0</v>
      </c>
      <c r="N310" s="8">
        <f>SUMPRODUCT(SUMIFS(AssessedValuation[100% Reserved4],AssessedValuation[Dist],$C310,AssessedValuation[Tif_NonTIF],$A$4))</f>
        <v>0</v>
      </c>
      <c r="O310" s="8">
        <f>SUMPRODUCT(SUMIFS(AssessedValuation[100% Railroads],AssessedValuation[Dist],$C310:$E310,AssessedValuation[Tif_NonTIF],$A$4))</f>
        <v>0</v>
      </c>
      <c r="P310" s="8">
        <f>SUMPRODUCT(SUMIFS(AssessedValuation[100% Utilities],AssessedValuation[Dist],$C310:$E310,AssessedValuation[Tif_NonTIF],$A$4))</f>
        <v>0</v>
      </c>
      <c r="Q310" s="8">
        <f>SUMPRODUCT(SUMIFS(AssessedValuation[100% Other],AssessedValuation[Dist],$C310:$E310,AssessedValuation[Tif_NonTIF],$A$4))</f>
        <v>0</v>
      </c>
      <c r="R310" s="8">
        <f>SUMPRODUCT(SUMIFS(AssessedValuation[100% Gross],AssessedValuation[Dist],$C310:$E310,AssessedValuation[Tif_NonTIF],$A$4))</f>
        <v>0</v>
      </c>
      <c r="S310" s="8">
        <f>SUMPRODUCT(SUMIFS(AssessedValuation[100% Military Exempt],AssessedValuation[Dist],$C310:$E310,AssessedValuation[Tif_NonTIF],$A$4))</f>
        <v>0</v>
      </c>
      <c r="T310" s="8">
        <f>SUMPRODUCT(SUMIFS(AssessedValuation[100% Homestead Exempt],AssessedValuation[Dist],$C310:$E310,AssessedValuation[Tif_NonTIF],$A$4))</f>
        <v>0</v>
      </c>
      <c r="U310" s="8">
        <f>SUMPRODUCT(SUMIFS(AssessedValuation[100% Net],AssessedValuation[Dist],$C310:$E310,AssessedValuation[Tif_NonTIF],$A$4))</f>
        <v>0</v>
      </c>
      <c r="V310" s="8">
        <f>SUMPRODUCT(SUMIFS(AssessedValuation[100% Gas &amp; Elec Utilities],AssessedValuation[Dist],$C310:$E310,AssessedValuation[Tif_NonTIF],$A$4))</f>
        <v>0</v>
      </c>
      <c r="W310" s="8">
        <f t="shared" si="4"/>
        <v>0</v>
      </c>
    </row>
    <row r="311" spans="1:23" x14ac:dyDescent="0.25">
      <c r="A311">
        <f>'Assessed Non-TIF_Combined'!A311</f>
        <v>2026</v>
      </c>
      <c r="B311" t="str">
        <f>'Assessed Non-TIF_Combined'!B311</f>
        <v>11</v>
      </c>
      <c r="C311" t="str">
        <f>'Assessed Non-TIF_Combined'!C311</f>
        <v>6264</v>
      </c>
      <c r="D311" t="str">
        <f>'Assessed Non-TIF_Combined'!D311</f>
        <v/>
      </c>
      <c r="E311" t="str">
        <f>'Assessed Non-TIF_Combined'!E311</f>
        <v/>
      </c>
      <c r="F311" t="str">
        <f>'Assessed Non-TIF_Combined'!F311</f>
        <v>6264</v>
      </c>
      <c r="G311" t="str">
        <f>'Assessed Non-TIF_Combined'!G311</f>
        <v>West Central Valley</v>
      </c>
      <c r="H311" s="8">
        <f>SUMPRODUCT(SUMIFS(AssessedValuation[100% Residential],AssessedValuation[Dist],$C311:$E311,AssessedValuation[Tif_NonTIF],$A$4))</f>
        <v>58550491</v>
      </c>
      <c r="I311" s="8">
        <f>SUMPRODUCT(SUMIFS(AssessedValuation[100% Ag Land],AssessedValuation[Dist],$C311:$E311,AssessedValuation[Tif_NonTIF],$A$4))</f>
        <v>432380</v>
      </c>
      <c r="J311" s="8">
        <f>SUMPRODUCT(SUMIFS(AssessedValuation[100% Ag Building],AssessedValuation[Dist],$C311:$E311,AssessedValuation[Tif_NonTIF],$A$4))</f>
        <v>67843</v>
      </c>
      <c r="K311" s="8">
        <f>SUMPRODUCT(SUMIFS(AssessedValuation[100% Commercial],AssessedValuation[Dist],$C311:$E311,AssessedValuation[Tif_NonTIF],$A$4))</f>
        <v>19430457</v>
      </c>
      <c r="L311" s="8">
        <f>SUMPRODUCT(SUMIFS(AssessedValuation[100% Industrial],AssessedValuation[Dist],$C311:$E311,AssessedValuation[Tif_NonTIF],$A$4))</f>
        <v>72227634</v>
      </c>
      <c r="M311" s="8">
        <f>SUMPRODUCT(SUMIFS(AssessedValuation[100% Reserved],AssessedValuation[Dist],$C311:$E311,AssessedValuation[Tif_NonTIF],$A$4))</f>
        <v>0</v>
      </c>
      <c r="N311" s="8">
        <f>SUMPRODUCT(SUMIFS(AssessedValuation[100% Reserved4],AssessedValuation[Dist],$C311,AssessedValuation[Tif_NonTIF],$A$4))</f>
        <v>0</v>
      </c>
      <c r="O311" s="8">
        <f>SUMPRODUCT(SUMIFS(AssessedValuation[100% Railroads],AssessedValuation[Dist],$C311:$E311,AssessedValuation[Tif_NonTIF],$A$4))</f>
        <v>0</v>
      </c>
      <c r="P311" s="8">
        <f>SUMPRODUCT(SUMIFS(AssessedValuation[100% Utilities],AssessedValuation[Dist],$C311:$E311,AssessedValuation[Tif_NonTIF],$A$4))</f>
        <v>0</v>
      </c>
      <c r="Q311" s="8">
        <f>SUMPRODUCT(SUMIFS(AssessedValuation[100% Other],AssessedValuation[Dist],$C311:$E311,AssessedValuation[Tif_NonTIF],$A$4))</f>
        <v>0</v>
      </c>
      <c r="R311" s="8">
        <f>SUMPRODUCT(SUMIFS(AssessedValuation[100% Gross],AssessedValuation[Dist],$C311:$E311,AssessedValuation[Tif_NonTIF],$A$4))</f>
        <v>150708805</v>
      </c>
      <c r="S311" s="8">
        <f>SUMPRODUCT(SUMIFS(AssessedValuation[100% Military Exempt],AssessedValuation[Dist],$C311:$E311,AssessedValuation[Tif_NonTIF],$A$4))</f>
        <v>0</v>
      </c>
      <c r="T311" s="8">
        <f>SUMPRODUCT(SUMIFS(AssessedValuation[100% Homestead Exempt],AssessedValuation[Dist],$C311:$E311,AssessedValuation[Tif_NonTIF],$A$4))</f>
        <v>0</v>
      </c>
      <c r="U311" s="8">
        <f>SUMPRODUCT(SUMIFS(AssessedValuation[100% Net],AssessedValuation[Dist],$C311:$E311,AssessedValuation[Tif_NonTIF],$A$4))</f>
        <v>150708805</v>
      </c>
      <c r="V311" s="8">
        <f>SUMPRODUCT(SUMIFS(AssessedValuation[100% Gas &amp; Elec Utilities],AssessedValuation[Dist],$C311:$E311,AssessedValuation[Tif_NonTIF],$A$4))</f>
        <v>0</v>
      </c>
      <c r="W311" s="8">
        <f t="shared" si="4"/>
        <v>150708805</v>
      </c>
    </row>
    <row r="312" spans="1:23" x14ac:dyDescent="0.25">
      <c r="A312">
        <f>'Assessed Non-TIF_Combined'!A312</f>
        <v>2026</v>
      </c>
      <c r="B312" t="str">
        <f>'Assessed Non-TIF_Combined'!B312</f>
        <v>01</v>
      </c>
      <c r="C312" t="str">
        <f>'Assessed Non-TIF_Combined'!C312</f>
        <v>6950</v>
      </c>
      <c r="D312" t="str">
        <f>'Assessed Non-TIF_Combined'!D312</f>
        <v/>
      </c>
      <c r="E312" t="str">
        <f>'Assessed Non-TIF_Combined'!E312</f>
        <v/>
      </c>
      <c r="F312" t="str">
        <f>'Assessed Non-TIF_Combined'!F312</f>
        <v>6950</v>
      </c>
      <c r="G312" t="str">
        <f>'Assessed Non-TIF_Combined'!G312</f>
        <v>West Delaware Co</v>
      </c>
      <c r="H312" s="8">
        <f>SUMPRODUCT(SUMIFS(AssessedValuation[100% Residential],AssessedValuation[Dist],$C312:$E312,AssessedValuation[Tif_NonTIF],$A$4))</f>
        <v>11552463</v>
      </c>
      <c r="I312" s="8">
        <f>SUMPRODUCT(SUMIFS(AssessedValuation[100% Ag Land],AssessedValuation[Dist],$C312:$E312,AssessedValuation[Tif_NonTIF],$A$4))</f>
        <v>0</v>
      </c>
      <c r="J312" s="8">
        <f>SUMPRODUCT(SUMIFS(AssessedValuation[100% Ag Building],AssessedValuation[Dist],$C312:$E312,AssessedValuation[Tif_NonTIF],$A$4))</f>
        <v>0</v>
      </c>
      <c r="K312" s="8">
        <f>SUMPRODUCT(SUMIFS(AssessedValuation[100% Commercial],AssessedValuation[Dist],$C312:$E312,AssessedValuation[Tif_NonTIF],$A$4))</f>
        <v>8737804</v>
      </c>
      <c r="L312" s="8">
        <f>SUMPRODUCT(SUMIFS(AssessedValuation[100% Industrial],AssessedValuation[Dist],$C312:$E312,AssessedValuation[Tif_NonTIF],$A$4))</f>
        <v>1776223</v>
      </c>
      <c r="M312" s="8">
        <f>SUMPRODUCT(SUMIFS(AssessedValuation[100% Reserved],AssessedValuation[Dist],$C312:$E312,AssessedValuation[Tif_NonTIF],$A$4))</f>
        <v>0</v>
      </c>
      <c r="N312" s="8">
        <f>SUMPRODUCT(SUMIFS(AssessedValuation[100% Reserved4],AssessedValuation[Dist],$C312,AssessedValuation[Tif_NonTIF],$A$4))</f>
        <v>0</v>
      </c>
      <c r="O312" s="8">
        <f>SUMPRODUCT(SUMIFS(AssessedValuation[100% Railroads],AssessedValuation[Dist],$C312:$E312,AssessedValuation[Tif_NonTIF],$A$4))</f>
        <v>0</v>
      </c>
      <c r="P312" s="8">
        <f>SUMPRODUCT(SUMIFS(AssessedValuation[100% Utilities],AssessedValuation[Dist],$C312:$E312,AssessedValuation[Tif_NonTIF],$A$4))</f>
        <v>0</v>
      </c>
      <c r="Q312" s="8">
        <f>SUMPRODUCT(SUMIFS(AssessedValuation[100% Other],AssessedValuation[Dist],$C312:$E312,AssessedValuation[Tif_NonTIF],$A$4))</f>
        <v>0</v>
      </c>
      <c r="R312" s="8">
        <f>SUMPRODUCT(SUMIFS(AssessedValuation[100% Gross],AssessedValuation[Dist],$C312:$E312,AssessedValuation[Tif_NonTIF],$A$4))</f>
        <v>22066490</v>
      </c>
      <c r="S312" s="8">
        <f>SUMPRODUCT(SUMIFS(AssessedValuation[100% Military Exempt],AssessedValuation[Dist],$C312:$E312,AssessedValuation[Tif_NonTIF],$A$4))</f>
        <v>0</v>
      </c>
      <c r="T312" s="8">
        <f>SUMPRODUCT(SUMIFS(AssessedValuation[100% Homestead Exempt],AssessedValuation[Dist],$C312:$E312,AssessedValuation[Tif_NonTIF],$A$4))</f>
        <v>0</v>
      </c>
      <c r="U312" s="8">
        <f>SUMPRODUCT(SUMIFS(AssessedValuation[100% Net],AssessedValuation[Dist],$C312:$E312,AssessedValuation[Tif_NonTIF],$A$4))</f>
        <v>22066490</v>
      </c>
      <c r="V312" s="8">
        <f>SUMPRODUCT(SUMIFS(AssessedValuation[100% Gas &amp; Elec Utilities],AssessedValuation[Dist],$C312:$E312,AssessedValuation[Tif_NonTIF],$A$4))</f>
        <v>0</v>
      </c>
      <c r="W312" s="8">
        <f t="shared" si="4"/>
        <v>22066490</v>
      </c>
    </row>
    <row r="313" spans="1:23" x14ac:dyDescent="0.25">
      <c r="A313">
        <f>'Assessed Non-TIF_Combined'!A313</f>
        <v>2026</v>
      </c>
      <c r="B313" t="str">
        <f>'Assessed Non-TIF_Combined'!B313</f>
        <v>11</v>
      </c>
      <c r="C313" t="str">
        <f>'Assessed Non-TIF_Combined'!C313</f>
        <v>6957</v>
      </c>
      <c r="D313" t="str">
        <f>'Assessed Non-TIF_Combined'!D313</f>
        <v/>
      </c>
      <c r="E313" t="str">
        <f>'Assessed Non-TIF_Combined'!E313</f>
        <v/>
      </c>
      <c r="F313" t="str">
        <f>'Assessed Non-TIF_Combined'!F313</f>
        <v>6957</v>
      </c>
      <c r="G313" t="str">
        <f>'Assessed Non-TIF_Combined'!G313</f>
        <v>West Des Moines</v>
      </c>
      <c r="H313" s="8">
        <f>SUMPRODUCT(SUMIFS(AssessedValuation[100% Residential],AssessedValuation[Dist],$C313:$E313,AssessedValuation[Tif_NonTIF],$A$4))</f>
        <v>24636093</v>
      </c>
      <c r="I313" s="8">
        <f>SUMPRODUCT(SUMIFS(AssessedValuation[100% Ag Land],AssessedValuation[Dist],$C313:$E313,AssessedValuation[Tif_NonTIF],$A$4))</f>
        <v>0</v>
      </c>
      <c r="J313" s="8">
        <f>SUMPRODUCT(SUMIFS(AssessedValuation[100% Ag Building],AssessedValuation[Dist],$C313:$E313,AssessedValuation[Tif_NonTIF],$A$4))</f>
        <v>0</v>
      </c>
      <c r="K313" s="8">
        <f>SUMPRODUCT(SUMIFS(AssessedValuation[100% Commercial],AssessedValuation[Dist],$C313:$E313,AssessedValuation[Tif_NonTIF],$A$4))</f>
        <v>151576611</v>
      </c>
      <c r="L313" s="8">
        <f>SUMPRODUCT(SUMIFS(AssessedValuation[100% Industrial],AssessedValuation[Dist],$C313:$E313,AssessedValuation[Tif_NonTIF],$A$4))</f>
        <v>182338315</v>
      </c>
      <c r="M313" s="8">
        <f>SUMPRODUCT(SUMIFS(AssessedValuation[100% Reserved],AssessedValuation[Dist],$C313:$E313,AssessedValuation[Tif_NonTIF],$A$4))</f>
        <v>0</v>
      </c>
      <c r="N313" s="8">
        <f>SUMPRODUCT(SUMIFS(AssessedValuation[100% Reserved4],AssessedValuation[Dist],$C313,AssessedValuation[Tif_NonTIF],$A$4))</f>
        <v>0</v>
      </c>
      <c r="O313" s="8">
        <f>SUMPRODUCT(SUMIFS(AssessedValuation[100% Railroads],AssessedValuation[Dist],$C313:$E313,AssessedValuation[Tif_NonTIF],$A$4))</f>
        <v>0</v>
      </c>
      <c r="P313" s="8">
        <f>SUMPRODUCT(SUMIFS(AssessedValuation[100% Utilities],AssessedValuation[Dist],$C313:$E313,AssessedValuation[Tif_NonTIF],$A$4))</f>
        <v>0</v>
      </c>
      <c r="Q313" s="8">
        <f>SUMPRODUCT(SUMIFS(AssessedValuation[100% Other],AssessedValuation[Dist],$C313:$E313,AssessedValuation[Tif_NonTIF],$A$4))</f>
        <v>0</v>
      </c>
      <c r="R313" s="8">
        <f>SUMPRODUCT(SUMIFS(AssessedValuation[100% Gross],AssessedValuation[Dist],$C313:$E313,AssessedValuation[Tif_NonTIF],$A$4))</f>
        <v>358551019</v>
      </c>
      <c r="S313" s="8">
        <f>SUMPRODUCT(SUMIFS(AssessedValuation[100% Military Exempt],AssessedValuation[Dist],$C313:$E313,AssessedValuation[Tif_NonTIF],$A$4))</f>
        <v>0</v>
      </c>
      <c r="T313" s="8">
        <f>SUMPRODUCT(SUMIFS(AssessedValuation[100% Homestead Exempt],AssessedValuation[Dist],$C313:$E313,AssessedValuation[Tif_NonTIF],$A$4))</f>
        <v>0</v>
      </c>
      <c r="U313" s="8">
        <f>SUMPRODUCT(SUMIFS(AssessedValuation[100% Net],AssessedValuation[Dist],$C313:$E313,AssessedValuation[Tif_NonTIF],$A$4))</f>
        <v>358551019</v>
      </c>
      <c r="V313" s="8">
        <f>SUMPRODUCT(SUMIFS(AssessedValuation[100% Gas &amp; Elec Utilities],AssessedValuation[Dist],$C313:$E313,AssessedValuation[Tif_NonTIF],$A$4))</f>
        <v>0</v>
      </c>
      <c r="W313" s="8">
        <f t="shared" si="4"/>
        <v>358551019</v>
      </c>
    </row>
    <row r="314" spans="1:23" x14ac:dyDescent="0.25">
      <c r="A314">
        <f>'Assessed Non-TIF_Combined'!A314</f>
        <v>2026</v>
      </c>
      <c r="B314" t="str">
        <f>'Assessed Non-TIF_Combined'!B314</f>
        <v>07</v>
      </c>
      <c r="C314" t="str">
        <f>'Assessed Non-TIF_Combined'!C314</f>
        <v>5922</v>
      </c>
      <c r="D314" t="str">
        <f>'Assessed Non-TIF_Combined'!D314</f>
        <v/>
      </c>
      <c r="E314" t="str">
        <f>'Assessed Non-TIF_Combined'!E314</f>
        <v/>
      </c>
      <c r="F314" t="str">
        <f>'Assessed Non-TIF_Combined'!F314</f>
        <v>5922</v>
      </c>
      <c r="G314" t="str">
        <f>'Assessed Non-TIF_Combined'!G314</f>
        <v>West Fork</v>
      </c>
      <c r="H314" s="8">
        <f>SUMPRODUCT(SUMIFS(AssessedValuation[100% Residential],AssessedValuation[Dist],$C314:$E314,AssessedValuation[Tif_NonTIF],$A$4))</f>
        <v>7646049</v>
      </c>
      <c r="I314" s="8">
        <f>SUMPRODUCT(SUMIFS(AssessedValuation[100% Ag Land],AssessedValuation[Dist],$C314:$E314,AssessedValuation[Tif_NonTIF],$A$4))</f>
        <v>0</v>
      </c>
      <c r="J314" s="8">
        <f>SUMPRODUCT(SUMIFS(AssessedValuation[100% Ag Building],AssessedValuation[Dist],$C314:$E314,AssessedValuation[Tif_NonTIF],$A$4))</f>
        <v>0</v>
      </c>
      <c r="K314" s="8">
        <f>SUMPRODUCT(SUMIFS(AssessedValuation[100% Commercial],AssessedValuation[Dist],$C314:$E314,AssessedValuation[Tif_NonTIF],$A$4))</f>
        <v>2773447</v>
      </c>
      <c r="L314" s="8">
        <f>SUMPRODUCT(SUMIFS(AssessedValuation[100% Industrial],AssessedValuation[Dist],$C314:$E314,AssessedValuation[Tif_NonTIF],$A$4))</f>
        <v>0</v>
      </c>
      <c r="M314" s="8">
        <f>SUMPRODUCT(SUMIFS(AssessedValuation[100% Reserved],AssessedValuation[Dist],$C314:$E314,AssessedValuation[Tif_NonTIF],$A$4))</f>
        <v>0</v>
      </c>
      <c r="N314" s="8">
        <f>SUMPRODUCT(SUMIFS(AssessedValuation[100% Reserved4],AssessedValuation[Dist],$C314,AssessedValuation[Tif_NonTIF],$A$4))</f>
        <v>0</v>
      </c>
      <c r="O314" s="8">
        <f>SUMPRODUCT(SUMIFS(AssessedValuation[100% Railroads],AssessedValuation[Dist],$C314:$E314,AssessedValuation[Tif_NonTIF],$A$4))</f>
        <v>0</v>
      </c>
      <c r="P314" s="8">
        <f>SUMPRODUCT(SUMIFS(AssessedValuation[100% Utilities],AssessedValuation[Dist],$C314:$E314,AssessedValuation[Tif_NonTIF],$A$4))</f>
        <v>0</v>
      </c>
      <c r="Q314" s="8">
        <f>SUMPRODUCT(SUMIFS(AssessedValuation[100% Other],AssessedValuation[Dist],$C314:$E314,AssessedValuation[Tif_NonTIF],$A$4))</f>
        <v>0</v>
      </c>
      <c r="R314" s="8">
        <f>SUMPRODUCT(SUMIFS(AssessedValuation[100% Gross],AssessedValuation[Dist],$C314:$E314,AssessedValuation[Tif_NonTIF],$A$4))</f>
        <v>10419496</v>
      </c>
      <c r="S314" s="8">
        <f>SUMPRODUCT(SUMIFS(AssessedValuation[100% Military Exempt],AssessedValuation[Dist],$C314:$E314,AssessedValuation[Tif_NonTIF],$A$4))</f>
        <v>0</v>
      </c>
      <c r="T314" s="8">
        <f>SUMPRODUCT(SUMIFS(AssessedValuation[100% Homestead Exempt],AssessedValuation[Dist],$C314:$E314,AssessedValuation[Tif_NonTIF],$A$4))</f>
        <v>13000</v>
      </c>
      <c r="U314" s="8">
        <f>SUMPRODUCT(SUMIFS(AssessedValuation[100% Net],AssessedValuation[Dist],$C314:$E314,AssessedValuation[Tif_NonTIF],$A$4))</f>
        <v>10406496</v>
      </c>
      <c r="V314" s="8">
        <f>SUMPRODUCT(SUMIFS(AssessedValuation[100% Gas &amp; Elec Utilities],AssessedValuation[Dist],$C314:$E314,AssessedValuation[Tif_NonTIF],$A$4))</f>
        <v>0</v>
      </c>
      <c r="W314" s="8">
        <f t="shared" si="4"/>
        <v>10406496</v>
      </c>
    </row>
    <row r="315" spans="1:23" x14ac:dyDescent="0.25">
      <c r="A315">
        <f>'Assessed Non-TIF_Combined'!A315</f>
        <v>2026</v>
      </c>
      <c r="B315" t="str">
        <f>'Assessed Non-TIF_Combined'!B315</f>
        <v>07</v>
      </c>
      <c r="C315" t="str">
        <f>'Assessed Non-TIF_Combined'!C315</f>
        <v>0819</v>
      </c>
      <c r="D315" t="str">
        <f>'Assessed Non-TIF_Combined'!D315</f>
        <v/>
      </c>
      <c r="E315" t="str">
        <f>'Assessed Non-TIF_Combined'!E315</f>
        <v/>
      </c>
      <c r="F315" t="str">
        <f>'Assessed Non-TIF_Combined'!F315</f>
        <v>0819</v>
      </c>
      <c r="G315" t="str">
        <f>'Assessed Non-TIF_Combined'!G315</f>
        <v>West Hancock</v>
      </c>
      <c r="H315" s="8">
        <f>SUMPRODUCT(SUMIFS(AssessedValuation[100% Residential],AssessedValuation[Dist],$C315:$E315,AssessedValuation[Tif_NonTIF],$A$4))</f>
        <v>0</v>
      </c>
      <c r="I315" s="8">
        <f>SUMPRODUCT(SUMIFS(AssessedValuation[100% Ag Land],AssessedValuation[Dist],$C315:$E315,AssessedValuation[Tif_NonTIF],$A$4))</f>
        <v>0</v>
      </c>
      <c r="J315" s="8">
        <f>SUMPRODUCT(SUMIFS(AssessedValuation[100% Ag Building],AssessedValuation[Dist],$C315:$E315,AssessedValuation[Tif_NonTIF],$A$4))</f>
        <v>0</v>
      </c>
      <c r="K315" s="8">
        <f>SUMPRODUCT(SUMIFS(AssessedValuation[100% Commercial],AssessedValuation[Dist],$C315:$E315,AssessedValuation[Tif_NonTIF],$A$4))</f>
        <v>1016320</v>
      </c>
      <c r="L315" s="8">
        <f>SUMPRODUCT(SUMIFS(AssessedValuation[100% Industrial],AssessedValuation[Dist],$C315:$E315,AssessedValuation[Tif_NonTIF],$A$4))</f>
        <v>0</v>
      </c>
      <c r="M315" s="8">
        <f>SUMPRODUCT(SUMIFS(AssessedValuation[100% Reserved],AssessedValuation[Dist],$C315:$E315,AssessedValuation[Tif_NonTIF],$A$4))</f>
        <v>0</v>
      </c>
      <c r="N315" s="8">
        <f>SUMPRODUCT(SUMIFS(AssessedValuation[100% Reserved4],AssessedValuation[Dist],$C315,AssessedValuation[Tif_NonTIF],$A$4))</f>
        <v>0</v>
      </c>
      <c r="O315" s="8">
        <f>SUMPRODUCT(SUMIFS(AssessedValuation[100% Railroads],AssessedValuation[Dist],$C315:$E315,AssessedValuation[Tif_NonTIF],$A$4))</f>
        <v>0</v>
      </c>
      <c r="P315" s="8">
        <f>SUMPRODUCT(SUMIFS(AssessedValuation[100% Utilities],AssessedValuation[Dist],$C315:$E315,AssessedValuation[Tif_NonTIF],$A$4))</f>
        <v>0</v>
      </c>
      <c r="Q315" s="8">
        <f>SUMPRODUCT(SUMIFS(AssessedValuation[100% Other],AssessedValuation[Dist],$C315:$E315,AssessedValuation[Tif_NonTIF],$A$4))</f>
        <v>0</v>
      </c>
      <c r="R315" s="8">
        <f>SUMPRODUCT(SUMIFS(AssessedValuation[100% Gross],AssessedValuation[Dist],$C315:$E315,AssessedValuation[Tif_NonTIF],$A$4))</f>
        <v>1016320</v>
      </c>
      <c r="S315" s="8">
        <f>SUMPRODUCT(SUMIFS(AssessedValuation[100% Military Exempt],AssessedValuation[Dist],$C315:$E315,AssessedValuation[Tif_NonTIF],$A$4))</f>
        <v>0</v>
      </c>
      <c r="T315" s="8">
        <f>SUMPRODUCT(SUMIFS(AssessedValuation[100% Homestead Exempt],AssessedValuation[Dist],$C315:$E315,AssessedValuation[Tif_NonTIF],$A$4))</f>
        <v>0</v>
      </c>
      <c r="U315" s="8">
        <f>SUMPRODUCT(SUMIFS(AssessedValuation[100% Net],AssessedValuation[Dist],$C315:$E315,AssessedValuation[Tif_NonTIF],$A$4))</f>
        <v>1016320</v>
      </c>
      <c r="V315" s="8">
        <f>SUMPRODUCT(SUMIFS(AssessedValuation[100% Gas &amp; Elec Utilities],AssessedValuation[Dist],$C315:$E315,AssessedValuation[Tif_NonTIF],$A$4))</f>
        <v>0</v>
      </c>
      <c r="W315" s="8">
        <f t="shared" si="4"/>
        <v>1016320</v>
      </c>
    </row>
    <row r="316" spans="1:23" x14ac:dyDescent="0.25">
      <c r="A316">
        <f>'Assessed Non-TIF_Combined'!A316</f>
        <v>2026</v>
      </c>
      <c r="B316" t="str">
        <f>'Assessed Non-TIF_Combined'!B316</f>
        <v>13</v>
      </c>
      <c r="C316" t="str">
        <f>'Assessed Non-TIF_Combined'!C316</f>
        <v>6969</v>
      </c>
      <c r="D316" t="str">
        <f>'Assessed Non-TIF_Combined'!D316</f>
        <v/>
      </c>
      <c r="E316" t="str">
        <f>'Assessed Non-TIF_Combined'!E316</f>
        <v/>
      </c>
      <c r="F316" t="str">
        <f>'Assessed Non-TIF_Combined'!F316</f>
        <v>6969</v>
      </c>
      <c r="G316" t="str">
        <f>'Assessed Non-TIF_Combined'!G316</f>
        <v>West Harrison</v>
      </c>
      <c r="H316" s="8">
        <f>SUMPRODUCT(SUMIFS(AssessedValuation[100% Residential],AssessedValuation[Dist],$C316:$E316,AssessedValuation[Tif_NonTIF],$A$4))</f>
        <v>0</v>
      </c>
      <c r="I316" s="8">
        <f>SUMPRODUCT(SUMIFS(AssessedValuation[100% Ag Land],AssessedValuation[Dist],$C316:$E316,AssessedValuation[Tif_NonTIF],$A$4))</f>
        <v>0</v>
      </c>
      <c r="J316" s="8">
        <f>SUMPRODUCT(SUMIFS(AssessedValuation[100% Ag Building],AssessedValuation[Dist],$C316:$E316,AssessedValuation[Tif_NonTIF],$A$4))</f>
        <v>0</v>
      </c>
      <c r="K316" s="8">
        <f>SUMPRODUCT(SUMIFS(AssessedValuation[100% Commercial],AssessedValuation[Dist],$C316:$E316,AssessedValuation[Tif_NonTIF],$A$4))</f>
        <v>0</v>
      </c>
      <c r="L316" s="8">
        <f>SUMPRODUCT(SUMIFS(AssessedValuation[100% Industrial],AssessedValuation[Dist],$C316:$E316,AssessedValuation[Tif_NonTIF],$A$4))</f>
        <v>0</v>
      </c>
      <c r="M316" s="8">
        <f>SUMPRODUCT(SUMIFS(AssessedValuation[100% Reserved],AssessedValuation[Dist],$C316:$E316,AssessedValuation[Tif_NonTIF],$A$4))</f>
        <v>0</v>
      </c>
      <c r="N316" s="8">
        <f>SUMPRODUCT(SUMIFS(AssessedValuation[100% Reserved4],AssessedValuation[Dist],$C316,AssessedValuation[Tif_NonTIF],$A$4))</f>
        <v>0</v>
      </c>
      <c r="O316" s="8">
        <f>SUMPRODUCT(SUMIFS(AssessedValuation[100% Railroads],AssessedValuation[Dist],$C316:$E316,AssessedValuation[Tif_NonTIF],$A$4))</f>
        <v>0</v>
      </c>
      <c r="P316" s="8">
        <f>SUMPRODUCT(SUMIFS(AssessedValuation[100% Utilities],AssessedValuation[Dist],$C316:$E316,AssessedValuation[Tif_NonTIF],$A$4))</f>
        <v>0</v>
      </c>
      <c r="Q316" s="8">
        <f>SUMPRODUCT(SUMIFS(AssessedValuation[100% Other],AssessedValuation[Dist],$C316:$E316,AssessedValuation[Tif_NonTIF],$A$4))</f>
        <v>0</v>
      </c>
      <c r="R316" s="8">
        <f>SUMPRODUCT(SUMIFS(AssessedValuation[100% Gross],AssessedValuation[Dist],$C316:$E316,AssessedValuation[Tif_NonTIF],$A$4))</f>
        <v>0</v>
      </c>
      <c r="S316" s="8">
        <f>SUMPRODUCT(SUMIFS(AssessedValuation[100% Military Exempt],AssessedValuation[Dist],$C316:$E316,AssessedValuation[Tif_NonTIF],$A$4))</f>
        <v>0</v>
      </c>
      <c r="T316" s="8">
        <f>SUMPRODUCT(SUMIFS(AssessedValuation[100% Homestead Exempt],AssessedValuation[Dist],$C316:$E316,AssessedValuation[Tif_NonTIF],$A$4))</f>
        <v>0</v>
      </c>
      <c r="U316" s="8">
        <f>SUMPRODUCT(SUMIFS(AssessedValuation[100% Net],AssessedValuation[Dist],$C316:$E316,AssessedValuation[Tif_NonTIF],$A$4))</f>
        <v>0</v>
      </c>
      <c r="V316" s="8">
        <f>SUMPRODUCT(SUMIFS(AssessedValuation[100% Gas &amp; Elec Utilities],AssessedValuation[Dist],$C316:$E316,AssessedValuation[Tif_NonTIF],$A$4))</f>
        <v>0</v>
      </c>
      <c r="W316" s="8">
        <f t="shared" si="4"/>
        <v>0</v>
      </c>
    </row>
    <row r="317" spans="1:23" x14ac:dyDescent="0.25">
      <c r="A317">
        <f>'Assessed Non-TIF_Combined'!A317</f>
        <v>2026</v>
      </c>
      <c r="B317" t="str">
        <f>'Assessed Non-TIF_Combined'!B317</f>
        <v>09</v>
      </c>
      <c r="C317" t="str">
        <f>'Assessed Non-TIF_Combined'!C317</f>
        <v>6975</v>
      </c>
      <c r="D317" t="str">
        <f>'Assessed Non-TIF_Combined'!D317</f>
        <v/>
      </c>
      <c r="E317" t="str">
        <f>'Assessed Non-TIF_Combined'!E317</f>
        <v/>
      </c>
      <c r="F317" t="str">
        <f>'Assessed Non-TIF_Combined'!F317</f>
        <v>6975</v>
      </c>
      <c r="G317" t="str">
        <f>'Assessed Non-TIF_Combined'!G317</f>
        <v>West Liberty</v>
      </c>
      <c r="H317" s="8">
        <f>SUMPRODUCT(SUMIFS(AssessedValuation[100% Residential],AssessedValuation[Dist],$C317:$E317,AssessedValuation[Tif_NonTIF],$A$4))</f>
        <v>21330587</v>
      </c>
      <c r="I317" s="8">
        <f>SUMPRODUCT(SUMIFS(AssessedValuation[100% Ag Land],AssessedValuation[Dist],$C317:$E317,AssessedValuation[Tif_NonTIF],$A$4))</f>
        <v>287</v>
      </c>
      <c r="J317" s="8">
        <f>SUMPRODUCT(SUMIFS(AssessedValuation[100% Ag Building],AssessedValuation[Dist],$C317:$E317,AssessedValuation[Tif_NonTIF],$A$4))</f>
        <v>0</v>
      </c>
      <c r="K317" s="8">
        <f>SUMPRODUCT(SUMIFS(AssessedValuation[100% Commercial],AssessedValuation[Dist],$C317:$E317,AssessedValuation[Tif_NonTIF],$A$4))</f>
        <v>1878630</v>
      </c>
      <c r="L317" s="8">
        <f>SUMPRODUCT(SUMIFS(AssessedValuation[100% Industrial],AssessedValuation[Dist],$C317:$E317,AssessedValuation[Tif_NonTIF],$A$4))</f>
        <v>321575</v>
      </c>
      <c r="M317" s="8">
        <f>SUMPRODUCT(SUMIFS(AssessedValuation[100% Reserved],AssessedValuation[Dist],$C317:$E317,AssessedValuation[Tif_NonTIF],$A$4))</f>
        <v>0</v>
      </c>
      <c r="N317" s="8">
        <f>SUMPRODUCT(SUMIFS(AssessedValuation[100% Reserved4],AssessedValuation[Dist],$C317,AssessedValuation[Tif_NonTIF],$A$4))</f>
        <v>0</v>
      </c>
      <c r="O317" s="8">
        <f>SUMPRODUCT(SUMIFS(AssessedValuation[100% Railroads],AssessedValuation[Dist],$C317:$E317,AssessedValuation[Tif_NonTIF],$A$4))</f>
        <v>0</v>
      </c>
      <c r="P317" s="8">
        <f>SUMPRODUCT(SUMIFS(AssessedValuation[100% Utilities],AssessedValuation[Dist],$C317:$E317,AssessedValuation[Tif_NonTIF],$A$4))</f>
        <v>0</v>
      </c>
      <c r="Q317" s="8">
        <f>SUMPRODUCT(SUMIFS(AssessedValuation[100% Other],AssessedValuation[Dist],$C317:$E317,AssessedValuation[Tif_NonTIF],$A$4))</f>
        <v>0</v>
      </c>
      <c r="R317" s="8">
        <f>SUMPRODUCT(SUMIFS(AssessedValuation[100% Gross],AssessedValuation[Dist],$C317:$E317,AssessedValuation[Tif_NonTIF],$A$4))</f>
        <v>23531079</v>
      </c>
      <c r="S317" s="8">
        <f>SUMPRODUCT(SUMIFS(AssessedValuation[100% Military Exempt],AssessedValuation[Dist],$C317:$E317,AssessedValuation[Tif_NonTIF],$A$4))</f>
        <v>0</v>
      </c>
      <c r="T317" s="8">
        <f>SUMPRODUCT(SUMIFS(AssessedValuation[100% Homestead Exempt],AssessedValuation[Dist],$C317:$E317,AssessedValuation[Tif_NonTIF],$A$4))</f>
        <v>0</v>
      </c>
      <c r="U317" s="8">
        <f>SUMPRODUCT(SUMIFS(AssessedValuation[100% Net],AssessedValuation[Dist],$C317:$E317,AssessedValuation[Tif_NonTIF],$A$4))</f>
        <v>23531079</v>
      </c>
      <c r="V317" s="8">
        <f>SUMPRODUCT(SUMIFS(AssessedValuation[100% Gas &amp; Elec Utilities],AssessedValuation[Dist],$C317:$E317,AssessedValuation[Tif_NonTIF],$A$4))</f>
        <v>0</v>
      </c>
      <c r="W317" s="8">
        <f t="shared" si="4"/>
        <v>23531079</v>
      </c>
    </row>
    <row r="318" spans="1:23" x14ac:dyDescent="0.25">
      <c r="A318">
        <f>'Assessed Non-TIF_Combined'!A318</f>
        <v>2026</v>
      </c>
      <c r="B318" t="str">
        <f>'Assessed Non-TIF_Combined'!B318</f>
        <v>12</v>
      </c>
      <c r="C318" t="str">
        <f>'Assessed Non-TIF_Combined'!C318</f>
        <v>6983</v>
      </c>
      <c r="D318" t="str">
        <f>'Assessed Non-TIF_Combined'!D318</f>
        <v/>
      </c>
      <c r="E318" t="str">
        <f>'Assessed Non-TIF_Combined'!E318</f>
        <v/>
      </c>
      <c r="F318" t="str">
        <f>'Assessed Non-TIF_Combined'!F318</f>
        <v>6983</v>
      </c>
      <c r="G318" t="str">
        <f>'Assessed Non-TIF_Combined'!G318</f>
        <v>West Lyon</v>
      </c>
      <c r="H318" s="8">
        <f>SUMPRODUCT(SUMIFS(AssessedValuation[100% Residential],AssessedValuation[Dist],$C318:$E318,AssessedValuation[Tif_NonTIF],$A$4))</f>
        <v>0</v>
      </c>
      <c r="I318" s="8">
        <f>SUMPRODUCT(SUMIFS(AssessedValuation[100% Ag Land],AssessedValuation[Dist],$C318:$E318,AssessedValuation[Tif_NonTIF],$A$4))</f>
        <v>0</v>
      </c>
      <c r="J318" s="8">
        <f>SUMPRODUCT(SUMIFS(AssessedValuation[100% Ag Building],AssessedValuation[Dist],$C318:$E318,AssessedValuation[Tif_NonTIF],$A$4))</f>
        <v>0</v>
      </c>
      <c r="K318" s="8">
        <f>SUMPRODUCT(SUMIFS(AssessedValuation[100% Commercial],AssessedValuation[Dist],$C318:$E318,AssessedValuation[Tif_NonTIF],$A$4))</f>
        <v>40329032</v>
      </c>
      <c r="L318" s="8">
        <f>SUMPRODUCT(SUMIFS(AssessedValuation[100% Industrial],AssessedValuation[Dist],$C318:$E318,AssessedValuation[Tif_NonTIF],$A$4))</f>
        <v>0</v>
      </c>
      <c r="M318" s="8">
        <f>SUMPRODUCT(SUMIFS(AssessedValuation[100% Reserved],AssessedValuation[Dist],$C318:$E318,AssessedValuation[Tif_NonTIF],$A$4))</f>
        <v>0</v>
      </c>
      <c r="N318" s="8">
        <f>SUMPRODUCT(SUMIFS(AssessedValuation[100% Reserved4],AssessedValuation[Dist],$C318,AssessedValuation[Tif_NonTIF],$A$4))</f>
        <v>0</v>
      </c>
      <c r="O318" s="8">
        <f>SUMPRODUCT(SUMIFS(AssessedValuation[100% Railroads],AssessedValuation[Dist],$C318:$E318,AssessedValuation[Tif_NonTIF],$A$4))</f>
        <v>0</v>
      </c>
      <c r="P318" s="8">
        <f>SUMPRODUCT(SUMIFS(AssessedValuation[100% Utilities],AssessedValuation[Dist],$C318:$E318,AssessedValuation[Tif_NonTIF],$A$4))</f>
        <v>0</v>
      </c>
      <c r="Q318" s="8">
        <f>SUMPRODUCT(SUMIFS(AssessedValuation[100% Other],AssessedValuation[Dist],$C318:$E318,AssessedValuation[Tif_NonTIF],$A$4))</f>
        <v>0</v>
      </c>
      <c r="R318" s="8">
        <f>SUMPRODUCT(SUMIFS(AssessedValuation[100% Gross],AssessedValuation[Dist],$C318:$E318,AssessedValuation[Tif_NonTIF],$A$4))</f>
        <v>40329032</v>
      </c>
      <c r="S318" s="8">
        <f>SUMPRODUCT(SUMIFS(AssessedValuation[100% Military Exempt],AssessedValuation[Dist],$C318:$E318,AssessedValuation[Tif_NonTIF],$A$4))</f>
        <v>0</v>
      </c>
      <c r="T318" s="8">
        <f>SUMPRODUCT(SUMIFS(AssessedValuation[100% Homestead Exempt],AssessedValuation[Dist],$C318:$E318,AssessedValuation[Tif_NonTIF],$A$4))</f>
        <v>0</v>
      </c>
      <c r="U318" s="8">
        <f>SUMPRODUCT(SUMIFS(AssessedValuation[100% Net],AssessedValuation[Dist],$C318:$E318,AssessedValuation[Tif_NonTIF],$A$4))</f>
        <v>40329032</v>
      </c>
      <c r="V318" s="8">
        <f>SUMPRODUCT(SUMIFS(AssessedValuation[100% Gas &amp; Elec Utilities],AssessedValuation[Dist],$C318:$E318,AssessedValuation[Tif_NonTIF],$A$4))</f>
        <v>0</v>
      </c>
      <c r="W318" s="8">
        <f t="shared" si="4"/>
        <v>40329032</v>
      </c>
    </row>
    <row r="319" spans="1:23" x14ac:dyDescent="0.25">
      <c r="A319">
        <f>'Assessed Non-TIF_Combined'!A319</f>
        <v>2026</v>
      </c>
      <c r="B319" t="str">
        <f>'Assessed Non-TIF_Combined'!B319</f>
        <v>07</v>
      </c>
      <c r="C319" t="str">
        <f>'Assessed Non-TIF_Combined'!C319</f>
        <v>6985</v>
      </c>
      <c r="D319" t="str">
        <f>'Assessed Non-TIF_Combined'!D319</f>
        <v/>
      </c>
      <c r="E319" t="str">
        <f>'Assessed Non-TIF_Combined'!E319</f>
        <v/>
      </c>
      <c r="F319" t="str">
        <f>'Assessed Non-TIF_Combined'!F319</f>
        <v>6985</v>
      </c>
      <c r="G319" t="str">
        <f>'Assessed Non-TIF_Combined'!G319</f>
        <v>West Marshall</v>
      </c>
      <c r="H319" s="8">
        <f>SUMPRODUCT(SUMIFS(AssessedValuation[100% Residential],AssessedValuation[Dist],$C319:$E319,AssessedValuation[Tif_NonTIF],$A$4))</f>
        <v>0</v>
      </c>
      <c r="I319" s="8">
        <f>SUMPRODUCT(SUMIFS(AssessedValuation[100% Ag Land],AssessedValuation[Dist],$C319:$E319,AssessedValuation[Tif_NonTIF],$A$4))</f>
        <v>0</v>
      </c>
      <c r="J319" s="8">
        <f>SUMPRODUCT(SUMIFS(AssessedValuation[100% Ag Building],AssessedValuation[Dist],$C319:$E319,AssessedValuation[Tif_NonTIF],$A$4))</f>
        <v>0</v>
      </c>
      <c r="K319" s="8">
        <f>SUMPRODUCT(SUMIFS(AssessedValuation[100% Commercial],AssessedValuation[Dist],$C319:$E319,AssessedValuation[Tif_NonTIF],$A$4))</f>
        <v>0</v>
      </c>
      <c r="L319" s="8">
        <f>SUMPRODUCT(SUMIFS(AssessedValuation[100% Industrial],AssessedValuation[Dist],$C319:$E319,AssessedValuation[Tif_NonTIF],$A$4))</f>
        <v>0</v>
      </c>
      <c r="M319" s="8">
        <f>SUMPRODUCT(SUMIFS(AssessedValuation[100% Reserved],AssessedValuation[Dist],$C319:$E319,AssessedValuation[Tif_NonTIF],$A$4))</f>
        <v>0</v>
      </c>
      <c r="N319" s="8">
        <f>SUMPRODUCT(SUMIFS(AssessedValuation[100% Reserved4],AssessedValuation[Dist],$C319,AssessedValuation[Tif_NonTIF],$A$4))</f>
        <v>0</v>
      </c>
      <c r="O319" s="8">
        <f>SUMPRODUCT(SUMIFS(AssessedValuation[100% Railroads],AssessedValuation[Dist],$C319:$E319,AssessedValuation[Tif_NonTIF],$A$4))</f>
        <v>0</v>
      </c>
      <c r="P319" s="8">
        <f>SUMPRODUCT(SUMIFS(AssessedValuation[100% Utilities],AssessedValuation[Dist],$C319:$E319,AssessedValuation[Tif_NonTIF],$A$4))</f>
        <v>0</v>
      </c>
      <c r="Q319" s="8">
        <f>SUMPRODUCT(SUMIFS(AssessedValuation[100% Other],AssessedValuation[Dist],$C319:$E319,AssessedValuation[Tif_NonTIF],$A$4))</f>
        <v>0</v>
      </c>
      <c r="R319" s="8">
        <f>SUMPRODUCT(SUMIFS(AssessedValuation[100% Gross],AssessedValuation[Dist],$C319:$E319,AssessedValuation[Tif_NonTIF],$A$4))</f>
        <v>0</v>
      </c>
      <c r="S319" s="8">
        <f>SUMPRODUCT(SUMIFS(AssessedValuation[100% Military Exempt],AssessedValuation[Dist],$C319:$E319,AssessedValuation[Tif_NonTIF],$A$4))</f>
        <v>0</v>
      </c>
      <c r="T319" s="8">
        <f>SUMPRODUCT(SUMIFS(AssessedValuation[100% Homestead Exempt],AssessedValuation[Dist],$C319:$E319,AssessedValuation[Tif_NonTIF],$A$4))</f>
        <v>0</v>
      </c>
      <c r="U319" s="8">
        <f>SUMPRODUCT(SUMIFS(AssessedValuation[100% Net],AssessedValuation[Dist],$C319:$E319,AssessedValuation[Tif_NonTIF],$A$4))</f>
        <v>0</v>
      </c>
      <c r="V319" s="8">
        <f>SUMPRODUCT(SUMIFS(AssessedValuation[100% Gas &amp; Elec Utilities],AssessedValuation[Dist],$C319:$E319,AssessedValuation[Tif_NonTIF],$A$4))</f>
        <v>0</v>
      </c>
      <c r="W319" s="8">
        <f t="shared" si="4"/>
        <v>0</v>
      </c>
    </row>
    <row r="320" spans="1:23" x14ac:dyDescent="0.25">
      <c r="A320">
        <f>'Assessed Non-TIF_Combined'!A320</f>
        <v>2026</v>
      </c>
      <c r="B320" t="str">
        <f>'Assessed Non-TIF_Combined'!B320</f>
        <v>12</v>
      </c>
      <c r="C320" t="str">
        <f>'Assessed Non-TIF_Combined'!C320</f>
        <v>6987</v>
      </c>
      <c r="D320" t="str">
        <f>'Assessed Non-TIF_Combined'!D320</f>
        <v/>
      </c>
      <c r="E320" t="str">
        <f>'Assessed Non-TIF_Combined'!E320</f>
        <v/>
      </c>
      <c r="F320" t="str">
        <f>'Assessed Non-TIF_Combined'!F320</f>
        <v>6987</v>
      </c>
      <c r="G320" t="str">
        <f>'Assessed Non-TIF_Combined'!G320</f>
        <v>West Monona</v>
      </c>
      <c r="H320" s="8">
        <f>SUMPRODUCT(SUMIFS(AssessedValuation[100% Residential],AssessedValuation[Dist],$C320:$E320,AssessedValuation[Tif_NonTIF],$A$4))</f>
        <v>4494873</v>
      </c>
      <c r="I320" s="8">
        <f>SUMPRODUCT(SUMIFS(AssessedValuation[100% Ag Land],AssessedValuation[Dist],$C320:$E320,AssessedValuation[Tif_NonTIF],$A$4))</f>
        <v>60063</v>
      </c>
      <c r="J320" s="8">
        <f>SUMPRODUCT(SUMIFS(AssessedValuation[100% Ag Building],AssessedValuation[Dist],$C320:$E320,AssessedValuation[Tif_NonTIF],$A$4))</f>
        <v>0</v>
      </c>
      <c r="K320" s="8">
        <f>SUMPRODUCT(SUMIFS(AssessedValuation[100% Commercial],AssessedValuation[Dist],$C320:$E320,AssessedValuation[Tif_NonTIF],$A$4))</f>
        <v>11006103</v>
      </c>
      <c r="L320" s="8">
        <f>SUMPRODUCT(SUMIFS(AssessedValuation[100% Industrial],AssessedValuation[Dist],$C320:$E320,AssessedValuation[Tif_NonTIF],$A$4))</f>
        <v>133650</v>
      </c>
      <c r="M320" s="8">
        <f>SUMPRODUCT(SUMIFS(AssessedValuation[100% Reserved],AssessedValuation[Dist],$C320:$E320,AssessedValuation[Tif_NonTIF],$A$4))</f>
        <v>0</v>
      </c>
      <c r="N320" s="8">
        <f>SUMPRODUCT(SUMIFS(AssessedValuation[100% Reserved4],AssessedValuation[Dist],$C320,AssessedValuation[Tif_NonTIF],$A$4))</f>
        <v>0</v>
      </c>
      <c r="O320" s="8">
        <f>SUMPRODUCT(SUMIFS(AssessedValuation[100% Railroads],AssessedValuation[Dist],$C320:$E320,AssessedValuation[Tif_NonTIF],$A$4))</f>
        <v>0</v>
      </c>
      <c r="P320" s="8">
        <f>SUMPRODUCT(SUMIFS(AssessedValuation[100% Utilities],AssessedValuation[Dist],$C320:$E320,AssessedValuation[Tif_NonTIF],$A$4))</f>
        <v>0</v>
      </c>
      <c r="Q320" s="8">
        <f>SUMPRODUCT(SUMIFS(AssessedValuation[100% Other],AssessedValuation[Dist],$C320:$E320,AssessedValuation[Tif_NonTIF],$A$4))</f>
        <v>0</v>
      </c>
      <c r="R320" s="8">
        <f>SUMPRODUCT(SUMIFS(AssessedValuation[100% Gross],AssessedValuation[Dist],$C320:$E320,AssessedValuation[Tif_NonTIF],$A$4))</f>
        <v>15694689</v>
      </c>
      <c r="S320" s="8">
        <f>SUMPRODUCT(SUMIFS(AssessedValuation[100% Military Exempt],AssessedValuation[Dist],$C320:$E320,AssessedValuation[Tif_NonTIF],$A$4))</f>
        <v>0</v>
      </c>
      <c r="T320" s="8">
        <f>SUMPRODUCT(SUMIFS(AssessedValuation[100% Homestead Exempt],AssessedValuation[Dist],$C320:$E320,AssessedValuation[Tif_NonTIF],$A$4))</f>
        <v>0</v>
      </c>
      <c r="U320" s="8">
        <f>SUMPRODUCT(SUMIFS(AssessedValuation[100% Net],AssessedValuation[Dist],$C320:$E320,AssessedValuation[Tif_NonTIF],$A$4))</f>
        <v>15694689</v>
      </c>
      <c r="V320" s="8">
        <f>SUMPRODUCT(SUMIFS(AssessedValuation[100% Gas &amp; Elec Utilities],AssessedValuation[Dist],$C320:$E320,AssessedValuation[Tif_NonTIF],$A$4))</f>
        <v>0</v>
      </c>
      <c r="W320" s="8">
        <f t="shared" si="4"/>
        <v>15694689</v>
      </c>
    </row>
    <row r="321" spans="1:23" x14ac:dyDescent="0.25">
      <c r="A321">
        <f>'Assessed Non-TIF_Combined'!A321</f>
        <v>2026</v>
      </c>
      <c r="B321" t="str">
        <f>'Assessed Non-TIF_Combined'!B321</f>
        <v>12</v>
      </c>
      <c r="C321" t="str">
        <f>'Assessed Non-TIF_Combined'!C321</f>
        <v>6990</v>
      </c>
      <c r="D321" t="str">
        <f>'Assessed Non-TIF_Combined'!D321</f>
        <v/>
      </c>
      <c r="E321" t="str">
        <f>'Assessed Non-TIF_Combined'!E321</f>
        <v/>
      </c>
      <c r="F321" t="str">
        <f>'Assessed Non-TIF_Combined'!F321</f>
        <v>6990</v>
      </c>
      <c r="G321" t="str">
        <f>'Assessed Non-TIF_Combined'!G321</f>
        <v>West Sioux</v>
      </c>
      <c r="H321" s="8">
        <f>SUMPRODUCT(SUMIFS(AssessedValuation[100% Residential],AssessedValuation[Dist],$C321:$E321,AssessedValuation[Tif_NonTIF],$A$4))</f>
        <v>7804144</v>
      </c>
      <c r="I321" s="8">
        <f>SUMPRODUCT(SUMIFS(AssessedValuation[100% Ag Land],AssessedValuation[Dist],$C321:$E321,AssessedValuation[Tif_NonTIF],$A$4))</f>
        <v>202321</v>
      </c>
      <c r="J321" s="8">
        <f>SUMPRODUCT(SUMIFS(AssessedValuation[100% Ag Building],AssessedValuation[Dist],$C321:$E321,AssessedValuation[Tif_NonTIF],$A$4))</f>
        <v>2018</v>
      </c>
      <c r="K321" s="8">
        <f>SUMPRODUCT(SUMIFS(AssessedValuation[100% Commercial],AssessedValuation[Dist],$C321:$E321,AssessedValuation[Tif_NonTIF],$A$4))</f>
        <v>6378727</v>
      </c>
      <c r="L321" s="8">
        <f>SUMPRODUCT(SUMIFS(AssessedValuation[100% Industrial],AssessedValuation[Dist],$C321:$E321,AssessedValuation[Tif_NonTIF],$A$4))</f>
        <v>2790916</v>
      </c>
      <c r="M321" s="8">
        <f>SUMPRODUCT(SUMIFS(AssessedValuation[100% Reserved],AssessedValuation[Dist],$C321:$E321,AssessedValuation[Tif_NonTIF],$A$4))</f>
        <v>0</v>
      </c>
      <c r="N321" s="8">
        <f>SUMPRODUCT(SUMIFS(AssessedValuation[100% Reserved4],AssessedValuation[Dist],$C321,AssessedValuation[Tif_NonTIF],$A$4))</f>
        <v>0</v>
      </c>
      <c r="O321" s="8">
        <f>SUMPRODUCT(SUMIFS(AssessedValuation[100% Railroads],AssessedValuation[Dist],$C321:$E321,AssessedValuation[Tif_NonTIF],$A$4))</f>
        <v>0</v>
      </c>
      <c r="P321" s="8">
        <f>SUMPRODUCT(SUMIFS(AssessedValuation[100% Utilities],AssessedValuation[Dist],$C321:$E321,AssessedValuation[Tif_NonTIF],$A$4))</f>
        <v>0</v>
      </c>
      <c r="Q321" s="8">
        <f>SUMPRODUCT(SUMIFS(AssessedValuation[100% Other],AssessedValuation[Dist],$C321:$E321,AssessedValuation[Tif_NonTIF],$A$4))</f>
        <v>0</v>
      </c>
      <c r="R321" s="8">
        <f>SUMPRODUCT(SUMIFS(AssessedValuation[100% Gross],AssessedValuation[Dist],$C321:$E321,AssessedValuation[Tif_NonTIF],$A$4))</f>
        <v>17178126</v>
      </c>
      <c r="S321" s="8">
        <f>SUMPRODUCT(SUMIFS(AssessedValuation[100% Military Exempt],AssessedValuation[Dist],$C321:$E321,AssessedValuation[Tif_NonTIF],$A$4))</f>
        <v>0</v>
      </c>
      <c r="T321" s="8">
        <f>SUMPRODUCT(SUMIFS(AssessedValuation[100% Homestead Exempt],AssessedValuation[Dist],$C321:$E321,AssessedValuation[Tif_NonTIF],$A$4))</f>
        <v>0</v>
      </c>
      <c r="U321" s="8">
        <f>SUMPRODUCT(SUMIFS(AssessedValuation[100% Net],AssessedValuation[Dist],$C321:$E321,AssessedValuation[Tif_NonTIF],$A$4))</f>
        <v>17178126</v>
      </c>
      <c r="V321" s="8">
        <f>SUMPRODUCT(SUMIFS(AssessedValuation[100% Gas &amp; Elec Utilities],AssessedValuation[Dist],$C321:$E321,AssessedValuation[Tif_NonTIF],$A$4))</f>
        <v>0</v>
      </c>
      <c r="W321" s="8">
        <f t="shared" si="4"/>
        <v>17178126</v>
      </c>
    </row>
    <row r="322" spans="1:23" x14ac:dyDescent="0.25">
      <c r="A322">
        <f>'Assessed Non-TIF_Combined'!A322</f>
        <v>2026</v>
      </c>
      <c r="B322" t="str">
        <f>'Assessed Non-TIF_Combined'!B322</f>
        <v>01</v>
      </c>
      <c r="C322" t="str">
        <f>'Assessed Non-TIF_Combined'!C322</f>
        <v>6961</v>
      </c>
      <c r="D322" t="str">
        <f>'Assessed Non-TIF_Combined'!D322</f>
        <v/>
      </c>
      <c r="E322" t="str">
        <f>'Assessed Non-TIF_Combined'!E322</f>
        <v/>
      </c>
      <c r="F322" t="str">
        <f>'Assessed Non-TIF_Combined'!F322</f>
        <v>6961</v>
      </c>
      <c r="G322" t="str">
        <f>'Assessed Non-TIF_Combined'!G322</f>
        <v>Western Dubuque Co</v>
      </c>
      <c r="H322" s="8">
        <f>SUMPRODUCT(SUMIFS(AssessedValuation[100% Residential],AssessedValuation[Dist],$C322:$E322,AssessedValuation[Tif_NonTIF],$A$4))</f>
        <v>104948365</v>
      </c>
      <c r="I322" s="8">
        <f>SUMPRODUCT(SUMIFS(AssessedValuation[100% Ag Land],AssessedValuation[Dist],$C322:$E322,AssessedValuation[Tif_NonTIF],$A$4))</f>
        <v>96038</v>
      </c>
      <c r="J322" s="8">
        <f>SUMPRODUCT(SUMIFS(AssessedValuation[100% Ag Building],AssessedValuation[Dist],$C322:$E322,AssessedValuation[Tif_NonTIF],$A$4))</f>
        <v>0</v>
      </c>
      <c r="K322" s="8">
        <f>SUMPRODUCT(SUMIFS(AssessedValuation[100% Commercial],AssessedValuation[Dist],$C322:$E322,AssessedValuation[Tif_NonTIF],$A$4))</f>
        <v>69435125</v>
      </c>
      <c r="L322" s="8">
        <f>SUMPRODUCT(SUMIFS(AssessedValuation[100% Industrial],AssessedValuation[Dist],$C322:$E322,AssessedValuation[Tif_NonTIF],$A$4))</f>
        <v>83618504</v>
      </c>
      <c r="M322" s="8">
        <f>SUMPRODUCT(SUMIFS(AssessedValuation[100% Reserved],AssessedValuation[Dist],$C322:$E322,AssessedValuation[Tif_NonTIF],$A$4))</f>
        <v>0</v>
      </c>
      <c r="N322" s="8">
        <f>SUMPRODUCT(SUMIFS(AssessedValuation[100% Reserved4],AssessedValuation[Dist],$C322,AssessedValuation[Tif_NonTIF],$A$4))</f>
        <v>0</v>
      </c>
      <c r="O322" s="8">
        <f>SUMPRODUCT(SUMIFS(AssessedValuation[100% Railroads],AssessedValuation[Dist],$C322:$E322,AssessedValuation[Tif_NonTIF],$A$4))</f>
        <v>0</v>
      </c>
      <c r="P322" s="8">
        <f>SUMPRODUCT(SUMIFS(AssessedValuation[100% Utilities],AssessedValuation[Dist],$C322:$E322,AssessedValuation[Tif_NonTIF],$A$4))</f>
        <v>0</v>
      </c>
      <c r="Q322" s="8">
        <f>SUMPRODUCT(SUMIFS(AssessedValuation[100% Other],AssessedValuation[Dist],$C322:$E322,AssessedValuation[Tif_NonTIF],$A$4))</f>
        <v>0</v>
      </c>
      <c r="R322" s="8">
        <f>SUMPRODUCT(SUMIFS(AssessedValuation[100% Gross],AssessedValuation[Dist],$C322:$E322,AssessedValuation[Tif_NonTIF],$A$4))</f>
        <v>258098032</v>
      </c>
      <c r="S322" s="8">
        <f>SUMPRODUCT(SUMIFS(AssessedValuation[100% Military Exempt],AssessedValuation[Dist],$C322:$E322,AssessedValuation[Tif_NonTIF],$A$4))</f>
        <v>76000</v>
      </c>
      <c r="T322" s="8">
        <f>SUMPRODUCT(SUMIFS(AssessedValuation[100% Homestead Exempt],AssessedValuation[Dist],$C322:$E322,AssessedValuation[Tif_NonTIF],$A$4))</f>
        <v>442000</v>
      </c>
      <c r="U322" s="8">
        <f>SUMPRODUCT(SUMIFS(AssessedValuation[100% Net],AssessedValuation[Dist],$C322:$E322,AssessedValuation[Tif_NonTIF],$A$4))</f>
        <v>257580032</v>
      </c>
      <c r="V322" s="8">
        <f>SUMPRODUCT(SUMIFS(AssessedValuation[100% Gas &amp; Elec Utilities],AssessedValuation[Dist],$C322:$E322,AssessedValuation[Tif_NonTIF],$A$4))</f>
        <v>0</v>
      </c>
      <c r="W322" s="8">
        <f t="shared" si="4"/>
        <v>257580032</v>
      </c>
    </row>
    <row r="323" spans="1:23" x14ac:dyDescent="0.25">
      <c r="A323">
        <f>'Assessed Non-TIF_Combined'!A323</f>
        <v>2026</v>
      </c>
      <c r="B323" t="str">
        <f>'Assessed Non-TIF_Combined'!B323</f>
        <v>12</v>
      </c>
      <c r="C323" t="str">
        <f>'Assessed Non-TIF_Combined'!C323</f>
        <v>6992</v>
      </c>
      <c r="D323" t="str">
        <f>'Assessed Non-TIF_Combined'!D323</f>
        <v/>
      </c>
      <c r="E323" t="str">
        <f>'Assessed Non-TIF_Combined'!E323</f>
        <v/>
      </c>
      <c r="F323" t="str">
        <f>'Assessed Non-TIF_Combined'!F323</f>
        <v>6992</v>
      </c>
      <c r="G323" t="str">
        <f>'Assessed Non-TIF_Combined'!G323</f>
        <v>Westwood</v>
      </c>
      <c r="H323" s="8">
        <f>SUMPRODUCT(SUMIFS(AssessedValuation[100% Residential],AssessedValuation[Dist],$C323:$E323,AssessedValuation[Tif_NonTIF],$A$4))</f>
        <v>49994</v>
      </c>
      <c r="I323" s="8">
        <f>SUMPRODUCT(SUMIFS(AssessedValuation[100% Ag Land],AssessedValuation[Dist],$C323:$E323,AssessedValuation[Tif_NonTIF],$A$4))</f>
        <v>93833</v>
      </c>
      <c r="J323" s="8">
        <f>SUMPRODUCT(SUMIFS(AssessedValuation[100% Ag Building],AssessedValuation[Dist],$C323:$E323,AssessedValuation[Tif_NonTIF],$A$4))</f>
        <v>2255</v>
      </c>
      <c r="K323" s="8">
        <f>SUMPRODUCT(SUMIFS(AssessedValuation[100% Commercial],AssessedValuation[Dist],$C323:$E323,AssessedValuation[Tif_NonTIF],$A$4))</f>
        <v>3521548</v>
      </c>
      <c r="L323" s="8">
        <f>SUMPRODUCT(SUMIFS(AssessedValuation[100% Industrial],AssessedValuation[Dist],$C323:$E323,AssessedValuation[Tif_NonTIF],$A$4))</f>
        <v>3276714</v>
      </c>
      <c r="M323" s="8">
        <f>SUMPRODUCT(SUMIFS(AssessedValuation[100% Reserved],AssessedValuation[Dist],$C323:$E323,AssessedValuation[Tif_NonTIF],$A$4))</f>
        <v>0</v>
      </c>
      <c r="N323" s="8">
        <f>SUMPRODUCT(SUMIFS(AssessedValuation[100% Reserved4],AssessedValuation[Dist],$C323,AssessedValuation[Tif_NonTIF],$A$4))</f>
        <v>0</v>
      </c>
      <c r="O323" s="8">
        <f>SUMPRODUCT(SUMIFS(AssessedValuation[100% Railroads],AssessedValuation[Dist],$C323:$E323,AssessedValuation[Tif_NonTIF],$A$4))</f>
        <v>0</v>
      </c>
      <c r="P323" s="8">
        <f>SUMPRODUCT(SUMIFS(AssessedValuation[100% Utilities],AssessedValuation[Dist],$C323:$E323,AssessedValuation[Tif_NonTIF],$A$4))</f>
        <v>0</v>
      </c>
      <c r="Q323" s="8">
        <f>SUMPRODUCT(SUMIFS(AssessedValuation[100% Other],AssessedValuation[Dist],$C323:$E323,AssessedValuation[Tif_NonTIF],$A$4))</f>
        <v>0</v>
      </c>
      <c r="R323" s="8">
        <f>SUMPRODUCT(SUMIFS(AssessedValuation[100% Gross],AssessedValuation[Dist],$C323:$E323,AssessedValuation[Tif_NonTIF],$A$4))</f>
        <v>6944344</v>
      </c>
      <c r="S323" s="8">
        <f>SUMPRODUCT(SUMIFS(AssessedValuation[100% Military Exempt],AssessedValuation[Dist],$C323:$E323,AssessedValuation[Tif_NonTIF],$A$4))</f>
        <v>0</v>
      </c>
      <c r="T323" s="8">
        <f>SUMPRODUCT(SUMIFS(AssessedValuation[100% Homestead Exempt],AssessedValuation[Dist],$C323:$E323,AssessedValuation[Tif_NonTIF],$A$4))</f>
        <v>0</v>
      </c>
      <c r="U323" s="8">
        <f>SUMPRODUCT(SUMIFS(AssessedValuation[100% Net],AssessedValuation[Dist],$C323:$E323,AssessedValuation[Tif_NonTIF],$A$4))</f>
        <v>6944344</v>
      </c>
      <c r="V323" s="8">
        <f>SUMPRODUCT(SUMIFS(AssessedValuation[100% Gas &amp; Elec Utilities],AssessedValuation[Dist],$C323:$E323,AssessedValuation[Tif_NonTIF],$A$4))</f>
        <v>0</v>
      </c>
      <c r="W323" s="8">
        <f t="shared" si="4"/>
        <v>6944344</v>
      </c>
    </row>
    <row r="324" spans="1:23" x14ac:dyDescent="0.25">
      <c r="A324">
        <f>'Assessed Non-TIF_Combined'!A324</f>
        <v>2026</v>
      </c>
      <c r="B324" t="str">
        <f>'Assessed Non-TIF_Combined'!B324</f>
        <v>12</v>
      </c>
      <c r="C324" t="str">
        <f>'Assessed Non-TIF_Combined'!C324</f>
        <v>7002</v>
      </c>
      <c r="D324" t="str">
        <f>'Assessed Non-TIF_Combined'!D324</f>
        <v/>
      </c>
      <c r="E324" t="str">
        <f>'Assessed Non-TIF_Combined'!E324</f>
        <v/>
      </c>
      <c r="F324" t="str">
        <f>'Assessed Non-TIF_Combined'!F324</f>
        <v>7002</v>
      </c>
      <c r="G324" t="str">
        <f>'Assessed Non-TIF_Combined'!G324</f>
        <v>Whiting</v>
      </c>
      <c r="H324" s="8">
        <f>SUMPRODUCT(SUMIFS(AssessedValuation[100% Residential],AssessedValuation[Dist],$C324:$E324,AssessedValuation[Tif_NonTIF],$A$4))</f>
        <v>0</v>
      </c>
      <c r="I324" s="8">
        <f>SUMPRODUCT(SUMIFS(AssessedValuation[100% Ag Land],AssessedValuation[Dist],$C324:$E324,AssessedValuation[Tif_NonTIF],$A$4))</f>
        <v>0</v>
      </c>
      <c r="J324" s="8">
        <f>SUMPRODUCT(SUMIFS(AssessedValuation[100% Ag Building],AssessedValuation[Dist],$C324:$E324,AssessedValuation[Tif_NonTIF],$A$4))</f>
        <v>0</v>
      </c>
      <c r="K324" s="8">
        <f>SUMPRODUCT(SUMIFS(AssessedValuation[100% Commercial],AssessedValuation[Dist],$C324:$E324,AssessedValuation[Tif_NonTIF],$A$4))</f>
        <v>0</v>
      </c>
      <c r="L324" s="8">
        <f>SUMPRODUCT(SUMIFS(AssessedValuation[100% Industrial],AssessedValuation[Dist],$C324:$E324,AssessedValuation[Tif_NonTIF],$A$4))</f>
        <v>0</v>
      </c>
      <c r="M324" s="8">
        <f>SUMPRODUCT(SUMIFS(AssessedValuation[100% Reserved],AssessedValuation[Dist],$C324:$E324,AssessedValuation[Tif_NonTIF],$A$4))</f>
        <v>0</v>
      </c>
      <c r="N324" s="8">
        <f>SUMPRODUCT(SUMIFS(AssessedValuation[100% Reserved4],AssessedValuation[Dist],$C324,AssessedValuation[Tif_NonTIF],$A$4))</f>
        <v>0</v>
      </c>
      <c r="O324" s="8">
        <f>SUMPRODUCT(SUMIFS(AssessedValuation[100% Railroads],AssessedValuation[Dist],$C324:$E324,AssessedValuation[Tif_NonTIF],$A$4))</f>
        <v>0</v>
      </c>
      <c r="P324" s="8">
        <f>SUMPRODUCT(SUMIFS(AssessedValuation[100% Utilities],AssessedValuation[Dist],$C324:$E324,AssessedValuation[Tif_NonTIF],$A$4))</f>
        <v>0</v>
      </c>
      <c r="Q324" s="8">
        <f>SUMPRODUCT(SUMIFS(AssessedValuation[100% Other],AssessedValuation[Dist],$C324:$E324,AssessedValuation[Tif_NonTIF],$A$4))</f>
        <v>0</v>
      </c>
      <c r="R324" s="8">
        <f>SUMPRODUCT(SUMIFS(AssessedValuation[100% Gross],AssessedValuation[Dist],$C324:$E324,AssessedValuation[Tif_NonTIF],$A$4))</f>
        <v>0</v>
      </c>
      <c r="S324" s="8">
        <f>SUMPRODUCT(SUMIFS(AssessedValuation[100% Military Exempt],AssessedValuation[Dist],$C324:$E324,AssessedValuation[Tif_NonTIF],$A$4))</f>
        <v>0</v>
      </c>
      <c r="T324" s="8">
        <f>SUMPRODUCT(SUMIFS(AssessedValuation[100% Homestead Exempt],AssessedValuation[Dist],$C324:$E324,AssessedValuation[Tif_NonTIF],$A$4))</f>
        <v>0</v>
      </c>
      <c r="U324" s="8">
        <f>SUMPRODUCT(SUMIFS(AssessedValuation[100% Net],AssessedValuation[Dist],$C324:$E324,AssessedValuation[Tif_NonTIF],$A$4))</f>
        <v>0</v>
      </c>
      <c r="V324" s="8">
        <f>SUMPRODUCT(SUMIFS(AssessedValuation[100% Gas &amp; Elec Utilities],AssessedValuation[Dist],$C324:$E324,AssessedValuation[Tif_NonTIF],$A$4))</f>
        <v>0</v>
      </c>
      <c r="W324" s="8">
        <f t="shared" si="4"/>
        <v>0</v>
      </c>
    </row>
    <row r="325" spans="1:23" x14ac:dyDescent="0.25">
      <c r="A325">
        <f>'Assessed Non-TIF_Combined'!A325</f>
        <v>2026</v>
      </c>
      <c r="B325" t="str">
        <f>'Assessed Non-TIF_Combined'!B325</f>
        <v>10</v>
      </c>
      <c r="C325" t="str">
        <f>'Assessed Non-TIF_Combined'!C325</f>
        <v>7029</v>
      </c>
      <c r="D325" t="str">
        <f>'Assessed Non-TIF_Combined'!D325</f>
        <v/>
      </c>
      <c r="E325" t="str">
        <f>'Assessed Non-TIF_Combined'!E325</f>
        <v/>
      </c>
      <c r="F325" t="str">
        <f>'Assessed Non-TIF_Combined'!F325</f>
        <v>7029</v>
      </c>
      <c r="G325" t="str">
        <f>'Assessed Non-TIF_Combined'!G325</f>
        <v>Williamsburg</v>
      </c>
      <c r="H325" s="8">
        <f>SUMPRODUCT(SUMIFS(AssessedValuation[100% Residential],AssessedValuation[Dist],$C325:$E325,AssessedValuation[Tif_NonTIF],$A$4))</f>
        <v>24387529</v>
      </c>
      <c r="I325" s="8">
        <f>SUMPRODUCT(SUMIFS(AssessedValuation[100% Ag Land],AssessedValuation[Dist],$C325:$E325,AssessedValuation[Tif_NonTIF],$A$4))</f>
        <v>133348</v>
      </c>
      <c r="J325" s="8">
        <f>SUMPRODUCT(SUMIFS(AssessedValuation[100% Ag Building],AssessedValuation[Dist],$C325:$E325,AssessedValuation[Tif_NonTIF],$A$4))</f>
        <v>0</v>
      </c>
      <c r="K325" s="8">
        <f>SUMPRODUCT(SUMIFS(AssessedValuation[100% Commercial],AssessedValuation[Dist],$C325:$E325,AssessedValuation[Tif_NonTIF],$A$4))</f>
        <v>11531984</v>
      </c>
      <c r="L325" s="8">
        <f>SUMPRODUCT(SUMIFS(AssessedValuation[100% Industrial],AssessedValuation[Dist],$C325:$E325,AssessedValuation[Tif_NonTIF],$A$4))</f>
        <v>18594326</v>
      </c>
      <c r="M325" s="8">
        <f>SUMPRODUCT(SUMIFS(AssessedValuation[100% Reserved],AssessedValuation[Dist],$C325:$E325,AssessedValuation[Tif_NonTIF],$A$4))</f>
        <v>0</v>
      </c>
      <c r="N325" s="8">
        <f>SUMPRODUCT(SUMIFS(AssessedValuation[100% Reserved4],AssessedValuation[Dist],$C325,AssessedValuation[Tif_NonTIF],$A$4))</f>
        <v>0</v>
      </c>
      <c r="O325" s="8">
        <f>SUMPRODUCT(SUMIFS(AssessedValuation[100% Railroads],AssessedValuation[Dist],$C325:$E325,AssessedValuation[Tif_NonTIF],$A$4))</f>
        <v>0</v>
      </c>
      <c r="P325" s="8">
        <f>SUMPRODUCT(SUMIFS(AssessedValuation[100% Utilities],AssessedValuation[Dist],$C325:$E325,AssessedValuation[Tif_NonTIF],$A$4))</f>
        <v>0</v>
      </c>
      <c r="Q325" s="8">
        <f>SUMPRODUCT(SUMIFS(AssessedValuation[100% Other],AssessedValuation[Dist],$C325:$E325,AssessedValuation[Tif_NonTIF],$A$4))</f>
        <v>0</v>
      </c>
      <c r="R325" s="8">
        <f>SUMPRODUCT(SUMIFS(AssessedValuation[100% Gross],AssessedValuation[Dist],$C325:$E325,AssessedValuation[Tif_NonTIF],$A$4))</f>
        <v>54647187</v>
      </c>
      <c r="S325" s="8">
        <f>SUMPRODUCT(SUMIFS(AssessedValuation[100% Military Exempt],AssessedValuation[Dist],$C325:$E325,AssessedValuation[Tif_NonTIF],$A$4))</f>
        <v>0</v>
      </c>
      <c r="T325" s="8">
        <f>SUMPRODUCT(SUMIFS(AssessedValuation[100% Homestead Exempt],AssessedValuation[Dist],$C325:$E325,AssessedValuation[Tif_NonTIF],$A$4))</f>
        <v>0</v>
      </c>
      <c r="U325" s="8">
        <f>SUMPRODUCT(SUMIFS(AssessedValuation[100% Net],AssessedValuation[Dist],$C325:$E325,AssessedValuation[Tif_NonTIF],$A$4))</f>
        <v>54647187</v>
      </c>
      <c r="V325" s="8">
        <f>SUMPRODUCT(SUMIFS(AssessedValuation[100% Gas &amp; Elec Utilities],AssessedValuation[Dist],$C325:$E325,AssessedValuation[Tif_NonTIF],$A$4))</f>
        <v>0</v>
      </c>
      <c r="W325" s="8">
        <f t="shared" si="4"/>
        <v>54647187</v>
      </c>
    </row>
    <row r="326" spans="1:23" x14ac:dyDescent="0.25">
      <c r="A326">
        <f>'Assessed Non-TIF_Combined'!A326</f>
        <v>2026</v>
      </c>
      <c r="B326" t="str">
        <f>'Assessed Non-TIF_Combined'!B326</f>
        <v>09</v>
      </c>
      <c r="C326" t="str">
        <f>'Assessed Non-TIF_Combined'!C326</f>
        <v>7038</v>
      </c>
      <c r="D326" t="str">
        <f>'Assessed Non-TIF_Combined'!D326</f>
        <v/>
      </c>
      <c r="E326" t="str">
        <f>'Assessed Non-TIF_Combined'!E326</f>
        <v/>
      </c>
      <c r="F326" t="str">
        <f>'Assessed Non-TIF_Combined'!F326</f>
        <v>7038</v>
      </c>
      <c r="G326" t="str">
        <f>'Assessed Non-TIF_Combined'!G326</f>
        <v>Wilton</v>
      </c>
      <c r="H326" s="8">
        <f>SUMPRODUCT(SUMIFS(AssessedValuation[100% Residential],AssessedValuation[Dist],$C326:$E326,AssessedValuation[Tif_NonTIF],$A$4))</f>
        <v>1804547</v>
      </c>
      <c r="I326" s="8">
        <f>SUMPRODUCT(SUMIFS(AssessedValuation[100% Ag Land],AssessedValuation[Dist],$C326:$E326,AssessedValuation[Tif_NonTIF],$A$4))</f>
        <v>9700</v>
      </c>
      <c r="J326" s="8">
        <f>SUMPRODUCT(SUMIFS(AssessedValuation[100% Ag Building],AssessedValuation[Dist],$C326:$E326,AssessedValuation[Tif_NonTIF],$A$4))</f>
        <v>4139</v>
      </c>
      <c r="K326" s="8">
        <f>SUMPRODUCT(SUMIFS(AssessedValuation[100% Commercial],AssessedValuation[Dist],$C326:$E326,AssessedValuation[Tif_NonTIF],$A$4))</f>
        <v>17169930</v>
      </c>
      <c r="L326" s="8">
        <f>SUMPRODUCT(SUMIFS(AssessedValuation[100% Industrial],AssessedValuation[Dist],$C326:$E326,AssessedValuation[Tif_NonTIF],$A$4))</f>
        <v>3888987</v>
      </c>
      <c r="M326" s="8">
        <f>SUMPRODUCT(SUMIFS(AssessedValuation[100% Reserved],AssessedValuation[Dist],$C326:$E326,AssessedValuation[Tif_NonTIF],$A$4))</f>
        <v>0</v>
      </c>
      <c r="N326" s="8">
        <f>SUMPRODUCT(SUMIFS(AssessedValuation[100% Reserved4],AssessedValuation[Dist],$C326,AssessedValuation[Tif_NonTIF],$A$4))</f>
        <v>0</v>
      </c>
      <c r="O326" s="8">
        <f>SUMPRODUCT(SUMIFS(AssessedValuation[100% Railroads],AssessedValuation[Dist],$C326:$E326,AssessedValuation[Tif_NonTIF],$A$4))</f>
        <v>0</v>
      </c>
      <c r="P326" s="8">
        <f>SUMPRODUCT(SUMIFS(AssessedValuation[100% Utilities],AssessedValuation[Dist],$C326:$E326,AssessedValuation[Tif_NonTIF],$A$4))</f>
        <v>0</v>
      </c>
      <c r="Q326" s="8">
        <f>SUMPRODUCT(SUMIFS(AssessedValuation[100% Other],AssessedValuation[Dist],$C326:$E326,AssessedValuation[Tif_NonTIF],$A$4))</f>
        <v>0</v>
      </c>
      <c r="R326" s="8">
        <f>SUMPRODUCT(SUMIFS(AssessedValuation[100% Gross],AssessedValuation[Dist],$C326:$E326,AssessedValuation[Tif_NonTIF],$A$4))</f>
        <v>22877303</v>
      </c>
      <c r="S326" s="8">
        <f>SUMPRODUCT(SUMIFS(AssessedValuation[100% Military Exempt],AssessedValuation[Dist],$C326:$E326,AssessedValuation[Tif_NonTIF],$A$4))</f>
        <v>0</v>
      </c>
      <c r="T326" s="8">
        <f>SUMPRODUCT(SUMIFS(AssessedValuation[100% Homestead Exempt],AssessedValuation[Dist],$C326:$E326,AssessedValuation[Tif_NonTIF],$A$4))</f>
        <v>0</v>
      </c>
      <c r="U326" s="8">
        <f>SUMPRODUCT(SUMIFS(AssessedValuation[100% Net],AssessedValuation[Dist],$C326:$E326,AssessedValuation[Tif_NonTIF],$A$4))</f>
        <v>22877303</v>
      </c>
      <c r="V326" s="8">
        <f>SUMPRODUCT(SUMIFS(AssessedValuation[100% Gas &amp; Elec Utilities],AssessedValuation[Dist],$C326:$E326,AssessedValuation[Tif_NonTIF],$A$4))</f>
        <v>0</v>
      </c>
      <c r="W326" s="8">
        <f t="shared" si="4"/>
        <v>22877303</v>
      </c>
    </row>
    <row r="327" spans="1:23" x14ac:dyDescent="0.25">
      <c r="A327">
        <f>'Assessed Non-TIF_Combined'!A327</f>
        <v>2026</v>
      </c>
      <c r="B327" t="str">
        <f>'Assessed Non-TIF_Combined'!B327</f>
        <v>15</v>
      </c>
      <c r="C327" t="str">
        <f>'Assessed Non-TIF_Combined'!C327</f>
        <v>7047</v>
      </c>
      <c r="D327" t="str">
        <f>'Assessed Non-TIF_Combined'!D327</f>
        <v/>
      </c>
      <c r="E327" t="str">
        <f>'Assessed Non-TIF_Combined'!E327</f>
        <v/>
      </c>
      <c r="F327" t="str">
        <f>'Assessed Non-TIF_Combined'!F327</f>
        <v>7047</v>
      </c>
      <c r="G327" t="str">
        <f>'Assessed Non-TIF_Combined'!G327</f>
        <v>Winfield-Mt Union</v>
      </c>
      <c r="H327" s="8">
        <f>SUMPRODUCT(SUMIFS(AssessedValuation[100% Residential],AssessedValuation[Dist],$C327:$E327,AssessedValuation[Tif_NonTIF],$A$4))</f>
        <v>2415266</v>
      </c>
      <c r="I327" s="8">
        <f>SUMPRODUCT(SUMIFS(AssessedValuation[100% Ag Land],AssessedValuation[Dist],$C327:$E327,AssessedValuation[Tif_NonTIF],$A$4))</f>
        <v>0</v>
      </c>
      <c r="J327" s="8">
        <f>SUMPRODUCT(SUMIFS(AssessedValuation[100% Ag Building],AssessedValuation[Dist],$C327:$E327,AssessedValuation[Tif_NonTIF],$A$4))</f>
        <v>0</v>
      </c>
      <c r="K327" s="8">
        <f>SUMPRODUCT(SUMIFS(AssessedValuation[100% Commercial],AssessedValuation[Dist],$C327:$E327,AssessedValuation[Tif_NonTIF],$A$4))</f>
        <v>0</v>
      </c>
      <c r="L327" s="8">
        <f>SUMPRODUCT(SUMIFS(AssessedValuation[100% Industrial],AssessedValuation[Dist],$C327:$E327,AssessedValuation[Tif_NonTIF],$A$4))</f>
        <v>0</v>
      </c>
      <c r="M327" s="8">
        <f>SUMPRODUCT(SUMIFS(AssessedValuation[100% Reserved],AssessedValuation[Dist],$C327:$E327,AssessedValuation[Tif_NonTIF],$A$4))</f>
        <v>0</v>
      </c>
      <c r="N327" s="8">
        <f>SUMPRODUCT(SUMIFS(AssessedValuation[100% Reserved4],AssessedValuation[Dist],$C327,AssessedValuation[Tif_NonTIF],$A$4))</f>
        <v>0</v>
      </c>
      <c r="O327" s="8">
        <f>SUMPRODUCT(SUMIFS(AssessedValuation[100% Railroads],AssessedValuation[Dist],$C327:$E327,AssessedValuation[Tif_NonTIF],$A$4))</f>
        <v>0</v>
      </c>
      <c r="P327" s="8">
        <f>SUMPRODUCT(SUMIFS(AssessedValuation[100% Utilities],AssessedValuation[Dist],$C327:$E327,AssessedValuation[Tif_NonTIF],$A$4))</f>
        <v>0</v>
      </c>
      <c r="Q327" s="8">
        <f>SUMPRODUCT(SUMIFS(AssessedValuation[100% Other],AssessedValuation[Dist],$C327:$E327,AssessedValuation[Tif_NonTIF],$A$4))</f>
        <v>0</v>
      </c>
      <c r="R327" s="8">
        <f>SUMPRODUCT(SUMIFS(AssessedValuation[100% Gross],AssessedValuation[Dist],$C327:$E327,AssessedValuation[Tif_NonTIF],$A$4))</f>
        <v>2415266</v>
      </c>
      <c r="S327" s="8">
        <f>SUMPRODUCT(SUMIFS(AssessedValuation[100% Military Exempt],AssessedValuation[Dist],$C327:$E327,AssessedValuation[Tif_NonTIF],$A$4))</f>
        <v>0</v>
      </c>
      <c r="T327" s="8">
        <f>SUMPRODUCT(SUMIFS(AssessedValuation[100% Homestead Exempt],AssessedValuation[Dist],$C327:$E327,AssessedValuation[Tif_NonTIF],$A$4))</f>
        <v>0</v>
      </c>
      <c r="U327" s="8">
        <f>SUMPRODUCT(SUMIFS(AssessedValuation[100% Net],AssessedValuation[Dist],$C327:$E327,AssessedValuation[Tif_NonTIF],$A$4))</f>
        <v>2415266</v>
      </c>
      <c r="V327" s="8">
        <f>SUMPRODUCT(SUMIFS(AssessedValuation[100% Gas &amp; Elec Utilities],AssessedValuation[Dist],$C327:$E327,AssessedValuation[Tif_NonTIF],$A$4))</f>
        <v>0</v>
      </c>
      <c r="W327" s="8">
        <f t="shared" si="4"/>
        <v>2415266</v>
      </c>
    </row>
    <row r="328" spans="1:23" x14ac:dyDescent="0.25">
      <c r="A328">
        <f>'Assessed Non-TIF_Combined'!A328</f>
        <v>2026</v>
      </c>
      <c r="B328" t="str">
        <f>'Assessed Non-TIF_Combined'!B328</f>
        <v>11</v>
      </c>
      <c r="C328" t="str">
        <f>'Assessed Non-TIF_Combined'!C328</f>
        <v>7056</v>
      </c>
      <c r="D328" t="str">
        <f>'Assessed Non-TIF_Combined'!D328</f>
        <v/>
      </c>
      <c r="E328" t="str">
        <f>'Assessed Non-TIF_Combined'!E328</f>
        <v/>
      </c>
      <c r="F328" t="str">
        <f>'Assessed Non-TIF_Combined'!F328</f>
        <v>7056</v>
      </c>
      <c r="G328" t="str">
        <f>'Assessed Non-TIF_Combined'!G328</f>
        <v>Winterset</v>
      </c>
      <c r="H328" s="8">
        <f>SUMPRODUCT(SUMIFS(AssessedValuation[100% Residential],AssessedValuation[Dist],$C328:$E328,AssessedValuation[Tif_NonTIF],$A$4))</f>
        <v>32635965</v>
      </c>
      <c r="I328" s="8">
        <f>SUMPRODUCT(SUMIFS(AssessedValuation[100% Ag Land],AssessedValuation[Dist],$C328:$E328,AssessedValuation[Tif_NonTIF],$A$4))</f>
        <v>29732</v>
      </c>
      <c r="J328" s="8">
        <f>SUMPRODUCT(SUMIFS(AssessedValuation[100% Ag Building],AssessedValuation[Dist],$C328:$E328,AssessedValuation[Tif_NonTIF],$A$4))</f>
        <v>0</v>
      </c>
      <c r="K328" s="8">
        <f>SUMPRODUCT(SUMIFS(AssessedValuation[100% Commercial],AssessedValuation[Dist],$C328:$E328,AssessedValuation[Tif_NonTIF],$A$4))</f>
        <v>16989599</v>
      </c>
      <c r="L328" s="8">
        <f>SUMPRODUCT(SUMIFS(AssessedValuation[100% Industrial],AssessedValuation[Dist],$C328:$E328,AssessedValuation[Tif_NonTIF],$A$4))</f>
        <v>19741600</v>
      </c>
      <c r="M328" s="8">
        <f>SUMPRODUCT(SUMIFS(AssessedValuation[100% Reserved],AssessedValuation[Dist],$C328:$E328,AssessedValuation[Tif_NonTIF],$A$4))</f>
        <v>0</v>
      </c>
      <c r="N328" s="8">
        <f>SUMPRODUCT(SUMIFS(AssessedValuation[100% Reserved4],AssessedValuation[Dist],$C328,AssessedValuation[Tif_NonTIF],$A$4))</f>
        <v>0</v>
      </c>
      <c r="O328" s="8">
        <f>SUMPRODUCT(SUMIFS(AssessedValuation[100% Railroads],AssessedValuation[Dist],$C328:$E328,AssessedValuation[Tif_NonTIF],$A$4))</f>
        <v>0</v>
      </c>
      <c r="P328" s="8">
        <f>SUMPRODUCT(SUMIFS(AssessedValuation[100% Utilities],AssessedValuation[Dist],$C328:$E328,AssessedValuation[Tif_NonTIF],$A$4))</f>
        <v>0</v>
      </c>
      <c r="Q328" s="8">
        <f>SUMPRODUCT(SUMIFS(AssessedValuation[100% Other],AssessedValuation[Dist],$C328:$E328,AssessedValuation[Tif_NonTIF],$A$4))</f>
        <v>0</v>
      </c>
      <c r="R328" s="8">
        <f>SUMPRODUCT(SUMIFS(AssessedValuation[100% Gross],AssessedValuation[Dist],$C328:$E328,AssessedValuation[Tif_NonTIF],$A$4))</f>
        <v>69396896</v>
      </c>
      <c r="S328" s="8">
        <f>SUMPRODUCT(SUMIFS(AssessedValuation[100% Military Exempt],AssessedValuation[Dist],$C328:$E328,AssessedValuation[Tif_NonTIF],$A$4))</f>
        <v>12000</v>
      </c>
      <c r="T328" s="8">
        <f>SUMPRODUCT(SUMIFS(AssessedValuation[100% Homestead Exempt],AssessedValuation[Dist],$C328:$E328,AssessedValuation[Tif_NonTIF],$A$4))</f>
        <v>0</v>
      </c>
      <c r="U328" s="8">
        <f>SUMPRODUCT(SUMIFS(AssessedValuation[100% Net],AssessedValuation[Dist],$C328:$E328,AssessedValuation[Tif_NonTIF],$A$4))</f>
        <v>69384896</v>
      </c>
      <c r="V328" s="8">
        <f>SUMPRODUCT(SUMIFS(AssessedValuation[100% Gas &amp; Elec Utilities],AssessedValuation[Dist],$C328:$E328,AssessedValuation[Tif_NonTIF],$A$4))</f>
        <v>0</v>
      </c>
      <c r="W328" s="8">
        <f t="shared" ref="W328:W331" si="5">SUM(U328:V328)</f>
        <v>69384896</v>
      </c>
    </row>
    <row r="329" spans="1:23" x14ac:dyDescent="0.25">
      <c r="A329">
        <f>'Assessed Non-TIF_Combined'!A329</f>
        <v>2026</v>
      </c>
      <c r="B329" t="str">
        <f>'Assessed Non-TIF_Combined'!B329</f>
        <v>13</v>
      </c>
      <c r="C329" t="str">
        <f>'Assessed Non-TIF_Combined'!C329</f>
        <v>7092</v>
      </c>
      <c r="D329" t="str">
        <f>'Assessed Non-TIF_Combined'!D329</f>
        <v/>
      </c>
      <c r="E329" t="str">
        <f>'Assessed Non-TIF_Combined'!E329</f>
        <v/>
      </c>
      <c r="F329" t="str">
        <f>'Assessed Non-TIF_Combined'!F329</f>
        <v>7092</v>
      </c>
      <c r="G329" t="str">
        <f>'Assessed Non-TIF_Combined'!G329</f>
        <v>Woodbine</v>
      </c>
      <c r="H329" s="8">
        <f>SUMPRODUCT(SUMIFS(AssessedValuation[100% Residential],AssessedValuation[Dist],$C329:$E329,AssessedValuation[Tif_NonTIF],$A$4))</f>
        <v>15012055</v>
      </c>
      <c r="I329" s="8">
        <f>SUMPRODUCT(SUMIFS(AssessedValuation[100% Ag Land],AssessedValuation[Dist],$C329:$E329,AssessedValuation[Tif_NonTIF],$A$4))</f>
        <v>120781</v>
      </c>
      <c r="J329" s="8">
        <f>SUMPRODUCT(SUMIFS(AssessedValuation[100% Ag Building],AssessedValuation[Dist],$C329:$E329,AssessedValuation[Tif_NonTIF],$A$4))</f>
        <v>409269</v>
      </c>
      <c r="K329" s="8">
        <f>SUMPRODUCT(SUMIFS(AssessedValuation[100% Commercial],AssessedValuation[Dist],$C329:$E329,AssessedValuation[Tif_NonTIF],$A$4))</f>
        <v>4853874</v>
      </c>
      <c r="L329" s="8">
        <f>SUMPRODUCT(SUMIFS(AssessedValuation[100% Industrial],AssessedValuation[Dist],$C329:$E329,AssessedValuation[Tif_NonTIF],$A$4))</f>
        <v>983490</v>
      </c>
      <c r="M329" s="8">
        <f>SUMPRODUCT(SUMIFS(AssessedValuation[100% Reserved],AssessedValuation[Dist],$C329:$E329,AssessedValuation[Tif_NonTIF],$A$4))</f>
        <v>0</v>
      </c>
      <c r="N329" s="8">
        <f>SUMPRODUCT(SUMIFS(AssessedValuation[100% Reserved4],AssessedValuation[Dist],$C329,AssessedValuation[Tif_NonTIF],$A$4))</f>
        <v>0</v>
      </c>
      <c r="O329" s="8">
        <f>SUMPRODUCT(SUMIFS(AssessedValuation[100% Railroads],AssessedValuation[Dist],$C329:$E329,AssessedValuation[Tif_NonTIF],$A$4))</f>
        <v>0</v>
      </c>
      <c r="P329" s="8">
        <f>SUMPRODUCT(SUMIFS(AssessedValuation[100% Utilities],AssessedValuation[Dist],$C329:$E329,AssessedValuation[Tif_NonTIF],$A$4))</f>
        <v>0</v>
      </c>
      <c r="Q329" s="8">
        <f>SUMPRODUCT(SUMIFS(AssessedValuation[100% Other],AssessedValuation[Dist],$C329:$E329,AssessedValuation[Tif_NonTIF],$A$4))</f>
        <v>0</v>
      </c>
      <c r="R329" s="8">
        <f>SUMPRODUCT(SUMIFS(AssessedValuation[100% Gross],AssessedValuation[Dist],$C329:$E329,AssessedValuation[Tif_NonTIF],$A$4))</f>
        <v>21379469</v>
      </c>
      <c r="S329" s="8">
        <f>SUMPRODUCT(SUMIFS(AssessedValuation[100% Military Exempt],AssessedValuation[Dist],$C329:$E329,AssessedValuation[Tif_NonTIF],$A$4))</f>
        <v>0</v>
      </c>
      <c r="T329" s="8">
        <f>SUMPRODUCT(SUMIFS(AssessedValuation[100% Homestead Exempt],AssessedValuation[Dist],$C329:$E329,AssessedValuation[Tif_NonTIF],$A$4))</f>
        <v>0</v>
      </c>
      <c r="U329" s="8">
        <f>SUMPRODUCT(SUMIFS(AssessedValuation[100% Net],AssessedValuation[Dist],$C329:$E329,AssessedValuation[Tif_NonTIF],$A$4))</f>
        <v>21379469</v>
      </c>
      <c r="V329" s="8">
        <f>SUMPRODUCT(SUMIFS(AssessedValuation[100% Gas &amp; Elec Utilities],AssessedValuation[Dist],$C329:$E329,AssessedValuation[Tif_NonTIF],$A$4))</f>
        <v>0</v>
      </c>
      <c r="W329" s="8">
        <f t="shared" si="5"/>
        <v>21379469</v>
      </c>
    </row>
    <row r="330" spans="1:23" x14ac:dyDescent="0.25">
      <c r="A330">
        <f>'Assessed Non-TIF_Combined'!A330</f>
        <v>2026</v>
      </c>
      <c r="B330" t="str">
        <f>'Assessed Non-TIF_Combined'!B330</f>
        <v>12</v>
      </c>
      <c r="C330" t="str">
        <f>'Assessed Non-TIF_Combined'!C330</f>
        <v>7098</v>
      </c>
      <c r="D330" t="str">
        <f>'Assessed Non-TIF_Combined'!D330</f>
        <v/>
      </c>
      <c r="E330" t="str">
        <f>'Assessed Non-TIF_Combined'!E330</f>
        <v/>
      </c>
      <c r="F330" t="str">
        <f>'Assessed Non-TIF_Combined'!F330</f>
        <v>7098</v>
      </c>
      <c r="G330" t="str">
        <f>'Assessed Non-TIF_Combined'!G330</f>
        <v>Woodbury Central</v>
      </c>
      <c r="H330" s="8">
        <f>SUMPRODUCT(SUMIFS(AssessedValuation[100% Residential],AssessedValuation[Dist],$C330:$E330,AssessedValuation[Tif_NonTIF],$A$4))</f>
        <v>16365540</v>
      </c>
      <c r="I330" s="8">
        <f>SUMPRODUCT(SUMIFS(AssessedValuation[100% Ag Land],AssessedValuation[Dist],$C330:$E330,AssessedValuation[Tif_NonTIF],$A$4))</f>
        <v>0</v>
      </c>
      <c r="J330" s="8">
        <f>SUMPRODUCT(SUMIFS(AssessedValuation[100% Ag Building],AssessedValuation[Dist],$C330:$E330,AssessedValuation[Tif_NonTIF],$A$4))</f>
        <v>0</v>
      </c>
      <c r="K330" s="8">
        <f>SUMPRODUCT(SUMIFS(AssessedValuation[100% Commercial],AssessedValuation[Dist],$C330:$E330,AssessedValuation[Tif_NonTIF],$A$4))</f>
        <v>3290510</v>
      </c>
      <c r="L330" s="8">
        <f>SUMPRODUCT(SUMIFS(AssessedValuation[100% Industrial],AssessedValuation[Dist],$C330:$E330,AssessedValuation[Tif_NonTIF],$A$4))</f>
        <v>0</v>
      </c>
      <c r="M330" s="8">
        <f>SUMPRODUCT(SUMIFS(AssessedValuation[100% Reserved],AssessedValuation[Dist],$C330:$E330,AssessedValuation[Tif_NonTIF],$A$4))</f>
        <v>0</v>
      </c>
      <c r="N330" s="8">
        <f>SUMPRODUCT(SUMIFS(AssessedValuation[100% Reserved4],AssessedValuation[Dist],$C330,AssessedValuation[Tif_NonTIF],$A$4))</f>
        <v>0</v>
      </c>
      <c r="O330" s="8">
        <f>SUMPRODUCT(SUMIFS(AssessedValuation[100% Railroads],AssessedValuation[Dist],$C330:$E330,AssessedValuation[Tif_NonTIF],$A$4))</f>
        <v>0</v>
      </c>
      <c r="P330" s="8">
        <f>SUMPRODUCT(SUMIFS(AssessedValuation[100% Utilities],AssessedValuation[Dist],$C330:$E330,AssessedValuation[Tif_NonTIF],$A$4))</f>
        <v>0</v>
      </c>
      <c r="Q330" s="8">
        <f>SUMPRODUCT(SUMIFS(AssessedValuation[100% Other],AssessedValuation[Dist],$C330:$E330,AssessedValuation[Tif_NonTIF],$A$4))</f>
        <v>0</v>
      </c>
      <c r="R330" s="8">
        <f>SUMPRODUCT(SUMIFS(AssessedValuation[100% Gross],AssessedValuation[Dist],$C330:$E330,AssessedValuation[Tif_NonTIF],$A$4))</f>
        <v>19656050</v>
      </c>
      <c r="S330" s="8">
        <f>SUMPRODUCT(SUMIFS(AssessedValuation[100% Military Exempt],AssessedValuation[Dist],$C330:$E330,AssessedValuation[Tif_NonTIF],$A$4))</f>
        <v>20000</v>
      </c>
      <c r="T330" s="8">
        <f>SUMPRODUCT(SUMIFS(AssessedValuation[100% Homestead Exempt],AssessedValuation[Dist],$C330:$E330,AssessedValuation[Tif_NonTIF],$A$4))</f>
        <v>32500</v>
      </c>
      <c r="U330" s="8">
        <f>SUMPRODUCT(SUMIFS(AssessedValuation[100% Net],AssessedValuation[Dist],$C330:$E330,AssessedValuation[Tif_NonTIF],$A$4))</f>
        <v>19603550</v>
      </c>
      <c r="V330" s="8">
        <f>SUMPRODUCT(SUMIFS(AssessedValuation[100% Gas &amp; Elec Utilities],AssessedValuation[Dist],$C330:$E330,AssessedValuation[Tif_NonTIF],$A$4))</f>
        <v>0</v>
      </c>
      <c r="W330" s="8">
        <f t="shared" si="5"/>
        <v>19603550</v>
      </c>
    </row>
    <row r="331" spans="1:23" x14ac:dyDescent="0.25">
      <c r="A331">
        <f>'Assessed Non-TIF_Combined'!A331</f>
        <v>2026</v>
      </c>
      <c r="B331" t="str">
        <f>'Assessed Non-TIF_Combined'!B331</f>
        <v>11</v>
      </c>
      <c r="C331" t="str">
        <f>'Assessed Non-TIF_Combined'!C331</f>
        <v>7110</v>
      </c>
      <c r="D331" t="str">
        <f>'Assessed Non-TIF_Combined'!D331</f>
        <v/>
      </c>
      <c r="E331" t="str">
        <f>'Assessed Non-TIF_Combined'!E331</f>
        <v/>
      </c>
      <c r="F331" t="str">
        <f>'Assessed Non-TIF_Combined'!F331</f>
        <v>7110</v>
      </c>
      <c r="G331" t="str">
        <f>'Assessed Non-TIF_Combined'!G331</f>
        <v>Woodward-Granger</v>
      </c>
      <c r="H331" s="8">
        <f>SUMPRODUCT(SUMIFS(AssessedValuation[100% Residential],AssessedValuation[Dist],$C331:$E331,AssessedValuation[Tif_NonTIF],$A$4))</f>
        <v>36829941</v>
      </c>
      <c r="I331" s="8">
        <f>SUMPRODUCT(SUMIFS(AssessedValuation[100% Ag Land],AssessedValuation[Dist],$C331:$E331,AssessedValuation[Tif_NonTIF],$A$4))</f>
        <v>778</v>
      </c>
      <c r="J331" s="8">
        <f>SUMPRODUCT(SUMIFS(AssessedValuation[100% Ag Building],AssessedValuation[Dist],$C331:$E331,AssessedValuation[Tif_NonTIF],$A$4))</f>
        <v>0</v>
      </c>
      <c r="K331" s="8">
        <f>SUMPRODUCT(SUMIFS(AssessedValuation[100% Commercial],AssessedValuation[Dist],$C331:$E331,AssessedValuation[Tif_NonTIF],$A$4))</f>
        <v>3304496</v>
      </c>
      <c r="L331" s="8">
        <f>SUMPRODUCT(SUMIFS(AssessedValuation[100% Industrial],AssessedValuation[Dist],$C331:$E331,AssessedValuation[Tif_NonTIF],$A$4))</f>
        <v>0</v>
      </c>
      <c r="M331" s="8">
        <f>SUMPRODUCT(SUMIFS(AssessedValuation[100% Reserved],AssessedValuation[Dist],$C331:$E331,AssessedValuation[Tif_NonTIF],$A$4))</f>
        <v>0</v>
      </c>
      <c r="N331" s="8">
        <f>SUMPRODUCT(SUMIFS(AssessedValuation[100% Reserved4],AssessedValuation[Dist],$C331,AssessedValuation[Tif_NonTIF],$A$4))</f>
        <v>0</v>
      </c>
      <c r="O331" s="8">
        <f>SUMPRODUCT(SUMIFS(AssessedValuation[100% Railroads],AssessedValuation[Dist],$C331:$E331,AssessedValuation[Tif_NonTIF],$A$4))</f>
        <v>0</v>
      </c>
      <c r="P331" s="8">
        <f>SUMPRODUCT(SUMIFS(AssessedValuation[100% Utilities],AssessedValuation[Dist],$C331:$E331,AssessedValuation[Tif_NonTIF],$A$4))</f>
        <v>0</v>
      </c>
      <c r="Q331" s="8">
        <f>SUMPRODUCT(SUMIFS(AssessedValuation[100% Other],AssessedValuation[Dist],$C331:$E331,AssessedValuation[Tif_NonTIF],$A$4))</f>
        <v>0</v>
      </c>
      <c r="R331" s="8">
        <f>SUMPRODUCT(SUMIFS(AssessedValuation[100% Gross],AssessedValuation[Dist],$C331:$E331,AssessedValuation[Tif_NonTIF],$A$4))</f>
        <v>40135215</v>
      </c>
      <c r="S331" s="8">
        <f>SUMPRODUCT(SUMIFS(AssessedValuation[100% Military Exempt],AssessedValuation[Dist],$C331:$E331,AssessedValuation[Tif_NonTIF],$A$4))</f>
        <v>4000</v>
      </c>
      <c r="T331" s="8">
        <f>SUMPRODUCT(SUMIFS(AssessedValuation[100% Homestead Exempt],AssessedValuation[Dist],$C331:$E331,AssessedValuation[Tif_NonTIF],$A$4))</f>
        <v>19500</v>
      </c>
      <c r="U331" s="8">
        <f>SUMPRODUCT(SUMIFS(AssessedValuation[100% Net],AssessedValuation[Dist],$C331:$E331,AssessedValuation[Tif_NonTIF],$A$4))</f>
        <v>40111715</v>
      </c>
      <c r="V331" s="8">
        <f>SUMPRODUCT(SUMIFS(AssessedValuation[100% Gas &amp; Elec Utilities],AssessedValuation[Dist],$C331:$E331,AssessedValuation[Tif_NonTIF],$A$4))</f>
        <v>0</v>
      </c>
      <c r="W331" s="8">
        <f t="shared" si="5"/>
        <v>40111715</v>
      </c>
    </row>
    <row r="332" spans="1:23" ht="15.75" thickBot="1" x14ac:dyDescent="0.3">
      <c r="H332" s="10">
        <f t="shared" ref="H332:W332" si="6">SUM(H7:H331)</f>
        <v>6391760157</v>
      </c>
      <c r="I332" s="10">
        <f t="shared" si="6"/>
        <v>33304738</v>
      </c>
      <c r="J332" s="10">
        <f t="shared" si="6"/>
        <v>16816326</v>
      </c>
      <c r="K332" s="10">
        <f t="shared" si="6"/>
        <v>8635408904</v>
      </c>
      <c r="L332" s="10">
        <f t="shared" si="6"/>
        <v>4810552930</v>
      </c>
      <c r="M332" s="10">
        <f t="shared" si="6"/>
        <v>0</v>
      </c>
      <c r="N332" s="10">
        <f t="shared" si="6"/>
        <v>0</v>
      </c>
      <c r="O332" s="10">
        <f t="shared" si="6"/>
        <v>0</v>
      </c>
      <c r="P332" s="10">
        <f t="shared" si="6"/>
        <v>0</v>
      </c>
      <c r="Q332" s="10">
        <f t="shared" si="6"/>
        <v>371840</v>
      </c>
      <c r="R332" s="10">
        <f t="shared" si="6"/>
        <v>19888214895</v>
      </c>
      <c r="S332" s="10">
        <f t="shared" si="6"/>
        <v>2235124</v>
      </c>
      <c r="T332" s="10">
        <f t="shared" si="6"/>
        <v>8237851</v>
      </c>
      <c r="U332" s="10">
        <f t="shared" si="6"/>
        <v>19877741920</v>
      </c>
      <c r="V332" s="10">
        <f t="shared" si="6"/>
        <v>0</v>
      </c>
      <c r="W332" s="10">
        <f t="shared" si="6"/>
        <v>19877741920</v>
      </c>
    </row>
    <row r="333" spans="1:23" ht="15.75" thickTop="1" x14ac:dyDescent="0.25"/>
    <row r="335" spans="1:23" hidden="1" x14ac:dyDescent="0.25">
      <c r="G335" t="s">
        <v>1751</v>
      </c>
      <c r="H335" s="8">
        <f>H332-'Assessed TIF'!G338</f>
        <v>0</v>
      </c>
      <c r="I335" s="8">
        <f>I332-'Assessed TIF'!H338</f>
        <v>0</v>
      </c>
      <c r="J335" s="8">
        <f>J332-'Assessed TIF'!I338</f>
        <v>0</v>
      </c>
      <c r="K335" s="8">
        <f>K332-'Assessed TIF'!J338</f>
        <v>0</v>
      </c>
      <c r="L335" s="8">
        <f>L332-'Assessed TIF'!K338</f>
        <v>0</v>
      </c>
      <c r="M335" s="8">
        <f>M332-'Assessed TIF'!L338</f>
        <v>0</v>
      </c>
      <c r="N335" s="8">
        <f>N332-'Assessed TIF'!M338</f>
        <v>0</v>
      </c>
      <c r="O335" s="8">
        <f>O332-'Assessed TIF'!N338</f>
        <v>0</v>
      </c>
      <c r="P335" s="8">
        <f>P332-'Assessed TIF'!O338</f>
        <v>0</v>
      </c>
      <c r="Q335" s="8">
        <f>Q332-'Assessed TIF'!P338</f>
        <v>0</v>
      </c>
      <c r="R335" s="8">
        <f>R332-'Assessed TIF'!Q338</f>
        <v>0</v>
      </c>
      <c r="S335" s="8">
        <f>S332-'Assessed TIF'!R338</f>
        <v>0</v>
      </c>
      <c r="T335" s="8"/>
      <c r="U335" s="8">
        <f>U332-'Assessed TIF'!T338</f>
        <v>0</v>
      </c>
      <c r="V335" s="8">
        <f>V332-'Assessed TIF'!U338</f>
        <v>0</v>
      </c>
      <c r="W335" s="8">
        <f>W332-'Assessed TIF'!V338</f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0AF1-2759-4F88-BF80-7C459A7F3FE2}">
  <sheetPr>
    <tabColor theme="5" tint="-0.249977111117893"/>
  </sheetPr>
  <dimension ref="A1:W335"/>
  <sheetViews>
    <sheetView workbookViewId="0">
      <pane xSplit="7" ySplit="6" topLeftCell="I307" activePane="bottomRight" state="frozen"/>
      <selection pane="topRight" activeCell="G1" sqref="G1"/>
      <selection pane="bottomLeft" activeCell="A7" sqref="A7"/>
      <selection pane="bottomRight" activeCell="O336" sqref="O336"/>
    </sheetView>
  </sheetViews>
  <sheetFormatPr defaultRowHeight="15" x14ac:dyDescent="0.25"/>
  <cols>
    <col min="1" max="1" width="11.5703125" customWidth="1"/>
    <col min="2" max="2" width="9.140625" hidden="1" customWidth="1"/>
    <col min="4" max="5" width="0" hidden="1" customWidth="1"/>
    <col min="6" max="6" width="9.140625" customWidth="1"/>
    <col min="7" max="7" width="40.42578125" bestFit="1" customWidth="1"/>
    <col min="8" max="8" width="14.85546875" bestFit="1" customWidth="1"/>
    <col min="9" max="9" width="13.85546875" bestFit="1" customWidth="1"/>
    <col min="10" max="10" width="12.7109375" bestFit="1" customWidth="1"/>
    <col min="11" max="11" width="13.85546875" bestFit="1" customWidth="1"/>
    <col min="12" max="12" width="13.85546875" customWidth="1"/>
    <col min="13" max="14" width="9.28515625" bestFit="1" customWidth="1"/>
    <col min="15" max="16" width="12.7109375" bestFit="1" customWidth="1"/>
    <col min="17" max="17" width="10.140625" bestFit="1" customWidth="1"/>
    <col min="18" max="18" width="14.85546875" bestFit="1" customWidth="1"/>
    <col min="19" max="19" width="13.140625" bestFit="1" customWidth="1"/>
    <col min="20" max="20" width="13.140625" customWidth="1"/>
    <col min="21" max="21" width="14.85546875" bestFit="1" customWidth="1"/>
    <col min="22" max="22" width="13.85546875" bestFit="1" customWidth="1"/>
    <col min="23" max="23" width="14.42578125" bestFit="1" customWidth="1"/>
  </cols>
  <sheetData>
    <row r="1" spans="1:23" x14ac:dyDescent="0.25">
      <c r="A1" t="str">
        <f>'Assessed Non-TIF'!$A$1</f>
        <v>Iowa Department of Management - June 25, 2025 - Final</v>
      </c>
    </row>
    <row r="2" spans="1:23" x14ac:dyDescent="0.25">
      <c r="A2" t="str">
        <f>_xlfn.CONCAT("January 1, ",TaxableValuation[[#This Row],[Year]]," - Taxable Valuations")</f>
        <v>January 1, 2024 - Taxable Valuations</v>
      </c>
    </row>
    <row r="3" spans="1:23" x14ac:dyDescent="0.25">
      <c r="A3" s="11" t="str">
        <f>_xlfn.CONCAT("For Fiscal Year ",'2024_School_100pct Valuations B'!A2+2," Budgets - Districts Combined to Include Subdistricts Valuation")</f>
        <v>For Fiscal Year 2026 Budgets - Districts Combined to Include Subdistricts Valuation</v>
      </c>
    </row>
    <row r="4" spans="1:23" x14ac:dyDescent="0.25">
      <c r="A4" s="7" t="s">
        <v>1022</v>
      </c>
    </row>
    <row r="5" spans="1:23" x14ac:dyDescent="0.25">
      <c r="R5" s="8"/>
    </row>
    <row r="6" spans="1:23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1748</v>
      </c>
      <c r="E6" s="9" t="s">
        <v>1749</v>
      </c>
      <c r="F6" s="9" t="s">
        <v>1697</v>
      </c>
      <c r="G6" s="9" t="s">
        <v>1698</v>
      </c>
      <c r="H6" s="9" t="s">
        <v>3</v>
      </c>
      <c r="I6" s="9" t="s">
        <v>4</v>
      </c>
      <c r="J6" s="9" t="s">
        <v>5</v>
      </c>
      <c r="K6" s="9" t="s">
        <v>6</v>
      </c>
      <c r="L6" s="9" t="s">
        <v>7</v>
      </c>
      <c r="M6" s="9" t="s">
        <v>8</v>
      </c>
      <c r="N6" s="9" t="s">
        <v>8</v>
      </c>
      <c r="O6" s="9" t="s">
        <v>11</v>
      </c>
      <c r="P6" s="9" t="s">
        <v>10</v>
      </c>
      <c r="Q6" s="9" t="s">
        <v>9</v>
      </c>
      <c r="R6" s="9" t="s">
        <v>12</v>
      </c>
      <c r="S6" s="9" t="s">
        <v>13</v>
      </c>
      <c r="T6" s="9" t="s">
        <v>1759</v>
      </c>
      <c r="U6" s="9" t="s">
        <v>14</v>
      </c>
      <c r="V6" s="9" t="s">
        <v>15</v>
      </c>
      <c r="W6" s="9" t="s">
        <v>1700</v>
      </c>
    </row>
    <row r="7" spans="1:23" x14ac:dyDescent="0.25">
      <c r="A7">
        <f>'Assessed Non-TIF_Combined'!A7</f>
        <v>2026</v>
      </c>
      <c r="B7" t="str">
        <f>'Assessed Non-TIF_Combined'!B7</f>
        <v>11</v>
      </c>
      <c r="C7" t="str">
        <f>'Assessed Non-TIF_Combined'!C7</f>
        <v>0018</v>
      </c>
      <c r="D7" t="str">
        <f>'Assessed Non-TIF_Combined'!D7</f>
        <v/>
      </c>
      <c r="E7" t="str">
        <f>'Assessed Non-TIF_Combined'!E7</f>
        <v/>
      </c>
      <c r="F7" t="str">
        <f>'Assessed Non-TIF_Combined'!F7</f>
        <v>0018</v>
      </c>
      <c r="G7" t="str">
        <f>'Assessed Non-TIF_Combined'!G7</f>
        <v>Adair-Casey</v>
      </c>
      <c r="H7" s="8">
        <f>SUMPRODUCT(SUMIFS(TaxableValuation[Taxable Residential],TaxableValuation[Dist],$C7:$E7,TaxableValuation[Tif_NonTIF],$A$4))</f>
        <v>45752014</v>
      </c>
      <c r="I7" s="8">
        <f>SUMPRODUCT(SUMIFS(TaxableValuation[Taxable Ag Land],TaxableValuation[Dist],$C7:$E7,TaxableValuation[Tif_NonTIF],$A$4))</f>
        <v>89177493</v>
      </c>
      <c r="J7" s="8">
        <f>SUMPRODUCT(SUMIFS(TaxableValuation[Taxable Ag Building],TaxableValuation[Dist],$C7:$E7,TaxableValuation[Tif_NonTIF],$A$4))</f>
        <v>3449021</v>
      </c>
      <c r="K7" s="8">
        <f>SUMPRODUCT(SUMIFS(TaxableValuation[Taxable Commercial],TaxableValuation[Dist],$C7:$E7,TaxableValuation[Tif_NonTIF],$A$4))</f>
        <v>13415599</v>
      </c>
      <c r="L7" s="8">
        <f>SUMPRODUCT(SUMIFS(TaxableValuation[Taxable Industrial],TaxableValuation[Dist],$C7:$E7,TaxableValuation[Tif_NonTIF],$A$4))</f>
        <v>22099651</v>
      </c>
      <c r="M7" s="8">
        <f>SUMPRODUCT(SUMIFS(TaxableValuation[Taxable Reserved],TaxableValuation[Dist],$C7:$E7,TaxableValuation[Tif_NonTIF],$A$4))</f>
        <v>0</v>
      </c>
      <c r="N7" s="8">
        <f>SUMPRODUCT(SUMIFS(TaxableValuation[Taxable Reserved2],TaxableValuation[Dist],$C7:$E7,TaxableValuation[Tif_NonTIF],$A$4))</f>
        <v>0</v>
      </c>
      <c r="O7" s="8">
        <f>SUMPRODUCT(SUMIFS(TaxableValuation[Taxable Railroads],TaxableValuation[Dist],$C7:$E7,TaxableValuation[Tif_NonTIF],$A$4))</f>
        <v>3453929</v>
      </c>
      <c r="P7" s="8">
        <f>SUMPRODUCT(SUMIFS(TaxableValuation[Taxable Utilities],TaxableValuation[Dist],$C7:$E7,TaxableValuation[Tif_NonTIF],$A$4))</f>
        <v>214215</v>
      </c>
      <c r="Q7" s="8">
        <f>SUMPRODUCT(SUMIFS(TaxableValuation[Taxable Other],TaxableValuation[Dist],$C7:$E7,TaxableValuation[Tif_NonTIF],$A$4))</f>
        <v>0</v>
      </c>
      <c r="R7" s="8">
        <f>SUMPRODUCT(SUMIFS(TaxableValuation[Taxable Gross],TaxableValuation[Dist],$C7:$E7,TaxableValuation[Tif_NonTIF],$A$4))</f>
        <v>177561922</v>
      </c>
      <c r="S7" s="8">
        <f>SUMPRODUCT(SUMIFS(TaxableValuation[Taxable Military Exempt],TaxableValuation[Dist],$C7:$E7,TaxableValuation[Tif_NonTIF],$A$4))</f>
        <v>352000</v>
      </c>
      <c r="T7" s="8">
        <f>SUMPRODUCT(SUMIFS(TaxableValuation[Taxable Homestead Exempt],TaxableValuation[Dist],$C7:$E7,TaxableValuation[Tif_NonTIF],$A$4))</f>
        <v>1014000</v>
      </c>
      <c r="U7" s="8">
        <f>SUMPRODUCT(SUMIFS(TaxableValuation[Taxable Net],TaxableValuation[Dist],$C7:$E7,TaxableValuation[Tif_NonTIF],$A$4))</f>
        <v>176195922</v>
      </c>
      <c r="V7" s="8">
        <f>SUMPRODUCT(SUMIFS(TaxableValuation[Taxable Gas &amp; Elec Utilities],TaxableValuation[Dist],$C7:$E7,TaxableValuation[Tif_NonTIF],$A$4))</f>
        <v>20438461</v>
      </c>
      <c r="W7" s="8">
        <f>SUM(U7:V7)</f>
        <v>196634383</v>
      </c>
    </row>
    <row r="8" spans="1:23" x14ac:dyDescent="0.25">
      <c r="A8">
        <f>'Assessed Non-TIF_Combined'!A8</f>
        <v>2026</v>
      </c>
      <c r="B8" t="str">
        <f>'Assessed Non-TIF_Combined'!B8</f>
        <v>11</v>
      </c>
      <c r="C8" t="str">
        <f>'Assessed Non-TIF_Combined'!C8</f>
        <v>0027</v>
      </c>
      <c r="D8" t="str">
        <f>'Assessed Non-TIF_Combined'!D8</f>
        <v/>
      </c>
      <c r="E8" t="str">
        <f>'Assessed Non-TIF_Combined'!E8</f>
        <v/>
      </c>
      <c r="F8" t="str">
        <f>'Assessed Non-TIF_Combined'!F8</f>
        <v>0027</v>
      </c>
      <c r="G8" t="str">
        <f>'Assessed Non-TIF_Combined'!G8</f>
        <v>Adel-Desoto-Minburn</v>
      </c>
      <c r="H8" s="8">
        <f>SUMPRODUCT(SUMIFS(TaxableValuation[Taxable Residential],TaxableValuation[Dist],$C8:$E8,TaxableValuation[Tif_NonTIF],$A$4))</f>
        <v>526222704</v>
      </c>
      <c r="I8" s="8">
        <f>SUMPRODUCT(SUMIFS(TaxableValuation[Taxable Ag Land],TaxableValuation[Dist],$C8:$E8,TaxableValuation[Tif_NonTIF],$A$4))</f>
        <v>84673013</v>
      </c>
      <c r="J8" s="8">
        <f>SUMPRODUCT(SUMIFS(TaxableValuation[Taxable Ag Building],TaxableValuation[Dist],$C8:$E8,TaxableValuation[Tif_NonTIF],$A$4))</f>
        <v>4294143</v>
      </c>
      <c r="K8" s="8">
        <f>SUMPRODUCT(SUMIFS(TaxableValuation[Taxable Commercial],TaxableValuation[Dist],$C8:$E8,TaxableValuation[Tif_NonTIF],$A$4))</f>
        <v>90959162</v>
      </c>
      <c r="L8" s="8">
        <f>SUMPRODUCT(SUMIFS(TaxableValuation[Taxable Industrial],TaxableValuation[Dist],$C8:$E8,TaxableValuation[Tif_NonTIF],$A$4))</f>
        <v>23835994</v>
      </c>
      <c r="M8" s="8">
        <f>SUMPRODUCT(SUMIFS(TaxableValuation[Taxable Reserved],TaxableValuation[Dist],$C8:$E8,TaxableValuation[Tif_NonTIF],$A$4))</f>
        <v>0</v>
      </c>
      <c r="N8" s="8">
        <f>SUMPRODUCT(SUMIFS(TaxableValuation[Taxable Reserved2],TaxableValuation[Dist],$C8:$E8,TaxableValuation[Tif_NonTIF],$A$4))</f>
        <v>0</v>
      </c>
      <c r="O8" s="8">
        <f>SUMPRODUCT(SUMIFS(TaxableValuation[Taxable Railroads],TaxableValuation[Dist],$C8:$E8,TaxableValuation[Tif_NonTIF],$A$4))</f>
        <v>1256331</v>
      </c>
      <c r="P8" s="8">
        <f>SUMPRODUCT(SUMIFS(TaxableValuation[Taxable Utilities],TaxableValuation[Dist],$C8:$E8,TaxableValuation[Tif_NonTIF],$A$4))</f>
        <v>12466003</v>
      </c>
      <c r="Q8" s="8">
        <f>SUMPRODUCT(SUMIFS(TaxableValuation[Taxable Other],TaxableValuation[Dist],$C8:$E8,TaxableValuation[Tif_NonTIF],$A$4))</f>
        <v>0</v>
      </c>
      <c r="R8" s="8">
        <f>SUMPRODUCT(SUMIFS(TaxableValuation[Taxable Gross],TaxableValuation[Dist],$C8:$E8,TaxableValuation[Tif_NonTIF],$A$4))</f>
        <v>743707350</v>
      </c>
      <c r="S8" s="8">
        <f>SUMPRODUCT(SUMIFS(TaxableValuation[Taxable Military Exempt],TaxableValuation[Dist],$C8:$E8,TaxableValuation[Tif_NonTIF],$A$4))</f>
        <v>1243313</v>
      </c>
      <c r="T8" s="8">
        <f>SUMPRODUCT(SUMIFS(TaxableValuation[Taxable Homestead Exempt],TaxableValuation[Dist],$C8:$E8,TaxableValuation[Tif_NonTIF],$A$4))</f>
        <v>4055303</v>
      </c>
      <c r="U8" s="8">
        <f>SUMPRODUCT(SUMIFS(TaxableValuation[Taxable Net],TaxableValuation[Dist],$C8:$E8,TaxableValuation[Tif_NonTIF],$A$4))</f>
        <v>738408734</v>
      </c>
      <c r="V8" s="8">
        <f>SUMPRODUCT(SUMIFS(TaxableValuation[Taxable Gas &amp; Elec Utilities],TaxableValuation[Dist],$C8:$E8,TaxableValuation[Tif_NonTIF],$A$4))</f>
        <v>54231889</v>
      </c>
      <c r="W8" s="8">
        <f t="shared" ref="W8:W71" si="0">SUM(U8:V8)</f>
        <v>792640623</v>
      </c>
    </row>
    <row r="9" spans="1:23" x14ac:dyDescent="0.25">
      <c r="A9">
        <f>'Assessed Non-TIF_Combined'!A9</f>
        <v>2026</v>
      </c>
      <c r="B9" t="str">
        <f>'Assessed Non-TIF_Combined'!B9</f>
        <v>07</v>
      </c>
      <c r="C9" t="str">
        <f>'Assessed Non-TIF_Combined'!C9</f>
        <v>0009</v>
      </c>
      <c r="D9" t="str">
        <f>'Assessed Non-TIF_Combined'!D9</f>
        <v/>
      </c>
      <c r="E9" t="str">
        <f>'Assessed Non-TIF_Combined'!E9</f>
        <v/>
      </c>
      <c r="F9" t="str">
        <f>'Assessed Non-TIF_Combined'!F9</f>
        <v>0009</v>
      </c>
      <c r="G9" t="str">
        <f>'Assessed Non-TIF_Combined'!G9</f>
        <v>AGWSR</v>
      </c>
      <c r="H9" s="8">
        <f>SUMPRODUCT(SUMIFS(TaxableValuation[Taxable Residential],TaxableValuation[Dist],$C9:$E9,TaxableValuation[Tif_NonTIF],$A$4))</f>
        <v>118499091</v>
      </c>
      <c r="I9" s="8">
        <f>SUMPRODUCT(SUMIFS(TaxableValuation[Taxable Ag Land],TaxableValuation[Dist],$C9:$E9,TaxableValuation[Tif_NonTIF],$A$4))</f>
        <v>229902960</v>
      </c>
      <c r="J9" s="8">
        <f>SUMPRODUCT(SUMIFS(TaxableValuation[Taxable Ag Building],TaxableValuation[Dist],$C9:$E9,TaxableValuation[Tif_NonTIF],$A$4))</f>
        <v>19477467</v>
      </c>
      <c r="K9" s="8">
        <f>SUMPRODUCT(SUMIFS(TaxableValuation[Taxable Commercial],TaxableValuation[Dist],$C9:$E9,TaxableValuation[Tif_NonTIF],$A$4))</f>
        <v>25733193</v>
      </c>
      <c r="L9" s="8">
        <f>SUMPRODUCT(SUMIFS(TaxableValuation[Taxable Industrial],TaxableValuation[Dist],$C9:$E9,TaxableValuation[Tif_NonTIF],$A$4))</f>
        <v>78146360</v>
      </c>
      <c r="M9" s="8">
        <f>SUMPRODUCT(SUMIFS(TaxableValuation[Taxable Reserved],TaxableValuation[Dist],$C9:$E9,TaxableValuation[Tif_NonTIF],$A$4))</f>
        <v>0</v>
      </c>
      <c r="N9" s="8">
        <f>SUMPRODUCT(SUMIFS(TaxableValuation[Taxable Reserved2],TaxableValuation[Dist],$C9:$E9,TaxableValuation[Tif_NonTIF],$A$4))</f>
        <v>0</v>
      </c>
      <c r="O9" s="8">
        <f>SUMPRODUCT(SUMIFS(TaxableValuation[Taxable Railroads],TaxableValuation[Dist],$C9:$E9,TaxableValuation[Tif_NonTIF],$A$4))</f>
        <v>3100265</v>
      </c>
      <c r="P9" s="8">
        <f>SUMPRODUCT(SUMIFS(TaxableValuation[Taxable Utilities],TaxableValuation[Dist],$C9:$E9,TaxableValuation[Tif_NonTIF],$A$4))</f>
        <v>27472612</v>
      </c>
      <c r="Q9" s="8">
        <f>SUMPRODUCT(SUMIFS(TaxableValuation[Taxable Other],TaxableValuation[Dist],$C9:$E9,TaxableValuation[Tif_NonTIF],$A$4))</f>
        <v>0</v>
      </c>
      <c r="R9" s="8">
        <f>SUMPRODUCT(SUMIFS(TaxableValuation[Taxable Gross],TaxableValuation[Dist],$C9:$E9,TaxableValuation[Tif_NonTIF],$A$4))</f>
        <v>502331948</v>
      </c>
      <c r="S9" s="8">
        <f>SUMPRODUCT(SUMIFS(TaxableValuation[Taxable Military Exempt],TaxableValuation[Dist],$C9:$E9,TaxableValuation[Tif_NonTIF],$A$4))</f>
        <v>868000</v>
      </c>
      <c r="T9" s="8">
        <f>SUMPRODUCT(SUMIFS(TaxableValuation[Taxable Homestead Exempt],TaxableValuation[Dist],$C9:$E9,TaxableValuation[Tif_NonTIF],$A$4))</f>
        <v>3243500</v>
      </c>
      <c r="U9" s="8">
        <f>SUMPRODUCT(SUMIFS(TaxableValuation[Taxable Net],TaxableValuation[Dist],$C9:$E9,TaxableValuation[Tif_NonTIF],$A$4))</f>
        <v>498220448</v>
      </c>
      <c r="V9" s="8">
        <f>SUMPRODUCT(SUMIFS(TaxableValuation[Taxable Gas &amp; Elec Utilities],TaxableValuation[Dist],$C9:$E9,TaxableValuation[Tif_NonTIF],$A$4))</f>
        <v>21718259</v>
      </c>
      <c r="W9" s="8">
        <f t="shared" si="0"/>
        <v>519938707</v>
      </c>
    </row>
    <row r="10" spans="1:23" x14ac:dyDescent="0.25">
      <c r="A10">
        <f>'Assessed Non-TIF_Combined'!A10</f>
        <v>2026</v>
      </c>
      <c r="B10" t="str">
        <f>'Assessed Non-TIF_Combined'!B10</f>
        <v>13</v>
      </c>
      <c r="C10" t="str">
        <f>'Assessed Non-TIF_Combined'!C10</f>
        <v>0441</v>
      </c>
      <c r="D10" t="str">
        <f>'Assessed Non-TIF_Combined'!D10</f>
        <v/>
      </c>
      <c r="E10" t="str">
        <f>'Assessed Non-TIF_Combined'!E10</f>
        <v/>
      </c>
      <c r="F10" t="str">
        <f>'Assessed Non-TIF_Combined'!F10</f>
        <v>0441</v>
      </c>
      <c r="G10" t="str">
        <f>'Assessed Non-TIF_Combined'!G10</f>
        <v>AHSTW</v>
      </c>
      <c r="H10" s="8">
        <f>SUMPRODUCT(SUMIFS(TaxableValuation[Taxable Residential],TaxableValuation[Dist],$C10:$E10,TaxableValuation[Tif_NonTIF],$A$4))</f>
        <v>153997652</v>
      </c>
      <c r="I10" s="8">
        <f>SUMPRODUCT(SUMIFS(TaxableValuation[Taxable Ag Land],TaxableValuation[Dist],$C10:$E10,TaxableValuation[Tif_NonTIF],$A$4))</f>
        <v>253966416</v>
      </c>
      <c r="J10" s="8">
        <f>SUMPRODUCT(SUMIFS(TaxableValuation[Taxable Ag Building],TaxableValuation[Dist],$C10:$E10,TaxableValuation[Tif_NonTIF],$A$4))</f>
        <v>9519199</v>
      </c>
      <c r="K10" s="8">
        <f>SUMPRODUCT(SUMIFS(TaxableValuation[Taxable Commercial],TaxableValuation[Dist],$C10:$E10,TaxableValuation[Tif_NonTIF],$A$4))</f>
        <v>37414281</v>
      </c>
      <c r="L10" s="8">
        <f>SUMPRODUCT(SUMIFS(TaxableValuation[Taxable Industrial],TaxableValuation[Dist],$C10:$E10,TaxableValuation[Tif_NonTIF],$A$4))</f>
        <v>123698907</v>
      </c>
      <c r="M10" s="8">
        <f>SUMPRODUCT(SUMIFS(TaxableValuation[Taxable Reserved],TaxableValuation[Dist],$C10:$E10,TaxableValuation[Tif_NonTIF],$A$4))</f>
        <v>0</v>
      </c>
      <c r="N10" s="8">
        <f>SUMPRODUCT(SUMIFS(TaxableValuation[Taxable Reserved2],TaxableValuation[Dist],$C10:$E10,TaxableValuation[Tif_NonTIF],$A$4))</f>
        <v>0</v>
      </c>
      <c r="O10" s="8">
        <f>SUMPRODUCT(SUMIFS(TaxableValuation[Taxable Railroads],TaxableValuation[Dist],$C10:$E10,TaxableValuation[Tif_NonTIF],$A$4))</f>
        <v>4298868</v>
      </c>
      <c r="P10" s="8">
        <f>SUMPRODUCT(SUMIFS(TaxableValuation[Taxable Utilities],TaxableValuation[Dist],$C10:$E10,TaxableValuation[Tif_NonTIF],$A$4))</f>
        <v>2997056</v>
      </c>
      <c r="Q10" s="8">
        <f>SUMPRODUCT(SUMIFS(TaxableValuation[Taxable Other],TaxableValuation[Dist],$C10:$E10,TaxableValuation[Tif_NonTIF],$A$4))</f>
        <v>129</v>
      </c>
      <c r="R10" s="8">
        <f>SUMPRODUCT(SUMIFS(TaxableValuation[Taxable Gross],TaxableValuation[Dist],$C10:$E10,TaxableValuation[Tif_NonTIF],$A$4))</f>
        <v>585892508</v>
      </c>
      <c r="S10" s="8">
        <f>SUMPRODUCT(SUMIFS(TaxableValuation[Taxable Military Exempt],TaxableValuation[Dist],$C10:$E10,TaxableValuation[Tif_NonTIF],$A$4))</f>
        <v>1040000</v>
      </c>
      <c r="T10" s="8">
        <f>SUMPRODUCT(SUMIFS(TaxableValuation[Taxable Homestead Exempt],TaxableValuation[Dist],$C10:$E10,TaxableValuation[Tif_NonTIF],$A$4))</f>
        <v>2522000</v>
      </c>
      <c r="U10" s="8">
        <f>SUMPRODUCT(SUMIFS(TaxableValuation[Taxable Net],TaxableValuation[Dist],$C10:$E10,TaxableValuation[Tif_NonTIF],$A$4))</f>
        <v>582330508</v>
      </c>
      <c r="V10" s="8">
        <f>SUMPRODUCT(SUMIFS(TaxableValuation[Taxable Gas &amp; Elec Utilities],TaxableValuation[Dist],$C10:$E10,TaxableValuation[Tif_NonTIF],$A$4))</f>
        <v>21593259</v>
      </c>
      <c r="W10" s="8">
        <f t="shared" si="0"/>
        <v>603923767</v>
      </c>
    </row>
    <row r="11" spans="1:23" x14ac:dyDescent="0.25">
      <c r="A11">
        <f>'Assessed Non-TIF_Combined'!A11</f>
        <v>2026</v>
      </c>
      <c r="B11" t="str">
        <f>'Assessed Non-TIF_Combined'!B11</f>
        <v>12</v>
      </c>
      <c r="C11" t="str">
        <f>'Assessed Non-TIF_Combined'!C11</f>
        <v>0063</v>
      </c>
      <c r="D11" t="str">
        <f>'Assessed Non-TIF_Combined'!D11</f>
        <v/>
      </c>
      <c r="E11" t="str">
        <f>'Assessed Non-TIF_Combined'!E11</f>
        <v/>
      </c>
      <c r="F11" t="str">
        <f>'Assessed Non-TIF_Combined'!F11</f>
        <v>0063</v>
      </c>
      <c r="G11" t="str">
        <f>'Assessed Non-TIF_Combined'!G11</f>
        <v>Akron-Westfield</v>
      </c>
      <c r="H11" s="8">
        <f>SUMPRODUCT(SUMIFS(TaxableValuation[Taxable Residential],TaxableValuation[Dist],$C11:$E11,TaxableValuation[Tif_NonTIF],$A$4))</f>
        <v>121703828</v>
      </c>
      <c r="I11" s="8">
        <f>SUMPRODUCT(SUMIFS(TaxableValuation[Taxable Ag Land],TaxableValuation[Dist],$C11:$E11,TaxableValuation[Tif_NonTIF],$A$4))</f>
        <v>113179419</v>
      </c>
      <c r="J11" s="8">
        <f>SUMPRODUCT(SUMIFS(TaxableValuation[Taxable Ag Building],TaxableValuation[Dist],$C11:$E11,TaxableValuation[Tif_NonTIF],$A$4))</f>
        <v>8037986</v>
      </c>
      <c r="K11" s="8">
        <f>SUMPRODUCT(SUMIFS(TaxableValuation[Taxable Commercial],TaxableValuation[Dist],$C11:$E11,TaxableValuation[Tif_NonTIF],$A$4))</f>
        <v>20454266</v>
      </c>
      <c r="L11" s="8">
        <f>SUMPRODUCT(SUMIFS(TaxableValuation[Taxable Industrial],TaxableValuation[Dist],$C11:$E11,TaxableValuation[Tif_NonTIF],$A$4))</f>
        <v>850909</v>
      </c>
      <c r="M11" s="8">
        <f>SUMPRODUCT(SUMIFS(TaxableValuation[Taxable Reserved],TaxableValuation[Dist],$C11:$E11,TaxableValuation[Tif_NonTIF],$A$4))</f>
        <v>0</v>
      </c>
      <c r="N11" s="8">
        <f>SUMPRODUCT(SUMIFS(TaxableValuation[Taxable Reserved2],TaxableValuation[Dist],$C11:$E11,TaxableValuation[Tif_NonTIF],$A$4))</f>
        <v>0</v>
      </c>
      <c r="O11" s="8">
        <f>SUMPRODUCT(SUMIFS(TaxableValuation[Taxable Railroads],TaxableValuation[Dist],$C11:$E11,TaxableValuation[Tif_NonTIF],$A$4))</f>
        <v>0</v>
      </c>
      <c r="P11" s="8">
        <f>SUMPRODUCT(SUMIFS(TaxableValuation[Taxable Utilities],TaxableValuation[Dist],$C11:$E11,TaxableValuation[Tif_NonTIF],$A$4))</f>
        <v>590283</v>
      </c>
      <c r="Q11" s="8">
        <f>SUMPRODUCT(SUMIFS(TaxableValuation[Taxable Other],TaxableValuation[Dist],$C11:$E11,TaxableValuation[Tif_NonTIF],$A$4))</f>
        <v>0</v>
      </c>
      <c r="R11" s="8">
        <f>SUMPRODUCT(SUMIFS(TaxableValuation[Taxable Gross],TaxableValuation[Dist],$C11:$E11,TaxableValuation[Tif_NonTIF],$A$4))</f>
        <v>264816691</v>
      </c>
      <c r="S11" s="8">
        <f>SUMPRODUCT(SUMIFS(TaxableValuation[Taxable Military Exempt],TaxableValuation[Dist],$C11:$E11,TaxableValuation[Tif_NonTIF],$A$4))</f>
        <v>596000</v>
      </c>
      <c r="T11" s="8">
        <f>SUMPRODUCT(SUMIFS(TaxableValuation[Taxable Homestead Exempt],TaxableValuation[Dist],$C11:$E11,TaxableValuation[Tif_NonTIF],$A$4))</f>
        <v>1482000</v>
      </c>
      <c r="U11" s="8">
        <f>SUMPRODUCT(SUMIFS(TaxableValuation[Taxable Net],TaxableValuation[Dist],$C11:$E11,TaxableValuation[Tif_NonTIF],$A$4))</f>
        <v>262738691</v>
      </c>
      <c r="V11" s="8">
        <f>SUMPRODUCT(SUMIFS(TaxableValuation[Taxable Gas &amp; Elec Utilities],TaxableValuation[Dist],$C11:$E11,TaxableValuation[Tif_NonTIF],$A$4))</f>
        <v>1346019</v>
      </c>
      <c r="W11" s="8">
        <f t="shared" si="0"/>
        <v>264084710</v>
      </c>
    </row>
    <row r="12" spans="1:23" x14ac:dyDescent="0.25">
      <c r="A12">
        <f>'Assessed Non-TIF_Combined'!A12</f>
        <v>2026</v>
      </c>
      <c r="B12" t="str">
        <f>'Assessed Non-TIF_Combined'!B12</f>
        <v>05</v>
      </c>
      <c r="C12" t="str">
        <f>'Assessed Non-TIF_Combined'!C12</f>
        <v>0072</v>
      </c>
      <c r="D12" t="str">
        <f>'Assessed Non-TIF_Combined'!D12</f>
        <v/>
      </c>
      <c r="E12" t="str">
        <f>'Assessed Non-TIF_Combined'!E12</f>
        <v/>
      </c>
      <c r="F12" t="str">
        <f>'Assessed Non-TIF_Combined'!F12</f>
        <v>0072</v>
      </c>
      <c r="G12" t="str">
        <f>'Assessed Non-TIF_Combined'!G12</f>
        <v>Albert City-Truesdale</v>
      </c>
      <c r="H12" s="8">
        <f>SUMPRODUCT(SUMIFS(TaxableValuation[Taxable Residential],TaxableValuation[Dist],$C12:$E12,TaxableValuation[Tif_NonTIF],$A$4))</f>
        <v>39422591</v>
      </c>
      <c r="I12" s="8">
        <f>SUMPRODUCT(SUMIFS(TaxableValuation[Taxable Ag Land],TaxableValuation[Dist],$C12:$E12,TaxableValuation[Tif_NonTIF],$A$4))</f>
        <v>91546390</v>
      </c>
      <c r="J12" s="8">
        <f>SUMPRODUCT(SUMIFS(TaxableValuation[Taxable Ag Building],TaxableValuation[Dist],$C12:$E12,TaxableValuation[Tif_NonTIF],$A$4))</f>
        <v>10798696</v>
      </c>
      <c r="K12" s="8">
        <f>SUMPRODUCT(SUMIFS(TaxableValuation[Taxable Commercial],TaxableValuation[Dist],$C12:$E12,TaxableValuation[Tif_NonTIF],$A$4))</f>
        <v>17329794</v>
      </c>
      <c r="L12" s="8">
        <f>SUMPRODUCT(SUMIFS(TaxableValuation[Taxable Industrial],TaxableValuation[Dist],$C12:$E12,TaxableValuation[Tif_NonTIF],$A$4))</f>
        <v>18891032</v>
      </c>
      <c r="M12" s="8">
        <f>SUMPRODUCT(SUMIFS(TaxableValuation[Taxable Reserved],TaxableValuation[Dist],$C12:$E12,TaxableValuation[Tif_NonTIF],$A$4))</f>
        <v>0</v>
      </c>
      <c r="N12" s="8">
        <f>SUMPRODUCT(SUMIFS(TaxableValuation[Taxable Reserved2],TaxableValuation[Dist],$C12:$E12,TaxableValuation[Tif_NonTIF],$A$4))</f>
        <v>0</v>
      </c>
      <c r="O12" s="8">
        <f>SUMPRODUCT(SUMIFS(TaxableValuation[Taxable Railroads],TaxableValuation[Dist],$C12:$E12,TaxableValuation[Tif_NonTIF],$A$4))</f>
        <v>3668183</v>
      </c>
      <c r="P12" s="8">
        <f>SUMPRODUCT(SUMIFS(TaxableValuation[Taxable Utilities],TaxableValuation[Dist],$C12:$E12,TaxableValuation[Tif_NonTIF],$A$4))</f>
        <v>1464281</v>
      </c>
      <c r="Q12" s="8">
        <f>SUMPRODUCT(SUMIFS(TaxableValuation[Taxable Other],TaxableValuation[Dist],$C12:$E12,TaxableValuation[Tif_NonTIF],$A$4))</f>
        <v>0</v>
      </c>
      <c r="R12" s="8">
        <f>SUMPRODUCT(SUMIFS(TaxableValuation[Taxable Gross],TaxableValuation[Dist],$C12:$E12,TaxableValuation[Tif_NonTIF],$A$4))</f>
        <v>183120967</v>
      </c>
      <c r="S12" s="8">
        <f>SUMPRODUCT(SUMIFS(TaxableValuation[Taxable Military Exempt],TaxableValuation[Dist],$C12:$E12,TaxableValuation[Tif_NonTIF],$A$4))</f>
        <v>256000</v>
      </c>
      <c r="T12" s="8">
        <f>SUMPRODUCT(SUMIFS(TaxableValuation[Taxable Homestead Exempt],TaxableValuation[Dist],$C12:$E12,TaxableValuation[Tif_NonTIF],$A$4))</f>
        <v>786500</v>
      </c>
      <c r="U12" s="8">
        <f>SUMPRODUCT(SUMIFS(TaxableValuation[Taxable Net],TaxableValuation[Dist],$C12:$E12,TaxableValuation[Tif_NonTIF],$A$4))</f>
        <v>182078467</v>
      </c>
      <c r="V12" s="8">
        <f>SUMPRODUCT(SUMIFS(TaxableValuation[Taxable Gas &amp; Elec Utilities],TaxableValuation[Dist],$C12:$E12,TaxableValuation[Tif_NonTIF],$A$4))</f>
        <v>19715871</v>
      </c>
      <c r="W12" s="8">
        <f t="shared" si="0"/>
        <v>201794338</v>
      </c>
    </row>
    <row r="13" spans="1:23" x14ac:dyDescent="0.25">
      <c r="A13">
        <f>'Assessed Non-TIF_Combined'!A13</f>
        <v>2026</v>
      </c>
      <c r="B13" t="str">
        <f>'Assessed Non-TIF_Combined'!B13</f>
        <v>15</v>
      </c>
      <c r="C13" t="str">
        <f>'Assessed Non-TIF_Combined'!C13</f>
        <v>0081</v>
      </c>
      <c r="D13" t="str">
        <f>'Assessed Non-TIF_Combined'!D13</f>
        <v/>
      </c>
      <c r="E13" t="str">
        <f>'Assessed Non-TIF_Combined'!E13</f>
        <v/>
      </c>
      <c r="F13" t="str">
        <f>'Assessed Non-TIF_Combined'!F13</f>
        <v>0081</v>
      </c>
      <c r="G13" t="str">
        <f>'Assessed Non-TIF_Combined'!G13</f>
        <v>Albia</v>
      </c>
      <c r="H13" s="8">
        <f>SUMPRODUCT(SUMIFS(TaxableValuation[Taxable Residential],TaxableValuation[Dist],$C13:$E13,TaxableValuation[Tif_NonTIF],$A$4))</f>
        <v>190532976</v>
      </c>
      <c r="I13" s="8">
        <f>SUMPRODUCT(SUMIFS(TaxableValuation[Taxable Ag Land],TaxableValuation[Dist],$C13:$E13,TaxableValuation[Tif_NonTIF],$A$4))</f>
        <v>96666685</v>
      </c>
      <c r="J13" s="8">
        <f>SUMPRODUCT(SUMIFS(TaxableValuation[Taxable Ag Building],TaxableValuation[Dist],$C13:$E13,TaxableValuation[Tif_NonTIF],$A$4))</f>
        <v>3269015</v>
      </c>
      <c r="K13" s="8">
        <f>SUMPRODUCT(SUMIFS(TaxableValuation[Taxable Commercial],TaxableValuation[Dist],$C13:$E13,TaxableValuation[Tif_NonTIF],$A$4))</f>
        <v>28553792</v>
      </c>
      <c r="L13" s="8">
        <f>SUMPRODUCT(SUMIFS(TaxableValuation[Taxable Industrial],TaxableValuation[Dist],$C13:$E13,TaxableValuation[Tif_NonTIF],$A$4))</f>
        <v>10613029</v>
      </c>
      <c r="M13" s="8">
        <f>SUMPRODUCT(SUMIFS(TaxableValuation[Taxable Reserved],TaxableValuation[Dist],$C13:$E13,TaxableValuation[Tif_NonTIF],$A$4))</f>
        <v>0</v>
      </c>
      <c r="N13" s="8">
        <f>SUMPRODUCT(SUMIFS(TaxableValuation[Taxable Reserved2],TaxableValuation[Dist],$C13:$E13,TaxableValuation[Tif_NonTIF],$A$4))</f>
        <v>0</v>
      </c>
      <c r="O13" s="8">
        <f>SUMPRODUCT(SUMIFS(TaxableValuation[Taxable Railroads],TaxableValuation[Dist],$C13:$E13,TaxableValuation[Tif_NonTIF],$A$4))</f>
        <v>38689784</v>
      </c>
      <c r="P13" s="8">
        <f>SUMPRODUCT(SUMIFS(TaxableValuation[Taxable Utilities],TaxableValuation[Dist],$C13:$E13,TaxableValuation[Tif_NonTIF],$A$4))</f>
        <v>1770575</v>
      </c>
      <c r="Q13" s="8">
        <f>SUMPRODUCT(SUMIFS(TaxableValuation[Taxable Other],TaxableValuation[Dist],$C13:$E13,TaxableValuation[Tif_NonTIF],$A$4))</f>
        <v>28814</v>
      </c>
      <c r="R13" s="8">
        <f>SUMPRODUCT(SUMIFS(TaxableValuation[Taxable Gross],TaxableValuation[Dist],$C13:$E13,TaxableValuation[Tif_NonTIF],$A$4))</f>
        <v>370124670</v>
      </c>
      <c r="S13" s="8">
        <f>SUMPRODUCT(SUMIFS(TaxableValuation[Taxable Military Exempt],TaxableValuation[Dist],$C13:$E13,TaxableValuation[Tif_NonTIF],$A$4))</f>
        <v>1006401</v>
      </c>
      <c r="T13" s="8">
        <f>SUMPRODUCT(SUMIFS(TaxableValuation[Taxable Homestead Exempt],TaxableValuation[Dist],$C13:$E13,TaxableValuation[Tif_NonTIF],$A$4))</f>
        <v>4701123</v>
      </c>
      <c r="U13" s="8">
        <f>SUMPRODUCT(SUMIFS(TaxableValuation[Taxable Net],TaxableValuation[Dist],$C13:$E13,TaxableValuation[Tif_NonTIF],$A$4))</f>
        <v>364417146</v>
      </c>
      <c r="V13" s="8">
        <f>SUMPRODUCT(SUMIFS(TaxableValuation[Taxable Gas &amp; Elec Utilities],TaxableValuation[Dist],$C13:$E13,TaxableValuation[Tif_NonTIF],$A$4))</f>
        <v>4631586</v>
      </c>
      <c r="W13" s="8">
        <f t="shared" si="0"/>
        <v>369048732</v>
      </c>
    </row>
    <row r="14" spans="1:23" x14ac:dyDescent="0.25">
      <c r="A14">
        <f>'Assessed Non-TIF_Combined'!A14</f>
        <v>2026</v>
      </c>
      <c r="B14" t="str">
        <f>'Assessed Non-TIF_Combined'!B14</f>
        <v>10</v>
      </c>
      <c r="C14" t="str">
        <f>'Assessed Non-TIF_Combined'!C14</f>
        <v>0099</v>
      </c>
      <c r="D14" t="str">
        <f>'Assessed Non-TIF_Combined'!D14</f>
        <v/>
      </c>
      <c r="E14" t="str">
        <f>'Assessed Non-TIF_Combined'!E14</f>
        <v/>
      </c>
      <c r="F14" t="str">
        <f>'Assessed Non-TIF_Combined'!F14</f>
        <v>0099</v>
      </c>
      <c r="G14" t="str">
        <f>'Assessed Non-TIF_Combined'!G14</f>
        <v>Alburnett</v>
      </c>
      <c r="H14" s="8">
        <f>SUMPRODUCT(SUMIFS(TaxableValuation[Taxable Residential],TaxableValuation[Dist],$C14:$E14,TaxableValuation[Tif_NonTIF],$A$4))</f>
        <v>208895687</v>
      </c>
      <c r="I14" s="8">
        <f>SUMPRODUCT(SUMIFS(TaxableValuation[Taxable Ag Land],TaxableValuation[Dist],$C14:$E14,TaxableValuation[Tif_NonTIF],$A$4))</f>
        <v>50750932</v>
      </c>
      <c r="J14" s="8">
        <f>SUMPRODUCT(SUMIFS(TaxableValuation[Taxable Ag Building],TaxableValuation[Dist],$C14:$E14,TaxableValuation[Tif_NonTIF],$A$4))</f>
        <v>5163421</v>
      </c>
      <c r="K14" s="8">
        <f>SUMPRODUCT(SUMIFS(TaxableValuation[Taxable Commercial],TaxableValuation[Dist],$C14:$E14,TaxableValuation[Tif_NonTIF],$A$4))</f>
        <v>13061340</v>
      </c>
      <c r="L14" s="8">
        <f>SUMPRODUCT(SUMIFS(TaxableValuation[Taxable Industrial],TaxableValuation[Dist],$C14:$E14,TaxableValuation[Tif_NonTIF],$A$4))</f>
        <v>231976</v>
      </c>
      <c r="M14" s="8">
        <f>SUMPRODUCT(SUMIFS(TaxableValuation[Taxable Reserved],TaxableValuation[Dist],$C14:$E14,TaxableValuation[Tif_NonTIF],$A$4))</f>
        <v>0</v>
      </c>
      <c r="N14" s="8">
        <f>SUMPRODUCT(SUMIFS(TaxableValuation[Taxable Reserved2],TaxableValuation[Dist],$C14:$E14,TaxableValuation[Tif_NonTIF],$A$4))</f>
        <v>0</v>
      </c>
      <c r="O14" s="8">
        <f>SUMPRODUCT(SUMIFS(TaxableValuation[Taxable Railroads],TaxableValuation[Dist],$C14:$E14,TaxableValuation[Tif_NonTIF],$A$4))</f>
        <v>1764506</v>
      </c>
      <c r="P14" s="8">
        <f>SUMPRODUCT(SUMIFS(TaxableValuation[Taxable Utilities],TaxableValuation[Dist],$C14:$E14,TaxableValuation[Tif_NonTIF],$A$4))</f>
        <v>1474</v>
      </c>
      <c r="Q14" s="8">
        <f>SUMPRODUCT(SUMIFS(TaxableValuation[Taxable Other],TaxableValuation[Dist],$C14:$E14,TaxableValuation[Tif_NonTIF],$A$4))</f>
        <v>0</v>
      </c>
      <c r="R14" s="8">
        <f>SUMPRODUCT(SUMIFS(TaxableValuation[Taxable Gross],TaxableValuation[Dist],$C14:$E14,TaxableValuation[Tif_NonTIF],$A$4))</f>
        <v>279869336</v>
      </c>
      <c r="S14" s="8">
        <f>SUMPRODUCT(SUMIFS(TaxableValuation[Taxable Military Exempt],TaxableValuation[Dist],$C14:$E14,TaxableValuation[Tif_NonTIF],$A$4))</f>
        <v>656000</v>
      </c>
      <c r="T14" s="8">
        <f>SUMPRODUCT(SUMIFS(TaxableValuation[Taxable Homestead Exempt],TaxableValuation[Dist],$C14:$E14,TaxableValuation[Tif_NonTIF],$A$4))</f>
        <v>2834000</v>
      </c>
      <c r="U14" s="8">
        <f>SUMPRODUCT(SUMIFS(TaxableValuation[Taxable Net],TaxableValuation[Dist],$C14:$E14,TaxableValuation[Tif_NonTIF],$A$4))</f>
        <v>276379336</v>
      </c>
      <c r="V14" s="8">
        <f>SUMPRODUCT(SUMIFS(TaxableValuation[Taxable Gas &amp; Elec Utilities],TaxableValuation[Dist],$C14:$E14,TaxableValuation[Tif_NonTIF],$A$4))</f>
        <v>3431389</v>
      </c>
      <c r="W14" s="8">
        <f t="shared" si="0"/>
        <v>279810725</v>
      </c>
    </row>
    <row r="15" spans="1:23" x14ac:dyDescent="0.25">
      <c r="A15">
        <f>'Assessed Non-TIF_Combined'!A15</f>
        <v>2026</v>
      </c>
      <c r="B15" t="str">
        <f>'Assessed Non-TIF_Combined'!B15</f>
        <v>07</v>
      </c>
      <c r="C15" t="str">
        <f>'Assessed Non-TIF_Combined'!C15</f>
        <v>0108</v>
      </c>
      <c r="D15" t="str">
        <f>'Assessed Non-TIF_Combined'!D15</f>
        <v/>
      </c>
      <c r="E15" t="str">
        <f>'Assessed Non-TIF_Combined'!E15</f>
        <v/>
      </c>
      <c r="F15" t="str">
        <f>'Assessed Non-TIF_Combined'!F15</f>
        <v>0108</v>
      </c>
      <c r="G15" t="str">
        <f>'Assessed Non-TIF_Combined'!G15</f>
        <v>Alden</v>
      </c>
      <c r="H15" s="8">
        <f>SUMPRODUCT(SUMIFS(TaxableValuation[Taxable Residential],TaxableValuation[Dist],$C15:$E15,TaxableValuation[Tif_NonTIF],$A$4))</f>
        <v>32912357</v>
      </c>
      <c r="I15" s="8">
        <f>SUMPRODUCT(SUMIFS(TaxableValuation[Taxable Ag Land],TaxableValuation[Dist],$C15:$E15,TaxableValuation[Tif_NonTIF],$A$4))</f>
        <v>78608879</v>
      </c>
      <c r="J15" s="8">
        <f>SUMPRODUCT(SUMIFS(TaxableValuation[Taxable Ag Building],TaxableValuation[Dist],$C15:$E15,TaxableValuation[Tif_NonTIF],$A$4))</f>
        <v>12410090</v>
      </c>
      <c r="K15" s="8">
        <f>SUMPRODUCT(SUMIFS(TaxableValuation[Taxable Commercial],TaxableValuation[Dist],$C15:$E15,TaxableValuation[Tif_NonTIF],$A$4))</f>
        <v>17260979</v>
      </c>
      <c r="L15" s="8">
        <f>SUMPRODUCT(SUMIFS(TaxableValuation[Taxable Industrial],TaxableValuation[Dist],$C15:$E15,TaxableValuation[Tif_NonTIF],$A$4))</f>
        <v>14606012</v>
      </c>
      <c r="M15" s="8">
        <f>SUMPRODUCT(SUMIFS(TaxableValuation[Taxable Reserved],TaxableValuation[Dist],$C15:$E15,TaxableValuation[Tif_NonTIF],$A$4))</f>
        <v>0</v>
      </c>
      <c r="N15" s="8">
        <f>SUMPRODUCT(SUMIFS(TaxableValuation[Taxable Reserved2],TaxableValuation[Dist],$C15:$E15,TaxableValuation[Tif_NonTIF],$A$4))</f>
        <v>0</v>
      </c>
      <c r="O15" s="8">
        <f>SUMPRODUCT(SUMIFS(TaxableValuation[Taxable Railroads],TaxableValuation[Dist],$C15:$E15,TaxableValuation[Tif_NonTIF],$A$4))</f>
        <v>11612024</v>
      </c>
      <c r="P15" s="8">
        <f>SUMPRODUCT(SUMIFS(TaxableValuation[Taxable Utilities],TaxableValuation[Dist],$C15:$E15,TaxableValuation[Tif_NonTIF],$A$4))</f>
        <v>1348401</v>
      </c>
      <c r="Q15" s="8">
        <f>SUMPRODUCT(SUMIFS(TaxableValuation[Taxable Other],TaxableValuation[Dist],$C15:$E15,TaxableValuation[Tif_NonTIF],$A$4))</f>
        <v>0</v>
      </c>
      <c r="R15" s="8">
        <f>SUMPRODUCT(SUMIFS(TaxableValuation[Taxable Gross],TaxableValuation[Dist],$C15:$E15,TaxableValuation[Tif_NonTIF],$A$4))</f>
        <v>168758742</v>
      </c>
      <c r="S15" s="8">
        <f>SUMPRODUCT(SUMIFS(TaxableValuation[Taxable Military Exempt],TaxableValuation[Dist],$C15:$E15,TaxableValuation[Tif_NonTIF],$A$4))</f>
        <v>276000</v>
      </c>
      <c r="T15" s="8">
        <f>SUMPRODUCT(SUMIFS(TaxableValuation[Taxable Homestead Exempt],TaxableValuation[Dist],$C15:$E15,TaxableValuation[Tif_NonTIF],$A$4))</f>
        <v>682500</v>
      </c>
      <c r="U15" s="8">
        <f>SUMPRODUCT(SUMIFS(TaxableValuation[Taxable Net],TaxableValuation[Dist],$C15:$E15,TaxableValuation[Tif_NonTIF],$A$4))</f>
        <v>167800242</v>
      </c>
      <c r="V15" s="8">
        <f>SUMPRODUCT(SUMIFS(TaxableValuation[Taxable Gas &amp; Elec Utilities],TaxableValuation[Dist],$C15:$E15,TaxableValuation[Tif_NonTIF],$A$4))</f>
        <v>1814005</v>
      </c>
      <c r="W15" s="8">
        <f t="shared" si="0"/>
        <v>169614247</v>
      </c>
    </row>
    <row r="16" spans="1:23" x14ac:dyDescent="0.25">
      <c r="A16">
        <f>'Assessed Non-TIF_Combined'!A16</f>
        <v>2026</v>
      </c>
      <c r="B16" t="str">
        <f>'Assessed Non-TIF_Combined'!B16</f>
        <v>05</v>
      </c>
      <c r="C16" t="str">
        <f>'Assessed Non-TIF_Combined'!C16</f>
        <v>0126</v>
      </c>
      <c r="D16" t="str">
        <f>'Assessed Non-TIF_Combined'!D16</f>
        <v>6417</v>
      </c>
      <c r="E16" t="str">
        <f>'Assessed Non-TIF_Combined'!E16</f>
        <v>3897</v>
      </c>
      <c r="F16" t="str">
        <f>'Assessed Non-TIF_Combined'!F16</f>
        <v>0126</v>
      </c>
      <c r="G16" t="str">
        <f>'Assessed Non-TIF_Combined'!G16</f>
        <v>Algona</v>
      </c>
      <c r="H16" s="8">
        <f>SUMPRODUCT(SUMIFS(TaxableValuation[Taxable Residential],TaxableValuation[Dist],$C16:$E16,TaxableValuation[Tif_NonTIF],$A$4))</f>
        <v>351637865</v>
      </c>
      <c r="I16" s="8">
        <f>SUMPRODUCT(SUMIFS(TaxableValuation[Taxable Ag Land],TaxableValuation[Dist],$C16:$E16,TaxableValuation[Tif_NonTIF],$A$4))</f>
        <v>461334849</v>
      </c>
      <c r="J16" s="8">
        <f>SUMPRODUCT(SUMIFS(TaxableValuation[Taxable Ag Building],TaxableValuation[Dist],$C16:$E16,TaxableValuation[Tif_NonTIF],$A$4))</f>
        <v>46388011</v>
      </c>
      <c r="K16" s="8">
        <f>SUMPRODUCT(SUMIFS(TaxableValuation[Taxable Commercial],TaxableValuation[Dist],$C16:$E16,TaxableValuation[Tif_NonTIF],$A$4))</f>
        <v>134706859</v>
      </c>
      <c r="L16" s="8">
        <f>SUMPRODUCT(SUMIFS(TaxableValuation[Taxable Industrial],TaxableValuation[Dist],$C16:$E16,TaxableValuation[Tif_NonTIF],$A$4))</f>
        <v>84064244</v>
      </c>
      <c r="M16" s="8">
        <f>SUMPRODUCT(SUMIFS(TaxableValuation[Taxable Reserved],TaxableValuation[Dist],$C16:$E16,TaxableValuation[Tif_NonTIF],$A$4))</f>
        <v>0</v>
      </c>
      <c r="N16" s="8">
        <f>SUMPRODUCT(SUMIFS(TaxableValuation[Taxable Reserved2],TaxableValuation[Dist],$C16:$E16,TaxableValuation[Tif_NonTIF],$A$4))</f>
        <v>0</v>
      </c>
      <c r="O16" s="8">
        <f>SUMPRODUCT(SUMIFS(TaxableValuation[Taxable Railroads],TaxableValuation[Dist],$C16:$E16,TaxableValuation[Tif_NonTIF],$A$4))</f>
        <v>45539839</v>
      </c>
      <c r="P16" s="8">
        <f>SUMPRODUCT(SUMIFS(TaxableValuation[Taxable Utilities],TaxableValuation[Dist],$C16:$E16,TaxableValuation[Tif_NonTIF],$A$4))</f>
        <v>2230141</v>
      </c>
      <c r="Q16" s="8">
        <f>SUMPRODUCT(SUMIFS(TaxableValuation[Taxable Other],TaxableValuation[Dist],$C16:$E16,TaxableValuation[Tif_NonTIF],$A$4))</f>
        <v>0</v>
      </c>
      <c r="R16" s="8">
        <f>SUMPRODUCT(SUMIFS(TaxableValuation[Taxable Gross],TaxableValuation[Dist],$C16:$E16,TaxableValuation[Tif_NonTIF],$A$4))</f>
        <v>1125901808</v>
      </c>
      <c r="S16" s="8">
        <f>SUMPRODUCT(SUMIFS(TaxableValuation[Taxable Military Exempt],TaxableValuation[Dist],$C16:$E16,TaxableValuation[Tif_NonTIF],$A$4))</f>
        <v>2028664</v>
      </c>
      <c r="T16" s="8">
        <f>SUMPRODUCT(SUMIFS(TaxableValuation[Taxable Homestead Exempt],TaxableValuation[Dist],$C16:$E16,TaxableValuation[Tif_NonTIF],$A$4))</f>
        <v>7082199</v>
      </c>
      <c r="U16" s="8">
        <f>SUMPRODUCT(SUMIFS(TaxableValuation[Taxable Net],TaxableValuation[Dist],$C16:$E16,TaxableValuation[Tif_NonTIF],$A$4))</f>
        <v>1116790945</v>
      </c>
      <c r="V16" s="8">
        <f>SUMPRODUCT(SUMIFS(TaxableValuation[Taxable Gas &amp; Elec Utilities],TaxableValuation[Dist],$C16:$E16,TaxableValuation[Tif_NonTIF],$A$4))</f>
        <v>53902720</v>
      </c>
      <c r="W16" s="8">
        <f t="shared" si="0"/>
        <v>1170693665</v>
      </c>
    </row>
    <row r="17" spans="1:23" x14ac:dyDescent="0.25">
      <c r="A17">
        <f>'Assessed Non-TIF_Combined'!A17</f>
        <v>2026</v>
      </c>
      <c r="B17" t="str">
        <f>'Assessed Non-TIF_Combined'!B17</f>
        <v>01</v>
      </c>
      <c r="C17" t="str">
        <f>'Assessed Non-TIF_Combined'!C17</f>
        <v>0135</v>
      </c>
      <c r="D17" t="str">
        <f>'Assessed Non-TIF_Combined'!D17</f>
        <v/>
      </c>
      <c r="E17" t="str">
        <f>'Assessed Non-TIF_Combined'!E17</f>
        <v/>
      </c>
      <c r="F17" t="str">
        <f>'Assessed Non-TIF_Combined'!F17</f>
        <v>0135</v>
      </c>
      <c r="G17" t="str">
        <f>'Assessed Non-TIF_Combined'!G17</f>
        <v>Allamakee</v>
      </c>
      <c r="H17" s="8">
        <f>SUMPRODUCT(SUMIFS(TaxableValuation[Taxable Residential],TaxableValuation[Dist],$C17:$E17,TaxableValuation[Tif_NonTIF],$A$4))</f>
        <v>369334495</v>
      </c>
      <c r="I17" s="8">
        <f>SUMPRODUCT(SUMIFS(TaxableValuation[Taxable Ag Land],TaxableValuation[Dist],$C17:$E17,TaxableValuation[Tif_NonTIF],$A$4))</f>
        <v>182492863</v>
      </c>
      <c r="J17" s="8">
        <f>SUMPRODUCT(SUMIFS(TaxableValuation[Taxable Ag Building],TaxableValuation[Dist],$C17:$E17,TaxableValuation[Tif_NonTIF],$A$4))</f>
        <v>17698946</v>
      </c>
      <c r="K17" s="8">
        <f>SUMPRODUCT(SUMIFS(TaxableValuation[Taxable Commercial],TaxableValuation[Dist],$C17:$E17,TaxableValuation[Tif_NonTIF],$A$4))</f>
        <v>59417182</v>
      </c>
      <c r="L17" s="8">
        <f>SUMPRODUCT(SUMIFS(TaxableValuation[Taxable Industrial],TaxableValuation[Dist],$C17:$E17,TaxableValuation[Tif_NonTIF],$A$4))</f>
        <v>15612181</v>
      </c>
      <c r="M17" s="8">
        <f>SUMPRODUCT(SUMIFS(TaxableValuation[Taxable Reserved],TaxableValuation[Dist],$C17:$E17,TaxableValuation[Tif_NonTIF],$A$4))</f>
        <v>0</v>
      </c>
      <c r="N17" s="8">
        <f>SUMPRODUCT(SUMIFS(TaxableValuation[Taxable Reserved2],TaxableValuation[Dist],$C17:$E17,TaxableValuation[Tif_NonTIF],$A$4))</f>
        <v>0</v>
      </c>
      <c r="O17" s="8">
        <f>SUMPRODUCT(SUMIFS(TaxableValuation[Taxable Railroads],TaxableValuation[Dist],$C17:$E17,TaxableValuation[Tif_NonTIF],$A$4))</f>
        <v>2889596</v>
      </c>
      <c r="P17" s="8">
        <f>SUMPRODUCT(SUMIFS(TaxableValuation[Taxable Utilities],TaxableValuation[Dist],$C17:$E17,TaxableValuation[Tif_NonTIF],$A$4))</f>
        <v>3510636</v>
      </c>
      <c r="Q17" s="8">
        <f>SUMPRODUCT(SUMIFS(TaxableValuation[Taxable Other],TaxableValuation[Dist],$C17:$E17,TaxableValuation[Tif_NonTIF],$A$4))</f>
        <v>0</v>
      </c>
      <c r="R17" s="8">
        <f>SUMPRODUCT(SUMIFS(TaxableValuation[Taxable Gross],TaxableValuation[Dist],$C17:$E17,TaxableValuation[Tif_NonTIF],$A$4))</f>
        <v>650955899</v>
      </c>
      <c r="S17" s="8">
        <f>SUMPRODUCT(SUMIFS(TaxableValuation[Taxable Military Exempt],TaxableValuation[Dist],$C17:$E17,TaxableValuation[Tif_NonTIF],$A$4))</f>
        <v>1551129</v>
      </c>
      <c r="T17" s="8">
        <f>SUMPRODUCT(SUMIFS(TaxableValuation[Taxable Homestead Exempt],TaxableValuation[Dist],$C17:$E17,TaxableValuation[Tif_NonTIF],$A$4))</f>
        <v>5544500</v>
      </c>
      <c r="U17" s="8">
        <f>SUMPRODUCT(SUMIFS(TaxableValuation[Taxable Net],TaxableValuation[Dist],$C17:$E17,TaxableValuation[Tif_NonTIF],$A$4))</f>
        <v>643860270</v>
      </c>
      <c r="V17" s="8">
        <f>SUMPRODUCT(SUMIFS(TaxableValuation[Taxable Gas &amp; Elec Utilities],TaxableValuation[Dist],$C17:$E17,TaxableValuation[Tif_NonTIF],$A$4))</f>
        <v>5058447</v>
      </c>
      <c r="W17" s="8">
        <f t="shared" si="0"/>
        <v>648918717</v>
      </c>
    </row>
    <row r="18" spans="1:23" x14ac:dyDescent="0.25">
      <c r="A18">
        <f>'Assessed Non-TIF_Combined'!A18</f>
        <v>2026</v>
      </c>
      <c r="B18" t="str">
        <f>'Assessed Non-TIF_Combined'!B18</f>
        <v>05</v>
      </c>
      <c r="C18" t="str">
        <f>'Assessed Non-TIF_Combined'!C18</f>
        <v>0171</v>
      </c>
      <c r="D18" t="str">
        <f>'Assessed Non-TIF_Combined'!D18</f>
        <v/>
      </c>
      <c r="E18" t="str">
        <f>'Assessed Non-TIF_Combined'!E18</f>
        <v/>
      </c>
      <c r="F18" t="str">
        <f>'Assessed Non-TIF_Combined'!F18</f>
        <v>0171</v>
      </c>
      <c r="G18" t="str">
        <f>'Assessed Non-TIF_Combined'!G18</f>
        <v>Alta-Aurelia</v>
      </c>
      <c r="H18" s="8">
        <f>SUMPRODUCT(SUMIFS(TaxableValuation[Taxable Residential],TaxableValuation[Dist],$C18:$E18,TaxableValuation[Tif_NonTIF],$A$4))</f>
        <v>164132515</v>
      </c>
      <c r="I18" s="8">
        <f>SUMPRODUCT(SUMIFS(TaxableValuation[Taxable Ag Land],TaxableValuation[Dist],$C18:$E18,TaxableValuation[Tif_NonTIF],$A$4))</f>
        <v>219476446</v>
      </c>
      <c r="J18" s="8">
        <f>SUMPRODUCT(SUMIFS(TaxableValuation[Taxable Ag Building],TaxableValuation[Dist],$C18:$E18,TaxableValuation[Tif_NonTIF],$A$4))</f>
        <v>18226680</v>
      </c>
      <c r="K18" s="8">
        <f>SUMPRODUCT(SUMIFS(TaxableValuation[Taxable Commercial],TaxableValuation[Dist],$C18:$E18,TaxableValuation[Tif_NonTIF],$A$4))</f>
        <v>29542358</v>
      </c>
      <c r="L18" s="8">
        <f>SUMPRODUCT(SUMIFS(TaxableValuation[Taxable Industrial],TaxableValuation[Dist],$C18:$E18,TaxableValuation[Tif_NonTIF],$A$4))</f>
        <v>53082169</v>
      </c>
      <c r="M18" s="8">
        <f>SUMPRODUCT(SUMIFS(TaxableValuation[Taxable Reserved],TaxableValuation[Dist],$C18:$E18,TaxableValuation[Tif_NonTIF],$A$4))</f>
        <v>0</v>
      </c>
      <c r="N18" s="8">
        <f>SUMPRODUCT(SUMIFS(TaxableValuation[Taxable Reserved2],TaxableValuation[Dist],$C18:$E18,TaxableValuation[Tif_NonTIF],$A$4))</f>
        <v>0</v>
      </c>
      <c r="O18" s="8">
        <f>SUMPRODUCT(SUMIFS(TaxableValuation[Taxable Railroads],TaxableValuation[Dist],$C18:$E18,TaxableValuation[Tif_NonTIF],$A$4))</f>
        <v>3648290</v>
      </c>
      <c r="P18" s="8">
        <f>SUMPRODUCT(SUMIFS(TaxableValuation[Taxable Utilities],TaxableValuation[Dist],$C18:$E18,TaxableValuation[Tif_NonTIF],$A$4))</f>
        <v>42789883</v>
      </c>
      <c r="Q18" s="8">
        <f>SUMPRODUCT(SUMIFS(TaxableValuation[Taxable Other],TaxableValuation[Dist],$C18:$E18,TaxableValuation[Tif_NonTIF],$A$4))</f>
        <v>0</v>
      </c>
      <c r="R18" s="8">
        <f>SUMPRODUCT(SUMIFS(TaxableValuation[Taxable Gross],TaxableValuation[Dist],$C18:$E18,TaxableValuation[Tif_NonTIF],$A$4))</f>
        <v>530898341</v>
      </c>
      <c r="S18" s="8">
        <f>SUMPRODUCT(SUMIFS(TaxableValuation[Taxable Military Exempt],TaxableValuation[Dist],$C18:$E18,TaxableValuation[Tif_NonTIF],$A$4))</f>
        <v>691828</v>
      </c>
      <c r="T18" s="8">
        <f>SUMPRODUCT(SUMIFS(TaxableValuation[Taxable Homestead Exempt],TaxableValuation[Dist],$C18:$E18,TaxableValuation[Tif_NonTIF],$A$4))</f>
        <v>1881750</v>
      </c>
      <c r="U18" s="8">
        <f>SUMPRODUCT(SUMIFS(TaxableValuation[Taxable Net],TaxableValuation[Dist],$C18:$E18,TaxableValuation[Tif_NonTIF],$A$4))</f>
        <v>528324763</v>
      </c>
      <c r="V18" s="8">
        <f>SUMPRODUCT(SUMIFS(TaxableValuation[Taxable Gas &amp; Elec Utilities],TaxableValuation[Dist],$C18:$E18,TaxableValuation[Tif_NonTIF],$A$4))</f>
        <v>5509003</v>
      </c>
      <c r="W18" s="8">
        <f t="shared" si="0"/>
        <v>533833766</v>
      </c>
    </row>
    <row r="19" spans="1:23" x14ac:dyDescent="0.25">
      <c r="A19">
        <f>'Assessed Non-TIF_Combined'!A19</f>
        <v>2026</v>
      </c>
      <c r="B19" t="str">
        <f>'Assessed Non-TIF_Combined'!B19</f>
        <v>11</v>
      </c>
      <c r="C19" t="str">
        <f>'Assessed Non-TIF_Combined'!C19</f>
        <v>0225</v>
      </c>
      <c r="D19" t="str">
        <f>'Assessed Non-TIF_Combined'!D19</f>
        <v/>
      </c>
      <c r="E19" t="str">
        <f>'Assessed Non-TIF_Combined'!E19</f>
        <v/>
      </c>
      <c r="F19" t="str">
        <f>'Assessed Non-TIF_Combined'!F19</f>
        <v>0225</v>
      </c>
      <c r="G19" t="str">
        <f>'Assessed Non-TIF_Combined'!G19</f>
        <v>Ames</v>
      </c>
      <c r="H19" s="8">
        <f>SUMPRODUCT(SUMIFS(TaxableValuation[Taxable Residential],TaxableValuation[Dist],$C19:$E19,TaxableValuation[Tif_NonTIF],$A$4))</f>
        <v>2141505962</v>
      </c>
      <c r="I19" s="8">
        <f>SUMPRODUCT(SUMIFS(TaxableValuation[Taxable Ag Land],TaxableValuation[Dist],$C19:$E19,TaxableValuation[Tif_NonTIF],$A$4))</f>
        <v>9690687</v>
      </c>
      <c r="J19" s="8">
        <f>SUMPRODUCT(SUMIFS(TaxableValuation[Taxable Ag Building],TaxableValuation[Dist],$C19:$E19,TaxableValuation[Tif_NonTIF],$A$4))</f>
        <v>205471</v>
      </c>
      <c r="K19" s="8">
        <f>SUMPRODUCT(SUMIFS(TaxableValuation[Taxable Commercial],TaxableValuation[Dist],$C19:$E19,TaxableValuation[Tif_NonTIF],$A$4))</f>
        <v>1011447851</v>
      </c>
      <c r="L19" s="8">
        <f>SUMPRODUCT(SUMIFS(TaxableValuation[Taxable Industrial],TaxableValuation[Dist],$C19:$E19,TaxableValuation[Tif_NonTIF],$A$4))</f>
        <v>148940191</v>
      </c>
      <c r="M19" s="8">
        <f>SUMPRODUCT(SUMIFS(TaxableValuation[Taxable Reserved],TaxableValuation[Dist],$C19:$E19,TaxableValuation[Tif_NonTIF],$A$4))</f>
        <v>0</v>
      </c>
      <c r="N19" s="8">
        <f>SUMPRODUCT(SUMIFS(TaxableValuation[Taxable Reserved2],TaxableValuation[Dist],$C19:$E19,TaxableValuation[Tif_NonTIF],$A$4))</f>
        <v>0</v>
      </c>
      <c r="O19" s="8">
        <f>SUMPRODUCT(SUMIFS(TaxableValuation[Taxable Railroads],TaxableValuation[Dist],$C19:$E19,TaxableValuation[Tif_NonTIF],$A$4))</f>
        <v>12389096</v>
      </c>
      <c r="P19" s="8">
        <f>SUMPRODUCT(SUMIFS(TaxableValuation[Taxable Utilities],TaxableValuation[Dist],$C19:$E19,TaxableValuation[Tif_NonTIF],$A$4))</f>
        <v>657111</v>
      </c>
      <c r="Q19" s="8">
        <f>SUMPRODUCT(SUMIFS(TaxableValuation[Taxable Other],TaxableValuation[Dist],$C19:$E19,TaxableValuation[Tif_NonTIF],$A$4))</f>
        <v>0</v>
      </c>
      <c r="R19" s="8">
        <f>SUMPRODUCT(SUMIFS(TaxableValuation[Taxable Gross],TaxableValuation[Dist],$C19:$E19,TaxableValuation[Tif_NonTIF],$A$4))</f>
        <v>3324836369</v>
      </c>
      <c r="S19" s="8">
        <f>SUMPRODUCT(SUMIFS(TaxableValuation[Taxable Military Exempt],TaxableValuation[Dist],$C19:$E19,TaxableValuation[Tif_NonTIF],$A$4))</f>
        <v>3330520</v>
      </c>
      <c r="T19" s="8">
        <f>SUMPRODUCT(SUMIFS(TaxableValuation[Taxable Homestead Exempt],TaxableValuation[Dist],$C19:$E19,TaxableValuation[Tif_NonTIF],$A$4))</f>
        <v>14391000</v>
      </c>
      <c r="U19" s="8">
        <f>SUMPRODUCT(SUMIFS(TaxableValuation[Taxable Net],TaxableValuation[Dist],$C19:$E19,TaxableValuation[Tif_NonTIF],$A$4))</f>
        <v>3307114849</v>
      </c>
      <c r="V19" s="8">
        <f>SUMPRODUCT(SUMIFS(TaxableValuation[Taxable Gas &amp; Elec Utilities],TaxableValuation[Dist],$C19:$E19,TaxableValuation[Tif_NonTIF],$A$4))</f>
        <v>10273658</v>
      </c>
      <c r="W19" s="8">
        <f t="shared" si="0"/>
        <v>3317388507</v>
      </c>
    </row>
    <row r="20" spans="1:23" x14ac:dyDescent="0.25">
      <c r="A20">
        <f>'Assessed Non-TIF_Combined'!A20</f>
        <v>2026</v>
      </c>
      <c r="B20" t="str">
        <f>'Assessed Non-TIF_Combined'!B20</f>
        <v>10</v>
      </c>
      <c r="C20" t="str">
        <f>'Assessed Non-TIF_Combined'!C20</f>
        <v>0234</v>
      </c>
      <c r="D20" t="str">
        <f>'Assessed Non-TIF_Combined'!D20</f>
        <v/>
      </c>
      <c r="E20" t="str">
        <f>'Assessed Non-TIF_Combined'!E20</f>
        <v/>
      </c>
      <c r="F20" t="str">
        <f>'Assessed Non-TIF_Combined'!F20</f>
        <v>0234</v>
      </c>
      <c r="G20" t="str">
        <f>'Assessed Non-TIF_Combined'!G20</f>
        <v>Anamosa</v>
      </c>
      <c r="H20" s="8">
        <f>SUMPRODUCT(SUMIFS(TaxableValuation[Taxable Residential],TaxableValuation[Dist],$C20:$E20,TaxableValuation[Tif_NonTIF],$A$4))</f>
        <v>353779558</v>
      </c>
      <c r="I20" s="8">
        <f>SUMPRODUCT(SUMIFS(TaxableValuation[Taxable Ag Land],TaxableValuation[Dist],$C20:$E20,TaxableValuation[Tif_NonTIF],$A$4))</f>
        <v>88101518</v>
      </c>
      <c r="J20" s="8">
        <f>SUMPRODUCT(SUMIFS(TaxableValuation[Taxable Ag Building],TaxableValuation[Dist],$C20:$E20,TaxableValuation[Tif_NonTIF],$A$4))</f>
        <v>6754689</v>
      </c>
      <c r="K20" s="8">
        <f>SUMPRODUCT(SUMIFS(TaxableValuation[Taxable Commercial],TaxableValuation[Dist],$C20:$E20,TaxableValuation[Tif_NonTIF],$A$4))</f>
        <v>46598689</v>
      </c>
      <c r="L20" s="8">
        <f>SUMPRODUCT(SUMIFS(TaxableValuation[Taxable Industrial],TaxableValuation[Dist],$C20:$E20,TaxableValuation[Tif_NonTIF],$A$4))</f>
        <v>4399310</v>
      </c>
      <c r="M20" s="8">
        <f>SUMPRODUCT(SUMIFS(TaxableValuation[Taxable Reserved],TaxableValuation[Dist],$C20:$E20,TaxableValuation[Tif_NonTIF],$A$4))</f>
        <v>0</v>
      </c>
      <c r="N20" s="8">
        <f>SUMPRODUCT(SUMIFS(TaxableValuation[Taxable Reserved2],TaxableValuation[Dist],$C20:$E20,TaxableValuation[Tif_NonTIF],$A$4))</f>
        <v>0</v>
      </c>
      <c r="O20" s="8">
        <f>SUMPRODUCT(SUMIFS(TaxableValuation[Taxable Railroads],TaxableValuation[Dist],$C20:$E20,TaxableValuation[Tif_NonTIF],$A$4))</f>
        <v>0</v>
      </c>
      <c r="P20" s="8">
        <f>SUMPRODUCT(SUMIFS(TaxableValuation[Taxable Utilities],TaxableValuation[Dist],$C20:$E20,TaxableValuation[Tif_NonTIF],$A$4))</f>
        <v>3862937</v>
      </c>
      <c r="Q20" s="8">
        <f>SUMPRODUCT(SUMIFS(TaxableValuation[Taxable Other],TaxableValuation[Dist],$C20:$E20,TaxableValuation[Tif_NonTIF],$A$4))</f>
        <v>999146</v>
      </c>
      <c r="R20" s="8">
        <f>SUMPRODUCT(SUMIFS(TaxableValuation[Taxable Gross],TaxableValuation[Dist],$C20:$E20,TaxableValuation[Tif_NonTIF],$A$4))</f>
        <v>504495847</v>
      </c>
      <c r="S20" s="8">
        <f>SUMPRODUCT(SUMIFS(TaxableValuation[Taxable Military Exempt],TaxableValuation[Dist],$C20:$E20,TaxableValuation[Tif_NonTIF],$A$4))</f>
        <v>1701072</v>
      </c>
      <c r="T20" s="8">
        <f>SUMPRODUCT(SUMIFS(TaxableValuation[Taxable Homestead Exempt],TaxableValuation[Dist],$C20:$E20,TaxableValuation[Tif_NonTIF],$A$4))</f>
        <v>6487000</v>
      </c>
      <c r="U20" s="8">
        <f>SUMPRODUCT(SUMIFS(TaxableValuation[Taxable Net],TaxableValuation[Dist],$C20:$E20,TaxableValuation[Tif_NonTIF],$A$4))</f>
        <v>496307775</v>
      </c>
      <c r="V20" s="8">
        <f>SUMPRODUCT(SUMIFS(TaxableValuation[Taxable Gas &amp; Elec Utilities],TaxableValuation[Dist],$C20:$E20,TaxableValuation[Tif_NonTIF],$A$4))</f>
        <v>7210327</v>
      </c>
      <c r="W20" s="8">
        <f t="shared" si="0"/>
        <v>503518102</v>
      </c>
    </row>
    <row r="21" spans="1:23" x14ac:dyDescent="0.25">
      <c r="A21">
        <f>'Assessed Non-TIF_Combined'!A21</f>
        <v>2026</v>
      </c>
      <c r="B21" t="str">
        <f>'Assessed Non-TIF_Combined'!B21</f>
        <v>09</v>
      </c>
      <c r="C21" t="str">
        <f>'Assessed Non-TIF_Combined'!C21</f>
        <v>0243</v>
      </c>
      <c r="D21" t="str">
        <f>'Assessed Non-TIF_Combined'!D21</f>
        <v/>
      </c>
      <c r="E21" t="str">
        <f>'Assessed Non-TIF_Combined'!E21</f>
        <v/>
      </c>
      <c r="F21" t="str">
        <f>'Assessed Non-TIF_Combined'!F21</f>
        <v>0243</v>
      </c>
      <c r="G21" t="str">
        <f>'Assessed Non-TIF_Combined'!G21</f>
        <v>Andrew</v>
      </c>
      <c r="H21" s="8">
        <f>SUMPRODUCT(SUMIFS(TaxableValuation[Taxable Residential],TaxableValuation[Dist],$C21:$E21,TaxableValuation[Tif_NonTIF],$A$4))</f>
        <v>65101249</v>
      </c>
      <c r="I21" s="8">
        <f>SUMPRODUCT(SUMIFS(TaxableValuation[Taxable Ag Land],TaxableValuation[Dist],$C21:$E21,TaxableValuation[Tif_NonTIF],$A$4))</f>
        <v>61355328</v>
      </c>
      <c r="J21" s="8">
        <f>SUMPRODUCT(SUMIFS(TaxableValuation[Taxable Ag Building],TaxableValuation[Dist],$C21:$E21,TaxableValuation[Tif_NonTIF],$A$4))</f>
        <v>4689284</v>
      </c>
      <c r="K21" s="8">
        <f>SUMPRODUCT(SUMIFS(TaxableValuation[Taxable Commercial],TaxableValuation[Dist],$C21:$E21,TaxableValuation[Tif_NonTIF],$A$4))</f>
        <v>2741661</v>
      </c>
      <c r="L21" s="8">
        <f>SUMPRODUCT(SUMIFS(TaxableValuation[Taxable Industrial],TaxableValuation[Dist],$C21:$E21,TaxableValuation[Tif_NonTIF],$A$4))</f>
        <v>2047372</v>
      </c>
      <c r="M21" s="8">
        <f>SUMPRODUCT(SUMIFS(TaxableValuation[Taxable Reserved],TaxableValuation[Dist],$C21:$E21,TaxableValuation[Tif_NonTIF],$A$4))</f>
        <v>0</v>
      </c>
      <c r="N21" s="8">
        <f>SUMPRODUCT(SUMIFS(TaxableValuation[Taxable Reserved2],TaxableValuation[Dist],$C21:$E21,TaxableValuation[Tif_NonTIF],$A$4))</f>
        <v>0</v>
      </c>
      <c r="O21" s="8">
        <f>SUMPRODUCT(SUMIFS(TaxableValuation[Taxable Railroads],TaxableValuation[Dist],$C21:$E21,TaxableValuation[Tif_NonTIF],$A$4))</f>
        <v>0</v>
      </c>
      <c r="P21" s="8">
        <f>SUMPRODUCT(SUMIFS(TaxableValuation[Taxable Utilities],TaxableValuation[Dist],$C21:$E21,TaxableValuation[Tif_NonTIF],$A$4))</f>
        <v>841392</v>
      </c>
      <c r="Q21" s="8">
        <f>SUMPRODUCT(SUMIFS(TaxableValuation[Taxable Other],TaxableValuation[Dist],$C21:$E21,TaxableValuation[Tif_NonTIF],$A$4))</f>
        <v>0</v>
      </c>
      <c r="R21" s="8">
        <f>SUMPRODUCT(SUMIFS(TaxableValuation[Taxable Gross],TaxableValuation[Dist],$C21:$E21,TaxableValuation[Tif_NonTIF],$A$4))</f>
        <v>136776286</v>
      </c>
      <c r="S21" s="8">
        <f>SUMPRODUCT(SUMIFS(TaxableValuation[Taxable Military Exempt],TaxableValuation[Dist],$C21:$E21,TaxableValuation[Tif_NonTIF],$A$4))</f>
        <v>204000</v>
      </c>
      <c r="T21" s="8">
        <f>SUMPRODUCT(SUMIFS(TaxableValuation[Taxable Homestead Exempt],TaxableValuation[Dist],$C21:$E21,TaxableValuation[Tif_NonTIF],$A$4))</f>
        <v>975000</v>
      </c>
      <c r="U21" s="8">
        <f>SUMPRODUCT(SUMIFS(TaxableValuation[Taxable Net],TaxableValuation[Dist],$C21:$E21,TaxableValuation[Tif_NonTIF],$A$4))</f>
        <v>135597286</v>
      </c>
      <c r="V21" s="8">
        <f>SUMPRODUCT(SUMIFS(TaxableValuation[Taxable Gas &amp; Elec Utilities],TaxableValuation[Dist],$C21:$E21,TaxableValuation[Tif_NonTIF],$A$4))</f>
        <v>2862932</v>
      </c>
      <c r="W21" s="8">
        <f t="shared" si="0"/>
        <v>138460218</v>
      </c>
    </row>
    <row r="22" spans="1:23" x14ac:dyDescent="0.25">
      <c r="A22">
        <f>'Assessed Non-TIF_Combined'!A22</f>
        <v>2026</v>
      </c>
      <c r="B22" t="str">
        <f>'Assessed Non-TIF_Combined'!B22</f>
        <v>11</v>
      </c>
      <c r="C22" t="str">
        <f>'Assessed Non-TIF_Combined'!C22</f>
        <v>0261</v>
      </c>
      <c r="D22" t="str">
        <f>'Assessed Non-TIF_Combined'!D22</f>
        <v/>
      </c>
      <c r="E22" t="str">
        <f>'Assessed Non-TIF_Combined'!E22</f>
        <v/>
      </c>
      <c r="F22" t="str">
        <f>'Assessed Non-TIF_Combined'!F22</f>
        <v>0261</v>
      </c>
      <c r="G22" t="str">
        <f>'Assessed Non-TIF_Combined'!G22</f>
        <v>Ankeny</v>
      </c>
      <c r="H22" s="8">
        <f>SUMPRODUCT(SUMIFS(TaxableValuation[Taxable Residential],TaxableValuation[Dist],$C22:$E22,TaxableValuation[Tif_NonTIF],$A$4))</f>
        <v>4412640372</v>
      </c>
      <c r="I22" s="8">
        <f>SUMPRODUCT(SUMIFS(TaxableValuation[Taxable Ag Land],TaxableValuation[Dist],$C22:$E22,TaxableValuation[Tif_NonTIF],$A$4))</f>
        <v>12933704</v>
      </c>
      <c r="J22" s="8">
        <f>SUMPRODUCT(SUMIFS(TaxableValuation[Taxable Ag Building],TaxableValuation[Dist],$C22:$E22,TaxableValuation[Tif_NonTIF],$A$4))</f>
        <v>873630</v>
      </c>
      <c r="K22" s="8">
        <f>SUMPRODUCT(SUMIFS(TaxableValuation[Taxable Commercial],TaxableValuation[Dist],$C22:$E22,TaxableValuation[Tif_NonTIF],$A$4))</f>
        <v>1198018508</v>
      </c>
      <c r="L22" s="8">
        <f>SUMPRODUCT(SUMIFS(TaxableValuation[Taxable Industrial],TaxableValuation[Dist],$C22:$E22,TaxableValuation[Tif_NonTIF],$A$4))</f>
        <v>187736535</v>
      </c>
      <c r="M22" s="8">
        <f>SUMPRODUCT(SUMIFS(TaxableValuation[Taxable Reserved],TaxableValuation[Dist],$C22:$E22,TaxableValuation[Tif_NonTIF],$A$4))</f>
        <v>0</v>
      </c>
      <c r="N22" s="8">
        <f>SUMPRODUCT(SUMIFS(TaxableValuation[Taxable Reserved2],TaxableValuation[Dist],$C22:$E22,TaxableValuation[Tif_NonTIF],$A$4))</f>
        <v>0</v>
      </c>
      <c r="O22" s="8">
        <f>SUMPRODUCT(SUMIFS(TaxableValuation[Taxable Railroads],TaxableValuation[Dist],$C22:$E22,TaxableValuation[Tif_NonTIF],$A$4))</f>
        <v>2486510</v>
      </c>
      <c r="P22" s="8">
        <f>SUMPRODUCT(SUMIFS(TaxableValuation[Taxable Utilities],TaxableValuation[Dist],$C22:$E22,TaxableValuation[Tif_NonTIF],$A$4))</f>
        <v>1294241</v>
      </c>
      <c r="Q22" s="8">
        <f>SUMPRODUCT(SUMIFS(TaxableValuation[Taxable Other],TaxableValuation[Dist],$C22:$E22,TaxableValuation[Tif_NonTIF],$A$4))</f>
        <v>0</v>
      </c>
      <c r="R22" s="8">
        <f>SUMPRODUCT(SUMIFS(TaxableValuation[Taxable Gross],TaxableValuation[Dist],$C22:$E22,TaxableValuation[Tif_NonTIF],$A$4))</f>
        <v>5815983500</v>
      </c>
      <c r="S22" s="8">
        <f>SUMPRODUCT(SUMIFS(TaxableValuation[Taxable Military Exempt],TaxableValuation[Dist],$C22:$E22,TaxableValuation[Tif_NonTIF],$A$4))</f>
        <v>7828147</v>
      </c>
      <c r="T22" s="8">
        <f>SUMPRODUCT(SUMIFS(TaxableValuation[Taxable Homestead Exempt],TaxableValuation[Dist],$C22:$E22,TaxableValuation[Tif_NonTIF],$A$4))</f>
        <v>31616000</v>
      </c>
      <c r="U22" s="8">
        <f>SUMPRODUCT(SUMIFS(TaxableValuation[Taxable Net],TaxableValuation[Dist],$C22:$E22,TaxableValuation[Tif_NonTIF],$A$4))</f>
        <v>5776539353</v>
      </c>
      <c r="V22" s="8">
        <f>SUMPRODUCT(SUMIFS(TaxableValuation[Taxable Gas &amp; Elec Utilities],TaxableValuation[Dist],$C22:$E22,TaxableValuation[Tif_NonTIF],$A$4))</f>
        <v>39052179</v>
      </c>
      <c r="W22" s="8">
        <f t="shared" si="0"/>
        <v>5815591532</v>
      </c>
    </row>
    <row r="23" spans="1:23" x14ac:dyDescent="0.25">
      <c r="A23">
        <f>'Assessed Non-TIF_Combined'!A23</f>
        <v>2026</v>
      </c>
      <c r="B23" t="str">
        <f>'Assessed Non-TIF_Combined'!B23</f>
        <v>07</v>
      </c>
      <c r="C23" t="str">
        <f>'Assessed Non-TIF_Combined'!C23</f>
        <v>0279</v>
      </c>
      <c r="D23" t="str">
        <f>'Assessed Non-TIF_Combined'!D23</f>
        <v/>
      </c>
      <c r="E23" t="str">
        <f>'Assessed Non-TIF_Combined'!E23</f>
        <v/>
      </c>
      <c r="F23" t="str">
        <f>'Assessed Non-TIF_Combined'!F23</f>
        <v>0279</v>
      </c>
      <c r="G23" t="str">
        <f>'Assessed Non-TIF_Combined'!G23</f>
        <v>Aplington-Parkersburg</v>
      </c>
      <c r="H23" s="8">
        <f>SUMPRODUCT(SUMIFS(TaxableValuation[Taxable Residential],TaxableValuation[Dist],$C23:$E23,TaxableValuation[Tif_NonTIF],$A$4))</f>
        <v>161973611</v>
      </c>
      <c r="I23" s="8">
        <f>SUMPRODUCT(SUMIFS(TaxableValuation[Taxable Ag Land],TaxableValuation[Dist],$C23:$E23,TaxableValuation[Tif_NonTIF],$A$4))</f>
        <v>130231686</v>
      </c>
      <c r="J23" s="8">
        <f>SUMPRODUCT(SUMIFS(TaxableValuation[Taxable Ag Building],TaxableValuation[Dist],$C23:$E23,TaxableValuation[Tif_NonTIF],$A$4))</f>
        <v>9901247</v>
      </c>
      <c r="K23" s="8">
        <f>SUMPRODUCT(SUMIFS(TaxableValuation[Taxable Commercial],TaxableValuation[Dist],$C23:$E23,TaxableValuation[Tif_NonTIF],$A$4))</f>
        <v>17460320</v>
      </c>
      <c r="L23" s="8">
        <f>SUMPRODUCT(SUMIFS(TaxableValuation[Taxable Industrial],TaxableValuation[Dist],$C23:$E23,TaxableValuation[Tif_NonTIF],$A$4))</f>
        <v>5300842</v>
      </c>
      <c r="M23" s="8">
        <f>SUMPRODUCT(SUMIFS(TaxableValuation[Taxable Reserved],TaxableValuation[Dist],$C23:$E23,TaxableValuation[Tif_NonTIF],$A$4))</f>
        <v>0</v>
      </c>
      <c r="N23" s="8">
        <f>SUMPRODUCT(SUMIFS(TaxableValuation[Taxable Reserved2],TaxableValuation[Dist],$C23:$E23,TaxableValuation[Tif_NonTIF],$A$4))</f>
        <v>0</v>
      </c>
      <c r="O23" s="8">
        <f>SUMPRODUCT(SUMIFS(TaxableValuation[Taxable Railroads],TaxableValuation[Dist],$C23:$E23,TaxableValuation[Tif_NonTIF],$A$4))</f>
        <v>4455777</v>
      </c>
      <c r="P23" s="8">
        <f>SUMPRODUCT(SUMIFS(TaxableValuation[Taxable Utilities],TaxableValuation[Dist],$C23:$E23,TaxableValuation[Tif_NonTIF],$A$4))</f>
        <v>872507</v>
      </c>
      <c r="Q23" s="8">
        <f>SUMPRODUCT(SUMIFS(TaxableValuation[Taxable Other],TaxableValuation[Dist],$C23:$E23,TaxableValuation[Tif_NonTIF],$A$4))</f>
        <v>0</v>
      </c>
      <c r="R23" s="8">
        <f>SUMPRODUCT(SUMIFS(TaxableValuation[Taxable Gross],TaxableValuation[Dist],$C23:$E23,TaxableValuation[Tif_NonTIF],$A$4))</f>
        <v>330195990</v>
      </c>
      <c r="S23" s="8">
        <f>SUMPRODUCT(SUMIFS(TaxableValuation[Taxable Military Exempt],TaxableValuation[Dist],$C23:$E23,TaxableValuation[Tif_NonTIF],$A$4))</f>
        <v>859704</v>
      </c>
      <c r="T23" s="8">
        <f>SUMPRODUCT(SUMIFS(TaxableValuation[Taxable Homestead Exempt],TaxableValuation[Dist],$C23:$E23,TaxableValuation[Tif_NonTIF],$A$4))</f>
        <v>3178500</v>
      </c>
      <c r="U23" s="8">
        <f>SUMPRODUCT(SUMIFS(TaxableValuation[Taxable Net],TaxableValuation[Dist],$C23:$E23,TaxableValuation[Tif_NonTIF],$A$4))</f>
        <v>326157786</v>
      </c>
      <c r="V23" s="8">
        <f>SUMPRODUCT(SUMIFS(TaxableValuation[Taxable Gas &amp; Elec Utilities],TaxableValuation[Dist],$C23:$E23,TaxableValuation[Tif_NonTIF],$A$4))</f>
        <v>27023963</v>
      </c>
      <c r="W23" s="8">
        <f t="shared" si="0"/>
        <v>353181749</v>
      </c>
    </row>
    <row r="24" spans="1:23" x14ac:dyDescent="0.25">
      <c r="A24">
        <f>'Assessed Non-TIF_Combined'!A24</f>
        <v>2026</v>
      </c>
      <c r="B24" t="str">
        <f>'Assessed Non-TIF_Combined'!B24</f>
        <v>12</v>
      </c>
      <c r="C24" t="str">
        <f>'Assessed Non-TIF_Combined'!C24</f>
        <v>0355</v>
      </c>
      <c r="D24" t="str">
        <f>'Assessed Non-TIF_Combined'!D24</f>
        <v/>
      </c>
      <c r="E24" t="str">
        <f>'Assessed Non-TIF_Combined'!E24</f>
        <v/>
      </c>
      <c r="F24" t="str">
        <f>'Assessed Non-TIF_Combined'!F24</f>
        <v>0355</v>
      </c>
      <c r="G24" t="str">
        <f>'Assessed Non-TIF_Combined'!G24</f>
        <v>Ar-We-Va</v>
      </c>
      <c r="H24" s="8">
        <f>SUMPRODUCT(SUMIFS(TaxableValuation[Taxable Residential],TaxableValuation[Dist],$C24:$E24,TaxableValuation[Tif_NonTIF],$A$4))</f>
        <v>58062607</v>
      </c>
      <c r="I24" s="8">
        <f>SUMPRODUCT(SUMIFS(TaxableValuation[Taxable Ag Land],TaxableValuation[Dist],$C24:$E24,TaxableValuation[Tif_NonTIF],$A$4))</f>
        <v>160412713</v>
      </c>
      <c r="J24" s="8">
        <f>SUMPRODUCT(SUMIFS(TaxableValuation[Taxable Ag Building],TaxableValuation[Dist],$C24:$E24,TaxableValuation[Tif_NonTIF],$A$4))</f>
        <v>13573255</v>
      </c>
      <c r="K24" s="8">
        <f>SUMPRODUCT(SUMIFS(TaxableValuation[Taxable Commercial],TaxableValuation[Dist],$C24:$E24,TaxableValuation[Tif_NonTIF],$A$4))</f>
        <v>6541428</v>
      </c>
      <c r="L24" s="8">
        <f>SUMPRODUCT(SUMIFS(TaxableValuation[Taxable Industrial],TaxableValuation[Dist],$C24:$E24,TaxableValuation[Tif_NonTIF],$A$4))</f>
        <v>50572992</v>
      </c>
      <c r="M24" s="8">
        <f>SUMPRODUCT(SUMIFS(TaxableValuation[Taxable Reserved],TaxableValuation[Dist],$C24:$E24,TaxableValuation[Tif_NonTIF],$A$4))</f>
        <v>0</v>
      </c>
      <c r="N24" s="8">
        <f>SUMPRODUCT(SUMIFS(TaxableValuation[Taxable Reserved2],TaxableValuation[Dist],$C24:$E24,TaxableValuation[Tif_NonTIF],$A$4))</f>
        <v>0</v>
      </c>
      <c r="O24" s="8">
        <f>SUMPRODUCT(SUMIFS(TaxableValuation[Taxable Railroads],TaxableValuation[Dist],$C24:$E24,TaxableValuation[Tif_NonTIF],$A$4))</f>
        <v>18691268</v>
      </c>
      <c r="P24" s="8">
        <f>SUMPRODUCT(SUMIFS(TaxableValuation[Taxable Utilities],TaxableValuation[Dist],$C24:$E24,TaxableValuation[Tif_NonTIF],$A$4))</f>
        <v>626099</v>
      </c>
      <c r="Q24" s="8">
        <f>SUMPRODUCT(SUMIFS(TaxableValuation[Taxable Other],TaxableValuation[Dist],$C24:$E24,TaxableValuation[Tif_NonTIF],$A$4))</f>
        <v>0</v>
      </c>
      <c r="R24" s="8">
        <f>SUMPRODUCT(SUMIFS(TaxableValuation[Taxable Gross],TaxableValuation[Dist],$C24:$E24,TaxableValuation[Tif_NonTIF],$A$4))</f>
        <v>308480362</v>
      </c>
      <c r="S24" s="8">
        <f>SUMPRODUCT(SUMIFS(TaxableValuation[Taxable Military Exempt],TaxableValuation[Dist],$C24:$E24,TaxableValuation[Tif_NonTIF],$A$4))</f>
        <v>280000</v>
      </c>
      <c r="T24" s="8">
        <f>SUMPRODUCT(SUMIFS(TaxableValuation[Taxable Homestead Exempt],TaxableValuation[Dist],$C24:$E24,TaxableValuation[Tif_NonTIF],$A$4))</f>
        <v>1306136</v>
      </c>
      <c r="U24" s="8">
        <f>SUMPRODUCT(SUMIFS(TaxableValuation[Taxable Net],TaxableValuation[Dist],$C24:$E24,TaxableValuation[Tif_NonTIF],$A$4))</f>
        <v>306894226</v>
      </c>
      <c r="V24" s="8">
        <f>SUMPRODUCT(SUMIFS(TaxableValuation[Taxable Gas &amp; Elec Utilities],TaxableValuation[Dist],$C24:$E24,TaxableValuation[Tif_NonTIF],$A$4))</f>
        <v>2792941</v>
      </c>
      <c r="W24" s="8">
        <f t="shared" si="0"/>
        <v>309687167</v>
      </c>
    </row>
    <row r="25" spans="1:23" x14ac:dyDescent="0.25">
      <c r="A25">
        <f>'Assessed Non-TIF_Combined'!A25</f>
        <v>2026</v>
      </c>
      <c r="B25" t="str">
        <f>'Assessed Non-TIF_Combined'!B25</f>
        <v>13</v>
      </c>
      <c r="C25" t="str">
        <f>'Assessed Non-TIF_Combined'!C25</f>
        <v>0387</v>
      </c>
      <c r="D25" t="str">
        <f>'Assessed Non-TIF_Combined'!D25</f>
        <v/>
      </c>
      <c r="E25" t="str">
        <f>'Assessed Non-TIF_Combined'!E25</f>
        <v/>
      </c>
      <c r="F25" t="str">
        <f>'Assessed Non-TIF_Combined'!F25</f>
        <v>0387</v>
      </c>
      <c r="G25" t="str">
        <f>'Assessed Non-TIF_Combined'!G25</f>
        <v>Atlantic</v>
      </c>
      <c r="H25" s="8">
        <f>SUMPRODUCT(SUMIFS(TaxableValuation[Taxable Residential],TaxableValuation[Dist],$C25:$E25,TaxableValuation[Tif_NonTIF],$A$4))</f>
        <v>264598097</v>
      </c>
      <c r="I25" s="8">
        <f>SUMPRODUCT(SUMIFS(TaxableValuation[Taxable Ag Land],TaxableValuation[Dist],$C25:$E25,TaxableValuation[Tif_NonTIF],$A$4))</f>
        <v>178033501</v>
      </c>
      <c r="J25" s="8">
        <f>SUMPRODUCT(SUMIFS(TaxableValuation[Taxable Ag Building],TaxableValuation[Dist],$C25:$E25,TaxableValuation[Tif_NonTIF],$A$4))</f>
        <v>10278524</v>
      </c>
      <c r="K25" s="8">
        <f>SUMPRODUCT(SUMIFS(TaxableValuation[Taxable Commercial],TaxableValuation[Dist],$C25:$E25,TaxableValuation[Tif_NonTIF],$A$4))</f>
        <v>74539595</v>
      </c>
      <c r="L25" s="8">
        <f>SUMPRODUCT(SUMIFS(TaxableValuation[Taxable Industrial],TaxableValuation[Dist],$C25:$E25,TaxableValuation[Tif_NonTIF],$A$4))</f>
        <v>9255007</v>
      </c>
      <c r="M25" s="8">
        <f>SUMPRODUCT(SUMIFS(TaxableValuation[Taxable Reserved],TaxableValuation[Dist],$C25:$E25,TaxableValuation[Tif_NonTIF],$A$4))</f>
        <v>0</v>
      </c>
      <c r="N25" s="8">
        <f>SUMPRODUCT(SUMIFS(TaxableValuation[Taxable Reserved2],TaxableValuation[Dist],$C25:$E25,TaxableValuation[Tif_NonTIF],$A$4))</f>
        <v>0</v>
      </c>
      <c r="O25" s="8">
        <f>SUMPRODUCT(SUMIFS(TaxableValuation[Taxable Railroads],TaxableValuation[Dist],$C25:$E25,TaxableValuation[Tif_NonTIF],$A$4))</f>
        <v>4306989</v>
      </c>
      <c r="P25" s="8">
        <f>SUMPRODUCT(SUMIFS(TaxableValuation[Taxable Utilities],TaxableValuation[Dist],$C25:$E25,TaxableValuation[Tif_NonTIF],$A$4))</f>
        <v>18055057</v>
      </c>
      <c r="Q25" s="8">
        <f>SUMPRODUCT(SUMIFS(TaxableValuation[Taxable Other],TaxableValuation[Dist],$C25:$E25,TaxableValuation[Tif_NonTIF],$A$4))</f>
        <v>0</v>
      </c>
      <c r="R25" s="8">
        <f>SUMPRODUCT(SUMIFS(TaxableValuation[Taxable Gross],TaxableValuation[Dist],$C25:$E25,TaxableValuation[Tif_NonTIF],$A$4))</f>
        <v>559066770</v>
      </c>
      <c r="S25" s="8">
        <f>SUMPRODUCT(SUMIFS(TaxableValuation[Taxable Military Exempt],TaxableValuation[Dist],$C25:$E25,TaxableValuation[Tif_NonTIF],$A$4))</f>
        <v>1444000</v>
      </c>
      <c r="T25" s="8">
        <f>SUMPRODUCT(SUMIFS(TaxableValuation[Taxable Homestead Exempt],TaxableValuation[Dist],$C25:$E25,TaxableValuation[Tif_NonTIF],$A$4))</f>
        <v>4852557</v>
      </c>
      <c r="U25" s="8">
        <f>SUMPRODUCT(SUMIFS(TaxableValuation[Taxable Net],TaxableValuation[Dist],$C25:$E25,TaxableValuation[Tif_NonTIF],$A$4))</f>
        <v>552770213</v>
      </c>
      <c r="V25" s="8">
        <f>SUMPRODUCT(SUMIFS(TaxableValuation[Taxable Gas &amp; Elec Utilities],TaxableValuation[Dist],$C25:$E25,TaxableValuation[Tif_NonTIF],$A$4))</f>
        <v>13328282</v>
      </c>
      <c r="W25" s="8">
        <f t="shared" si="0"/>
        <v>566098495</v>
      </c>
    </row>
    <row r="26" spans="1:23" x14ac:dyDescent="0.25">
      <c r="A26">
        <f>'Assessed Non-TIF_Combined'!A26</f>
        <v>2026</v>
      </c>
      <c r="B26" t="str">
        <f>'Assessed Non-TIF_Combined'!B26</f>
        <v>11</v>
      </c>
      <c r="C26" t="str">
        <f>'Assessed Non-TIF_Combined'!C26</f>
        <v>0414</v>
      </c>
      <c r="D26" t="str">
        <f>'Assessed Non-TIF_Combined'!D26</f>
        <v/>
      </c>
      <c r="E26" t="str">
        <f>'Assessed Non-TIF_Combined'!E26</f>
        <v/>
      </c>
      <c r="F26" t="str">
        <f>'Assessed Non-TIF_Combined'!F26</f>
        <v>0414</v>
      </c>
      <c r="G26" t="str">
        <f>'Assessed Non-TIF_Combined'!G26</f>
        <v>Audubon</v>
      </c>
      <c r="H26" s="8">
        <f>SUMPRODUCT(SUMIFS(TaxableValuation[Taxable Residential],TaxableValuation[Dist],$C26:$E26,TaxableValuation[Tif_NonTIF],$A$4))</f>
        <v>96487337</v>
      </c>
      <c r="I26" s="8">
        <f>SUMPRODUCT(SUMIFS(TaxableValuation[Taxable Ag Land],TaxableValuation[Dist],$C26:$E26,TaxableValuation[Tif_NonTIF],$A$4))</f>
        <v>204476433</v>
      </c>
      <c r="J26" s="8">
        <f>SUMPRODUCT(SUMIFS(TaxableValuation[Taxable Ag Building],TaxableValuation[Dist],$C26:$E26,TaxableValuation[Tif_NonTIF],$A$4))</f>
        <v>14740016</v>
      </c>
      <c r="K26" s="8">
        <f>SUMPRODUCT(SUMIFS(TaxableValuation[Taxable Commercial],TaxableValuation[Dist],$C26:$E26,TaxableValuation[Tif_NonTIF],$A$4))</f>
        <v>32943590</v>
      </c>
      <c r="L26" s="8">
        <f>SUMPRODUCT(SUMIFS(TaxableValuation[Taxable Industrial],TaxableValuation[Dist],$C26:$E26,TaxableValuation[Tif_NonTIF],$A$4))</f>
        <v>11033226</v>
      </c>
      <c r="M26" s="8">
        <f>SUMPRODUCT(SUMIFS(TaxableValuation[Taxable Reserved],TaxableValuation[Dist],$C26:$E26,TaxableValuation[Tif_NonTIF],$A$4))</f>
        <v>0</v>
      </c>
      <c r="N26" s="8">
        <f>SUMPRODUCT(SUMIFS(TaxableValuation[Taxable Reserved2],TaxableValuation[Dist],$C26:$E26,TaxableValuation[Tif_NonTIF],$A$4))</f>
        <v>0</v>
      </c>
      <c r="O26" s="8">
        <f>SUMPRODUCT(SUMIFS(TaxableValuation[Taxable Railroads],TaxableValuation[Dist],$C26:$E26,TaxableValuation[Tif_NonTIF],$A$4))</f>
        <v>0</v>
      </c>
      <c r="P26" s="8">
        <f>SUMPRODUCT(SUMIFS(TaxableValuation[Taxable Utilities],TaxableValuation[Dist],$C26:$E26,TaxableValuation[Tif_NonTIF],$A$4))</f>
        <v>358964</v>
      </c>
      <c r="Q26" s="8">
        <f>SUMPRODUCT(SUMIFS(TaxableValuation[Taxable Other],TaxableValuation[Dist],$C26:$E26,TaxableValuation[Tif_NonTIF],$A$4))</f>
        <v>0</v>
      </c>
      <c r="R26" s="8">
        <f>SUMPRODUCT(SUMIFS(TaxableValuation[Taxable Gross],TaxableValuation[Dist],$C26:$E26,TaxableValuation[Tif_NonTIF],$A$4))</f>
        <v>360039566</v>
      </c>
      <c r="S26" s="8">
        <f>SUMPRODUCT(SUMIFS(TaxableValuation[Taxable Military Exempt],TaxableValuation[Dist],$C26:$E26,TaxableValuation[Tif_NonTIF],$A$4))</f>
        <v>636000</v>
      </c>
      <c r="T26" s="8">
        <f>SUMPRODUCT(SUMIFS(TaxableValuation[Taxable Homestead Exempt],TaxableValuation[Dist],$C26:$E26,TaxableValuation[Tif_NonTIF],$A$4))</f>
        <v>2340000</v>
      </c>
      <c r="U26" s="8">
        <f>SUMPRODUCT(SUMIFS(TaxableValuation[Taxable Net],TaxableValuation[Dist],$C26:$E26,TaxableValuation[Tif_NonTIF],$A$4))</f>
        <v>357063566</v>
      </c>
      <c r="V26" s="8">
        <f>SUMPRODUCT(SUMIFS(TaxableValuation[Taxable Gas &amp; Elec Utilities],TaxableValuation[Dist],$C26:$E26,TaxableValuation[Tif_NonTIF],$A$4))</f>
        <v>9704818</v>
      </c>
      <c r="W26" s="8">
        <f t="shared" si="0"/>
        <v>366768384</v>
      </c>
    </row>
    <row r="27" spans="1:23" x14ac:dyDescent="0.25">
      <c r="A27">
        <f>'Assessed Non-TIF_Combined'!A27</f>
        <v>2026</v>
      </c>
      <c r="B27" t="str">
        <f>'Assessed Non-TIF_Combined'!B27</f>
        <v>11</v>
      </c>
      <c r="C27" t="str">
        <f>'Assessed Non-TIF_Combined'!C27</f>
        <v>0472</v>
      </c>
      <c r="D27" t="str">
        <f>'Assessed Non-TIF_Combined'!D27</f>
        <v/>
      </c>
      <c r="E27" t="str">
        <f>'Assessed Non-TIF_Combined'!E27</f>
        <v/>
      </c>
      <c r="F27" t="str">
        <f>'Assessed Non-TIF_Combined'!F27</f>
        <v>0472</v>
      </c>
      <c r="G27" t="str">
        <f>'Assessed Non-TIF_Combined'!G27</f>
        <v>Ballard</v>
      </c>
      <c r="H27" s="8">
        <f>SUMPRODUCT(SUMIFS(TaxableValuation[Taxable Residential],TaxableValuation[Dist],$C27:$E27,TaxableValuation[Tif_NonTIF],$A$4))</f>
        <v>325820775</v>
      </c>
      <c r="I27" s="8">
        <f>SUMPRODUCT(SUMIFS(TaxableValuation[Taxable Ag Land],TaxableValuation[Dist],$C27:$E27,TaxableValuation[Tif_NonTIF],$A$4))</f>
        <v>63415753</v>
      </c>
      <c r="J27" s="8">
        <f>SUMPRODUCT(SUMIFS(TaxableValuation[Taxable Ag Building],TaxableValuation[Dist],$C27:$E27,TaxableValuation[Tif_NonTIF],$A$4))</f>
        <v>2995056</v>
      </c>
      <c r="K27" s="8">
        <f>SUMPRODUCT(SUMIFS(TaxableValuation[Taxable Commercial],TaxableValuation[Dist],$C27:$E27,TaxableValuation[Tif_NonTIF],$A$4))</f>
        <v>76613380</v>
      </c>
      <c r="L27" s="8">
        <f>SUMPRODUCT(SUMIFS(TaxableValuation[Taxable Industrial],TaxableValuation[Dist],$C27:$E27,TaxableValuation[Tif_NonTIF],$A$4))</f>
        <v>39840370</v>
      </c>
      <c r="M27" s="8">
        <f>SUMPRODUCT(SUMIFS(TaxableValuation[Taxable Reserved],TaxableValuation[Dist],$C27:$E27,TaxableValuation[Tif_NonTIF],$A$4))</f>
        <v>0</v>
      </c>
      <c r="N27" s="8">
        <f>SUMPRODUCT(SUMIFS(TaxableValuation[Taxable Reserved2],TaxableValuation[Dist],$C27:$E27,TaxableValuation[Tif_NonTIF],$A$4))</f>
        <v>0</v>
      </c>
      <c r="O27" s="8">
        <f>SUMPRODUCT(SUMIFS(TaxableValuation[Taxable Railroads],TaxableValuation[Dist],$C27:$E27,TaxableValuation[Tif_NonTIF],$A$4))</f>
        <v>7401596</v>
      </c>
      <c r="P27" s="8">
        <f>SUMPRODUCT(SUMIFS(TaxableValuation[Taxable Utilities],TaxableValuation[Dist],$C27:$E27,TaxableValuation[Tif_NonTIF],$A$4))</f>
        <v>58514462</v>
      </c>
      <c r="Q27" s="8">
        <f>SUMPRODUCT(SUMIFS(TaxableValuation[Taxable Other],TaxableValuation[Dist],$C27:$E27,TaxableValuation[Tif_NonTIF],$A$4))</f>
        <v>0</v>
      </c>
      <c r="R27" s="8">
        <f>SUMPRODUCT(SUMIFS(TaxableValuation[Taxable Gross],TaxableValuation[Dist],$C27:$E27,TaxableValuation[Tif_NonTIF],$A$4))</f>
        <v>574601392</v>
      </c>
      <c r="S27" s="8">
        <f>SUMPRODUCT(SUMIFS(TaxableValuation[Taxable Military Exempt],TaxableValuation[Dist],$C27:$E27,TaxableValuation[Tif_NonTIF],$A$4))</f>
        <v>1023704</v>
      </c>
      <c r="T27" s="8">
        <f>SUMPRODUCT(SUMIFS(TaxableValuation[Taxable Homestead Exempt],TaxableValuation[Dist],$C27:$E27,TaxableValuation[Tif_NonTIF],$A$4))</f>
        <v>3919500</v>
      </c>
      <c r="U27" s="8">
        <f>SUMPRODUCT(SUMIFS(TaxableValuation[Taxable Net],TaxableValuation[Dist],$C27:$E27,TaxableValuation[Tif_NonTIF],$A$4))</f>
        <v>569658188</v>
      </c>
      <c r="V27" s="8">
        <f>SUMPRODUCT(SUMIFS(TaxableValuation[Taxable Gas &amp; Elec Utilities],TaxableValuation[Dist],$C27:$E27,TaxableValuation[Tif_NonTIF],$A$4))</f>
        <v>6357513</v>
      </c>
      <c r="W27" s="8">
        <f t="shared" si="0"/>
        <v>576015701</v>
      </c>
    </row>
    <row r="28" spans="1:23" x14ac:dyDescent="0.25">
      <c r="A28">
        <f>'Assessed Non-TIF_Combined'!A28</f>
        <v>2026</v>
      </c>
      <c r="B28" t="str">
        <f>'Assessed Non-TIF_Combined'!B28</f>
        <v>11</v>
      </c>
      <c r="C28" t="str">
        <f>'Assessed Non-TIF_Combined'!C28</f>
        <v>0513</v>
      </c>
      <c r="D28" t="str">
        <f>'Assessed Non-TIF_Combined'!D28</f>
        <v/>
      </c>
      <c r="E28" t="str">
        <f>'Assessed Non-TIF_Combined'!E28</f>
        <v/>
      </c>
      <c r="F28" t="str">
        <f>'Assessed Non-TIF_Combined'!F28</f>
        <v>0513</v>
      </c>
      <c r="G28" t="str">
        <f>'Assessed Non-TIF_Combined'!G28</f>
        <v>Baxter</v>
      </c>
      <c r="H28" s="8">
        <f>SUMPRODUCT(SUMIFS(TaxableValuation[Taxable Residential],TaxableValuation[Dist],$C28:$E28,TaxableValuation[Tif_NonTIF],$A$4))</f>
        <v>80219588</v>
      </c>
      <c r="I28" s="8">
        <f>SUMPRODUCT(SUMIFS(TaxableValuation[Taxable Ag Land],TaxableValuation[Dist],$C28:$E28,TaxableValuation[Tif_NonTIF],$A$4))</f>
        <v>53489624</v>
      </c>
      <c r="J28" s="8">
        <f>SUMPRODUCT(SUMIFS(TaxableValuation[Taxable Ag Building],TaxableValuation[Dist],$C28:$E28,TaxableValuation[Tif_NonTIF],$A$4))</f>
        <v>1739839</v>
      </c>
      <c r="K28" s="8">
        <f>SUMPRODUCT(SUMIFS(TaxableValuation[Taxable Commercial],TaxableValuation[Dist],$C28:$E28,TaxableValuation[Tif_NonTIF],$A$4))</f>
        <v>4546251</v>
      </c>
      <c r="L28" s="8">
        <f>SUMPRODUCT(SUMIFS(TaxableValuation[Taxable Industrial],TaxableValuation[Dist],$C28:$E28,TaxableValuation[Tif_NonTIF],$A$4))</f>
        <v>0</v>
      </c>
      <c r="M28" s="8">
        <f>SUMPRODUCT(SUMIFS(TaxableValuation[Taxable Reserved],TaxableValuation[Dist],$C28:$E28,TaxableValuation[Tif_NonTIF],$A$4))</f>
        <v>0</v>
      </c>
      <c r="N28" s="8">
        <f>SUMPRODUCT(SUMIFS(TaxableValuation[Taxable Reserved2],TaxableValuation[Dist],$C28:$E28,TaxableValuation[Tif_NonTIF],$A$4))</f>
        <v>0</v>
      </c>
      <c r="O28" s="8">
        <f>SUMPRODUCT(SUMIFS(TaxableValuation[Taxable Railroads],TaxableValuation[Dist],$C28:$E28,TaxableValuation[Tif_NonTIF],$A$4))</f>
        <v>0</v>
      </c>
      <c r="P28" s="8">
        <f>SUMPRODUCT(SUMIFS(TaxableValuation[Taxable Utilities],TaxableValuation[Dist],$C28:$E28,TaxableValuation[Tif_NonTIF],$A$4))</f>
        <v>0</v>
      </c>
      <c r="Q28" s="8">
        <f>SUMPRODUCT(SUMIFS(TaxableValuation[Taxable Other],TaxableValuation[Dist],$C28:$E28,TaxableValuation[Tif_NonTIF],$A$4))</f>
        <v>0</v>
      </c>
      <c r="R28" s="8">
        <f>SUMPRODUCT(SUMIFS(TaxableValuation[Taxable Gross],TaxableValuation[Dist],$C28:$E28,TaxableValuation[Tif_NonTIF],$A$4))</f>
        <v>139995302</v>
      </c>
      <c r="S28" s="8">
        <f>SUMPRODUCT(SUMIFS(TaxableValuation[Taxable Military Exempt],TaxableValuation[Dist],$C28:$E28,TaxableValuation[Tif_NonTIF],$A$4))</f>
        <v>312000</v>
      </c>
      <c r="T28" s="8">
        <f>SUMPRODUCT(SUMIFS(TaxableValuation[Taxable Homestead Exempt],TaxableValuation[Dist],$C28:$E28,TaxableValuation[Tif_NonTIF],$A$4))</f>
        <v>851500</v>
      </c>
      <c r="U28" s="8">
        <f>SUMPRODUCT(SUMIFS(TaxableValuation[Taxable Net],TaxableValuation[Dist],$C28:$E28,TaxableValuation[Tif_NonTIF],$A$4))</f>
        <v>138831802</v>
      </c>
      <c r="V28" s="8">
        <f>SUMPRODUCT(SUMIFS(TaxableValuation[Taxable Gas &amp; Elec Utilities],TaxableValuation[Dist],$C28:$E28,TaxableValuation[Tif_NonTIF],$A$4))</f>
        <v>1578286</v>
      </c>
      <c r="W28" s="8">
        <f t="shared" si="0"/>
        <v>140410088</v>
      </c>
    </row>
    <row r="29" spans="1:23" x14ac:dyDescent="0.25">
      <c r="A29">
        <f>'Assessed Non-TIF_Combined'!A29</f>
        <v>2026</v>
      </c>
      <c r="B29" t="str">
        <f>'Assessed Non-TIF_Combined'!B29</f>
        <v>07</v>
      </c>
      <c r="C29" t="str">
        <f>'Assessed Non-TIF_Combined'!C29</f>
        <v>0540</v>
      </c>
      <c r="D29" t="str">
        <f>'Assessed Non-TIF_Combined'!D29</f>
        <v/>
      </c>
      <c r="E29" t="str">
        <f>'Assessed Non-TIF_Combined'!E29</f>
        <v/>
      </c>
      <c r="F29" t="str">
        <f>'Assessed Non-TIF_Combined'!F29</f>
        <v>0540</v>
      </c>
      <c r="G29" t="str">
        <f>'Assessed Non-TIF_Combined'!G29</f>
        <v>BCLUW</v>
      </c>
      <c r="H29" s="8">
        <f>SUMPRODUCT(SUMIFS(TaxableValuation[Taxable Residential],TaxableValuation[Dist],$C29:$E29,TaxableValuation[Tif_NonTIF],$A$4))</f>
        <v>91239537</v>
      </c>
      <c r="I29" s="8">
        <f>SUMPRODUCT(SUMIFS(TaxableValuation[Taxable Ag Land],TaxableValuation[Dist],$C29:$E29,TaxableValuation[Tif_NonTIF],$A$4))</f>
        <v>178351412</v>
      </c>
      <c r="J29" s="8">
        <f>SUMPRODUCT(SUMIFS(TaxableValuation[Taxable Ag Building],TaxableValuation[Dist],$C29:$E29,TaxableValuation[Tif_NonTIF],$A$4))</f>
        <v>7664576</v>
      </c>
      <c r="K29" s="8">
        <f>SUMPRODUCT(SUMIFS(TaxableValuation[Taxable Commercial],TaxableValuation[Dist],$C29:$E29,TaxableValuation[Tif_NonTIF],$A$4))</f>
        <v>20028525</v>
      </c>
      <c r="L29" s="8">
        <f>SUMPRODUCT(SUMIFS(TaxableValuation[Taxable Industrial],TaxableValuation[Dist],$C29:$E29,TaxableValuation[Tif_NonTIF],$A$4))</f>
        <v>25299100</v>
      </c>
      <c r="M29" s="8">
        <f>SUMPRODUCT(SUMIFS(TaxableValuation[Taxable Reserved],TaxableValuation[Dist],$C29:$E29,TaxableValuation[Tif_NonTIF],$A$4))</f>
        <v>0</v>
      </c>
      <c r="N29" s="8">
        <f>SUMPRODUCT(SUMIFS(TaxableValuation[Taxable Reserved2],TaxableValuation[Dist],$C29:$E29,TaxableValuation[Tif_NonTIF],$A$4))</f>
        <v>0</v>
      </c>
      <c r="O29" s="8">
        <f>SUMPRODUCT(SUMIFS(TaxableValuation[Taxable Railroads],TaxableValuation[Dist],$C29:$E29,TaxableValuation[Tif_NonTIF],$A$4))</f>
        <v>0</v>
      </c>
      <c r="P29" s="8">
        <f>SUMPRODUCT(SUMIFS(TaxableValuation[Taxable Utilities],TaxableValuation[Dist],$C29:$E29,TaxableValuation[Tif_NonTIF],$A$4))</f>
        <v>7427326</v>
      </c>
      <c r="Q29" s="8">
        <f>SUMPRODUCT(SUMIFS(TaxableValuation[Taxable Other],TaxableValuation[Dist],$C29:$E29,TaxableValuation[Tif_NonTIF],$A$4))</f>
        <v>0</v>
      </c>
      <c r="R29" s="8">
        <f>SUMPRODUCT(SUMIFS(TaxableValuation[Taxable Gross],TaxableValuation[Dist],$C29:$E29,TaxableValuation[Tif_NonTIF],$A$4))</f>
        <v>330010476</v>
      </c>
      <c r="S29" s="8">
        <f>SUMPRODUCT(SUMIFS(TaxableValuation[Taxable Military Exempt],TaxableValuation[Dist],$C29:$E29,TaxableValuation[Tif_NonTIF],$A$4))</f>
        <v>496000</v>
      </c>
      <c r="T29" s="8">
        <f>SUMPRODUCT(SUMIFS(TaxableValuation[Taxable Homestead Exempt],TaxableValuation[Dist],$C29:$E29,TaxableValuation[Tif_NonTIF],$A$4))</f>
        <v>1846000</v>
      </c>
      <c r="U29" s="8">
        <f>SUMPRODUCT(SUMIFS(TaxableValuation[Taxable Net],TaxableValuation[Dist],$C29:$E29,TaxableValuation[Tif_NonTIF],$A$4))</f>
        <v>327668476</v>
      </c>
      <c r="V29" s="8">
        <f>SUMPRODUCT(SUMIFS(TaxableValuation[Taxable Gas &amp; Elec Utilities],TaxableValuation[Dist],$C29:$E29,TaxableValuation[Tif_NonTIF],$A$4))</f>
        <v>8289363</v>
      </c>
      <c r="W29" s="8">
        <f t="shared" si="0"/>
        <v>335957839</v>
      </c>
    </row>
    <row r="30" spans="1:23" x14ac:dyDescent="0.25">
      <c r="A30">
        <f>'Assessed Non-TIF_Combined'!A30</f>
        <v>2026</v>
      </c>
      <c r="B30" t="str">
        <f>'Assessed Non-TIF_Combined'!B30</f>
        <v>13</v>
      </c>
      <c r="C30" t="str">
        <f>'Assessed Non-TIF_Combined'!C30</f>
        <v>0549</v>
      </c>
      <c r="D30" t="str">
        <f>'Assessed Non-TIF_Combined'!D30</f>
        <v/>
      </c>
      <c r="E30" t="str">
        <f>'Assessed Non-TIF_Combined'!E30</f>
        <v/>
      </c>
      <c r="F30" t="str">
        <f>'Assessed Non-TIF_Combined'!F30</f>
        <v>0549</v>
      </c>
      <c r="G30" t="str">
        <f>'Assessed Non-TIF_Combined'!G30</f>
        <v>Bedford</v>
      </c>
      <c r="H30" s="8">
        <f>SUMPRODUCT(SUMIFS(TaxableValuation[Taxable Residential],TaxableValuation[Dist],$C30:$E30,TaxableValuation[Tif_NonTIF],$A$4))</f>
        <v>86840170</v>
      </c>
      <c r="I30" s="8">
        <f>SUMPRODUCT(SUMIFS(TaxableValuation[Taxable Ag Land],TaxableValuation[Dist],$C30:$E30,TaxableValuation[Tif_NonTIF],$A$4))</f>
        <v>159415451</v>
      </c>
      <c r="J30" s="8">
        <f>SUMPRODUCT(SUMIFS(TaxableValuation[Taxable Ag Building],TaxableValuation[Dist],$C30:$E30,TaxableValuation[Tif_NonTIF],$A$4))</f>
        <v>10742575</v>
      </c>
      <c r="K30" s="8">
        <f>SUMPRODUCT(SUMIFS(TaxableValuation[Taxable Commercial],TaxableValuation[Dist],$C30:$E30,TaxableValuation[Tif_NonTIF],$A$4))</f>
        <v>7032533</v>
      </c>
      <c r="L30" s="8">
        <f>SUMPRODUCT(SUMIFS(TaxableValuation[Taxable Industrial],TaxableValuation[Dist],$C30:$E30,TaxableValuation[Tif_NonTIF],$A$4))</f>
        <v>28138051</v>
      </c>
      <c r="M30" s="8">
        <f>SUMPRODUCT(SUMIFS(TaxableValuation[Taxable Reserved],TaxableValuation[Dist],$C30:$E30,TaxableValuation[Tif_NonTIF],$A$4))</f>
        <v>0</v>
      </c>
      <c r="N30" s="8">
        <f>SUMPRODUCT(SUMIFS(TaxableValuation[Taxable Reserved2],TaxableValuation[Dist],$C30:$E30,TaxableValuation[Tif_NonTIF],$A$4))</f>
        <v>0</v>
      </c>
      <c r="O30" s="8">
        <f>SUMPRODUCT(SUMIFS(TaxableValuation[Taxable Railroads],TaxableValuation[Dist],$C30:$E30,TaxableValuation[Tif_NonTIF],$A$4))</f>
        <v>0</v>
      </c>
      <c r="P30" s="8">
        <f>SUMPRODUCT(SUMIFS(TaxableValuation[Taxable Utilities],TaxableValuation[Dist],$C30:$E30,TaxableValuation[Tif_NonTIF],$A$4))</f>
        <v>311270</v>
      </c>
      <c r="Q30" s="8">
        <f>SUMPRODUCT(SUMIFS(TaxableValuation[Taxable Other],TaxableValuation[Dist],$C30:$E30,TaxableValuation[Tif_NonTIF],$A$4))</f>
        <v>0</v>
      </c>
      <c r="R30" s="8">
        <f>SUMPRODUCT(SUMIFS(TaxableValuation[Taxable Gross],TaxableValuation[Dist],$C30:$E30,TaxableValuation[Tif_NonTIF],$A$4))</f>
        <v>292480050</v>
      </c>
      <c r="S30" s="8">
        <f>SUMPRODUCT(SUMIFS(TaxableValuation[Taxable Military Exempt],TaxableValuation[Dist],$C30:$E30,TaxableValuation[Tif_NonTIF],$A$4))</f>
        <v>679047</v>
      </c>
      <c r="T30" s="8">
        <f>SUMPRODUCT(SUMIFS(TaxableValuation[Taxable Homestead Exempt],TaxableValuation[Dist],$C30:$E30,TaxableValuation[Tif_NonTIF],$A$4))</f>
        <v>1921773</v>
      </c>
      <c r="U30" s="8">
        <f>SUMPRODUCT(SUMIFS(TaxableValuation[Taxable Net],TaxableValuation[Dist],$C30:$E30,TaxableValuation[Tif_NonTIF],$A$4))</f>
        <v>289879230</v>
      </c>
      <c r="V30" s="8">
        <f>SUMPRODUCT(SUMIFS(TaxableValuation[Taxable Gas &amp; Elec Utilities],TaxableValuation[Dist],$C30:$E30,TaxableValuation[Tif_NonTIF],$A$4))</f>
        <v>5009316</v>
      </c>
      <c r="W30" s="8">
        <f t="shared" si="0"/>
        <v>294888546</v>
      </c>
    </row>
    <row r="31" spans="1:23" x14ac:dyDescent="0.25">
      <c r="A31">
        <f>'Assessed Non-TIF_Combined'!A31</f>
        <v>2026</v>
      </c>
      <c r="B31" t="str">
        <f>'Assessed Non-TIF_Combined'!B31</f>
        <v>10</v>
      </c>
      <c r="C31" t="str">
        <f>'Assessed Non-TIF_Combined'!C31</f>
        <v>0576</v>
      </c>
      <c r="D31" t="str">
        <f>'Assessed Non-TIF_Combined'!D31</f>
        <v/>
      </c>
      <c r="E31" t="str">
        <f>'Assessed Non-TIF_Combined'!E31</f>
        <v/>
      </c>
      <c r="F31" t="str">
        <f>'Assessed Non-TIF_Combined'!F31</f>
        <v>0576</v>
      </c>
      <c r="G31" t="str">
        <f>'Assessed Non-TIF_Combined'!G31</f>
        <v>Belle Plaine</v>
      </c>
      <c r="H31" s="8">
        <f>SUMPRODUCT(SUMIFS(TaxableValuation[Taxable Residential],TaxableValuation[Dist],$C31:$E31,TaxableValuation[Tif_NonTIF],$A$4))</f>
        <v>90877050</v>
      </c>
      <c r="I31" s="8">
        <f>SUMPRODUCT(SUMIFS(TaxableValuation[Taxable Ag Land],TaxableValuation[Dist],$C31:$E31,TaxableValuation[Tif_NonTIF],$A$4))</f>
        <v>61921957</v>
      </c>
      <c r="J31" s="8">
        <f>SUMPRODUCT(SUMIFS(TaxableValuation[Taxable Ag Building],TaxableValuation[Dist],$C31:$E31,TaxableValuation[Tif_NonTIF],$A$4))</f>
        <v>2469506</v>
      </c>
      <c r="K31" s="8">
        <f>SUMPRODUCT(SUMIFS(TaxableValuation[Taxable Commercial],TaxableValuation[Dist],$C31:$E31,TaxableValuation[Tif_NonTIF],$A$4))</f>
        <v>12181852</v>
      </c>
      <c r="L31" s="8">
        <f>SUMPRODUCT(SUMIFS(TaxableValuation[Taxable Industrial],TaxableValuation[Dist],$C31:$E31,TaxableValuation[Tif_NonTIF],$A$4))</f>
        <v>7036437</v>
      </c>
      <c r="M31" s="8">
        <f>SUMPRODUCT(SUMIFS(TaxableValuation[Taxable Reserved],TaxableValuation[Dist],$C31:$E31,TaxableValuation[Tif_NonTIF],$A$4))</f>
        <v>0</v>
      </c>
      <c r="N31" s="8">
        <f>SUMPRODUCT(SUMIFS(TaxableValuation[Taxable Reserved2],TaxableValuation[Dist],$C31:$E31,TaxableValuation[Tif_NonTIF],$A$4))</f>
        <v>0</v>
      </c>
      <c r="O31" s="8">
        <f>SUMPRODUCT(SUMIFS(TaxableValuation[Taxable Railroads],TaxableValuation[Dist],$C31:$E31,TaxableValuation[Tif_NonTIF],$A$4))</f>
        <v>14967226</v>
      </c>
      <c r="P31" s="8">
        <f>SUMPRODUCT(SUMIFS(TaxableValuation[Taxable Utilities],TaxableValuation[Dist],$C31:$E31,TaxableValuation[Tif_NonTIF],$A$4))</f>
        <v>439785</v>
      </c>
      <c r="Q31" s="8">
        <f>SUMPRODUCT(SUMIFS(TaxableValuation[Taxable Other],TaxableValuation[Dist],$C31:$E31,TaxableValuation[Tif_NonTIF],$A$4))</f>
        <v>0</v>
      </c>
      <c r="R31" s="8">
        <f>SUMPRODUCT(SUMIFS(TaxableValuation[Taxable Gross],TaxableValuation[Dist],$C31:$E31,TaxableValuation[Tif_NonTIF],$A$4))</f>
        <v>189893813</v>
      </c>
      <c r="S31" s="8">
        <f>SUMPRODUCT(SUMIFS(TaxableValuation[Taxable Military Exempt],TaxableValuation[Dist],$C31:$E31,TaxableValuation[Tif_NonTIF],$A$4))</f>
        <v>589407</v>
      </c>
      <c r="T31" s="8">
        <f>SUMPRODUCT(SUMIFS(TaxableValuation[Taxable Homestead Exempt],TaxableValuation[Dist],$C31:$E31,TaxableValuation[Tif_NonTIF],$A$4))</f>
        <v>2463500</v>
      </c>
      <c r="U31" s="8">
        <f>SUMPRODUCT(SUMIFS(TaxableValuation[Taxable Net],TaxableValuation[Dist],$C31:$E31,TaxableValuation[Tif_NonTIF],$A$4))</f>
        <v>186840906</v>
      </c>
      <c r="V31" s="8">
        <f>SUMPRODUCT(SUMIFS(TaxableValuation[Taxable Gas &amp; Elec Utilities],TaxableValuation[Dist],$C31:$E31,TaxableValuation[Tif_NonTIF],$A$4))</f>
        <v>4078073</v>
      </c>
      <c r="W31" s="8">
        <f t="shared" si="0"/>
        <v>190918979</v>
      </c>
    </row>
    <row r="32" spans="1:23" x14ac:dyDescent="0.25">
      <c r="A32">
        <f>'Assessed Non-TIF_Combined'!A32</f>
        <v>2026</v>
      </c>
      <c r="B32" t="str">
        <f>'Assessed Non-TIF_Combined'!B32</f>
        <v>09</v>
      </c>
      <c r="C32" t="str">
        <f>'Assessed Non-TIF_Combined'!C32</f>
        <v>0585</v>
      </c>
      <c r="D32" t="str">
        <f>'Assessed Non-TIF_Combined'!D32</f>
        <v/>
      </c>
      <c r="E32" t="str">
        <f>'Assessed Non-TIF_Combined'!E32</f>
        <v/>
      </c>
      <c r="F32" t="str">
        <f>'Assessed Non-TIF_Combined'!F32</f>
        <v>0585</v>
      </c>
      <c r="G32" t="str">
        <f>'Assessed Non-TIF_Combined'!G32</f>
        <v>Bellevue</v>
      </c>
      <c r="H32" s="8">
        <f>SUMPRODUCT(SUMIFS(TaxableValuation[Taxable Residential],TaxableValuation[Dist],$C32:$E32,TaxableValuation[Tif_NonTIF],$A$4))</f>
        <v>240214198</v>
      </c>
      <c r="I32" s="8">
        <f>SUMPRODUCT(SUMIFS(TaxableValuation[Taxable Ag Land],TaxableValuation[Dist],$C32:$E32,TaxableValuation[Tif_NonTIF],$A$4))</f>
        <v>63614815</v>
      </c>
      <c r="J32" s="8">
        <f>SUMPRODUCT(SUMIFS(TaxableValuation[Taxable Ag Building],TaxableValuation[Dist],$C32:$E32,TaxableValuation[Tif_NonTIF],$A$4))</f>
        <v>5869086</v>
      </c>
      <c r="K32" s="8">
        <f>SUMPRODUCT(SUMIFS(TaxableValuation[Taxable Commercial],TaxableValuation[Dist],$C32:$E32,TaxableValuation[Tif_NonTIF],$A$4))</f>
        <v>22760426</v>
      </c>
      <c r="L32" s="8">
        <f>SUMPRODUCT(SUMIFS(TaxableValuation[Taxable Industrial],TaxableValuation[Dist],$C32:$E32,TaxableValuation[Tif_NonTIF],$A$4))</f>
        <v>3138484</v>
      </c>
      <c r="M32" s="8">
        <f>SUMPRODUCT(SUMIFS(TaxableValuation[Taxable Reserved],TaxableValuation[Dist],$C32:$E32,TaxableValuation[Tif_NonTIF],$A$4))</f>
        <v>0</v>
      </c>
      <c r="N32" s="8">
        <f>SUMPRODUCT(SUMIFS(TaxableValuation[Taxable Reserved2],TaxableValuation[Dist],$C32:$E32,TaxableValuation[Tif_NonTIF],$A$4))</f>
        <v>0</v>
      </c>
      <c r="O32" s="8">
        <f>SUMPRODUCT(SUMIFS(TaxableValuation[Taxable Railroads],TaxableValuation[Dist],$C32:$E32,TaxableValuation[Tif_NonTIF],$A$4))</f>
        <v>5180012</v>
      </c>
      <c r="P32" s="8">
        <f>SUMPRODUCT(SUMIFS(TaxableValuation[Taxable Utilities],TaxableValuation[Dist],$C32:$E32,TaxableValuation[Tif_NonTIF],$A$4))</f>
        <v>1147067</v>
      </c>
      <c r="Q32" s="8">
        <f>SUMPRODUCT(SUMIFS(TaxableValuation[Taxable Other],TaxableValuation[Dist],$C32:$E32,TaxableValuation[Tif_NonTIF],$A$4))</f>
        <v>0</v>
      </c>
      <c r="R32" s="8">
        <f>SUMPRODUCT(SUMIFS(TaxableValuation[Taxable Gross],TaxableValuation[Dist],$C32:$E32,TaxableValuation[Tif_NonTIF],$A$4))</f>
        <v>341924088</v>
      </c>
      <c r="S32" s="8">
        <f>SUMPRODUCT(SUMIFS(TaxableValuation[Taxable Military Exempt],TaxableValuation[Dist],$C32:$E32,TaxableValuation[Tif_NonTIF],$A$4))</f>
        <v>988000</v>
      </c>
      <c r="T32" s="8">
        <f>SUMPRODUCT(SUMIFS(TaxableValuation[Taxable Homestead Exempt],TaxableValuation[Dist],$C32:$E32,TaxableValuation[Tif_NonTIF],$A$4))</f>
        <v>3035500</v>
      </c>
      <c r="U32" s="8">
        <f>SUMPRODUCT(SUMIFS(TaxableValuation[Taxable Net],TaxableValuation[Dist],$C32:$E32,TaxableValuation[Tif_NonTIF],$A$4))</f>
        <v>337900588</v>
      </c>
      <c r="V32" s="8">
        <f>SUMPRODUCT(SUMIFS(TaxableValuation[Taxable Gas &amp; Elec Utilities],TaxableValuation[Dist],$C32:$E32,TaxableValuation[Tif_NonTIF],$A$4))</f>
        <v>1602760</v>
      </c>
      <c r="W32" s="8">
        <f t="shared" si="0"/>
        <v>339503348</v>
      </c>
    </row>
    <row r="33" spans="1:23" x14ac:dyDescent="0.25">
      <c r="A33">
        <f>'Assessed Non-TIF_Combined'!A33</f>
        <v>2026</v>
      </c>
      <c r="B33" t="str">
        <f>'Assessed Non-TIF_Combined'!B33</f>
        <v>07</v>
      </c>
      <c r="C33" t="str">
        <f>'Assessed Non-TIF_Combined'!C33</f>
        <v>0594</v>
      </c>
      <c r="D33" t="str">
        <f>'Assessed Non-TIF_Combined'!D33</f>
        <v/>
      </c>
      <c r="E33" t="str">
        <f>'Assessed Non-TIF_Combined'!E33</f>
        <v/>
      </c>
      <c r="F33" t="str">
        <f>'Assessed Non-TIF_Combined'!F33</f>
        <v>0594</v>
      </c>
      <c r="G33" t="str">
        <f>'Assessed Non-TIF_Combined'!G33</f>
        <v>Belmond-Klemme</v>
      </c>
      <c r="H33" s="8">
        <f>SUMPRODUCT(SUMIFS(TaxableValuation[Taxable Residential],TaxableValuation[Dist],$C33:$E33,TaxableValuation[Tif_NonTIF],$A$4))</f>
        <v>109884568</v>
      </c>
      <c r="I33" s="8">
        <f>SUMPRODUCT(SUMIFS(TaxableValuation[Taxable Ag Land],TaxableValuation[Dist],$C33:$E33,TaxableValuation[Tif_NonTIF],$A$4))</f>
        <v>152170390</v>
      </c>
      <c r="J33" s="8">
        <f>SUMPRODUCT(SUMIFS(TaxableValuation[Taxable Ag Building],TaxableValuation[Dist],$C33:$E33,TaxableValuation[Tif_NonTIF],$A$4))</f>
        <v>9773224</v>
      </c>
      <c r="K33" s="8">
        <f>SUMPRODUCT(SUMIFS(TaxableValuation[Taxable Commercial],TaxableValuation[Dist],$C33:$E33,TaxableValuation[Tif_NonTIF],$A$4))</f>
        <v>45066090</v>
      </c>
      <c r="L33" s="8">
        <f>SUMPRODUCT(SUMIFS(TaxableValuation[Taxable Industrial],TaxableValuation[Dist],$C33:$E33,TaxableValuation[Tif_NonTIF],$A$4))</f>
        <v>15838106</v>
      </c>
      <c r="M33" s="8">
        <f>SUMPRODUCT(SUMIFS(TaxableValuation[Taxable Reserved],TaxableValuation[Dist],$C33:$E33,TaxableValuation[Tif_NonTIF],$A$4))</f>
        <v>0</v>
      </c>
      <c r="N33" s="8">
        <f>SUMPRODUCT(SUMIFS(TaxableValuation[Taxable Reserved2],TaxableValuation[Dist],$C33:$E33,TaxableValuation[Tif_NonTIF],$A$4))</f>
        <v>0</v>
      </c>
      <c r="O33" s="8">
        <f>SUMPRODUCT(SUMIFS(TaxableValuation[Taxable Railroads],TaxableValuation[Dist],$C33:$E33,TaxableValuation[Tif_NonTIF],$A$4))</f>
        <v>21268116</v>
      </c>
      <c r="P33" s="8">
        <f>SUMPRODUCT(SUMIFS(TaxableValuation[Taxable Utilities],TaxableValuation[Dist],$C33:$E33,TaxableValuation[Tif_NonTIF],$A$4))</f>
        <v>15237381</v>
      </c>
      <c r="Q33" s="8">
        <f>SUMPRODUCT(SUMIFS(TaxableValuation[Taxable Other],TaxableValuation[Dist],$C33:$E33,TaxableValuation[Tif_NonTIF],$A$4))</f>
        <v>0</v>
      </c>
      <c r="R33" s="8">
        <f>SUMPRODUCT(SUMIFS(TaxableValuation[Taxable Gross],TaxableValuation[Dist],$C33:$E33,TaxableValuation[Tif_NonTIF],$A$4))</f>
        <v>369237875</v>
      </c>
      <c r="S33" s="8">
        <f>SUMPRODUCT(SUMIFS(TaxableValuation[Taxable Military Exempt],TaxableValuation[Dist],$C33:$E33,TaxableValuation[Tif_NonTIF],$A$4))</f>
        <v>656000</v>
      </c>
      <c r="T33" s="8">
        <f>SUMPRODUCT(SUMIFS(TaxableValuation[Taxable Homestead Exempt],TaxableValuation[Dist],$C33:$E33,TaxableValuation[Tif_NonTIF],$A$4))</f>
        <v>2665000</v>
      </c>
      <c r="U33" s="8">
        <f>SUMPRODUCT(SUMIFS(TaxableValuation[Taxable Net],TaxableValuation[Dist],$C33:$E33,TaxableValuation[Tif_NonTIF],$A$4))</f>
        <v>365916875</v>
      </c>
      <c r="V33" s="8">
        <f>SUMPRODUCT(SUMIFS(TaxableValuation[Taxable Gas &amp; Elec Utilities],TaxableValuation[Dist],$C33:$E33,TaxableValuation[Tif_NonTIF],$A$4))</f>
        <v>5863660</v>
      </c>
      <c r="W33" s="8">
        <f t="shared" si="0"/>
        <v>371780535</v>
      </c>
    </row>
    <row r="34" spans="1:23" x14ac:dyDescent="0.25">
      <c r="A34">
        <f>'Assessed Non-TIF_Combined'!A34</f>
        <v>2026</v>
      </c>
      <c r="B34" t="str">
        <f>'Assessed Non-TIF_Combined'!B34</f>
        <v>09</v>
      </c>
      <c r="C34" t="str">
        <f>'Assessed Non-TIF_Combined'!C34</f>
        <v>0603</v>
      </c>
      <c r="D34" t="str">
        <f>'Assessed Non-TIF_Combined'!D34</f>
        <v/>
      </c>
      <c r="E34" t="str">
        <f>'Assessed Non-TIF_Combined'!E34</f>
        <v/>
      </c>
      <c r="F34" t="str">
        <f>'Assessed Non-TIF_Combined'!F34</f>
        <v>0603</v>
      </c>
      <c r="G34" t="str">
        <f>'Assessed Non-TIF_Combined'!G34</f>
        <v>Bennett</v>
      </c>
      <c r="H34" s="8">
        <f>SUMPRODUCT(SUMIFS(TaxableValuation[Taxable Residential],TaxableValuation[Dist],$C34:$E34,TaxableValuation[Tif_NonTIF],$A$4))</f>
        <v>46766494</v>
      </c>
      <c r="I34" s="8">
        <f>SUMPRODUCT(SUMIFS(TaxableValuation[Taxable Ag Land],TaxableValuation[Dist],$C34:$E34,TaxableValuation[Tif_NonTIF],$A$4))</f>
        <v>74546306</v>
      </c>
      <c r="J34" s="8">
        <f>SUMPRODUCT(SUMIFS(TaxableValuation[Taxable Ag Building],TaxableValuation[Dist],$C34:$E34,TaxableValuation[Tif_NonTIF],$A$4))</f>
        <v>5531839</v>
      </c>
      <c r="K34" s="8">
        <f>SUMPRODUCT(SUMIFS(TaxableValuation[Taxable Commercial],TaxableValuation[Dist],$C34:$E34,TaxableValuation[Tif_NonTIF],$A$4))</f>
        <v>3040653</v>
      </c>
      <c r="L34" s="8">
        <f>SUMPRODUCT(SUMIFS(TaxableValuation[Taxable Industrial],TaxableValuation[Dist],$C34:$E34,TaxableValuation[Tif_NonTIF],$A$4))</f>
        <v>995418</v>
      </c>
      <c r="M34" s="8">
        <f>SUMPRODUCT(SUMIFS(TaxableValuation[Taxable Reserved],TaxableValuation[Dist],$C34:$E34,TaxableValuation[Tif_NonTIF],$A$4))</f>
        <v>0</v>
      </c>
      <c r="N34" s="8">
        <f>SUMPRODUCT(SUMIFS(TaxableValuation[Taxable Reserved2],TaxableValuation[Dist],$C34:$E34,TaxableValuation[Tif_NonTIF],$A$4))</f>
        <v>0</v>
      </c>
      <c r="O34" s="8">
        <f>SUMPRODUCT(SUMIFS(TaxableValuation[Taxable Railroads],TaxableValuation[Dist],$C34:$E34,TaxableValuation[Tif_NonTIF],$A$4))</f>
        <v>0</v>
      </c>
      <c r="P34" s="8">
        <f>SUMPRODUCT(SUMIFS(TaxableValuation[Taxable Utilities],TaxableValuation[Dist],$C34:$E34,TaxableValuation[Tif_NonTIF],$A$4))</f>
        <v>2446598</v>
      </c>
      <c r="Q34" s="8">
        <f>SUMPRODUCT(SUMIFS(TaxableValuation[Taxable Other],TaxableValuation[Dist],$C34:$E34,TaxableValuation[Tif_NonTIF],$A$4))</f>
        <v>0</v>
      </c>
      <c r="R34" s="8">
        <f>SUMPRODUCT(SUMIFS(TaxableValuation[Taxable Gross],TaxableValuation[Dist],$C34:$E34,TaxableValuation[Tif_NonTIF],$A$4))</f>
        <v>133327308</v>
      </c>
      <c r="S34" s="8">
        <f>SUMPRODUCT(SUMIFS(TaxableValuation[Taxable Military Exempt],TaxableValuation[Dist],$C34:$E34,TaxableValuation[Tif_NonTIF],$A$4))</f>
        <v>200000</v>
      </c>
      <c r="T34" s="8">
        <f>SUMPRODUCT(SUMIFS(TaxableValuation[Taxable Homestead Exempt],TaxableValuation[Dist],$C34:$E34,TaxableValuation[Tif_NonTIF],$A$4))</f>
        <v>637000</v>
      </c>
      <c r="U34" s="8">
        <f>SUMPRODUCT(SUMIFS(TaxableValuation[Taxable Net],TaxableValuation[Dist],$C34:$E34,TaxableValuation[Tif_NonTIF],$A$4))</f>
        <v>132490308</v>
      </c>
      <c r="V34" s="8">
        <f>SUMPRODUCT(SUMIFS(TaxableValuation[Taxable Gas &amp; Elec Utilities],TaxableValuation[Dist],$C34:$E34,TaxableValuation[Tif_NonTIF],$A$4))</f>
        <v>1242391</v>
      </c>
      <c r="W34" s="8">
        <f t="shared" si="0"/>
        <v>133732699</v>
      </c>
    </row>
    <row r="35" spans="1:23" x14ac:dyDescent="0.25">
      <c r="A35">
        <f>'Assessed Non-TIF_Combined'!A35</f>
        <v>2026</v>
      </c>
      <c r="B35" t="str">
        <f>'Assessed Non-TIF_Combined'!B35</f>
        <v>10</v>
      </c>
      <c r="C35" t="str">
        <f>'Assessed Non-TIF_Combined'!C35</f>
        <v>0609</v>
      </c>
      <c r="D35" t="str">
        <f>'Assessed Non-TIF_Combined'!D35</f>
        <v/>
      </c>
      <c r="E35" t="str">
        <f>'Assessed Non-TIF_Combined'!E35</f>
        <v/>
      </c>
      <c r="F35" t="str">
        <f>'Assessed Non-TIF_Combined'!F35</f>
        <v>0609</v>
      </c>
      <c r="G35" t="str">
        <f>'Assessed Non-TIF_Combined'!G35</f>
        <v>Benton</v>
      </c>
      <c r="H35" s="8">
        <f>SUMPRODUCT(SUMIFS(TaxableValuation[Taxable Residential],TaxableValuation[Dist],$C35:$E35,TaxableValuation[Tif_NonTIF],$A$4))</f>
        <v>400001891</v>
      </c>
      <c r="I35" s="8">
        <f>SUMPRODUCT(SUMIFS(TaxableValuation[Taxable Ag Land],TaxableValuation[Dist],$C35:$E35,TaxableValuation[Tif_NonTIF],$A$4))</f>
        <v>309596221</v>
      </c>
      <c r="J35" s="8">
        <f>SUMPRODUCT(SUMIFS(TaxableValuation[Taxable Ag Building],TaxableValuation[Dist],$C35:$E35,TaxableValuation[Tif_NonTIF],$A$4))</f>
        <v>19854084</v>
      </c>
      <c r="K35" s="8">
        <f>SUMPRODUCT(SUMIFS(TaxableValuation[Taxable Commercial],TaxableValuation[Dist],$C35:$E35,TaxableValuation[Tif_NonTIF],$A$4))</f>
        <v>41558008</v>
      </c>
      <c r="L35" s="8">
        <f>SUMPRODUCT(SUMIFS(TaxableValuation[Taxable Industrial],TaxableValuation[Dist],$C35:$E35,TaxableValuation[Tif_NonTIF],$A$4))</f>
        <v>12709051</v>
      </c>
      <c r="M35" s="8">
        <f>SUMPRODUCT(SUMIFS(TaxableValuation[Taxable Reserved],TaxableValuation[Dist],$C35:$E35,TaxableValuation[Tif_NonTIF],$A$4))</f>
        <v>0</v>
      </c>
      <c r="N35" s="8">
        <f>SUMPRODUCT(SUMIFS(TaxableValuation[Taxable Reserved2],TaxableValuation[Dist],$C35:$E35,TaxableValuation[Tif_NonTIF],$A$4))</f>
        <v>0</v>
      </c>
      <c r="O35" s="8">
        <f>SUMPRODUCT(SUMIFS(TaxableValuation[Taxable Railroads],TaxableValuation[Dist],$C35:$E35,TaxableValuation[Tif_NonTIF],$A$4))</f>
        <v>25346515</v>
      </c>
      <c r="P35" s="8">
        <f>SUMPRODUCT(SUMIFS(TaxableValuation[Taxable Utilities],TaxableValuation[Dist],$C35:$E35,TaxableValuation[Tif_NonTIF],$A$4))</f>
        <v>0</v>
      </c>
      <c r="Q35" s="8">
        <f>SUMPRODUCT(SUMIFS(TaxableValuation[Taxable Other],TaxableValuation[Dist],$C35:$E35,TaxableValuation[Tif_NonTIF],$A$4))</f>
        <v>0</v>
      </c>
      <c r="R35" s="8">
        <f>SUMPRODUCT(SUMIFS(TaxableValuation[Taxable Gross],TaxableValuation[Dist],$C35:$E35,TaxableValuation[Tif_NonTIF],$A$4))</f>
        <v>809065770</v>
      </c>
      <c r="S35" s="8">
        <f>SUMPRODUCT(SUMIFS(TaxableValuation[Taxable Military Exempt],TaxableValuation[Dist],$C35:$E35,TaxableValuation[Tif_NonTIF],$A$4))</f>
        <v>1926738</v>
      </c>
      <c r="T35" s="8">
        <f>SUMPRODUCT(SUMIFS(TaxableValuation[Taxable Homestead Exempt],TaxableValuation[Dist],$C35:$E35,TaxableValuation[Tif_NonTIF],$A$4))</f>
        <v>6259500</v>
      </c>
      <c r="U35" s="8">
        <f>SUMPRODUCT(SUMIFS(TaxableValuation[Taxable Net],TaxableValuation[Dist],$C35:$E35,TaxableValuation[Tif_NonTIF],$A$4))</f>
        <v>800879532</v>
      </c>
      <c r="V35" s="8">
        <f>SUMPRODUCT(SUMIFS(TaxableValuation[Taxable Gas &amp; Elec Utilities],TaxableValuation[Dist],$C35:$E35,TaxableValuation[Tif_NonTIF],$A$4))</f>
        <v>11585122</v>
      </c>
      <c r="W35" s="8">
        <f t="shared" si="0"/>
        <v>812464654</v>
      </c>
    </row>
    <row r="36" spans="1:23" x14ac:dyDescent="0.25">
      <c r="A36">
        <f>'Assessed Non-TIF_Combined'!A36</f>
        <v>2026</v>
      </c>
      <c r="B36" t="str">
        <f>'Assessed Non-TIF_Combined'!B36</f>
        <v>09</v>
      </c>
      <c r="C36" t="str">
        <f>'Assessed Non-TIF_Combined'!C36</f>
        <v>0621</v>
      </c>
      <c r="D36" t="str">
        <f>'Assessed Non-TIF_Combined'!D36</f>
        <v/>
      </c>
      <c r="E36" t="str">
        <f>'Assessed Non-TIF_Combined'!E36</f>
        <v/>
      </c>
      <c r="F36" t="str">
        <f>'Assessed Non-TIF_Combined'!F36</f>
        <v>0621</v>
      </c>
      <c r="G36" t="str">
        <f>'Assessed Non-TIF_Combined'!G36</f>
        <v>Bettendorf</v>
      </c>
      <c r="H36" s="8">
        <f>SUMPRODUCT(SUMIFS(TaxableValuation[Taxable Residential],TaxableValuation[Dist],$C36:$E36,TaxableValuation[Tif_NonTIF],$A$4))</f>
        <v>1155385147</v>
      </c>
      <c r="I36" s="8">
        <f>SUMPRODUCT(SUMIFS(TaxableValuation[Taxable Ag Land],TaxableValuation[Dist],$C36:$E36,TaxableValuation[Tif_NonTIF],$A$4))</f>
        <v>710716</v>
      </c>
      <c r="J36" s="8">
        <f>SUMPRODUCT(SUMIFS(TaxableValuation[Taxable Ag Building],TaxableValuation[Dist],$C36:$E36,TaxableValuation[Tif_NonTIF],$A$4))</f>
        <v>35488</v>
      </c>
      <c r="K36" s="8">
        <f>SUMPRODUCT(SUMIFS(TaxableValuation[Taxable Commercial],TaxableValuation[Dist],$C36:$E36,TaxableValuation[Tif_NonTIF],$A$4))</f>
        <v>613622368</v>
      </c>
      <c r="L36" s="8">
        <f>SUMPRODUCT(SUMIFS(TaxableValuation[Taxable Industrial],TaxableValuation[Dist],$C36:$E36,TaxableValuation[Tif_NonTIF],$A$4))</f>
        <v>15998730</v>
      </c>
      <c r="M36" s="8">
        <f>SUMPRODUCT(SUMIFS(TaxableValuation[Taxable Reserved],TaxableValuation[Dist],$C36:$E36,TaxableValuation[Tif_NonTIF],$A$4))</f>
        <v>0</v>
      </c>
      <c r="N36" s="8">
        <f>SUMPRODUCT(SUMIFS(TaxableValuation[Taxable Reserved2],TaxableValuation[Dist],$C36:$E36,TaxableValuation[Tif_NonTIF],$A$4))</f>
        <v>0</v>
      </c>
      <c r="O36" s="8">
        <f>SUMPRODUCT(SUMIFS(TaxableValuation[Taxable Railroads],TaxableValuation[Dist],$C36:$E36,TaxableValuation[Tif_NonTIF],$A$4))</f>
        <v>862219</v>
      </c>
      <c r="P36" s="8">
        <f>SUMPRODUCT(SUMIFS(TaxableValuation[Taxable Utilities],TaxableValuation[Dist],$C36:$E36,TaxableValuation[Tif_NonTIF],$A$4))</f>
        <v>7294648</v>
      </c>
      <c r="Q36" s="8">
        <f>SUMPRODUCT(SUMIFS(TaxableValuation[Taxable Other],TaxableValuation[Dist],$C36:$E36,TaxableValuation[Tif_NonTIF],$A$4))</f>
        <v>0</v>
      </c>
      <c r="R36" s="8">
        <f>SUMPRODUCT(SUMIFS(TaxableValuation[Taxable Gross],TaxableValuation[Dist],$C36:$E36,TaxableValuation[Tif_NonTIF],$A$4))</f>
        <v>1793909316</v>
      </c>
      <c r="S36" s="8">
        <f>SUMPRODUCT(SUMIFS(TaxableValuation[Taxable Military Exempt],TaxableValuation[Dist],$C36:$E36,TaxableValuation[Tif_NonTIF],$A$4))</f>
        <v>3788000</v>
      </c>
      <c r="T36" s="8">
        <f>SUMPRODUCT(SUMIFS(TaxableValuation[Taxable Homestead Exempt],TaxableValuation[Dist],$C36:$E36,TaxableValuation[Tif_NonTIF],$A$4))</f>
        <v>11667500</v>
      </c>
      <c r="U36" s="8">
        <f>SUMPRODUCT(SUMIFS(TaxableValuation[Taxable Net],TaxableValuation[Dist],$C36:$E36,TaxableValuation[Tif_NonTIF],$A$4))</f>
        <v>1778453816</v>
      </c>
      <c r="V36" s="8">
        <f>SUMPRODUCT(SUMIFS(TaxableValuation[Taxable Gas &amp; Elec Utilities],TaxableValuation[Dist],$C36:$E36,TaxableValuation[Tif_NonTIF],$A$4))</f>
        <v>31362802</v>
      </c>
      <c r="W36" s="8">
        <f t="shared" si="0"/>
        <v>1809816618</v>
      </c>
    </row>
    <row r="37" spans="1:23" x14ac:dyDescent="0.25">
      <c r="A37">
        <f>'Assessed Non-TIF_Combined'!A37</f>
        <v>2026</v>
      </c>
      <c r="B37" t="str">
        <f>'Assessed Non-TIF_Combined'!B37</f>
        <v>11</v>
      </c>
      <c r="C37" t="str">
        <f>'Assessed Non-TIF_Combined'!C37</f>
        <v>0720</v>
      </c>
      <c r="D37" t="str">
        <f>'Assessed Non-TIF_Combined'!D37</f>
        <v/>
      </c>
      <c r="E37" t="str">
        <f>'Assessed Non-TIF_Combined'!E37</f>
        <v/>
      </c>
      <c r="F37" t="str">
        <f>'Assessed Non-TIF_Combined'!F37</f>
        <v>0720</v>
      </c>
      <c r="G37" t="str">
        <f>'Assessed Non-TIF_Combined'!G37</f>
        <v>Bondurant-Farrar</v>
      </c>
      <c r="H37" s="8">
        <f>SUMPRODUCT(SUMIFS(TaxableValuation[Taxable Residential],TaxableValuation[Dist],$C37:$E37,TaxableValuation[Tif_NonTIF],$A$4))</f>
        <v>476235385</v>
      </c>
      <c r="I37" s="8">
        <f>SUMPRODUCT(SUMIFS(TaxableValuation[Taxable Ag Land],TaxableValuation[Dist],$C37:$E37,TaxableValuation[Tif_NonTIF],$A$4))</f>
        <v>43265619</v>
      </c>
      <c r="J37" s="8">
        <f>SUMPRODUCT(SUMIFS(TaxableValuation[Taxable Ag Building],TaxableValuation[Dist],$C37:$E37,TaxableValuation[Tif_NonTIF],$A$4))</f>
        <v>2871362</v>
      </c>
      <c r="K37" s="8">
        <f>SUMPRODUCT(SUMIFS(TaxableValuation[Taxable Commercial],TaxableValuation[Dist],$C37:$E37,TaxableValuation[Tif_NonTIF],$A$4))</f>
        <v>257331738</v>
      </c>
      <c r="L37" s="8">
        <f>SUMPRODUCT(SUMIFS(TaxableValuation[Taxable Industrial],TaxableValuation[Dist],$C37:$E37,TaxableValuation[Tif_NonTIF],$A$4))</f>
        <v>61639803</v>
      </c>
      <c r="M37" s="8">
        <f>SUMPRODUCT(SUMIFS(TaxableValuation[Taxable Reserved],TaxableValuation[Dist],$C37:$E37,TaxableValuation[Tif_NonTIF],$A$4))</f>
        <v>0</v>
      </c>
      <c r="N37" s="8">
        <f>SUMPRODUCT(SUMIFS(TaxableValuation[Taxable Reserved2],TaxableValuation[Dist],$C37:$E37,TaxableValuation[Tif_NonTIF],$A$4))</f>
        <v>0</v>
      </c>
      <c r="O37" s="8">
        <f>SUMPRODUCT(SUMIFS(TaxableValuation[Taxable Railroads],TaxableValuation[Dist],$C37:$E37,TaxableValuation[Tif_NonTIF],$A$4))</f>
        <v>3254187</v>
      </c>
      <c r="P37" s="8">
        <f>SUMPRODUCT(SUMIFS(TaxableValuation[Taxable Utilities],TaxableValuation[Dist],$C37:$E37,TaxableValuation[Tif_NonTIF],$A$4))</f>
        <v>16907657</v>
      </c>
      <c r="Q37" s="8">
        <f>SUMPRODUCT(SUMIFS(TaxableValuation[Taxable Other],TaxableValuation[Dist],$C37:$E37,TaxableValuation[Tif_NonTIF],$A$4))</f>
        <v>0</v>
      </c>
      <c r="R37" s="8">
        <f>SUMPRODUCT(SUMIFS(TaxableValuation[Taxable Gross],TaxableValuation[Dist],$C37:$E37,TaxableValuation[Tif_NonTIF],$A$4))</f>
        <v>861505751</v>
      </c>
      <c r="S37" s="8">
        <f>SUMPRODUCT(SUMIFS(TaxableValuation[Taxable Military Exempt],TaxableValuation[Dist],$C37:$E37,TaxableValuation[Tif_NonTIF],$A$4))</f>
        <v>1048000</v>
      </c>
      <c r="T37" s="8">
        <f>SUMPRODUCT(SUMIFS(TaxableValuation[Taxable Homestead Exempt],TaxableValuation[Dist],$C37:$E37,TaxableValuation[Tif_NonTIF],$A$4))</f>
        <v>2860000</v>
      </c>
      <c r="U37" s="8">
        <f>SUMPRODUCT(SUMIFS(TaxableValuation[Taxable Net],TaxableValuation[Dist],$C37:$E37,TaxableValuation[Tif_NonTIF],$A$4))</f>
        <v>857597751</v>
      </c>
      <c r="V37" s="8">
        <f>SUMPRODUCT(SUMIFS(TaxableValuation[Taxable Gas &amp; Elec Utilities],TaxableValuation[Dist],$C37:$E37,TaxableValuation[Tif_NonTIF],$A$4))</f>
        <v>79263028</v>
      </c>
      <c r="W37" s="8">
        <f t="shared" si="0"/>
        <v>936860779</v>
      </c>
    </row>
    <row r="38" spans="1:23" x14ac:dyDescent="0.25">
      <c r="A38">
        <f>'Assessed Non-TIF_Combined'!A38</f>
        <v>2026</v>
      </c>
      <c r="B38" t="str">
        <f>'Assessed Non-TIF_Combined'!B38</f>
        <v>11</v>
      </c>
      <c r="C38" t="str">
        <f>'Assessed Non-TIF_Combined'!C38</f>
        <v>0729</v>
      </c>
      <c r="D38" t="str">
        <f>'Assessed Non-TIF_Combined'!D38</f>
        <v/>
      </c>
      <c r="E38" t="str">
        <f>'Assessed Non-TIF_Combined'!E38</f>
        <v/>
      </c>
      <c r="F38" t="str">
        <f>'Assessed Non-TIF_Combined'!F38</f>
        <v>0729</v>
      </c>
      <c r="G38" t="str">
        <f>'Assessed Non-TIF_Combined'!G38</f>
        <v>Boone</v>
      </c>
      <c r="H38" s="8">
        <f>SUMPRODUCT(SUMIFS(TaxableValuation[Taxable Residential],TaxableValuation[Dist],$C38:$E38,TaxableValuation[Tif_NonTIF],$A$4))</f>
        <v>501920781</v>
      </c>
      <c r="I38" s="8">
        <f>SUMPRODUCT(SUMIFS(TaxableValuation[Taxable Ag Land],TaxableValuation[Dist],$C38:$E38,TaxableValuation[Tif_NonTIF],$A$4))</f>
        <v>39487656</v>
      </c>
      <c r="J38" s="8">
        <f>SUMPRODUCT(SUMIFS(TaxableValuation[Taxable Ag Building],TaxableValuation[Dist],$C38:$E38,TaxableValuation[Tif_NonTIF],$A$4))</f>
        <v>3032624</v>
      </c>
      <c r="K38" s="8">
        <f>SUMPRODUCT(SUMIFS(TaxableValuation[Taxable Commercial],TaxableValuation[Dist],$C38:$E38,TaxableValuation[Tif_NonTIF],$A$4))</f>
        <v>93705991</v>
      </c>
      <c r="L38" s="8">
        <f>SUMPRODUCT(SUMIFS(TaxableValuation[Taxable Industrial],TaxableValuation[Dist],$C38:$E38,TaxableValuation[Tif_NonTIF],$A$4))</f>
        <v>31903782</v>
      </c>
      <c r="M38" s="8">
        <f>SUMPRODUCT(SUMIFS(TaxableValuation[Taxable Reserved],TaxableValuation[Dist],$C38:$E38,TaxableValuation[Tif_NonTIF],$A$4))</f>
        <v>0</v>
      </c>
      <c r="N38" s="8">
        <f>SUMPRODUCT(SUMIFS(TaxableValuation[Taxable Reserved2],TaxableValuation[Dist],$C38:$E38,TaxableValuation[Tif_NonTIF],$A$4))</f>
        <v>0</v>
      </c>
      <c r="O38" s="8">
        <f>SUMPRODUCT(SUMIFS(TaxableValuation[Taxable Railroads],TaxableValuation[Dist],$C38:$E38,TaxableValuation[Tif_NonTIF],$A$4))</f>
        <v>8814603</v>
      </c>
      <c r="P38" s="8">
        <f>SUMPRODUCT(SUMIFS(TaxableValuation[Taxable Utilities],TaxableValuation[Dist],$C38:$E38,TaxableValuation[Tif_NonTIF],$A$4))</f>
        <v>29774716</v>
      </c>
      <c r="Q38" s="8">
        <f>SUMPRODUCT(SUMIFS(TaxableValuation[Taxable Other],TaxableValuation[Dist],$C38:$E38,TaxableValuation[Tif_NonTIF],$A$4))</f>
        <v>6486</v>
      </c>
      <c r="R38" s="8">
        <f>SUMPRODUCT(SUMIFS(TaxableValuation[Taxable Gross],TaxableValuation[Dist],$C38:$E38,TaxableValuation[Tif_NonTIF],$A$4))</f>
        <v>708646639</v>
      </c>
      <c r="S38" s="8">
        <f>SUMPRODUCT(SUMIFS(TaxableValuation[Taxable Military Exempt],TaxableValuation[Dist],$C38:$E38,TaxableValuation[Tif_NonTIF],$A$4))</f>
        <v>2168000</v>
      </c>
      <c r="T38" s="8">
        <f>SUMPRODUCT(SUMIFS(TaxableValuation[Taxable Homestead Exempt],TaxableValuation[Dist],$C38:$E38,TaxableValuation[Tif_NonTIF],$A$4))</f>
        <v>6760000</v>
      </c>
      <c r="U38" s="8">
        <f>SUMPRODUCT(SUMIFS(TaxableValuation[Taxable Net],TaxableValuation[Dist],$C38:$E38,TaxableValuation[Tif_NonTIF],$A$4))</f>
        <v>699718639</v>
      </c>
      <c r="V38" s="8">
        <f>SUMPRODUCT(SUMIFS(TaxableValuation[Taxable Gas &amp; Elec Utilities],TaxableValuation[Dist],$C38:$E38,TaxableValuation[Tif_NonTIF],$A$4))</f>
        <v>11466058</v>
      </c>
      <c r="W38" s="8">
        <f t="shared" si="0"/>
        <v>711184697</v>
      </c>
    </row>
    <row r="39" spans="1:23" x14ac:dyDescent="0.25">
      <c r="A39">
        <f>'Assessed Non-TIF_Combined'!A39</f>
        <v>2026</v>
      </c>
      <c r="B39" t="str">
        <f>'Assessed Non-TIF_Combined'!B39</f>
        <v>12</v>
      </c>
      <c r="C39" t="str">
        <f>'Assessed Non-TIF_Combined'!C39</f>
        <v>0747</v>
      </c>
      <c r="D39" t="str">
        <f>'Assessed Non-TIF_Combined'!D39</f>
        <v/>
      </c>
      <c r="E39" t="str">
        <f>'Assessed Non-TIF_Combined'!E39</f>
        <v/>
      </c>
      <c r="F39" t="str">
        <f>'Assessed Non-TIF_Combined'!F39</f>
        <v>0747</v>
      </c>
      <c r="G39" t="str">
        <f>'Assessed Non-TIF_Combined'!G39</f>
        <v>Boyden-Hull</v>
      </c>
      <c r="H39" s="8">
        <f>SUMPRODUCT(SUMIFS(TaxableValuation[Taxable Residential],TaxableValuation[Dist],$C39:$E39,TaxableValuation[Tif_NonTIF],$A$4))</f>
        <v>148079661</v>
      </c>
      <c r="I39" s="8">
        <f>SUMPRODUCT(SUMIFS(TaxableValuation[Taxable Ag Land],TaxableValuation[Dist],$C39:$E39,TaxableValuation[Tif_NonTIF],$A$4))</f>
        <v>110096581</v>
      </c>
      <c r="J39" s="8">
        <f>SUMPRODUCT(SUMIFS(TaxableValuation[Taxable Ag Building],TaxableValuation[Dist],$C39:$E39,TaxableValuation[Tif_NonTIF],$A$4))</f>
        <v>13895873</v>
      </c>
      <c r="K39" s="8">
        <f>SUMPRODUCT(SUMIFS(TaxableValuation[Taxable Commercial],TaxableValuation[Dist],$C39:$E39,TaxableValuation[Tif_NonTIF],$A$4))</f>
        <v>16925155</v>
      </c>
      <c r="L39" s="8">
        <f>SUMPRODUCT(SUMIFS(TaxableValuation[Taxable Industrial],TaxableValuation[Dist],$C39:$E39,TaxableValuation[Tif_NonTIF],$A$4))</f>
        <v>4308752</v>
      </c>
      <c r="M39" s="8">
        <f>SUMPRODUCT(SUMIFS(TaxableValuation[Taxable Reserved],TaxableValuation[Dist],$C39:$E39,TaxableValuation[Tif_NonTIF],$A$4))</f>
        <v>0</v>
      </c>
      <c r="N39" s="8">
        <f>SUMPRODUCT(SUMIFS(TaxableValuation[Taxable Reserved2],TaxableValuation[Dist],$C39:$E39,TaxableValuation[Tif_NonTIF],$A$4))</f>
        <v>0</v>
      </c>
      <c r="O39" s="8">
        <f>SUMPRODUCT(SUMIFS(TaxableValuation[Taxable Railroads],TaxableValuation[Dist],$C39:$E39,TaxableValuation[Tif_NonTIF],$A$4))</f>
        <v>8565948</v>
      </c>
      <c r="P39" s="8">
        <f>SUMPRODUCT(SUMIFS(TaxableValuation[Taxable Utilities],TaxableValuation[Dist],$C39:$E39,TaxableValuation[Tif_NonTIF],$A$4))</f>
        <v>8612734</v>
      </c>
      <c r="Q39" s="8">
        <f>SUMPRODUCT(SUMIFS(TaxableValuation[Taxable Other],TaxableValuation[Dist],$C39:$E39,TaxableValuation[Tif_NonTIF],$A$4))</f>
        <v>0</v>
      </c>
      <c r="R39" s="8">
        <f>SUMPRODUCT(SUMIFS(TaxableValuation[Taxable Gross],TaxableValuation[Dist],$C39:$E39,TaxableValuation[Tif_NonTIF],$A$4))</f>
        <v>310484704</v>
      </c>
      <c r="S39" s="8">
        <f>SUMPRODUCT(SUMIFS(TaxableValuation[Taxable Military Exempt],TaxableValuation[Dist],$C39:$E39,TaxableValuation[Tif_NonTIF],$A$4))</f>
        <v>468000</v>
      </c>
      <c r="T39" s="8">
        <f>SUMPRODUCT(SUMIFS(TaxableValuation[Taxable Homestead Exempt],TaxableValuation[Dist],$C39:$E39,TaxableValuation[Tif_NonTIF],$A$4))</f>
        <v>2340000</v>
      </c>
      <c r="U39" s="8">
        <f>SUMPRODUCT(SUMIFS(TaxableValuation[Taxable Net],TaxableValuation[Dist],$C39:$E39,TaxableValuation[Tif_NonTIF],$A$4))</f>
        <v>307676704</v>
      </c>
      <c r="V39" s="8">
        <f>SUMPRODUCT(SUMIFS(TaxableValuation[Taxable Gas &amp; Elec Utilities],TaxableValuation[Dist],$C39:$E39,TaxableValuation[Tif_NonTIF],$A$4))</f>
        <v>3273838</v>
      </c>
      <c r="W39" s="8">
        <f t="shared" si="0"/>
        <v>310950542</v>
      </c>
    </row>
    <row r="40" spans="1:23" x14ac:dyDescent="0.25">
      <c r="A40">
        <f>'Assessed Non-TIF_Combined'!A40</f>
        <v>2026</v>
      </c>
      <c r="B40" t="str">
        <f>'Assessed Non-TIF_Combined'!B40</f>
        <v>13</v>
      </c>
      <c r="C40" t="str">
        <f>'Assessed Non-TIF_Combined'!C40</f>
        <v>1917</v>
      </c>
      <c r="D40" t="str">
        <f>'Assessed Non-TIF_Combined'!D40</f>
        <v/>
      </c>
      <c r="E40" t="str">
        <f>'Assessed Non-TIF_Combined'!E40</f>
        <v/>
      </c>
      <c r="F40" t="str">
        <f>'Assessed Non-TIF_Combined'!F40</f>
        <v>1917</v>
      </c>
      <c r="G40" t="str">
        <f>'Assessed Non-TIF_Combined'!G40</f>
        <v>Boyer Valley</v>
      </c>
      <c r="H40" s="8">
        <f>SUMPRODUCT(SUMIFS(TaxableValuation[Taxable Residential],TaxableValuation[Dist],$C40:$E40,TaxableValuation[Tif_NonTIF],$A$4))</f>
        <v>75699208</v>
      </c>
      <c r="I40" s="8">
        <f>SUMPRODUCT(SUMIFS(TaxableValuation[Taxable Ag Land],TaxableValuation[Dist],$C40:$E40,TaxableValuation[Tif_NonTIF],$A$4))</f>
        <v>153997536</v>
      </c>
      <c r="J40" s="8">
        <f>SUMPRODUCT(SUMIFS(TaxableValuation[Taxable Ag Building],TaxableValuation[Dist],$C40:$E40,TaxableValuation[Tif_NonTIF],$A$4))</f>
        <v>12314411</v>
      </c>
      <c r="K40" s="8">
        <f>SUMPRODUCT(SUMIFS(TaxableValuation[Taxable Commercial],TaxableValuation[Dist],$C40:$E40,TaxableValuation[Tif_NonTIF],$A$4))</f>
        <v>22121722</v>
      </c>
      <c r="L40" s="8">
        <f>SUMPRODUCT(SUMIFS(TaxableValuation[Taxable Industrial],TaxableValuation[Dist],$C40:$E40,TaxableValuation[Tif_NonTIF],$A$4))</f>
        <v>6067145</v>
      </c>
      <c r="M40" s="8">
        <f>SUMPRODUCT(SUMIFS(TaxableValuation[Taxable Reserved],TaxableValuation[Dist],$C40:$E40,TaxableValuation[Tif_NonTIF],$A$4))</f>
        <v>0</v>
      </c>
      <c r="N40" s="8">
        <f>SUMPRODUCT(SUMIFS(TaxableValuation[Taxable Reserved2],TaxableValuation[Dist],$C40:$E40,TaxableValuation[Tif_NonTIF],$A$4))</f>
        <v>0</v>
      </c>
      <c r="O40" s="8">
        <f>SUMPRODUCT(SUMIFS(TaxableValuation[Taxable Railroads],TaxableValuation[Dist],$C40:$E40,TaxableValuation[Tif_NonTIF],$A$4))</f>
        <v>22883509</v>
      </c>
      <c r="P40" s="8">
        <f>SUMPRODUCT(SUMIFS(TaxableValuation[Taxable Utilities],TaxableValuation[Dist],$C40:$E40,TaxableValuation[Tif_NonTIF],$A$4))</f>
        <v>254628</v>
      </c>
      <c r="Q40" s="8">
        <f>SUMPRODUCT(SUMIFS(TaxableValuation[Taxable Other],TaxableValuation[Dist],$C40:$E40,TaxableValuation[Tif_NonTIF],$A$4))</f>
        <v>0</v>
      </c>
      <c r="R40" s="8">
        <f>SUMPRODUCT(SUMIFS(TaxableValuation[Taxable Gross],TaxableValuation[Dist],$C40:$E40,TaxableValuation[Tif_NonTIF],$A$4))</f>
        <v>293338159</v>
      </c>
      <c r="S40" s="8">
        <f>SUMPRODUCT(SUMIFS(TaxableValuation[Taxable Military Exempt],TaxableValuation[Dist],$C40:$E40,TaxableValuation[Tif_NonTIF],$A$4))</f>
        <v>392000</v>
      </c>
      <c r="T40" s="8">
        <f>SUMPRODUCT(SUMIFS(TaxableValuation[Taxable Homestead Exempt],TaxableValuation[Dist],$C40:$E40,TaxableValuation[Tif_NonTIF],$A$4))</f>
        <v>1209000</v>
      </c>
      <c r="U40" s="8">
        <f>SUMPRODUCT(SUMIFS(TaxableValuation[Taxable Net],TaxableValuation[Dist],$C40:$E40,TaxableValuation[Tif_NonTIF],$A$4))</f>
        <v>291737159</v>
      </c>
      <c r="V40" s="8">
        <f>SUMPRODUCT(SUMIFS(TaxableValuation[Taxable Gas &amp; Elec Utilities],TaxableValuation[Dist],$C40:$E40,TaxableValuation[Tif_NonTIF],$A$4))</f>
        <v>2543711</v>
      </c>
      <c r="W40" s="8">
        <f t="shared" si="0"/>
        <v>294280870</v>
      </c>
    </row>
    <row r="41" spans="1:23" x14ac:dyDescent="0.25">
      <c r="A41">
        <f>'Assessed Non-TIF_Combined'!A41</f>
        <v>2026</v>
      </c>
      <c r="B41" t="str">
        <f>'Assessed Non-TIF_Combined'!B41</f>
        <v>07</v>
      </c>
      <c r="C41" t="str">
        <f>'Assessed Non-TIF_Combined'!C41</f>
        <v>0846</v>
      </c>
      <c r="D41" t="str">
        <f>'Assessed Non-TIF_Combined'!D41</f>
        <v/>
      </c>
      <c r="E41" t="str">
        <f>'Assessed Non-TIF_Combined'!E41</f>
        <v/>
      </c>
      <c r="F41" t="str">
        <f>'Assessed Non-TIF_Combined'!F41</f>
        <v>0846</v>
      </c>
      <c r="G41" t="str">
        <f>'Assessed Non-TIF_Combined'!G41</f>
        <v>Brooklyn-Guernsey-Malcom</v>
      </c>
      <c r="H41" s="8">
        <f>SUMPRODUCT(SUMIFS(TaxableValuation[Taxable Residential],TaxableValuation[Dist],$C41:$E41,TaxableValuation[Tif_NonTIF],$A$4))</f>
        <v>147247880</v>
      </c>
      <c r="I41" s="8">
        <f>SUMPRODUCT(SUMIFS(TaxableValuation[Taxable Ag Land],TaxableValuation[Dist],$C41:$E41,TaxableValuation[Tif_NonTIF],$A$4))</f>
        <v>103448454</v>
      </c>
      <c r="J41" s="8">
        <f>SUMPRODUCT(SUMIFS(TaxableValuation[Taxable Ag Building],TaxableValuation[Dist],$C41:$E41,TaxableValuation[Tif_NonTIF],$A$4))</f>
        <v>6832292</v>
      </c>
      <c r="K41" s="8">
        <f>SUMPRODUCT(SUMIFS(TaxableValuation[Taxable Commercial],TaxableValuation[Dist],$C41:$E41,TaxableValuation[Tif_NonTIF],$A$4))</f>
        <v>29722656</v>
      </c>
      <c r="L41" s="8">
        <f>SUMPRODUCT(SUMIFS(TaxableValuation[Taxable Industrial],TaxableValuation[Dist],$C41:$E41,TaxableValuation[Tif_NonTIF],$A$4))</f>
        <v>25595082</v>
      </c>
      <c r="M41" s="8">
        <f>SUMPRODUCT(SUMIFS(TaxableValuation[Taxable Reserved],TaxableValuation[Dist],$C41:$E41,TaxableValuation[Tif_NonTIF],$A$4))</f>
        <v>0</v>
      </c>
      <c r="N41" s="8">
        <f>SUMPRODUCT(SUMIFS(TaxableValuation[Taxable Reserved2],TaxableValuation[Dist],$C41:$E41,TaxableValuation[Tif_NonTIF],$A$4))</f>
        <v>0</v>
      </c>
      <c r="O41" s="8">
        <f>SUMPRODUCT(SUMIFS(TaxableValuation[Taxable Railroads],TaxableValuation[Dist],$C41:$E41,TaxableValuation[Tif_NonTIF],$A$4))</f>
        <v>3319996</v>
      </c>
      <c r="P41" s="8">
        <f>SUMPRODUCT(SUMIFS(TaxableValuation[Taxable Utilities],TaxableValuation[Dist],$C41:$E41,TaxableValuation[Tif_NonTIF],$A$4))</f>
        <v>6212811</v>
      </c>
      <c r="Q41" s="8">
        <f>SUMPRODUCT(SUMIFS(TaxableValuation[Taxable Other],TaxableValuation[Dist],$C41:$E41,TaxableValuation[Tif_NonTIF],$A$4))</f>
        <v>0</v>
      </c>
      <c r="R41" s="8">
        <f>SUMPRODUCT(SUMIFS(TaxableValuation[Taxable Gross],TaxableValuation[Dist],$C41:$E41,TaxableValuation[Tif_NonTIF],$A$4))</f>
        <v>322379171</v>
      </c>
      <c r="S41" s="8">
        <f>SUMPRODUCT(SUMIFS(TaxableValuation[Taxable Military Exempt],TaxableValuation[Dist],$C41:$E41,TaxableValuation[Tif_NonTIF],$A$4))</f>
        <v>640000</v>
      </c>
      <c r="T41" s="8">
        <f>SUMPRODUCT(SUMIFS(TaxableValuation[Taxable Homestead Exempt],TaxableValuation[Dist],$C41:$E41,TaxableValuation[Tif_NonTIF],$A$4))</f>
        <v>1956500</v>
      </c>
      <c r="U41" s="8">
        <f>SUMPRODUCT(SUMIFS(TaxableValuation[Taxable Net],TaxableValuation[Dist],$C41:$E41,TaxableValuation[Tif_NonTIF],$A$4))</f>
        <v>319782671</v>
      </c>
      <c r="V41" s="8">
        <f>SUMPRODUCT(SUMIFS(TaxableValuation[Taxable Gas &amp; Elec Utilities],TaxableValuation[Dist],$C41:$E41,TaxableValuation[Tif_NonTIF],$A$4))</f>
        <v>3145760</v>
      </c>
      <c r="W41" s="8">
        <f t="shared" si="0"/>
        <v>322928431</v>
      </c>
    </row>
    <row r="42" spans="1:23" x14ac:dyDescent="0.25">
      <c r="A42">
        <f>'Assessed Non-TIF_Combined'!A42</f>
        <v>2026</v>
      </c>
      <c r="B42" t="str">
        <f>'Assessed Non-TIF_Combined'!B42</f>
        <v>15</v>
      </c>
      <c r="C42" t="str">
        <f>'Assessed Non-TIF_Combined'!C42</f>
        <v>0882</v>
      </c>
      <c r="D42" t="str">
        <f>'Assessed Non-TIF_Combined'!D42</f>
        <v/>
      </c>
      <c r="E42" t="str">
        <f>'Assessed Non-TIF_Combined'!E42</f>
        <v/>
      </c>
      <c r="F42" t="str">
        <f>'Assessed Non-TIF_Combined'!F42</f>
        <v>0882</v>
      </c>
      <c r="G42" t="str">
        <f>'Assessed Non-TIF_Combined'!G42</f>
        <v>Burlington</v>
      </c>
      <c r="H42" s="8">
        <f>SUMPRODUCT(SUMIFS(TaxableValuation[Taxable Residential],TaxableValuation[Dist],$C42:$E42,TaxableValuation[Tif_NonTIF],$A$4))</f>
        <v>677892197</v>
      </c>
      <c r="I42" s="8">
        <f>SUMPRODUCT(SUMIFS(TaxableValuation[Taxable Ag Land],TaxableValuation[Dist],$C42:$E42,TaxableValuation[Tif_NonTIF],$A$4))</f>
        <v>21930206</v>
      </c>
      <c r="J42" s="8">
        <f>SUMPRODUCT(SUMIFS(TaxableValuation[Taxable Ag Building],TaxableValuation[Dist],$C42:$E42,TaxableValuation[Tif_NonTIF],$A$4))</f>
        <v>1313251</v>
      </c>
      <c r="K42" s="8">
        <f>SUMPRODUCT(SUMIFS(TaxableValuation[Taxable Commercial],TaxableValuation[Dist],$C42:$E42,TaxableValuation[Tif_NonTIF],$A$4))</f>
        <v>263640788</v>
      </c>
      <c r="L42" s="8">
        <f>SUMPRODUCT(SUMIFS(TaxableValuation[Taxable Industrial],TaxableValuation[Dist],$C42:$E42,TaxableValuation[Tif_NonTIF],$A$4))</f>
        <v>41972653</v>
      </c>
      <c r="M42" s="8">
        <f>SUMPRODUCT(SUMIFS(TaxableValuation[Taxable Reserved],TaxableValuation[Dist],$C42:$E42,TaxableValuation[Tif_NonTIF],$A$4))</f>
        <v>0</v>
      </c>
      <c r="N42" s="8">
        <f>SUMPRODUCT(SUMIFS(TaxableValuation[Taxable Reserved2],TaxableValuation[Dist],$C42:$E42,TaxableValuation[Tif_NonTIF],$A$4))</f>
        <v>0</v>
      </c>
      <c r="O42" s="8">
        <f>SUMPRODUCT(SUMIFS(TaxableValuation[Taxable Railroads],TaxableValuation[Dist],$C42:$E42,TaxableValuation[Tif_NonTIF],$A$4))</f>
        <v>18456660</v>
      </c>
      <c r="P42" s="8">
        <f>SUMPRODUCT(SUMIFS(TaxableValuation[Taxable Utilities],TaxableValuation[Dist],$C42:$E42,TaxableValuation[Tif_NonTIF],$A$4))</f>
        <v>2872135</v>
      </c>
      <c r="Q42" s="8">
        <f>SUMPRODUCT(SUMIFS(TaxableValuation[Taxable Other],TaxableValuation[Dist],$C42:$E42,TaxableValuation[Tif_NonTIF],$A$4))</f>
        <v>0</v>
      </c>
      <c r="R42" s="8">
        <f>SUMPRODUCT(SUMIFS(TaxableValuation[Taxable Gross],TaxableValuation[Dist],$C42:$E42,TaxableValuation[Tif_NonTIF],$A$4))</f>
        <v>1028077890</v>
      </c>
      <c r="S42" s="8">
        <f>SUMPRODUCT(SUMIFS(TaxableValuation[Taxable Military Exempt],TaxableValuation[Dist],$C42:$E42,TaxableValuation[Tif_NonTIF],$A$4))</f>
        <v>4796000</v>
      </c>
      <c r="T42" s="8">
        <f>SUMPRODUCT(SUMIFS(TaxableValuation[Taxable Homestead Exempt],TaxableValuation[Dist],$C42:$E42,TaxableValuation[Tif_NonTIF],$A$4))</f>
        <v>15638036</v>
      </c>
      <c r="U42" s="8">
        <f>SUMPRODUCT(SUMIFS(TaxableValuation[Taxable Net],TaxableValuation[Dist],$C42:$E42,TaxableValuation[Tif_NonTIF],$A$4))</f>
        <v>1007643854</v>
      </c>
      <c r="V42" s="8">
        <f>SUMPRODUCT(SUMIFS(TaxableValuation[Taxable Gas &amp; Elec Utilities],TaxableValuation[Dist],$C42:$E42,TaxableValuation[Tif_NonTIF],$A$4))</f>
        <v>46496468</v>
      </c>
      <c r="W42" s="8">
        <f t="shared" si="0"/>
        <v>1054140322</v>
      </c>
    </row>
    <row r="43" spans="1:23" x14ac:dyDescent="0.25">
      <c r="A43">
        <f>'Assessed Non-TIF_Combined'!A43</f>
        <v>2026</v>
      </c>
      <c r="B43" t="str">
        <f>'Assessed Non-TIF_Combined'!B43</f>
        <v>07</v>
      </c>
      <c r="C43" t="str">
        <f>'Assessed Non-TIF_Combined'!C43</f>
        <v>0916</v>
      </c>
      <c r="D43" t="str">
        <f>'Assessed Non-TIF_Combined'!D43</f>
        <v/>
      </c>
      <c r="E43" t="str">
        <f>'Assessed Non-TIF_Combined'!E43</f>
        <v/>
      </c>
      <c r="F43" t="str">
        <f>'Assessed Non-TIF_Combined'!F43</f>
        <v>0916</v>
      </c>
      <c r="G43" t="str">
        <f>'Assessed Non-TIF_Combined'!G43</f>
        <v>CAL</v>
      </c>
      <c r="H43" s="8">
        <f>SUMPRODUCT(SUMIFS(TaxableValuation[Taxable Residential],TaxableValuation[Dist],$C43:$E43,TaxableValuation[Tif_NonTIF],$A$4))</f>
        <v>34871413</v>
      </c>
      <c r="I43" s="8">
        <f>SUMPRODUCT(SUMIFS(TaxableValuation[Taxable Ag Land],TaxableValuation[Dist],$C43:$E43,TaxableValuation[Tif_NonTIF],$A$4))</f>
        <v>96388946</v>
      </c>
      <c r="J43" s="8">
        <f>SUMPRODUCT(SUMIFS(TaxableValuation[Taxable Ag Building],TaxableValuation[Dist],$C43:$E43,TaxableValuation[Tif_NonTIF],$A$4))</f>
        <v>9995274</v>
      </c>
      <c r="K43" s="8">
        <f>SUMPRODUCT(SUMIFS(TaxableValuation[Taxable Commercial],TaxableValuation[Dist],$C43:$E43,TaxableValuation[Tif_NonTIF],$A$4))</f>
        <v>7190362</v>
      </c>
      <c r="L43" s="8">
        <f>SUMPRODUCT(SUMIFS(TaxableValuation[Taxable Industrial],TaxableValuation[Dist],$C43:$E43,TaxableValuation[Tif_NonTIF],$A$4))</f>
        <v>41548267</v>
      </c>
      <c r="M43" s="8">
        <f>SUMPRODUCT(SUMIFS(TaxableValuation[Taxable Reserved],TaxableValuation[Dist],$C43:$E43,TaxableValuation[Tif_NonTIF],$A$4))</f>
        <v>0</v>
      </c>
      <c r="N43" s="8">
        <f>SUMPRODUCT(SUMIFS(TaxableValuation[Taxable Reserved2],TaxableValuation[Dist],$C43:$E43,TaxableValuation[Tif_NonTIF],$A$4))</f>
        <v>0</v>
      </c>
      <c r="O43" s="8">
        <f>SUMPRODUCT(SUMIFS(TaxableValuation[Taxable Railroads],TaxableValuation[Dist],$C43:$E43,TaxableValuation[Tif_NonTIF],$A$4))</f>
        <v>0</v>
      </c>
      <c r="P43" s="8">
        <f>SUMPRODUCT(SUMIFS(TaxableValuation[Taxable Utilities],TaxableValuation[Dist],$C43:$E43,TaxableValuation[Tif_NonTIF],$A$4))</f>
        <v>9296044</v>
      </c>
      <c r="Q43" s="8">
        <f>SUMPRODUCT(SUMIFS(TaxableValuation[Taxable Other],TaxableValuation[Dist],$C43:$E43,TaxableValuation[Tif_NonTIF],$A$4))</f>
        <v>0</v>
      </c>
      <c r="R43" s="8">
        <f>SUMPRODUCT(SUMIFS(TaxableValuation[Taxable Gross],TaxableValuation[Dist],$C43:$E43,TaxableValuation[Tif_NonTIF],$A$4))</f>
        <v>199290306</v>
      </c>
      <c r="S43" s="8">
        <f>SUMPRODUCT(SUMIFS(TaxableValuation[Taxable Military Exempt],TaxableValuation[Dist],$C43:$E43,TaxableValuation[Tif_NonTIF],$A$4))</f>
        <v>196000</v>
      </c>
      <c r="T43" s="8">
        <f>SUMPRODUCT(SUMIFS(TaxableValuation[Taxable Homestead Exempt],TaxableValuation[Dist],$C43:$E43,TaxableValuation[Tif_NonTIF],$A$4))</f>
        <v>773500</v>
      </c>
      <c r="U43" s="8">
        <f>SUMPRODUCT(SUMIFS(TaxableValuation[Taxable Net],TaxableValuation[Dist],$C43:$E43,TaxableValuation[Tif_NonTIF],$A$4))</f>
        <v>198320806</v>
      </c>
      <c r="V43" s="8">
        <f>SUMPRODUCT(SUMIFS(TaxableValuation[Taxable Gas &amp; Elec Utilities],TaxableValuation[Dist],$C43:$E43,TaxableValuation[Tif_NonTIF],$A$4))</f>
        <v>3625482</v>
      </c>
      <c r="W43" s="8">
        <f t="shared" si="0"/>
        <v>201946288</v>
      </c>
    </row>
    <row r="44" spans="1:23" x14ac:dyDescent="0.25">
      <c r="A44">
        <f>'Assessed Non-TIF_Combined'!A44</f>
        <v>2026</v>
      </c>
      <c r="B44" t="str">
        <f>'Assessed Non-TIF_Combined'!B44</f>
        <v>09</v>
      </c>
      <c r="C44" t="str">
        <f>'Assessed Non-TIF_Combined'!C44</f>
        <v>0918</v>
      </c>
      <c r="D44" t="str">
        <f>'Assessed Non-TIF_Combined'!D44</f>
        <v/>
      </c>
      <c r="E44" t="str">
        <f>'Assessed Non-TIF_Combined'!E44</f>
        <v/>
      </c>
      <c r="F44" t="str">
        <f>'Assessed Non-TIF_Combined'!F44</f>
        <v>0918</v>
      </c>
      <c r="G44" t="str">
        <f>'Assessed Non-TIF_Combined'!G44</f>
        <v>Calamus-Wheatland</v>
      </c>
      <c r="H44" s="8">
        <f>SUMPRODUCT(SUMIFS(TaxableValuation[Taxable Residential],TaxableValuation[Dist],$C44:$E44,TaxableValuation[Tif_NonTIF],$A$4))</f>
        <v>87947982</v>
      </c>
      <c r="I44" s="8">
        <f>SUMPRODUCT(SUMIFS(TaxableValuation[Taxable Ag Land],TaxableValuation[Dist],$C44:$E44,TaxableValuation[Tif_NonTIF],$A$4))</f>
        <v>93400523</v>
      </c>
      <c r="J44" s="8">
        <f>SUMPRODUCT(SUMIFS(TaxableValuation[Taxable Ag Building],TaxableValuation[Dist],$C44:$E44,TaxableValuation[Tif_NonTIF],$A$4))</f>
        <v>6958197</v>
      </c>
      <c r="K44" s="8">
        <f>SUMPRODUCT(SUMIFS(TaxableValuation[Taxable Commercial],TaxableValuation[Dist],$C44:$E44,TaxableValuation[Tif_NonTIF],$A$4))</f>
        <v>6171720</v>
      </c>
      <c r="L44" s="8">
        <f>SUMPRODUCT(SUMIFS(TaxableValuation[Taxable Industrial],TaxableValuation[Dist],$C44:$E44,TaxableValuation[Tif_NonTIF],$A$4))</f>
        <v>114699</v>
      </c>
      <c r="M44" s="8">
        <f>SUMPRODUCT(SUMIFS(TaxableValuation[Taxable Reserved],TaxableValuation[Dist],$C44:$E44,TaxableValuation[Tif_NonTIF],$A$4))</f>
        <v>0</v>
      </c>
      <c r="N44" s="8">
        <f>SUMPRODUCT(SUMIFS(TaxableValuation[Taxable Reserved2],TaxableValuation[Dist],$C44:$E44,TaxableValuation[Tif_NonTIF],$A$4))</f>
        <v>0</v>
      </c>
      <c r="O44" s="8">
        <f>SUMPRODUCT(SUMIFS(TaxableValuation[Taxable Railroads],TaxableValuation[Dist],$C44:$E44,TaxableValuation[Tif_NonTIF],$A$4))</f>
        <v>14316484</v>
      </c>
      <c r="P44" s="8">
        <f>SUMPRODUCT(SUMIFS(TaxableValuation[Taxable Utilities],TaxableValuation[Dist],$C44:$E44,TaxableValuation[Tif_NonTIF],$A$4))</f>
        <v>15605546</v>
      </c>
      <c r="Q44" s="8">
        <f>SUMPRODUCT(SUMIFS(TaxableValuation[Taxable Other],TaxableValuation[Dist],$C44:$E44,TaxableValuation[Tif_NonTIF],$A$4))</f>
        <v>0</v>
      </c>
      <c r="R44" s="8">
        <f>SUMPRODUCT(SUMIFS(TaxableValuation[Taxable Gross],TaxableValuation[Dist],$C44:$E44,TaxableValuation[Tif_NonTIF],$A$4))</f>
        <v>224515151</v>
      </c>
      <c r="S44" s="8">
        <f>SUMPRODUCT(SUMIFS(TaxableValuation[Taxable Military Exempt],TaxableValuation[Dist],$C44:$E44,TaxableValuation[Tif_NonTIF],$A$4))</f>
        <v>484000</v>
      </c>
      <c r="T44" s="8">
        <f>SUMPRODUCT(SUMIFS(TaxableValuation[Taxable Homestead Exempt],TaxableValuation[Dist],$C44:$E44,TaxableValuation[Tif_NonTIF],$A$4))</f>
        <v>1378000</v>
      </c>
      <c r="U44" s="8">
        <f>SUMPRODUCT(SUMIFS(TaxableValuation[Taxable Net],TaxableValuation[Dist],$C44:$E44,TaxableValuation[Tif_NonTIF],$A$4))</f>
        <v>222653151</v>
      </c>
      <c r="V44" s="8">
        <f>SUMPRODUCT(SUMIFS(TaxableValuation[Taxable Gas &amp; Elec Utilities],TaxableValuation[Dist],$C44:$E44,TaxableValuation[Tif_NonTIF],$A$4))</f>
        <v>4726418</v>
      </c>
      <c r="W44" s="8">
        <f t="shared" si="0"/>
        <v>227379569</v>
      </c>
    </row>
    <row r="45" spans="1:23" x14ac:dyDescent="0.25">
      <c r="A45">
        <f>'Assessed Non-TIF_Combined'!A45</f>
        <v>2026</v>
      </c>
      <c r="B45" t="str">
        <f>'Assessed Non-TIF_Combined'!B45</f>
        <v>13</v>
      </c>
      <c r="C45" t="str">
        <f>'Assessed Non-TIF_Combined'!C45</f>
        <v>0914</v>
      </c>
      <c r="D45" t="str">
        <f>'Assessed Non-TIF_Combined'!D45</f>
        <v/>
      </c>
      <c r="E45" t="str">
        <f>'Assessed Non-TIF_Combined'!E45</f>
        <v/>
      </c>
      <c r="F45" t="str">
        <f>'Assessed Non-TIF_Combined'!F45</f>
        <v>0914</v>
      </c>
      <c r="G45" t="str">
        <f>'Assessed Non-TIF_Combined'!G45</f>
        <v>CAM</v>
      </c>
      <c r="H45" s="8">
        <f>SUMPRODUCT(SUMIFS(TaxableValuation[Taxable Residential],TaxableValuation[Dist],$C45:$E45,TaxableValuation[Tif_NonTIF],$A$4))</f>
        <v>94825660</v>
      </c>
      <c r="I45" s="8">
        <f>SUMPRODUCT(SUMIFS(TaxableValuation[Taxable Ag Land],TaxableValuation[Dist],$C45:$E45,TaxableValuation[Tif_NonTIF],$A$4))</f>
        <v>218659561</v>
      </c>
      <c r="J45" s="8">
        <f>SUMPRODUCT(SUMIFS(TaxableValuation[Taxable Ag Building],TaxableValuation[Dist],$C45:$E45,TaxableValuation[Tif_NonTIF],$A$4))</f>
        <v>9406717</v>
      </c>
      <c r="K45" s="8">
        <f>SUMPRODUCT(SUMIFS(TaxableValuation[Taxable Commercial],TaxableValuation[Dist],$C45:$E45,TaxableValuation[Tif_NonTIF],$A$4))</f>
        <v>15820425</v>
      </c>
      <c r="L45" s="8">
        <f>SUMPRODUCT(SUMIFS(TaxableValuation[Taxable Industrial],TaxableValuation[Dist],$C45:$E45,TaxableValuation[Tif_NonTIF],$A$4))</f>
        <v>132261810</v>
      </c>
      <c r="M45" s="8">
        <f>SUMPRODUCT(SUMIFS(TaxableValuation[Taxable Reserved],TaxableValuation[Dist],$C45:$E45,TaxableValuation[Tif_NonTIF],$A$4))</f>
        <v>0</v>
      </c>
      <c r="N45" s="8">
        <f>SUMPRODUCT(SUMIFS(TaxableValuation[Taxable Reserved2],TaxableValuation[Dist],$C45:$E45,TaxableValuation[Tif_NonTIF],$A$4))</f>
        <v>0</v>
      </c>
      <c r="O45" s="8">
        <f>SUMPRODUCT(SUMIFS(TaxableValuation[Taxable Railroads],TaxableValuation[Dist],$C45:$E45,TaxableValuation[Tif_NonTIF],$A$4))</f>
        <v>2784199</v>
      </c>
      <c r="P45" s="8">
        <f>SUMPRODUCT(SUMIFS(TaxableValuation[Taxable Utilities],TaxableValuation[Dist],$C45:$E45,TaxableValuation[Tif_NonTIF],$A$4))</f>
        <v>5367462</v>
      </c>
      <c r="Q45" s="8">
        <f>SUMPRODUCT(SUMIFS(TaxableValuation[Taxable Other],TaxableValuation[Dist],$C45:$E45,TaxableValuation[Tif_NonTIF],$A$4))</f>
        <v>0</v>
      </c>
      <c r="R45" s="8">
        <f>SUMPRODUCT(SUMIFS(TaxableValuation[Taxable Gross],TaxableValuation[Dist],$C45:$E45,TaxableValuation[Tif_NonTIF],$A$4))</f>
        <v>479125834</v>
      </c>
      <c r="S45" s="8">
        <f>SUMPRODUCT(SUMIFS(TaxableValuation[Taxable Military Exempt],TaxableValuation[Dist],$C45:$E45,TaxableValuation[Tif_NonTIF],$A$4))</f>
        <v>568000</v>
      </c>
      <c r="T45" s="8">
        <f>SUMPRODUCT(SUMIFS(TaxableValuation[Taxable Homestead Exempt],TaxableValuation[Dist],$C45:$E45,TaxableValuation[Tif_NonTIF],$A$4))</f>
        <v>1864934</v>
      </c>
      <c r="U45" s="8">
        <f>SUMPRODUCT(SUMIFS(TaxableValuation[Taxable Net],TaxableValuation[Dist],$C45:$E45,TaxableValuation[Tif_NonTIF],$A$4))</f>
        <v>476692900</v>
      </c>
      <c r="V45" s="8">
        <f>SUMPRODUCT(SUMIFS(TaxableValuation[Taxable Gas &amp; Elec Utilities],TaxableValuation[Dist],$C45:$E45,TaxableValuation[Tif_NonTIF],$A$4))</f>
        <v>14124193</v>
      </c>
      <c r="W45" s="8">
        <f t="shared" si="0"/>
        <v>490817093</v>
      </c>
    </row>
    <row r="46" spans="1:23" x14ac:dyDescent="0.25">
      <c r="A46">
        <f>'Assessed Non-TIF_Combined'!A46</f>
        <v>2026</v>
      </c>
      <c r="B46" t="str">
        <f>'Assessed Non-TIF_Combined'!B46</f>
        <v>09</v>
      </c>
      <c r="C46" t="str">
        <f>'Assessed Non-TIF_Combined'!C46</f>
        <v>0936</v>
      </c>
      <c r="D46" t="str">
        <f>'Assessed Non-TIF_Combined'!D46</f>
        <v/>
      </c>
      <c r="E46" t="str">
        <f>'Assessed Non-TIF_Combined'!E46</f>
        <v/>
      </c>
      <c r="F46" t="str">
        <f>'Assessed Non-TIF_Combined'!F46</f>
        <v>0936</v>
      </c>
      <c r="G46" t="str">
        <f>'Assessed Non-TIF_Combined'!G46</f>
        <v>Camanche</v>
      </c>
      <c r="H46" s="8">
        <f>SUMPRODUCT(SUMIFS(TaxableValuation[Taxable Residential],TaxableValuation[Dist],$C46:$E46,TaxableValuation[Tif_NonTIF],$A$4))</f>
        <v>195064786</v>
      </c>
      <c r="I46" s="8">
        <f>SUMPRODUCT(SUMIFS(TaxableValuation[Taxable Ag Land],TaxableValuation[Dist],$C46:$E46,TaxableValuation[Tif_NonTIF],$A$4))</f>
        <v>23242884</v>
      </c>
      <c r="J46" s="8">
        <f>SUMPRODUCT(SUMIFS(TaxableValuation[Taxable Ag Building],TaxableValuation[Dist],$C46:$E46,TaxableValuation[Tif_NonTIF],$A$4))</f>
        <v>1737600</v>
      </c>
      <c r="K46" s="8">
        <f>SUMPRODUCT(SUMIFS(TaxableValuation[Taxable Commercial],TaxableValuation[Dist],$C46:$E46,TaxableValuation[Tif_NonTIF],$A$4))</f>
        <v>58060819</v>
      </c>
      <c r="L46" s="8">
        <f>SUMPRODUCT(SUMIFS(TaxableValuation[Taxable Industrial],TaxableValuation[Dist],$C46:$E46,TaxableValuation[Tif_NonTIF],$A$4))</f>
        <v>67031290</v>
      </c>
      <c r="M46" s="8">
        <f>SUMPRODUCT(SUMIFS(TaxableValuation[Taxable Reserved],TaxableValuation[Dist],$C46:$E46,TaxableValuation[Tif_NonTIF],$A$4))</f>
        <v>0</v>
      </c>
      <c r="N46" s="8">
        <f>SUMPRODUCT(SUMIFS(TaxableValuation[Taxable Reserved2],TaxableValuation[Dist],$C46:$E46,TaxableValuation[Tif_NonTIF],$A$4))</f>
        <v>0</v>
      </c>
      <c r="O46" s="8">
        <f>SUMPRODUCT(SUMIFS(TaxableValuation[Taxable Railroads],TaxableValuation[Dist],$C46:$E46,TaxableValuation[Tif_NonTIF],$A$4))</f>
        <v>8361280</v>
      </c>
      <c r="P46" s="8">
        <f>SUMPRODUCT(SUMIFS(TaxableValuation[Taxable Utilities],TaxableValuation[Dist],$C46:$E46,TaxableValuation[Tif_NonTIF],$A$4))</f>
        <v>5866813</v>
      </c>
      <c r="Q46" s="8">
        <f>SUMPRODUCT(SUMIFS(TaxableValuation[Taxable Other],TaxableValuation[Dist],$C46:$E46,TaxableValuation[Tif_NonTIF],$A$4))</f>
        <v>0</v>
      </c>
      <c r="R46" s="8">
        <f>SUMPRODUCT(SUMIFS(TaxableValuation[Taxable Gross],TaxableValuation[Dist],$C46:$E46,TaxableValuation[Tif_NonTIF],$A$4))</f>
        <v>359365472</v>
      </c>
      <c r="S46" s="8">
        <f>SUMPRODUCT(SUMIFS(TaxableValuation[Taxable Military Exempt],TaxableValuation[Dist],$C46:$E46,TaxableValuation[Tif_NonTIF],$A$4))</f>
        <v>1048000</v>
      </c>
      <c r="T46" s="8">
        <f>SUMPRODUCT(SUMIFS(TaxableValuation[Taxable Homestead Exempt],TaxableValuation[Dist],$C46:$E46,TaxableValuation[Tif_NonTIF],$A$4))</f>
        <v>3152500</v>
      </c>
      <c r="U46" s="8">
        <f>SUMPRODUCT(SUMIFS(TaxableValuation[Taxable Net],TaxableValuation[Dist],$C46:$E46,TaxableValuation[Tif_NonTIF],$A$4))</f>
        <v>355164972</v>
      </c>
      <c r="V46" s="8">
        <f>SUMPRODUCT(SUMIFS(TaxableValuation[Taxable Gas &amp; Elec Utilities],TaxableValuation[Dist],$C46:$E46,TaxableValuation[Tif_NonTIF],$A$4))</f>
        <v>33887844</v>
      </c>
      <c r="W46" s="8">
        <f t="shared" si="0"/>
        <v>389052816</v>
      </c>
    </row>
    <row r="47" spans="1:23" x14ac:dyDescent="0.25">
      <c r="A47">
        <f>'Assessed Non-TIF_Combined'!A47</f>
        <v>2026</v>
      </c>
      <c r="B47" t="str">
        <f>'Assessed Non-TIF_Combined'!B47</f>
        <v>15</v>
      </c>
      <c r="C47" t="str">
        <f>'Assessed Non-TIF_Combined'!C47</f>
        <v>0977</v>
      </c>
      <c r="D47" t="str">
        <f>'Assessed Non-TIF_Combined'!D47</f>
        <v/>
      </c>
      <c r="E47" t="str">
        <f>'Assessed Non-TIF_Combined'!E47</f>
        <v/>
      </c>
      <c r="F47" t="str">
        <f>'Assessed Non-TIF_Combined'!F47</f>
        <v>0977</v>
      </c>
      <c r="G47" t="str">
        <f>'Assessed Non-TIF_Combined'!G47</f>
        <v>Cardinal</v>
      </c>
      <c r="H47" s="8">
        <f>SUMPRODUCT(SUMIFS(TaxableValuation[Taxable Residential],TaxableValuation[Dist],$C47:$E47,TaxableValuation[Tif_NonTIF],$A$4))</f>
        <v>99387024</v>
      </c>
      <c r="I47" s="8">
        <f>SUMPRODUCT(SUMIFS(TaxableValuation[Taxable Ag Land],TaxableValuation[Dist],$C47:$E47,TaxableValuation[Tif_NonTIF],$A$4))</f>
        <v>67526990</v>
      </c>
      <c r="J47" s="8">
        <f>SUMPRODUCT(SUMIFS(TaxableValuation[Taxable Ag Building],TaxableValuation[Dist],$C47:$E47,TaxableValuation[Tif_NonTIF],$A$4))</f>
        <v>3896457</v>
      </c>
      <c r="K47" s="8">
        <f>SUMPRODUCT(SUMIFS(TaxableValuation[Taxable Commercial],TaxableValuation[Dist],$C47:$E47,TaxableValuation[Tif_NonTIF],$A$4))</f>
        <v>9080332</v>
      </c>
      <c r="L47" s="8">
        <f>SUMPRODUCT(SUMIFS(TaxableValuation[Taxable Industrial],TaxableValuation[Dist],$C47:$E47,TaxableValuation[Tif_NonTIF],$A$4))</f>
        <v>0</v>
      </c>
      <c r="M47" s="8">
        <f>SUMPRODUCT(SUMIFS(TaxableValuation[Taxable Reserved],TaxableValuation[Dist],$C47:$E47,TaxableValuation[Tif_NonTIF],$A$4))</f>
        <v>0</v>
      </c>
      <c r="N47" s="8">
        <f>SUMPRODUCT(SUMIFS(TaxableValuation[Taxable Reserved2],TaxableValuation[Dist],$C47:$E47,TaxableValuation[Tif_NonTIF],$A$4))</f>
        <v>0</v>
      </c>
      <c r="O47" s="8">
        <f>SUMPRODUCT(SUMIFS(TaxableValuation[Taxable Railroads],TaxableValuation[Dist],$C47:$E47,TaxableValuation[Tif_NonTIF],$A$4))</f>
        <v>10719535</v>
      </c>
      <c r="P47" s="8">
        <f>SUMPRODUCT(SUMIFS(TaxableValuation[Taxable Utilities],TaxableValuation[Dist],$C47:$E47,TaxableValuation[Tif_NonTIF],$A$4))</f>
        <v>11296348</v>
      </c>
      <c r="Q47" s="8">
        <f>SUMPRODUCT(SUMIFS(TaxableValuation[Taxable Other],TaxableValuation[Dist],$C47:$E47,TaxableValuation[Tif_NonTIF],$A$4))</f>
        <v>2140</v>
      </c>
      <c r="R47" s="8">
        <f>SUMPRODUCT(SUMIFS(TaxableValuation[Taxable Gross],TaxableValuation[Dist],$C47:$E47,TaxableValuation[Tif_NonTIF],$A$4))</f>
        <v>201908826</v>
      </c>
      <c r="S47" s="8">
        <f>SUMPRODUCT(SUMIFS(TaxableValuation[Taxable Military Exempt],TaxableValuation[Dist],$C47:$E47,TaxableValuation[Tif_NonTIF],$A$4))</f>
        <v>772672</v>
      </c>
      <c r="T47" s="8">
        <f>SUMPRODUCT(SUMIFS(TaxableValuation[Taxable Homestead Exempt],TaxableValuation[Dist],$C47:$E47,TaxableValuation[Tif_NonTIF],$A$4))</f>
        <v>2187292</v>
      </c>
      <c r="U47" s="8">
        <f>SUMPRODUCT(SUMIFS(TaxableValuation[Taxable Net],TaxableValuation[Dist],$C47:$E47,TaxableValuation[Tif_NonTIF],$A$4))</f>
        <v>198948862</v>
      </c>
      <c r="V47" s="8">
        <f>SUMPRODUCT(SUMIFS(TaxableValuation[Taxable Gas &amp; Elec Utilities],TaxableValuation[Dist],$C47:$E47,TaxableValuation[Tif_NonTIF],$A$4))</f>
        <v>3329510</v>
      </c>
      <c r="W47" s="8">
        <f t="shared" si="0"/>
        <v>202278372</v>
      </c>
    </row>
    <row r="48" spans="1:23" x14ac:dyDescent="0.25">
      <c r="A48">
        <f>'Assessed Non-TIF_Combined'!A48</f>
        <v>2026</v>
      </c>
      <c r="B48" t="str">
        <f>'Assessed Non-TIF_Combined'!B48</f>
        <v>11</v>
      </c>
      <c r="C48" t="str">
        <f>'Assessed Non-TIF_Combined'!C48</f>
        <v>0981</v>
      </c>
      <c r="D48" t="str">
        <f>'Assessed Non-TIF_Combined'!D48</f>
        <v/>
      </c>
      <c r="E48" t="str">
        <f>'Assessed Non-TIF_Combined'!E48</f>
        <v/>
      </c>
      <c r="F48" t="str">
        <f>'Assessed Non-TIF_Combined'!F48</f>
        <v>0981</v>
      </c>
      <c r="G48" t="str">
        <f>'Assessed Non-TIF_Combined'!G48</f>
        <v>Carlisle</v>
      </c>
      <c r="H48" s="8">
        <f>SUMPRODUCT(SUMIFS(TaxableValuation[Taxable Residential],TaxableValuation[Dist],$C48:$E48,TaxableValuation[Tif_NonTIF],$A$4))</f>
        <v>389091620</v>
      </c>
      <c r="I48" s="8">
        <f>SUMPRODUCT(SUMIFS(TaxableValuation[Taxable Ag Land],TaxableValuation[Dist],$C48:$E48,TaxableValuation[Tif_NonTIF],$A$4))</f>
        <v>29379853</v>
      </c>
      <c r="J48" s="8">
        <f>SUMPRODUCT(SUMIFS(TaxableValuation[Taxable Ag Building],TaxableValuation[Dist],$C48:$E48,TaxableValuation[Tif_NonTIF],$A$4))</f>
        <v>1456115</v>
      </c>
      <c r="K48" s="8">
        <f>SUMPRODUCT(SUMIFS(TaxableValuation[Taxable Commercial],TaxableValuation[Dist],$C48:$E48,TaxableValuation[Tif_NonTIF],$A$4))</f>
        <v>39348799</v>
      </c>
      <c r="L48" s="8">
        <f>SUMPRODUCT(SUMIFS(TaxableValuation[Taxable Industrial],TaxableValuation[Dist],$C48:$E48,TaxableValuation[Tif_NonTIF],$A$4))</f>
        <v>8195822</v>
      </c>
      <c r="M48" s="8">
        <f>SUMPRODUCT(SUMIFS(TaxableValuation[Taxable Reserved],TaxableValuation[Dist],$C48:$E48,TaxableValuation[Tif_NonTIF],$A$4))</f>
        <v>0</v>
      </c>
      <c r="N48" s="8">
        <f>SUMPRODUCT(SUMIFS(TaxableValuation[Taxable Reserved2],TaxableValuation[Dist],$C48:$E48,TaxableValuation[Tif_NonTIF],$A$4))</f>
        <v>0</v>
      </c>
      <c r="O48" s="8">
        <f>SUMPRODUCT(SUMIFS(TaxableValuation[Taxable Railroads],TaxableValuation[Dist],$C48:$E48,TaxableValuation[Tif_NonTIF],$A$4))</f>
        <v>16791066</v>
      </c>
      <c r="P48" s="8">
        <f>SUMPRODUCT(SUMIFS(TaxableValuation[Taxable Utilities],TaxableValuation[Dist],$C48:$E48,TaxableValuation[Tif_NonTIF],$A$4))</f>
        <v>1672372</v>
      </c>
      <c r="Q48" s="8">
        <f>SUMPRODUCT(SUMIFS(TaxableValuation[Taxable Other],TaxableValuation[Dist],$C48:$E48,TaxableValuation[Tif_NonTIF],$A$4))</f>
        <v>0</v>
      </c>
      <c r="R48" s="8">
        <f>SUMPRODUCT(SUMIFS(TaxableValuation[Taxable Gross],TaxableValuation[Dist],$C48:$E48,TaxableValuation[Tif_NonTIF],$A$4))</f>
        <v>485935647</v>
      </c>
      <c r="S48" s="8">
        <f>SUMPRODUCT(SUMIFS(TaxableValuation[Taxable Military Exempt],TaxableValuation[Dist],$C48:$E48,TaxableValuation[Tif_NonTIF],$A$4))</f>
        <v>1124000</v>
      </c>
      <c r="T48" s="8">
        <f>SUMPRODUCT(SUMIFS(TaxableValuation[Taxable Homestead Exempt],TaxableValuation[Dist],$C48:$E48,TaxableValuation[Tif_NonTIF],$A$4))</f>
        <v>3454583</v>
      </c>
      <c r="U48" s="8">
        <f>SUMPRODUCT(SUMIFS(TaxableValuation[Taxable Net],TaxableValuation[Dist],$C48:$E48,TaxableValuation[Tif_NonTIF],$A$4))</f>
        <v>481357064</v>
      </c>
      <c r="V48" s="8">
        <f>SUMPRODUCT(SUMIFS(TaxableValuation[Taxable Gas &amp; Elec Utilities],TaxableValuation[Dist],$C48:$E48,TaxableValuation[Tif_NonTIF],$A$4))</f>
        <v>6626776</v>
      </c>
      <c r="W48" s="8">
        <f t="shared" si="0"/>
        <v>487983840</v>
      </c>
    </row>
    <row r="49" spans="1:23" x14ac:dyDescent="0.25">
      <c r="A49">
        <f>'Assessed Non-TIF_Combined'!A49</f>
        <v>2026</v>
      </c>
      <c r="B49" t="str">
        <f>'Assessed Non-TIF_Combined'!B49</f>
        <v>11</v>
      </c>
      <c r="C49" t="str">
        <f>'Assessed Non-TIF_Combined'!C49</f>
        <v>0999</v>
      </c>
      <c r="D49" t="str">
        <f>'Assessed Non-TIF_Combined'!D49</f>
        <v/>
      </c>
      <c r="E49" t="str">
        <f>'Assessed Non-TIF_Combined'!E49</f>
        <v/>
      </c>
      <c r="F49" t="str">
        <f>'Assessed Non-TIF_Combined'!F49</f>
        <v>0999</v>
      </c>
      <c r="G49" t="str">
        <f>'Assessed Non-TIF_Combined'!G49</f>
        <v>Carroll</v>
      </c>
      <c r="H49" s="8">
        <f>SUMPRODUCT(SUMIFS(TaxableValuation[Taxable Residential],TaxableValuation[Dist],$C49:$E49,TaxableValuation[Tif_NonTIF],$A$4))</f>
        <v>536404107</v>
      </c>
      <c r="I49" s="8">
        <f>SUMPRODUCT(SUMIFS(TaxableValuation[Taxable Ag Land],TaxableValuation[Dist],$C49:$E49,TaxableValuation[Tif_NonTIF],$A$4))</f>
        <v>239480303</v>
      </c>
      <c r="J49" s="8">
        <f>SUMPRODUCT(SUMIFS(TaxableValuation[Taxable Ag Building],TaxableValuation[Dist],$C49:$E49,TaxableValuation[Tif_NonTIF],$A$4))</f>
        <v>32711171</v>
      </c>
      <c r="K49" s="8">
        <f>SUMPRODUCT(SUMIFS(TaxableValuation[Taxable Commercial],TaxableValuation[Dist],$C49:$E49,TaxableValuation[Tif_NonTIF],$A$4))</f>
        <v>179638157</v>
      </c>
      <c r="L49" s="8">
        <f>SUMPRODUCT(SUMIFS(TaxableValuation[Taxable Industrial],TaxableValuation[Dist],$C49:$E49,TaxableValuation[Tif_NonTIF],$A$4))</f>
        <v>141083997</v>
      </c>
      <c r="M49" s="8">
        <f>SUMPRODUCT(SUMIFS(TaxableValuation[Taxable Reserved],TaxableValuation[Dist],$C49:$E49,TaxableValuation[Tif_NonTIF],$A$4))</f>
        <v>0</v>
      </c>
      <c r="N49" s="8">
        <f>SUMPRODUCT(SUMIFS(TaxableValuation[Taxable Reserved2],TaxableValuation[Dist],$C49:$E49,TaxableValuation[Tif_NonTIF],$A$4))</f>
        <v>0</v>
      </c>
      <c r="O49" s="8">
        <f>SUMPRODUCT(SUMIFS(TaxableValuation[Taxable Railroads],TaxableValuation[Dist],$C49:$E49,TaxableValuation[Tif_NonTIF],$A$4))</f>
        <v>27404611</v>
      </c>
      <c r="P49" s="8">
        <f>SUMPRODUCT(SUMIFS(TaxableValuation[Taxable Utilities],TaxableValuation[Dist],$C49:$E49,TaxableValuation[Tif_NonTIF],$A$4))</f>
        <v>730047</v>
      </c>
      <c r="Q49" s="8">
        <f>SUMPRODUCT(SUMIFS(TaxableValuation[Taxable Other],TaxableValuation[Dist],$C49:$E49,TaxableValuation[Tif_NonTIF],$A$4))</f>
        <v>0</v>
      </c>
      <c r="R49" s="8">
        <f>SUMPRODUCT(SUMIFS(TaxableValuation[Taxable Gross],TaxableValuation[Dist],$C49:$E49,TaxableValuation[Tif_NonTIF],$A$4))</f>
        <v>1157452393</v>
      </c>
      <c r="S49" s="8">
        <f>SUMPRODUCT(SUMIFS(TaxableValuation[Taxable Military Exempt],TaxableValuation[Dist],$C49:$E49,TaxableValuation[Tif_NonTIF],$A$4))</f>
        <v>2042730</v>
      </c>
      <c r="T49" s="8">
        <f>SUMPRODUCT(SUMIFS(TaxableValuation[Taxable Homestead Exempt],TaxableValuation[Dist],$C49:$E49,TaxableValuation[Tif_NonTIF],$A$4))</f>
        <v>9880397</v>
      </c>
      <c r="U49" s="8">
        <f>SUMPRODUCT(SUMIFS(TaxableValuation[Taxable Net],TaxableValuation[Dist],$C49:$E49,TaxableValuation[Tif_NonTIF],$A$4))</f>
        <v>1145529266</v>
      </c>
      <c r="V49" s="8">
        <f>SUMPRODUCT(SUMIFS(TaxableValuation[Taxable Gas &amp; Elec Utilities],TaxableValuation[Dist],$C49:$E49,TaxableValuation[Tif_NonTIF],$A$4))</f>
        <v>17060715</v>
      </c>
      <c r="W49" s="8">
        <f t="shared" si="0"/>
        <v>1162589981</v>
      </c>
    </row>
    <row r="50" spans="1:23" x14ac:dyDescent="0.25">
      <c r="A50">
        <f>'Assessed Non-TIF_Combined'!A50</f>
        <v>2026</v>
      </c>
      <c r="B50" t="str">
        <f>'Assessed Non-TIF_Combined'!B50</f>
        <v>07</v>
      </c>
      <c r="C50" t="str">
        <f>'Assessed Non-TIF_Combined'!C50</f>
        <v>1044</v>
      </c>
      <c r="D50" t="str">
        <f>'Assessed Non-TIF_Combined'!D50</f>
        <v/>
      </c>
      <c r="E50" t="str">
        <f>'Assessed Non-TIF_Combined'!E50</f>
        <v/>
      </c>
      <c r="F50" t="str">
        <f>'Assessed Non-TIF_Combined'!F50</f>
        <v>1044</v>
      </c>
      <c r="G50" t="str">
        <f>'Assessed Non-TIF_Combined'!G50</f>
        <v>Cedar Falls</v>
      </c>
      <c r="H50" s="8">
        <f>SUMPRODUCT(SUMIFS(TaxableValuation[Taxable Residential],TaxableValuation[Dist],$C50:$E50,TaxableValuation[Tif_NonTIF],$A$4))</f>
        <v>1795851732</v>
      </c>
      <c r="I50" s="8">
        <f>SUMPRODUCT(SUMIFS(TaxableValuation[Taxable Ag Land],TaxableValuation[Dist],$C50:$E50,TaxableValuation[Tif_NonTIF],$A$4))</f>
        <v>23447873</v>
      </c>
      <c r="J50" s="8">
        <f>SUMPRODUCT(SUMIFS(TaxableValuation[Taxable Ag Building],TaxableValuation[Dist],$C50:$E50,TaxableValuation[Tif_NonTIF],$A$4))</f>
        <v>1808916</v>
      </c>
      <c r="K50" s="8">
        <f>SUMPRODUCT(SUMIFS(TaxableValuation[Taxable Commercial],TaxableValuation[Dist],$C50:$E50,TaxableValuation[Tif_NonTIF],$A$4))</f>
        <v>570257966</v>
      </c>
      <c r="L50" s="8">
        <f>SUMPRODUCT(SUMIFS(TaxableValuation[Taxable Industrial],TaxableValuation[Dist],$C50:$E50,TaxableValuation[Tif_NonTIF],$A$4))</f>
        <v>25393910</v>
      </c>
      <c r="M50" s="8">
        <f>SUMPRODUCT(SUMIFS(TaxableValuation[Taxable Reserved],TaxableValuation[Dist],$C50:$E50,TaxableValuation[Tif_NonTIF],$A$4))</f>
        <v>0</v>
      </c>
      <c r="N50" s="8">
        <f>SUMPRODUCT(SUMIFS(TaxableValuation[Taxable Reserved2],TaxableValuation[Dist],$C50:$E50,TaxableValuation[Tif_NonTIF],$A$4))</f>
        <v>0</v>
      </c>
      <c r="O50" s="8">
        <f>SUMPRODUCT(SUMIFS(TaxableValuation[Taxable Railroads],TaxableValuation[Dist],$C50:$E50,TaxableValuation[Tif_NonTIF],$A$4))</f>
        <v>5212005</v>
      </c>
      <c r="P50" s="8">
        <f>SUMPRODUCT(SUMIFS(TaxableValuation[Taxable Utilities],TaxableValuation[Dist],$C50:$E50,TaxableValuation[Tif_NonTIF],$A$4))</f>
        <v>1207709</v>
      </c>
      <c r="Q50" s="8">
        <f>SUMPRODUCT(SUMIFS(TaxableValuation[Taxable Other],TaxableValuation[Dist],$C50:$E50,TaxableValuation[Tif_NonTIF],$A$4))</f>
        <v>0</v>
      </c>
      <c r="R50" s="8">
        <f>SUMPRODUCT(SUMIFS(TaxableValuation[Taxable Gross],TaxableValuation[Dist],$C50:$E50,TaxableValuation[Tif_NonTIF],$A$4))</f>
        <v>2423180111</v>
      </c>
      <c r="S50" s="8">
        <f>SUMPRODUCT(SUMIFS(TaxableValuation[Taxable Military Exempt],TaxableValuation[Dist],$C50:$E50,TaxableValuation[Tif_NonTIF],$A$4))</f>
        <v>5604000</v>
      </c>
      <c r="T50" s="8">
        <f>SUMPRODUCT(SUMIFS(TaxableValuation[Taxable Homestead Exempt],TaxableValuation[Dist],$C50:$E50,TaxableValuation[Tif_NonTIF],$A$4))</f>
        <v>26097500</v>
      </c>
      <c r="U50" s="8">
        <f>SUMPRODUCT(SUMIFS(TaxableValuation[Taxable Net],TaxableValuation[Dist],$C50:$E50,TaxableValuation[Tif_NonTIF],$A$4))</f>
        <v>2391478611</v>
      </c>
      <c r="V50" s="8">
        <f>SUMPRODUCT(SUMIFS(TaxableValuation[Taxable Gas &amp; Elec Utilities],TaxableValuation[Dist],$C50:$E50,TaxableValuation[Tif_NonTIF],$A$4))</f>
        <v>7371396</v>
      </c>
      <c r="W50" s="8">
        <f t="shared" si="0"/>
        <v>2398850007</v>
      </c>
    </row>
    <row r="51" spans="1:23" x14ac:dyDescent="0.25">
      <c r="A51">
        <f>'Assessed Non-TIF_Combined'!A51</f>
        <v>2026</v>
      </c>
      <c r="B51" t="str">
        <f>'Assessed Non-TIF_Combined'!B51</f>
        <v>10</v>
      </c>
      <c r="C51" t="str">
        <f>'Assessed Non-TIF_Combined'!C51</f>
        <v>1053</v>
      </c>
      <c r="D51" t="str">
        <f>'Assessed Non-TIF_Combined'!D51</f>
        <v/>
      </c>
      <c r="E51" t="str">
        <f>'Assessed Non-TIF_Combined'!E51</f>
        <v/>
      </c>
      <c r="F51" t="str">
        <f>'Assessed Non-TIF_Combined'!F51</f>
        <v>1053</v>
      </c>
      <c r="G51" t="str">
        <f>'Assessed Non-TIF_Combined'!G51</f>
        <v>Cedar Rapids</v>
      </c>
      <c r="H51" s="8">
        <f>SUMPRODUCT(SUMIFS(TaxableValuation[Taxable Residential],TaxableValuation[Dist],$C51:$E51,TaxableValuation[Tif_NonTIF],$A$4))</f>
        <v>4557639508</v>
      </c>
      <c r="I51" s="8">
        <f>SUMPRODUCT(SUMIFS(TaxableValuation[Taxable Ag Land],TaxableValuation[Dist],$C51:$E51,TaxableValuation[Tif_NonTIF],$A$4))</f>
        <v>46942006</v>
      </c>
      <c r="J51" s="8">
        <f>SUMPRODUCT(SUMIFS(TaxableValuation[Taxable Ag Building],TaxableValuation[Dist],$C51:$E51,TaxableValuation[Tif_NonTIF],$A$4))</f>
        <v>3333584</v>
      </c>
      <c r="K51" s="8">
        <f>SUMPRODUCT(SUMIFS(TaxableValuation[Taxable Commercial],TaxableValuation[Dist],$C51:$E51,TaxableValuation[Tif_NonTIF],$A$4))</f>
        <v>1574103962</v>
      </c>
      <c r="L51" s="8">
        <f>SUMPRODUCT(SUMIFS(TaxableValuation[Taxable Industrial],TaxableValuation[Dist],$C51:$E51,TaxableValuation[Tif_NonTIF],$A$4))</f>
        <v>120497502</v>
      </c>
      <c r="M51" s="8">
        <f>SUMPRODUCT(SUMIFS(TaxableValuation[Taxable Reserved],TaxableValuation[Dist],$C51:$E51,TaxableValuation[Tif_NonTIF],$A$4))</f>
        <v>0</v>
      </c>
      <c r="N51" s="8">
        <f>SUMPRODUCT(SUMIFS(TaxableValuation[Taxable Reserved2],TaxableValuation[Dist],$C51:$E51,TaxableValuation[Tif_NonTIF],$A$4))</f>
        <v>0</v>
      </c>
      <c r="O51" s="8">
        <f>SUMPRODUCT(SUMIFS(TaxableValuation[Taxable Railroads],TaxableValuation[Dist],$C51:$E51,TaxableValuation[Tif_NonTIF],$A$4))</f>
        <v>26774842</v>
      </c>
      <c r="P51" s="8">
        <f>SUMPRODUCT(SUMIFS(TaxableValuation[Taxable Utilities],TaxableValuation[Dist],$C51:$E51,TaxableValuation[Tif_NonTIF],$A$4))</f>
        <v>55672</v>
      </c>
      <c r="Q51" s="8">
        <f>SUMPRODUCT(SUMIFS(TaxableValuation[Taxable Other],TaxableValuation[Dist],$C51:$E51,TaxableValuation[Tif_NonTIF],$A$4))</f>
        <v>0</v>
      </c>
      <c r="R51" s="8">
        <f>SUMPRODUCT(SUMIFS(TaxableValuation[Taxable Gross],TaxableValuation[Dist],$C51:$E51,TaxableValuation[Tif_NonTIF],$A$4))</f>
        <v>6329347076</v>
      </c>
      <c r="S51" s="8">
        <f>SUMPRODUCT(SUMIFS(TaxableValuation[Taxable Military Exempt],TaxableValuation[Dist],$C51:$E51,TaxableValuation[Tif_NonTIF],$A$4))</f>
        <v>16503115</v>
      </c>
      <c r="T51" s="8">
        <f>SUMPRODUCT(SUMIFS(TaxableValuation[Taxable Homestead Exempt],TaxableValuation[Dist],$C51:$E51,TaxableValuation[Tif_NonTIF],$A$4))</f>
        <v>62444217</v>
      </c>
      <c r="U51" s="8">
        <f>SUMPRODUCT(SUMIFS(TaxableValuation[Taxable Net],TaxableValuation[Dist],$C51:$E51,TaxableValuation[Tif_NonTIF],$A$4))</f>
        <v>6250399744</v>
      </c>
      <c r="V51" s="8">
        <f>SUMPRODUCT(SUMIFS(TaxableValuation[Taxable Gas &amp; Elec Utilities],TaxableValuation[Dist],$C51:$E51,TaxableValuation[Tif_NonTIF],$A$4))</f>
        <v>174800237</v>
      </c>
      <c r="W51" s="8">
        <f t="shared" si="0"/>
        <v>6425199981</v>
      </c>
    </row>
    <row r="52" spans="1:23" x14ac:dyDescent="0.25">
      <c r="A52">
        <f>'Assessed Non-TIF_Combined'!A52</f>
        <v>2026</v>
      </c>
      <c r="B52" t="str">
        <f>'Assessed Non-TIF_Combined'!B52</f>
        <v>10</v>
      </c>
      <c r="C52" t="str">
        <f>'Assessed Non-TIF_Combined'!C52</f>
        <v>1062</v>
      </c>
      <c r="D52" t="str">
        <f>'Assessed Non-TIF_Combined'!D52</f>
        <v/>
      </c>
      <c r="E52" t="str">
        <f>'Assessed Non-TIF_Combined'!E52</f>
        <v/>
      </c>
      <c r="F52" t="str">
        <f>'Assessed Non-TIF_Combined'!F52</f>
        <v>1062</v>
      </c>
      <c r="G52" t="str">
        <f>'Assessed Non-TIF_Combined'!G52</f>
        <v>Center Point-Urbana</v>
      </c>
      <c r="H52" s="8">
        <f>SUMPRODUCT(SUMIFS(TaxableValuation[Taxable Residential],TaxableValuation[Dist],$C52:$E52,TaxableValuation[Tif_NonTIF],$A$4))</f>
        <v>287463511</v>
      </c>
      <c r="I52" s="8">
        <f>SUMPRODUCT(SUMIFS(TaxableValuation[Taxable Ag Land],TaxableValuation[Dist],$C52:$E52,TaxableValuation[Tif_NonTIF],$A$4))</f>
        <v>63336439</v>
      </c>
      <c r="J52" s="8">
        <f>SUMPRODUCT(SUMIFS(TaxableValuation[Taxable Ag Building],TaxableValuation[Dist],$C52:$E52,TaxableValuation[Tif_NonTIF],$A$4))</f>
        <v>4306279</v>
      </c>
      <c r="K52" s="8">
        <f>SUMPRODUCT(SUMIFS(TaxableValuation[Taxable Commercial],TaxableValuation[Dist],$C52:$E52,TaxableValuation[Tif_NonTIF],$A$4))</f>
        <v>44642239</v>
      </c>
      <c r="L52" s="8">
        <f>SUMPRODUCT(SUMIFS(TaxableValuation[Taxable Industrial],TaxableValuation[Dist],$C52:$E52,TaxableValuation[Tif_NonTIF],$A$4))</f>
        <v>1934885</v>
      </c>
      <c r="M52" s="8">
        <f>SUMPRODUCT(SUMIFS(TaxableValuation[Taxable Reserved],TaxableValuation[Dist],$C52:$E52,TaxableValuation[Tif_NonTIF],$A$4))</f>
        <v>0</v>
      </c>
      <c r="N52" s="8">
        <f>SUMPRODUCT(SUMIFS(TaxableValuation[Taxable Reserved2],TaxableValuation[Dist],$C52:$E52,TaxableValuation[Tif_NonTIF],$A$4))</f>
        <v>0</v>
      </c>
      <c r="O52" s="8">
        <f>SUMPRODUCT(SUMIFS(TaxableValuation[Taxable Railroads],TaxableValuation[Dist],$C52:$E52,TaxableValuation[Tif_NonTIF],$A$4))</f>
        <v>0</v>
      </c>
      <c r="P52" s="8">
        <f>SUMPRODUCT(SUMIFS(TaxableValuation[Taxable Utilities],TaxableValuation[Dist],$C52:$E52,TaxableValuation[Tif_NonTIF],$A$4))</f>
        <v>32985</v>
      </c>
      <c r="Q52" s="8">
        <f>SUMPRODUCT(SUMIFS(TaxableValuation[Taxable Other],TaxableValuation[Dist],$C52:$E52,TaxableValuation[Tif_NonTIF],$A$4))</f>
        <v>0</v>
      </c>
      <c r="R52" s="8">
        <f>SUMPRODUCT(SUMIFS(TaxableValuation[Taxable Gross],TaxableValuation[Dist],$C52:$E52,TaxableValuation[Tif_NonTIF],$A$4))</f>
        <v>401716338</v>
      </c>
      <c r="S52" s="8">
        <f>SUMPRODUCT(SUMIFS(TaxableValuation[Taxable Military Exempt],TaxableValuation[Dist],$C52:$E52,TaxableValuation[Tif_NonTIF],$A$4))</f>
        <v>1176000</v>
      </c>
      <c r="T52" s="8">
        <f>SUMPRODUCT(SUMIFS(TaxableValuation[Taxable Homestead Exempt],TaxableValuation[Dist],$C52:$E52,TaxableValuation[Tif_NonTIF],$A$4))</f>
        <v>3380000</v>
      </c>
      <c r="U52" s="8">
        <f>SUMPRODUCT(SUMIFS(TaxableValuation[Taxable Net],TaxableValuation[Dist],$C52:$E52,TaxableValuation[Tif_NonTIF],$A$4))</f>
        <v>397160338</v>
      </c>
      <c r="V52" s="8">
        <f>SUMPRODUCT(SUMIFS(TaxableValuation[Taxable Gas &amp; Elec Utilities],TaxableValuation[Dist],$C52:$E52,TaxableValuation[Tif_NonTIF],$A$4))</f>
        <v>3092123</v>
      </c>
      <c r="W52" s="8">
        <f t="shared" si="0"/>
        <v>400252461</v>
      </c>
    </row>
    <row r="53" spans="1:23" x14ac:dyDescent="0.25">
      <c r="A53">
        <f>'Assessed Non-TIF_Combined'!A53</f>
        <v>2026</v>
      </c>
      <c r="B53" t="str">
        <f>'Assessed Non-TIF_Combined'!B53</f>
        <v>15</v>
      </c>
      <c r="C53" t="str">
        <f>'Assessed Non-TIF_Combined'!C53</f>
        <v>1071</v>
      </c>
      <c r="D53" t="str">
        <f>'Assessed Non-TIF_Combined'!D53</f>
        <v/>
      </c>
      <c r="E53" t="str">
        <f>'Assessed Non-TIF_Combined'!E53</f>
        <v/>
      </c>
      <c r="F53" t="str">
        <f>'Assessed Non-TIF_Combined'!F53</f>
        <v>1071</v>
      </c>
      <c r="G53" t="str">
        <f>'Assessed Non-TIF_Combined'!G53</f>
        <v>Centerville</v>
      </c>
      <c r="H53" s="8">
        <f>SUMPRODUCT(SUMIFS(TaxableValuation[Taxable Residential],TaxableValuation[Dist],$C53:$E53,TaxableValuation[Tif_NonTIF],$A$4))</f>
        <v>204394585</v>
      </c>
      <c r="I53" s="8">
        <f>SUMPRODUCT(SUMIFS(TaxableValuation[Taxable Ag Land],TaxableValuation[Dist],$C53:$E53,TaxableValuation[Tif_NonTIF],$A$4))</f>
        <v>49186531</v>
      </c>
      <c r="J53" s="8">
        <f>SUMPRODUCT(SUMIFS(TaxableValuation[Taxable Ag Building],TaxableValuation[Dist],$C53:$E53,TaxableValuation[Tif_NonTIF],$A$4))</f>
        <v>3595509</v>
      </c>
      <c r="K53" s="8">
        <f>SUMPRODUCT(SUMIFS(TaxableValuation[Taxable Commercial],TaxableValuation[Dist],$C53:$E53,TaxableValuation[Tif_NonTIF],$A$4))</f>
        <v>51704442</v>
      </c>
      <c r="L53" s="8">
        <f>SUMPRODUCT(SUMIFS(TaxableValuation[Taxable Industrial],TaxableValuation[Dist],$C53:$E53,TaxableValuation[Tif_NonTIF],$A$4))</f>
        <v>19069032</v>
      </c>
      <c r="M53" s="8">
        <f>SUMPRODUCT(SUMIFS(TaxableValuation[Taxable Reserved],TaxableValuation[Dist],$C53:$E53,TaxableValuation[Tif_NonTIF],$A$4))</f>
        <v>0</v>
      </c>
      <c r="N53" s="8">
        <f>SUMPRODUCT(SUMIFS(TaxableValuation[Taxable Reserved2],TaxableValuation[Dist],$C53:$E53,TaxableValuation[Tif_NonTIF],$A$4))</f>
        <v>0</v>
      </c>
      <c r="O53" s="8">
        <f>SUMPRODUCT(SUMIFS(TaxableValuation[Taxable Railroads],TaxableValuation[Dist],$C53:$E53,TaxableValuation[Tif_NonTIF],$A$4))</f>
        <v>2762925</v>
      </c>
      <c r="P53" s="8">
        <f>SUMPRODUCT(SUMIFS(TaxableValuation[Taxable Utilities],TaxableValuation[Dist],$C53:$E53,TaxableValuation[Tif_NonTIF],$A$4))</f>
        <v>3415032</v>
      </c>
      <c r="Q53" s="8">
        <f>SUMPRODUCT(SUMIFS(TaxableValuation[Taxable Other],TaxableValuation[Dist],$C53:$E53,TaxableValuation[Tif_NonTIF],$A$4))</f>
        <v>33366</v>
      </c>
      <c r="R53" s="8">
        <f>SUMPRODUCT(SUMIFS(TaxableValuation[Taxable Gross],TaxableValuation[Dist],$C53:$E53,TaxableValuation[Tif_NonTIF],$A$4))</f>
        <v>334161422</v>
      </c>
      <c r="S53" s="8">
        <f>SUMPRODUCT(SUMIFS(TaxableValuation[Taxable Military Exempt],TaxableValuation[Dist],$C53:$E53,TaxableValuation[Tif_NonTIF],$A$4))</f>
        <v>1279824</v>
      </c>
      <c r="T53" s="8">
        <f>SUMPRODUCT(SUMIFS(TaxableValuation[Taxable Homestead Exempt],TaxableValuation[Dist],$C53:$E53,TaxableValuation[Tif_NonTIF],$A$4))</f>
        <v>4465818</v>
      </c>
      <c r="U53" s="8">
        <f>SUMPRODUCT(SUMIFS(TaxableValuation[Taxable Net],TaxableValuation[Dist],$C53:$E53,TaxableValuation[Tif_NonTIF],$A$4))</f>
        <v>328415780</v>
      </c>
      <c r="V53" s="8">
        <f>SUMPRODUCT(SUMIFS(TaxableValuation[Taxable Gas &amp; Elec Utilities],TaxableValuation[Dist],$C53:$E53,TaxableValuation[Tif_NonTIF],$A$4))</f>
        <v>15917565</v>
      </c>
      <c r="W53" s="8">
        <f t="shared" si="0"/>
        <v>344333345</v>
      </c>
    </row>
    <row r="54" spans="1:23" x14ac:dyDescent="0.25">
      <c r="A54">
        <f>'Assessed Non-TIF_Combined'!A54</f>
        <v>2026</v>
      </c>
      <c r="B54" t="str">
        <f>'Assessed Non-TIF_Combined'!B54</f>
        <v>10</v>
      </c>
      <c r="C54" t="str">
        <f>'Assessed Non-TIF_Combined'!C54</f>
        <v>1089</v>
      </c>
      <c r="D54" t="str">
        <f>'Assessed Non-TIF_Combined'!D54</f>
        <v/>
      </c>
      <c r="E54" t="str">
        <f>'Assessed Non-TIF_Combined'!E54</f>
        <v/>
      </c>
      <c r="F54" t="str">
        <f>'Assessed Non-TIF_Combined'!F54</f>
        <v>1089</v>
      </c>
      <c r="G54" t="str">
        <f>'Assessed Non-TIF_Combined'!G54</f>
        <v>Central City</v>
      </c>
      <c r="H54" s="8">
        <f>SUMPRODUCT(SUMIFS(TaxableValuation[Taxable Residential],TaxableValuation[Dist],$C54:$E54,TaxableValuation[Tif_NonTIF],$A$4))</f>
        <v>117928886</v>
      </c>
      <c r="I54" s="8">
        <f>SUMPRODUCT(SUMIFS(TaxableValuation[Taxable Ag Land],TaxableValuation[Dist],$C54:$E54,TaxableValuation[Tif_NonTIF],$A$4))</f>
        <v>48821704</v>
      </c>
      <c r="J54" s="8">
        <f>SUMPRODUCT(SUMIFS(TaxableValuation[Taxable Ag Building],TaxableValuation[Dist],$C54:$E54,TaxableValuation[Tif_NonTIF],$A$4))</f>
        <v>4161352</v>
      </c>
      <c r="K54" s="8">
        <f>SUMPRODUCT(SUMIFS(TaxableValuation[Taxable Commercial],TaxableValuation[Dist],$C54:$E54,TaxableValuation[Tif_NonTIF],$A$4))</f>
        <v>14305409</v>
      </c>
      <c r="L54" s="8">
        <f>SUMPRODUCT(SUMIFS(TaxableValuation[Taxable Industrial],TaxableValuation[Dist],$C54:$E54,TaxableValuation[Tif_NonTIF],$A$4))</f>
        <v>495924</v>
      </c>
      <c r="M54" s="8">
        <f>SUMPRODUCT(SUMIFS(TaxableValuation[Taxable Reserved],TaxableValuation[Dist],$C54:$E54,TaxableValuation[Tif_NonTIF],$A$4))</f>
        <v>0</v>
      </c>
      <c r="N54" s="8">
        <f>SUMPRODUCT(SUMIFS(TaxableValuation[Taxable Reserved2],TaxableValuation[Dist],$C54:$E54,TaxableValuation[Tif_NonTIF],$A$4))</f>
        <v>0</v>
      </c>
      <c r="O54" s="8">
        <f>SUMPRODUCT(SUMIFS(TaxableValuation[Taxable Railroads],TaxableValuation[Dist],$C54:$E54,TaxableValuation[Tif_NonTIF],$A$4))</f>
        <v>1983380</v>
      </c>
      <c r="P54" s="8">
        <f>SUMPRODUCT(SUMIFS(TaxableValuation[Taxable Utilities],TaxableValuation[Dist],$C54:$E54,TaxableValuation[Tif_NonTIF],$A$4))</f>
        <v>135221</v>
      </c>
      <c r="Q54" s="8">
        <f>SUMPRODUCT(SUMIFS(TaxableValuation[Taxable Other],TaxableValuation[Dist],$C54:$E54,TaxableValuation[Tif_NonTIF],$A$4))</f>
        <v>0</v>
      </c>
      <c r="R54" s="8">
        <f>SUMPRODUCT(SUMIFS(TaxableValuation[Taxable Gross],TaxableValuation[Dist],$C54:$E54,TaxableValuation[Tif_NonTIF],$A$4))</f>
        <v>187831876</v>
      </c>
      <c r="S54" s="8">
        <f>SUMPRODUCT(SUMIFS(TaxableValuation[Taxable Military Exempt],TaxableValuation[Dist],$C54:$E54,TaxableValuation[Tif_NonTIF],$A$4))</f>
        <v>484000</v>
      </c>
      <c r="T54" s="8">
        <f>SUMPRODUCT(SUMIFS(TaxableValuation[Taxable Homestead Exempt],TaxableValuation[Dist],$C54:$E54,TaxableValuation[Tif_NonTIF],$A$4))</f>
        <v>2034500</v>
      </c>
      <c r="U54" s="8">
        <f>SUMPRODUCT(SUMIFS(TaxableValuation[Taxable Net],TaxableValuation[Dist],$C54:$E54,TaxableValuation[Tif_NonTIF],$A$4))</f>
        <v>185313376</v>
      </c>
      <c r="V54" s="8">
        <f>SUMPRODUCT(SUMIFS(TaxableValuation[Taxable Gas &amp; Elec Utilities],TaxableValuation[Dist],$C54:$E54,TaxableValuation[Tif_NonTIF],$A$4))</f>
        <v>2066160</v>
      </c>
      <c r="W54" s="8">
        <f t="shared" si="0"/>
        <v>187379536</v>
      </c>
    </row>
    <row r="55" spans="1:23" x14ac:dyDescent="0.25">
      <c r="A55">
        <f>'Assessed Non-TIF_Combined'!A55</f>
        <v>2026</v>
      </c>
      <c r="B55" t="str">
        <f>'Assessed Non-TIF_Combined'!B55</f>
        <v>01</v>
      </c>
      <c r="C55" t="str">
        <f>'Assessed Non-TIF_Combined'!C55</f>
        <v>1080</v>
      </c>
      <c r="D55" t="str">
        <f>'Assessed Non-TIF_Combined'!D55</f>
        <v/>
      </c>
      <c r="E55" t="str">
        <f>'Assessed Non-TIF_Combined'!E55</f>
        <v/>
      </c>
      <c r="F55" t="str">
        <f>'Assessed Non-TIF_Combined'!F55</f>
        <v>1080</v>
      </c>
      <c r="G55" t="str">
        <f>'Assessed Non-TIF_Combined'!G55</f>
        <v>Central Clayton</v>
      </c>
      <c r="H55" s="8">
        <f>SUMPRODUCT(SUMIFS(TaxableValuation[Taxable Residential],TaxableValuation[Dist],$C55:$E55,TaxableValuation[Tif_NonTIF],$A$4))</f>
        <v>102916530</v>
      </c>
      <c r="I55" s="8">
        <f>SUMPRODUCT(SUMIFS(TaxableValuation[Taxable Ag Land],TaxableValuation[Dist],$C55:$E55,TaxableValuation[Tif_NonTIF],$A$4))</f>
        <v>84042916</v>
      </c>
      <c r="J55" s="8">
        <f>SUMPRODUCT(SUMIFS(TaxableValuation[Taxable Ag Building],TaxableValuation[Dist],$C55:$E55,TaxableValuation[Tif_NonTIF],$A$4))</f>
        <v>4122954</v>
      </c>
      <c r="K55" s="8">
        <f>SUMPRODUCT(SUMIFS(TaxableValuation[Taxable Commercial],TaxableValuation[Dist],$C55:$E55,TaxableValuation[Tif_NonTIF],$A$4))</f>
        <v>20400753</v>
      </c>
      <c r="L55" s="8">
        <f>SUMPRODUCT(SUMIFS(TaxableValuation[Taxable Industrial],TaxableValuation[Dist],$C55:$E55,TaxableValuation[Tif_NonTIF],$A$4))</f>
        <v>8692732</v>
      </c>
      <c r="M55" s="8">
        <f>SUMPRODUCT(SUMIFS(TaxableValuation[Taxable Reserved],TaxableValuation[Dist],$C55:$E55,TaxableValuation[Tif_NonTIF],$A$4))</f>
        <v>0</v>
      </c>
      <c r="N55" s="8">
        <f>SUMPRODUCT(SUMIFS(TaxableValuation[Taxable Reserved2],TaxableValuation[Dist],$C55:$E55,TaxableValuation[Tif_NonTIF],$A$4))</f>
        <v>0</v>
      </c>
      <c r="O55" s="8">
        <f>SUMPRODUCT(SUMIFS(TaxableValuation[Taxable Railroads],TaxableValuation[Dist],$C55:$E55,TaxableValuation[Tif_NonTIF],$A$4))</f>
        <v>0</v>
      </c>
      <c r="P55" s="8">
        <f>SUMPRODUCT(SUMIFS(TaxableValuation[Taxable Utilities],TaxableValuation[Dist],$C55:$E55,TaxableValuation[Tif_NonTIF],$A$4))</f>
        <v>3358962</v>
      </c>
      <c r="Q55" s="8">
        <f>SUMPRODUCT(SUMIFS(TaxableValuation[Taxable Other],TaxableValuation[Dist],$C55:$E55,TaxableValuation[Tif_NonTIF],$A$4))</f>
        <v>0</v>
      </c>
      <c r="R55" s="8">
        <f>SUMPRODUCT(SUMIFS(TaxableValuation[Taxable Gross],TaxableValuation[Dist],$C55:$E55,TaxableValuation[Tif_NonTIF],$A$4))</f>
        <v>223534847</v>
      </c>
      <c r="S55" s="8">
        <f>SUMPRODUCT(SUMIFS(TaxableValuation[Taxable Military Exempt],TaxableValuation[Dist],$C55:$E55,TaxableValuation[Tif_NonTIF],$A$4))</f>
        <v>656000</v>
      </c>
      <c r="T55" s="8">
        <f>SUMPRODUCT(SUMIFS(TaxableValuation[Taxable Homestead Exempt],TaxableValuation[Dist],$C55:$E55,TaxableValuation[Tif_NonTIF],$A$4))</f>
        <v>2982419</v>
      </c>
      <c r="U55" s="8">
        <f>SUMPRODUCT(SUMIFS(TaxableValuation[Taxable Net],TaxableValuation[Dist],$C55:$E55,TaxableValuation[Tif_NonTIF],$A$4))</f>
        <v>219896428</v>
      </c>
      <c r="V55" s="8">
        <f>SUMPRODUCT(SUMIFS(TaxableValuation[Taxable Gas &amp; Elec Utilities],TaxableValuation[Dist],$C55:$E55,TaxableValuation[Tif_NonTIF],$A$4))</f>
        <v>3087068</v>
      </c>
      <c r="W55" s="8">
        <f t="shared" si="0"/>
        <v>222983496</v>
      </c>
    </row>
    <row r="56" spans="1:23" x14ac:dyDescent="0.25">
      <c r="A56">
        <f>'Assessed Non-TIF_Combined'!A56</f>
        <v>2026</v>
      </c>
      <c r="B56" t="str">
        <f>'Assessed Non-TIF_Combined'!B56</f>
        <v>09</v>
      </c>
      <c r="C56" t="str">
        <f>'Assessed Non-TIF_Combined'!C56</f>
        <v>1082</v>
      </c>
      <c r="D56" t="str">
        <f>'Assessed Non-TIF_Combined'!D56</f>
        <v/>
      </c>
      <c r="E56" t="str">
        <f>'Assessed Non-TIF_Combined'!E56</f>
        <v/>
      </c>
      <c r="F56" t="str">
        <f>'Assessed Non-TIF_Combined'!F56</f>
        <v>1082</v>
      </c>
      <c r="G56" t="str">
        <f>'Assessed Non-TIF_Combined'!G56</f>
        <v>Central De Witt</v>
      </c>
      <c r="H56" s="8">
        <f>SUMPRODUCT(SUMIFS(TaxableValuation[Taxable Residential],TaxableValuation[Dist],$C56:$E56,TaxableValuation[Tif_NonTIF],$A$4))</f>
        <v>350547806</v>
      </c>
      <c r="I56" s="8">
        <f>SUMPRODUCT(SUMIFS(TaxableValuation[Taxable Ag Land],TaxableValuation[Dist],$C56:$E56,TaxableValuation[Tif_NonTIF],$A$4))</f>
        <v>143295839</v>
      </c>
      <c r="J56" s="8">
        <f>SUMPRODUCT(SUMIFS(TaxableValuation[Taxable Ag Building],TaxableValuation[Dist],$C56:$E56,TaxableValuation[Tif_NonTIF],$A$4))</f>
        <v>9302797</v>
      </c>
      <c r="K56" s="8">
        <f>SUMPRODUCT(SUMIFS(TaxableValuation[Taxable Commercial],TaxableValuation[Dist],$C56:$E56,TaxableValuation[Tif_NonTIF],$A$4))</f>
        <v>68433227</v>
      </c>
      <c r="L56" s="8">
        <f>SUMPRODUCT(SUMIFS(TaxableValuation[Taxable Industrial],TaxableValuation[Dist],$C56:$E56,TaxableValuation[Tif_NonTIF],$A$4))</f>
        <v>36151562</v>
      </c>
      <c r="M56" s="8">
        <f>SUMPRODUCT(SUMIFS(TaxableValuation[Taxable Reserved],TaxableValuation[Dist],$C56:$E56,TaxableValuation[Tif_NonTIF],$A$4))</f>
        <v>0</v>
      </c>
      <c r="N56" s="8">
        <f>SUMPRODUCT(SUMIFS(TaxableValuation[Taxable Reserved2],TaxableValuation[Dist],$C56:$E56,TaxableValuation[Tif_NonTIF],$A$4))</f>
        <v>0</v>
      </c>
      <c r="O56" s="8">
        <f>SUMPRODUCT(SUMIFS(TaxableValuation[Taxable Railroads],TaxableValuation[Dist],$C56:$E56,TaxableValuation[Tif_NonTIF],$A$4))</f>
        <v>20954240</v>
      </c>
      <c r="P56" s="8">
        <f>SUMPRODUCT(SUMIFS(TaxableValuation[Taxable Utilities],TaxableValuation[Dist],$C56:$E56,TaxableValuation[Tif_NonTIF],$A$4))</f>
        <v>18022409</v>
      </c>
      <c r="Q56" s="8">
        <f>SUMPRODUCT(SUMIFS(TaxableValuation[Taxable Other],TaxableValuation[Dist],$C56:$E56,TaxableValuation[Tif_NonTIF],$A$4))</f>
        <v>0</v>
      </c>
      <c r="R56" s="8">
        <f>SUMPRODUCT(SUMIFS(TaxableValuation[Taxable Gross],TaxableValuation[Dist],$C56:$E56,TaxableValuation[Tif_NonTIF],$A$4))</f>
        <v>646707880</v>
      </c>
      <c r="S56" s="8">
        <f>SUMPRODUCT(SUMIFS(TaxableValuation[Taxable Military Exempt],TaxableValuation[Dist],$C56:$E56,TaxableValuation[Tif_NonTIF],$A$4))</f>
        <v>1524000</v>
      </c>
      <c r="T56" s="8">
        <f>SUMPRODUCT(SUMIFS(TaxableValuation[Taxable Homestead Exempt],TaxableValuation[Dist],$C56:$E56,TaxableValuation[Tif_NonTIF],$A$4))</f>
        <v>4927000</v>
      </c>
      <c r="U56" s="8">
        <f>SUMPRODUCT(SUMIFS(TaxableValuation[Taxable Net],TaxableValuation[Dist],$C56:$E56,TaxableValuation[Tif_NonTIF],$A$4))</f>
        <v>640256880</v>
      </c>
      <c r="V56" s="8">
        <f>SUMPRODUCT(SUMIFS(TaxableValuation[Taxable Gas &amp; Elec Utilities],TaxableValuation[Dist],$C56:$E56,TaxableValuation[Tif_NonTIF],$A$4))</f>
        <v>9233056</v>
      </c>
      <c r="W56" s="8">
        <f t="shared" si="0"/>
        <v>649489936</v>
      </c>
    </row>
    <row r="57" spans="1:23" x14ac:dyDescent="0.25">
      <c r="A57">
        <f>'Assessed Non-TIF_Combined'!A57</f>
        <v>2026</v>
      </c>
      <c r="B57" t="str">
        <f>'Assessed Non-TIF_Combined'!B57</f>
        <v>13</v>
      </c>
      <c r="C57" t="str">
        <f>'Assessed Non-TIF_Combined'!C57</f>
        <v>1093</v>
      </c>
      <c r="D57" t="str">
        <f>'Assessed Non-TIF_Combined'!D57</f>
        <v/>
      </c>
      <c r="E57" t="str">
        <f>'Assessed Non-TIF_Combined'!E57</f>
        <v/>
      </c>
      <c r="F57" t="str">
        <f>'Assessed Non-TIF_Combined'!F57</f>
        <v>1093</v>
      </c>
      <c r="G57" t="str">
        <f>'Assessed Non-TIF_Combined'!G57</f>
        <v>Central Decatur</v>
      </c>
      <c r="H57" s="8">
        <f>SUMPRODUCT(SUMIFS(TaxableValuation[Taxable Residential],TaxableValuation[Dist],$C57:$E57,TaxableValuation[Tif_NonTIF],$A$4))</f>
        <v>86812120</v>
      </c>
      <c r="I57" s="8">
        <f>SUMPRODUCT(SUMIFS(TaxableValuation[Taxable Ag Land],TaxableValuation[Dist],$C57:$E57,TaxableValuation[Tif_NonTIF],$A$4))</f>
        <v>72895341</v>
      </c>
      <c r="J57" s="8">
        <f>SUMPRODUCT(SUMIFS(TaxableValuation[Taxable Ag Building],TaxableValuation[Dist],$C57:$E57,TaxableValuation[Tif_NonTIF],$A$4))</f>
        <v>5476346</v>
      </c>
      <c r="K57" s="8">
        <f>SUMPRODUCT(SUMIFS(TaxableValuation[Taxable Commercial],TaxableValuation[Dist],$C57:$E57,TaxableValuation[Tif_NonTIF],$A$4))</f>
        <v>10852012</v>
      </c>
      <c r="L57" s="8">
        <f>SUMPRODUCT(SUMIFS(TaxableValuation[Taxable Industrial],TaxableValuation[Dist],$C57:$E57,TaxableValuation[Tif_NonTIF],$A$4))</f>
        <v>1000057</v>
      </c>
      <c r="M57" s="8">
        <f>SUMPRODUCT(SUMIFS(TaxableValuation[Taxable Reserved],TaxableValuation[Dist],$C57:$E57,TaxableValuation[Tif_NonTIF],$A$4))</f>
        <v>0</v>
      </c>
      <c r="N57" s="8">
        <f>SUMPRODUCT(SUMIFS(TaxableValuation[Taxable Reserved2],TaxableValuation[Dist],$C57:$E57,TaxableValuation[Tif_NonTIF],$A$4))</f>
        <v>0</v>
      </c>
      <c r="O57" s="8">
        <f>SUMPRODUCT(SUMIFS(TaxableValuation[Taxable Railroads],TaxableValuation[Dist],$C57:$E57,TaxableValuation[Tif_NonTIF],$A$4))</f>
        <v>0</v>
      </c>
      <c r="P57" s="8">
        <f>SUMPRODUCT(SUMIFS(TaxableValuation[Taxable Utilities],TaxableValuation[Dist],$C57:$E57,TaxableValuation[Tif_NonTIF],$A$4))</f>
        <v>6006072</v>
      </c>
      <c r="Q57" s="8">
        <f>SUMPRODUCT(SUMIFS(TaxableValuation[Taxable Other],TaxableValuation[Dist],$C57:$E57,TaxableValuation[Tif_NonTIF],$A$4))</f>
        <v>0</v>
      </c>
      <c r="R57" s="8">
        <f>SUMPRODUCT(SUMIFS(TaxableValuation[Taxable Gross],TaxableValuation[Dist],$C57:$E57,TaxableValuation[Tif_NonTIF],$A$4))</f>
        <v>183041948</v>
      </c>
      <c r="S57" s="8">
        <f>SUMPRODUCT(SUMIFS(TaxableValuation[Taxable Military Exempt],TaxableValuation[Dist],$C57:$E57,TaxableValuation[Tif_NonTIF],$A$4))</f>
        <v>674873</v>
      </c>
      <c r="T57" s="8">
        <f>SUMPRODUCT(SUMIFS(TaxableValuation[Taxable Homestead Exempt],TaxableValuation[Dist],$C57:$E57,TaxableValuation[Tif_NonTIF],$A$4))</f>
        <v>1833000</v>
      </c>
      <c r="U57" s="8">
        <f>SUMPRODUCT(SUMIFS(TaxableValuation[Taxable Net],TaxableValuation[Dist],$C57:$E57,TaxableValuation[Tif_NonTIF],$A$4))</f>
        <v>180534075</v>
      </c>
      <c r="V57" s="8">
        <f>SUMPRODUCT(SUMIFS(TaxableValuation[Taxable Gas &amp; Elec Utilities],TaxableValuation[Dist],$C57:$E57,TaxableValuation[Tif_NonTIF],$A$4))</f>
        <v>4409076</v>
      </c>
      <c r="W57" s="8">
        <f t="shared" si="0"/>
        <v>184943151</v>
      </c>
    </row>
    <row r="58" spans="1:23" x14ac:dyDescent="0.25">
      <c r="A58">
        <f>'Assessed Non-TIF_Combined'!A58</f>
        <v>2026</v>
      </c>
      <c r="B58" t="str">
        <f>'Assessed Non-TIF_Combined'!B58</f>
        <v>15</v>
      </c>
      <c r="C58" t="str">
        <f>'Assessed Non-TIF_Combined'!C58</f>
        <v>1079</v>
      </c>
      <c r="D58" t="str">
        <f>'Assessed Non-TIF_Combined'!D58</f>
        <v/>
      </c>
      <c r="E58" t="str">
        <f>'Assessed Non-TIF_Combined'!E58</f>
        <v/>
      </c>
      <c r="F58" t="str">
        <f>'Assessed Non-TIF_Combined'!F58</f>
        <v>1079</v>
      </c>
      <c r="G58" t="str">
        <f>'Assessed Non-TIF_Combined'!G58</f>
        <v>Central Lee</v>
      </c>
      <c r="H58" s="8">
        <f>SUMPRODUCT(SUMIFS(TaxableValuation[Taxable Residential],TaxableValuation[Dist],$C58:$E58,TaxableValuation[Tif_NonTIF],$A$4))</f>
        <v>160910595</v>
      </c>
      <c r="I58" s="8">
        <f>SUMPRODUCT(SUMIFS(TaxableValuation[Taxable Ag Land],TaxableValuation[Dist],$C58:$E58,TaxableValuation[Tif_NonTIF],$A$4))</f>
        <v>105009163</v>
      </c>
      <c r="J58" s="8">
        <f>SUMPRODUCT(SUMIFS(TaxableValuation[Taxable Ag Building],TaxableValuation[Dist],$C58:$E58,TaxableValuation[Tif_NonTIF],$A$4))</f>
        <v>5645494</v>
      </c>
      <c r="K58" s="8">
        <f>SUMPRODUCT(SUMIFS(TaxableValuation[Taxable Commercial],TaxableValuation[Dist],$C58:$E58,TaxableValuation[Tif_NonTIF],$A$4))</f>
        <v>15176338</v>
      </c>
      <c r="L58" s="8">
        <f>SUMPRODUCT(SUMIFS(TaxableValuation[Taxable Industrial],TaxableValuation[Dist],$C58:$E58,TaxableValuation[Tif_NonTIF],$A$4))</f>
        <v>27580052</v>
      </c>
      <c r="M58" s="8">
        <f>SUMPRODUCT(SUMIFS(TaxableValuation[Taxable Reserved],TaxableValuation[Dist],$C58:$E58,TaxableValuation[Tif_NonTIF],$A$4))</f>
        <v>0</v>
      </c>
      <c r="N58" s="8">
        <f>SUMPRODUCT(SUMIFS(TaxableValuation[Taxable Reserved2],TaxableValuation[Dist],$C58:$E58,TaxableValuation[Tif_NonTIF],$A$4))</f>
        <v>0</v>
      </c>
      <c r="O58" s="8">
        <f>SUMPRODUCT(SUMIFS(TaxableValuation[Taxable Railroads],TaxableValuation[Dist],$C58:$E58,TaxableValuation[Tif_NonTIF],$A$4))</f>
        <v>22512953</v>
      </c>
      <c r="P58" s="8">
        <f>SUMPRODUCT(SUMIFS(TaxableValuation[Taxable Utilities],TaxableValuation[Dist],$C58:$E58,TaxableValuation[Tif_NonTIF],$A$4))</f>
        <v>82215088</v>
      </c>
      <c r="Q58" s="8">
        <f>SUMPRODUCT(SUMIFS(TaxableValuation[Taxable Other],TaxableValuation[Dist],$C58:$E58,TaxableValuation[Tif_NonTIF],$A$4))</f>
        <v>0</v>
      </c>
      <c r="R58" s="8">
        <f>SUMPRODUCT(SUMIFS(TaxableValuation[Taxable Gross],TaxableValuation[Dist],$C58:$E58,TaxableValuation[Tif_NonTIF],$A$4))</f>
        <v>419049683</v>
      </c>
      <c r="S58" s="8">
        <f>SUMPRODUCT(SUMIFS(TaxableValuation[Taxable Military Exempt],TaxableValuation[Dist],$C58:$E58,TaxableValuation[Tif_NonTIF],$A$4))</f>
        <v>1028000</v>
      </c>
      <c r="T58" s="8">
        <f>SUMPRODUCT(SUMIFS(TaxableValuation[Taxable Homestead Exempt],TaxableValuation[Dist],$C58:$E58,TaxableValuation[Tif_NonTIF],$A$4))</f>
        <v>2955046</v>
      </c>
      <c r="U58" s="8">
        <f>SUMPRODUCT(SUMIFS(TaxableValuation[Taxable Net],TaxableValuation[Dist],$C58:$E58,TaxableValuation[Tif_NonTIF],$A$4))</f>
        <v>415066637</v>
      </c>
      <c r="V58" s="8">
        <f>SUMPRODUCT(SUMIFS(TaxableValuation[Taxable Gas &amp; Elec Utilities],TaxableValuation[Dist],$C58:$E58,TaxableValuation[Tif_NonTIF],$A$4))</f>
        <v>7437860</v>
      </c>
      <c r="W58" s="8">
        <f t="shared" si="0"/>
        <v>422504497</v>
      </c>
    </row>
    <row r="59" spans="1:23" x14ac:dyDescent="0.25">
      <c r="A59">
        <f>'Assessed Non-TIF_Combined'!A59</f>
        <v>2026</v>
      </c>
      <c r="B59" t="str">
        <f>'Assessed Non-TIF_Combined'!B59</f>
        <v>12</v>
      </c>
      <c r="C59" t="str">
        <f>'Assessed Non-TIF_Combined'!C59</f>
        <v>1095</v>
      </c>
      <c r="D59" t="str">
        <f>'Assessed Non-TIF_Combined'!D59</f>
        <v/>
      </c>
      <c r="E59" t="str">
        <f>'Assessed Non-TIF_Combined'!E59</f>
        <v/>
      </c>
      <c r="F59" t="str">
        <f>'Assessed Non-TIF_Combined'!F59</f>
        <v>1095</v>
      </c>
      <c r="G59" t="str">
        <f>'Assessed Non-TIF_Combined'!G59</f>
        <v>Central Lyon</v>
      </c>
      <c r="H59" s="8">
        <f>SUMPRODUCT(SUMIFS(TaxableValuation[Taxable Residential],TaxableValuation[Dist],$C59:$E59,TaxableValuation[Tif_NonTIF],$A$4))</f>
        <v>173388367</v>
      </c>
      <c r="I59" s="8">
        <f>SUMPRODUCT(SUMIFS(TaxableValuation[Taxable Ag Land],TaxableValuation[Dist],$C59:$E59,TaxableValuation[Tif_NonTIF],$A$4))</f>
        <v>143060712</v>
      </c>
      <c r="J59" s="8">
        <f>SUMPRODUCT(SUMIFS(TaxableValuation[Taxable Ag Building],TaxableValuation[Dist],$C59:$E59,TaxableValuation[Tif_NonTIF],$A$4))</f>
        <v>17654866</v>
      </c>
      <c r="K59" s="8">
        <f>SUMPRODUCT(SUMIFS(TaxableValuation[Taxable Commercial],TaxableValuation[Dist],$C59:$E59,TaxableValuation[Tif_NonTIF],$A$4))</f>
        <v>44905541</v>
      </c>
      <c r="L59" s="8">
        <f>SUMPRODUCT(SUMIFS(TaxableValuation[Taxable Industrial],TaxableValuation[Dist],$C59:$E59,TaxableValuation[Tif_NonTIF],$A$4))</f>
        <v>3387518</v>
      </c>
      <c r="M59" s="8">
        <f>SUMPRODUCT(SUMIFS(TaxableValuation[Taxable Reserved],TaxableValuation[Dist],$C59:$E59,TaxableValuation[Tif_NonTIF],$A$4))</f>
        <v>0</v>
      </c>
      <c r="N59" s="8">
        <f>SUMPRODUCT(SUMIFS(TaxableValuation[Taxable Reserved2],TaxableValuation[Dist],$C59:$E59,TaxableValuation[Tif_NonTIF],$A$4))</f>
        <v>0</v>
      </c>
      <c r="O59" s="8">
        <f>SUMPRODUCT(SUMIFS(TaxableValuation[Taxable Railroads],TaxableValuation[Dist],$C59:$E59,TaxableValuation[Tif_NonTIF],$A$4))</f>
        <v>4418039</v>
      </c>
      <c r="P59" s="8">
        <f>SUMPRODUCT(SUMIFS(TaxableValuation[Taxable Utilities],TaxableValuation[Dist],$C59:$E59,TaxableValuation[Tif_NonTIF],$A$4))</f>
        <v>12957334</v>
      </c>
      <c r="Q59" s="8">
        <f>SUMPRODUCT(SUMIFS(TaxableValuation[Taxable Other],TaxableValuation[Dist],$C59:$E59,TaxableValuation[Tif_NonTIF],$A$4))</f>
        <v>0</v>
      </c>
      <c r="R59" s="8">
        <f>SUMPRODUCT(SUMIFS(TaxableValuation[Taxable Gross],TaxableValuation[Dist],$C59:$E59,TaxableValuation[Tif_NonTIF],$A$4))</f>
        <v>399772377</v>
      </c>
      <c r="S59" s="8">
        <f>SUMPRODUCT(SUMIFS(TaxableValuation[Taxable Military Exempt],TaxableValuation[Dist],$C59:$E59,TaxableValuation[Tif_NonTIF],$A$4))</f>
        <v>540000</v>
      </c>
      <c r="T59" s="8">
        <f>SUMPRODUCT(SUMIFS(TaxableValuation[Taxable Homestead Exempt],TaxableValuation[Dist],$C59:$E59,TaxableValuation[Tif_NonTIF],$A$4))</f>
        <v>2002000</v>
      </c>
      <c r="U59" s="8">
        <f>SUMPRODUCT(SUMIFS(TaxableValuation[Taxable Net],TaxableValuation[Dist],$C59:$E59,TaxableValuation[Tif_NonTIF],$A$4))</f>
        <v>397230377</v>
      </c>
      <c r="V59" s="8">
        <f>SUMPRODUCT(SUMIFS(TaxableValuation[Taxable Gas &amp; Elec Utilities],TaxableValuation[Dist],$C59:$E59,TaxableValuation[Tif_NonTIF],$A$4))</f>
        <v>1175888</v>
      </c>
      <c r="W59" s="8">
        <f t="shared" si="0"/>
        <v>398406265</v>
      </c>
    </row>
    <row r="60" spans="1:23" x14ac:dyDescent="0.25">
      <c r="A60">
        <f>'Assessed Non-TIF_Combined'!A60</f>
        <v>2026</v>
      </c>
      <c r="B60" t="str">
        <f>'Assessed Non-TIF_Combined'!B60</f>
        <v>07</v>
      </c>
      <c r="C60" t="str">
        <f>'Assessed Non-TIF_Combined'!C60</f>
        <v>4772</v>
      </c>
      <c r="D60" t="str">
        <f>'Assessed Non-TIF_Combined'!D60</f>
        <v/>
      </c>
      <c r="E60" t="str">
        <f>'Assessed Non-TIF_Combined'!E60</f>
        <v/>
      </c>
      <c r="F60" t="str">
        <f>'Assessed Non-TIF_Combined'!F60</f>
        <v>4772</v>
      </c>
      <c r="G60" t="str">
        <f>'Assessed Non-TIF_Combined'!G60</f>
        <v>Central Springs</v>
      </c>
      <c r="H60" s="8">
        <f>SUMPRODUCT(SUMIFS(TaxableValuation[Taxable Residential],TaxableValuation[Dist],$C60:$E60,TaxableValuation[Tif_NonTIF],$A$4))</f>
        <v>176232819</v>
      </c>
      <c r="I60" s="8">
        <f>SUMPRODUCT(SUMIFS(TaxableValuation[Taxable Ag Land],TaxableValuation[Dist],$C60:$E60,TaxableValuation[Tif_NonTIF],$A$4))</f>
        <v>161269336</v>
      </c>
      <c r="J60" s="8">
        <f>SUMPRODUCT(SUMIFS(TaxableValuation[Taxable Ag Building],TaxableValuation[Dist],$C60:$E60,TaxableValuation[Tif_NonTIF],$A$4))</f>
        <v>7105996</v>
      </c>
      <c r="K60" s="8">
        <f>SUMPRODUCT(SUMIFS(TaxableValuation[Taxable Commercial],TaxableValuation[Dist],$C60:$E60,TaxableValuation[Tif_NonTIF],$A$4))</f>
        <v>29082812</v>
      </c>
      <c r="L60" s="8">
        <f>SUMPRODUCT(SUMIFS(TaxableValuation[Taxable Industrial],TaxableValuation[Dist],$C60:$E60,TaxableValuation[Tif_NonTIF],$A$4))</f>
        <v>31940906</v>
      </c>
      <c r="M60" s="8">
        <f>SUMPRODUCT(SUMIFS(TaxableValuation[Taxable Reserved],TaxableValuation[Dist],$C60:$E60,TaxableValuation[Tif_NonTIF],$A$4))</f>
        <v>0</v>
      </c>
      <c r="N60" s="8">
        <f>SUMPRODUCT(SUMIFS(TaxableValuation[Taxable Reserved2],TaxableValuation[Dist],$C60:$E60,TaxableValuation[Tif_NonTIF],$A$4))</f>
        <v>0</v>
      </c>
      <c r="O60" s="8">
        <f>SUMPRODUCT(SUMIFS(TaxableValuation[Taxable Railroads],TaxableValuation[Dist],$C60:$E60,TaxableValuation[Tif_NonTIF],$A$4))</f>
        <v>28489377</v>
      </c>
      <c r="P60" s="8">
        <f>SUMPRODUCT(SUMIFS(TaxableValuation[Taxable Utilities],TaxableValuation[Dist],$C60:$E60,TaxableValuation[Tif_NonTIF],$A$4))</f>
        <v>2025097</v>
      </c>
      <c r="Q60" s="8">
        <f>SUMPRODUCT(SUMIFS(TaxableValuation[Taxable Other],TaxableValuation[Dist],$C60:$E60,TaxableValuation[Tif_NonTIF],$A$4))</f>
        <v>0</v>
      </c>
      <c r="R60" s="8">
        <f>SUMPRODUCT(SUMIFS(TaxableValuation[Taxable Gross],TaxableValuation[Dist],$C60:$E60,TaxableValuation[Tif_NonTIF],$A$4))</f>
        <v>436146343</v>
      </c>
      <c r="S60" s="8">
        <f>SUMPRODUCT(SUMIFS(TaxableValuation[Taxable Military Exempt],TaxableValuation[Dist],$C60:$E60,TaxableValuation[Tif_NonTIF],$A$4))</f>
        <v>995704</v>
      </c>
      <c r="T60" s="8">
        <f>SUMPRODUCT(SUMIFS(TaxableValuation[Taxable Homestead Exempt],TaxableValuation[Dist],$C60:$E60,TaxableValuation[Tif_NonTIF],$A$4))</f>
        <v>2749500</v>
      </c>
      <c r="U60" s="8">
        <f>SUMPRODUCT(SUMIFS(TaxableValuation[Taxable Net],TaxableValuation[Dist],$C60:$E60,TaxableValuation[Tif_NonTIF],$A$4))</f>
        <v>432401139</v>
      </c>
      <c r="V60" s="8">
        <f>SUMPRODUCT(SUMIFS(TaxableValuation[Taxable Gas &amp; Elec Utilities],TaxableValuation[Dist],$C60:$E60,TaxableValuation[Tif_NonTIF],$A$4))</f>
        <v>33948939</v>
      </c>
      <c r="W60" s="8">
        <f t="shared" si="0"/>
        <v>466350078</v>
      </c>
    </row>
    <row r="61" spans="1:23" x14ac:dyDescent="0.25">
      <c r="A61">
        <f>'Assessed Non-TIF_Combined'!A61</f>
        <v>2026</v>
      </c>
      <c r="B61" t="str">
        <f>'Assessed Non-TIF_Combined'!B61</f>
        <v>15</v>
      </c>
      <c r="C61" t="str">
        <f>'Assessed Non-TIF_Combined'!C61</f>
        <v>1107</v>
      </c>
      <c r="D61" t="str">
        <f>'Assessed Non-TIF_Combined'!D61</f>
        <v/>
      </c>
      <c r="E61" t="str">
        <f>'Assessed Non-TIF_Combined'!E61</f>
        <v/>
      </c>
      <c r="F61" t="str">
        <f>'Assessed Non-TIF_Combined'!F61</f>
        <v>1107</v>
      </c>
      <c r="G61" t="str">
        <f>'Assessed Non-TIF_Combined'!G61</f>
        <v>Chariton</v>
      </c>
      <c r="H61" s="8">
        <f>SUMPRODUCT(SUMIFS(TaxableValuation[Taxable Residential],TaxableValuation[Dist],$C61:$E61,TaxableValuation[Tif_NonTIF],$A$4))</f>
        <v>220362617</v>
      </c>
      <c r="I61" s="8">
        <f>SUMPRODUCT(SUMIFS(TaxableValuation[Taxable Ag Land],TaxableValuation[Dist],$C61:$E61,TaxableValuation[Tif_NonTIF],$A$4))</f>
        <v>89353899</v>
      </c>
      <c r="J61" s="8">
        <f>SUMPRODUCT(SUMIFS(TaxableValuation[Taxable Ag Building],TaxableValuation[Dist],$C61:$E61,TaxableValuation[Tif_NonTIF],$A$4))</f>
        <v>6280387</v>
      </c>
      <c r="K61" s="8">
        <f>SUMPRODUCT(SUMIFS(TaxableValuation[Taxable Commercial],TaxableValuation[Dist],$C61:$E61,TaxableValuation[Tif_NonTIF],$A$4))</f>
        <v>42171272</v>
      </c>
      <c r="L61" s="8">
        <f>SUMPRODUCT(SUMIFS(TaxableValuation[Taxable Industrial],TaxableValuation[Dist],$C61:$E61,TaxableValuation[Tif_NonTIF],$A$4))</f>
        <v>2258211</v>
      </c>
      <c r="M61" s="8">
        <f>SUMPRODUCT(SUMIFS(TaxableValuation[Taxable Reserved],TaxableValuation[Dist],$C61:$E61,TaxableValuation[Tif_NonTIF],$A$4))</f>
        <v>0</v>
      </c>
      <c r="N61" s="8">
        <f>SUMPRODUCT(SUMIFS(TaxableValuation[Taxable Reserved2],TaxableValuation[Dist],$C61:$E61,TaxableValuation[Tif_NonTIF],$A$4))</f>
        <v>0</v>
      </c>
      <c r="O61" s="8">
        <f>SUMPRODUCT(SUMIFS(TaxableValuation[Taxable Railroads],TaxableValuation[Dist],$C61:$E61,TaxableValuation[Tif_NonTIF],$A$4))</f>
        <v>52371222</v>
      </c>
      <c r="P61" s="8">
        <f>SUMPRODUCT(SUMIFS(TaxableValuation[Taxable Utilities],TaxableValuation[Dist],$C61:$E61,TaxableValuation[Tif_NonTIF],$A$4))</f>
        <v>0</v>
      </c>
      <c r="Q61" s="8">
        <f>SUMPRODUCT(SUMIFS(TaxableValuation[Taxable Other],TaxableValuation[Dist],$C61:$E61,TaxableValuation[Tif_NonTIF],$A$4))</f>
        <v>10046</v>
      </c>
      <c r="R61" s="8">
        <f>SUMPRODUCT(SUMIFS(TaxableValuation[Taxable Gross],TaxableValuation[Dist],$C61:$E61,TaxableValuation[Tif_NonTIF],$A$4))</f>
        <v>412807654</v>
      </c>
      <c r="S61" s="8">
        <f>SUMPRODUCT(SUMIFS(TaxableValuation[Taxable Military Exempt],TaxableValuation[Dist],$C61:$E61,TaxableValuation[Tif_NonTIF],$A$4))</f>
        <v>1448542</v>
      </c>
      <c r="T61" s="8">
        <f>SUMPRODUCT(SUMIFS(TaxableValuation[Taxable Homestead Exempt],TaxableValuation[Dist],$C61:$E61,TaxableValuation[Tif_NonTIF],$A$4))</f>
        <v>4491028</v>
      </c>
      <c r="U61" s="8">
        <f>SUMPRODUCT(SUMIFS(TaxableValuation[Taxable Net],TaxableValuation[Dist],$C61:$E61,TaxableValuation[Tif_NonTIF],$A$4))</f>
        <v>406868084</v>
      </c>
      <c r="V61" s="8">
        <f>SUMPRODUCT(SUMIFS(TaxableValuation[Taxable Gas &amp; Elec Utilities],TaxableValuation[Dist],$C61:$E61,TaxableValuation[Tif_NonTIF],$A$4))</f>
        <v>10026628</v>
      </c>
      <c r="W61" s="8">
        <f t="shared" si="0"/>
        <v>416894712</v>
      </c>
    </row>
    <row r="62" spans="1:23" x14ac:dyDescent="0.25">
      <c r="A62">
        <f>'Assessed Non-TIF_Combined'!A62</f>
        <v>2026</v>
      </c>
      <c r="B62" t="str">
        <f>'Assessed Non-TIF_Combined'!B62</f>
        <v>07</v>
      </c>
      <c r="C62" t="str">
        <f>'Assessed Non-TIF_Combined'!C62</f>
        <v>1116</v>
      </c>
      <c r="D62" t="str">
        <f>'Assessed Non-TIF_Combined'!D62</f>
        <v/>
      </c>
      <c r="E62" t="str">
        <f>'Assessed Non-TIF_Combined'!E62</f>
        <v/>
      </c>
      <c r="F62" t="str">
        <f>'Assessed Non-TIF_Combined'!F62</f>
        <v>1116</v>
      </c>
      <c r="G62" t="str">
        <f>'Assessed Non-TIF_Combined'!G62</f>
        <v>Charles City</v>
      </c>
      <c r="H62" s="8">
        <f>SUMPRODUCT(SUMIFS(TaxableValuation[Taxable Residential],TaxableValuation[Dist],$C62:$E62,TaxableValuation[Tif_NonTIF],$A$4))</f>
        <v>307659924</v>
      </c>
      <c r="I62" s="8">
        <f>SUMPRODUCT(SUMIFS(TaxableValuation[Taxable Ag Land],TaxableValuation[Dist],$C62:$E62,TaxableValuation[Tif_NonTIF],$A$4))</f>
        <v>156816993</v>
      </c>
      <c r="J62" s="8">
        <f>SUMPRODUCT(SUMIFS(TaxableValuation[Taxable Ag Building],TaxableValuation[Dist],$C62:$E62,TaxableValuation[Tif_NonTIF],$A$4))</f>
        <v>16167055</v>
      </c>
      <c r="K62" s="8">
        <f>SUMPRODUCT(SUMIFS(TaxableValuation[Taxable Commercial],TaxableValuation[Dist],$C62:$E62,TaxableValuation[Tif_NonTIF],$A$4))</f>
        <v>62971022</v>
      </c>
      <c r="L62" s="8">
        <f>SUMPRODUCT(SUMIFS(TaxableValuation[Taxable Industrial],TaxableValuation[Dist],$C62:$E62,TaxableValuation[Tif_NonTIF],$A$4))</f>
        <v>80236652</v>
      </c>
      <c r="M62" s="8">
        <f>SUMPRODUCT(SUMIFS(TaxableValuation[Taxable Reserved],TaxableValuation[Dist],$C62:$E62,TaxableValuation[Tif_NonTIF],$A$4))</f>
        <v>0</v>
      </c>
      <c r="N62" s="8">
        <f>SUMPRODUCT(SUMIFS(TaxableValuation[Taxable Reserved2],TaxableValuation[Dist],$C62:$E62,TaxableValuation[Tif_NonTIF],$A$4))</f>
        <v>0</v>
      </c>
      <c r="O62" s="8">
        <f>SUMPRODUCT(SUMIFS(TaxableValuation[Taxable Railroads],TaxableValuation[Dist],$C62:$E62,TaxableValuation[Tif_NonTIF],$A$4))</f>
        <v>9214068</v>
      </c>
      <c r="P62" s="8">
        <f>SUMPRODUCT(SUMIFS(TaxableValuation[Taxable Utilities],TaxableValuation[Dist],$C62:$E62,TaxableValuation[Tif_NonTIF],$A$4))</f>
        <v>5596878</v>
      </c>
      <c r="Q62" s="8">
        <f>SUMPRODUCT(SUMIFS(TaxableValuation[Taxable Other],TaxableValuation[Dist],$C62:$E62,TaxableValuation[Tif_NonTIF],$A$4))</f>
        <v>0</v>
      </c>
      <c r="R62" s="8">
        <f>SUMPRODUCT(SUMIFS(TaxableValuation[Taxable Gross],TaxableValuation[Dist],$C62:$E62,TaxableValuation[Tif_NonTIF],$A$4))</f>
        <v>638662592</v>
      </c>
      <c r="S62" s="8">
        <f>SUMPRODUCT(SUMIFS(TaxableValuation[Taxable Military Exempt],TaxableValuation[Dist],$C62:$E62,TaxableValuation[Tif_NonTIF],$A$4))</f>
        <v>1944000</v>
      </c>
      <c r="T62" s="8">
        <f>SUMPRODUCT(SUMIFS(TaxableValuation[Taxable Homestead Exempt],TaxableValuation[Dist],$C62:$E62,TaxableValuation[Tif_NonTIF],$A$4))</f>
        <v>6942000</v>
      </c>
      <c r="U62" s="8">
        <f>SUMPRODUCT(SUMIFS(TaxableValuation[Taxable Net],TaxableValuation[Dist],$C62:$E62,TaxableValuation[Tif_NonTIF],$A$4))</f>
        <v>629776592</v>
      </c>
      <c r="V62" s="8">
        <f>SUMPRODUCT(SUMIFS(TaxableValuation[Taxable Gas &amp; Elec Utilities],TaxableValuation[Dist],$C62:$E62,TaxableValuation[Tif_NonTIF],$A$4))</f>
        <v>25202740</v>
      </c>
      <c r="W62" s="8">
        <f t="shared" si="0"/>
        <v>654979332</v>
      </c>
    </row>
    <row r="63" spans="1:23" x14ac:dyDescent="0.25">
      <c r="A63">
        <f>'Assessed Non-TIF_Combined'!A63</f>
        <v>2026</v>
      </c>
      <c r="B63" t="str">
        <f>'Assessed Non-TIF_Combined'!B63</f>
        <v>12</v>
      </c>
      <c r="C63" t="str">
        <f>'Assessed Non-TIF_Combined'!C63</f>
        <v>1134</v>
      </c>
      <c r="D63" t="str">
        <f>'Assessed Non-TIF_Combined'!D63</f>
        <v/>
      </c>
      <c r="E63" t="str">
        <f>'Assessed Non-TIF_Combined'!E63</f>
        <v/>
      </c>
      <c r="F63" t="str">
        <f>'Assessed Non-TIF_Combined'!F63</f>
        <v>1134</v>
      </c>
      <c r="G63" t="str">
        <f>'Assessed Non-TIF_Combined'!G63</f>
        <v>Charter Oak-Ute</v>
      </c>
      <c r="H63" s="8">
        <f>SUMPRODUCT(SUMIFS(TaxableValuation[Taxable Residential],TaxableValuation[Dist],$C63:$E63,TaxableValuation[Tif_NonTIF],$A$4))</f>
        <v>42701725</v>
      </c>
      <c r="I63" s="8">
        <f>SUMPRODUCT(SUMIFS(TaxableValuation[Taxable Ag Land],TaxableValuation[Dist],$C63:$E63,TaxableValuation[Tif_NonTIF],$A$4))</f>
        <v>160491747</v>
      </c>
      <c r="J63" s="8">
        <f>SUMPRODUCT(SUMIFS(TaxableValuation[Taxable Ag Building],TaxableValuation[Dist],$C63:$E63,TaxableValuation[Tif_NonTIF],$A$4))</f>
        <v>10485414</v>
      </c>
      <c r="K63" s="8">
        <f>SUMPRODUCT(SUMIFS(TaxableValuation[Taxable Commercial],TaxableValuation[Dist],$C63:$E63,TaxableValuation[Tif_NonTIF],$A$4))</f>
        <v>11953177</v>
      </c>
      <c r="L63" s="8">
        <f>SUMPRODUCT(SUMIFS(TaxableValuation[Taxable Industrial],TaxableValuation[Dist],$C63:$E63,TaxableValuation[Tif_NonTIF],$A$4))</f>
        <v>738840</v>
      </c>
      <c r="M63" s="8">
        <f>SUMPRODUCT(SUMIFS(TaxableValuation[Taxable Reserved],TaxableValuation[Dist],$C63:$E63,TaxableValuation[Tif_NonTIF],$A$4))</f>
        <v>0</v>
      </c>
      <c r="N63" s="8">
        <f>SUMPRODUCT(SUMIFS(TaxableValuation[Taxable Reserved2],TaxableValuation[Dist],$C63:$E63,TaxableValuation[Tif_NonTIF],$A$4))</f>
        <v>0</v>
      </c>
      <c r="O63" s="8">
        <f>SUMPRODUCT(SUMIFS(TaxableValuation[Taxable Railroads],TaxableValuation[Dist],$C63:$E63,TaxableValuation[Tif_NonTIF],$A$4))</f>
        <v>0</v>
      </c>
      <c r="P63" s="8">
        <f>SUMPRODUCT(SUMIFS(TaxableValuation[Taxable Utilities],TaxableValuation[Dist],$C63:$E63,TaxableValuation[Tif_NonTIF],$A$4))</f>
        <v>390387</v>
      </c>
      <c r="Q63" s="8">
        <f>SUMPRODUCT(SUMIFS(TaxableValuation[Taxable Other],TaxableValuation[Dist],$C63:$E63,TaxableValuation[Tif_NonTIF],$A$4))</f>
        <v>0</v>
      </c>
      <c r="R63" s="8">
        <f>SUMPRODUCT(SUMIFS(TaxableValuation[Taxable Gross],TaxableValuation[Dist],$C63:$E63,TaxableValuation[Tif_NonTIF],$A$4))</f>
        <v>226761290</v>
      </c>
      <c r="S63" s="8">
        <f>SUMPRODUCT(SUMIFS(TaxableValuation[Taxable Military Exempt],TaxableValuation[Dist],$C63:$E63,TaxableValuation[Tif_NonTIF],$A$4))</f>
        <v>380000</v>
      </c>
      <c r="T63" s="8">
        <f>SUMPRODUCT(SUMIFS(TaxableValuation[Taxable Homestead Exempt],TaxableValuation[Dist],$C63:$E63,TaxableValuation[Tif_NonTIF],$A$4))</f>
        <v>1214782</v>
      </c>
      <c r="U63" s="8">
        <f>SUMPRODUCT(SUMIFS(TaxableValuation[Taxable Net],TaxableValuation[Dist],$C63:$E63,TaxableValuation[Tif_NonTIF],$A$4))</f>
        <v>225166508</v>
      </c>
      <c r="V63" s="8">
        <f>SUMPRODUCT(SUMIFS(TaxableValuation[Taxable Gas &amp; Elec Utilities],TaxableValuation[Dist],$C63:$E63,TaxableValuation[Tif_NonTIF],$A$4))</f>
        <v>2597790</v>
      </c>
      <c r="W63" s="8">
        <f t="shared" si="0"/>
        <v>227764298</v>
      </c>
    </row>
    <row r="64" spans="1:23" x14ac:dyDescent="0.25">
      <c r="A64">
        <f>'Assessed Non-TIF_Combined'!A64</f>
        <v>2026</v>
      </c>
      <c r="B64" t="str">
        <f>'Assessed Non-TIF_Combined'!B64</f>
        <v>12</v>
      </c>
      <c r="C64" t="str">
        <f>'Assessed Non-TIF_Combined'!C64</f>
        <v>1152</v>
      </c>
      <c r="D64" t="str">
        <f>'Assessed Non-TIF_Combined'!D64</f>
        <v/>
      </c>
      <c r="E64" t="str">
        <f>'Assessed Non-TIF_Combined'!E64</f>
        <v/>
      </c>
      <c r="F64" t="str">
        <f>'Assessed Non-TIF_Combined'!F64</f>
        <v>1152</v>
      </c>
      <c r="G64" t="str">
        <f>'Assessed Non-TIF_Combined'!G64</f>
        <v>Cherokee</v>
      </c>
      <c r="H64" s="8">
        <f>SUMPRODUCT(SUMIFS(TaxableValuation[Taxable Residential],TaxableValuation[Dist],$C64:$E64,TaxableValuation[Tif_NonTIF],$A$4))</f>
        <v>182269507</v>
      </c>
      <c r="I64" s="8">
        <f>SUMPRODUCT(SUMIFS(TaxableValuation[Taxable Ag Land],TaxableValuation[Dist],$C64:$E64,TaxableValuation[Tif_NonTIF],$A$4))</f>
        <v>85194819</v>
      </c>
      <c r="J64" s="8">
        <f>SUMPRODUCT(SUMIFS(TaxableValuation[Taxable Ag Building],TaxableValuation[Dist],$C64:$E64,TaxableValuation[Tif_NonTIF],$A$4))</f>
        <v>5860945</v>
      </c>
      <c r="K64" s="8">
        <f>SUMPRODUCT(SUMIFS(TaxableValuation[Taxable Commercial],TaxableValuation[Dist],$C64:$E64,TaxableValuation[Tif_NonTIF],$A$4))</f>
        <v>60855310</v>
      </c>
      <c r="L64" s="8">
        <f>SUMPRODUCT(SUMIFS(TaxableValuation[Taxable Industrial],TaxableValuation[Dist],$C64:$E64,TaxableValuation[Tif_NonTIF],$A$4))</f>
        <v>12918636</v>
      </c>
      <c r="M64" s="8">
        <f>SUMPRODUCT(SUMIFS(TaxableValuation[Taxable Reserved],TaxableValuation[Dist],$C64:$E64,TaxableValuation[Tif_NonTIF],$A$4))</f>
        <v>0</v>
      </c>
      <c r="N64" s="8">
        <f>SUMPRODUCT(SUMIFS(TaxableValuation[Taxable Reserved2],TaxableValuation[Dist],$C64:$E64,TaxableValuation[Tif_NonTIF],$A$4))</f>
        <v>0</v>
      </c>
      <c r="O64" s="8">
        <f>SUMPRODUCT(SUMIFS(TaxableValuation[Taxable Railroads],TaxableValuation[Dist],$C64:$E64,TaxableValuation[Tif_NonTIF],$A$4))</f>
        <v>2255457</v>
      </c>
      <c r="P64" s="8">
        <f>SUMPRODUCT(SUMIFS(TaxableValuation[Taxable Utilities],TaxableValuation[Dist],$C64:$E64,TaxableValuation[Tif_NonTIF],$A$4))</f>
        <v>31627757</v>
      </c>
      <c r="Q64" s="8">
        <f>SUMPRODUCT(SUMIFS(TaxableValuation[Taxable Other],TaxableValuation[Dist],$C64:$E64,TaxableValuation[Tif_NonTIF],$A$4))</f>
        <v>0</v>
      </c>
      <c r="R64" s="8">
        <f>SUMPRODUCT(SUMIFS(TaxableValuation[Taxable Gross],TaxableValuation[Dist],$C64:$E64,TaxableValuation[Tif_NonTIF],$A$4))</f>
        <v>380982431</v>
      </c>
      <c r="S64" s="8">
        <f>SUMPRODUCT(SUMIFS(TaxableValuation[Taxable Military Exempt],TaxableValuation[Dist],$C64:$E64,TaxableValuation[Tif_NonTIF],$A$4))</f>
        <v>1247497</v>
      </c>
      <c r="T64" s="8">
        <f>SUMPRODUCT(SUMIFS(TaxableValuation[Taxable Homestead Exempt],TaxableValuation[Dist],$C64:$E64,TaxableValuation[Tif_NonTIF],$A$4))</f>
        <v>1673750</v>
      </c>
      <c r="U64" s="8">
        <f>SUMPRODUCT(SUMIFS(TaxableValuation[Taxable Net],TaxableValuation[Dist],$C64:$E64,TaxableValuation[Tif_NonTIF],$A$4))</f>
        <v>378061184</v>
      </c>
      <c r="V64" s="8">
        <f>SUMPRODUCT(SUMIFS(TaxableValuation[Taxable Gas &amp; Elec Utilities],TaxableValuation[Dist],$C64:$E64,TaxableValuation[Tif_NonTIF],$A$4))</f>
        <v>4851262</v>
      </c>
      <c r="W64" s="8">
        <f t="shared" si="0"/>
        <v>382912446</v>
      </c>
    </row>
    <row r="65" spans="1:23" x14ac:dyDescent="0.25">
      <c r="A65">
        <f>'Assessed Non-TIF_Combined'!A65</f>
        <v>2026</v>
      </c>
      <c r="B65" t="str">
        <f>'Assessed Non-TIF_Combined'!B65</f>
        <v>13</v>
      </c>
      <c r="C65" t="str">
        <f>'Assessed Non-TIF_Combined'!C65</f>
        <v>1197</v>
      </c>
      <c r="D65" t="str">
        <f>'Assessed Non-TIF_Combined'!D65</f>
        <v/>
      </c>
      <c r="E65" t="str">
        <f>'Assessed Non-TIF_Combined'!E65</f>
        <v/>
      </c>
      <c r="F65" t="str">
        <f>'Assessed Non-TIF_Combined'!F65</f>
        <v>1197</v>
      </c>
      <c r="G65" t="str">
        <f>'Assessed Non-TIF_Combined'!G65</f>
        <v>Clarinda</v>
      </c>
      <c r="H65" s="8">
        <f>SUMPRODUCT(SUMIFS(TaxableValuation[Taxable Residential],TaxableValuation[Dist],$C65:$E65,TaxableValuation[Tif_NonTIF],$A$4))</f>
        <v>171799291</v>
      </c>
      <c r="I65" s="8">
        <f>SUMPRODUCT(SUMIFS(TaxableValuation[Taxable Ag Land],TaxableValuation[Dist],$C65:$E65,TaxableValuation[Tif_NonTIF],$A$4))</f>
        <v>125892433</v>
      </c>
      <c r="J65" s="8">
        <f>SUMPRODUCT(SUMIFS(TaxableValuation[Taxable Ag Building],TaxableValuation[Dist],$C65:$E65,TaxableValuation[Tif_NonTIF],$A$4))</f>
        <v>7013189</v>
      </c>
      <c r="K65" s="8">
        <f>SUMPRODUCT(SUMIFS(TaxableValuation[Taxable Commercial],TaxableValuation[Dist],$C65:$E65,TaxableValuation[Tif_NonTIF],$A$4))</f>
        <v>36003345</v>
      </c>
      <c r="L65" s="8">
        <f>SUMPRODUCT(SUMIFS(TaxableValuation[Taxable Industrial],TaxableValuation[Dist],$C65:$E65,TaxableValuation[Tif_NonTIF],$A$4))</f>
        <v>17640115</v>
      </c>
      <c r="M65" s="8">
        <f>SUMPRODUCT(SUMIFS(TaxableValuation[Taxable Reserved],TaxableValuation[Dist],$C65:$E65,TaxableValuation[Tif_NonTIF],$A$4))</f>
        <v>0</v>
      </c>
      <c r="N65" s="8">
        <f>SUMPRODUCT(SUMIFS(TaxableValuation[Taxable Reserved2],TaxableValuation[Dist],$C65:$E65,TaxableValuation[Tif_NonTIF],$A$4))</f>
        <v>0</v>
      </c>
      <c r="O65" s="8">
        <f>SUMPRODUCT(SUMIFS(TaxableValuation[Taxable Railroads],TaxableValuation[Dist],$C65:$E65,TaxableValuation[Tif_NonTIF],$A$4))</f>
        <v>0</v>
      </c>
      <c r="P65" s="8">
        <f>SUMPRODUCT(SUMIFS(TaxableValuation[Taxable Utilities],TaxableValuation[Dist],$C65:$E65,TaxableValuation[Tif_NonTIF],$A$4))</f>
        <v>0</v>
      </c>
      <c r="Q65" s="8">
        <f>SUMPRODUCT(SUMIFS(TaxableValuation[Taxable Other],TaxableValuation[Dist],$C65:$E65,TaxableValuation[Tif_NonTIF],$A$4))</f>
        <v>0</v>
      </c>
      <c r="R65" s="8">
        <f>SUMPRODUCT(SUMIFS(TaxableValuation[Taxable Gross],TaxableValuation[Dist],$C65:$E65,TaxableValuation[Tif_NonTIF],$A$4))</f>
        <v>358348373</v>
      </c>
      <c r="S65" s="8">
        <f>SUMPRODUCT(SUMIFS(TaxableValuation[Taxable Military Exempt],TaxableValuation[Dist],$C65:$E65,TaxableValuation[Tif_NonTIF],$A$4))</f>
        <v>1144000</v>
      </c>
      <c r="T65" s="8">
        <f>SUMPRODUCT(SUMIFS(TaxableValuation[Taxable Homestead Exempt],TaxableValuation[Dist],$C65:$E65,TaxableValuation[Tif_NonTIF],$A$4))</f>
        <v>3903250</v>
      </c>
      <c r="U65" s="8">
        <f>SUMPRODUCT(SUMIFS(TaxableValuation[Taxable Net],TaxableValuation[Dist],$C65:$E65,TaxableValuation[Tif_NonTIF],$A$4))</f>
        <v>353301123</v>
      </c>
      <c r="V65" s="8">
        <f>SUMPRODUCT(SUMIFS(TaxableValuation[Taxable Gas &amp; Elec Utilities],TaxableValuation[Dist],$C65:$E65,TaxableValuation[Tif_NonTIF],$A$4))</f>
        <v>18301258</v>
      </c>
      <c r="W65" s="8">
        <f t="shared" si="0"/>
        <v>371602381</v>
      </c>
    </row>
    <row r="66" spans="1:23" x14ac:dyDescent="0.25">
      <c r="A66">
        <f>'Assessed Non-TIF_Combined'!A66</f>
        <v>2026</v>
      </c>
      <c r="B66" t="str">
        <f>'Assessed Non-TIF_Combined'!B66</f>
        <v>05</v>
      </c>
      <c r="C66" t="str">
        <f>'Assessed Non-TIF_Combined'!C66</f>
        <v>1206</v>
      </c>
      <c r="D66" t="str">
        <f>'Assessed Non-TIF_Combined'!D66</f>
        <v>1854</v>
      </c>
      <c r="E66" t="str">
        <f>'Assessed Non-TIF_Combined'!E66</f>
        <v/>
      </c>
      <c r="F66" t="str">
        <f>'Assessed Non-TIF_Combined'!F66</f>
        <v>1206</v>
      </c>
      <c r="G66" t="str">
        <f>'Assessed Non-TIF_Combined'!G66</f>
        <v>Clarion-Goldfield-Dows</v>
      </c>
      <c r="H66" s="8">
        <f>SUMPRODUCT(SUMIFS(TaxableValuation[Taxable Residential],TaxableValuation[Dist],$C66:$E66,TaxableValuation[Tif_NonTIF],$A$4))</f>
        <v>161943562</v>
      </c>
      <c r="I66" s="8">
        <f>SUMPRODUCT(SUMIFS(TaxableValuation[Taxable Ag Land],TaxableValuation[Dist],$C66:$E66,TaxableValuation[Tif_NonTIF],$A$4))</f>
        <v>283009462</v>
      </c>
      <c r="J66" s="8">
        <f>SUMPRODUCT(SUMIFS(TaxableValuation[Taxable Ag Building],TaxableValuation[Dist],$C66:$E66,TaxableValuation[Tif_NonTIF],$A$4))</f>
        <v>25893124</v>
      </c>
      <c r="K66" s="8">
        <f>SUMPRODUCT(SUMIFS(TaxableValuation[Taxable Commercial],TaxableValuation[Dist],$C66:$E66,TaxableValuation[Tif_NonTIF],$A$4))</f>
        <v>49914782</v>
      </c>
      <c r="L66" s="8">
        <f>SUMPRODUCT(SUMIFS(TaxableValuation[Taxable Industrial],TaxableValuation[Dist],$C66:$E66,TaxableValuation[Tif_NonTIF],$A$4))</f>
        <v>24522932</v>
      </c>
      <c r="M66" s="8">
        <f>SUMPRODUCT(SUMIFS(TaxableValuation[Taxable Reserved],TaxableValuation[Dist],$C66:$E66,TaxableValuation[Tif_NonTIF],$A$4))</f>
        <v>0</v>
      </c>
      <c r="N66" s="8">
        <f>SUMPRODUCT(SUMIFS(TaxableValuation[Taxable Reserved2],TaxableValuation[Dist],$C66:$E66,TaxableValuation[Tif_NonTIF],$A$4))</f>
        <v>0</v>
      </c>
      <c r="O66" s="8">
        <f>SUMPRODUCT(SUMIFS(TaxableValuation[Taxable Railroads],TaxableValuation[Dist],$C66:$E66,TaxableValuation[Tif_NonTIF],$A$4))</f>
        <v>41542395</v>
      </c>
      <c r="P66" s="8">
        <f>SUMPRODUCT(SUMIFS(TaxableValuation[Taxable Utilities],TaxableValuation[Dist],$C66:$E66,TaxableValuation[Tif_NonTIF],$A$4))</f>
        <v>10419702</v>
      </c>
      <c r="Q66" s="8">
        <f>SUMPRODUCT(SUMIFS(TaxableValuation[Taxable Other],TaxableValuation[Dist],$C66:$E66,TaxableValuation[Tif_NonTIF],$A$4))</f>
        <v>86</v>
      </c>
      <c r="R66" s="8">
        <f>SUMPRODUCT(SUMIFS(TaxableValuation[Taxable Gross],TaxableValuation[Dist],$C66:$E66,TaxableValuation[Tif_NonTIF],$A$4))</f>
        <v>597246045</v>
      </c>
      <c r="S66" s="8">
        <f>SUMPRODUCT(SUMIFS(TaxableValuation[Taxable Military Exempt],TaxableValuation[Dist],$C66:$E66,TaxableValuation[Tif_NonTIF],$A$4))</f>
        <v>864000</v>
      </c>
      <c r="T66" s="8">
        <f>SUMPRODUCT(SUMIFS(TaxableValuation[Taxable Homestead Exempt],TaxableValuation[Dist],$C66:$E66,TaxableValuation[Tif_NonTIF],$A$4))</f>
        <v>2808000</v>
      </c>
      <c r="U66" s="8">
        <f>SUMPRODUCT(SUMIFS(TaxableValuation[Taxable Net],TaxableValuation[Dist],$C66:$E66,TaxableValuation[Tif_NonTIF],$A$4))</f>
        <v>593574045</v>
      </c>
      <c r="V66" s="8">
        <f>SUMPRODUCT(SUMIFS(TaxableValuation[Taxable Gas &amp; Elec Utilities],TaxableValuation[Dist],$C66:$E66,TaxableValuation[Tif_NonTIF],$A$4))</f>
        <v>12791821</v>
      </c>
      <c r="W66" s="8">
        <f t="shared" si="0"/>
        <v>606365866</v>
      </c>
    </row>
    <row r="67" spans="1:23" x14ac:dyDescent="0.25">
      <c r="A67">
        <f>'Assessed Non-TIF_Combined'!A67</f>
        <v>2026</v>
      </c>
      <c r="B67" t="str">
        <f>'Assessed Non-TIF_Combined'!B67</f>
        <v>13</v>
      </c>
      <c r="C67" t="str">
        <f>'Assessed Non-TIF_Combined'!C67</f>
        <v>1211</v>
      </c>
      <c r="D67" t="str">
        <f>'Assessed Non-TIF_Combined'!D67</f>
        <v/>
      </c>
      <c r="E67" t="str">
        <f>'Assessed Non-TIF_Combined'!E67</f>
        <v/>
      </c>
      <c r="F67" t="str">
        <f>'Assessed Non-TIF_Combined'!F67</f>
        <v>1211</v>
      </c>
      <c r="G67" t="str">
        <f>'Assessed Non-TIF_Combined'!G67</f>
        <v>Clarke</v>
      </c>
      <c r="H67" s="8">
        <f>SUMPRODUCT(SUMIFS(TaxableValuation[Taxable Residential],TaxableValuation[Dist],$C67:$E67,TaxableValuation[Tif_NonTIF],$A$4))</f>
        <v>211469738</v>
      </c>
      <c r="I67" s="8">
        <f>SUMPRODUCT(SUMIFS(TaxableValuation[Taxable Ag Land],TaxableValuation[Dist],$C67:$E67,TaxableValuation[Tif_NonTIF],$A$4))</f>
        <v>78133759</v>
      </c>
      <c r="J67" s="8">
        <f>SUMPRODUCT(SUMIFS(TaxableValuation[Taxable Ag Building],TaxableValuation[Dist],$C67:$E67,TaxableValuation[Tif_NonTIF],$A$4))</f>
        <v>6951787</v>
      </c>
      <c r="K67" s="8">
        <f>SUMPRODUCT(SUMIFS(TaxableValuation[Taxable Commercial],TaxableValuation[Dist],$C67:$E67,TaxableValuation[Tif_NonTIF],$A$4))</f>
        <v>66724946</v>
      </c>
      <c r="L67" s="8">
        <f>SUMPRODUCT(SUMIFS(TaxableValuation[Taxable Industrial],TaxableValuation[Dist],$C67:$E67,TaxableValuation[Tif_NonTIF],$A$4))</f>
        <v>25406174</v>
      </c>
      <c r="M67" s="8">
        <f>SUMPRODUCT(SUMIFS(TaxableValuation[Taxable Reserved],TaxableValuation[Dist],$C67:$E67,TaxableValuation[Tif_NonTIF],$A$4))</f>
        <v>0</v>
      </c>
      <c r="N67" s="8">
        <f>SUMPRODUCT(SUMIFS(TaxableValuation[Taxable Reserved2],TaxableValuation[Dist],$C67:$E67,TaxableValuation[Tif_NonTIF],$A$4))</f>
        <v>0</v>
      </c>
      <c r="O67" s="8">
        <f>SUMPRODUCT(SUMIFS(TaxableValuation[Taxable Railroads],TaxableValuation[Dist],$C67:$E67,TaxableValuation[Tif_NonTIF],$A$4))</f>
        <v>18942016</v>
      </c>
      <c r="P67" s="8">
        <f>SUMPRODUCT(SUMIFS(TaxableValuation[Taxable Utilities],TaxableValuation[Dist],$C67:$E67,TaxableValuation[Tif_NonTIF],$A$4))</f>
        <v>3936612</v>
      </c>
      <c r="Q67" s="8">
        <f>SUMPRODUCT(SUMIFS(TaxableValuation[Taxable Other],TaxableValuation[Dist],$C67:$E67,TaxableValuation[Tif_NonTIF],$A$4))</f>
        <v>0</v>
      </c>
      <c r="R67" s="8">
        <f>SUMPRODUCT(SUMIFS(TaxableValuation[Taxable Gross],TaxableValuation[Dist],$C67:$E67,TaxableValuation[Tif_NonTIF],$A$4))</f>
        <v>411565032</v>
      </c>
      <c r="S67" s="8">
        <f>SUMPRODUCT(SUMIFS(TaxableValuation[Taxable Military Exempt],TaxableValuation[Dist],$C67:$E67,TaxableValuation[Tif_NonTIF],$A$4))</f>
        <v>1233929</v>
      </c>
      <c r="T67" s="8">
        <f>SUMPRODUCT(SUMIFS(TaxableValuation[Taxable Homestead Exempt],TaxableValuation[Dist],$C67:$E67,TaxableValuation[Tif_NonTIF],$A$4))</f>
        <v>3695039</v>
      </c>
      <c r="U67" s="8">
        <f>SUMPRODUCT(SUMIFS(TaxableValuation[Taxable Net],TaxableValuation[Dist],$C67:$E67,TaxableValuation[Tif_NonTIF],$A$4))</f>
        <v>406636064</v>
      </c>
      <c r="V67" s="8">
        <f>SUMPRODUCT(SUMIFS(TaxableValuation[Taxable Gas &amp; Elec Utilities],TaxableValuation[Dist],$C67:$E67,TaxableValuation[Tif_NonTIF],$A$4))</f>
        <v>7846512</v>
      </c>
      <c r="W67" s="8">
        <f t="shared" si="0"/>
        <v>414482576</v>
      </c>
    </row>
    <row r="68" spans="1:23" x14ac:dyDescent="0.25">
      <c r="A68">
        <f>'Assessed Non-TIF_Combined'!A68</f>
        <v>2026</v>
      </c>
      <c r="B68" t="str">
        <f>'Assessed Non-TIF_Combined'!B68</f>
        <v>07</v>
      </c>
      <c r="C68" t="str">
        <f>'Assessed Non-TIF_Combined'!C68</f>
        <v>1215</v>
      </c>
      <c r="D68" t="str">
        <f>'Assessed Non-TIF_Combined'!D68</f>
        <v/>
      </c>
      <c r="E68" t="str">
        <f>'Assessed Non-TIF_Combined'!E68</f>
        <v/>
      </c>
      <c r="F68" t="str">
        <f>'Assessed Non-TIF_Combined'!F68</f>
        <v>1215</v>
      </c>
      <c r="G68" t="str">
        <f>'Assessed Non-TIF_Combined'!G68</f>
        <v>Clarksville</v>
      </c>
      <c r="H68" s="8">
        <f>SUMPRODUCT(SUMIFS(TaxableValuation[Taxable Residential],TaxableValuation[Dist],$C68:$E68,TaxableValuation[Tif_NonTIF],$A$4))</f>
        <v>62749667</v>
      </c>
      <c r="I68" s="8">
        <f>SUMPRODUCT(SUMIFS(TaxableValuation[Taxable Ag Land],TaxableValuation[Dist],$C68:$E68,TaxableValuation[Tif_NonTIF],$A$4))</f>
        <v>46782915</v>
      </c>
      <c r="J68" s="8">
        <f>SUMPRODUCT(SUMIFS(TaxableValuation[Taxable Ag Building],TaxableValuation[Dist],$C68:$E68,TaxableValuation[Tif_NonTIF],$A$4))</f>
        <v>3366391</v>
      </c>
      <c r="K68" s="8">
        <f>SUMPRODUCT(SUMIFS(TaxableValuation[Taxable Commercial],TaxableValuation[Dist],$C68:$E68,TaxableValuation[Tif_NonTIF],$A$4))</f>
        <v>4750835</v>
      </c>
      <c r="L68" s="8">
        <f>SUMPRODUCT(SUMIFS(TaxableValuation[Taxable Industrial],TaxableValuation[Dist],$C68:$E68,TaxableValuation[Tif_NonTIF],$A$4))</f>
        <v>1164695</v>
      </c>
      <c r="M68" s="8">
        <f>SUMPRODUCT(SUMIFS(TaxableValuation[Taxable Reserved],TaxableValuation[Dist],$C68:$E68,TaxableValuation[Tif_NonTIF],$A$4))</f>
        <v>0</v>
      </c>
      <c r="N68" s="8">
        <f>SUMPRODUCT(SUMIFS(TaxableValuation[Taxable Reserved2],TaxableValuation[Dist],$C68:$E68,TaxableValuation[Tif_NonTIF],$A$4))</f>
        <v>0</v>
      </c>
      <c r="O68" s="8">
        <f>SUMPRODUCT(SUMIFS(TaxableValuation[Taxable Railroads],TaxableValuation[Dist],$C68:$E68,TaxableValuation[Tif_NonTIF],$A$4))</f>
        <v>2217634</v>
      </c>
      <c r="P68" s="8">
        <f>SUMPRODUCT(SUMIFS(TaxableValuation[Taxable Utilities],TaxableValuation[Dist],$C68:$E68,TaxableValuation[Tif_NonTIF],$A$4))</f>
        <v>251231</v>
      </c>
      <c r="Q68" s="8">
        <f>SUMPRODUCT(SUMIFS(TaxableValuation[Taxable Other],TaxableValuation[Dist],$C68:$E68,TaxableValuation[Tif_NonTIF],$A$4))</f>
        <v>0</v>
      </c>
      <c r="R68" s="8">
        <f>SUMPRODUCT(SUMIFS(TaxableValuation[Taxable Gross],TaxableValuation[Dist],$C68:$E68,TaxableValuation[Tif_NonTIF],$A$4))</f>
        <v>121283368</v>
      </c>
      <c r="S68" s="8">
        <f>SUMPRODUCT(SUMIFS(TaxableValuation[Taxable Military Exempt],TaxableValuation[Dist],$C68:$E68,TaxableValuation[Tif_NonTIF],$A$4))</f>
        <v>408000</v>
      </c>
      <c r="T68" s="8">
        <f>SUMPRODUCT(SUMIFS(TaxableValuation[Taxable Homestead Exempt],TaxableValuation[Dist],$C68:$E68,TaxableValuation[Tif_NonTIF],$A$4))</f>
        <v>1378000</v>
      </c>
      <c r="U68" s="8">
        <f>SUMPRODUCT(SUMIFS(TaxableValuation[Taxable Net],TaxableValuation[Dist],$C68:$E68,TaxableValuation[Tif_NonTIF],$A$4))</f>
        <v>119497368</v>
      </c>
      <c r="V68" s="8">
        <f>SUMPRODUCT(SUMIFS(TaxableValuation[Taxable Gas &amp; Elec Utilities],TaxableValuation[Dist],$C68:$E68,TaxableValuation[Tif_NonTIF],$A$4))</f>
        <v>4125098</v>
      </c>
      <c r="W68" s="8">
        <f t="shared" si="0"/>
        <v>123622466</v>
      </c>
    </row>
    <row r="69" spans="1:23" x14ac:dyDescent="0.25">
      <c r="A69">
        <f>'Assessed Non-TIF_Combined'!A69</f>
        <v>2026</v>
      </c>
      <c r="B69" t="str">
        <f>'Assessed Non-TIF_Combined'!B69</f>
        <v>05</v>
      </c>
      <c r="C69" t="str">
        <f>'Assessed Non-TIF_Combined'!C69</f>
        <v>1218</v>
      </c>
      <c r="D69" t="str">
        <f>'Assessed Non-TIF_Combined'!D69</f>
        <v/>
      </c>
      <c r="E69" t="str">
        <f>'Assessed Non-TIF_Combined'!E69</f>
        <v/>
      </c>
      <c r="F69" t="str">
        <f>'Assessed Non-TIF_Combined'!F69</f>
        <v>1218</v>
      </c>
      <c r="G69" t="str">
        <f>'Assessed Non-TIF_Combined'!G69</f>
        <v>Clay Central-Everly</v>
      </c>
      <c r="H69" s="8">
        <f>SUMPRODUCT(SUMIFS(TaxableValuation[Taxable Residential],TaxableValuation[Dist],$C69:$E69,TaxableValuation[Tif_NonTIF],$A$4))</f>
        <v>63104591</v>
      </c>
      <c r="I69" s="8">
        <f>SUMPRODUCT(SUMIFS(TaxableValuation[Taxable Ag Land],TaxableValuation[Dist],$C69:$E69,TaxableValuation[Tif_NonTIF],$A$4))</f>
        <v>177899821</v>
      </c>
      <c r="J69" s="8">
        <f>SUMPRODUCT(SUMIFS(TaxableValuation[Taxable Ag Building],TaxableValuation[Dist],$C69:$E69,TaxableValuation[Tif_NonTIF],$A$4))</f>
        <v>10109178</v>
      </c>
      <c r="K69" s="8">
        <f>SUMPRODUCT(SUMIFS(TaxableValuation[Taxable Commercial],TaxableValuation[Dist],$C69:$E69,TaxableValuation[Tif_NonTIF],$A$4))</f>
        <v>22202629</v>
      </c>
      <c r="L69" s="8">
        <f>SUMPRODUCT(SUMIFS(TaxableValuation[Taxable Industrial],TaxableValuation[Dist],$C69:$E69,TaxableValuation[Tif_NonTIF],$A$4))</f>
        <v>19614754</v>
      </c>
      <c r="M69" s="8">
        <f>SUMPRODUCT(SUMIFS(TaxableValuation[Taxable Reserved],TaxableValuation[Dist],$C69:$E69,TaxableValuation[Tif_NonTIF],$A$4))</f>
        <v>0</v>
      </c>
      <c r="N69" s="8">
        <f>SUMPRODUCT(SUMIFS(TaxableValuation[Taxable Reserved2],TaxableValuation[Dist],$C69:$E69,TaxableValuation[Tif_NonTIF],$A$4))</f>
        <v>0</v>
      </c>
      <c r="O69" s="8">
        <f>SUMPRODUCT(SUMIFS(TaxableValuation[Taxable Railroads],TaxableValuation[Dist],$C69:$E69,TaxableValuation[Tif_NonTIF],$A$4))</f>
        <v>1935434</v>
      </c>
      <c r="P69" s="8">
        <f>SUMPRODUCT(SUMIFS(TaxableValuation[Taxable Utilities],TaxableValuation[Dist],$C69:$E69,TaxableValuation[Tif_NonTIF],$A$4))</f>
        <v>5109443</v>
      </c>
      <c r="Q69" s="8">
        <f>SUMPRODUCT(SUMIFS(TaxableValuation[Taxable Other],TaxableValuation[Dist],$C69:$E69,TaxableValuation[Tif_NonTIF],$A$4))</f>
        <v>0</v>
      </c>
      <c r="R69" s="8">
        <f>SUMPRODUCT(SUMIFS(TaxableValuation[Taxable Gross],TaxableValuation[Dist],$C69:$E69,TaxableValuation[Tif_NonTIF],$A$4))</f>
        <v>299975850</v>
      </c>
      <c r="S69" s="8">
        <f>SUMPRODUCT(SUMIFS(TaxableValuation[Taxable Military Exempt],TaxableValuation[Dist],$C69:$E69,TaxableValuation[Tif_NonTIF],$A$4))</f>
        <v>467894</v>
      </c>
      <c r="T69" s="8">
        <f>SUMPRODUCT(SUMIFS(TaxableValuation[Taxable Homestead Exempt],TaxableValuation[Dist],$C69:$E69,TaxableValuation[Tif_NonTIF],$A$4))</f>
        <v>1228500</v>
      </c>
      <c r="U69" s="8">
        <f>SUMPRODUCT(SUMIFS(TaxableValuation[Taxable Net],TaxableValuation[Dist],$C69:$E69,TaxableValuation[Tif_NonTIF],$A$4))</f>
        <v>298279456</v>
      </c>
      <c r="V69" s="8">
        <f>SUMPRODUCT(SUMIFS(TaxableValuation[Taxable Gas &amp; Elec Utilities],TaxableValuation[Dist],$C69:$E69,TaxableValuation[Tif_NonTIF],$A$4))</f>
        <v>27145906</v>
      </c>
      <c r="W69" s="8">
        <f t="shared" si="0"/>
        <v>325425362</v>
      </c>
    </row>
    <row r="70" spans="1:23" x14ac:dyDescent="0.25">
      <c r="A70">
        <f>'Assessed Non-TIF_Combined'!A70</f>
        <v>2026</v>
      </c>
      <c r="B70" t="str">
        <f>'Assessed Non-TIF_Combined'!B70</f>
        <v>01</v>
      </c>
      <c r="C70" t="str">
        <f>'Assessed Non-TIF_Combined'!C70</f>
        <v>2763</v>
      </c>
      <c r="D70" t="str">
        <f>'Assessed Non-TIF_Combined'!D70</f>
        <v/>
      </c>
      <c r="E70" t="str">
        <f>'Assessed Non-TIF_Combined'!E70</f>
        <v/>
      </c>
      <c r="F70" t="str">
        <f>'Assessed Non-TIF_Combined'!F70</f>
        <v>2763</v>
      </c>
      <c r="G70" t="str">
        <f>'Assessed Non-TIF_Combined'!G70</f>
        <v>Clayton Ridge</v>
      </c>
      <c r="H70" s="8">
        <f>SUMPRODUCT(SUMIFS(TaxableValuation[Taxable Residential],TaxableValuation[Dist],$C70:$E70,TaxableValuation[Tif_NonTIF],$A$4))</f>
        <v>242355671</v>
      </c>
      <c r="I70" s="8">
        <f>SUMPRODUCT(SUMIFS(TaxableValuation[Taxable Ag Land],TaxableValuation[Dist],$C70:$E70,TaxableValuation[Tif_NonTIF],$A$4))</f>
        <v>101156606</v>
      </c>
      <c r="J70" s="8">
        <f>SUMPRODUCT(SUMIFS(TaxableValuation[Taxable Ag Building],TaxableValuation[Dist],$C70:$E70,TaxableValuation[Tif_NonTIF],$A$4))</f>
        <v>8933037</v>
      </c>
      <c r="K70" s="8">
        <f>SUMPRODUCT(SUMIFS(TaxableValuation[Taxable Commercial],TaxableValuation[Dist],$C70:$E70,TaxableValuation[Tif_NonTIF],$A$4))</f>
        <v>29660998</v>
      </c>
      <c r="L70" s="8">
        <f>SUMPRODUCT(SUMIFS(TaxableValuation[Taxable Industrial],TaxableValuation[Dist],$C70:$E70,TaxableValuation[Tif_NonTIF],$A$4))</f>
        <v>11959833</v>
      </c>
      <c r="M70" s="8">
        <f>SUMPRODUCT(SUMIFS(TaxableValuation[Taxable Reserved],TaxableValuation[Dist],$C70:$E70,TaxableValuation[Tif_NonTIF],$A$4))</f>
        <v>0</v>
      </c>
      <c r="N70" s="8">
        <f>SUMPRODUCT(SUMIFS(TaxableValuation[Taxable Reserved2],TaxableValuation[Dist],$C70:$E70,TaxableValuation[Tif_NonTIF],$A$4))</f>
        <v>0</v>
      </c>
      <c r="O70" s="8">
        <f>SUMPRODUCT(SUMIFS(TaxableValuation[Taxable Railroads],TaxableValuation[Dist],$C70:$E70,TaxableValuation[Tif_NonTIF],$A$4))</f>
        <v>7242637</v>
      </c>
      <c r="P70" s="8">
        <f>SUMPRODUCT(SUMIFS(TaxableValuation[Taxable Utilities],TaxableValuation[Dist],$C70:$E70,TaxableValuation[Tif_NonTIF],$A$4))</f>
        <v>3839493</v>
      </c>
      <c r="Q70" s="8">
        <f>SUMPRODUCT(SUMIFS(TaxableValuation[Taxable Other],TaxableValuation[Dist],$C70:$E70,TaxableValuation[Tif_NonTIF],$A$4))</f>
        <v>0</v>
      </c>
      <c r="R70" s="8">
        <f>SUMPRODUCT(SUMIFS(TaxableValuation[Taxable Gross],TaxableValuation[Dist],$C70:$E70,TaxableValuation[Tif_NonTIF],$A$4))</f>
        <v>405148275</v>
      </c>
      <c r="S70" s="8">
        <f>SUMPRODUCT(SUMIFS(TaxableValuation[Taxable Military Exempt],TaxableValuation[Dist],$C70:$E70,TaxableValuation[Tif_NonTIF],$A$4))</f>
        <v>1132000</v>
      </c>
      <c r="T70" s="8">
        <f>SUMPRODUCT(SUMIFS(TaxableValuation[Taxable Homestead Exempt],TaxableValuation[Dist],$C70:$E70,TaxableValuation[Tif_NonTIF],$A$4))</f>
        <v>4815041</v>
      </c>
      <c r="U70" s="8">
        <f>SUMPRODUCT(SUMIFS(TaxableValuation[Taxable Net],TaxableValuation[Dist],$C70:$E70,TaxableValuation[Tif_NonTIF],$A$4))</f>
        <v>399201234</v>
      </c>
      <c r="V70" s="8">
        <f>SUMPRODUCT(SUMIFS(TaxableValuation[Taxable Gas &amp; Elec Utilities],TaxableValuation[Dist],$C70:$E70,TaxableValuation[Tif_NonTIF],$A$4))</f>
        <v>4439125</v>
      </c>
      <c r="W70" s="8">
        <f t="shared" si="0"/>
        <v>403640359</v>
      </c>
    </row>
    <row r="71" spans="1:23" x14ac:dyDescent="0.25">
      <c r="A71">
        <f>'Assessed Non-TIF_Combined'!A71</f>
        <v>2026</v>
      </c>
      <c r="B71" t="str">
        <f>'Assessed Non-TIF_Combined'!B71</f>
        <v>10</v>
      </c>
      <c r="C71" t="str">
        <f>'Assessed Non-TIF_Combined'!C71</f>
        <v>1221</v>
      </c>
      <c r="D71" t="str">
        <f>'Assessed Non-TIF_Combined'!D71</f>
        <v>0216</v>
      </c>
      <c r="E71" t="str">
        <f>'Assessed Non-TIF_Combined'!E71</f>
        <v/>
      </c>
      <c r="F71" t="str">
        <f>'Assessed Non-TIF_Combined'!F71</f>
        <v>1221</v>
      </c>
      <c r="G71" t="str">
        <f>'Assessed Non-TIF_Combined'!G71</f>
        <v>Clear Creek-Amana</v>
      </c>
      <c r="H71" s="8">
        <f>SUMPRODUCT(SUMIFS(TaxableValuation[Taxable Residential],TaxableValuation[Dist],$C71:$E71,TaxableValuation[Tif_NonTIF],$A$4))</f>
        <v>925185004</v>
      </c>
      <c r="I71" s="8">
        <f>SUMPRODUCT(SUMIFS(TaxableValuation[Taxable Ag Land],TaxableValuation[Dist],$C71:$E71,TaxableValuation[Tif_NonTIF],$A$4))</f>
        <v>81786017</v>
      </c>
      <c r="J71" s="8">
        <f>SUMPRODUCT(SUMIFS(TaxableValuation[Taxable Ag Building],TaxableValuation[Dist],$C71:$E71,TaxableValuation[Tif_NonTIF],$A$4))</f>
        <v>5871488</v>
      </c>
      <c r="K71" s="8">
        <f>SUMPRODUCT(SUMIFS(TaxableValuation[Taxable Commercial],TaxableValuation[Dist],$C71:$E71,TaxableValuation[Tif_NonTIF],$A$4))</f>
        <v>423471150</v>
      </c>
      <c r="L71" s="8">
        <f>SUMPRODUCT(SUMIFS(TaxableValuation[Taxable Industrial],TaxableValuation[Dist],$C71:$E71,TaxableValuation[Tif_NonTIF],$A$4))</f>
        <v>43172244</v>
      </c>
      <c r="M71" s="8">
        <f>SUMPRODUCT(SUMIFS(TaxableValuation[Taxable Reserved],TaxableValuation[Dist],$C71:$E71,TaxableValuation[Tif_NonTIF],$A$4))</f>
        <v>0</v>
      </c>
      <c r="N71" s="8">
        <f>SUMPRODUCT(SUMIFS(TaxableValuation[Taxable Reserved2],TaxableValuation[Dist],$C71:$E71,TaxableValuation[Tif_NonTIF],$A$4))</f>
        <v>0</v>
      </c>
      <c r="O71" s="8">
        <f>SUMPRODUCT(SUMIFS(TaxableValuation[Taxable Railroads],TaxableValuation[Dist],$C71:$E71,TaxableValuation[Tif_NonTIF],$A$4))</f>
        <v>21661296</v>
      </c>
      <c r="P71" s="8">
        <f>SUMPRODUCT(SUMIFS(TaxableValuation[Taxable Utilities],TaxableValuation[Dist],$C71:$E71,TaxableValuation[Tif_NonTIF],$A$4))</f>
        <v>6586075</v>
      </c>
      <c r="Q71" s="8">
        <f>SUMPRODUCT(SUMIFS(TaxableValuation[Taxable Other],TaxableValuation[Dist],$C71:$E71,TaxableValuation[Tif_NonTIF],$A$4))</f>
        <v>0</v>
      </c>
      <c r="R71" s="8">
        <f>SUMPRODUCT(SUMIFS(TaxableValuation[Taxable Gross],TaxableValuation[Dist],$C71:$E71,TaxableValuation[Tif_NonTIF],$A$4))</f>
        <v>1507733274</v>
      </c>
      <c r="S71" s="8">
        <f>SUMPRODUCT(SUMIFS(TaxableValuation[Taxable Military Exempt],TaxableValuation[Dist],$C71:$E71,TaxableValuation[Tif_NonTIF],$A$4))</f>
        <v>1664000</v>
      </c>
      <c r="T71" s="8">
        <f>SUMPRODUCT(SUMIFS(TaxableValuation[Taxable Homestead Exempt],TaxableValuation[Dist],$C71:$E71,TaxableValuation[Tif_NonTIF],$A$4))</f>
        <v>5752500</v>
      </c>
      <c r="U71" s="8">
        <f>SUMPRODUCT(SUMIFS(TaxableValuation[Taxable Net],TaxableValuation[Dist],$C71:$E71,TaxableValuation[Tif_NonTIF],$A$4))</f>
        <v>1500316774</v>
      </c>
      <c r="V71" s="8">
        <f>SUMPRODUCT(SUMIFS(TaxableValuation[Taxable Gas &amp; Elec Utilities],TaxableValuation[Dist],$C71:$E71,TaxableValuation[Tif_NonTIF],$A$4))</f>
        <v>22130470</v>
      </c>
      <c r="W71" s="8">
        <f t="shared" si="0"/>
        <v>1522447244</v>
      </c>
    </row>
    <row r="72" spans="1:23" x14ac:dyDescent="0.25">
      <c r="A72">
        <f>'Assessed Non-TIF_Combined'!A72</f>
        <v>2026</v>
      </c>
      <c r="B72" t="str">
        <f>'Assessed Non-TIF_Combined'!B72</f>
        <v>07</v>
      </c>
      <c r="C72" t="str">
        <f>'Assessed Non-TIF_Combined'!C72</f>
        <v>1233</v>
      </c>
      <c r="D72" t="str">
        <f>'Assessed Non-TIF_Combined'!D72</f>
        <v/>
      </c>
      <c r="E72" t="str">
        <f>'Assessed Non-TIF_Combined'!E72</f>
        <v/>
      </c>
      <c r="F72" t="str">
        <f>'Assessed Non-TIF_Combined'!F72</f>
        <v>1233</v>
      </c>
      <c r="G72" t="str">
        <f>'Assessed Non-TIF_Combined'!G72</f>
        <v>Clear Lake</v>
      </c>
      <c r="H72" s="8">
        <f>SUMPRODUCT(SUMIFS(TaxableValuation[Taxable Residential],TaxableValuation[Dist],$C72:$E72,TaxableValuation[Tif_NonTIF],$A$4))</f>
        <v>791810501</v>
      </c>
      <c r="I72" s="8">
        <f>SUMPRODUCT(SUMIFS(TaxableValuation[Taxable Ag Land],TaxableValuation[Dist],$C72:$E72,TaxableValuation[Tif_NonTIF],$A$4))</f>
        <v>62789737</v>
      </c>
      <c r="J72" s="8">
        <f>SUMPRODUCT(SUMIFS(TaxableValuation[Taxable Ag Building],TaxableValuation[Dist],$C72:$E72,TaxableValuation[Tif_NonTIF],$A$4))</f>
        <v>3685560</v>
      </c>
      <c r="K72" s="8">
        <f>SUMPRODUCT(SUMIFS(TaxableValuation[Taxable Commercial],TaxableValuation[Dist],$C72:$E72,TaxableValuation[Tif_NonTIF],$A$4))</f>
        <v>152476767</v>
      </c>
      <c r="L72" s="8">
        <f>SUMPRODUCT(SUMIFS(TaxableValuation[Taxable Industrial],TaxableValuation[Dist],$C72:$E72,TaxableValuation[Tif_NonTIF],$A$4))</f>
        <v>10366258</v>
      </c>
      <c r="M72" s="8">
        <f>SUMPRODUCT(SUMIFS(TaxableValuation[Taxable Reserved],TaxableValuation[Dist],$C72:$E72,TaxableValuation[Tif_NonTIF],$A$4))</f>
        <v>0</v>
      </c>
      <c r="N72" s="8">
        <f>SUMPRODUCT(SUMIFS(TaxableValuation[Taxable Reserved2],TaxableValuation[Dist],$C72:$E72,TaxableValuation[Tif_NonTIF],$A$4))</f>
        <v>0</v>
      </c>
      <c r="O72" s="8">
        <f>SUMPRODUCT(SUMIFS(TaxableValuation[Taxable Railroads],TaxableValuation[Dist],$C72:$E72,TaxableValuation[Tif_NonTIF],$A$4))</f>
        <v>2603657</v>
      </c>
      <c r="P72" s="8">
        <f>SUMPRODUCT(SUMIFS(TaxableValuation[Taxable Utilities],TaxableValuation[Dist],$C72:$E72,TaxableValuation[Tif_NonTIF],$A$4))</f>
        <v>22560716</v>
      </c>
      <c r="Q72" s="8">
        <f>SUMPRODUCT(SUMIFS(TaxableValuation[Taxable Other],TaxableValuation[Dist],$C72:$E72,TaxableValuation[Tif_NonTIF],$A$4))</f>
        <v>0</v>
      </c>
      <c r="R72" s="8">
        <f>SUMPRODUCT(SUMIFS(TaxableValuation[Taxable Gross],TaxableValuation[Dist],$C72:$E72,TaxableValuation[Tif_NonTIF],$A$4))</f>
        <v>1046293196</v>
      </c>
      <c r="S72" s="8">
        <f>SUMPRODUCT(SUMIFS(TaxableValuation[Taxable Military Exempt],TaxableValuation[Dist],$C72:$E72,TaxableValuation[Tif_NonTIF],$A$4))</f>
        <v>1412000</v>
      </c>
      <c r="T72" s="8">
        <f>SUMPRODUCT(SUMIFS(TaxableValuation[Taxable Homestead Exempt],TaxableValuation[Dist],$C72:$E72,TaxableValuation[Tif_NonTIF],$A$4))</f>
        <v>5044000</v>
      </c>
      <c r="U72" s="8">
        <f>SUMPRODUCT(SUMIFS(TaxableValuation[Taxable Net],TaxableValuation[Dist],$C72:$E72,TaxableValuation[Tif_NonTIF],$A$4))</f>
        <v>1039837196</v>
      </c>
      <c r="V72" s="8">
        <f>SUMPRODUCT(SUMIFS(TaxableValuation[Taxable Gas &amp; Elec Utilities],TaxableValuation[Dist],$C72:$E72,TaxableValuation[Tif_NonTIF],$A$4))</f>
        <v>62287689</v>
      </c>
      <c r="W72" s="8">
        <f t="shared" ref="W72:W135" si="1">SUM(U72:V72)</f>
        <v>1102124885</v>
      </c>
    </row>
    <row r="73" spans="1:23" x14ac:dyDescent="0.25">
      <c r="A73">
        <f>'Assessed Non-TIF_Combined'!A73</f>
        <v>2026</v>
      </c>
      <c r="B73" t="str">
        <f>'Assessed Non-TIF_Combined'!B73</f>
        <v>09</v>
      </c>
      <c r="C73" t="str">
        <f>'Assessed Non-TIF_Combined'!C73</f>
        <v>1278</v>
      </c>
      <c r="D73" t="str">
        <f>'Assessed Non-TIF_Combined'!D73</f>
        <v/>
      </c>
      <c r="E73" t="str">
        <f>'Assessed Non-TIF_Combined'!E73</f>
        <v/>
      </c>
      <c r="F73" t="str">
        <f>'Assessed Non-TIF_Combined'!F73</f>
        <v>1278</v>
      </c>
      <c r="G73" t="str">
        <f>'Assessed Non-TIF_Combined'!G73</f>
        <v>Clinton</v>
      </c>
      <c r="H73" s="8">
        <f>SUMPRODUCT(SUMIFS(TaxableValuation[Taxable Residential],TaxableValuation[Dist],$C73:$E73,TaxableValuation[Tif_NonTIF],$A$4))</f>
        <v>552168824</v>
      </c>
      <c r="I73" s="8">
        <f>SUMPRODUCT(SUMIFS(TaxableValuation[Taxable Ag Land],TaxableValuation[Dist],$C73:$E73,TaxableValuation[Tif_NonTIF],$A$4))</f>
        <v>6614773</v>
      </c>
      <c r="J73" s="8">
        <f>SUMPRODUCT(SUMIFS(TaxableValuation[Taxable Ag Building],TaxableValuation[Dist],$C73:$E73,TaxableValuation[Tif_NonTIF],$A$4))</f>
        <v>805035</v>
      </c>
      <c r="K73" s="8">
        <f>SUMPRODUCT(SUMIFS(TaxableValuation[Taxable Commercial],TaxableValuation[Dist],$C73:$E73,TaxableValuation[Tif_NonTIF],$A$4))</f>
        <v>224920689</v>
      </c>
      <c r="L73" s="8">
        <f>SUMPRODUCT(SUMIFS(TaxableValuation[Taxable Industrial],TaxableValuation[Dist],$C73:$E73,TaxableValuation[Tif_NonTIF],$A$4))</f>
        <v>144437060</v>
      </c>
      <c r="M73" s="8">
        <f>SUMPRODUCT(SUMIFS(TaxableValuation[Taxable Reserved],TaxableValuation[Dist],$C73:$E73,TaxableValuation[Tif_NonTIF],$A$4))</f>
        <v>0</v>
      </c>
      <c r="N73" s="8">
        <f>SUMPRODUCT(SUMIFS(TaxableValuation[Taxable Reserved2],TaxableValuation[Dist],$C73:$E73,TaxableValuation[Tif_NonTIF],$A$4))</f>
        <v>0</v>
      </c>
      <c r="O73" s="8">
        <f>SUMPRODUCT(SUMIFS(TaxableValuation[Taxable Railroads],TaxableValuation[Dist],$C73:$E73,TaxableValuation[Tif_NonTIF],$A$4))</f>
        <v>8139345</v>
      </c>
      <c r="P73" s="8">
        <f>SUMPRODUCT(SUMIFS(TaxableValuation[Taxable Utilities],TaxableValuation[Dist],$C73:$E73,TaxableValuation[Tif_NonTIF],$A$4))</f>
        <v>0</v>
      </c>
      <c r="Q73" s="8">
        <f>SUMPRODUCT(SUMIFS(TaxableValuation[Taxable Other],TaxableValuation[Dist],$C73:$E73,TaxableValuation[Tif_NonTIF],$A$4))</f>
        <v>446750</v>
      </c>
      <c r="R73" s="8">
        <f>SUMPRODUCT(SUMIFS(TaxableValuation[Taxable Gross],TaxableValuation[Dist],$C73:$E73,TaxableValuation[Tif_NonTIF],$A$4))</f>
        <v>937532476</v>
      </c>
      <c r="S73" s="8">
        <f>SUMPRODUCT(SUMIFS(TaxableValuation[Taxable Military Exempt],TaxableValuation[Dist],$C73:$E73,TaxableValuation[Tif_NonTIF],$A$4))</f>
        <v>4108000</v>
      </c>
      <c r="T73" s="8">
        <f>SUMPRODUCT(SUMIFS(TaxableValuation[Taxable Homestead Exempt],TaxableValuation[Dist],$C73:$E73,TaxableValuation[Tif_NonTIF],$A$4))</f>
        <v>11940500</v>
      </c>
      <c r="U73" s="8">
        <f>SUMPRODUCT(SUMIFS(TaxableValuation[Taxable Net],TaxableValuation[Dist],$C73:$E73,TaxableValuation[Tif_NonTIF],$A$4))</f>
        <v>921483976</v>
      </c>
      <c r="V73" s="8">
        <f>SUMPRODUCT(SUMIFS(TaxableValuation[Taxable Gas &amp; Elec Utilities],TaxableValuation[Dist],$C73:$E73,TaxableValuation[Tif_NonTIF],$A$4))</f>
        <v>80489821</v>
      </c>
      <c r="W73" s="8">
        <f t="shared" si="1"/>
        <v>1001973797</v>
      </c>
    </row>
    <row r="74" spans="1:23" x14ac:dyDescent="0.25">
      <c r="A74">
        <f>'Assessed Non-TIF_Combined'!A74</f>
        <v>2026</v>
      </c>
      <c r="B74" t="str">
        <f>'Assessed Non-TIF_Combined'!B74</f>
        <v>11</v>
      </c>
      <c r="C74" t="str">
        <f>'Assessed Non-TIF_Combined'!C74</f>
        <v>1332</v>
      </c>
      <c r="D74" t="str">
        <f>'Assessed Non-TIF_Combined'!D74</f>
        <v/>
      </c>
      <c r="E74" t="str">
        <f>'Assessed Non-TIF_Combined'!E74</f>
        <v/>
      </c>
      <c r="F74" t="str">
        <f>'Assessed Non-TIF_Combined'!F74</f>
        <v>1332</v>
      </c>
      <c r="G74" t="str">
        <f>'Assessed Non-TIF_Combined'!G74</f>
        <v>Colfax-Mingo</v>
      </c>
      <c r="H74" s="8">
        <f>SUMPRODUCT(SUMIFS(TaxableValuation[Taxable Residential],TaxableValuation[Dist],$C74:$E74,TaxableValuation[Tif_NonTIF],$A$4))</f>
        <v>157896055</v>
      </c>
      <c r="I74" s="8">
        <f>SUMPRODUCT(SUMIFS(TaxableValuation[Taxable Ag Land],TaxableValuation[Dist],$C74:$E74,TaxableValuation[Tif_NonTIF],$A$4))</f>
        <v>82632859</v>
      </c>
      <c r="J74" s="8">
        <f>SUMPRODUCT(SUMIFS(TaxableValuation[Taxable Ag Building],TaxableValuation[Dist],$C74:$E74,TaxableValuation[Tif_NonTIF],$A$4))</f>
        <v>3029948</v>
      </c>
      <c r="K74" s="8">
        <f>SUMPRODUCT(SUMIFS(TaxableValuation[Taxable Commercial],TaxableValuation[Dist],$C74:$E74,TaxableValuation[Tif_NonTIF],$A$4))</f>
        <v>25797804</v>
      </c>
      <c r="L74" s="8">
        <f>SUMPRODUCT(SUMIFS(TaxableValuation[Taxable Industrial],TaxableValuation[Dist],$C74:$E74,TaxableValuation[Tif_NonTIF],$A$4))</f>
        <v>954170</v>
      </c>
      <c r="M74" s="8">
        <f>SUMPRODUCT(SUMIFS(TaxableValuation[Taxable Reserved],TaxableValuation[Dist],$C74:$E74,TaxableValuation[Tif_NonTIF],$A$4))</f>
        <v>0</v>
      </c>
      <c r="N74" s="8">
        <f>SUMPRODUCT(SUMIFS(TaxableValuation[Taxable Reserved2],TaxableValuation[Dist],$C74:$E74,TaxableValuation[Tif_NonTIF],$A$4))</f>
        <v>0</v>
      </c>
      <c r="O74" s="8">
        <f>SUMPRODUCT(SUMIFS(TaxableValuation[Taxable Railroads],TaxableValuation[Dist],$C74:$E74,TaxableValuation[Tif_NonTIF],$A$4))</f>
        <v>2536648</v>
      </c>
      <c r="P74" s="8">
        <f>SUMPRODUCT(SUMIFS(TaxableValuation[Taxable Utilities],TaxableValuation[Dist],$C74:$E74,TaxableValuation[Tif_NonTIF],$A$4))</f>
        <v>35140403</v>
      </c>
      <c r="Q74" s="8">
        <f>SUMPRODUCT(SUMIFS(TaxableValuation[Taxable Other],TaxableValuation[Dist],$C74:$E74,TaxableValuation[Tif_NonTIF],$A$4))</f>
        <v>0</v>
      </c>
      <c r="R74" s="8">
        <f>SUMPRODUCT(SUMIFS(TaxableValuation[Taxable Gross],TaxableValuation[Dist],$C74:$E74,TaxableValuation[Tif_NonTIF],$A$4))</f>
        <v>307987887</v>
      </c>
      <c r="S74" s="8">
        <f>SUMPRODUCT(SUMIFS(TaxableValuation[Taxable Military Exempt],TaxableValuation[Dist],$C74:$E74,TaxableValuation[Tif_NonTIF],$A$4))</f>
        <v>592000</v>
      </c>
      <c r="T74" s="8">
        <f>SUMPRODUCT(SUMIFS(TaxableValuation[Taxable Homestead Exempt],TaxableValuation[Dist],$C74:$E74,TaxableValuation[Tif_NonTIF],$A$4))</f>
        <v>1683500</v>
      </c>
      <c r="U74" s="8">
        <f>SUMPRODUCT(SUMIFS(TaxableValuation[Taxable Net],TaxableValuation[Dist],$C74:$E74,TaxableValuation[Tif_NonTIF],$A$4))</f>
        <v>305712387</v>
      </c>
      <c r="V74" s="8">
        <f>SUMPRODUCT(SUMIFS(TaxableValuation[Taxable Gas &amp; Elec Utilities],TaxableValuation[Dist],$C74:$E74,TaxableValuation[Tif_NonTIF],$A$4))</f>
        <v>5869088</v>
      </c>
      <c r="W74" s="8">
        <f t="shared" si="1"/>
        <v>311581475</v>
      </c>
    </row>
    <row r="75" spans="1:23" x14ac:dyDescent="0.25">
      <c r="A75">
        <f>'Assessed Non-TIF_Combined'!A75</f>
        <v>2026</v>
      </c>
      <c r="B75" t="str">
        <f>'Assessed Non-TIF_Combined'!B75</f>
        <v>10</v>
      </c>
      <c r="C75" t="str">
        <f>'Assessed Non-TIF_Combined'!C75</f>
        <v>1337</v>
      </c>
      <c r="D75" t="str">
        <f>'Assessed Non-TIF_Combined'!D75</f>
        <v/>
      </c>
      <c r="E75" t="str">
        <f>'Assessed Non-TIF_Combined'!E75</f>
        <v/>
      </c>
      <c r="F75" t="str">
        <f>'Assessed Non-TIF_Combined'!F75</f>
        <v>1337</v>
      </c>
      <c r="G75" t="str">
        <f>'Assessed Non-TIF_Combined'!G75</f>
        <v>College Community</v>
      </c>
      <c r="H75" s="8">
        <f>SUMPRODUCT(SUMIFS(TaxableValuation[Taxable Residential],TaxableValuation[Dist],$C75:$E75,TaxableValuation[Tif_NonTIF],$A$4))</f>
        <v>1288018217</v>
      </c>
      <c r="I75" s="8">
        <f>SUMPRODUCT(SUMIFS(TaxableValuation[Taxable Ag Land],TaxableValuation[Dist],$C75:$E75,TaxableValuation[Tif_NonTIF],$A$4))</f>
        <v>75064226</v>
      </c>
      <c r="J75" s="8">
        <f>SUMPRODUCT(SUMIFS(TaxableValuation[Taxable Ag Building],TaxableValuation[Dist],$C75:$E75,TaxableValuation[Tif_NonTIF],$A$4))</f>
        <v>7939898</v>
      </c>
      <c r="K75" s="8">
        <f>SUMPRODUCT(SUMIFS(TaxableValuation[Taxable Commercial],TaxableValuation[Dist],$C75:$E75,TaxableValuation[Tif_NonTIF],$A$4))</f>
        <v>869769586</v>
      </c>
      <c r="L75" s="8">
        <f>SUMPRODUCT(SUMIFS(TaxableValuation[Taxable Industrial],TaxableValuation[Dist],$C75:$E75,TaxableValuation[Tif_NonTIF],$A$4))</f>
        <v>332676464</v>
      </c>
      <c r="M75" s="8">
        <f>SUMPRODUCT(SUMIFS(TaxableValuation[Taxable Reserved],TaxableValuation[Dist],$C75:$E75,TaxableValuation[Tif_NonTIF],$A$4))</f>
        <v>0</v>
      </c>
      <c r="N75" s="8">
        <f>SUMPRODUCT(SUMIFS(TaxableValuation[Taxable Reserved2],TaxableValuation[Dist],$C75:$E75,TaxableValuation[Tif_NonTIF],$A$4))</f>
        <v>0</v>
      </c>
      <c r="O75" s="8">
        <f>SUMPRODUCT(SUMIFS(TaxableValuation[Taxable Railroads],TaxableValuation[Dist],$C75:$E75,TaxableValuation[Tif_NonTIF],$A$4))</f>
        <v>42528125</v>
      </c>
      <c r="P75" s="8">
        <f>SUMPRODUCT(SUMIFS(TaxableValuation[Taxable Utilities],TaxableValuation[Dist],$C75:$E75,TaxableValuation[Tif_NonTIF],$A$4))</f>
        <v>13548773</v>
      </c>
      <c r="Q75" s="8">
        <f>SUMPRODUCT(SUMIFS(TaxableValuation[Taxable Other],TaxableValuation[Dist],$C75:$E75,TaxableValuation[Tif_NonTIF],$A$4))</f>
        <v>0</v>
      </c>
      <c r="R75" s="8">
        <f>SUMPRODUCT(SUMIFS(TaxableValuation[Taxable Gross],TaxableValuation[Dist],$C75:$E75,TaxableValuation[Tif_NonTIF],$A$4))</f>
        <v>2629545289</v>
      </c>
      <c r="S75" s="8">
        <f>SUMPRODUCT(SUMIFS(TaxableValuation[Taxable Military Exempt],TaxableValuation[Dist],$C75:$E75,TaxableValuation[Tif_NonTIF],$A$4))</f>
        <v>3636000</v>
      </c>
      <c r="T75" s="8">
        <f>SUMPRODUCT(SUMIFS(TaxableValuation[Taxable Homestead Exempt],TaxableValuation[Dist],$C75:$E75,TaxableValuation[Tif_NonTIF],$A$4))</f>
        <v>13026000</v>
      </c>
      <c r="U75" s="8">
        <f>SUMPRODUCT(SUMIFS(TaxableValuation[Taxable Net],TaxableValuation[Dist],$C75:$E75,TaxableValuation[Tif_NonTIF],$A$4))</f>
        <v>2612883289</v>
      </c>
      <c r="V75" s="8">
        <f>SUMPRODUCT(SUMIFS(TaxableValuation[Taxable Gas &amp; Elec Utilities],TaxableValuation[Dist],$C75:$E75,TaxableValuation[Tif_NonTIF],$A$4))</f>
        <v>158698798</v>
      </c>
      <c r="W75" s="8">
        <f t="shared" si="1"/>
        <v>2771582087</v>
      </c>
    </row>
    <row r="76" spans="1:23" x14ac:dyDescent="0.25">
      <c r="A76">
        <f>'Assessed Non-TIF_Combined'!A76</f>
        <v>2026</v>
      </c>
      <c r="B76" t="str">
        <f>'Assessed Non-TIF_Combined'!B76</f>
        <v>11</v>
      </c>
      <c r="C76" t="str">
        <f>'Assessed Non-TIF_Combined'!C76</f>
        <v>1350</v>
      </c>
      <c r="D76" t="str">
        <f>'Assessed Non-TIF_Combined'!D76</f>
        <v/>
      </c>
      <c r="E76" t="str">
        <f>'Assessed Non-TIF_Combined'!E76</f>
        <v/>
      </c>
      <c r="F76" t="str">
        <f>'Assessed Non-TIF_Combined'!F76</f>
        <v>1350</v>
      </c>
      <c r="G76" t="str">
        <f>'Assessed Non-TIF_Combined'!G76</f>
        <v>Collins-Maxwell</v>
      </c>
      <c r="H76" s="8">
        <f>SUMPRODUCT(SUMIFS(TaxableValuation[Taxable Residential],TaxableValuation[Dist],$C76:$E76,TaxableValuation[Tif_NonTIF],$A$4))</f>
        <v>112062040</v>
      </c>
      <c r="I76" s="8">
        <f>SUMPRODUCT(SUMIFS(TaxableValuation[Taxable Ag Land],TaxableValuation[Dist],$C76:$E76,TaxableValuation[Tif_NonTIF],$A$4))</f>
        <v>85281203</v>
      </c>
      <c r="J76" s="8">
        <f>SUMPRODUCT(SUMIFS(TaxableValuation[Taxable Ag Building],TaxableValuation[Dist],$C76:$E76,TaxableValuation[Tif_NonTIF],$A$4))</f>
        <v>3854076</v>
      </c>
      <c r="K76" s="8">
        <f>SUMPRODUCT(SUMIFS(TaxableValuation[Taxable Commercial],TaxableValuation[Dist],$C76:$E76,TaxableValuation[Tif_NonTIF],$A$4))</f>
        <v>4811521</v>
      </c>
      <c r="L76" s="8">
        <f>SUMPRODUCT(SUMIFS(TaxableValuation[Taxable Industrial],TaxableValuation[Dist],$C76:$E76,TaxableValuation[Tif_NonTIF],$A$4))</f>
        <v>0</v>
      </c>
      <c r="M76" s="8">
        <f>SUMPRODUCT(SUMIFS(TaxableValuation[Taxable Reserved],TaxableValuation[Dist],$C76:$E76,TaxableValuation[Tif_NonTIF],$A$4))</f>
        <v>0</v>
      </c>
      <c r="N76" s="8">
        <f>SUMPRODUCT(SUMIFS(TaxableValuation[Taxable Reserved2],TaxableValuation[Dist],$C76:$E76,TaxableValuation[Tif_NonTIF],$A$4))</f>
        <v>0</v>
      </c>
      <c r="O76" s="8">
        <f>SUMPRODUCT(SUMIFS(TaxableValuation[Taxable Railroads],TaxableValuation[Dist],$C76:$E76,TaxableValuation[Tif_NonTIF],$A$4))</f>
        <v>0</v>
      </c>
      <c r="P76" s="8">
        <f>SUMPRODUCT(SUMIFS(TaxableValuation[Taxable Utilities],TaxableValuation[Dist],$C76:$E76,TaxableValuation[Tif_NonTIF],$A$4))</f>
        <v>12535488</v>
      </c>
      <c r="Q76" s="8">
        <f>SUMPRODUCT(SUMIFS(TaxableValuation[Taxable Other],TaxableValuation[Dist],$C76:$E76,TaxableValuation[Tif_NonTIF],$A$4))</f>
        <v>0</v>
      </c>
      <c r="R76" s="8">
        <f>SUMPRODUCT(SUMIFS(TaxableValuation[Taxable Gross],TaxableValuation[Dist],$C76:$E76,TaxableValuation[Tif_NonTIF],$A$4))</f>
        <v>218544328</v>
      </c>
      <c r="S76" s="8">
        <f>SUMPRODUCT(SUMIFS(TaxableValuation[Taxable Military Exempt],TaxableValuation[Dist],$C76:$E76,TaxableValuation[Tif_NonTIF],$A$4))</f>
        <v>428106</v>
      </c>
      <c r="T76" s="8">
        <f>SUMPRODUCT(SUMIFS(TaxableValuation[Taxable Homestead Exempt],TaxableValuation[Dist],$C76:$E76,TaxableValuation[Tif_NonTIF],$A$4))</f>
        <v>1482000</v>
      </c>
      <c r="U76" s="8">
        <f>SUMPRODUCT(SUMIFS(TaxableValuation[Taxable Net],TaxableValuation[Dist],$C76:$E76,TaxableValuation[Tif_NonTIF],$A$4))</f>
        <v>216634222</v>
      </c>
      <c r="V76" s="8">
        <f>SUMPRODUCT(SUMIFS(TaxableValuation[Taxable Gas &amp; Elec Utilities],TaxableValuation[Dist],$C76:$E76,TaxableValuation[Tif_NonTIF],$A$4))</f>
        <v>3036964</v>
      </c>
      <c r="W76" s="8">
        <f t="shared" si="1"/>
        <v>219671186</v>
      </c>
    </row>
    <row r="77" spans="1:23" x14ac:dyDescent="0.25">
      <c r="A77">
        <f>'Assessed Non-TIF_Combined'!A77</f>
        <v>2026</v>
      </c>
      <c r="B77" t="str">
        <f>'Assessed Non-TIF_Combined'!B77</f>
        <v>11</v>
      </c>
      <c r="C77" t="str">
        <f>'Assessed Non-TIF_Combined'!C77</f>
        <v>1359</v>
      </c>
      <c r="D77" t="str">
        <f>'Assessed Non-TIF_Combined'!D77</f>
        <v/>
      </c>
      <c r="E77" t="str">
        <f>'Assessed Non-TIF_Combined'!E77</f>
        <v/>
      </c>
      <c r="F77" t="str">
        <f>'Assessed Non-TIF_Combined'!F77</f>
        <v>1359</v>
      </c>
      <c r="G77" t="str">
        <f>'Assessed Non-TIF_Combined'!G77</f>
        <v>Colo-Nesco</v>
      </c>
      <c r="H77" s="8">
        <f>SUMPRODUCT(SUMIFS(TaxableValuation[Taxable Residential],TaxableValuation[Dist],$C77:$E77,TaxableValuation[Tif_NonTIF],$A$4))</f>
        <v>112056060</v>
      </c>
      <c r="I77" s="8">
        <f>SUMPRODUCT(SUMIFS(TaxableValuation[Taxable Ag Land],TaxableValuation[Dist],$C77:$E77,TaxableValuation[Tif_NonTIF],$A$4))</f>
        <v>147242702</v>
      </c>
      <c r="J77" s="8">
        <f>SUMPRODUCT(SUMIFS(TaxableValuation[Taxable Ag Building],TaxableValuation[Dist],$C77:$E77,TaxableValuation[Tif_NonTIF],$A$4))</f>
        <v>6273909</v>
      </c>
      <c r="K77" s="8">
        <f>SUMPRODUCT(SUMIFS(TaxableValuation[Taxable Commercial],TaxableValuation[Dist],$C77:$E77,TaxableValuation[Tif_NonTIF],$A$4))</f>
        <v>13701739</v>
      </c>
      <c r="L77" s="8">
        <f>SUMPRODUCT(SUMIFS(TaxableValuation[Taxable Industrial],TaxableValuation[Dist],$C77:$E77,TaxableValuation[Tif_NonTIF],$A$4))</f>
        <v>57977662</v>
      </c>
      <c r="M77" s="8">
        <f>SUMPRODUCT(SUMIFS(TaxableValuation[Taxable Reserved],TaxableValuation[Dist],$C77:$E77,TaxableValuation[Tif_NonTIF],$A$4))</f>
        <v>0</v>
      </c>
      <c r="N77" s="8">
        <f>SUMPRODUCT(SUMIFS(TaxableValuation[Taxable Reserved2],TaxableValuation[Dist],$C77:$E77,TaxableValuation[Tif_NonTIF],$A$4))</f>
        <v>0</v>
      </c>
      <c r="O77" s="8">
        <f>SUMPRODUCT(SUMIFS(TaxableValuation[Taxable Railroads],TaxableValuation[Dist],$C77:$E77,TaxableValuation[Tif_NonTIF],$A$4))</f>
        <v>16555066</v>
      </c>
      <c r="P77" s="8">
        <f>SUMPRODUCT(SUMIFS(TaxableValuation[Taxable Utilities],TaxableValuation[Dist],$C77:$E77,TaxableValuation[Tif_NonTIF],$A$4))</f>
        <v>683277</v>
      </c>
      <c r="Q77" s="8">
        <f>SUMPRODUCT(SUMIFS(TaxableValuation[Taxable Other],TaxableValuation[Dist],$C77:$E77,TaxableValuation[Tif_NonTIF],$A$4))</f>
        <v>0</v>
      </c>
      <c r="R77" s="8">
        <f>SUMPRODUCT(SUMIFS(TaxableValuation[Taxable Gross],TaxableValuation[Dist],$C77:$E77,TaxableValuation[Tif_NonTIF],$A$4))</f>
        <v>354490415</v>
      </c>
      <c r="S77" s="8">
        <f>SUMPRODUCT(SUMIFS(TaxableValuation[Taxable Military Exempt],TaxableValuation[Dist],$C77:$E77,TaxableValuation[Tif_NonTIF],$A$4))</f>
        <v>415704</v>
      </c>
      <c r="T77" s="8">
        <f>SUMPRODUCT(SUMIFS(TaxableValuation[Taxable Homestead Exempt],TaxableValuation[Dist],$C77:$E77,TaxableValuation[Tif_NonTIF],$A$4))</f>
        <v>1813500</v>
      </c>
      <c r="U77" s="8">
        <f>SUMPRODUCT(SUMIFS(TaxableValuation[Taxable Net],TaxableValuation[Dist],$C77:$E77,TaxableValuation[Tif_NonTIF],$A$4))</f>
        <v>352261211</v>
      </c>
      <c r="V77" s="8">
        <f>SUMPRODUCT(SUMIFS(TaxableValuation[Taxable Gas &amp; Elec Utilities],TaxableValuation[Dist],$C77:$E77,TaxableValuation[Tif_NonTIF],$A$4))</f>
        <v>4286824</v>
      </c>
      <c r="W77" s="8">
        <f t="shared" si="1"/>
        <v>356548035</v>
      </c>
    </row>
    <row r="78" spans="1:23" x14ac:dyDescent="0.25">
      <c r="A78">
        <f>'Assessed Non-TIF_Combined'!A78</f>
        <v>2026</v>
      </c>
      <c r="B78" t="str">
        <f>'Assessed Non-TIF_Combined'!B78</f>
        <v>09</v>
      </c>
      <c r="C78" t="str">
        <f>'Assessed Non-TIF_Combined'!C78</f>
        <v>1368</v>
      </c>
      <c r="D78" t="str">
        <f>'Assessed Non-TIF_Combined'!D78</f>
        <v/>
      </c>
      <c r="E78" t="str">
        <f>'Assessed Non-TIF_Combined'!E78</f>
        <v/>
      </c>
      <c r="F78" t="str">
        <f>'Assessed Non-TIF_Combined'!F78</f>
        <v>1368</v>
      </c>
      <c r="G78" t="str">
        <f>'Assessed Non-TIF_Combined'!G78</f>
        <v>Columbus</v>
      </c>
      <c r="H78" s="8">
        <f>SUMPRODUCT(SUMIFS(TaxableValuation[Taxable Residential],TaxableValuation[Dist],$C78:$E78,TaxableValuation[Tif_NonTIF],$A$4))</f>
        <v>98334888</v>
      </c>
      <c r="I78" s="8">
        <f>SUMPRODUCT(SUMIFS(TaxableValuation[Taxable Ag Land],TaxableValuation[Dist],$C78:$E78,TaxableValuation[Tif_NonTIF],$A$4))</f>
        <v>83554804</v>
      </c>
      <c r="J78" s="8">
        <f>SUMPRODUCT(SUMIFS(TaxableValuation[Taxable Ag Building],TaxableValuation[Dist],$C78:$E78,TaxableValuation[Tif_NonTIF],$A$4))</f>
        <v>7975798</v>
      </c>
      <c r="K78" s="8">
        <f>SUMPRODUCT(SUMIFS(TaxableValuation[Taxable Commercial],TaxableValuation[Dist],$C78:$E78,TaxableValuation[Tif_NonTIF],$A$4))</f>
        <v>12607853</v>
      </c>
      <c r="L78" s="8">
        <f>SUMPRODUCT(SUMIFS(TaxableValuation[Taxable Industrial],TaxableValuation[Dist],$C78:$E78,TaxableValuation[Tif_NonTIF],$A$4))</f>
        <v>9243318</v>
      </c>
      <c r="M78" s="8">
        <f>SUMPRODUCT(SUMIFS(TaxableValuation[Taxable Reserved],TaxableValuation[Dist],$C78:$E78,TaxableValuation[Tif_NonTIF],$A$4))</f>
        <v>0</v>
      </c>
      <c r="N78" s="8">
        <f>SUMPRODUCT(SUMIFS(TaxableValuation[Taxable Reserved2],TaxableValuation[Dist],$C78:$E78,TaxableValuation[Tif_NonTIF],$A$4))</f>
        <v>0</v>
      </c>
      <c r="O78" s="8">
        <f>SUMPRODUCT(SUMIFS(TaxableValuation[Taxable Railroads],TaxableValuation[Dist],$C78:$E78,TaxableValuation[Tif_NonTIF],$A$4))</f>
        <v>2812270</v>
      </c>
      <c r="P78" s="8">
        <f>SUMPRODUCT(SUMIFS(TaxableValuation[Taxable Utilities],TaxableValuation[Dist],$C78:$E78,TaxableValuation[Tif_NonTIF],$A$4))</f>
        <v>90817264</v>
      </c>
      <c r="Q78" s="8">
        <f>SUMPRODUCT(SUMIFS(TaxableValuation[Taxable Other],TaxableValuation[Dist],$C78:$E78,TaxableValuation[Tif_NonTIF],$A$4))</f>
        <v>0</v>
      </c>
      <c r="R78" s="8">
        <f>SUMPRODUCT(SUMIFS(TaxableValuation[Taxable Gross],TaxableValuation[Dist],$C78:$E78,TaxableValuation[Tif_NonTIF],$A$4))</f>
        <v>305346195</v>
      </c>
      <c r="S78" s="8">
        <f>SUMPRODUCT(SUMIFS(TaxableValuation[Taxable Military Exempt],TaxableValuation[Dist],$C78:$E78,TaxableValuation[Tif_NonTIF],$A$4))</f>
        <v>572000</v>
      </c>
      <c r="T78" s="8">
        <f>SUMPRODUCT(SUMIFS(TaxableValuation[Taxable Homestead Exempt],TaxableValuation[Dist],$C78:$E78,TaxableValuation[Tif_NonTIF],$A$4))</f>
        <v>1599000</v>
      </c>
      <c r="U78" s="8">
        <f>SUMPRODUCT(SUMIFS(TaxableValuation[Taxable Net],TaxableValuation[Dist],$C78:$E78,TaxableValuation[Tif_NonTIF],$A$4))</f>
        <v>303175195</v>
      </c>
      <c r="V78" s="8">
        <f>SUMPRODUCT(SUMIFS(TaxableValuation[Taxable Gas &amp; Elec Utilities],TaxableValuation[Dist],$C78:$E78,TaxableValuation[Tif_NonTIF],$A$4))</f>
        <v>5915355</v>
      </c>
      <c r="W78" s="8">
        <f t="shared" si="1"/>
        <v>309090550</v>
      </c>
    </row>
    <row r="79" spans="1:23" x14ac:dyDescent="0.25">
      <c r="A79">
        <f>'Assessed Non-TIF_Combined'!A79</f>
        <v>2026</v>
      </c>
      <c r="B79" t="str">
        <f>'Assessed Non-TIF_Combined'!B79</f>
        <v>11</v>
      </c>
      <c r="C79" t="str">
        <f>'Assessed Non-TIF_Combined'!C79</f>
        <v>1413</v>
      </c>
      <c r="D79" t="str">
        <f>'Assessed Non-TIF_Combined'!D79</f>
        <v/>
      </c>
      <c r="E79" t="str">
        <f>'Assessed Non-TIF_Combined'!E79</f>
        <v/>
      </c>
      <c r="F79" t="str">
        <f>'Assessed Non-TIF_Combined'!F79</f>
        <v>1413</v>
      </c>
      <c r="G79" t="str">
        <f>'Assessed Non-TIF_Combined'!G79</f>
        <v>Coon Rapids-Bayard</v>
      </c>
      <c r="H79" s="8">
        <f>SUMPRODUCT(SUMIFS(TaxableValuation[Taxable Residential],TaxableValuation[Dist],$C79:$E79,TaxableValuation[Tif_NonTIF],$A$4))</f>
        <v>63973203</v>
      </c>
      <c r="I79" s="8">
        <f>SUMPRODUCT(SUMIFS(TaxableValuation[Taxable Ag Land],TaxableValuation[Dist],$C79:$E79,TaxableValuation[Tif_NonTIF],$A$4))</f>
        <v>135798392</v>
      </c>
      <c r="J79" s="8">
        <f>SUMPRODUCT(SUMIFS(TaxableValuation[Taxable Ag Building],TaxableValuation[Dist],$C79:$E79,TaxableValuation[Tif_NonTIF],$A$4))</f>
        <v>9423154</v>
      </c>
      <c r="K79" s="8">
        <f>SUMPRODUCT(SUMIFS(TaxableValuation[Taxable Commercial],TaxableValuation[Dist],$C79:$E79,TaxableValuation[Tif_NonTIF],$A$4))</f>
        <v>14574365</v>
      </c>
      <c r="L79" s="8">
        <f>SUMPRODUCT(SUMIFS(TaxableValuation[Taxable Industrial],TaxableValuation[Dist],$C79:$E79,TaxableValuation[Tif_NonTIF],$A$4))</f>
        <v>17959184</v>
      </c>
      <c r="M79" s="8">
        <f>SUMPRODUCT(SUMIFS(TaxableValuation[Taxable Reserved],TaxableValuation[Dist],$C79:$E79,TaxableValuation[Tif_NonTIF],$A$4))</f>
        <v>0</v>
      </c>
      <c r="N79" s="8">
        <f>SUMPRODUCT(SUMIFS(TaxableValuation[Taxable Reserved2],TaxableValuation[Dist],$C79:$E79,TaxableValuation[Tif_NonTIF],$A$4))</f>
        <v>0</v>
      </c>
      <c r="O79" s="8">
        <f>SUMPRODUCT(SUMIFS(TaxableValuation[Taxable Railroads],TaxableValuation[Dist],$C79:$E79,TaxableValuation[Tif_NonTIF],$A$4))</f>
        <v>10600998</v>
      </c>
      <c r="P79" s="8">
        <f>SUMPRODUCT(SUMIFS(TaxableValuation[Taxable Utilities],TaxableValuation[Dist],$C79:$E79,TaxableValuation[Tif_NonTIF],$A$4))</f>
        <v>2224905</v>
      </c>
      <c r="Q79" s="8">
        <f>SUMPRODUCT(SUMIFS(TaxableValuation[Taxable Other],TaxableValuation[Dist],$C79:$E79,TaxableValuation[Tif_NonTIF],$A$4))</f>
        <v>0</v>
      </c>
      <c r="R79" s="8">
        <f>SUMPRODUCT(SUMIFS(TaxableValuation[Taxable Gross],TaxableValuation[Dist],$C79:$E79,TaxableValuation[Tif_NonTIF],$A$4))</f>
        <v>254554201</v>
      </c>
      <c r="S79" s="8">
        <f>SUMPRODUCT(SUMIFS(TaxableValuation[Taxable Military Exempt],TaxableValuation[Dist],$C79:$E79,TaxableValuation[Tif_NonTIF],$A$4))</f>
        <v>478642</v>
      </c>
      <c r="T79" s="8">
        <f>SUMPRODUCT(SUMIFS(TaxableValuation[Taxable Homestead Exempt],TaxableValuation[Dist],$C79:$E79,TaxableValuation[Tif_NonTIF],$A$4))</f>
        <v>1446250</v>
      </c>
      <c r="U79" s="8">
        <f>SUMPRODUCT(SUMIFS(TaxableValuation[Taxable Net],TaxableValuation[Dist],$C79:$E79,TaxableValuation[Tif_NonTIF],$A$4))</f>
        <v>252629309</v>
      </c>
      <c r="V79" s="8">
        <f>SUMPRODUCT(SUMIFS(TaxableValuation[Taxable Gas &amp; Elec Utilities],TaxableValuation[Dist],$C79:$E79,TaxableValuation[Tif_NonTIF],$A$4))</f>
        <v>3839068</v>
      </c>
      <c r="W79" s="8">
        <f t="shared" si="1"/>
        <v>256468377</v>
      </c>
    </row>
    <row r="80" spans="1:23" x14ac:dyDescent="0.25">
      <c r="A80">
        <f>'Assessed Non-TIF_Combined'!A80</f>
        <v>2026</v>
      </c>
      <c r="B80" t="str">
        <f>'Assessed Non-TIF_Combined'!B80</f>
        <v>13</v>
      </c>
      <c r="C80" t="str">
        <f>'Assessed Non-TIF_Combined'!C80</f>
        <v>1431</v>
      </c>
      <c r="D80" t="str">
        <f>'Assessed Non-TIF_Combined'!D80</f>
        <v/>
      </c>
      <c r="E80" t="str">
        <f>'Assessed Non-TIF_Combined'!E80</f>
        <v/>
      </c>
      <c r="F80" t="str">
        <f>'Assessed Non-TIF_Combined'!F80</f>
        <v>1431</v>
      </c>
      <c r="G80" t="str">
        <f>'Assessed Non-TIF_Combined'!G80</f>
        <v>Corning</v>
      </c>
      <c r="H80" s="8">
        <f>SUMPRODUCT(SUMIFS(TaxableValuation[Taxable Residential],TaxableValuation[Dist],$C80:$E80,TaxableValuation[Tif_NonTIF],$A$4))</f>
        <v>83279157</v>
      </c>
      <c r="I80" s="8">
        <f>SUMPRODUCT(SUMIFS(TaxableValuation[Taxable Ag Land],TaxableValuation[Dist],$C80:$E80,TaxableValuation[Tif_NonTIF],$A$4))</f>
        <v>131985927</v>
      </c>
      <c r="J80" s="8">
        <f>SUMPRODUCT(SUMIFS(TaxableValuation[Taxable Ag Building],TaxableValuation[Dist],$C80:$E80,TaxableValuation[Tif_NonTIF],$A$4))</f>
        <v>15367343</v>
      </c>
      <c r="K80" s="8">
        <f>SUMPRODUCT(SUMIFS(TaxableValuation[Taxable Commercial],TaxableValuation[Dist],$C80:$E80,TaxableValuation[Tif_NonTIF],$A$4))</f>
        <v>9670840</v>
      </c>
      <c r="L80" s="8">
        <f>SUMPRODUCT(SUMIFS(TaxableValuation[Taxable Industrial],TaxableValuation[Dist],$C80:$E80,TaxableValuation[Tif_NonTIF],$A$4))</f>
        <v>85720700</v>
      </c>
      <c r="M80" s="8">
        <f>SUMPRODUCT(SUMIFS(TaxableValuation[Taxable Reserved],TaxableValuation[Dist],$C80:$E80,TaxableValuation[Tif_NonTIF],$A$4))</f>
        <v>0</v>
      </c>
      <c r="N80" s="8">
        <f>SUMPRODUCT(SUMIFS(TaxableValuation[Taxable Reserved2],TaxableValuation[Dist],$C80:$E80,TaxableValuation[Tif_NonTIF],$A$4))</f>
        <v>0</v>
      </c>
      <c r="O80" s="8">
        <f>SUMPRODUCT(SUMIFS(TaxableValuation[Taxable Railroads],TaxableValuation[Dist],$C80:$E80,TaxableValuation[Tif_NonTIF],$A$4))</f>
        <v>14188557</v>
      </c>
      <c r="P80" s="8">
        <f>SUMPRODUCT(SUMIFS(TaxableValuation[Taxable Utilities],TaxableValuation[Dist],$C80:$E80,TaxableValuation[Tif_NonTIF],$A$4))</f>
        <v>7602985</v>
      </c>
      <c r="Q80" s="8">
        <f>SUMPRODUCT(SUMIFS(TaxableValuation[Taxable Other],TaxableValuation[Dist],$C80:$E80,TaxableValuation[Tif_NonTIF],$A$4))</f>
        <v>0</v>
      </c>
      <c r="R80" s="8">
        <f>SUMPRODUCT(SUMIFS(TaxableValuation[Taxable Gross],TaxableValuation[Dist],$C80:$E80,TaxableValuation[Tif_NonTIF],$A$4))</f>
        <v>347815509</v>
      </c>
      <c r="S80" s="8">
        <f>SUMPRODUCT(SUMIFS(TaxableValuation[Taxable Military Exempt],TaxableValuation[Dist],$C80:$E80,TaxableValuation[Tif_NonTIF],$A$4))</f>
        <v>540000</v>
      </c>
      <c r="T80" s="8">
        <f>SUMPRODUCT(SUMIFS(TaxableValuation[Taxable Homestead Exempt],TaxableValuation[Dist],$C80:$E80,TaxableValuation[Tif_NonTIF],$A$4))</f>
        <v>1885000</v>
      </c>
      <c r="U80" s="8">
        <f>SUMPRODUCT(SUMIFS(TaxableValuation[Taxable Net],TaxableValuation[Dist],$C80:$E80,TaxableValuation[Tif_NonTIF],$A$4))</f>
        <v>345390509</v>
      </c>
      <c r="V80" s="8">
        <f>SUMPRODUCT(SUMIFS(TaxableValuation[Taxable Gas &amp; Elec Utilities],TaxableValuation[Dist],$C80:$E80,TaxableValuation[Tif_NonTIF],$A$4))</f>
        <v>10152237</v>
      </c>
      <c r="W80" s="8">
        <f t="shared" si="1"/>
        <v>355542746</v>
      </c>
    </row>
    <row r="81" spans="1:23" x14ac:dyDescent="0.25">
      <c r="A81">
        <f>'Assessed Non-TIF_Combined'!A81</f>
        <v>2026</v>
      </c>
      <c r="B81" t="str">
        <f>'Assessed Non-TIF_Combined'!B81</f>
        <v>13</v>
      </c>
      <c r="C81" t="str">
        <f>'Assessed Non-TIF_Combined'!C81</f>
        <v>1476</v>
      </c>
      <c r="D81" t="str">
        <f>'Assessed Non-TIF_Combined'!D81</f>
        <v/>
      </c>
      <c r="E81" t="str">
        <f>'Assessed Non-TIF_Combined'!E81</f>
        <v/>
      </c>
      <c r="F81" t="str">
        <f>'Assessed Non-TIF_Combined'!F81</f>
        <v>1476</v>
      </c>
      <c r="G81" t="str">
        <f>'Assessed Non-TIF_Combined'!G81</f>
        <v>Council Bluffs</v>
      </c>
      <c r="H81" s="8">
        <f>SUMPRODUCT(SUMIFS(TaxableValuation[Taxable Residential],TaxableValuation[Dist],$C81:$E81,TaxableValuation[Tif_NonTIF],$A$4))</f>
        <v>1708997969</v>
      </c>
      <c r="I81" s="8">
        <f>SUMPRODUCT(SUMIFS(TaxableValuation[Taxable Ag Land],TaxableValuation[Dist],$C81:$E81,TaxableValuation[Tif_NonTIF],$A$4))</f>
        <v>24234858</v>
      </c>
      <c r="J81" s="8">
        <f>SUMPRODUCT(SUMIFS(TaxableValuation[Taxable Ag Building],TaxableValuation[Dist],$C81:$E81,TaxableValuation[Tif_NonTIF],$A$4))</f>
        <v>2080565</v>
      </c>
      <c r="K81" s="8">
        <f>SUMPRODUCT(SUMIFS(TaxableValuation[Taxable Commercial],TaxableValuation[Dist],$C81:$E81,TaxableValuation[Tif_NonTIF],$A$4))</f>
        <v>841152599</v>
      </c>
      <c r="L81" s="8">
        <f>SUMPRODUCT(SUMIFS(TaxableValuation[Taxable Industrial],TaxableValuation[Dist],$C81:$E81,TaxableValuation[Tif_NonTIF],$A$4))</f>
        <v>110187421</v>
      </c>
      <c r="M81" s="8">
        <f>SUMPRODUCT(SUMIFS(TaxableValuation[Taxable Reserved],TaxableValuation[Dist],$C81:$E81,TaxableValuation[Tif_NonTIF],$A$4))</f>
        <v>0</v>
      </c>
      <c r="N81" s="8">
        <f>SUMPRODUCT(SUMIFS(TaxableValuation[Taxable Reserved2],TaxableValuation[Dist],$C81:$E81,TaxableValuation[Tif_NonTIF],$A$4))</f>
        <v>0</v>
      </c>
      <c r="O81" s="8">
        <f>SUMPRODUCT(SUMIFS(TaxableValuation[Taxable Railroads],TaxableValuation[Dist],$C81:$E81,TaxableValuation[Tif_NonTIF],$A$4))</f>
        <v>30334928</v>
      </c>
      <c r="P81" s="8">
        <f>SUMPRODUCT(SUMIFS(TaxableValuation[Taxable Utilities],TaxableValuation[Dist],$C81:$E81,TaxableValuation[Tif_NonTIF],$A$4))</f>
        <v>2791899</v>
      </c>
      <c r="Q81" s="8">
        <f>SUMPRODUCT(SUMIFS(TaxableValuation[Taxable Other],TaxableValuation[Dist],$C81:$E81,TaxableValuation[Tif_NonTIF],$A$4))</f>
        <v>0</v>
      </c>
      <c r="R81" s="8">
        <f>SUMPRODUCT(SUMIFS(TaxableValuation[Taxable Gross],TaxableValuation[Dist],$C81:$E81,TaxableValuation[Tif_NonTIF],$A$4))</f>
        <v>2719780239</v>
      </c>
      <c r="S81" s="8">
        <f>SUMPRODUCT(SUMIFS(TaxableValuation[Taxable Military Exempt],TaxableValuation[Dist],$C81:$E81,TaxableValuation[Tif_NonTIF],$A$4))</f>
        <v>7668000</v>
      </c>
      <c r="T81" s="8">
        <f>SUMPRODUCT(SUMIFS(TaxableValuation[Taxable Homestead Exempt],TaxableValuation[Dist],$C81:$E81,TaxableValuation[Tif_NonTIF],$A$4))</f>
        <v>19396000</v>
      </c>
      <c r="U81" s="8">
        <f>SUMPRODUCT(SUMIFS(TaxableValuation[Taxable Net],TaxableValuation[Dist],$C81:$E81,TaxableValuation[Tif_NonTIF],$A$4))</f>
        <v>2692716239</v>
      </c>
      <c r="V81" s="8">
        <f>SUMPRODUCT(SUMIFS(TaxableValuation[Taxable Gas &amp; Elec Utilities],TaxableValuation[Dist],$C81:$E81,TaxableValuation[Tif_NonTIF],$A$4))</f>
        <v>69068920</v>
      </c>
      <c r="W81" s="8">
        <f t="shared" si="1"/>
        <v>2761785159</v>
      </c>
    </row>
    <row r="82" spans="1:23" x14ac:dyDescent="0.25">
      <c r="A82">
        <f>'Assessed Non-TIF_Combined'!A82</f>
        <v>2026</v>
      </c>
      <c r="B82" t="str">
        <f>'Assessed Non-TIF_Combined'!B82</f>
        <v>13</v>
      </c>
      <c r="C82" t="str">
        <f>'Assessed Non-TIF_Combined'!C82</f>
        <v>1503</v>
      </c>
      <c r="D82" t="str">
        <f>'Assessed Non-TIF_Combined'!D82</f>
        <v/>
      </c>
      <c r="E82" t="str">
        <f>'Assessed Non-TIF_Combined'!E82</f>
        <v/>
      </c>
      <c r="F82" t="str">
        <f>'Assessed Non-TIF_Combined'!F82</f>
        <v>1503</v>
      </c>
      <c r="G82" t="str">
        <f>'Assessed Non-TIF_Combined'!G82</f>
        <v>Creston</v>
      </c>
      <c r="H82" s="8">
        <f>SUMPRODUCT(SUMIFS(TaxableValuation[Taxable Residential],TaxableValuation[Dist],$C82:$E82,TaxableValuation[Tif_NonTIF],$A$4))</f>
        <v>277053219</v>
      </c>
      <c r="I82" s="8">
        <f>SUMPRODUCT(SUMIFS(TaxableValuation[Taxable Ag Land],TaxableValuation[Dist],$C82:$E82,TaxableValuation[Tif_NonTIF],$A$4))</f>
        <v>116797800</v>
      </c>
      <c r="J82" s="8">
        <f>SUMPRODUCT(SUMIFS(TaxableValuation[Taxable Ag Building],TaxableValuation[Dist],$C82:$E82,TaxableValuation[Tif_NonTIF],$A$4))</f>
        <v>12728005</v>
      </c>
      <c r="K82" s="8">
        <f>SUMPRODUCT(SUMIFS(TaxableValuation[Taxable Commercial],TaxableValuation[Dist],$C82:$E82,TaxableValuation[Tif_NonTIF],$A$4))</f>
        <v>72822904</v>
      </c>
      <c r="L82" s="8">
        <f>SUMPRODUCT(SUMIFS(TaxableValuation[Taxable Industrial],TaxableValuation[Dist],$C82:$E82,TaxableValuation[Tif_NonTIF],$A$4))</f>
        <v>24364258</v>
      </c>
      <c r="M82" s="8">
        <f>SUMPRODUCT(SUMIFS(TaxableValuation[Taxable Reserved],TaxableValuation[Dist],$C82:$E82,TaxableValuation[Tif_NonTIF],$A$4))</f>
        <v>0</v>
      </c>
      <c r="N82" s="8">
        <f>SUMPRODUCT(SUMIFS(TaxableValuation[Taxable Reserved2],TaxableValuation[Dist],$C82:$E82,TaxableValuation[Tif_NonTIF],$A$4))</f>
        <v>0</v>
      </c>
      <c r="O82" s="8">
        <f>SUMPRODUCT(SUMIFS(TaxableValuation[Taxable Railroads],TaxableValuation[Dist],$C82:$E82,TaxableValuation[Tif_NonTIF],$A$4))</f>
        <v>22452400</v>
      </c>
      <c r="P82" s="8">
        <f>SUMPRODUCT(SUMIFS(TaxableValuation[Taxable Utilities],TaxableValuation[Dist],$C82:$E82,TaxableValuation[Tif_NonTIF],$A$4))</f>
        <v>6087838</v>
      </c>
      <c r="Q82" s="8">
        <f>SUMPRODUCT(SUMIFS(TaxableValuation[Taxable Other],TaxableValuation[Dist],$C82:$E82,TaxableValuation[Tif_NonTIF],$A$4))</f>
        <v>0</v>
      </c>
      <c r="R82" s="8">
        <f>SUMPRODUCT(SUMIFS(TaxableValuation[Taxable Gross],TaxableValuation[Dist],$C82:$E82,TaxableValuation[Tif_NonTIF],$A$4))</f>
        <v>532306424</v>
      </c>
      <c r="S82" s="8">
        <f>SUMPRODUCT(SUMIFS(TaxableValuation[Taxable Military Exempt],TaxableValuation[Dist],$C82:$E82,TaxableValuation[Tif_NonTIF],$A$4))</f>
        <v>1498747</v>
      </c>
      <c r="T82" s="8">
        <f>SUMPRODUCT(SUMIFS(TaxableValuation[Taxable Homestead Exempt],TaxableValuation[Dist],$C82:$E82,TaxableValuation[Tif_NonTIF],$A$4))</f>
        <v>6174028</v>
      </c>
      <c r="U82" s="8">
        <f>SUMPRODUCT(SUMIFS(TaxableValuation[Taxable Net],TaxableValuation[Dist],$C82:$E82,TaxableValuation[Tif_NonTIF],$A$4))</f>
        <v>524633649</v>
      </c>
      <c r="V82" s="8">
        <f>SUMPRODUCT(SUMIFS(TaxableValuation[Taxable Gas &amp; Elec Utilities],TaxableValuation[Dist],$C82:$E82,TaxableValuation[Tif_NonTIF],$A$4))</f>
        <v>26249309</v>
      </c>
      <c r="W82" s="8">
        <f t="shared" si="1"/>
        <v>550882958</v>
      </c>
    </row>
    <row r="83" spans="1:23" x14ac:dyDescent="0.25">
      <c r="A83">
        <f>'Assessed Non-TIF_Combined'!A83</f>
        <v>2026</v>
      </c>
      <c r="B83" t="str">
        <f>'Assessed Non-TIF_Combined'!B83</f>
        <v>11</v>
      </c>
      <c r="C83" t="str">
        <f>'Assessed Non-TIF_Combined'!C83</f>
        <v>1576</v>
      </c>
      <c r="D83" t="str">
        <f>'Assessed Non-TIF_Combined'!D83</f>
        <v/>
      </c>
      <c r="E83" t="str">
        <f>'Assessed Non-TIF_Combined'!E83</f>
        <v/>
      </c>
      <c r="F83" t="str">
        <f>'Assessed Non-TIF_Combined'!F83</f>
        <v>1576</v>
      </c>
      <c r="G83" t="str">
        <f>'Assessed Non-TIF_Combined'!G83</f>
        <v>Dallas Center-Grimes</v>
      </c>
      <c r="H83" s="8">
        <f>SUMPRODUCT(SUMIFS(TaxableValuation[Taxable Residential],TaxableValuation[Dist],$C83:$E83,TaxableValuation[Tif_NonTIF],$A$4))</f>
        <v>730502065</v>
      </c>
      <c r="I83" s="8">
        <f>SUMPRODUCT(SUMIFS(TaxableValuation[Taxable Ag Land],TaxableValuation[Dist],$C83:$E83,TaxableValuation[Tif_NonTIF],$A$4))</f>
        <v>52154798</v>
      </c>
      <c r="J83" s="8">
        <f>SUMPRODUCT(SUMIFS(TaxableValuation[Taxable Ag Building],TaxableValuation[Dist],$C83:$E83,TaxableValuation[Tif_NonTIF],$A$4))</f>
        <v>3176501</v>
      </c>
      <c r="K83" s="8">
        <f>SUMPRODUCT(SUMIFS(TaxableValuation[Taxable Commercial],TaxableValuation[Dist],$C83:$E83,TaxableValuation[Tif_NonTIF],$A$4))</f>
        <v>611424073</v>
      </c>
      <c r="L83" s="8">
        <f>SUMPRODUCT(SUMIFS(TaxableValuation[Taxable Industrial],TaxableValuation[Dist],$C83:$E83,TaxableValuation[Tif_NonTIF],$A$4))</f>
        <v>65302296</v>
      </c>
      <c r="M83" s="8">
        <f>SUMPRODUCT(SUMIFS(TaxableValuation[Taxable Reserved],TaxableValuation[Dist],$C83:$E83,TaxableValuation[Tif_NonTIF],$A$4))</f>
        <v>0</v>
      </c>
      <c r="N83" s="8">
        <f>SUMPRODUCT(SUMIFS(TaxableValuation[Taxable Reserved2],TaxableValuation[Dist],$C83:$E83,TaxableValuation[Tif_NonTIF],$A$4))</f>
        <v>0</v>
      </c>
      <c r="O83" s="8">
        <f>SUMPRODUCT(SUMIFS(TaxableValuation[Taxable Railroads],TaxableValuation[Dist],$C83:$E83,TaxableValuation[Tif_NonTIF],$A$4))</f>
        <v>0</v>
      </c>
      <c r="P83" s="8">
        <f>SUMPRODUCT(SUMIFS(TaxableValuation[Taxable Utilities],TaxableValuation[Dist],$C83:$E83,TaxableValuation[Tif_NonTIF],$A$4))</f>
        <v>571046</v>
      </c>
      <c r="Q83" s="8">
        <f>SUMPRODUCT(SUMIFS(TaxableValuation[Taxable Other],TaxableValuation[Dist],$C83:$E83,TaxableValuation[Tif_NonTIF],$A$4))</f>
        <v>0</v>
      </c>
      <c r="R83" s="8">
        <f>SUMPRODUCT(SUMIFS(TaxableValuation[Taxable Gross],TaxableValuation[Dist],$C83:$E83,TaxableValuation[Tif_NonTIF],$A$4))</f>
        <v>1463130779</v>
      </c>
      <c r="S83" s="8">
        <f>SUMPRODUCT(SUMIFS(TaxableValuation[Taxable Military Exempt],TaxableValuation[Dist],$C83:$E83,TaxableValuation[Tif_NonTIF],$A$4))</f>
        <v>1504394</v>
      </c>
      <c r="T83" s="8">
        <f>SUMPRODUCT(SUMIFS(TaxableValuation[Taxable Homestead Exempt],TaxableValuation[Dist],$C83:$E83,TaxableValuation[Tif_NonTIF],$A$4))</f>
        <v>4790500</v>
      </c>
      <c r="U83" s="8">
        <f>SUMPRODUCT(SUMIFS(TaxableValuation[Taxable Net],TaxableValuation[Dist],$C83:$E83,TaxableValuation[Tif_NonTIF],$A$4))</f>
        <v>1456835885</v>
      </c>
      <c r="V83" s="8">
        <f>SUMPRODUCT(SUMIFS(TaxableValuation[Taxable Gas &amp; Elec Utilities],TaxableValuation[Dist],$C83:$E83,TaxableValuation[Tif_NonTIF],$A$4))</f>
        <v>25266208</v>
      </c>
      <c r="W83" s="8">
        <f t="shared" si="1"/>
        <v>1482102093</v>
      </c>
    </row>
    <row r="84" spans="1:23" x14ac:dyDescent="0.25">
      <c r="A84">
        <f>'Assessed Non-TIF_Combined'!A84</f>
        <v>2026</v>
      </c>
      <c r="B84" t="str">
        <f>'Assessed Non-TIF_Combined'!B84</f>
        <v>15</v>
      </c>
      <c r="C84" t="str">
        <f>'Assessed Non-TIF_Combined'!C84</f>
        <v>1602</v>
      </c>
      <c r="D84" t="str">
        <f>'Assessed Non-TIF_Combined'!D84</f>
        <v/>
      </c>
      <c r="E84" t="str">
        <f>'Assessed Non-TIF_Combined'!E84</f>
        <v/>
      </c>
      <c r="F84" t="str">
        <f>'Assessed Non-TIF_Combined'!F84</f>
        <v>1602</v>
      </c>
      <c r="G84" t="str">
        <f>'Assessed Non-TIF_Combined'!G84</f>
        <v>Danville</v>
      </c>
      <c r="H84" s="8">
        <f>SUMPRODUCT(SUMIFS(TaxableValuation[Taxable Residential],TaxableValuation[Dist],$C84:$E84,TaxableValuation[Tif_NonTIF],$A$4))</f>
        <v>96709767</v>
      </c>
      <c r="I84" s="8">
        <f>SUMPRODUCT(SUMIFS(TaxableValuation[Taxable Ag Land],TaxableValuation[Dist],$C84:$E84,TaxableValuation[Tif_NonTIF],$A$4))</f>
        <v>48987627</v>
      </c>
      <c r="J84" s="8">
        <f>SUMPRODUCT(SUMIFS(TaxableValuation[Taxable Ag Building],TaxableValuation[Dist],$C84:$E84,TaxableValuation[Tif_NonTIF],$A$4))</f>
        <v>3286035</v>
      </c>
      <c r="K84" s="8">
        <f>SUMPRODUCT(SUMIFS(TaxableValuation[Taxable Commercial],TaxableValuation[Dist],$C84:$E84,TaxableValuation[Tif_NonTIF],$A$4))</f>
        <v>7570158</v>
      </c>
      <c r="L84" s="8">
        <f>SUMPRODUCT(SUMIFS(TaxableValuation[Taxable Industrial],TaxableValuation[Dist],$C84:$E84,TaxableValuation[Tif_NonTIF],$A$4))</f>
        <v>4347227</v>
      </c>
      <c r="M84" s="8">
        <f>SUMPRODUCT(SUMIFS(TaxableValuation[Taxable Reserved],TaxableValuation[Dist],$C84:$E84,TaxableValuation[Tif_NonTIF],$A$4))</f>
        <v>0</v>
      </c>
      <c r="N84" s="8">
        <f>SUMPRODUCT(SUMIFS(TaxableValuation[Taxable Reserved2],TaxableValuation[Dist],$C84:$E84,TaxableValuation[Tif_NonTIF],$A$4))</f>
        <v>0</v>
      </c>
      <c r="O84" s="8">
        <f>SUMPRODUCT(SUMIFS(TaxableValuation[Taxable Railroads],TaxableValuation[Dist],$C84:$E84,TaxableValuation[Tif_NonTIF],$A$4))</f>
        <v>8514002</v>
      </c>
      <c r="P84" s="8">
        <f>SUMPRODUCT(SUMIFS(TaxableValuation[Taxable Utilities],TaxableValuation[Dist],$C84:$E84,TaxableValuation[Tif_NonTIF],$A$4))</f>
        <v>2251708</v>
      </c>
      <c r="Q84" s="8">
        <f>SUMPRODUCT(SUMIFS(TaxableValuation[Taxable Other],TaxableValuation[Dist],$C84:$E84,TaxableValuation[Tif_NonTIF],$A$4))</f>
        <v>0</v>
      </c>
      <c r="R84" s="8">
        <f>SUMPRODUCT(SUMIFS(TaxableValuation[Taxable Gross],TaxableValuation[Dist],$C84:$E84,TaxableValuation[Tif_NonTIF],$A$4))</f>
        <v>171666524</v>
      </c>
      <c r="S84" s="8">
        <f>SUMPRODUCT(SUMIFS(TaxableValuation[Taxable Military Exempt],TaxableValuation[Dist],$C84:$E84,TaxableValuation[Tif_NonTIF],$A$4))</f>
        <v>568000</v>
      </c>
      <c r="T84" s="8">
        <f>SUMPRODUCT(SUMIFS(TaxableValuation[Taxable Homestead Exempt],TaxableValuation[Dist],$C84:$E84,TaxableValuation[Tif_NonTIF],$A$4))</f>
        <v>1634750</v>
      </c>
      <c r="U84" s="8">
        <f>SUMPRODUCT(SUMIFS(TaxableValuation[Taxable Net],TaxableValuation[Dist],$C84:$E84,TaxableValuation[Tif_NonTIF],$A$4))</f>
        <v>169463774</v>
      </c>
      <c r="V84" s="8">
        <f>SUMPRODUCT(SUMIFS(TaxableValuation[Taxable Gas &amp; Elec Utilities],TaxableValuation[Dist],$C84:$E84,TaxableValuation[Tif_NonTIF],$A$4))</f>
        <v>1869796</v>
      </c>
      <c r="W84" s="8">
        <f t="shared" si="1"/>
        <v>171333570</v>
      </c>
    </row>
    <row r="85" spans="1:23" x14ac:dyDescent="0.25">
      <c r="A85">
        <f>'Assessed Non-TIF_Combined'!A85</f>
        <v>2026</v>
      </c>
      <c r="B85" t="str">
        <f>'Assessed Non-TIF_Combined'!B85</f>
        <v>09</v>
      </c>
      <c r="C85" t="str">
        <f>'Assessed Non-TIF_Combined'!C85</f>
        <v>1611</v>
      </c>
      <c r="D85" t="str">
        <f>'Assessed Non-TIF_Combined'!D85</f>
        <v/>
      </c>
      <c r="E85" t="str">
        <f>'Assessed Non-TIF_Combined'!E85</f>
        <v/>
      </c>
      <c r="F85" t="str">
        <f>'Assessed Non-TIF_Combined'!F85</f>
        <v>1611</v>
      </c>
      <c r="G85" t="str">
        <f>'Assessed Non-TIF_Combined'!G85</f>
        <v>Davenport</v>
      </c>
      <c r="H85" s="8">
        <f>SUMPRODUCT(SUMIFS(TaxableValuation[Taxable Residential],TaxableValuation[Dist],$C85:$E85,TaxableValuation[Tif_NonTIF],$A$4))</f>
        <v>3339066587</v>
      </c>
      <c r="I85" s="8">
        <f>SUMPRODUCT(SUMIFS(TaxableValuation[Taxable Ag Land],TaxableValuation[Dist],$C85:$E85,TaxableValuation[Tif_NonTIF],$A$4))</f>
        <v>85839569</v>
      </c>
      <c r="J85" s="8">
        <f>SUMPRODUCT(SUMIFS(TaxableValuation[Taxable Ag Building],TaxableValuation[Dist],$C85:$E85,TaxableValuation[Tif_NonTIF],$A$4))</f>
        <v>6338072</v>
      </c>
      <c r="K85" s="8">
        <f>SUMPRODUCT(SUMIFS(TaxableValuation[Taxable Commercial],TaxableValuation[Dist],$C85:$E85,TaxableValuation[Tif_NonTIF],$A$4))</f>
        <v>1596812657</v>
      </c>
      <c r="L85" s="8">
        <f>SUMPRODUCT(SUMIFS(TaxableValuation[Taxable Industrial],TaxableValuation[Dist],$C85:$E85,TaxableValuation[Tif_NonTIF],$A$4))</f>
        <v>121021190</v>
      </c>
      <c r="M85" s="8">
        <f>SUMPRODUCT(SUMIFS(TaxableValuation[Taxable Reserved],TaxableValuation[Dist],$C85:$E85,TaxableValuation[Tif_NonTIF],$A$4))</f>
        <v>0</v>
      </c>
      <c r="N85" s="8">
        <f>SUMPRODUCT(SUMIFS(TaxableValuation[Taxable Reserved2],TaxableValuation[Dist],$C85:$E85,TaxableValuation[Tif_NonTIF],$A$4))</f>
        <v>0</v>
      </c>
      <c r="O85" s="8">
        <f>SUMPRODUCT(SUMIFS(TaxableValuation[Taxable Railroads],TaxableValuation[Dist],$C85:$E85,TaxableValuation[Tif_NonTIF],$A$4))</f>
        <v>9229461</v>
      </c>
      <c r="P85" s="8">
        <f>SUMPRODUCT(SUMIFS(TaxableValuation[Taxable Utilities],TaxableValuation[Dist],$C85:$E85,TaxableValuation[Tif_NonTIF],$A$4))</f>
        <v>1927674</v>
      </c>
      <c r="Q85" s="8">
        <f>SUMPRODUCT(SUMIFS(TaxableValuation[Taxable Other],TaxableValuation[Dist],$C85:$E85,TaxableValuation[Tif_NonTIF],$A$4))</f>
        <v>0</v>
      </c>
      <c r="R85" s="8">
        <f>SUMPRODUCT(SUMIFS(TaxableValuation[Taxable Gross],TaxableValuation[Dist],$C85:$E85,TaxableValuation[Tif_NonTIF],$A$4))</f>
        <v>5160235210</v>
      </c>
      <c r="S85" s="8">
        <f>SUMPRODUCT(SUMIFS(TaxableValuation[Taxable Military Exempt],TaxableValuation[Dist],$C85:$E85,TaxableValuation[Tif_NonTIF],$A$4))</f>
        <v>14724000</v>
      </c>
      <c r="T85" s="8">
        <f>SUMPRODUCT(SUMIFS(TaxableValuation[Taxable Homestead Exempt],TaxableValuation[Dist],$C85:$E85,TaxableValuation[Tif_NonTIF],$A$4))</f>
        <v>40105000</v>
      </c>
      <c r="U85" s="8">
        <f>SUMPRODUCT(SUMIFS(TaxableValuation[Taxable Net],TaxableValuation[Dist],$C85:$E85,TaxableValuation[Tif_NonTIF],$A$4))</f>
        <v>5105406210</v>
      </c>
      <c r="V85" s="8">
        <f>SUMPRODUCT(SUMIFS(TaxableValuation[Taxable Gas &amp; Elec Utilities],TaxableValuation[Dist],$C85:$E85,TaxableValuation[Tif_NonTIF],$A$4))</f>
        <v>196336382</v>
      </c>
      <c r="W85" s="8">
        <f t="shared" si="1"/>
        <v>5301742592</v>
      </c>
    </row>
    <row r="86" spans="1:23" x14ac:dyDescent="0.25">
      <c r="A86">
        <f>'Assessed Non-TIF_Combined'!A86</f>
        <v>2026</v>
      </c>
      <c r="B86" t="str">
        <f>'Assessed Non-TIF_Combined'!B86</f>
        <v>15</v>
      </c>
      <c r="C86" t="str">
        <f>'Assessed Non-TIF_Combined'!C86</f>
        <v>1619</v>
      </c>
      <c r="D86" t="str">
        <f>'Assessed Non-TIF_Combined'!D86</f>
        <v/>
      </c>
      <c r="E86" t="str">
        <f>'Assessed Non-TIF_Combined'!E86</f>
        <v/>
      </c>
      <c r="F86" t="str">
        <f>'Assessed Non-TIF_Combined'!F86</f>
        <v>1619</v>
      </c>
      <c r="G86" t="str">
        <f>'Assessed Non-TIF_Combined'!G86</f>
        <v>Davis County</v>
      </c>
      <c r="H86" s="8">
        <f>SUMPRODUCT(SUMIFS(TaxableValuation[Taxable Residential],TaxableValuation[Dist],$C86:$E86,TaxableValuation[Tif_NonTIF],$A$4))</f>
        <v>223957815</v>
      </c>
      <c r="I86" s="8">
        <f>SUMPRODUCT(SUMIFS(TaxableValuation[Taxable Ag Land],TaxableValuation[Dist],$C86:$E86,TaxableValuation[Tif_NonTIF],$A$4))</f>
        <v>164391019</v>
      </c>
      <c r="J86" s="8">
        <f>SUMPRODUCT(SUMIFS(TaxableValuation[Taxable Ag Building],TaxableValuation[Dist],$C86:$E86,TaxableValuation[Tif_NonTIF],$A$4))</f>
        <v>19025005</v>
      </c>
      <c r="K86" s="8">
        <f>SUMPRODUCT(SUMIFS(TaxableValuation[Taxable Commercial],TaxableValuation[Dist],$C86:$E86,TaxableValuation[Tif_NonTIF],$A$4))</f>
        <v>32539741</v>
      </c>
      <c r="L86" s="8">
        <f>SUMPRODUCT(SUMIFS(TaxableValuation[Taxable Industrial],TaxableValuation[Dist],$C86:$E86,TaxableValuation[Tif_NonTIF],$A$4))</f>
        <v>6901858</v>
      </c>
      <c r="M86" s="8">
        <f>SUMPRODUCT(SUMIFS(TaxableValuation[Taxable Reserved],TaxableValuation[Dist],$C86:$E86,TaxableValuation[Tif_NonTIF],$A$4))</f>
        <v>0</v>
      </c>
      <c r="N86" s="8">
        <f>SUMPRODUCT(SUMIFS(TaxableValuation[Taxable Reserved2],TaxableValuation[Dist],$C86:$E86,TaxableValuation[Tif_NonTIF],$A$4))</f>
        <v>0</v>
      </c>
      <c r="O86" s="8">
        <f>SUMPRODUCT(SUMIFS(TaxableValuation[Taxable Railroads],TaxableValuation[Dist],$C86:$E86,TaxableValuation[Tif_NonTIF],$A$4))</f>
        <v>0</v>
      </c>
      <c r="P86" s="8">
        <f>SUMPRODUCT(SUMIFS(TaxableValuation[Taxable Utilities],TaxableValuation[Dist],$C86:$E86,TaxableValuation[Tif_NonTIF],$A$4))</f>
        <v>13188409</v>
      </c>
      <c r="Q86" s="8">
        <f>SUMPRODUCT(SUMIFS(TaxableValuation[Taxable Other],TaxableValuation[Dist],$C86:$E86,TaxableValuation[Tif_NonTIF],$A$4))</f>
        <v>3510</v>
      </c>
      <c r="R86" s="8">
        <f>SUMPRODUCT(SUMIFS(TaxableValuation[Taxable Gross],TaxableValuation[Dist],$C86:$E86,TaxableValuation[Tif_NonTIF],$A$4))</f>
        <v>460007357</v>
      </c>
      <c r="S86" s="8">
        <f>SUMPRODUCT(SUMIFS(TaxableValuation[Taxable Military Exempt],TaxableValuation[Dist],$C86:$E86,TaxableValuation[Tif_NonTIF],$A$4))</f>
        <v>1143424</v>
      </c>
      <c r="T86" s="8">
        <f>SUMPRODUCT(SUMIFS(TaxableValuation[Taxable Homestead Exempt],TaxableValuation[Dist],$C86:$E86,TaxableValuation[Tif_NonTIF],$A$4))</f>
        <v>4313503</v>
      </c>
      <c r="U86" s="8">
        <f>SUMPRODUCT(SUMIFS(TaxableValuation[Taxable Net],TaxableValuation[Dist],$C86:$E86,TaxableValuation[Tif_NonTIF],$A$4))</f>
        <v>454550430</v>
      </c>
      <c r="V86" s="8">
        <f>SUMPRODUCT(SUMIFS(TaxableValuation[Taxable Gas &amp; Elec Utilities],TaxableValuation[Dist],$C86:$E86,TaxableValuation[Tif_NonTIF],$A$4))</f>
        <v>17692517</v>
      </c>
      <c r="W86" s="8">
        <f t="shared" si="1"/>
        <v>472242947</v>
      </c>
    </row>
    <row r="87" spans="1:23" x14ac:dyDescent="0.25">
      <c r="A87">
        <f>'Assessed Non-TIF_Combined'!A87</f>
        <v>2026</v>
      </c>
      <c r="B87" t="str">
        <f>'Assessed Non-TIF_Combined'!B87</f>
        <v>01</v>
      </c>
      <c r="C87" t="str">
        <f>'Assessed Non-TIF_Combined'!C87</f>
        <v>1638</v>
      </c>
      <c r="D87" t="str">
        <f>'Assessed Non-TIF_Combined'!D87</f>
        <v/>
      </c>
      <c r="E87" t="str">
        <f>'Assessed Non-TIF_Combined'!E87</f>
        <v/>
      </c>
      <c r="F87" t="str">
        <f>'Assessed Non-TIF_Combined'!F87</f>
        <v>1638</v>
      </c>
      <c r="G87" t="str">
        <f>'Assessed Non-TIF_Combined'!G87</f>
        <v>Decorah</v>
      </c>
      <c r="H87" s="8">
        <f>SUMPRODUCT(SUMIFS(TaxableValuation[Taxable Residential],TaxableValuation[Dist],$C87:$E87,TaxableValuation[Tif_NonTIF],$A$4))</f>
        <v>571016048</v>
      </c>
      <c r="I87" s="8">
        <f>SUMPRODUCT(SUMIFS(TaxableValuation[Taxable Ag Land],TaxableValuation[Dist],$C87:$E87,TaxableValuation[Tif_NonTIF],$A$4))</f>
        <v>157469513</v>
      </c>
      <c r="J87" s="8">
        <f>SUMPRODUCT(SUMIFS(TaxableValuation[Taxable Ag Building],TaxableValuation[Dist],$C87:$E87,TaxableValuation[Tif_NonTIF],$A$4))</f>
        <v>10115945</v>
      </c>
      <c r="K87" s="8">
        <f>SUMPRODUCT(SUMIFS(TaxableValuation[Taxable Commercial],TaxableValuation[Dist],$C87:$E87,TaxableValuation[Tif_NonTIF],$A$4))</f>
        <v>150340142</v>
      </c>
      <c r="L87" s="8">
        <f>SUMPRODUCT(SUMIFS(TaxableValuation[Taxable Industrial],TaxableValuation[Dist],$C87:$E87,TaxableValuation[Tif_NonTIF],$A$4))</f>
        <v>20402367</v>
      </c>
      <c r="M87" s="8">
        <f>SUMPRODUCT(SUMIFS(TaxableValuation[Taxable Reserved],TaxableValuation[Dist],$C87:$E87,TaxableValuation[Tif_NonTIF],$A$4))</f>
        <v>0</v>
      </c>
      <c r="N87" s="8">
        <f>SUMPRODUCT(SUMIFS(TaxableValuation[Taxable Reserved2],TaxableValuation[Dist],$C87:$E87,TaxableValuation[Tif_NonTIF],$A$4))</f>
        <v>0</v>
      </c>
      <c r="O87" s="8">
        <f>SUMPRODUCT(SUMIFS(TaxableValuation[Taxable Railroads],TaxableValuation[Dist],$C87:$E87,TaxableValuation[Tif_NonTIF],$A$4))</f>
        <v>0</v>
      </c>
      <c r="P87" s="8">
        <f>SUMPRODUCT(SUMIFS(TaxableValuation[Taxable Utilities],TaxableValuation[Dist],$C87:$E87,TaxableValuation[Tif_NonTIF],$A$4))</f>
        <v>6715845</v>
      </c>
      <c r="Q87" s="8">
        <f>SUMPRODUCT(SUMIFS(TaxableValuation[Taxable Other],TaxableValuation[Dist],$C87:$E87,TaxableValuation[Tif_NonTIF],$A$4))</f>
        <v>0</v>
      </c>
      <c r="R87" s="8">
        <f>SUMPRODUCT(SUMIFS(TaxableValuation[Taxable Gross],TaxableValuation[Dist],$C87:$E87,TaxableValuation[Tif_NonTIF],$A$4))</f>
        <v>916059860</v>
      </c>
      <c r="S87" s="8">
        <f>SUMPRODUCT(SUMIFS(TaxableValuation[Taxable Military Exempt],TaxableValuation[Dist],$C87:$E87,TaxableValuation[Tif_NonTIF],$A$4))</f>
        <v>2088000</v>
      </c>
      <c r="T87" s="8">
        <f>SUMPRODUCT(SUMIFS(TaxableValuation[Taxable Homestead Exempt],TaxableValuation[Dist],$C87:$E87,TaxableValuation[Tif_NonTIF],$A$4))</f>
        <v>7676500</v>
      </c>
      <c r="U87" s="8">
        <f>SUMPRODUCT(SUMIFS(TaxableValuation[Taxable Net],TaxableValuation[Dist],$C87:$E87,TaxableValuation[Tif_NonTIF],$A$4))</f>
        <v>906295360</v>
      </c>
      <c r="V87" s="8">
        <f>SUMPRODUCT(SUMIFS(TaxableValuation[Taxable Gas &amp; Elec Utilities],TaxableValuation[Dist],$C87:$E87,TaxableValuation[Tif_NonTIF],$A$4))</f>
        <v>10718318</v>
      </c>
      <c r="W87" s="8">
        <f t="shared" si="1"/>
        <v>917013678</v>
      </c>
    </row>
    <row r="88" spans="1:23" x14ac:dyDescent="0.25">
      <c r="A88">
        <f>'Assessed Non-TIF_Combined'!A88</f>
        <v>2026</v>
      </c>
      <c r="B88" t="str">
        <f>'Assessed Non-TIF_Combined'!B88</f>
        <v>09</v>
      </c>
      <c r="C88" t="str">
        <f>'Assessed Non-TIF_Combined'!C88</f>
        <v>1675</v>
      </c>
      <c r="D88" t="str">
        <f>'Assessed Non-TIF_Combined'!D88</f>
        <v/>
      </c>
      <c r="E88" t="str">
        <f>'Assessed Non-TIF_Combined'!E88</f>
        <v/>
      </c>
      <c r="F88" t="str">
        <f>'Assessed Non-TIF_Combined'!F88</f>
        <v>1675</v>
      </c>
      <c r="G88" t="str">
        <f>'Assessed Non-TIF_Combined'!G88</f>
        <v>Delwood</v>
      </c>
      <c r="H88" s="8">
        <f>SUMPRODUCT(SUMIFS(TaxableValuation[Taxable Residential],TaxableValuation[Dist],$C88:$E88,TaxableValuation[Tif_NonTIF],$A$4))</f>
        <v>41713733</v>
      </c>
      <c r="I88" s="8">
        <f>SUMPRODUCT(SUMIFS(TaxableValuation[Taxable Ag Land],TaxableValuation[Dist],$C88:$E88,TaxableValuation[Tif_NonTIF],$A$4))</f>
        <v>63138249</v>
      </c>
      <c r="J88" s="8">
        <f>SUMPRODUCT(SUMIFS(TaxableValuation[Taxable Ag Building],TaxableValuation[Dist],$C88:$E88,TaxableValuation[Tif_NonTIF],$A$4))</f>
        <v>4564863</v>
      </c>
      <c r="K88" s="8">
        <f>SUMPRODUCT(SUMIFS(TaxableValuation[Taxable Commercial],TaxableValuation[Dist],$C88:$E88,TaxableValuation[Tif_NonTIF],$A$4))</f>
        <v>2595293</v>
      </c>
      <c r="L88" s="8">
        <f>SUMPRODUCT(SUMIFS(TaxableValuation[Taxable Industrial],TaxableValuation[Dist],$C88:$E88,TaxableValuation[Tif_NonTIF],$A$4))</f>
        <v>0</v>
      </c>
      <c r="M88" s="8">
        <f>SUMPRODUCT(SUMIFS(TaxableValuation[Taxable Reserved],TaxableValuation[Dist],$C88:$E88,TaxableValuation[Tif_NonTIF],$A$4))</f>
        <v>0</v>
      </c>
      <c r="N88" s="8">
        <f>SUMPRODUCT(SUMIFS(TaxableValuation[Taxable Reserved2],TaxableValuation[Dist],$C88:$E88,TaxableValuation[Tif_NonTIF],$A$4))</f>
        <v>0</v>
      </c>
      <c r="O88" s="8">
        <f>SUMPRODUCT(SUMIFS(TaxableValuation[Taxable Railroads],TaxableValuation[Dist],$C88:$E88,TaxableValuation[Tif_NonTIF],$A$4))</f>
        <v>0</v>
      </c>
      <c r="P88" s="8">
        <f>SUMPRODUCT(SUMIFS(TaxableValuation[Taxable Utilities],TaxableValuation[Dist],$C88:$E88,TaxableValuation[Tif_NonTIF],$A$4))</f>
        <v>302105</v>
      </c>
      <c r="Q88" s="8">
        <f>SUMPRODUCT(SUMIFS(TaxableValuation[Taxable Other],TaxableValuation[Dist],$C88:$E88,TaxableValuation[Tif_NonTIF],$A$4))</f>
        <v>0</v>
      </c>
      <c r="R88" s="8">
        <f>SUMPRODUCT(SUMIFS(TaxableValuation[Taxable Gross],TaxableValuation[Dist],$C88:$E88,TaxableValuation[Tif_NonTIF],$A$4))</f>
        <v>112314243</v>
      </c>
      <c r="S88" s="8">
        <f>SUMPRODUCT(SUMIFS(TaxableValuation[Taxable Military Exempt],TaxableValuation[Dist],$C88:$E88,TaxableValuation[Tif_NonTIF],$A$4))</f>
        <v>224000</v>
      </c>
      <c r="T88" s="8">
        <f>SUMPRODUCT(SUMIFS(TaxableValuation[Taxable Homestead Exempt],TaxableValuation[Dist],$C88:$E88,TaxableValuation[Tif_NonTIF],$A$4))</f>
        <v>578500</v>
      </c>
      <c r="U88" s="8">
        <f>SUMPRODUCT(SUMIFS(TaxableValuation[Taxable Net],TaxableValuation[Dist],$C88:$E88,TaxableValuation[Tif_NonTIF],$A$4))</f>
        <v>111511743</v>
      </c>
      <c r="V88" s="8">
        <f>SUMPRODUCT(SUMIFS(TaxableValuation[Taxable Gas &amp; Elec Utilities],TaxableValuation[Dist],$C88:$E88,TaxableValuation[Tif_NonTIF],$A$4))</f>
        <v>1682025</v>
      </c>
      <c r="W88" s="8">
        <f t="shared" si="1"/>
        <v>113193768</v>
      </c>
    </row>
    <row r="89" spans="1:23" x14ac:dyDescent="0.25">
      <c r="A89">
        <f>'Assessed Non-TIF_Combined'!A89</f>
        <v>2026</v>
      </c>
      <c r="B89" t="str">
        <f>'Assessed Non-TIF_Combined'!B89</f>
        <v>12</v>
      </c>
      <c r="C89" t="str">
        <f>'Assessed Non-TIF_Combined'!C89</f>
        <v>1701</v>
      </c>
      <c r="D89" t="str">
        <f>'Assessed Non-TIF_Combined'!D89</f>
        <v/>
      </c>
      <c r="E89" t="str">
        <f>'Assessed Non-TIF_Combined'!E89</f>
        <v/>
      </c>
      <c r="F89" t="str">
        <f>'Assessed Non-TIF_Combined'!F89</f>
        <v>1701</v>
      </c>
      <c r="G89" t="str">
        <f>'Assessed Non-TIF_Combined'!G89</f>
        <v>Denison</v>
      </c>
      <c r="H89" s="8">
        <f>SUMPRODUCT(SUMIFS(TaxableValuation[Taxable Residential],TaxableValuation[Dist],$C89:$E89,TaxableValuation[Tif_NonTIF],$A$4))</f>
        <v>245660726</v>
      </c>
      <c r="I89" s="8">
        <f>SUMPRODUCT(SUMIFS(TaxableValuation[Taxable Ag Land],TaxableValuation[Dist],$C89:$E89,TaxableValuation[Tif_NonTIF],$A$4))</f>
        <v>138492304</v>
      </c>
      <c r="J89" s="8">
        <f>SUMPRODUCT(SUMIFS(TaxableValuation[Taxable Ag Building],TaxableValuation[Dist],$C89:$E89,TaxableValuation[Tif_NonTIF],$A$4))</f>
        <v>9349163</v>
      </c>
      <c r="K89" s="8">
        <f>SUMPRODUCT(SUMIFS(TaxableValuation[Taxable Commercial],TaxableValuation[Dist],$C89:$E89,TaxableValuation[Tif_NonTIF],$A$4))</f>
        <v>83155904</v>
      </c>
      <c r="L89" s="8">
        <f>SUMPRODUCT(SUMIFS(TaxableValuation[Taxable Industrial],TaxableValuation[Dist],$C89:$E89,TaxableValuation[Tif_NonTIF],$A$4))</f>
        <v>55021343</v>
      </c>
      <c r="M89" s="8">
        <f>SUMPRODUCT(SUMIFS(TaxableValuation[Taxable Reserved],TaxableValuation[Dist],$C89:$E89,TaxableValuation[Tif_NonTIF],$A$4))</f>
        <v>0</v>
      </c>
      <c r="N89" s="8">
        <f>SUMPRODUCT(SUMIFS(TaxableValuation[Taxable Reserved2],TaxableValuation[Dist],$C89:$E89,TaxableValuation[Tif_NonTIF],$A$4))</f>
        <v>0</v>
      </c>
      <c r="O89" s="8">
        <f>SUMPRODUCT(SUMIFS(TaxableValuation[Taxable Railroads],TaxableValuation[Dist],$C89:$E89,TaxableValuation[Tif_NonTIF],$A$4))</f>
        <v>16412164</v>
      </c>
      <c r="P89" s="8">
        <f>SUMPRODUCT(SUMIFS(TaxableValuation[Taxable Utilities],TaxableValuation[Dist],$C89:$E89,TaxableValuation[Tif_NonTIF],$A$4))</f>
        <v>619646</v>
      </c>
      <c r="Q89" s="8">
        <f>SUMPRODUCT(SUMIFS(TaxableValuation[Taxable Other],TaxableValuation[Dist],$C89:$E89,TaxableValuation[Tif_NonTIF],$A$4))</f>
        <v>0</v>
      </c>
      <c r="R89" s="8">
        <f>SUMPRODUCT(SUMIFS(TaxableValuation[Taxable Gross],TaxableValuation[Dist],$C89:$E89,TaxableValuation[Tif_NonTIF],$A$4))</f>
        <v>548711250</v>
      </c>
      <c r="S89" s="8">
        <f>SUMPRODUCT(SUMIFS(TaxableValuation[Taxable Military Exempt],TaxableValuation[Dist],$C89:$E89,TaxableValuation[Tif_NonTIF],$A$4))</f>
        <v>1032000</v>
      </c>
      <c r="T89" s="8">
        <f>SUMPRODUCT(SUMIFS(TaxableValuation[Taxable Homestead Exempt],TaxableValuation[Dist],$C89:$E89,TaxableValuation[Tif_NonTIF],$A$4))</f>
        <v>4095000</v>
      </c>
      <c r="U89" s="8">
        <f>SUMPRODUCT(SUMIFS(TaxableValuation[Taxable Net],TaxableValuation[Dist],$C89:$E89,TaxableValuation[Tif_NonTIF],$A$4))</f>
        <v>543584250</v>
      </c>
      <c r="V89" s="8">
        <f>SUMPRODUCT(SUMIFS(TaxableValuation[Taxable Gas &amp; Elec Utilities],TaxableValuation[Dist],$C89:$E89,TaxableValuation[Tif_NonTIF],$A$4))</f>
        <v>4287673</v>
      </c>
      <c r="W89" s="8">
        <f t="shared" si="1"/>
        <v>547871923</v>
      </c>
    </row>
    <row r="90" spans="1:23" x14ac:dyDescent="0.25">
      <c r="A90">
        <f>'Assessed Non-TIF_Combined'!A90</f>
        <v>2026</v>
      </c>
      <c r="B90" t="str">
        <f>'Assessed Non-TIF_Combined'!B90</f>
        <v>07</v>
      </c>
      <c r="C90" t="str">
        <f>'Assessed Non-TIF_Combined'!C90</f>
        <v>1719</v>
      </c>
      <c r="D90" t="str">
        <f>'Assessed Non-TIF_Combined'!D90</f>
        <v/>
      </c>
      <c r="E90" t="str">
        <f>'Assessed Non-TIF_Combined'!E90</f>
        <v/>
      </c>
      <c r="F90" t="str">
        <f>'Assessed Non-TIF_Combined'!F90</f>
        <v>1719</v>
      </c>
      <c r="G90" t="str">
        <f>'Assessed Non-TIF_Combined'!G90</f>
        <v>Denver</v>
      </c>
      <c r="H90" s="8">
        <f>SUMPRODUCT(SUMIFS(TaxableValuation[Taxable Residential],TaxableValuation[Dist],$C90:$E90,TaxableValuation[Tif_NonTIF],$A$4))</f>
        <v>200049598</v>
      </c>
      <c r="I90" s="8">
        <f>SUMPRODUCT(SUMIFS(TaxableValuation[Taxable Ag Land],TaxableValuation[Dist],$C90:$E90,TaxableValuation[Tif_NonTIF],$A$4))</f>
        <v>42401111</v>
      </c>
      <c r="J90" s="8">
        <f>SUMPRODUCT(SUMIFS(TaxableValuation[Taxable Ag Building],TaxableValuation[Dist],$C90:$E90,TaxableValuation[Tif_NonTIF],$A$4))</f>
        <v>1828901</v>
      </c>
      <c r="K90" s="8">
        <f>SUMPRODUCT(SUMIFS(TaxableValuation[Taxable Commercial],TaxableValuation[Dist],$C90:$E90,TaxableValuation[Tif_NonTIF],$A$4))</f>
        <v>12128368</v>
      </c>
      <c r="L90" s="8">
        <f>SUMPRODUCT(SUMIFS(TaxableValuation[Taxable Industrial],TaxableValuation[Dist],$C90:$E90,TaxableValuation[Tif_NonTIF],$A$4))</f>
        <v>5249089</v>
      </c>
      <c r="M90" s="8">
        <f>SUMPRODUCT(SUMIFS(TaxableValuation[Taxable Reserved],TaxableValuation[Dist],$C90:$E90,TaxableValuation[Tif_NonTIF],$A$4))</f>
        <v>0</v>
      </c>
      <c r="N90" s="8">
        <f>SUMPRODUCT(SUMIFS(TaxableValuation[Taxable Reserved2],TaxableValuation[Dist],$C90:$E90,TaxableValuation[Tif_NonTIF],$A$4))</f>
        <v>0</v>
      </c>
      <c r="O90" s="8">
        <f>SUMPRODUCT(SUMIFS(TaxableValuation[Taxable Railroads],TaxableValuation[Dist],$C90:$E90,TaxableValuation[Tif_NonTIF],$A$4))</f>
        <v>0</v>
      </c>
      <c r="P90" s="8">
        <f>SUMPRODUCT(SUMIFS(TaxableValuation[Taxable Utilities],TaxableValuation[Dist],$C90:$E90,TaxableValuation[Tif_NonTIF],$A$4))</f>
        <v>236335</v>
      </c>
      <c r="Q90" s="8">
        <f>SUMPRODUCT(SUMIFS(TaxableValuation[Taxable Other],TaxableValuation[Dist],$C90:$E90,TaxableValuation[Tif_NonTIF],$A$4))</f>
        <v>0</v>
      </c>
      <c r="R90" s="8">
        <f>SUMPRODUCT(SUMIFS(TaxableValuation[Taxable Gross],TaxableValuation[Dist],$C90:$E90,TaxableValuation[Tif_NonTIF],$A$4))</f>
        <v>261893402</v>
      </c>
      <c r="S90" s="8">
        <f>SUMPRODUCT(SUMIFS(TaxableValuation[Taxable Military Exempt],TaxableValuation[Dist],$C90:$E90,TaxableValuation[Tif_NonTIF],$A$4))</f>
        <v>796000</v>
      </c>
      <c r="T90" s="8">
        <f>SUMPRODUCT(SUMIFS(TaxableValuation[Taxable Homestead Exempt],TaxableValuation[Dist],$C90:$E90,TaxableValuation[Tif_NonTIF],$A$4))</f>
        <v>2574000</v>
      </c>
      <c r="U90" s="8">
        <f>SUMPRODUCT(SUMIFS(TaxableValuation[Taxable Net],TaxableValuation[Dist],$C90:$E90,TaxableValuation[Tif_NonTIF],$A$4))</f>
        <v>258523402</v>
      </c>
      <c r="V90" s="8">
        <f>SUMPRODUCT(SUMIFS(TaxableValuation[Taxable Gas &amp; Elec Utilities],TaxableValuation[Dist],$C90:$E90,TaxableValuation[Tif_NonTIF],$A$4))</f>
        <v>20501310</v>
      </c>
      <c r="W90" s="8">
        <f t="shared" si="1"/>
        <v>279024712</v>
      </c>
    </row>
    <row r="91" spans="1:23" x14ac:dyDescent="0.25">
      <c r="A91">
        <f>'Assessed Non-TIF_Combined'!A91</f>
        <v>2026</v>
      </c>
      <c r="B91" t="str">
        <f>'Assessed Non-TIF_Combined'!B91</f>
        <v>11</v>
      </c>
      <c r="C91" t="str">
        <f>'Assessed Non-TIF_Combined'!C91</f>
        <v>1737</v>
      </c>
      <c r="D91" t="str">
        <f>'Assessed Non-TIF_Combined'!D91</f>
        <v/>
      </c>
      <c r="E91" t="str">
        <f>'Assessed Non-TIF_Combined'!E91</f>
        <v/>
      </c>
      <c r="F91" t="str">
        <f>'Assessed Non-TIF_Combined'!F91</f>
        <v>1737</v>
      </c>
      <c r="G91" t="str">
        <f>'Assessed Non-TIF_Combined'!G91</f>
        <v>Des Moines</v>
      </c>
      <c r="H91" s="8">
        <f>SUMPRODUCT(SUMIFS(TaxableValuation[Taxable Residential],TaxableValuation[Dist],$C91:$E91,TaxableValuation[Tif_NonTIF],$A$4))</f>
        <v>6267082964</v>
      </c>
      <c r="I91" s="8">
        <f>SUMPRODUCT(SUMIFS(TaxableValuation[Taxable Ag Land],TaxableValuation[Dist],$C91:$E91,TaxableValuation[Tif_NonTIF],$A$4))</f>
        <v>3894292</v>
      </c>
      <c r="J91" s="8">
        <f>SUMPRODUCT(SUMIFS(TaxableValuation[Taxable Ag Building],TaxableValuation[Dist],$C91:$E91,TaxableValuation[Tif_NonTIF],$A$4))</f>
        <v>323644</v>
      </c>
      <c r="K91" s="8">
        <f>SUMPRODUCT(SUMIFS(TaxableValuation[Taxable Commercial],TaxableValuation[Dist],$C91:$E91,TaxableValuation[Tif_NonTIF],$A$4))</f>
        <v>2590542181</v>
      </c>
      <c r="L91" s="8">
        <f>SUMPRODUCT(SUMIFS(TaxableValuation[Taxable Industrial],TaxableValuation[Dist],$C91:$E91,TaxableValuation[Tif_NonTIF],$A$4))</f>
        <v>307168114</v>
      </c>
      <c r="M91" s="8">
        <f>SUMPRODUCT(SUMIFS(TaxableValuation[Taxable Reserved],TaxableValuation[Dist],$C91:$E91,TaxableValuation[Tif_NonTIF],$A$4))</f>
        <v>0</v>
      </c>
      <c r="N91" s="8">
        <f>SUMPRODUCT(SUMIFS(TaxableValuation[Taxable Reserved2],TaxableValuation[Dist],$C91:$E91,TaxableValuation[Tif_NonTIF],$A$4))</f>
        <v>0</v>
      </c>
      <c r="O91" s="8">
        <f>SUMPRODUCT(SUMIFS(TaxableValuation[Taxable Railroads],TaxableValuation[Dist],$C91:$E91,TaxableValuation[Tif_NonTIF],$A$4))</f>
        <v>26187352</v>
      </c>
      <c r="P91" s="8">
        <f>SUMPRODUCT(SUMIFS(TaxableValuation[Taxable Utilities],TaxableValuation[Dist],$C91:$E91,TaxableValuation[Tif_NonTIF],$A$4))</f>
        <v>669619</v>
      </c>
      <c r="Q91" s="8">
        <f>SUMPRODUCT(SUMIFS(TaxableValuation[Taxable Other],TaxableValuation[Dist],$C91:$E91,TaxableValuation[Tif_NonTIF],$A$4))</f>
        <v>0</v>
      </c>
      <c r="R91" s="8">
        <f>SUMPRODUCT(SUMIFS(TaxableValuation[Taxable Gross],TaxableValuation[Dist],$C91:$E91,TaxableValuation[Tif_NonTIF],$A$4))</f>
        <v>9195868166</v>
      </c>
      <c r="S91" s="8">
        <f>SUMPRODUCT(SUMIFS(TaxableValuation[Taxable Military Exempt],TaxableValuation[Dist],$C91:$E91,TaxableValuation[Tif_NonTIF],$A$4))</f>
        <v>17091036</v>
      </c>
      <c r="T91" s="8">
        <f>SUMPRODUCT(SUMIFS(TaxableValuation[Taxable Homestead Exempt],TaxableValuation[Dist],$C91:$E91,TaxableValuation[Tif_NonTIF],$A$4))</f>
        <v>79592500</v>
      </c>
      <c r="U91" s="8">
        <f>SUMPRODUCT(SUMIFS(TaxableValuation[Taxable Net],TaxableValuation[Dist],$C91:$E91,TaxableValuation[Tif_NonTIF],$A$4))</f>
        <v>9099184630</v>
      </c>
      <c r="V91" s="8">
        <f>SUMPRODUCT(SUMIFS(TaxableValuation[Taxable Gas &amp; Elec Utilities],TaxableValuation[Dist],$C91:$E91,TaxableValuation[Tif_NonTIF],$A$4))</f>
        <v>195963130</v>
      </c>
      <c r="W91" s="8">
        <f t="shared" si="1"/>
        <v>9295147760</v>
      </c>
    </row>
    <row r="92" spans="1:23" x14ac:dyDescent="0.25">
      <c r="A92">
        <f>'Assessed Non-TIF_Combined'!A92</f>
        <v>2026</v>
      </c>
      <c r="B92" t="str">
        <f>'Assessed Non-TIF_Combined'!B92</f>
        <v>13</v>
      </c>
      <c r="C92" t="str">
        <f>'Assessed Non-TIF_Combined'!C92</f>
        <v>1782</v>
      </c>
      <c r="D92" t="str">
        <f>'Assessed Non-TIF_Combined'!D92</f>
        <v/>
      </c>
      <c r="E92" t="str">
        <f>'Assessed Non-TIF_Combined'!E92</f>
        <v/>
      </c>
      <c r="F92" t="str">
        <f>'Assessed Non-TIF_Combined'!F92</f>
        <v>1782</v>
      </c>
      <c r="G92" t="str">
        <f>'Assessed Non-TIF_Combined'!G92</f>
        <v>Diagonal</v>
      </c>
      <c r="H92" s="8">
        <f>SUMPRODUCT(SUMIFS(TaxableValuation[Taxable Residential],TaxableValuation[Dist],$C92:$E92,TaxableValuation[Tif_NonTIF],$A$4))</f>
        <v>13958632</v>
      </c>
      <c r="I92" s="8">
        <f>SUMPRODUCT(SUMIFS(TaxableValuation[Taxable Ag Land],TaxableValuation[Dist],$C92:$E92,TaxableValuation[Tif_NonTIF],$A$4))</f>
        <v>33314715</v>
      </c>
      <c r="J92" s="8">
        <f>SUMPRODUCT(SUMIFS(TaxableValuation[Taxable Ag Building],TaxableValuation[Dist],$C92:$E92,TaxableValuation[Tif_NonTIF],$A$4))</f>
        <v>2926579</v>
      </c>
      <c r="K92" s="8">
        <f>SUMPRODUCT(SUMIFS(TaxableValuation[Taxable Commercial],TaxableValuation[Dist],$C92:$E92,TaxableValuation[Tif_NonTIF],$A$4))</f>
        <v>2477411</v>
      </c>
      <c r="L92" s="8">
        <f>SUMPRODUCT(SUMIFS(TaxableValuation[Taxable Industrial],TaxableValuation[Dist],$C92:$E92,TaxableValuation[Tif_NonTIF],$A$4))</f>
        <v>228000</v>
      </c>
      <c r="M92" s="8">
        <f>SUMPRODUCT(SUMIFS(TaxableValuation[Taxable Reserved],TaxableValuation[Dist],$C92:$E92,TaxableValuation[Tif_NonTIF],$A$4))</f>
        <v>0</v>
      </c>
      <c r="N92" s="8">
        <f>SUMPRODUCT(SUMIFS(TaxableValuation[Taxable Reserved2],TaxableValuation[Dist],$C92:$E92,TaxableValuation[Tif_NonTIF],$A$4))</f>
        <v>0</v>
      </c>
      <c r="O92" s="8">
        <f>SUMPRODUCT(SUMIFS(TaxableValuation[Taxable Railroads],TaxableValuation[Dist],$C92:$E92,TaxableValuation[Tif_NonTIF],$A$4))</f>
        <v>0</v>
      </c>
      <c r="P92" s="8">
        <f>SUMPRODUCT(SUMIFS(TaxableValuation[Taxable Utilities],TaxableValuation[Dist],$C92:$E92,TaxableValuation[Tif_NonTIF],$A$4))</f>
        <v>0</v>
      </c>
      <c r="Q92" s="8">
        <f>SUMPRODUCT(SUMIFS(TaxableValuation[Taxable Other],TaxableValuation[Dist],$C92:$E92,TaxableValuation[Tif_NonTIF],$A$4))</f>
        <v>0</v>
      </c>
      <c r="R92" s="8">
        <f>SUMPRODUCT(SUMIFS(TaxableValuation[Taxable Gross],TaxableValuation[Dist],$C92:$E92,TaxableValuation[Tif_NonTIF],$A$4))</f>
        <v>52905337</v>
      </c>
      <c r="S92" s="8">
        <f>SUMPRODUCT(SUMIFS(TaxableValuation[Taxable Military Exempt],TaxableValuation[Dist],$C92:$E92,TaxableValuation[Tif_NonTIF],$A$4))</f>
        <v>94783</v>
      </c>
      <c r="T92" s="8">
        <f>SUMPRODUCT(SUMIFS(TaxableValuation[Taxable Homestead Exempt],TaxableValuation[Dist],$C92:$E92,TaxableValuation[Tif_NonTIF],$A$4))</f>
        <v>348647</v>
      </c>
      <c r="U92" s="8">
        <f>SUMPRODUCT(SUMIFS(TaxableValuation[Taxable Net],TaxableValuation[Dist],$C92:$E92,TaxableValuation[Tif_NonTIF],$A$4))</f>
        <v>52461907</v>
      </c>
      <c r="V92" s="8">
        <f>SUMPRODUCT(SUMIFS(TaxableValuation[Taxable Gas &amp; Elec Utilities],TaxableValuation[Dist],$C92:$E92,TaxableValuation[Tif_NonTIF],$A$4))</f>
        <v>968771</v>
      </c>
      <c r="W92" s="8">
        <f t="shared" si="1"/>
        <v>53430678</v>
      </c>
    </row>
    <row r="93" spans="1:23" x14ac:dyDescent="0.25">
      <c r="A93">
        <f>'Assessed Non-TIF_Combined'!A93</f>
        <v>2026</v>
      </c>
      <c r="B93" t="str">
        <f>'Assessed Non-TIF_Combined'!B93</f>
        <v>07</v>
      </c>
      <c r="C93" t="str">
        <f>'Assessed Non-TIF_Combined'!C93</f>
        <v>1791</v>
      </c>
      <c r="D93" t="str">
        <f>'Assessed Non-TIF_Combined'!D93</f>
        <v/>
      </c>
      <c r="E93" t="str">
        <f>'Assessed Non-TIF_Combined'!E93</f>
        <v/>
      </c>
      <c r="F93" t="str">
        <f>'Assessed Non-TIF_Combined'!F93</f>
        <v>1791</v>
      </c>
      <c r="G93" t="str">
        <f>'Assessed Non-TIF_Combined'!G93</f>
        <v>Dike-New Hartford</v>
      </c>
      <c r="H93" s="8">
        <f>SUMPRODUCT(SUMIFS(TaxableValuation[Taxable Residential],TaxableValuation[Dist],$C93:$E93,TaxableValuation[Tif_NonTIF],$A$4))</f>
        <v>191433513</v>
      </c>
      <c r="I93" s="8">
        <f>SUMPRODUCT(SUMIFS(TaxableValuation[Taxable Ag Land],TaxableValuation[Dist],$C93:$E93,TaxableValuation[Tif_NonTIF],$A$4))</f>
        <v>122121705</v>
      </c>
      <c r="J93" s="8">
        <f>SUMPRODUCT(SUMIFS(TaxableValuation[Taxable Ag Building],TaxableValuation[Dist],$C93:$E93,TaxableValuation[Tif_NonTIF],$A$4))</f>
        <v>8181742</v>
      </c>
      <c r="K93" s="8">
        <f>SUMPRODUCT(SUMIFS(TaxableValuation[Taxable Commercial],TaxableValuation[Dist],$C93:$E93,TaxableValuation[Tif_NonTIF],$A$4))</f>
        <v>15277718</v>
      </c>
      <c r="L93" s="8">
        <f>SUMPRODUCT(SUMIFS(TaxableValuation[Taxable Industrial],TaxableValuation[Dist],$C93:$E93,TaxableValuation[Tif_NonTIF],$A$4))</f>
        <v>8022538</v>
      </c>
      <c r="M93" s="8">
        <f>SUMPRODUCT(SUMIFS(TaxableValuation[Taxable Reserved],TaxableValuation[Dist],$C93:$E93,TaxableValuation[Tif_NonTIF],$A$4))</f>
        <v>0</v>
      </c>
      <c r="N93" s="8">
        <f>SUMPRODUCT(SUMIFS(TaxableValuation[Taxable Reserved2],TaxableValuation[Dist],$C93:$E93,TaxableValuation[Tif_NonTIF],$A$4))</f>
        <v>0</v>
      </c>
      <c r="O93" s="8">
        <f>SUMPRODUCT(SUMIFS(TaxableValuation[Taxable Railroads],TaxableValuation[Dist],$C93:$E93,TaxableValuation[Tif_NonTIF],$A$4))</f>
        <v>2006532</v>
      </c>
      <c r="P93" s="8">
        <f>SUMPRODUCT(SUMIFS(TaxableValuation[Taxable Utilities],TaxableValuation[Dist],$C93:$E93,TaxableValuation[Tif_NonTIF],$A$4))</f>
        <v>1918902</v>
      </c>
      <c r="Q93" s="8">
        <f>SUMPRODUCT(SUMIFS(TaxableValuation[Taxable Other],TaxableValuation[Dist],$C93:$E93,TaxableValuation[Tif_NonTIF],$A$4))</f>
        <v>0</v>
      </c>
      <c r="R93" s="8">
        <f>SUMPRODUCT(SUMIFS(TaxableValuation[Taxable Gross],TaxableValuation[Dist],$C93:$E93,TaxableValuation[Tif_NonTIF],$A$4))</f>
        <v>348962650</v>
      </c>
      <c r="S93" s="8">
        <f>SUMPRODUCT(SUMIFS(TaxableValuation[Taxable Military Exempt],TaxableValuation[Dist],$C93:$E93,TaxableValuation[Tif_NonTIF],$A$4))</f>
        <v>763704</v>
      </c>
      <c r="T93" s="8">
        <f>SUMPRODUCT(SUMIFS(TaxableValuation[Taxable Homestead Exempt],TaxableValuation[Dist],$C93:$E93,TaxableValuation[Tif_NonTIF],$A$4))</f>
        <v>2535000</v>
      </c>
      <c r="U93" s="8">
        <f>SUMPRODUCT(SUMIFS(TaxableValuation[Taxable Net],TaxableValuation[Dist],$C93:$E93,TaxableValuation[Tif_NonTIF],$A$4))</f>
        <v>345663946</v>
      </c>
      <c r="V93" s="8">
        <f>SUMPRODUCT(SUMIFS(TaxableValuation[Taxable Gas &amp; Elec Utilities],TaxableValuation[Dist],$C93:$E93,TaxableValuation[Tif_NonTIF],$A$4))</f>
        <v>13008059</v>
      </c>
      <c r="W93" s="8">
        <f t="shared" si="1"/>
        <v>358672005</v>
      </c>
    </row>
    <row r="94" spans="1:23" x14ac:dyDescent="0.25">
      <c r="A94">
        <f>'Assessed Non-TIF_Combined'!A94</f>
        <v>2026</v>
      </c>
      <c r="B94" t="str">
        <f>'Assessed Non-TIF_Combined'!B94</f>
        <v>01</v>
      </c>
      <c r="C94" t="str">
        <f>'Assessed Non-TIF_Combined'!C94</f>
        <v>1863</v>
      </c>
      <c r="D94" t="str">
        <f>'Assessed Non-TIF_Combined'!D94</f>
        <v/>
      </c>
      <c r="E94" t="str">
        <f>'Assessed Non-TIF_Combined'!E94</f>
        <v/>
      </c>
      <c r="F94" t="str">
        <f>'Assessed Non-TIF_Combined'!F94</f>
        <v>1863</v>
      </c>
      <c r="G94" t="str">
        <f>'Assessed Non-TIF_Combined'!G94</f>
        <v>Dubuque</v>
      </c>
      <c r="H94" s="8">
        <f>SUMPRODUCT(SUMIFS(TaxableValuation[Taxable Residential],TaxableValuation[Dist],$C94:$E94,TaxableValuation[Tif_NonTIF],$A$4))</f>
        <v>3075056223</v>
      </c>
      <c r="I94" s="8">
        <f>SUMPRODUCT(SUMIFS(TaxableValuation[Taxable Ag Land],TaxableValuation[Dist],$C94:$E94,TaxableValuation[Tif_NonTIF],$A$4))</f>
        <v>104894151</v>
      </c>
      <c r="J94" s="8">
        <f>SUMPRODUCT(SUMIFS(TaxableValuation[Taxable Ag Building],TaxableValuation[Dist],$C94:$E94,TaxableValuation[Tif_NonTIF],$A$4))</f>
        <v>10369950</v>
      </c>
      <c r="K94" s="8">
        <f>SUMPRODUCT(SUMIFS(TaxableValuation[Taxable Commercial],TaxableValuation[Dist],$C94:$E94,TaxableValuation[Tif_NonTIF],$A$4))</f>
        <v>998230077</v>
      </c>
      <c r="L94" s="8">
        <f>SUMPRODUCT(SUMIFS(TaxableValuation[Taxable Industrial],TaxableValuation[Dist],$C94:$E94,TaxableValuation[Tif_NonTIF],$A$4))</f>
        <v>110461564</v>
      </c>
      <c r="M94" s="8">
        <f>SUMPRODUCT(SUMIFS(TaxableValuation[Taxable Reserved],TaxableValuation[Dist],$C94:$E94,TaxableValuation[Tif_NonTIF],$A$4))</f>
        <v>0</v>
      </c>
      <c r="N94" s="8">
        <f>SUMPRODUCT(SUMIFS(TaxableValuation[Taxable Reserved2],TaxableValuation[Dist],$C94:$E94,TaxableValuation[Tif_NonTIF],$A$4))</f>
        <v>0</v>
      </c>
      <c r="O94" s="8">
        <f>SUMPRODUCT(SUMIFS(TaxableValuation[Taxable Railroads],TaxableValuation[Dist],$C94:$E94,TaxableValuation[Tif_NonTIF],$A$4))</f>
        <v>12908481</v>
      </c>
      <c r="P94" s="8">
        <f>SUMPRODUCT(SUMIFS(TaxableValuation[Taxable Utilities],TaxableValuation[Dist],$C94:$E94,TaxableValuation[Tif_NonTIF],$A$4))</f>
        <v>31808123</v>
      </c>
      <c r="Q94" s="8">
        <f>SUMPRODUCT(SUMIFS(TaxableValuation[Taxable Other],TaxableValuation[Dist],$C94:$E94,TaxableValuation[Tif_NonTIF],$A$4))</f>
        <v>321258</v>
      </c>
      <c r="R94" s="8">
        <f>SUMPRODUCT(SUMIFS(TaxableValuation[Taxable Gross],TaxableValuation[Dist],$C94:$E94,TaxableValuation[Tif_NonTIF],$A$4))</f>
        <v>4344049827</v>
      </c>
      <c r="S94" s="8">
        <f>SUMPRODUCT(SUMIFS(TaxableValuation[Taxable Military Exempt],TaxableValuation[Dist],$C94:$E94,TaxableValuation[Tif_NonTIF],$A$4))</f>
        <v>10542520</v>
      </c>
      <c r="T94" s="8">
        <f>SUMPRODUCT(SUMIFS(TaxableValuation[Taxable Homestead Exempt],TaxableValuation[Dist],$C94:$E94,TaxableValuation[Tif_NonTIF],$A$4))</f>
        <v>34398000</v>
      </c>
      <c r="U94" s="8">
        <f>SUMPRODUCT(SUMIFS(TaxableValuation[Taxable Net],TaxableValuation[Dist],$C94:$E94,TaxableValuation[Tif_NonTIF],$A$4))</f>
        <v>4299109307</v>
      </c>
      <c r="V94" s="8">
        <f>SUMPRODUCT(SUMIFS(TaxableValuation[Taxable Gas &amp; Elec Utilities],TaxableValuation[Dist],$C94:$E94,TaxableValuation[Tif_NonTIF],$A$4))</f>
        <v>83926032</v>
      </c>
      <c r="W94" s="8">
        <f t="shared" si="1"/>
        <v>4383035339</v>
      </c>
    </row>
    <row r="95" spans="1:23" x14ac:dyDescent="0.25">
      <c r="A95">
        <f>'Assessed Non-TIF_Combined'!A95</f>
        <v>2026</v>
      </c>
      <c r="B95" t="str">
        <f>'Assessed Non-TIF_Combined'!B95</f>
        <v>07</v>
      </c>
      <c r="C95" t="str">
        <f>'Assessed Non-TIF_Combined'!C95</f>
        <v>1908</v>
      </c>
      <c r="D95" t="str">
        <f>'Assessed Non-TIF_Combined'!D95</f>
        <v/>
      </c>
      <c r="E95" t="str">
        <f>'Assessed Non-TIF_Combined'!E95</f>
        <v/>
      </c>
      <c r="F95" t="str">
        <f>'Assessed Non-TIF_Combined'!F95</f>
        <v>1908</v>
      </c>
      <c r="G95" t="str">
        <f>'Assessed Non-TIF_Combined'!G95</f>
        <v>Dunkerton</v>
      </c>
      <c r="H95" s="8">
        <f>SUMPRODUCT(SUMIFS(TaxableValuation[Taxable Residential],TaxableValuation[Dist],$C95:$E95,TaxableValuation[Tif_NonTIF],$A$4))</f>
        <v>97287826</v>
      </c>
      <c r="I95" s="8">
        <f>SUMPRODUCT(SUMIFS(TaxableValuation[Taxable Ag Land],TaxableValuation[Dist],$C95:$E95,TaxableValuation[Tif_NonTIF],$A$4))</f>
        <v>60600812</v>
      </c>
      <c r="J95" s="8">
        <f>SUMPRODUCT(SUMIFS(TaxableValuation[Taxable Ag Building],TaxableValuation[Dist],$C95:$E95,TaxableValuation[Tif_NonTIF],$A$4))</f>
        <v>3058941</v>
      </c>
      <c r="K95" s="8">
        <f>SUMPRODUCT(SUMIFS(TaxableValuation[Taxable Commercial],TaxableValuation[Dist],$C95:$E95,TaxableValuation[Tif_NonTIF],$A$4))</f>
        <v>18798878</v>
      </c>
      <c r="L95" s="8">
        <f>SUMPRODUCT(SUMIFS(TaxableValuation[Taxable Industrial],TaxableValuation[Dist],$C95:$E95,TaxableValuation[Tif_NonTIF],$A$4))</f>
        <v>0</v>
      </c>
      <c r="M95" s="8">
        <f>SUMPRODUCT(SUMIFS(TaxableValuation[Taxable Reserved],TaxableValuation[Dist],$C95:$E95,TaxableValuation[Tif_NonTIF],$A$4))</f>
        <v>0</v>
      </c>
      <c r="N95" s="8">
        <f>SUMPRODUCT(SUMIFS(TaxableValuation[Taxable Reserved2],TaxableValuation[Dist],$C95:$E95,TaxableValuation[Tif_NonTIF],$A$4))</f>
        <v>0</v>
      </c>
      <c r="O95" s="8">
        <f>SUMPRODUCT(SUMIFS(TaxableValuation[Taxable Railroads],TaxableValuation[Dist],$C95:$E95,TaxableValuation[Tif_NonTIF],$A$4))</f>
        <v>2618134</v>
      </c>
      <c r="P95" s="8">
        <f>SUMPRODUCT(SUMIFS(TaxableValuation[Taxable Utilities],TaxableValuation[Dist],$C95:$E95,TaxableValuation[Tif_NonTIF],$A$4))</f>
        <v>81584</v>
      </c>
      <c r="Q95" s="8">
        <f>SUMPRODUCT(SUMIFS(TaxableValuation[Taxable Other],TaxableValuation[Dist],$C95:$E95,TaxableValuation[Tif_NonTIF],$A$4))</f>
        <v>0</v>
      </c>
      <c r="R95" s="8">
        <f>SUMPRODUCT(SUMIFS(TaxableValuation[Taxable Gross],TaxableValuation[Dist],$C95:$E95,TaxableValuation[Tif_NonTIF],$A$4))</f>
        <v>182446175</v>
      </c>
      <c r="S95" s="8">
        <f>SUMPRODUCT(SUMIFS(TaxableValuation[Taxable Military Exempt],TaxableValuation[Dist],$C95:$E95,TaxableValuation[Tif_NonTIF],$A$4))</f>
        <v>444000</v>
      </c>
      <c r="T95" s="8">
        <f>SUMPRODUCT(SUMIFS(TaxableValuation[Taxable Homestead Exempt],TaxableValuation[Dist],$C95:$E95,TaxableValuation[Tif_NonTIF],$A$4))</f>
        <v>1781000</v>
      </c>
      <c r="U95" s="8">
        <f>SUMPRODUCT(SUMIFS(TaxableValuation[Taxable Net],TaxableValuation[Dist],$C95:$E95,TaxableValuation[Tif_NonTIF],$A$4))</f>
        <v>180221175</v>
      </c>
      <c r="V95" s="8">
        <f>SUMPRODUCT(SUMIFS(TaxableValuation[Taxable Gas &amp; Elec Utilities],TaxableValuation[Dist],$C95:$E95,TaxableValuation[Tif_NonTIF],$A$4))</f>
        <v>16982397</v>
      </c>
      <c r="W95" s="8">
        <f t="shared" si="1"/>
        <v>197203572</v>
      </c>
    </row>
    <row r="96" spans="1:23" x14ac:dyDescent="0.25">
      <c r="A96">
        <f>'Assessed Non-TIF_Combined'!A96</f>
        <v>2026</v>
      </c>
      <c r="B96" t="str">
        <f>'Assessed Non-TIF_Combined'!B96</f>
        <v>09</v>
      </c>
      <c r="C96" t="str">
        <f>'Assessed Non-TIF_Combined'!C96</f>
        <v>1926</v>
      </c>
      <c r="D96" t="str">
        <f>'Assessed Non-TIF_Combined'!D96</f>
        <v/>
      </c>
      <c r="E96" t="str">
        <f>'Assessed Non-TIF_Combined'!E96</f>
        <v/>
      </c>
      <c r="F96" t="str">
        <f>'Assessed Non-TIF_Combined'!F96</f>
        <v>1926</v>
      </c>
      <c r="G96" t="str">
        <f>'Assessed Non-TIF_Combined'!G96</f>
        <v>Durant</v>
      </c>
      <c r="H96" s="8">
        <f>SUMPRODUCT(SUMIFS(TaxableValuation[Taxable Residential],TaxableValuation[Dist],$C96:$E96,TaxableValuation[Tif_NonTIF],$A$4))</f>
        <v>128527085</v>
      </c>
      <c r="I96" s="8">
        <f>SUMPRODUCT(SUMIFS(TaxableValuation[Taxable Ag Land],TaxableValuation[Dist],$C96:$E96,TaxableValuation[Tif_NonTIF],$A$4))</f>
        <v>90402310</v>
      </c>
      <c r="J96" s="8">
        <f>SUMPRODUCT(SUMIFS(TaxableValuation[Taxable Ag Building],TaxableValuation[Dist],$C96:$E96,TaxableValuation[Tif_NonTIF],$A$4))</f>
        <v>6482917</v>
      </c>
      <c r="K96" s="8">
        <f>SUMPRODUCT(SUMIFS(TaxableValuation[Taxable Commercial],TaxableValuation[Dist],$C96:$E96,TaxableValuation[Tif_NonTIF],$A$4))</f>
        <v>41694048</v>
      </c>
      <c r="L96" s="8">
        <f>SUMPRODUCT(SUMIFS(TaxableValuation[Taxable Industrial],TaxableValuation[Dist],$C96:$E96,TaxableValuation[Tif_NonTIF],$A$4))</f>
        <v>22728919</v>
      </c>
      <c r="M96" s="8">
        <f>SUMPRODUCT(SUMIFS(TaxableValuation[Taxable Reserved],TaxableValuation[Dist],$C96:$E96,TaxableValuation[Tif_NonTIF],$A$4))</f>
        <v>0</v>
      </c>
      <c r="N96" s="8">
        <f>SUMPRODUCT(SUMIFS(TaxableValuation[Taxable Reserved2],TaxableValuation[Dist],$C96:$E96,TaxableValuation[Tif_NonTIF],$A$4))</f>
        <v>0</v>
      </c>
      <c r="O96" s="8">
        <f>SUMPRODUCT(SUMIFS(TaxableValuation[Taxable Railroads],TaxableValuation[Dist],$C96:$E96,TaxableValuation[Tif_NonTIF],$A$4))</f>
        <v>2119511</v>
      </c>
      <c r="P96" s="8">
        <f>SUMPRODUCT(SUMIFS(TaxableValuation[Taxable Utilities],TaxableValuation[Dist],$C96:$E96,TaxableValuation[Tif_NonTIF],$A$4))</f>
        <v>6368760</v>
      </c>
      <c r="Q96" s="8">
        <f>SUMPRODUCT(SUMIFS(TaxableValuation[Taxable Other],TaxableValuation[Dist],$C96:$E96,TaxableValuation[Tif_NonTIF],$A$4))</f>
        <v>0</v>
      </c>
      <c r="R96" s="8">
        <f>SUMPRODUCT(SUMIFS(TaxableValuation[Taxable Gross],TaxableValuation[Dist],$C96:$E96,TaxableValuation[Tif_NonTIF],$A$4))</f>
        <v>298323550</v>
      </c>
      <c r="S96" s="8">
        <f>SUMPRODUCT(SUMIFS(TaxableValuation[Taxable Military Exempt],TaxableValuation[Dist],$C96:$E96,TaxableValuation[Tif_NonTIF],$A$4))</f>
        <v>528000</v>
      </c>
      <c r="T96" s="8">
        <f>SUMPRODUCT(SUMIFS(TaxableValuation[Taxable Homestead Exempt],TaxableValuation[Dist],$C96:$E96,TaxableValuation[Tif_NonTIF],$A$4))</f>
        <v>1566500</v>
      </c>
      <c r="U96" s="8">
        <f>SUMPRODUCT(SUMIFS(TaxableValuation[Taxable Net],TaxableValuation[Dist],$C96:$E96,TaxableValuation[Tif_NonTIF],$A$4))</f>
        <v>296229050</v>
      </c>
      <c r="V96" s="8">
        <f>SUMPRODUCT(SUMIFS(TaxableValuation[Taxable Gas &amp; Elec Utilities],TaxableValuation[Dist],$C96:$E96,TaxableValuation[Tif_NonTIF],$A$4))</f>
        <v>5528489</v>
      </c>
      <c r="W96" s="8">
        <f t="shared" si="1"/>
        <v>301757539</v>
      </c>
    </row>
    <row r="97" spans="1:23" x14ac:dyDescent="0.25">
      <c r="A97">
        <f>'Assessed Non-TIF_Combined'!A97</f>
        <v>2026</v>
      </c>
      <c r="B97" t="str">
        <f>'Assessed Non-TIF_Combined'!B97</f>
        <v>05</v>
      </c>
      <c r="C97" t="str">
        <f>'Assessed Non-TIF_Combined'!C97</f>
        <v>1944</v>
      </c>
      <c r="D97" t="str">
        <f>'Assessed Non-TIF_Combined'!D97</f>
        <v/>
      </c>
      <c r="E97" t="str">
        <f>'Assessed Non-TIF_Combined'!E97</f>
        <v/>
      </c>
      <c r="F97" t="str">
        <f>'Assessed Non-TIF_Combined'!F97</f>
        <v>1944</v>
      </c>
      <c r="G97" t="str">
        <f>'Assessed Non-TIF_Combined'!G97</f>
        <v>Eagle Grove</v>
      </c>
      <c r="H97" s="8">
        <f>SUMPRODUCT(SUMIFS(TaxableValuation[Taxable Residential],TaxableValuation[Dist],$C97:$E97,TaxableValuation[Tif_NonTIF],$A$4))</f>
        <v>95238035</v>
      </c>
      <c r="I97" s="8">
        <f>SUMPRODUCT(SUMIFS(TaxableValuation[Taxable Ag Land],TaxableValuation[Dist],$C97:$E97,TaxableValuation[Tif_NonTIF],$A$4))</f>
        <v>135225462</v>
      </c>
      <c r="J97" s="8">
        <f>SUMPRODUCT(SUMIFS(TaxableValuation[Taxable Ag Building],TaxableValuation[Dist],$C97:$E97,TaxableValuation[Tif_NonTIF],$A$4))</f>
        <v>14343362</v>
      </c>
      <c r="K97" s="8">
        <f>SUMPRODUCT(SUMIFS(TaxableValuation[Taxable Commercial],TaxableValuation[Dist],$C97:$E97,TaxableValuation[Tif_NonTIF],$A$4))</f>
        <v>32272902</v>
      </c>
      <c r="L97" s="8">
        <f>SUMPRODUCT(SUMIFS(TaxableValuation[Taxable Industrial],TaxableValuation[Dist],$C97:$E97,TaxableValuation[Tif_NonTIF],$A$4))</f>
        <v>71283974</v>
      </c>
      <c r="M97" s="8">
        <f>SUMPRODUCT(SUMIFS(TaxableValuation[Taxable Reserved],TaxableValuation[Dist],$C97:$E97,TaxableValuation[Tif_NonTIF],$A$4))</f>
        <v>0</v>
      </c>
      <c r="N97" s="8">
        <f>SUMPRODUCT(SUMIFS(TaxableValuation[Taxable Reserved2],TaxableValuation[Dist],$C97:$E97,TaxableValuation[Tif_NonTIF],$A$4))</f>
        <v>0</v>
      </c>
      <c r="O97" s="8">
        <f>SUMPRODUCT(SUMIFS(TaxableValuation[Taxable Railroads],TaxableValuation[Dist],$C97:$E97,TaxableValuation[Tif_NonTIF],$A$4))</f>
        <v>31224015</v>
      </c>
      <c r="P97" s="8">
        <f>SUMPRODUCT(SUMIFS(TaxableValuation[Taxable Utilities],TaxableValuation[Dist],$C97:$E97,TaxableValuation[Tif_NonTIF],$A$4))</f>
        <v>15416896</v>
      </c>
      <c r="Q97" s="8">
        <f>SUMPRODUCT(SUMIFS(TaxableValuation[Taxable Other],TaxableValuation[Dist],$C97:$E97,TaxableValuation[Tif_NonTIF],$A$4))</f>
        <v>36228</v>
      </c>
      <c r="R97" s="8">
        <f>SUMPRODUCT(SUMIFS(TaxableValuation[Taxable Gross],TaxableValuation[Dist],$C97:$E97,TaxableValuation[Tif_NonTIF],$A$4))</f>
        <v>395040874</v>
      </c>
      <c r="S97" s="8">
        <f>SUMPRODUCT(SUMIFS(TaxableValuation[Taxable Military Exempt],TaxableValuation[Dist],$C97:$E97,TaxableValuation[Tif_NonTIF],$A$4))</f>
        <v>639400</v>
      </c>
      <c r="T97" s="8">
        <f>SUMPRODUCT(SUMIFS(TaxableValuation[Taxable Homestead Exempt],TaxableValuation[Dist],$C97:$E97,TaxableValuation[Tif_NonTIF],$A$4))</f>
        <v>1942940</v>
      </c>
      <c r="U97" s="8">
        <f>SUMPRODUCT(SUMIFS(TaxableValuation[Taxable Net],TaxableValuation[Dist],$C97:$E97,TaxableValuation[Tif_NonTIF],$A$4))</f>
        <v>392458534</v>
      </c>
      <c r="V97" s="8">
        <f>SUMPRODUCT(SUMIFS(TaxableValuation[Taxable Gas &amp; Elec Utilities],TaxableValuation[Dist],$C97:$E97,TaxableValuation[Tif_NonTIF],$A$4))</f>
        <v>7059474</v>
      </c>
      <c r="W97" s="8">
        <f t="shared" si="1"/>
        <v>399518008</v>
      </c>
    </row>
    <row r="98" spans="1:23" x14ac:dyDescent="0.25">
      <c r="A98">
        <f>'Assessed Non-TIF_Combined'!A98</f>
        <v>2026</v>
      </c>
      <c r="B98" t="str">
        <f>'Assessed Non-TIF_Combined'!B98</f>
        <v>11</v>
      </c>
      <c r="C98" t="str">
        <f>'Assessed Non-TIF_Combined'!C98</f>
        <v>1953</v>
      </c>
      <c r="D98" t="str">
        <f>'Assessed Non-TIF_Combined'!D98</f>
        <v/>
      </c>
      <c r="E98" t="str">
        <f>'Assessed Non-TIF_Combined'!E98</f>
        <v/>
      </c>
      <c r="F98" t="str">
        <f>'Assessed Non-TIF_Combined'!F98</f>
        <v>1953</v>
      </c>
      <c r="G98" t="str">
        <f>'Assessed Non-TIF_Combined'!G98</f>
        <v>Earlham</v>
      </c>
      <c r="H98" s="8">
        <f>SUMPRODUCT(SUMIFS(TaxableValuation[Taxable Residential],TaxableValuation[Dist],$C98:$E98,TaxableValuation[Tif_NonTIF],$A$4))</f>
        <v>166729072</v>
      </c>
      <c r="I98" s="8">
        <f>SUMPRODUCT(SUMIFS(TaxableValuation[Taxable Ag Land],TaxableValuation[Dist],$C98:$E98,TaxableValuation[Tif_NonTIF],$A$4))</f>
        <v>57650564</v>
      </c>
      <c r="J98" s="8">
        <f>SUMPRODUCT(SUMIFS(TaxableValuation[Taxable Ag Building],TaxableValuation[Dist],$C98:$E98,TaxableValuation[Tif_NonTIF],$A$4))</f>
        <v>2989534</v>
      </c>
      <c r="K98" s="8">
        <f>SUMPRODUCT(SUMIFS(TaxableValuation[Taxable Commercial],TaxableValuation[Dist],$C98:$E98,TaxableValuation[Tif_NonTIF],$A$4))</f>
        <v>12051729</v>
      </c>
      <c r="L98" s="8">
        <f>SUMPRODUCT(SUMIFS(TaxableValuation[Taxable Industrial],TaxableValuation[Dist],$C98:$E98,TaxableValuation[Tif_NonTIF],$A$4))</f>
        <v>1604615</v>
      </c>
      <c r="M98" s="8">
        <f>SUMPRODUCT(SUMIFS(TaxableValuation[Taxable Reserved],TaxableValuation[Dist],$C98:$E98,TaxableValuation[Tif_NonTIF],$A$4))</f>
        <v>0</v>
      </c>
      <c r="N98" s="8">
        <f>SUMPRODUCT(SUMIFS(TaxableValuation[Taxable Reserved2],TaxableValuation[Dist],$C98:$E98,TaxableValuation[Tif_NonTIF],$A$4))</f>
        <v>0</v>
      </c>
      <c r="O98" s="8">
        <f>SUMPRODUCT(SUMIFS(TaxableValuation[Taxable Railroads],TaxableValuation[Dist],$C98:$E98,TaxableValuation[Tif_NonTIF],$A$4))</f>
        <v>2135919</v>
      </c>
      <c r="P98" s="8">
        <f>SUMPRODUCT(SUMIFS(TaxableValuation[Taxable Utilities],TaxableValuation[Dist],$C98:$E98,TaxableValuation[Tif_NonTIF],$A$4))</f>
        <v>1316769</v>
      </c>
      <c r="Q98" s="8">
        <f>SUMPRODUCT(SUMIFS(TaxableValuation[Taxable Other],TaxableValuation[Dist],$C98:$E98,TaxableValuation[Tif_NonTIF],$A$4))</f>
        <v>0</v>
      </c>
      <c r="R98" s="8">
        <f>SUMPRODUCT(SUMIFS(TaxableValuation[Taxable Gross],TaxableValuation[Dist],$C98:$E98,TaxableValuation[Tif_NonTIF],$A$4))</f>
        <v>244478202</v>
      </c>
      <c r="S98" s="8">
        <f>SUMPRODUCT(SUMIFS(TaxableValuation[Taxable Military Exempt],TaxableValuation[Dist],$C98:$E98,TaxableValuation[Tif_NonTIF],$A$4))</f>
        <v>476000</v>
      </c>
      <c r="T98" s="8">
        <f>SUMPRODUCT(SUMIFS(TaxableValuation[Taxable Homestead Exempt],TaxableValuation[Dist],$C98:$E98,TaxableValuation[Tif_NonTIF],$A$4))</f>
        <v>845000</v>
      </c>
      <c r="U98" s="8">
        <f>SUMPRODUCT(SUMIFS(TaxableValuation[Taxable Net],TaxableValuation[Dist],$C98:$E98,TaxableValuation[Tif_NonTIF],$A$4))</f>
        <v>243157202</v>
      </c>
      <c r="V98" s="8">
        <f>SUMPRODUCT(SUMIFS(TaxableValuation[Taxable Gas &amp; Elec Utilities],TaxableValuation[Dist],$C98:$E98,TaxableValuation[Tif_NonTIF],$A$4))</f>
        <v>11147705</v>
      </c>
      <c r="W98" s="8">
        <f t="shared" si="1"/>
        <v>254304907</v>
      </c>
    </row>
    <row r="99" spans="1:23" x14ac:dyDescent="0.25">
      <c r="A99">
        <f>'Assessed Non-TIF_Combined'!A99</f>
        <v>2026</v>
      </c>
      <c r="B99" t="str">
        <f>'Assessed Non-TIF_Combined'!B99</f>
        <v>07</v>
      </c>
      <c r="C99" t="str">
        <f>'Assessed Non-TIF_Combined'!C99</f>
        <v>1963</v>
      </c>
      <c r="D99" t="str">
        <f>'Assessed Non-TIF_Combined'!D99</f>
        <v/>
      </c>
      <c r="E99" t="str">
        <f>'Assessed Non-TIF_Combined'!E99</f>
        <v/>
      </c>
      <c r="F99" t="str">
        <f>'Assessed Non-TIF_Combined'!F99</f>
        <v>1963</v>
      </c>
      <c r="G99" t="str">
        <f>'Assessed Non-TIF_Combined'!G99</f>
        <v>East Buchanan</v>
      </c>
      <c r="H99" s="8">
        <f>SUMPRODUCT(SUMIFS(TaxableValuation[Taxable Residential],TaxableValuation[Dist],$C99:$E99,TaxableValuation[Tif_NonTIF],$A$4))</f>
        <v>101020428</v>
      </c>
      <c r="I99" s="8">
        <f>SUMPRODUCT(SUMIFS(TaxableValuation[Taxable Ag Land],TaxableValuation[Dist],$C99:$E99,TaxableValuation[Tif_NonTIF],$A$4))</f>
        <v>125846180</v>
      </c>
      <c r="J99" s="8">
        <f>SUMPRODUCT(SUMIFS(TaxableValuation[Taxable Ag Building],TaxableValuation[Dist],$C99:$E99,TaxableValuation[Tif_NonTIF],$A$4))</f>
        <v>8788367</v>
      </c>
      <c r="K99" s="8">
        <f>SUMPRODUCT(SUMIFS(TaxableValuation[Taxable Commercial],TaxableValuation[Dist],$C99:$E99,TaxableValuation[Tif_NonTIF],$A$4))</f>
        <v>7203369</v>
      </c>
      <c r="L99" s="8">
        <f>SUMPRODUCT(SUMIFS(TaxableValuation[Taxable Industrial],TaxableValuation[Dist],$C99:$E99,TaxableValuation[Tif_NonTIF],$A$4))</f>
        <v>2866161</v>
      </c>
      <c r="M99" s="8">
        <f>SUMPRODUCT(SUMIFS(TaxableValuation[Taxable Reserved],TaxableValuation[Dist],$C99:$E99,TaxableValuation[Tif_NonTIF],$A$4))</f>
        <v>0</v>
      </c>
      <c r="N99" s="8">
        <f>SUMPRODUCT(SUMIFS(TaxableValuation[Taxable Reserved2],TaxableValuation[Dist],$C99:$E99,TaxableValuation[Tif_NonTIF],$A$4))</f>
        <v>0</v>
      </c>
      <c r="O99" s="8">
        <f>SUMPRODUCT(SUMIFS(TaxableValuation[Taxable Railroads],TaxableValuation[Dist],$C99:$E99,TaxableValuation[Tif_NonTIF],$A$4))</f>
        <v>2494645</v>
      </c>
      <c r="P99" s="8">
        <f>SUMPRODUCT(SUMIFS(TaxableValuation[Taxable Utilities],TaxableValuation[Dist],$C99:$E99,TaxableValuation[Tif_NonTIF],$A$4))</f>
        <v>6081379</v>
      </c>
      <c r="Q99" s="8">
        <f>SUMPRODUCT(SUMIFS(TaxableValuation[Taxable Other],TaxableValuation[Dist],$C99:$E99,TaxableValuation[Tif_NonTIF],$A$4))</f>
        <v>0</v>
      </c>
      <c r="R99" s="8">
        <f>SUMPRODUCT(SUMIFS(TaxableValuation[Taxable Gross],TaxableValuation[Dist],$C99:$E99,TaxableValuation[Tif_NonTIF],$A$4))</f>
        <v>254300529</v>
      </c>
      <c r="S99" s="8">
        <f>SUMPRODUCT(SUMIFS(TaxableValuation[Taxable Military Exempt],TaxableValuation[Dist],$C99:$E99,TaxableValuation[Tif_NonTIF],$A$4))</f>
        <v>512000</v>
      </c>
      <c r="T99" s="8">
        <f>SUMPRODUCT(SUMIFS(TaxableValuation[Taxable Homestead Exempt],TaxableValuation[Dist],$C99:$E99,TaxableValuation[Tif_NonTIF],$A$4))</f>
        <v>2054000</v>
      </c>
      <c r="U99" s="8">
        <f>SUMPRODUCT(SUMIFS(TaxableValuation[Taxable Net],TaxableValuation[Dist],$C99:$E99,TaxableValuation[Tif_NonTIF],$A$4))</f>
        <v>251734529</v>
      </c>
      <c r="V99" s="8">
        <f>SUMPRODUCT(SUMIFS(TaxableValuation[Taxable Gas &amp; Elec Utilities],TaxableValuation[Dist],$C99:$E99,TaxableValuation[Tif_NonTIF],$A$4))</f>
        <v>3009870</v>
      </c>
      <c r="W99" s="8">
        <f t="shared" si="1"/>
        <v>254744399</v>
      </c>
    </row>
    <row r="100" spans="1:23" x14ac:dyDescent="0.25">
      <c r="A100">
        <f>'Assessed Non-TIF_Combined'!A100</f>
        <v>2026</v>
      </c>
      <c r="B100" t="str">
        <f>'Assessed Non-TIF_Combined'!B100</f>
        <v>07</v>
      </c>
      <c r="C100" t="str">
        <f>'Assessed Non-TIF_Combined'!C100</f>
        <v>3582</v>
      </c>
      <c r="D100" t="str">
        <f>'Assessed Non-TIF_Combined'!D100</f>
        <v/>
      </c>
      <c r="E100" t="str">
        <f>'Assessed Non-TIF_Combined'!E100</f>
        <v/>
      </c>
      <c r="F100" t="str">
        <f>'Assessed Non-TIF_Combined'!F100</f>
        <v>1968</v>
      </c>
      <c r="G100" t="str">
        <f>'Assessed Non-TIF_Combined'!G100</f>
        <v>East Marshall</v>
      </c>
      <c r="H100" s="8">
        <f>SUMPRODUCT(SUMIFS(TaxableValuation[Taxable Residential],TaxableValuation[Dist],$C100:$E100,TaxableValuation[Tif_NonTIF],$A$4))</f>
        <v>113496562</v>
      </c>
      <c r="I100" s="8">
        <f>SUMPRODUCT(SUMIFS(TaxableValuation[Taxable Ag Land],TaxableValuation[Dist],$C100:$E100,TaxableValuation[Tif_NonTIF],$A$4))</f>
        <v>136605293</v>
      </c>
      <c r="J100" s="8">
        <f>SUMPRODUCT(SUMIFS(TaxableValuation[Taxable Ag Building],TaxableValuation[Dist],$C100:$E100,TaxableValuation[Tif_NonTIF],$A$4))</f>
        <v>4789755</v>
      </c>
      <c r="K100" s="8">
        <f>SUMPRODUCT(SUMIFS(TaxableValuation[Taxable Commercial],TaxableValuation[Dist],$C100:$E100,TaxableValuation[Tif_NonTIF],$A$4))</f>
        <v>26522958</v>
      </c>
      <c r="L100" s="8">
        <f>SUMPRODUCT(SUMIFS(TaxableValuation[Taxable Industrial],TaxableValuation[Dist],$C100:$E100,TaxableValuation[Tif_NonTIF],$A$4))</f>
        <v>35768790</v>
      </c>
      <c r="M100" s="8">
        <f>SUMPRODUCT(SUMIFS(TaxableValuation[Taxable Reserved],TaxableValuation[Dist],$C100:$E100,TaxableValuation[Tif_NonTIF],$A$4))</f>
        <v>0</v>
      </c>
      <c r="N100" s="8">
        <f>SUMPRODUCT(SUMIFS(TaxableValuation[Taxable Reserved2],TaxableValuation[Dist],$C100:$E100,TaxableValuation[Tif_NonTIF],$A$4))</f>
        <v>0</v>
      </c>
      <c r="O100" s="8">
        <f>SUMPRODUCT(SUMIFS(TaxableValuation[Taxable Railroads],TaxableValuation[Dist],$C100:$E100,TaxableValuation[Tif_NonTIF],$A$4))</f>
        <v>25252009</v>
      </c>
      <c r="P100" s="8">
        <f>SUMPRODUCT(SUMIFS(TaxableValuation[Taxable Utilities],TaxableValuation[Dist],$C100:$E100,TaxableValuation[Tif_NonTIF],$A$4))</f>
        <v>400032</v>
      </c>
      <c r="Q100" s="8">
        <f>SUMPRODUCT(SUMIFS(TaxableValuation[Taxable Other],TaxableValuation[Dist],$C100:$E100,TaxableValuation[Tif_NonTIF],$A$4))</f>
        <v>0</v>
      </c>
      <c r="R100" s="8">
        <f>SUMPRODUCT(SUMIFS(TaxableValuation[Taxable Gross],TaxableValuation[Dist],$C100:$E100,TaxableValuation[Tif_NonTIF],$A$4))</f>
        <v>342835399</v>
      </c>
      <c r="S100" s="8">
        <f>SUMPRODUCT(SUMIFS(TaxableValuation[Taxable Military Exempt],TaxableValuation[Dist],$C100:$E100,TaxableValuation[Tif_NonTIF],$A$4))</f>
        <v>56000</v>
      </c>
      <c r="T100" s="8">
        <f>SUMPRODUCT(SUMIFS(TaxableValuation[Taxable Homestead Exempt],TaxableValuation[Dist],$C100:$E100,TaxableValuation[Tif_NonTIF],$A$4))</f>
        <v>2080000</v>
      </c>
      <c r="U100" s="8">
        <f>SUMPRODUCT(SUMIFS(TaxableValuation[Taxable Net],TaxableValuation[Dist],$C100:$E100,TaxableValuation[Tif_NonTIF],$A$4))</f>
        <v>340699399</v>
      </c>
      <c r="V100" s="8">
        <f>SUMPRODUCT(SUMIFS(TaxableValuation[Taxable Gas &amp; Elec Utilities],TaxableValuation[Dist],$C100:$E100,TaxableValuation[Tif_NonTIF],$A$4))</f>
        <v>4372083</v>
      </c>
      <c r="W100" s="8">
        <f t="shared" si="1"/>
        <v>345071482</v>
      </c>
    </row>
    <row r="101" spans="1:23" x14ac:dyDescent="0.25">
      <c r="A101">
        <f>'Assessed Non-TIF_Combined'!A101</f>
        <v>2026</v>
      </c>
      <c r="B101" t="str">
        <f>'Assessed Non-TIF_Combined'!B101</f>
        <v>13</v>
      </c>
      <c r="C101" t="str">
        <f>'Assessed Non-TIF_Combined'!C101</f>
        <v>3978</v>
      </c>
      <c r="D101" t="str">
        <f>'Assessed Non-TIF_Combined'!D101</f>
        <v/>
      </c>
      <c r="E101" t="str">
        <f>'Assessed Non-TIF_Combined'!E101</f>
        <v/>
      </c>
      <c r="F101" t="str">
        <f>'Assessed Non-TIF_Combined'!F101</f>
        <v>3978</v>
      </c>
      <c r="G101" t="str">
        <f>'Assessed Non-TIF_Combined'!G101</f>
        <v>East Mills</v>
      </c>
      <c r="H101" s="8">
        <f>SUMPRODUCT(SUMIFS(TaxableValuation[Taxable Residential],TaxableValuation[Dist],$C101:$E101,TaxableValuation[Tif_NonTIF],$A$4))</f>
        <v>141554523</v>
      </c>
      <c r="I101" s="8">
        <f>SUMPRODUCT(SUMIFS(TaxableValuation[Taxable Ag Land],TaxableValuation[Dist],$C101:$E101,TaxableValuation[Tif_NonTIF],$A$4))</f>
        <v>196420165</v>
      </c>
      <c r="J101" s="8">
        <f>SUMPRODUCT(SUMIFS(TaxableValuation[Taxable Ag Building],TaxableValuation[Dist],$C101:$E101,TaxableValuation[Tif_NonTIF],$A$4))</f>
        <v>5450603</v>
      </c>
      <c r="K101" s="8">
        <f>SUMPRODUCT(SUMIFS(TaxableValuation[Taxable Commercial],TaxableValuation[Dist],$C101:$E101,TaxableValuation[Tif_NonTIF],$A$4))</f>
        <v>18630139</v>
      </c>
      <c r="L101" s="8">
        <f>SUMPRODUCT(SUMIFS(TaxableValuation[Taxable Industrial],TaxableValuation[Dist],$C101:$E101,TaxableValuation[Tif_NonTIF],$A$4))</f>
        <v>2538369</v>
      </c>
      <c r="M101" s="8">
        <f>SUMPRODUCT(SUMIFS(TaxableValuation[Taxable Reserved],TaxableValuation[Dist],$C101:$E101,TaxableValuation[Tif_NonTIF],$A$4))</f>
        <v>0</v>
      </c>
      <c r="N101" s="8">
        <f>SUMPRODUCT(SUMIFS(TaxableValuation[Taxable Reserved2],TaxableValuation[Dist],$C101:$E101,TaxableValuation[Tif_NonTIF],$A$4))</f>
        <v>0</v>
      </c>
      <c r="O101" s="8">
        <f>SUMPRODUCT(SUMIFS(TaxableValuation[Taxable Railroads],TaxableValuation[Dist],$C101:$E101,TaxableValuation[Tif_NonTIF],$A$4))</f>
        <v>11568675</v>
      </c>
      <c r="P101" s="8">
        <f>SUMPRODUCT(SUMIFS(TaxableValuation[Taxable Utilities],TaxableValuation[Dist],$C101:$E101,TaxableValuation[Tif_NonTIF],$A$4))</f>
        <v>26876526</v>
      </c>
      <c r="Q101" s="8">
        <f>SUMPRODUCT(SUMIFS(TaxableValuation[Taxable Other],TaxableValuation[Dist],$C101:$E101,TaxableValuation[Tif_NonTIF],$A$4))</f>
        <v>0</v>
      </c>
      <c r="R101" s="8">
        <f>SUMPRODUCT(SUMIFS(TaxableValuation[Taxable Gross],TaxableValuation[Dist],$C101:$E101,TaxableValuation[Tif_NonTIF],$A$4))</f>
        <v>403039000</v>
      </c>
      <c r="S101" s="8">
        <f>SUMPRODUCT(SUMIFS(TaxableValuation[Taxable Military Exempt],TaxableValuation[Dist],$C101:$E101,TaxableValuation[Tif_NonTIF],$A$4))</f>
        <v>712000</v>
      </c>
      <c r="T101" s="8">
        <f>SUMPRODUCT(SUMIFS(TaxableValuation[Taxable Homestead Exempt],TaxableValuation[Dist],$C101:$E101,TaxableValuation[Tif_NonTIF],$A$4))</f>
        <v>809250</v>
      </c>
      <c r="U101" s="8">
        <f>SUMPRODUCT(SUMIFS(TaxableValuation[Taxable Net],TaxableValuation[Dist],$C101:$E101,TaxableValuation[Tif_NonTIF],$A$4))</f>
        <v>401517750</v>
      </c>
      <c r="V101" s="8">
        <f>SUMPRODUCT(SUMIFS(TaxableValuation[Taxable Gas &amp; Elec Utilities],TaxableValuation[Dist],$C101:$E101,TaxableValuation[Tif_NonTIF],$A$4))</f>
        <v>10692038</v>
      </c>
      <c r="W101" s="8">
        <f t="shared" si="1"/>
        <v>412209788</v>
      </c>
    </row>
    <row r="102" spans="1:23" x14ac:dyDescent="0.25">
      <c r="A102">
        <f>'Assessed Non-TIF_Combined'!A102</f>
        <v>2026</v>
      </c>
      <c r="B102" t="str">
        <f>'Assessed Non-TIF_Combined'!B102</f>
        <v>05</v>
      </c>
      <c r="C102" t="str">
        <f>'Assessed Non-TIF_Combined'!C102</f>
        <v>6741</v>
      </c>
      <c r="D102" t="str">
        <f>'Assessed Non-TIF_Combined'!D102</f>
        <v/>
      </c>
      <c r="E102" t="str">
        <f>'Assessed Non-TIF_Combined'!E102</f>
        <v/>
      </c>
      <c r="F102" t="str">
        <f>'Assessed Non-TIF_Combined'!F102</f>
        <v>6741</v>
      </c>
      <c r="G102" t="str">
        <f>'Assessed Non-TIF_Combined'!G102</f>
        <v>East Sac County</v>
      </c>
      <c r="H102" s="8">
        <f>SUMPRODUCT(SUMIFS(TaxableValuation[Taxable Residential],TaxableValuation[Dist],$C102:$E102,TaxableValuation[Tif_NonTIF],$A$4))</f>
        <v>250503714</v>
      </c>
      <c r="I102" s="8">
        <f>SUMPRODUCT(SUMIFS(TaxableValuation[Taxable Ag Land],TaxableValuation[Dist],$C102:$E102,TaxableValuation[Tif_NonTIF],$A$4))</f>
        <v>218537737</v>
      </c>
      <c r="J102" s="8">
        <f>SUMPRODUCT(SUMIFS(TaxableValuation[Taxable Ag Building],TaxableValuation[Dist],$C102:$E102,TaxableValuation[Tif_NonTIF],$A$4))</f>
        <v>16831930</v>
      </c>
      <c r="K102" s="8">
        <f>SUMPRODUCT(SUMIFS(TaxableValuation[Taxable Commercial],TaxableValuation[Dist],$C102:$E102,TaxableValuation[Tif_NonTIF],$A$4))</f>
        <v>25232865</v>
      </c>
      <c r="L102" s="8">
        <f>SUMPRODUCT(SUMIFS(TaxableValuation[Taxable Industrial],TaxableValuation[Dist],$C102:$E102,TaxableValuation[Tif_NonTIF],$A$4))</f>
        <v>13779812</v>
      </c>
      <c r="M102" s="8">
        <f>SUMPRODUCT(SUMIFS(TaxableValuation[Taxable Reserved],TaxableValuation[Dist],$C102:$E102,TaxableValuation[Tif_NonTIF],$A$4))</f>
        <v>0</v>
      </c>
      <c r="N102" s="8">
        <f>SUMPRODUCT(SUMIFS(TaxableValuation[Taxable Reserved2],TaxableValuation[Dist],$C102:$E102,TaxableValuation[Tif_NonTIF],$A$4))</f>
        <v>0</v>
      </c>
      <c r="O102" s="8">
        <f>SUMPRODUCT(SUMIFS(TaxableValuation[Taxable Railroads],TaxableValuation[Dist],$C102:$E102,TaxableValuation[Tif_NonTIF],$A$4))</f>
        <v>7734883</v>
      </c>
      <c r="P102" s="8">
        <f>SUMPRODUCT(SUMIFS(TaxableValuation[Taxable Utilities],TaxableValuation[Dist],$C102:$E102,TaxableValuation[Tif_NonTIF],$A$4))</f>
        <v>517017</v>
      </c>
      <c r="Q102" s="8">
        <f>SUMPRODUCT(SUMIFS(TaxableValuation[Taxable Other],TaxableValuation[Dist],$C102:$E102,TaxableValuation[Tif_NonTIF],$A$4))</f>
        <v>0</v>
      </c>
      <c r="R102" s="8">
        <f>SUMPRODUCT(SUMIFS(TaxableValuation[Taxable Gross],TaxableValuation[Dist],$C102:$E102,TaxableValuation[Tif_NonTIF],$A$4))</f>
        <v>533137958</v>
      </c>
      <c r="S102" s="8">
        <f>SUMPRODUCT(SUMIFS(TaxableValuation[Taxable Military Exempt],TaxableValuation[Dist],$C102:$E102,TaxableValuation[Tif_NonTIF],$A$4))</f>
        <v>1122201</v>
      </c>
      <c r="T102" s="8">
        <f>SUMPRODUCT(SUMIFS(TaxableValuation[Taxable Homestead Exempt],TaxableValuation[Dist],$C102:$E102,TaxableValuation[Tif_NonTIF],$A$4))</f>
        <v>4153500</v>
      </c>
      <c r="U102" s="8">
        <f>SUMPRODUCT(SUMIFS(TaxableValuation[Taxable Net],TaxableValuation[Dist],$C102:$E102,TaxableValuation[Tif_NonTIF],$A$4))</f>
        <v>527862257</v>
      </c>
      <c r="V102" s="8">
        <f>SUMPRODUCT(SUMIFS(TaxableValuation[Taxable Gas &amp; Elec Utilities],TaxableValuation[Dist],$C102:$E102,TaxableValuation[Tif_NonTIF],$A$4))</f>
        <v>4921539</v>
      </c>
      <c r="W102" s="8">
        <f t="shared" si="1"/>
        <v>532783796</v>
      </c>
    </row>
    <row r="103" spans="1:23" x14ac:dyDescent="0.25">
      <c r="A103">
        <f>'Assessed Non-TIF_Combined'!A103</f>
        <v>2026</v>
      </c>
      <c r="B103" t="str">
        <f>'Assessed Non-TIF_Combined'!B103</f>
        <v>13</v>
      </c>
      <c r="C103" t="str">
        <f>'Assessed Non-TIF_Combined'!C103</f>
        <v>1970</v>
      </c>
      <c r="D103" t="str">
        <f>'Assessed Non-TIF_Combined'!D103</f>
        <v/>
      </c>
      <c r="E103" t="str">
        <f>'Assessed Non-TIF_Combined'!E103</f>
        <v/>
      </c>
      <c r="F103" t="str">
        <f>'Assessed Non-TIF_Combined'!F103</f>
        <v>1970</v>
      </c>
      <c r="G103" t="str">
        <f>'Assessed Non-TIF_Combined'!G103</f>
        <v>East Union</v>
      </c>
      <c r="H103" s="8">
        <f>SUMPRODUCT(SUMIFS(TaxableValuation[Taxable Residential],TaxableValuation[Dist],$C103:$E103,TaxableValuation[Tif_NonTIF],$A$4))</f>
        <v>84277787</v>
      </c>
      <c r="I103" s="8">
        <f>SUMPRODUCT(SUMIFS(TaxableValuation[Taxable Ag Land],TaxableValuation[Dist],$C103:$E103,TaxableValuation[Tif_NonTIF],$A$4))</f>
        <v>73911025</v>
      </c>
      <c r="J103" s="8">
        <f>SUMPRODUCT(SUMIFS(TaxableValuation[Taxable Ag Building],TaxableValuation[Dist],$C103:$E103,TaxableValuation[Tif_NonTIF],$A$4))</f>
        <v>7820905</v>
      </c>
      <c r="K103" s="8">
        <f>SUMPRODUCT(SUMIFS(TaxableValuation[Taxable Commercial],TaxableValuation[Dist],$C103:$E103,TaxableValuation[Tif_NonTIF],$A$4))</f>
        <v>6802263</v>
      </c>
      <c r="L103" s="8">
        <f>SUMPRODUCT(SUMIFS(TaxableValuation[Taxable Industrial],TaxableValuation[Dist],$C103:$E103,TaxableValuation[Tif_NonTIF],$A$4))</f>
        <v>3312484</v>
      </c>
      <c r="M103" s="8">
        <f>SUMPRODUCT(SUMIFS(TaxableValuation[Taxable Reserved],TaxableValuation[Dist],$C103:$E103,TaxableValuation[Tif_NonTIF],$A$4))</f>
        <v>0</v>
      </c>
      <c r="N103" s="8">
        <f>SUMPRODUCT(SUMIFS(TaxableValuation[Taxable Reserved2],TaxableValuation[Dist],$C103:$E103,TaxableValuation[Tif_NonTIF],$A$4))</f>
        <v>0</v>
      </c>
      <c r="O103" s="8">
        <f>SUMPRODUCT(SUMIFS(TaxableValuation[Taxable Railroads],TaxableValuation[Dist],$C103:$E103,TaxableValuation[Tif_NonTIF],$A$4))</f>
        <v>12748293</v>
      </c>
      <c r="P103" s="8">
        <f>SUMPRODUCT(SUMIFS(TaxableValuation[Taxable Utilities],TaxableValuation[Dist],$C103:$E103,TaxableValuation[Tif_NonTIF],$A$4))</f>
        <v>661176</v>
      </c>
      <c r="Q103" s="8">
        <f>SUMPRODUCT(SUMIFS(TaxableValuation[Taxable Other],TaxableValuation[Dist],$C103:$E103,TaxableValuation[Tif_NonTIF],$A$4))</f>
        <v>0</v>
      </c>
      <c r="R103" s="8">
        <f>SUMPRODUCT(SUMIFS(TaxableValuation[Taxable Gross],TaxableValuation[Dist],$C103:$E103,TaxableValuation[Tif_NonTIF],$A$4))</f>
        <v>189533933</v>
      </c>
      <c r="S103" s="8">
        <f>SUMPRODUCT(SUMIFS(TaxableValuation[Taxable Military Exempt],TaxableValuation[Dist],$C103:$E103,TaxableValuation[Tif_NonTIF],$A$4))</f>
        <v>468000</v>
      </c>
      <c r="T103" s="8">
        <f>SUMPRODUCT(SUMIFS(TaxableValuation[Taxable Homestead Exempt],TaxableValuation[Dist],$C103:$E103,TaxableValuation[Tif_NonTIF],$A$4))</f>
        <v>1761500</v>
      </c>
      <c r="U103" s="8">
        <f>SUMPRODUCT(SUMIFS(TaxableValuation[Taxable Net],TaxableValuation[Dist],$C103:$E103,TaxableValuation[Tif_NonTIF],$A$4))</f>
        <v>187304433</v>
      </c>
      <c r="V103" s="8">
        <f>SUMPRODUCT(SUMIFS(TaxableValuation[Taxable Gas &amp; Elec Utilities],TaxableValuation[Dist],$C103:$E103,TaxableValuation[Tif_NonTIF],$A$4))</f>
        <v>6011393</v>
      </c>
      <c r="W103" s="8">
        <f t="shared" si="1"/>
        <v>193315826</v>
      </c>
    </row>
    <row r="104" spans="1:23" x14ac:dyDescent="0.25">
      <c r="A104">
        <f>'Assessed Non-TIF_Combined'!A104</f>
        <v>2026</v>
      </c>
      <c r="B104" t="str">
        <f>'Assessed Non-TIF_Combined'!B104</f>
        <v>01</v>
      </c>
      <c r="C104" t="str">
        <f>'Assessed Non-TIF_Combined'!C104</f>
        <v>1972</v>
      </c>
      <c r="D104" t="str">
        <f>'Assessed Non-TIF_Combined'!D104</f>
        <v/>
      </c>
      <c r="E104" t="str">
        <f>'Assessed Non-TIF_Combined'!E104</f>
        <v/>
      </c>
      <c r="F104" t="str">
        <f>'Assessed Non-TIF_Combined'!F104</f>
        <v>1972</v>
      </c>
      <c r="G104" t="str">
        <f>'Assessed Non-TIF_Combined'!G104</f>
        <v>Eastern Allamakee</v>
      </c>
      <c r="H104" s="8">
        <f>SUMPRODUCT(SUMIFS(TaxableValuation[Taxable Residential],TaxableValuation[Dist],$C104:$E104,TaxableValuation[Tif_NonTIF],$A$4))</f>
        <v>136986488</v>
      </c>
      <c r="I104" s="8">
        <f>SUMPRODUCT(SUMIFS(TaxableValuation[Taxable Ag Land],TaxableValuation[Dist],$C104:$E104,TaxableValuation[Tif_NonTIF],$A$4))</f>
        <v>37509789</v>
      </c>
      <c r="J104" s="8">
        <f>SUMPRODUCT(SUMIFS(TaxableValuation[Taxable Ag Building],TaxableValuation[Dist],$C104:$E104,TaxableValuation[Tif_NonTIF],$A$4))</f>
        <v>4810251</v>
      </c>
      <c r="K104" s="8">
        <f>SUMPRODUCT(SUMIFS(TaxableValuation[Taxable Commercial],TaxableValuation[Dist],$C104:$E104,TaxableValuation[Tif_NonTIF],$A$4))</f>
        <v>14154277</v>
      </c>
      <c r="L104" s="8">
        <f>SUMPRODUCT(SUMIFS(TaxableValuation[Taxable Industrial],TaxableValuation[Dist],$C104:$E104,TaxableValuation[Tif_NonTIF],$A$4))</f>
        <v>3230076</v>
      </c>
      <c r="M104" s="8">
        <f>SUMPRODUCT(SUMIFS(TaxableValuation[Taxable Reserved],TaxableValuation[Dist],$C104:$E104,TaxableValuation[Tif_NonTIF],$A$4))</f>
        <v>0</v>
      </c>
      <c r="N104" s="8">
        <f>SUMPRODUCT(SUMIFS(TaxableValuation[Taxable Reserved2],TaxableValuation[Dist],$C104:$E104,TaxableValuation[Tif_NonTIF],$A$4))</f>
        <v>0</v>
      </c>
      <c r="O104" s="8">
        <f>SUMPRODUCT(SUMIFS(TaxableValuation[Taxable Railroads],TaxableValuation[Dist],$C104:$E104,TaxableValuation[Tif_NonTIF],$A$4))</f>
        <v>7388946</v>
      </c>
      <c r="P104" s="8">
        <f>SUMPRODUCT(SUMIFS(TaxableValuation[Taxable Utilities],TaxableValuation[Dist],$C104:$E104,TaxableValuation[Tif_NonTIF],$A$4))</f>
        <v>2411311</v>
      </c>
      <c r="Q104" s="8">
        <f>SUMPRODUCT(SUMIFS(TaxableValuation[Taxable Other],TaxableValuation[Dist],$C104:$E104,TaxableValuation[Tif_NonTIF],$A$4))</f>
        <v>0</v>
      </c>
      <c r="R104" s="8">
        <f>SUMPRODUCT(SUMIFS(TaxableValuation[Taxable Gross],TaxableValuation[Dist],$C104:$E104,TaxableValuation[Tif_NonTIF],$A$4))</f>
        <v>206491138</v>
      </c>
      <c r="S104" s="8">
        <f>SUMPRODUCT(SUMIFS(TaxableValuation[Taxable Military Exempt],TaxableValuation[Dist],$C104:$E104,TaxableValuation[Tif_NonTIF],$A$4))</f>
        <v>576000</v>
      </c>
      <c r="T104" s="8">
        <f>SUMPRODUCT(SUMIFS(TaxableValuation[Taxable Homestead Exempt],TaxableValuation[Dist],$C104:$E104,TaxableValuation[Tif_NonTIF],$A$4))</f>
        <v>1599000</v>
      </c>
      <c r="U104" s="8">
        <f>SUMPRODUCT(SUMIFS(TaxableValuation[Taxable Net],TaxableValuation[Dist],$C104:$E104,TaxableValuation[Tif_NonTIF],$A$4))</f>
        <v>204316138</v>
      </c>
      <c r="V104" s="8">
        <f>SUMPRODUCT(SUMIFS(TaxableValuation[Taxable Gas &amp; Elec Utilities],TaxableValuation[Dist],$C104:$E104,TaxableValuation[Tif_NonTIF],$A$4))</f>
        <v>9964050</v>
      </c>
      <c r="W104" s="8">
        <f t="shared" si="1"/>
        <v>214280188</v>
      </c>
    </row>
    <row r="105" spans="1:23" x14ac:dyDescent="0.25">
      <c r="A105">
        <f>'Assessed Non-TIF_Combined'!A105</f>
        <v>2026</v>
      </c>
      <c r="B105" t="str">
        <f>'Assessed Non-TIF_Combined'!B105</f>
        <v>09</v>
      </c>
      <c r="C105" t="str">
        <f>'Assessed Non-TIF_Combined'!C105</f>
        <v>1965</v>
      </c>
      <c r="D105" t="str">
        <f>'Assessed Non-TIF_Combined'!D105</f>
        <v/>
      </c>
      <c r="E105" t="str">
        <f>'Assessed Non-TIF_Combined'!E105</f>
        <v/>
      </c>
      <c r="F105" t="str">
        <f>'Assessed Non-TIF_Combined'!F105</f>
        <v>1965</v>
      </c>
      <c r="G105" t="str">
        <f>'Assessed Non-TIF_Combined'!G105</f>
        <v>Easton Valley</v>
      </c>
      <c r="H105" s="8">
        <f>SUMPRODUCT(SUMIFS(TaxableValuation[Taxable Residential],TaxableValuation[Dist],$C105:$E105,TaxableValuation[Tif_NonTIF],$A$4))</f>
        <v>141567411</v>
      </c>
      <c r="I105" s="8">
        <f>SUMPRODUCT(SUMIFS(TaxableValuation[Taxable Ag Land],TaxableValuation[Dist],$C105:$E105,TaxableValuation[Tif_NonTIF],$A$4))</f>
        <v>113859855</v>
      </c>
      <c r="J105" s="8">
        <f>SUMPRODUCT(SUMIFS(TaxableValuation[Taxable Ag Building],TaxableValuation[Dist],$C105:$E105,TaxableValuation[Tif_NonTIF],$A$4))</f>
        <v>7957468</v>
      </c>
      <c r="K105" s="8">
        <f>SUMPRODUCT(SUMIFS(TaxableValuation[Taxable Commercial],TaxableValuation[Dist],$C105:$E105,TaxableValuation[Tif_NonTIF],$A$4))</f>
        <v>16342295</v>
      </c>
      <c r="L105" s="8">
        <f>SUMPRODUCT(SUMIFS(TaxableValuation[Taxable Industrial],TaxableValuation[Dist],$C105:$E105,TaxableValuation[Tif_NonTIF],$A$4))</f>
        <v>3959163</v>
      </c>
      <c r="M105" s="8">
        <f>SUMPRODUCT(SUMIFS(TaxableValuation[Taxable Reserved],TaxableValuation[Dist],$C105:$E105,TaxableValuation[Tif_NonTIF],$A$4))</f>
        <v>0</v>
      </c>
      <c r="N105" s="8">
        <f>SUMPRODUCT(SUMIFS(TaxableValuation[Taxable Reserved2],TaxableValuation[Dist],$C105:$E105,TaxableValuation[Tif_NonTIF],$A$4))</f>
        <v>0</v>
      </c>
      <c r="O105" s="8">
        <f>SUMPRODUCT(SUMIFS(TaxableValuation[Taxable Railroads],TaxableValuation[Dist],$C105:$E105,TaxableValuation[Tif_NonTIF],$A$4))</f>
        <v>5813378</v>
      </c>
      <c r="P105" s="8">
        <f>SUMPRODUCT(SUMIFS(TaxableValuation[Taxable Utilities],TaxableValuation[Dist],$C105:$E105,TaxableValuation[Tif_NonTIF],$A$4))</f>
        <v>958646</v>
      </c>
      <c r="Q105" s="8">
        <f>SUMPRODUCT(SUMIFS(TaxableValuation[Taxable Other],TaxableValuation[Dist],$C105:$E105,TaxableValuation[Tif_NonTIF],$A$4))</f>
        <v>588000</v>
      </c>
      <c r="R105" s="8">
        <f>SUMPRODUCT(SUMIFS(TaxableValuation[Taxable Gross],TaxableValuation[Dist],$C105:$E105,TaxableValuation[Tif_NonTIF],$A$4))</f>
        <v>291046216</v>
      </c>
      <c r="S105" s="8">
        <f>SUMPRODUCT(SUMIFS(TaxableValuation[Taxable Military Exempt],TaxableValuation[Dist],$C105:$E105,TaxableValuation[Tif_NonTIF],$A$4))</f>
        <v>692000</v>
      </c>
      <c r="T105" s="8">
        <f>SUMPRODUCT(SUMIFS(TaxableValuation[Taxable Homestead Exempt],TaxableValuation[Dist],$C105:$E105,TaxableValuation[Tif_NonTIF],$A$4))</f>
        <v>2216500</v>
      </c>
      <c r="U105" s="8">
        <f>SUMPRODUCT(SUMIFS(TaxableValuation[Taxable Net],TaxableValuation[Dist],$C105:$E105,TaxableValuation[Tif_NonTIF],$A$4))</f>
        <v>288137716</v>
      </c>
      <c r="V105" s="8">
        <f>SUMPRODUCT(SUMIFS(TaxableValuation[Taxable Gas &amp; Elec Utilities],TaxableValuation[Dist],$C105:$E105,TaxableValuation[Tif_NonTIF],$A$4))</f>
        <v>3720068</v>
      </c>
      <c r="W105" s="8">
        <f t="shared" si="1"/>
        <v>291857784</v>
      </c>
    </row>
    <row r="106" spans="1:23" x14ac:dyDescent="0.25">
      <c r="A106">
        <f>'Assessed Non-TIF_Combined'!A106</f>
        <v>2026</v>
      </c>
      <c r="B106" t="str">
        <f>'Assessed Non-TIF_Combined'!B106</f>
        <v>15</v>
      </c>
      <c r="C106" t="str">
        <f>'Assessed Non-TIF_Combined'!C106</f>
        <v>0657</v>
      </c>
      <c r="D106" t="str">
        <f>'Assessed Non-TIF_Combined'!D106</f>
        <v/>
      </c>
      <c r="E106" t="str">
        <f>'Assessed Non-TIF_Combined'!E106</f>
        <v/>
      </c>
      <c r="F106" t="str">
        <f>'Assessed Non-TIF_Combined'!F106</f>
        <v>0657</v>
      </c>
      <c r="G106" t="str">
        <f>'Assessed Non-TIF_Combined'!G106</f>
        <v>Eddyville-Blakesburg-Fremont</v>
      </c>
      <c r="H106" s="8">
        <f>SUMPRODUCT(SUMIFS(TaxableValuation[Taxable Residential],TaxableValuation[Dist],$C106:$E106,TaxableValuation[Tif_NonTIF],$A$4))</f>
        <v>142242702</v>
      </c>
      <c r="I106" s="8">
        <f>SUMPRODUCT(SUMIFS(TaxableValuation[Taxable Ag Land],TaxableValuation[Dist],$C106:$E106,TaxableValuation[Tif_NonTIF],$A$4))</f>
        <v>152126620</v>
      </c>
      <c r="J106" s="8">
        <f>SUMPRODUCT(SUMIFS(TaxableValuation[Taxable Ag Building],TaxableValuation[Dist],$C106:$E106,TaxableValuation[Tif_NonTIF],$A$4))</f>
        <v>8153706</v>
      </c>
      <c r="K106" s="8">
        <f>SUMPRODUCT(SUMIFS(TaxableValuation[Taxable Commercial],TaxableValuation[Dist],$C106:$E106,TaxableValuation[Tif_NonTIF],$A$4))</f>
        <v>15310377</v>
      </c>
      <c r="L106" s="8">
        <f>SUMPRODUCT(SUMIFS(TaxableValuation[Taxable Industrial],TaxableValuation[Dist],$C106:$E106,TaxableValuation[Tif_NonTIF],$A$4))</f>
        <v>160663378</v>
      </c>
      <c r="M106" s="8">
        <f>SUMPRODUCT(SUMIFS(TaxableValuation[Taxable Reserved],TaxableValuation[Dist],$C106:$E106,TaxableValuation[Tif_NonTIF],$A$4))</f>
        <v>0</v>
      </c>
      <c r="N106" s="8">
        <f>SUMPRODUCT(SUMIFS(TaxableValuation[Taxable Reserved2],TaxableValuation[Dist],$C106:$E106,TaxableValuation[Tif_NonTIF],$A$4))</f>
        <v>0</v>
      </c>
      <c r="O106" s="8">
        <f>SUMPRODUCT(SUMIFS(TaxableValuation[Taxable Railroads],TaxableValuation[Dist],$C106:$E106,TaxableValuation[Tif_NonTIF],$A$4))</f>
        <v>22005876</v>
      </c>
      <c r="P106" s="8">
        <f>SUMPRODUCT(SUMIFS(TaxableValuation[Taxable Utilities],TaxableValuation[Dist],$C106:$E106,TaxableValuation[Tif_NonTIF],$A$4))</f>
        <v>22932553</v>
      </c>
      <c r="Q106" s="8">
        <f>SUMPRODUCT(SUMIFS(TaxableValuation[Taxable Other],TaxableValuation[Dist],$C106:$E106,TaxableValuation[Tif_NonTIF],$A$4))</f>
        <v>10978</v>
      </c>
      <c r="R106" s="8">
        <f>SUMPRODUCT(SUMIFS(TaxableValuation[Taxable Gross],TaxableValuation[Dist],$C106:$E106,TaxableValuation[Tif_NonTIF],$A$4))</f>
        <v>523446190</v>
      </c>
      <c r="S106" s="8">
        <f>SUMPRODUCT(SUMIFS(TaxableValuation[Taxable Military Exempt],TaxableValuation[Dist],$C106:$E106,TaxableValuation[Tif_NonTIF],$A$4))</f>
        <v>698253</v>
      </c>
      <c r="T106" s="8">
        <f>SUMPRODUCT(SUMIFS(TaxableValuation[Taxable Homestead Exempt],TaxableValuation[Dist],$C106:$E106,TaxableValuation[Tif_NonTIF],$A$4))</f>
        <v>2197000</v>
      </c>
      <c r="U106" s="8">
        <f>SUMPRODUCT(SUMIFS(TaxableValuation[Taxable Net],TaxableValuation[Dist],$C106:$E106,TaxableValuation[Tif_NonTIF],$A$4))</f>
        <v>520550937</v>
      </c>
      <c r="V106" s="8">
        <f>SUMPRODUCT(SUMIFS(TaxableValuation[Taxable Gas &amp; Elec Utilities],TaxableValuation[Dist],$C106:$E106,TaxableValuation[Tif_NonTIF],$A$4))</f>
        <v>67915459</v>
      </c>
      <c r="W106" s="8">
        <f t="shared" si="1"/>
        <v>588466396</v>
      </c>
    </row>
    <row r="107" spans="1:23" x14ac:dyDescent="0.25">
      <c r="A107">
        <f>'Assessed Non-TIF_Combined'!A107</f>
        <v>2026</v>
      </c>
      <c r="B107" t="str">
        <f>'Assessed Non-TIF_Combined'!B107</f>
        <v>01</v>
      </c>
      <c r="C107" t="str">
        <f>'Assessed Non-TIF_Combined'!C107</f>
        <v>1989</v>
      </c>
      <c r="D107" t="str">
        <f>'Assessed Non-TIF_Combined'!D107</f>
        <v/>
      </c>
      <c r="E107" t="str">
        <f>'Assessed Non-TIF_Combined'!E107</f>
        <v/>
      </c>
      <c r="F107" t="str">
        <f>'Assessed Non-TIF_Combined'!F107</f>
        <v>1989</v>
      </c>
      <c r="G107" t="str">
        <f>'Assessed Non-TIF_Combined'!G107</f>
        <v>Edgewood-Colesburg</v>
      </c>
      <c r="H107" s="8">
        <f>SUMPRODUCT(SUMIFS(TaxableValuation[Taxable Residential],TaxableValuation[Dist],$C107:$E107,TaxableValuation[Tif_NonTIF],$A$4))</f>
        <v>90267811</v>
      </c>
      <c r="I107" s="8">
        <f>SUMPRODUCT(SUMIFS(TaxableValuation[Taxable Ag Land],TaxableValuation[Dist],$C107:$E107,TaxableValuation[Tif_NonTIF],$A$4))</f>
        <v>75731164</v>
      </c>
      <c r="J107" s="8">
        <f>SUMPRODUCT(SUMIFS(TaxableValuation[Taxable Ag Building],TaxableValuation[Dist],$C107:$E107,TaxableValuation[Tif_NonTIF],$A$4))</f>
        <v>9252014</v>
      </c>
      <c r="K107" s="8">
        <f>SUMPRODUCT(SUMIFS(TaxableValuation[Taxable Commercial],TaxableValuation[Dist],$C107:$E107,TaxableValuation[Tif_NonTIF],$A$4))</f>
        <v>20630191</v>
      </c>
      <c r="L107" s="8">
        <f>SUMPRODUCT(SUMIFS(TaxableValuation[Taxable Industrial],TaxableValuation[Dist],$C107:$E107,TaxableValuation[Tif_NonTIF],$A$4))</f>
        <v>7020707</v>
      </c>
      <c r="M107" s="8">
        <f>SUMPRODUCT(SUMIFS(TaxableValuation[Taxable Reserved],TaxableValuation[Dist],$C107:$E107,TaxableValuation[Tif_NonTIF],$A$4))</f>
        <v>0</v>
      </c>
      <c r="N107" s="8">
        <f>SUMPRODUCT(SUMIFS(TaxableValuation[Taxable Reserved2],TaxableValuation[Dist],$C107:$E107,TaxableValuation[Tif_NonTIF],$A$4))</f>
        <v>0</v>
      </c>
      <c r="O107" s="8">
        <f>SUMPRODUCT(SUMIFS(TaxableValuation[Taxable Railroads],TaxableValuation[Dist],$C107:$E107,TaxableValuation[Tif_NonTIF],$A$4))</f>
        <v>0</v>
      </c>
      <c r="P107" s="8">
        <f>SUMPRODUCT(SUMIFS(TaxableValuation[Taxable Utilities],TaxableValuation[Dist],$C107:$E107,TaxableValuation[Tif_NonTIF],$A$4))</f>
        <v>676723</v>
      </c>
      <c r="Q107" s="8">
        <f>SUMPRODUCT(SUMIFS(TaxableValuation[Taxable Other],TaxableValuation[Dist],$C107:$E107,TaxableValuation[Tif_NonTIF],$A$4))</f>
        <v>0</v>
      </c>
      <c r="R107" s="8">
        <f>SUMPRODUCT(SUMIFS(TaxableValuation[Taxable Gross],TaxableValuation[Dist],$C107:$E107,TaxableValuation[Tif_NonTIF],$A$4))</f>
        <v>203578610</v>
      </c>
      <c r="S107" s="8">
        <f>SUMPRODUCT(SUMIFS(TaxableValuation[Taxable Military Exempt],TaxableValuation[Dist],$C107:$E107,TaxableValuation[Tif_NonTIF],$A$4))</f>
        <v>396000</v>
      </c>
      <c r="T107" s="8">
        <f>SUMPRODUCT(SUMIFS(TaxableValuation[Taxable Homestead Exempt],TaxableValuation[Dist],$C107:$E107,TaxableValuation[Tif_NonTIF],$A$4))</f>
        <v>1729000</v>
      </c>
      <c r="U107" s="8">
        <f>SUMPRODUCT(SUMIFS(TaxableValuation[Taxable Net],TaxableValuation[Dist],$C107:$E107,TaxableValuation[Tif_NonTIF],$A$4))</f>
        <v>201453610</v>
      </c>
      <c r="V107" s="8">
        <f>SUMPRODUCT(SUMIFS(TaxableValuation[Taxable Gas &amp; Elec Utilities],TaxableValuation[Dist],$C107:$E107,TaxableValuation[Tif_NonTIF],$A$4))</f>
        <v>1912370</v>
      </c>
      <c r="W107" s="8">
        <f t="shared" si="1"/>
        <v>203365980</v>
      </c>
    </row>
    <row r="108" spans="1:23" x14ac:dyDescent="0.25">
      <c r="A108">
        <f>'Assessed Non-TIF_Combined'!A108</f>
        <v>2026</v>
      </c>
      <c r="B108" t="str">
        <f>'Assessed Non-TIF_Combined'!B108</f>
        <v>07</v>
      </c>
      <c r="C108" t="str">
        <f>'Assessed Non-TIF_Combined'!C108</f>
        <v>2007</v>
      </c>
      <c r="D108" t="str">
        <f>'Assessed Non-TIF_Combined'!D108</f>
        <v/>
      </c>
      <c r="E108" t="str">
        <f>'Assessed Non-TIF_Combined'!E108</f>
        <v/>
      </c>
      <c r="F108" t="str">
        <f>'Assessed Non-TIF_Combined'!F108</f>
        <v>2007</v>
      </c>
      <c r="G108" t="str">
        <f>'Assessed Non-TIF_Combined'!G108</f>
        <v>Eldora-New Providence</v>
      </c>
      <c r="H108" s="8">
        <f>SUMPRODUCT(SUMIFS(TaxableValuation[Taxable Residential],TaxableValuation[Dist],$C108:$E108,TaxableValuation[Tif_NonTIF],$A$4))</f>
        <v>85001978</v>
      </c>
      <c r="I108" s="8">
        <f>SUMPRODUCT(SUMIFS(TaxableValuation[Taxable Ag Land],TaxableValuation[Dist],$C108:$E108,TaxableValuation[Tif_NonTIF],$A$4))</f>
        <v>105079132</v>
      </c>
      <c r="J108" s="8">
        <f>SUMPRODUCT(SUMIFS(TaxableValuation[Taxable Ag Building],TaxableValuation[Dist],$C108:$E108,TaxableValuation[Tif_NonTIF],$A$4))</f>
        <v>6823401</v>
      </c>
      <c r="K108" s="8">
        <f>SUMPRODUCT(SUMIFS(TaxableValuation[Taxable Commercial],TaxableValuation[Dist],$C108:$E108,TaxableValuation[Tif_NonTIF],$A$4))</f>
        <v>12601875</v>
      </c>
      <c r="L108" s="8">
        <f>SUMPRODUCT(SUMIFS(TaxableValuation[Taxable Industrial],TaxableValuation[Dist],$C108:$E108,TaxableValuation[Tif_NonTIF],$A$4))</f>
        <v>31631537</v>
      </c>
      <c r="M108" s="8">
        <f>SUMPRODUCT(SUMIFS(TaxableValuation[Taxable Reserved],TaxableValuation[Dist],$C108:$E108,TaxableValuation[Tif_NonTIF],$A$4))</f>
        <v>0</v>
      </c>
      <c r="N108" s="8">
        <f>SUMPRODUCT(SUMIFS(TaxableValuation[Taxable Reserved2],TaxableValuation[Dist],$C108:$E108,TaxableValuation[Tif_NonTIF],$A$4))</f>
        <v>0</v>
      </c>
      <c r="O108" s="8">
        <f>SUMPRODUCT(SUMIFS(TaxableValuation[Taxable Railroads],TaxableValuation[Dist],$C108:$E108,TaxableValuation[Tif_NonTIF],$A$4))</f>
        <v>0</v>
      </c>
      <c r="P108" s="8">
        <f>SUMPRODUCT(SUMIFS(TaxableValuation[Taxable Utilities],TaxableValuation[Dist],$C108:$E108,TaxableValuation[Tif_NonTIF],$A$4))</f>
        <v>7980323</v>
      </c>
      <c r="Q108" s="8">
        <f>SUMPRODUCT(SUMIFS(TaxableValuation[Taxable Other],TaxableValuation[Dist],$C108:$E108,TaxableValuation[Tif_NonTIF],$A$4))</f>
        <v>0</v>
      </c>
      <c r="R108" s="8">
        <f>SUMPRODUCT(SUMIFS(TaxableValuation[Taxable Gross],TaxableValuation[Dist],$C108:$E108,TaxableValuation[Tif_NonTIF],$A$4))</f>
        <v>249118246</v>
      </c>
      <c r="S108" s="8">
        <f>SUMPRODUCT(SUMIFS(TaxableValuation[Taxable Military Exempt],TaxableValuation[Dist],$C108:$E108,TaxableValuation[Tif_NonTIF],$A$4))</f>
        <v>672000</v>
      </c>
      <c r="T108" s="8">
        <f>SUMPRODUCT(SUMIFS(TaxableValuation[Taxable Homestead Exempt],TaxableValuation[Dist],$C108:$E108,TaxableValuation[Tif_NonTIF],$A$4))</f>
        <v>2197000</v>
      </c>
      <c r="U108" s="8">
        <f>SUMPRODUCT(SUMIFS(TaxableValuation[Taxable Net],TaxableValuation[Dist],$C108:$E108,TaxableValuation[Tif_NonTIF],$A$4))</f>
        <v>246249246</v>
      </c>
      <c r="V108" s="8">
        <f>SUMPRODUCT(SUMIFS(TaxableValuation[Taxable Gas &amp; Elec Utilities],TaxableValuation[Dist],$C108:$E108,TaxableValuation[Tif_NonTIF],$A$4))</f>
        <v>5636234</v>
      </c>
      <c r="W108" s="8">
        <f t="shared" si="1"/>
        <v>251885480</v>
      </c>
    </row>
    <row r="109" spans="1:23" x14ac:dyDescent="0.25">
      <c r="A109">
        <f>'Assessed Non-TIF_Combined'!A109</f>
        <v>2026</v>
      </c>
      <c r="B109" t="str">
        <f>'Assessed Non-TIF_Combined'!B109</f>
        <v>05</v>
      </c>
      <c r="C109" t="str">
        <f>'Assessed Non-TIF_Combined'!C109</f>
        <v>2088</v>
      </c>
      <c r="D109" t="str">
        <f>'Assessed Non-TIF_Combined'!D109</f>
        <v/>
      </c>
      <c r="E109" t="str">
        <f>'Assessed Non-TIF_Combined'!E109</f>
        <v/>
      </c>
      <c r="F109" t="str">
        <f>'Assessed Non-TIF_Combined'!F109</f>
        <v>2088</v>
      </c>
      <c r="G109" t="str">
        <f>'Assessed Non-TIF_Combined'!G109</f>
        <v>Emmetsburg</v>
      </c>
      <c r="H109" s="8">
        <f>SUMPRODUCT(SUMIFS(TaxableValuation[Taxable Residential],TaxableValuation[Dist],$C109:$E109,TaxableValuation[Tif_NonTIF],$A$4))</f>
        <v>149013703</v>
      </c>
      <c r="I109" s="8">
        <f>SUMPRODUCT(SUMIFS(TaxableValuation[Taxable Ag Land],TaxableValuation[Dist],$C109:$E109,TaxableValuation[Tif_NonTIF],$A$4))</f>
        <v>159658972</v>
      </c>
      <c r="J109" s="8">
        <f>SUMPRODUCT(SUMIFS(TaxableValuation[Taxable Ag Building],TaxableValuation[Dist],$C109:$E109,TaxableValuation[Tif_NonTIF],$A$4))</f>
        <v>13689433</v>
      </c>
      <c r="K109" s="8">
        <f>SUMPRODUCT(SUMIFS(TaxableValuation[Taxable Commercial],TaxableValuation[Dist],$C109:$E109,TaxableValuation[Tif_NonTIF],$A$4))</f>
        <v>43526057</v>
      </c>
      <c r="L109" s="8">
        <f>SUMPRODUCT(SUMIFS(TaxableValuation[Taxable Industrial],TaxableValuation[Dist],$C109:$E109,TaxableValuation[Tif_NonTIF],$A$4))</f>
        <v>37724118</v>
      </c>
      <c r="M109" s="8">
        <f>SUMPRODUCT(SUMIFS(TaxableValuation[Taxable Reserved],TaxableValuation[Dist],$C109:$E109,TaxableValuation[Tif_NonTIF],$A$4))</f>
        <v>0</v>
      </c>
      <c r="N109" s="8">
        <f>SUMPRODUCT(SUMIFS(TaxableValuation[Taxable Reserved2],TaxableValuation[Dist],$C109:$E109,TaxableValuation[Tif_NonTIF],$A$4))</f>
        <v>0</v>
      </c>
      <c r="O109" s="8">
        <f>SUMPRODUCT(SUMIFS(TaxableValuation[Taxable Railroads],TaxableValuation[Dist],$C109:$E109,TaxableValuation[Tif_NonTIF],$A$4))</f>
        <v>23782420</v>
      </c>
      <c r="P109" s="8">
        <f>SUMPRODUCT(SUMIFS(TaxableValuation[Taxable Utilities],TaxableValuation[Dist],$C109:$E109,TaxableValuation[Tif_NonTIF],$A$4))</f>
        <v>1907397</v>
      </c>
      <c r="Q109" s="8">
        <f>SUMPRODUCT(SUMIFS(TaxableValuation[Taxable Other],TaxableValuation[Dist],$C109:$E109,TaxableValuation[Tif_NonTIF],$A$4))</f>
        <v>0</v>
      </c>
      <c r="R109" s="8">
        <f>SUMPRODUCT(SUMIFS(TaxableValuation[Taxable Gross],TaxableValuation[Dist],$C109:$E109,TaxableValuation[Tif_NonTIF],$A$4))</f>
        <v>429302100</v>
      </c>
      <c r="S109" s="8">
        <f>SUMPRODUCT(SUMIFS(TaxableValuation[Taxable Military Exempt],TaxableValuation[Dist],$C109:$E109,TaxableValuation[Tif_NonTIF],$A$4))</f>
        <v>817342</v>
      </c>
      <c r="T109" s="8">
        <f>SUMPRODUCT(SUMIFS(TaxableValuation[Taxable Homestead Exempt],TaxableValuation[Dist],$C109:$E109,TaxableValuation[Tif_NonTIF],$A$4))</f>
        <v>2587000</v>
      </c>
      <c r="U109" s="8">
        <f>SUMPRODUCT(SUMIFS(TaxableValuation[Taxable Net],TaxableValuation[Dist],$C109:$E109,TaxableValuation[Tif_NonTIF],$A$4))</f>
        <v>425897758</v>
      </c>
      <c r="V109" s="8">
        <f>SUMPRODUCT(SUMIFS(TaxableValuation[Taxable Gas &amp; Elec Utilities],TaxableValuation[Dist],$C109:$E109,TaxableValuation[Tif_NonTIF],$A$4))</f>
        <v>20176102</v>
      </c>
      <c r="W109" s="8">
        <f t="shared" si="1"/>
        <v>446073860</v>
      </c>
    </row>
    <row r="110" spans="1:23" x14ac:dyDescent="0.25">
      <c r="A110">
        <f>'Assessed Non-TIF_Combined'!A110</f>
        <v>2026</v>
      </c>
      <c r="B110" t="str">
        <f>'Assessed Non-TIF_Combined'!B110</f>
        <v>10</v>
      </c>
      <c r="C110" t="str">
        <f>'Assessed Non-TIF_Combined'!C110</f>
        <v>2097</v>
      </c>
      <c r="D110" t="str">
        <f>'Assessed Non-TIF_Combined'!D110</f>
        <v/>
      </c>
      <c r="E110" t="str">
        <f>'Assessed Non-TIF_Combined'!E110</f>
        <v/>
      </c>
      <c r="F110" t="str">
        <f>'Assessed Non-TIF_Combined'!F110</f>
        <v>2097</v>
      </c>
      <c r="G110" t="str">
        <f>'Assessed Non-TIF_Combined'!G110</f>
        <v>English Valleys</v>
      </c>
      <c r="H110" s="8">
        <f>SUMPRODUCT(SUMIFS(TaxableValuation[Taxable Residential],TaxableValuation[Dist],$C110:$E110,TaxableValuation[Tif_NonTIF],$A$4))</f>
        <v>84907036</v>
      </c>
      <c r="I110" s="8">
        <f>SUMPRODUCT(SUMIFS(TaxableValuation[Taxable Ag Land],TaxableValuation[Dist],$C110:$E110,TaxableValuation[Tif_NonTIF],$A$4))</f>
        <v>125570507</v>
      </c>
      <c r="J110" s="8">
        <f>SUMPRODUCT(SUMIFS(TaxableValuation[Taxable Ag Building],TaxableValuation[Dist],$C110:$E110,TaxableValuation[Tif_NonTIF],$A$4))</f>
        <v>8867678</v>
      </c>
      <c r="K110" s="8">
        <f>SUMPRODUCT(SUMIFS(TaxableValuation[Taxable Commercial],TaxableValuation[Dist],$C110:$E110,TaxableValuation[Tif_NonTIF],$A$4))</f>
        <v>8095674</v>
      </c>
      <c r="L110" s="8">
        <f>SUMPRODUCT(SUMIFS(TaxableValuation[Taxable Industrial],TaxableValuation[Dist],$C110:$E110,TaxableValuation[Tif_NonTIF],$A$4))</f>
        <v>2433122</v>
      </c>
      <c r="M110" s="8">
        <f>SUMPRODUCT(SUMIFS(TaxableValuation[Taxable Reserved],TaxableValuation[Dist],$C110:$E110,TaxableValuation[Tif_NonTIF],$A$4))</f>
        <v>0</v>
      </c>
      <c r="N110" s="8">
        <f>SUMPRODUCT(SUMIFS(TaxableValuation[Taxable Reserved2],TaxableValuation[Dist],$C110:$E110,TaxableValuation[Tif_NonTIF],$A$4))</f>
        <v>0</v>
      </c>
      <c r="O110" s="8">
        <f>SUMPRODUCT(SUMIFS(TaxableValuation[Taxable Railroads],TaxableValuation[Dist],$C110:$E110,TaxableValuation[Tif_NonTIF],$A$4))</f>
        <v>0</v>
      </c>
      <c r="P110" s="8">
        <f>SUMPRODUCT(SUMIFS(TaxableValuation[Taxable Utilities],TaxableValuation[Dist],$C110:$E110,TaxableValuation[Tif_NonTIF],$A$4))</f>
        <v>12265604</v>
      </c>
      <c r="Q110" s="8">
        <f>SUMPRODUCT(SUMIFS(TaxableValuation[Taxable Other],TaxableValuation[Dist],$C110:$E110,TaxableValuation[Tif_NonTIF],$A$4))</f>
        <v>0</v>
      </c>
      <c r="R110" s="8">
        <f>SUMPRODUCT(SUMIFS(TaxableValuation[Taxable Gross],TaxableValuation[Dist],$C110:$E110,TaxableValuation[Tif_NonTIF],$A$4))</f>
        <v>242139621</v>
      </c>
      <c r="S110" s="8">
        <f>SUMPRODUCT(SUMIFS(TaxableValuation[Taxable Military Exempt],TaxableValuation[Dist],$C110:$E110,TaxableValuation[Tif_NonTIF],$A$4))</f>
        <v>440000</v>
      </c>
      <c r="T110" s="8">
        <f>SUMPRODUCT(SUMIFS(TaxableValuation[Taxable Homestead Exempt],TaxableValuation[Dist],$C110:$E110,TaxableValuation[Tif_NonTIF],$A$4))</f>
        <v>1514500</v>
      </c>
      <c r="U110" s="8">
        <f>SUMPRODUCT(SUMIFS(TaxableValuation[Taxable Net],TaxableValuation[Dist],$C110:$E110,TaxableValuation[Tif_NonTIF],$A$4))</f>
        <v>240185121</v>
      </c>
      <c r="V110" s="8">
        <f>SUMPRODUCT(SUMIFS(TaxableValuation[Taxable Gas &amp; Elec Utilities],TaxableValuation[Dist],$C110:$E110,TaxableValuation[Tif_NonTIF],$A$4))</f>
        <v>9622575</v>
      </c>
      <c r="W110" s="8">
        <f t="shared" si="1"/>
        <v>249807696</v>
      </c>
    </row>
    <row r="111" spans="1:23" x14ac:dyDescent="0.25">
      <c r="A111">
        <f>'Assessed Non-TIF_Combined'!A111</f>
        <v>2026</v>
      </c>
      <c r="B111" t="str">
        <f>'Assessed Non-TIF_Combined'!B111</f>
        <v>13</v>
      </c>
      <c r="C111" t="str">
        <f>'Assessed Non-TIF_Combined'!C111</f>
        <v>2113</v>
      </c>
      <c r="D111" t="str">
        <f>'Assessed Non-TIF_Combined'!D111</f>
        <v/>
      </c>
      <c r="E111" t="str">
        <f>'Assessed Non-TIF_Combined'!E111</f>
        <v/>
      </c>
      <c r="F111" t="str">
        <f>'Assessed Non-TIF_Combined'!F111</f>
        <v>2113</v>
      </c>
      <c r="G111" t="str">
        <f>'Assessed Non-TIF_Combined'!G111</f>
        <v>Essex</v>
      </c>
      <c r="H111" s="8">
        <f>SUMPRODUCT(SUMIFS(TaxableValuation[Taxable Residential],TaxableValuation[Dist],$C111:$E111,TaxableValuation[Tif_NonTIF],$A$4))</f>
        <v>33509000</v>
      </c>
      <c r="I111" s="8">
        <f>SUMPRODUCT(SUMIFS(TaxableValuation[Taxable Ag Land],TaxableValuation[Dist],$C111:$E111,TaxableValuation[Tif_NonTIF],$A$4))</f>
        <v>66562549</v>
      </c>
      <c r="J111" s="8">
        <f>SUMPRODUCT(SUMIFS(TaxableValuation[Taxable Ag Building],TaxableValuation[Dist],$C111:$E111,TaxableValuation[Tif_NonTIF],$A$4))</f>
        <v>2975815</v>
      </c>
      <c r="K111" s="8">
        <f>SUMPRODUCT(SUMIFS(TaxableValuation[Taxable Commercial],TaxableValuation[Dist],$C111:$E111,TaxableValuation[Tif_NonTIF],$A$4))</f>
        <v>3429183</v>
      </c>
      <c r="L111" s="8">
        <f>SUMPRODUCT(SUMIFS(TaxableValuation[Taxable Industrial],TaxableValuation[Dist],$C111:$E111,TaxableValuation[Tif_NonTIF],$A$4))</f>
        <v>0</v>
      </c>
      <c r="M111" s="8">
        <f>SUMPRODUCT(SUMIFS(TaxableValuation[Taxable Reserved],TaxableValuation[Dist],$C111:$E111,TaxableValuation[Tif_NonTIF],$A$4))</f>
        <v>0</v>
      </c>
      <c r="N111" s="8">
        <f>SUMPRODUCT(SUMIFS(TaxableValuation[Taxable Reserved2],TaxableValuation[Dist],$C111:$E111,TaxableValuation[Tif_NonTIF],$A$4))</f>
        <v>0</v>
      </c>
      <c r="O111" s="8">
        <f>SUMPRODUCT(SUMIFS(TaxableValuation[Taxable Railroads],TaxableValuation[Dist],$C111:$E111,TaxableValuation[Tif_NonTIF],$A$4))</f>
        <v>6857308</v>
      </c>
      <c r="P111" s="8">
        <f>SUMPRODUCT(SUMIFS(TaxableValuation[Taxable Utilities],TaxableValuation[Dist],$C111:$E111,TaxableValuation[Tif_NonTIF],$A$4))</f>
        <v>0</v>
      </c>
      <c r="Q111" s="8">
        <f>SUMPRODUCT(SUMIFS(TaxableValuation[Taxable Other],TaxableValuation[Dist],$C111:$E111,TaxableValuation[Tif_NonTIF],$A$4))</f>
        <v>0</v>
      </c>
      <c r="R111" s="8">
        <f>SUMPRODUCT(SUMIFS(TaxableValuation[Taxable Gross],TaxableValuation[Dist],$C111:$E111,TaxableValuation[Tif_NonTIF],$A$4))</f>
        <v>113333855</v>
      </c>
      <c r="S111" s="8">
        <f>SUMPRODUCT(SUMIFS(TaxableValuation[Taxable Military Exempt],TaxableValuation[Dist],$C111:$E111,TaxableValuation[Tif_NonTIF],$A$4))</f>
        <v>256000</v>
      </c>
      <c r="T111" s="8">
        <f>SUMPRODUCT(SUMIFS(TaxableValuation[Taxable Homestead Exempt],TaxableValuation[Dist],$C111:$E111,TaxableValuation[Tif_NonTIF],$A$4))</f>
        <v>637000</v>
      </c>
      <c r="U111" s="8">
        <f>SUMPRODUCT(SUMIFS(TaxableValuation[Taxable Net],TaxableValuation[Dist],$C111:$E111,TaxableValuation[Tif_NonTIF],$A$4))</f>
        <v>112440855</v>
      </c>
      <c r="V111" s="8">
        <f>SUMPRODUCT(SUMIFS(TaxableValuation[Taxable Gas &amp; Elec Utilities],TaxableValuation[Dist],$C111:$E111,TaxableValuation[Tif_NonTIF],$A$4))</f>
        <v>1964598</v>
      </c>
      <c r="W111" s="8">
        <f t="shared" si="1"/>
        <v>114405453</v>
      </c>
    </row>
    <row r="112" spans="1:23" x14ac:dyDescent="0.25">
      <c r="A112">
        <f>'Assessed Non-TIF_Combined'!A112</f>
        <v>2026</v>
      </c>
      <c r="B112" t="str">
        <f>'Assessed Non-TIF_Combined'!B112</f>
        <v>05</v>
      </c>
      <c r="C112" t="str">
        <f>'Assessed Non-TIF_Combined'!C112</f>
        <v>2124</v>
      </c>
      <c r="D112" t="str">
        <f>'Assessed Non-TIF_Combined'!D112</f>
        <v/>
      </c>
      <c r="E112" t="str">
        <f>'Assessed Non-TIF_Combined'!E112</f>
        <v/>
      </c>
      <c r="F112" t="str">
        <f>'Assessed Non-TIF_Combined'!F112</f>
        <v>2124</v>
      </c>
      <c r="G112" t="str">
        <f>'Assessed Non-TIF_Combined'!G112</f>
        <v>Estherville-Lincoln Central</v>
      </c>
      <c r="H112" s="8">
        <f>SUMPRODUCT(SUMIFS(TaxableValuation[Taxable Residential],TaxableValuation[Dist],$C112:$E112,TaxableValuation[Tif_NonTIF],$A$4))</f>
        <v>184339239</v>
      </c>
      <c r="I112" s="8">
        <f>SUMPRODUCT(SUMIFS(TaxableValuation[Taxable Ag Land],TaxableValuation[Dist],$C112:$E112,TaxableValuation[Tif_NonTIF],$A$4))</f>
        <v>144323097</v>
      </c>
      <c r="J112" s="8">
        <f>SUMPRODUCT(SUMIFS(TaxableValuation[Taxable Ag Building],TaxableValuation[Dist],$C112:$E112,TaxableValuation[Tif_NonTIF],$A$4))</f>
        <v>17202896</v>
      </c>
      <c r="K112" s="8">
        <f>SUMPRODUCT(SUMIFS(TaxableValuation[Taxable Commercial],TaxableValuation[Dist],$C112:$E112,TaxableValuation[Tif_NonTIF],$A$4))</f>
        <v>44439318</v>
      </c>
      <c r="L112" s="8">
        <f>SUMPRODUCT(SUMIFS(TaxableValuation[Taxable Industrial],TaxableValuation[Dist],$C112:$E112,TaxableValuation[Tif_NonTIF],$A$4))</f>
        <v>29182939</v>
      </c>
      <c r="M112" s="8">
        <f>SUMPRODUCT(SUMIFS(TaxableValuation[Taxable Reserved],TaxableValuation[Dist],$C112:$E112,TaxableValuation[Tif_NonTIF],$A$4))</f>
        <v>0</v>
      </c>
      <c r="N112" s="8">
        <f>SUMPRODUCT(SUMIFS(TaxableValuation[Taxable Reserved2],TaxableValuation[Dist],$C112:$E112,TaxableValuation[Tif_NonTIF],$A$4))</f>
        <v>0</v>
      </c>
      <c r="O112" s="8">
        <f>SUMPRODUCT(SUMIFS(TaxableValuation[Taxable Railroads],TaxableValuation[Dist],$C112:$E112,TaxableValuation[Tif_NonTIF],$A$4))</f>
        <v>29931915</v>
      </c>
      <c r="P112" s="8">
        <f>SUMPRODUCT(SUMIFS(TaxableValuation[Taxable Utilities],TaxableValuation[Dist],$C112:$E112,TaxableValuation[Tif_NonTIF],$A$4))</f>
        <v>1520826</v>
      </c>
      <c r="Q112" s="8">
        <f>SUMPRODUCT(SUMIFS(TaxableValuation[Taxable Other],TaxableValuation[Dist],$C112:$E112,TaxableValuation[Tif_NonTIF],$A$4))</f>
        <v>0</v>
      </c>
      <c r="R112" s="8">
        <f>SUMPRODUCT(SUMIFS(TaxableValuation[Taxable Gross],TaxableValuation[Dist],$C112:$E112,TaxableValuation[Tif_NonTIF],$A$4))</f>
        <v>450940230</v>
      </c>
      <c r="S112" s="8">
        <f>SUMPRODUCT(SUMIFS(TaxableValuation[Taxable Military Exempt],TaxableValuation[Dist],$C112:$E112,TaxableValuation[Tif_NonTIF],$A$4))</f>
        <v>1167704</v>
      </c>
      <c r="T112" s="8">
        <f>SUMPRODUCT(SUMIFS(TaxableValuation[Taxable Homestead Exempt],TaxableValuation[Dist],$C112:$E112,TaxableValuation[Tif_NonTIF],$A$4))</f>
        <v>4218500</v>
      </c>
      <c r="U112" s="8">
        <f>SUMPRODUCT(SUMIFS(TaxableValuation[Taxable Net],TaxableValuation[Dist],$C112:$E112,TaxableValuation[Tif_NonTIF],$A$4))</f>
        <v>445554026</v>
      </c>
      <c r="V112" s="8">
        <f>SUMPRODUCT(SUMIFS(TaxableValuation[Taxable Gas &amp; Elec Utilities],TaxableValuation[Dist],$C112:$E112,TaxableValuation[Tif_NonTIF],$A$4))</f>
        <v>4450346</v>
      </c>
      <c r="W112" s="8">
        <f t="shared" si="1"/>
        <v>450004372</v>
      </c>
    </row>
    <row r="113" spans="1:23" x14ac:dyDescent="0.25">
      <c r="A113">
        <f>'Assessed Non-TIF_Combined'!A113</f>
        <v>2026</v>
      </c>
      <c r="B113" t="str">
        <f>'Assessed Non-TIF_Combined'!B113</f>
        <v>11</v>
      </c>
      <c r="C113" t="str">
        <f>'Assessed Non-TIF_Combined'!C113</f>
        <v>2151</v>
      </c>
      <c r="D113" t="str">
        <f>'Assessed Non-TIF_Combined'!D113</f>
        <v/>
      </c>
      <c r="E113" t="str">
        <f>'Assessed Non-TIF_Combined'!E113</f>
        <v/>
      </c>
      <c r="F113" t="str">
        <f>'Assessed Non-TIF_Combined'!F113</f>
        <v>2151</v>
      </c>
      <c r="G113" t="str">
        <f>'Assessed Non-TIF_Combined'!G113</f>
        <v>Exira-Elk Horn-Kimballton</v>
      </c>
      <c r="H113" s="8">
        <f>SUMPRODUCT(SUMIFS(TaxableValuation[Taxable Residential],TaxableValuation[Dist],$C113:$E113,TaxableValuation[Tif_NonTIF],$A$4))</f>
        <v>72620451</v>
      </c>
      <c r="I113" s="8">
        <f>SUMPRODUCT(SUMIFS(TaxableValuation[Taxable Ag Land],TaxableValuation[Dist],$C113:$E113,TaxableValuation[Tif_NonTIF],$A$4))</f>
        <v>180939556</v>
      </c>
      <c r="J113" s="8">
        <f>SUMPRODUCT(SUMIFS(TaxableValuation[Taxable Ag Building],TaxableValuation[Dist],$C113:$E113,TaxableValuation[Tif_NonTIF],$A$4))</f>
        <v>7682591</v>
      </c>
      <c r="K113" s="8">
        <f>SUMPRODUCT(SUMIFS(TaxableValuation[Taxable Commercial],TaxableValuation[Dist],$C113:$E113,TaxableValuation[Tif_NonTIF],$A$4))</f>
        <v>5948888</v>
      </c>
      <c r="L113" s="8">
        <f>SUMPRODUCT(SUMIFS(TaxableValuation[Taxable Industrial],TaxableValuation[Dist],$C113:$E113,TaxableValuation[Tif_NonTIF],$A$4))</f>
        <v>4664461</v>
      </c>
      <c r="M113" s="8">
        <f>SUMPRODUCT(SUMIFS(TaxableValuation[Taxable Reserved],TaxableValuation[Dist],$C113:$E113,TaxableValuation[Tif_NonTIF],$A$4))</f>
        <v>0</v>
      </c>
      <c r="N113" s="8">
        <f>SUMPRODUCT(SUMIFS(TaxableValuation[Taxable Reserved2],TaxableValuation[Dist],$C113:$E113,TaxableValuation[Tif_NonTIF],$A$4))</f>
        <v>0</v>
      </c>
      <c r="O113" s="8">
        <f>SUMPRODUCT(SUMIFS(TaxableValuation[Taxable Railroads],TaxableValuation[Dist],$C113:$E113,TaxableValuation[Tif_NonTIF],$A$4))</f>
        <v>0</v>
      </c>
      <c r="P113" s="8">
        <f>SUMPRODUCT(SUMIFS(TaxableValuation[Taxable Utilities],TaxableValuation[Dist],$C113:$E113,TaxableValuation[Tif_NonTIF],$A$4))</f>
        <v>15540441</v>
      </c>
      <c r="Q113" s="8">
        <f>SUMPRODUCT(SUMIFS(TaxableValuation[Taxable Other],TaxableValuation[Dist],$C113:$E113,TaxableValuation[Tif_NonTIF],$A$4))</f>
        <v>0</v>
      </c>
      <c r="R113" s="8">
        <f>SUMPRODUCT(SUMIFS(TaxableValuation[Taxable Gross],TaxableValuation[Dist],$C113:$E113,TaxableValuation[Tif_NonTIF],$A$4))</f>
        <v>287396388</v>
      </c>
      <c r="S113" s="8">
        <f>SUMPRODUCT(SUMIFS(TaxableValuation[Taxable Military Exempt],TaxableValuation[Dist],$C113:$E113,TaxableValuation[Tif_NonTIF],$A$4))</f>
        <v>600000</v>
      </c>
      <c r="T113" s="8">
        <f>SUMPRODUCT(SUMIFS(TaxableValuation[Taxable Homestead Exempt],TaxableValuation[Dist],$C113:$E113,TaxableValuation[Tif_NonTIF],$A$4))</f>
        <v>2125500</v>
      </c>
      <c r="U113" s="8">
        <f>SUMPRODUCT(SUMIFS(TaxableValuation[Taxable Net],TaxableValuation[Dist],$C113:$E113,TaxableValuation[Tif_NonTIF],$A$4))</f>
        <v>284670888</v>
      </c>
      <c r="V113" s="8">
        <f>SUMPRODUCT(SUMIFS(TaxableValuation[Taxable Gas &amp; Elec Utilities],TaxableValuation[Dist],$C113:$E113,TaxableValuation[Tif_NonTIF],$A$4))</f>
        <v>11752989</v>
      </c>
      <c r="W113" s="8">
        <f t="shared" si="1"/>
        <v>296423877</v>
      </c>
    </row>
    <row r="114" spans="1:23" x14ac:dyDescent="0.25">
      <c r="A114">
        <f>'Assessed Non-TIF_Combined'!A114</f>
        <v>2026</v>
      </c>
      <c r="B114" t="str">
        <f>'Assessed Non-TIF_Combined'!B114</f>
        <v>15</v>
      </c>
      <c r="C114" t="str">
        <f>'Assessed Non-TIF_Combined'!C114</f>
        <v>2169</v>
      </c>
      <c r="D114" t="str">
        <f>'Assessed Non-TIF_Combined'!D114</f>
        <v/>
      </c>
      <c r="E114" t="str">
        <f>'Assessed Non-TIF_Combined'!E114</f>
        <v/>
      </c>
      <c r="F114" t="str">
        <f>'Assessed Non-TIF_Combined'!F114</f>
        <v>2169</v>
      </c>
      <c r="G114" t="str">
        <f>'Assessed Non-TIF_Combined'!G114</f>
        <v>Fairfield</v>
      </c>
      <c r="H114" s="8">
        <f>SUMPRODUCT(SUMIFS(TaxableValuation[Taxable Residential],TaxableValuation[Dist],$C114:$E114,TaxableValuation[Tif_NonTIF],$A$4))</f>
        <v>481653045</v>
      </c>
      <c r="I114" s="8">
        <f>SUMPRODUCT(SUMIFS(TaxableValuation[Taxable Ag Land],TaxableValuation[Dist],$C114:$E114,TaxableValuation[Tif_NonTIF],$A$4))</f>
        <v>191745654</v>
      </c>
      <c r="J114" s="8">
        <f>SUMPRODUCT(SUMIFS(TaxableValuation[Taxable Ag Building],TaxableValuation[Dist],$C114:$E114,TaxableValuation[Tif_NonTIF],$A$4))</f>
        <v>18917954</v>
      </c>
      <c r="K114" s="8">
        <f>SUMPRODUCT(SUMIFS(TaxableValuation[Taxable Commercial],TaxableValuation[Dist],$C114:$E114,TaxableValuation[Tif_NonTIF],$A$4))</f>
        <v>113197341</v>
      </c>
      <c r="L114" s="8">
        <f>SUMPRODUCT(SUMIFS(TaxableValuation[Taxable Industrial],TaxableValuation[Dist],$C114:$E114,TaxableValuation[Tif_NonTIF],$A$4))</f>
        <v>15812349</v>
      </c>
      <c r="M114" s="8">
        <f>SUMPRODUCT(SUMIFS(TaxableValuation[Taxable Reserved],TaxableValuation[Dist],$C114:$E114,TaxableValuation[Tif_NonTIF],$A$4))</f>
        <v>0</v>
      </c>
      <c r="N114" s="8">
        <f>SUMPRODUCT(SUMIFS(TaxableValuation[Taxable Reserved2],TaxableValuation[Dist],$C114:$E114,TaxableValuation[Tif_NonTIF],$A$4))</f>
        <v>0</v>
      </c>
      <c r="O114" s="8">
        <f>SUMPRODUCT(SUMIFS(TaxableValuation[Taxable Railroads],TaxableValuation[Dist],$C114:$E114,TaxableValuation[Tif_NonTIF],$A$4))</f>
        <v>24345236</v>
      </c>
      <c r="P114" s="8">
        <f>SUMPRODUCT(SUMIFS(TaxableValuation[Taxable Utilities],TaxableValuation[Dist],$C114:$E114,TaxableValuation[Tif_NonTIF],$A$4))</f>
        <v>124728595</v>
      </c>
      <c r="Q114" s="8">
        <f>SUMPRODUCT(SUMIFS(TaxableValuation[Taxable Other],TaxableValuation[Dist],$C114:$E114,TaxableValuation[Tif_NonTIF],$A$4))</f>
        <v>0</v>
      </c>
      <c r="R114" s="8">
        <f>SUMPRODUCT(SUMIFS(TaxableValuation[Taxable Gross],TaxableValuation[Dist],$C114:$E114,TaxableValuation[Tif_NonTIF],$A$4))</f>
        <v>970400174</v>
      </c>
      <c r="S114" s="8">
        <f>SUMPRODUCT(SUMIFS(TaxableValuation[Taxable Military Exempt],TaxableValuation[Dist],$C114:$E114,TaxableValuation[Tif_NonTIF],$A$4))</f>
        <v>1572000</v>
      </c>
      <c r="T114" s="8">
        <f>SUMPRODUCT(SUMIFS(TaxableValuation[Taxable Homestead Exempt],TaxableValuation[Dist],$C114:$E114,TaxableValuation[Tif_NonTIF],$A$4))</f>
        <v>7566000</v>
      </c>
      <c r="U114" s="8">
        <f>SUMPRODUCT(SUMIFS(TaxableValuation[Taxable Net],TaxableValuation[Dist],$C114:$E114,TaxableValuation[Tif_NonTIF],$A$4))</f>
        <v>961262174</v>
      </c>
      <c r="V114" s="8">
        <f>SUMPRODUCT(SUMIFS(TaxableValuation[Taxable Gas &amp; Elec Utilities],TaxableValuation[Dist],$C114:$E114,TaxableValuation[Tif_NonTIF],$A$4))</f>
        <v>11083296</v>
      </c>
      <c r="W114" s="8">
        <f t="shared" si="1"/>
        <v>972345470</v>
      </c>
    </row>
    <row r="115" spans="1:23" x14ac:dyDescent="0.25">
      <c r="A115">
        <f>'Assessed Non-TIF_Combined'!A115</f>
        <v>2026</v>
      </c>
      <c r="B115" t="str">
        <f>'Assessed Non-TIF_Combined'!B115</f>
        <v>07</v>
      </c>
      <c r="C115" t="str">
        <f>'Assessed Non-TIF_Combined'!C115</f>
        <v>2295</v>
      </c>
      <c r="D115" t="str">
        <f>'Assessed Non-TIF_Combined'!D115</f>
        <v/>
      </c>
      <c r="E115" t="str">
        <f>'Assessed Non-TIF_Combined'!E115</f>
        <v/>
      </c>
      <c r="F115" t="str">
        <f>'Assessed Non-TIF_Combined'!F115</f>
        <v>2295</v>
      </c>
      <c r="G115" t="str">
        <f>'Assessed Non-TIF_Combined'!G115</f>
        <v>Forest City</v>
      </c>
      <c r="H115" s="8">
        <f>SUMPRODUCT(SUMIFS(TaxableValuation[Taxable Residential],TaxableValuation[Dist],$C115:$E115,TaxableValuation[Tif_NonTIF],$A$4))</f>
        <v>216231156</v>
      </c>
      <c r="I115" s="8">
        <f>SUMPRODUCT(SUMIFS(TaxableValuation[Taxable Ag Land],TaxableValuation[Dist],$C115:$E115,TaxableValuation[Tif_NonTIF],$A$4))</f>
        <v>157794261</v>
      </c>
      <c r="J115" s="8">
        <f>SUMPRODUCT(SUMIFS(TaxableValuation[Taxable Ag Building],TaxableValuation[Dist],$C115:$E115,TaxableValuation[Tif_NonTIF],$A$4))</f>
        <v>10408336</v>
      </c>
      <c r="K115" s="8">
        <f>SUMPRODUCT(SUMIFS(TaxableValuation[Taxable Commercial],TaxableValuation[Dist],$C115:$E115,TaxableValuation[Tif_NonTIF],$A$4))</f>
        <v>45274656</v>
      </c>
      <c r="L115" s="8">
        <f>SUMPRODUCT(SUMIFS(TaxableValuation[Taxable Industrial],TaxableValuation[Dist],$C115:$E115,TaxableValuation[Tif_NonTIF],$A$4))</f>
        <v>66347668</v>
      </c>
      <c r="M115" s="8">
        <f>SUMPRODUCT(SUMIFS(TaxableValuation[Taxable Reserved],TaxableValuation[Dist],$C115:$E115,TaxableValuation[Tif_NonTIF],$A$4))</f>
        <v>0</v>
      </c>
      <c r="N115" s="8">
        <f>SUMPRODUCT(SUMIFS(TaxableValuation[Taxable Reserved2],TaxableValuation[Dist],$C115:$E115,TaxableValuation[Tif_NonTIF],$A$4))</f>
        <v>0</v>
      </c>
      <c r="O115" s="8">
        <f>SUMPRODUCT(SUMIFS(TaxableValuation[Taxable Railroads],TaxableValuation[Dist],$C115:$E115,TaxableValuation[Tif_NonTIF],$A$4))</f>
        <v>2035612</v>
      </c>
      <c r="P115" s="8">
        <f>SUMPRODUCT(SUMIFS(TaxableValuation[Taxable Utilities],TaxableValuation[Dist],$C115:$E115,TaxableValuation[Tif_NonTIF],$A$4))</f>
        <v>17220571</v>
      </c>
      <c r="Q115" s="8">
        <f>SUMPRODUCT(SUMIFS(TaxableValuation[Taxable Other],TaxableValuation[Dist],$C115:$E115,TaxableValuation[Tif_NonTIF],$A$4))</f>
        <v>0</v>
      </c>
      <c r="R115" s="8">
        <f>SUMPRODUCT(SUMIFS(TaxableValuation[Taxable Gross],TaxableValuation[Dist],$C115:$E115,TaxableValuation[Tif_NonTIF],$A$4))</f>
        <v>515312260</v>
      </c>
      <c r="S115" s="8">
        <f>SUMPRODUCT(SUMIFS(TaxableValuation[Taxable Military Exempt],TaxableValuation[Dist],$C115:$E115,TaxableValuation[Tif_NonTIF],$A$4))</f>
        <v>1240000</v>
      </c>
      <c r="T115" s="8">
        <f>SUMPRODUCT(SUMIFS(TaxableValuation[Taxable Homestead Exempt],TaxableValuation[Dist],$C115:$E115,TaxableValuation[Tif_NonTIF],$A$4))</f>
        <v>4894500</v>
      </c>
      <c r="U115" s="8">
        <f>SUMPRODUCT(SUMIFS(TaxableValuation[Taxable Net],TaxableValuation[Dist],$C115:$E115,TaxableValuation[Tif_NonTIF],$A$4))</f>
        <v>509177760</v>
      </c>
      <c r="V115" s="8">
        <f>SUMPRODUCT(SUMIFS(TaxableValuation[Taxable Gas &amp; Elec Utilities],TaxableValuation[Dist],$C115:$E115,TaxableValuation[Tif_NonTIF],$A$4))</f>
        <v>3366085</v>
      </c>
      <c r="W115" s="8">
        <f t="shared" si="1"/>
        <v>512543845</v>
      </c>
    </row>
    <row r="116" spans="1:23" x14ac:dyDescent="0.25">
      <c r="A116">
        <f>'Assessed Non-TIF_Combined'!A116</f>
        <v>2026</v>
      </c>
      <c r="B116" t="str">
        <f>'Assessed Non-TIF_Combined'!B116</f>
        <v>05</v>
      </c>
      <c r="C116" t="str">
        <f>'Assessed Non-TIF_Combined'!C116</f>
        <v>2313</v>
      </c>
      <c r="D116" t="str">
        <f>'Assessed Non-TIF_Combined'!D116</f>
        <v/>
      </c>
      <c r="E116" t="str">
        <f>'Assessed Non-TIF_Combined'!E116</f>
        <v/>
      </c>
      <c r="F116" t="str">
        <f>'Assessed Non-TIF_Combined'!F116</f>
        <v>2313</v>
      </c>
      <c r="G116" t="str">
        <f>'Assessed Non-TIF_Combined'!G116</f>
        <v>Fort Dodge</v>
      </c>
      <c r="H116" s="8">
        <f>SUMPRODUCT(SUMIFS(TaxableValuation[Taxable Residential],TaxableValuation[Dist],$C116:$E116,TaxableValuation[Tif_NonTIF],$A$4))</f>
        <v>651841571</v>
      </c>
      <c r="I116" s="8">
        <f>SUMPRODUCT(SUMIFS(TaxableValuation[Taxable Ag Land],TaxableValuation[Dist],$C116:$E116,TaxableValuation[Tif_NonTIF],$A$4))</f>
        <v>104288287</v>
      </c>
      <c r="J116" s="8">
        <f>SUMPRODUCT(SUMIFS(TaxableValuation[Taxable Ag Building],TaxableValuation[Dist],$C116:$E116,TaxableValuation[Tif_NonTIF],$A$4))</f>
        <v>3241845</v>
      </c>
      <c r="K116" s="8">
        <f>SUMPRODUCT(SUMIFS(TaxableValuation[Taxable Commercial],TaxableValuation[Dist],$C116:$E116,TaxableValuation[Tif_NonTIF],$A$4))</f>
        <v>258256957</v>
      </c>
      <c r="L116" s="8">
        <f>SUMPRODUCT(SUMIFS(TaxableValuation[Taxable Industrial],TaxableValuation[Dist],$C116:$E116,TaxableValuation[Tif_NonTIF],$A$4))</f>
        <v>59475810</v>
      </c>
      <c r="M116" s="8">
        <f>SUMPRODUCT(SUMIFS(TaxableValuation[Taxable Reserved],TaxableValuation[Dist],$C116:$E116,TaxableValuation[Tif_NonTIF],$A$4))</f>
        <v>0</v>
      </c>
      <c r="N116" s="8">
        <f>SUMPRODUCT(SUMIFS(TaxableValuation[Taxable Reserved2],TaxableValuation[Dist],$C116:$E116,TaxableValuation[Tif_NonTIF],$A$4))</f>
        <v>0</v>
      </c>
      <c r="O116" s="8">
        <f>SUMPRODUCT(SUMIFS(TaxableValuation[Taxable Railroads],TaxableValuation[Dist],$C116:$E116,TaxableValuation[Tif_NonTIF],$A$4))</f>
        <v>21267082</v>
      </c>
      <c r="P116" s="8">
        <f>SUMPRODUCT(SUMIFS(TaxableValuation[Taxable Utilities],TaxableValuation[Dist],$C116:$E116,TaxableValuation[Tif_NonTIF],$A$4))</f>
        <v>14775068</v>
      </c>
      <c r="Q116" s="8">
        <f>SUMPRODUCT(SUMIFS(TaxableValuation[Taxable Other],TaxableValuation[Dist],$C116:$E116,TaxableValuation[Tif_NonTIF],$A$4))</f>
        <v>33616</v>
      </c>
      <c r="R116" s="8">
        <f>SUMPRODUCT(SUMIFS(TaxableValuation[Taxable Gross],TaxableValuation[Dist],$C116:$E116,TaxableValuation[Tif_NonTIF],$A$4))</f>
        <v>1113180236</v>
      </c>
      <c r="S116" s="8">
        <f>SUMPRODUCT(SUMIFS(TaxableValuation[Taxable Military Exempt],TaxableValuation[Dist],$C116:$E116,TaxableValuation[Tif_NonTIF],$A$4))</f>
        <v>3753412</v>
      </c>
      <c r="T116" s="8">
        <f>SUMPRODUCT(SUMIFS(TaxableValuation[Taxable Homestead Exempt],TaxableValuation[Dist],$C116:$E116,TaxableValuation[Tif_NonTIF],$A$4))</f>
        <v>12148500</v>
      </c>
      <c r="U116" s="8">
        <f>SUMPRODUCT(SUMIFS(TaxableValuation[Taxable Net],TaxableValuation[Dist],$C116:$E116,TaxableValuation[Tif_NonTIF],$A$4))</f>
        <v>1097278324</v>
      </c>
      <c r="V116" s="8">
        <f>SUMPRODUCT(SUMIFS(TaxableValuation[Taxable Gas &amp; Elec Utilities],TaxableValuation[Dist],$C116:$E116,TaxableValuation[Tif_NonTIF],$A$4))</f>
        <v>77978227</v>
      </c>
      <c r="W116" s="8">
        <f t="shared" si="1"/>
        <v>1175256551</v>
      </c>
    </row>
    <row r="117" spans="1:23" x14ac:dyDescent="0.25">
      <c r="A117">
        <f>'Assessed Non-TIF_Combined'!A117</f>
        <v>2026</v>
      </c>
      <c r="B117" t="str">
        <f>'Assessed Non-TIF_Combined'!B117</f>
        <v>15</v>
      </c>
      <c r="C117" t="str">
        <f>'Assessed Non-TIF_Combined'!C117</f>
        <v>2322</v>
      </c>
      <c r="D117" t="str">
        <f>'Assessed Non-TIF_Combined'!D117</f>
        <v/>
      </c>
      <c r="E117" t="str">
        <f>'Assessed Non-TIF_Combined'!E117</f>
        <v/>
      </c>
      <c r="F117" t="str">
        <f>'Assessed Non-TIF_Combined'!F117</f>
        <v>2322</v>
      </c>
      <c r="G117" t="str">
        <f>'Assessed Non-TIF_Combined'!G117</f>
        <v>Fort Madison</v>
      </c>
      <c r="H117" s="8">
        <f>SUMPRODUCT(SUMIFS(TaxableValuation[Taxable Residential],TaxableValuation[Dist],$C117:$E117,TaxableValuation[Tif_NonTIF],$A$4))</f>
        <v>461500986</v>
      </c>
      <c r="I117" s="8">
        <f>SUMPRODUCT(SUMIFS(TaxableValuation[Taxable Ag Land],TaxableValuation[Dist],$C117:$E117,TaxableValuation[Tif_NonTIF],$A$4))</f>
        <v>137339219</v>
      </c>
      <c r="J117" s="8">
        <f>SUMPRODUCT(SUMIFS(TaxableValuation[Taxable Ag Building],TaxableValuation[Dist],$C117:$E117,TaxableValuation[Tif_NonTIF],$A$4))</f>
        <v>8500094</v>
      </c>
      <c r="K117" s="8">
        <f>SUMPRODUCT(SUMIFS(TaxableValuation[Taxable Commercial],TaxableValuation[Dist],$C117:$E117,TaxableValuation[Tif_NonTIF],$A$4))</f>
        <v>90549955</v>
      </c>
      <c r="L117" s="8">
        <f>SUMPRODUCT(SUMIFS(TaxableValuation[Taxable Industrial],TaxableValuation[Dist],$C117:$E117,TaxableValuation[Tif_NonTIF],$A$4))</f>
        <v>43315735</v>
      </c>
      <c r="M117" s="8">
        <f>SUMPRODUCT(SUMIFS(TaxableValuation[Taxable Reserved],TaxableValuation[Dist],$C117:$E117,TaxableValuation[Tif_NonTIF],$A$4))</f>
        <v>0</v>
      </c>
      <c r="N117" s="8">
        <f>SUMPRODUCT(SUMIFS(TaxableValuation[Taxable Reserved2],TaxableValuation[Dist],$C117:$E117,TaxableValuation[Tif_NonTIF],$A$4))</f>
        <v>0</v>
      </c>
      <c r="O117" s="8">
        <f>SUMPRODUCT(SUMIFS(TaxableValuation[Taxable Railroads],TaxableValuation[Dist],$C117:$E117,TaxableValuation[Tif_NonTIF],$A$4))</f>
        <v>26391278</v>
      </c>
      <c r="P117" s="8">
        <f>SUMPRODUCT(SUMIFS(TaxableValuation[Taxable Utilities],TaxableValuation[Dist],$C117:$E117,TaxableValuation[Tif_NonTIF],$A$4))</f>
        <v>16574141</v>
      </c>
      <c r="Q117" s="8">
        <f>SUMPRODUCT(SUMIFS(TaxableValuation[Taxable Other],TaxableValuation[Dist],$C117:$E117,TaxableValuation[Tif_NonTIF],$A$4))</f>
        <v>2186147</v>
      </c>
      <c r="R117" s="8">
        <f>SUMPRODUCT(SUMIFS(TaxableValuation[Taxable Gross],TaxableValuation[Dist],$C117:$E117,TaxableValuation[Tif_NonTIF],$A$4))</f>
        <v>786357555</v>
      </c>
      <c r="S117" s="8">
        <f>SUMPRODUCT(SUMIFS(TaxableValuation[Taxable Military Exempt],TaxableValuation[Dist],$C117:$E117,TaxableValuation[Tif_NonTIF],$A$4))</f>
        <v>3105376</v>
      </c>
      <c r="T117" s="8">
        <f>SUMPRODUCT(SUMIFS(TaxableValuation[Taxable Homestead Exempt],TaxableValuation[Dist],$C117:$E117,TaxableValuation[Tif_NonTIF],$A$4))</f>
        <v>9517683</v>
      </c>
      <c r="U117" s="8">
        <f>SUMPRODUCT(SUMIFS(TaxableValuation[Taxable Net],TaxableValuation[Dist],$C117:$E117,TaxableValuation[Tif_NonTIF],$A$4))</f>
        <v>773734496</v>
      </c>
      <c r="V117" s="8">
        <f>SUMPRODUCT(SUMIFS(TaxableValuation[Taxable Gas &amp; Elec Utilities],TaxableValuation[Dist],$C117:$E117,TaxableValuation[Tif_NonTIF],$A$4))</f>
        <v>95288157</v>
      </c>
      <c r="W117" s="8">
        <f t="shared" si="1"/>
        <v>869022653</v>
      </c>
    </row>
    <row r="118" spans="1:23" x14ac:dyDescent="0.25">
      <c r="A118">
        <f>'Assessed Non-TIF_Combined'!A118</f>
        <v>2026</v>
      </c>
      <c r="B118" t="str">
        <f>'Assessed Non-TIF_Combined'!B118</f>
        <v>13</v>
      </c>
      <c r="C118" t="str">
        <f>'Assessed Non-TIF_Combined'!C118</f>
        <v>2369</v>
      </c>
      <c r="D118" t="str">
        <f>'Assessed Non-TIF_Combined'!D118</f>
        <v/>
      </c>
      <c r="E118" t="str">
        <f>'Assessed Non-TIF_Combined'!E118</f>
        <v/>
      </c>
      <c r="F118" t="str">
        <f>'Assessed Non-TIF_Combined'!F118</f>
        <v>2369</v>
      </c>
      <c r="G118" t="str">
        <f>'Assessed Non-TIF_Combined'!G118</f>
        <v>Fremont-Mills</v>
      </c>
      <c r="H118" s="8">
        <f>SUMPRODUCT(SUMIFS(TaxableValuation[Taxable Residential],TaxableValuation[Dist],$C118:$E118,TaxableValuation[Tif_NonTIF],$A$4))</f>
        <v>92208008</v>
      </c>
      <c r="I118" s="8">
        <f>SUMPRODUCT(SUMIFS(TaxableValuation[Taxable Ag Land],TaxableValuation[Dist],$C118:$E118,TaxableValuation[Tif_NonTIF],$A$4))</f>
        <v>113864075</v>
      </c>
      <c r="J118" s="8">
        <f>SUMPRODUCT(SUMIFS(TaxableValuation[Taxable Ag Building],TaxableValuation[Dist],$C118:$E118,TaxableValuation[Tif_NonTIF],$A$4))</f>
        <v>4948145</v>
      </c>
      <c r="K118" s="8">
        <f>SUMPRODUCT(SUMIFS(TaxableValuation[Taxable Commercial],TaxableValuation[Dist],$C118:$E118,TaxableValuation[Tif_NonTIF],$A$4))</f>
        <v>11101644</v>
      </c>
      <c r="L118" s="8">
        <f>SUMPRODUCT(SUMIFS(TaxableValuation[Taxable Industrial],TaxableValuation[Dist],$C118:$E118,TaxableValuation[Tif_NonTIF],$A$4))</f>
        <v>423200</v>
      </c>
      <c r="M118" s="8">
        <f>SUMPRODUCT(SUMIFS(TaxableValuation[Taxable Reserved],TaxableValuation[Dist],$C118:$E118,TaxableValuation[Tif_NonTIF],$A$4))</f>
        <v>0</v>
      </c>
      <c r="N118" s="8">
        <f>SUMPRODUCT(SUMIFS(TaxableValuation[Taxable Reserved2],TaxableValuation[Dist],$C118:$E118,TaxableValuation[Tif_NonTIF],$A$4))</f>
        <v>0</v>
      </c>
      <c r="O118" s="8">
        <f>SUMPRODUCT(SUMIFS(TaxableValuation[Taxable Railroads],TaxableValuation[Dist],$C118:$E118,TaxableValuation[Tif_NonTIF],$A$4))</f>
        <v>10336507</v>
      </c>
      <c r="P118" s="8">
        <f>SUMPRODUCT(SUMIFS(TaxableValuation[Taxable Utilities],TaxableValuation[Dist],$C118:$E118,TaxableValuation[Tif_NonTIF],$A$4))</f>
        <v>5100335</v>
      </c>
      <c r="Q118" s="8">
        <f>SUMPRODUCT(SUMIFS(TaxableValuation[Taxable Other],TaxableValuation[Dist],$C118:$E118,TaxableValuation[Tif_NonTIF],$A$4))</f>
        <v>0</v>
      </c>
      <c r="R118" s="8">
        <f>SUMPRODUCT(SUMIFS(TaxableValuation[Taxable Gross],TaxableValuation[Dist],$C118:$E118,TaxableValuation[Tif_NonTIF],$A$4))</f>
        <v>237981914</v>
      </c>
      <c r="S118" s="8">
        <f>SUMPRODUCT(SUMIFS(TaxableValuation[Taxable Military Exempt],TaxableValuation[Dist],$C118:$E118,TaxableValuation[Tif_NonTIF],$A$4))</f>
        <v>436000</v>
      </c>
      <c r="T118" s="8">
        <f>SUMPRODUCT(SUMIFS(TaxableValuation[Taxable Homestead Exempt],TaxableValuation[Dist],$C118:$E118,TaxableValuation[Tif_NonTIF],$A$4))</f>
        <v>1049750</v>
      </c>
      <c r="U118" s="8">
        <f>SUMPRODUCT(SUMIFS(TaxableValuation[Taxable Net],TaxableValuation[Dist],$C118:$E118,TaxableValuation[Tif_NonTIF],$A$4))</f>
        <v>236496164</v>
      </c>
      <c r="V118" s="8">
        <f>SUMPRODUCT(SUMIFS(TaxableValuation[Taxable Gas &amp; Elec Utilities],TaxableValuation[Dist],$C118:$E118,TaxableValuation[Tif_NonTIF],$A$4))</f>
        <v>6345056</v>
      </c>
      <c r="W118" s="8">
        <f t="shared" si="1"/>
        <v>242841220</v>
      </c>
    </row>
    <row r="119" spans="1:23" x14ac:dyDescent="0.25">
      <c r="A119">
        <f>'Assessed Non-TIF_Combined'!A119</f>
        <v>2026</v>
      </c>
      <c r="B119" t="str">
        <f>'Assessed Non-TIF_Combined'!B119</f>
        <v>12</v>
      </c>
      <c r="C119" t="str">
        <f>'Assessed Non-TIF_Combined'!C119</f>
        <v>2376</v>
      </c>
      <c r="D119" t="str">
        <f>'Assessed Non-TIF_Combined'!D119</f>
        <v/>
      </c>
      <c r="E119" t="str">
        <f>'Assessed Non-TIF_Combined'!E119</f>
        <v/>
      </c>
      <c r="F119" t="str">
        <f>'Assessed Non-TIF_Combined'!F119</f>
        <v>2376</v>
      </c>
      <c r="G119" t="str">
        <f>'Assessed Non-TIF_Combined'!G119</f>
        <v>Galva-Holstein</v>
      </c>
      <c r="H119" s="8">
        <f>SUMPRODUCT(SUMIFS(TaxableValuation[Taxable Residential],TaxableValuation[Dist],$C119:$E119,TaxableValuation[Tif_NonTIF],$A$4))</f>
        <v>82583255</v>
      </c>
      <c r="I119" s="8">
        <f>SUMPRODUCT(SUMIFS(TaxableValuation[Taxable Ag Land],TaxableValuation[Dist],$C119:$E119,TaxableValuation[Tif_NonTIF],$A$4))</f>
        <v>174365283</v>
      </c>
      <c r="J119" s="8">
        <f>SUMPRODUCT(SUMIFS(TaxableValuation[Taxable Ag Building],TaxableValuation[Dist],$C119:$E119,TaxableValuation[Tif_NonTIF],$A$4))</f>
        <v>19946920</v>
      </c>
      <c r="K119" s="8">
        <f>SUMPRODUCT(SUMIFS(TaxableValuation[Taxable Commercial],TaxableValuation[Dist],$C119:$E119,TaxableValuation[Tif_NonTIF],$A$4))</f>
        <v>16626285</v>
      </c>
      <c r="L119" s="8">
        <f>SUMPRODUCT(SUMIFS(TaxableValuation[Taxable Industrial],TaxableValuation[Dist],$C119:$E119,TaxableValuation[Tif_NonTIF],$A$4))</f>
        <v>20824335</v>
      </c>
      <c r="M119" s="8">
        <f>SUMPRODUCT(SUMIFS(TaxableValuation[Taxable Reserved],TaxableValuation[Dist],$C119:$E119,TaxableValuation[Tif_NonTIF],$A$4))</f>
        <v>0</v>
      </c>
      <c r="N119" s="8">
        <f>SUMPRODUCT(SUMIFS(TaxableValuation[Taxable Reserved2],TaxableValuation[Dist],$C119:$E119,TaxableValuation[Tif_NonTIF],$A$4))</f>
        <v>0</v>
      </c>
      <c r="O119" s="8">
        <f>SUMPRODUCT(SUMIFS(TaxableValuation[Taxable Railroads],TaxableValuation[Dist],$C119:$E119,TaxableValuation[Tif_NonTIF],$A$4))</f>
        <v>0</v>
      </c>
      <c r="P119" s="8">
        <f>SUMPRODUCT(SUMIFS(TaxableValuation[Taxable Utilities],TaxableValuation[Dist],$C119:$E119,TaxableValuation[Tif_NonTIF],$A$4))</f>
        <v>1572401</v>
      </c>
      <c r="Q119" s="8">
        <f>SUMPRODUCT(SUMIFS(TaxableValuation[Taxable Other],TaxableValuation[Dist],$C119:$E119,TaxableValuation[Tif_NonTIF],$A$4))</f>
        <v>0</v>
      </c>
      <c r="R119" s="8">
        <f>SUMPRODUCT(SUMIFS(TaxableValuation[Taxable Gross],TaxableValuation[Dist],$C119:$E119,TaxableValuation[Tif_NonTIF],$A$4))</f>
        <v>315918479</v>
      </c>
      <c r="S119" s="8">
        <f>SUMPRODUCT(SUMIFS(TaxableValuation[Taxable Military Exempt],TaxableValuation[Dist],$C119:$E119,TaxableValuation[Tif_NonTIF],$A$4))</f>
        <v>452000</v>
      </c>
      <c r="T119" s="8">
        <f>SUMPRODUCT(SUMIFS(TaxableValuation[Taxable Homestead Exempt],TaxableValuation[Dist],$C119:$E119,TaxableValuation[Tif_NonTIF],$A$4))</f>
        <v>1320770</v>
      </c>
      <c r="U119" s="8">
        <f>SUMPRODUCT(SUMIFS(TaxableValuation[Taxable Net],TaxableValuation[Dist],$C119:$E119,TaxableValuation[Tif_NonTIF],$A$4))</f>
        <v>314145709</v>
      </c>
      <c r="V119" s="8">
        <f>SUMPRODUCT(SUMIFS(TaxableValuation[Taxable Gas &amp; Elec Utilities],TaxableValuation[Dist],$C119:$E119,TaxableValuation[Tif_NonTIF],$A$4))</f>
        <v>9341984</v>
      </c>
      <c r="W119" s="8">
        <f t="shared" si="1"/>
        <v>323487693</v>
      </c>
    </row>
    <row r="120" spans="1:23" x14ac:dyDescent="0.25">
      <c r="A120">
        <f>'Assessed Non-TIF_Combined'!A120</f>
        <v>2026</v>
      </c>
      <c r="B120" t="str">
        <f>'Assessed Non-TIF_Combined'!B120</f>
        <v>07</v>
      </c>
      <c r="C120" t="str">
        <f>'Assessed Non-TIF_Combined'!C120</f>
        <v>2403</v>
      </c>
      <c r="D120" t="str">
        <f>'Assessed Non-TIF_Combined'!D120</f>
        <v/>
      </c>
      <c r="E120" t="str">
        <f>'Assessed Non-TIF_Combined'!E120</f>
        <v/>
      </c>
      <c r="F120" t="str">
        <f>'Assessed Non-TIF_Combined'!F120</f>
        <v>2403</v>
      </c>
      <c r="G120" t="str">
        <f>'Assessed Non-TIF_Combined'!G120</f>
        <v>Garner-Hayfield-Ventura</v>
      </c>
      <c r="H120" s="8">
        <f>SUMPRODUCT(SUMIFS(TaxableValuation[Taxable Residential],TaxableValuation[Dist],$C120:$E120,TaxableValuation[Tif_NonTIF],$A$4))</f>
        <v>354873956</v>
      </c>
      <c r="I120" s="8">
        <f>SUMPRODUCT(SUMIFS(TaxableValuation[Taxable Ag Land],TaxableValuation[Dist],$C120:$E120,TaxableValuation[Tif_NonTIF],$A$4))</f>
        <v>143922151</v>
      </c>
      <c r="J120" s="8">
        <f>SUMPRODUCT(SUMIFS(TaxableValuation[Taxable Ag Building],TaxableValuation[Dist],$C120:$E120,TaxableValuation[Tif_NonTIF],$A$4))</f>
        <v>13792695</v>
      </c>
      <c r="K120" s="8">
        <f>SUMPRODUCT(SUMIFS(TaxableValuation[Taxable Commercial],TaxableValuation[Dist],$C120:$E120,TaxableValuation[Tif_NonTIF],$A$4))</f>
        <v>36881590</v>
      </c>
      <c r="L120" s="8">
        <f>SUMPRODUCT(SUMIFS(TaxableValuation[Taxable Industrial],TaxableValuation[Dist],$C120:$E120,TaxableValuation[Tif_NonTIF],$A$4))</f>
        <v>30686990</v>
      </c>
      <c r="M120" s="8">
        <f>SUMPRODUCT(SUMIFS(TaxableValuation[Taxable Reserved],TaxableValuation[Dist],$C120:$E120,TaxableValuation[Tif_NonTIF],$A$4))</f>
        <v>0</v>
      </c>
      <c r="N120" s="8">
        <f>SUMPRODUCT(SUMIFS(TaxableValuation[Taxable Reserved2],TaxableValuation[Dist],$C120:$E120,TaxableValuation[Tif_NonTIF],$A$4))</f>
        <v>0</v>
      </c>
      <c r="O120" s="8">
        <f>SUMPRODUCT(SUMIFS(TaxableValuation[Taxable Railroads],TaxableValuation[Dist],$C120:$E120,TaxableValuation[Tif_NonTIF],$A$4))</f>
        <v>7672832</v>
      </c>
      <c r="P120" s="8">
        <f>SUMPRODUCT(SUMIFS(TaxableValuation[Taxable Utilities],TaxableValuation[Dist],$C120:$E120,TaxableValuation[Tif_NonTIF],$A$4))</f>
        <v>104477854</v>
      </c>
      <c r="Q120" s="8">
        <f>SUMPRODUCT(SUMIFS(TaxableValuation[Taxable Other],TaxableValuation[Dist],$C120:$E120,TaxableValuation[Tif_NonTIF],$A$4))</f>
        <v>0</v>
      </c>
      <c r="R120" s="8">
        <f>SUMPRODUCT(SUMIFS(TaxableValuation[Taxable Gross],TaxableValuation[Dist],$C120:$E120,TaxableValuation[Tif_NonTIF],$A$4))</f>
        <v>692308068</v>
      </c>
      <c r="S120" s="8">
        <f>SUMPRODUCT(SUMIFS(TaxableValuation[Taxable Military Exempt],TaxableValuation[Dist],$C120:$E120,TaxableValuation[Tif_NonTIF],$A$4))</f>
        <v>1221157</v>
      </c>
      <c r="T120" s="8">
        <f>SUMPRODUCT(SUMIFS(TaxableValuation[Taxable Homestead Exempt],TaxableValuation[Dist],$C120:$E120,TaxableValuation[Tif_NonTIF],$A$4))</f>
        <v>4524000</v>
      </c>
      <c r="U120" s="8">
        <f>SUMPRODUCT(SUMIFS(TaxableValuation[Taxable Net],TaxableValuation[Dist],$C120:$E120,TaxableValuation[Tif_NonTIF],$A$4))</f>
        <v>686562911</v>
      </c>
      <c r="V120" s="8">
        <f>SUMPRODUCT(SUMIFS(TaxableValuation[Taxable Gas &amp; Elec Utilities],TaxableValuation[Dist],$C120:$E120,TaxableValuation[Tif_NonTIF],$A$4))</f>
        <v>12375717</v>
      </c>
      <c r="W120" s="8">
        <f t="shared" si="1"/>
        <v>698938628</v>
      </c>
    </row>
    <row r="121" spans="1:23" x14ac:dyDescent="0.25">
      <c r="A121">
        <f>'Assessed Non-TIF_Combined'!A121</f>
        <v>2026</v>
      </c>
      <c r="B121" t="str">
        <f>'Assessed Non-TIF_Combined'!B121</f>
        <v>12</v>
      </c>
      <c r="C121" t="str">
        <f>'Assessed Non-TIF_Combined'!C121</f>
        <v>2457</v>
      </c>
      <c r="D121" t="str">
        <f>'Assessed Non-TIF_Combined'!D121</f>
        <v/>
      </c>
      <c r="E121" t="str">
        <f>'Assessed Non-TIF_Combined'!E121</f>
        <v/>
      </c>
      <c r="F121" t="str">
        <f>'Assessed Non-TIF_Combined'!F121</f>
        <v>2457</v>
      </c>
      <c r="G121" t="str">
        <f>'Assessed Non-TIF_Combined'!G121</f>
        <v>George-Little Rock</v>
      </c>
      <c r="H121" s="8">
        <f>SUMPRODUCT(SUMIFS(TaxableValuation[Taxable Residential],TaxableValuation[Dist],$C121:$E121,TaxableValuation[Tif_NonTIF],$A$4))</f>
        <v>80633864</v>
      </c>
      <c r="I121" s="8">
        <f>SUMPRODUCT(SUMIFS(TaxableValuation[Taxable Ag Land],TaxableValuation[Dist],$C121:$E121,TaxableValuation[Tif_NonTIF],$A$4))</f>
        <v>182442600</v>
      </c>
      <c r="J121" s="8">
        <f>SUMPRODUCT(SUMIFS(TaxableValuation[Taxable Ag Building],TaxableValuation[Dist],$C121:$E121,TaxableValuation[Tif_NonTIF],$A$4))</f>
        <v>20390177</v>
      </c>
      <c r="K121" s="8">
        <f>SUMPRODUCT(SUMIFS(TaxableValuation[Taxable Commercial],TaxableValuation[Dist],$C121:$E121,TaxableValuation[Tif_NonTIF],$A$4))</f>
        <v>16742516</v>
      </c>
      <c r="L121" s="8">
        <f>SUMPRODUCT(SUMIFS(TaxableValuation[Taxable Industrial],TaxableValuation[Dist],$C121:$E121,TaxableValuation[Tif_NonTIF],$A$4))</f>
        <v>3599051</v>
      </c>
      <c r="M121" s="8">
        <f>SUMPRODUCT(SUMIFS(TaxableValuation[Taxable Reserved],TaxableValuation[Dist],$C121:$E121,TaxableValuation[Tif_NonTIF],$A$4))</f>
        <v>0</v>
      </c>
      <c r="N121" s="8">
        <f>SUMPRODUCT(SUMIFS(TaxableValuation[Taxable Reserved2],TaxableValuation[Dist],$C121:$E121,TaxableValuation[Tif_NonTIF],$A$4))</f>
        <v>0</v>
      </c>
      <c r="O121" s="8">
        <f>SUMPRODUCT(SUMIFS(TaxableValuation[Taxable Railroads],TaxableValuation[Dist],$C121:$E121,TaxableValuation[Tif_NonTIF],$A$4))</f>
        <v>0</v>
      </c>
      <c r="P121" s="8">
        <f>SUMPRODUCT(SUMIFS(TaxableValuation[Taxable Utilities],TaxableValuation[Dist],$C121:$E121,TaxableValuation[Tif_NonTIF],$A$4))</f>
        <v>2139835</v>
      </c>
      <c r="Q121" s="8">
        <f>SUMPRODUCT(SUMIFS(TaxableValuation[Taxable Other],TaxableValuation[Dist],$C121:$E121,TaxableValuation[Tif_NonTIF],$A$4))</f>
        <v>0</v>
      </c>
      <c r="R121" s="8">
        <f>SUMPRODUCT(SUMIFS(TaxableValuation[Taxable Gross],TaxableValuation[Dist],$C121:$E121,TaxableValuation[Tif_NonTIF],$A$4))</f>
        <v>305948043</v>
      </c>
      <c r="S121" s="8">
        <f>SUMPRODUCT(SUMIFS(TaxableValuation[Taxable Military Exempt],TaxableValuation[Dist],$C121:$E121,TaxableValuation[Tif_NonTIF],$A$4))</f>
        <v>460000</v>
      </c>
      <c r="T121" s="8">
        <f>SUMPRODUCT(SUMIFS(TaxableValuation[Taxable Homestead Exempt],TaxableValuation[Dist],$C121:$E121,TaxableValuation[Tif_NonTIF],$A$4))</f>
        <v>1313000</v>
      </c>
      <c r="U121" s="8">
        <f>SUMPRODUCT(SUMIFS(TaxableValuation[Taxable Net],TaxableValuation[Dist],$C121:$E121,TaxableValuation[Tif_NonTIF],$A$4))</f>
        <v>304175043</v>
      </c>
      <c r="V121" s="8">
        <f>SUMPRODUCT(SUMIFS(TaxableValuation[Taxable Gas &amp; Elec Utilities],TaxableValuation[Dist],$C121:$E121,TaxableValuation[Tif_NonTIF],$A$4))</f>
        <v>2992011</v>
      </c>
      <c r="W121" s="8">
        <f t="shared" si="1"/>
        <v>307167054</v>
      </c>
    </row>
    <row r="122" spans="1:23" x14ac:dyDescent="0.25">
      <c r="A122">
        <f>'Assessed Non-TIF_Combined'!A122</f>
        <v>2026</v>
      </c>
      <c r="B122" t="str">
        <f>'Assessed Non-TIF_Combined'!B122</f>
        <v>11</v>
      </c>
      <c r="C122" t="str">
        <f>'Assessed Non-TIF_Combined'!C122</f>
        <v>2466</v>
      </c>
      <c r="D122" t="str">
        <f>'Assessed Non-TIF_Combined'!D122</f>
        <v/>
      </c>
      <c r="E122" t="str">
        <f>'Assessed Non-TIF_Combined'!E122</f>
        <v/>
      </c>
      <c r="F122" t="str">
        <f>'Assessed Non-TIF_Combined'!F122</f>
        <v>2466</v>
      </c>
      <c r="G122" t="str">
        <f>'Assessed Non-TIF_Combined'!G122</f>
        <v>Gilbert</v>
      </c>
      <c r="H122" s="8">
        <f>SUMPRODUCT(SUMIFS(TaxableValuation[Taxable Residential],TaxableValuation[Dist],$C122:$E122,TaxableValuation[Tif_NonTIF],$A$4))</f>
        <v>654647424</v>
      </c>
      <c r="I122" s="8">
        <f>SUMPRODUCT(SUMIFS(TaxableValuation[Taxable Ag Land],TaxableValuation[Dist],$C122:$E122,TaxableValuation[Tif_NonTIF],$A$4))</f>
        <v>31391391</v>
      </c>
      <c r="J122" s="8">
        <f>SUMPRODUCT(SUMIFS(TaxableValuation[Taxable Ag Building],TaxableValuation[Dist],$C122:$E122,TaxableValuation[Tif_NonTIF],$A$4))</f>
        <v>1972856</v>
      </c>
      <c r="K122" s="8">
        <f>SUMPRODUCT(SUMIFS(TaxableValuation[Taxable Commercial],TaxableValuation[Dist],$C122:$E122,TaxableValuation[Tif_NonTIF],$A$4))</f>
        <v>56323644</v>
      </c>
      <c r="L122" s="8">
        <f>SUMPRODUCT(SUMIFS(TaxableValuation[Taxable Industrial],TaxableValuation[Dist],$C122:$E122,TaxableValuation[Tif_NonTIF],$A$4))</f>
        <v>13346063</v>
      </c>
      <c r="M122" s="8">
        <f>SUMPRODUCT(SUMIFS(TaxableValuation[Taxable Reserved],TaxableValuation[Dist],$C122:$E122,TaxableValuation[Tif_NonTIF],$A$4))</f>
        <v>0</v>
      </c>
      <c r="N122" s="8">
        <f>SUMPRODUCT(SUMIFS(TaxableValuation[Taxable Reserved2],TaxableValuation[Dist],$C122:$E122,TaxableValuation[Tif_NonTIF],$A$4))</f>
        <v>0</v>
      </c>
      <c r="O122" s="8">
        <f>SUMPRODUCT(SUMIFS(TaxableValuation[Taxable Railroads],TaxableValuation[Dist],$C122:$E122,TaxableValuation[Tif_NonTIF],$A$4))</f>
        <v>7622175</v>
      </c>
      <c r="P122" s="8">
        <f>SUMPRODUCT(SUMIFS(TaxableValuation[Taxable Utilities],TaxableValuation[Dist],$C122:$E122,TaxableValuation[Tif_NonTIF],$A$4))</f>
        <v>314713</v>
      </c>
      <c r="Q122" s="8">
        <f>SUMPRODUCT(SUMIFS(TaxableValuation[Taxable Other],TaxableValuation[Dist],$C122:$E122,TaxableValuation[Tif_NonTIF],$A$4))</f>
        <v>0</v>
      </c>
      <c r="R122" s="8">
        <f>SUMPRODUCT(SUMIFS(TaxableValuation[Taxable Gross],TaxableValuation[Dist],$C122:$E122,TaxableValuation[Tif_NonTIF],$A$4))</f>
        <v>765618266</v>
      </c>
      <c r="S122" s="8">
        <f>SUMPRODUCT(SUMIFS(TaxableValuation[Taxable Military Exempt],TaxableValuation[Dist],$C122:$E122,TaxableValuation[Tif_NonTIF],$A$4))</f>
        <v>1112000</v>
      </c>
      <c r="T122" s="8">
        <f>SUMPRODUCT(SUMIFS(TaxableValuation[Taxable Homestead Exempt],TaxableValuation[Dist],$C122:$E122,TaxableValuation[Tif_NonTIF],$A$4))</f>
        <v>5915379</v>
      </c>
      <c r="U122" s="8">
        <f>SUMPRODUCT(SUMIFS(TaxableValuation[Taxable Net],TaxableValuation[Dist],$C122:$E122,TaxableValuation[Tif_NonTIF],$A$4))</f>
        <v>758590887</v>
      </c>
      <c r="V122" s="8">
        <f>SUMPRODUCT(SUMIFS(TaxableValuation[Taxable Gas &amp; Elec Utilities],TaxableValuation[Dist],$C122:$E122,TaxableValuation[Tif_NonTIF],$A$4))</f>
        <v>2895642</v>
      </c>
      <c r="W122" s="8">
        <f t="shared" si="1"/>
        <v>761486529</v>
      </c>
    </row>
    <row r="123" spans="1:23" x14ac:dyDescent="0.25">
      <c r="A123">
        <f>'Assessed Non-TIF_Combined'!A123</f>
        <v>2026</v>
      </c>
      <c r="B123" t="str">
        <f>'Assessed Non-TIF_Combined'!B123</f>
        <v>05</v>
      </c>
      <c r="C123" t="str">
        <f>'Assessed Non-TIF_Combined'!C123</f>
        <v>2493</v>
      </c>
      <c r="D123" t="str">
        <f>'Assessed Non-TIF_Combined'!D123</f>
        <v/>
      </c>
      <c r="E123" t="str">
        <f>'Assessed Non-TIF_Combined'!E123</f>
        <v/>
      </c>
      <c r="F123" t="str">
        <f>'Assessed Non-TIF_Combined'!F123</f>
        <v>2493</v>
      </c>
      <c r="G123" t="str">
        <f>'Assessed Non-TIF_Combined'!G123</f>
        <v>Gilmore City-Bradgate</v>
      </c>
      <c r="H123" s="8">
        <f>SUMPRODUCT(SUMIFS(TaxableValuation[Taxable Residential],TaxableValuation[Dist],$C123:$E123,TaxableValuation[Tif_NonTIF],$A$4))</f>
        <v>19874654</v>
      </c>
      <c r="I123" s="8">
        <f>SUMPRODUCT(SUMIFS(TaxableValuation[Taxable Ag Land],TaxableValuation[Dist],$C123:$E123,TaxableValuation[Tif_NonTIF],$A$4))</f>
        <v>81964173</v>
      </c>
      <c r="J123" s="8">
        <f>SUMPRODUCT(SUMIFS(TaxableValuation[Taxable Ag Building],TaxableValuation[Dist],$C123:$E123,TaxableValuation[Tif_NonTIF],$A$4))</f>
        <v>3607171</v>
      </c>
      <c r="K123" s="8">
        <f>SUMPRODUCT(SUMIFS(TaxableValuation[Taxable Commercial],TaxableValuation[Dist],$C123:$E123,TaxableValuation[Tif_NonTIF],$A$4))</f>
        <v>14453363</v>
      </c>
      <c r="L123" s="8">
        <f>SUMPRODUCT(SUMIFS(TaxableValuation[Taxable Industrial],TaxableValuation[Dist],$C123:$E123,TaxableValuation[Tif_NonTIF],$A$4))</f>
        <v>2713132</v>
      </c>
      <c r="M123" s="8">
        <f>SUMPRODUCT(SUMIFS(TaxableValuation[Taxable Reserved],TaxableValuation[Dist],$C123:$E123,TaxableValuation[Tif_NonTIF],$A$4))</f>
        <v>0</v>
      </c>
      <c r="N123" s="8">
        <f>SUMPRODUCT(SUMIFS(TaxableValuation[Taxable Reserved2],TaxableValuation[Dist],$C123:$E123,TaxableValuation[Tif_NonTIF],$A$4))</f>
        <v>0</v>
      </c>
      <c r="O123" s="8">
        <f>SUMPRODUCT(SUMIFS(TaxableValuation[Taxable Railroads],TaxableValuation[Dist],$C123:$E123,TaxableValuation[Tif_NonTIF],$A$4))</f>
        <v>13338523</v>
      </c>
      <c r="P123" s="8">
        <f>SUMPRODUCT(SUMIFS(TaxableValuation[Taxable Utilities],TaxableValuation[Dist],$C123:$E123,TaxableValuation[Tif_NonTIF],$A$4))</f>
        <v>101205</v>
      </c>
      <c r="Q123" s="8">
        <f>SUMPRODUCT(SUMIFS(TaxableValuation[Taxable Other],TaxableValuation[Dist],$C123:$E123,TaxableValuation[Tif_NonTIF],$A$4))</f>
        <v>3960</v>
      </c>
      <c r="R123" s="8">
        <f>SUMPRODUCT(SUMIFS(TaxableValuation[Taxable Gross],TaxableValuation[Dist],$C123:$E123,TaxableValuation[Tif_NonTIF],$A$4))</f>
        <v>136056181</v>
      </c>
      <c r="S123" s="8">
        <f>SUMPRODUCT(SUMIFS(TaxableValuation[Taxable Military Exempt],TaxableValuation[Dist],$C123:$E123,TaxableValuation[Tif_NonTIF],$A$4))</f>
        <v>161408</v>
      </c>
      <c r="T123" s="8">
        <f>SUMPRODUCT(SUMIFS(TaxableValuation[Taxable Homestead Exempt],TaxableValuation[Dist],$C123:$E123,TaxableValuation[Tif_NonTIF],$A$4))</f>
        <v>286000</v>
      </c>
      <c r="U123" s="8">
        <f>SUMPRODUCT(SUMIFS(TaxableValuation[Taxable Net],TaxableValuation[Dist],$C123:$E123,TaxableValuation[Tif_NonTIF],$A$4))</f>
        <v>135608773</v>
      </c>
      <c r="V123" s="8">
        <f>SUMPRODUCT(SUMIFS(TaxableValuation[Taxable Gas &amp; Elec Utilities],TaxableValuation[Dist],$C123:$E123,TaxableValuation[Tif_NonTIF],$A$4))</f>
        <v>2150508</v>
      </c>
      <c r="W123" s="8">
        <f t="shared" si="1"/>
        <v>137759281</v>
      </c>
    </row>
    <row r="124" spans="1:23" x14ac:dyDescent="0.25">
      <c r="A124">
        <f>'Assessed Non-TIF_Combined'!A124</f>
        <v>2026</v>
      </c>
      <c r="B124" t="str">
        <f>'Assessed Non-TIF_Combined'!B124</f>
        <v>07</v>
      </c>
      <c r="C124" t="str">
        <f>'Assessed Non-TIF_Combined'!C124</f>
        <v>2502</v>
      </c>
      <c r="D124" t="str">
        <f>'Assessed Non-TIF_Combined'!D124</f>
        <v/>
      </c>
      <c r="E124" t="str">
        <f>'Assessed Non-TIF_Combined'!E124</f>
        <v/>
      </c>
      <c r="F124" t="str">
        <f>'Assessed Non-TIF_Combined'!F124</f>
        <v>2502</v>
      </c>
      <c r="G124" t="str">
        <f>'Assessed Non-TIF_Combined'!G124</f>
        <v>Gladbrook-Reinbeck</v>
      </c>
      <c r="H124" s="8">
        <f>SUMPRODUCT(SUMIFS(TaxableValuation[Taxable Residential],TaxableValuation[Dist],$C124:$E124,TaxableValuation[Tif_NonTIF],$A$4))</f>
        <v>145184287</v>
      </c>
      <c r="I124" s="8">
        <f>SUMPRODUCT(SUMIFS(TaxableValuation[Taxable Ag Land],TaxableValuation[Dist],$C124:$E124,TaxableValuation[Tif_NonTIF],$A$4))</f>
        <v>183753274</v>
      </c>
      <c r="J124" s="8">
        <f>SUMPRODUCT(SUMIFS(TaxableValuation[Taxable Ag Building],TaxableValuation[Dist],$C124:$E124,TaxableValuation[Tif_NonTIF],$A$4))</f>
        <v>8064752</v>
      </c>
      <c r="K124" s="8">
        <f>SUMPRODUCT(SUMIFS(TaxableValuation[Taxable Commercial],TaxableValuation[Dist],$C124:$E124,TaxableValuation[Tif_NonTIF],$A$4))</f>
        <v>23775516</v>
      </c>
      <c r="L124" s="8">
        <f>SUMPRODUCT(SUMIFS(TaxableValuation[Taxable Industrial],TaxableValuation[Dist],$C124:$E124,TaxableValuation[Tif_NonTIF],$A$4))</f>
        <v>9966239</v>
      </c>
      <c r="M124" s="8">
        <f>SUMPRODUCT(SUMIFS(TaxableValuation[Taxable Reserved],TaxableValuation[Dist],$C124:$E124,TaxableValuation[Tif_NonTIF],$A$4))</f>
        <v>0</v>
      </c>
      <c r="N124" s="8">
        <f>SUMPRODUCT(SUMIFS(TaxableValuation[Taxable Reserved2],TaxableValuation[Dist],$C124:$E124,TaxableValuation[Tif_NonTIF],$A$4))</f>
        <v>0</v>
      </c>
      <c r="O124" s="8">
        <f>SUMPRODUCT(SUMIFS(TaxableValuation[Taxable Railroads],TaxableValuation[Dist],$C124:$E124,TaxableValuation[Tif_NonTIF],$A$4))</f>
        <v>0</v>
      </c>
      <c r="P124" s="8">
        <f>SUMPRODUCT(SUMIFS(TaxableValuation[Taxable Utilities],TaxableValuation[Dist],$C124:$E124,TaxableValuation[Tif_NonTIF],$A$4))</f>
        <v>6035575</v>
      </c>
      <c r="Q124" s="8">
        <f>SUMPRODUCT(SUMIFS(TaxableValuation[Taxable Other],TaxableValuation[Dist],$C124:$E124,TaxableValuation[Tif_NonTIF],$A$4))</f>
        <v>0</v>
      </c>
      <c r="R124" s="8">
        <f>SUMPRODUCT(SUMIFS(TaxableValuation[Taxable Gross],TaxableValuation[Dist],$C124:$E124,TaxableValuation[Tif_NonTIF],$A$4))</f>
        <v>376779643</v>
      </c>
      <c r="S124" s="8">
        <f>SUMPRODUCT(SUMIFS(TaxableValuation[Taxable Military Exempt],TaxableValuation[Dist],$C124:$E124,TaxableValuation[Tif_NonTIF],$A$4))</f>
        <v>828000</v>
      </c>
      <c r="T124" s="8">
        <f>SUMPRODUCT(SUMIFS(TaxableValuation[Taxable Homestead Exempt],TaxableValuation[Dist],$C124:$E124,TaxableValuation[Tif_NonTIF],$A$4))</f>
        <v>2743000</v>
      </c>
      <c r="U124" s="8">
        <f>SUMPRODUCT(SUMIFS(TaxableValuation[Taxable Net],TaxableValuation[Dist],$C124:$E124,TaxableValuation[Tif_NonTIF],$A$4))</f>
        <v>373208643</v>
      </c>
      <c r="V124" s="8">
        <f>SUMPRODUCT(SUMIFS(TaxableValuation[Taxable Gas &amp; Elec Utilities],TaxableValuation[Dist],$C124:$E124,TaxableValuation[Tif_NonTIF],$A$4))</f>
        <v>8424829</v>
      </c>
      <c r="W124" s="8">
        <f t="shared" si="1"/>
        <v>381633472</v>
      </c>
    </row>
    <row r="125" spans="1:23" x14ac:dyDescent="0.25">
      <c r="A125">
        <f>'Assessed Non-TIF_Combined'!A125</f>
        <v>2026</v>
      </c>
      <c r="B125" t="str">
        <f>'Assessed Non-TIF_Combined'!B125</f>
        <v>13</v>
      </c>
      <c r="C125" t="str">
        <f>'Assessed Non-TIF_Combined'!C125</f>
        <v>2511</v>
      </c>
      <c r="D125" t="str">
        <f>'Assessed Non-TIF_Combined'!D125</f>
        <v/>
      </c>
      <c r="E125" t="str">
        <f>'Assessed Non-TIF_Combined'!E125</f>
        <v/>
      </c>
      <c r="F125" t="str">
        <f>'Assessed Non-TIF_Combined'!F125</f>
        <v>2511</v>
      </c>
      <c r="G125" t="str">
        <f>'Assessed Non-TIF_Combined'!G125</f>
        <v>Glenwood</v>
      </c>
      <c r="H125" s="8">
        <f>SUMPRODUCT(SUMIFS(TaxableValuation[Taxable Residential],TaxableValuation[Dist],$C125:$E125,TaxableValuation[Tif_NonTIF],$A$4))</f>
        <v>583093445</v>
      </c>
      <c r="I125" s="8">
        <f>SUMPRODUCT(SUMIFS(TaxableValuation[Taxable Ag Land],TaxableValuation[Dist],$C125:$E125,TaxableValuation[Tif_NonTIF],$A$4))</f>
        <v>92926878</v>
      </c>
      <c r="J125" s="8">
        <f>SUMPRODUCT(SUMIFS(TaxableValuation[Taxable Ag Building],TaxableValuation[Dist],$C125:$E125,TaxableValuation[Tif_NonTIF],$A$4))</f>
        <v>5359068</v>
      </c>
      <c r="K125" s="8">
        <f>SUMPRODUCT(SUMIFS(TaxableValuation[Taxable Commercial],TaxableValuation[Dist],$C125:$E125,TaxableValuation[Tif_NonTIF],$A$4))</f>
        <v>63181313</v>
      </c>
      <c r="L125" s="8">
        <f>SUMPRODUCT(SUMIFS(TaxableValuation[Taxable Industrial],TaxableValuation[Dist],$C125:$E125,TaxableValuation[Tif_NonTIF],$A$4))</f>
        <v>8953436</v>
      </c>
      <c r="M125" s="8">
        <f>SUMPRODUCT(SUMIFS(TaxableValuation[Taxable Reserved],TaxableValuation[Dist],$C125:$E125,TaxableValuation[Tif_NonTIF],$A$4))</f>
        <v>0</v>
      </c>
      <c r="N125" s="8">
        <f>SUMPRODUCT(SUMIFS(TaxableValuation[Taxable Reserved2],TaxableValuation[Dist],$C125:$E125,TaxableValuation[Tif_NonTIF],$A$4))</f>
        <v>0</v>
      </c>
      <c r="O125" s="8">
        <f>SUMPRODUCT(SUMIFS(TaxableValuation[Taxable Railroads],TaxableValuation[Dist],$C125:$E125,TaxableValuation[Tif_NonTIF],$A$4))</f>
        <v>29284509</v>
      </c>
      <c r="P125" s="8">
        <f>SUMPRODUCT(SUMIFS(TaxableValuation[Taxable Utilities],TaxableValuation[Dist],$C125:$E125,TaxableValuation[Tif_NonTIF],$A$4))</f>
        <v>35482291</v>
      </c>
      <c r="Q125" s="8">
        <f>SUMPRODUCT(SUMIFS(TaxableValuation[Taxable Other],TaxableValuation[Dist],$C125:$E125,TaxableValuation[Tif_NonTIF],$A$4))</f>
        <v>1216800</v>
      </c>
      <c r="R125" s="8">
        <f>SUMPRODUCT(SUMIFS(TaxableValuation[Taxable Gross],TaxableValuation[Dist],$C125:$E125,TaxableValuation[Tif_NonTIF],$A$4))</f>
        <v>819497740</v>
      </c>
      <c r="S125" s="8">
        <f>SUMPRODUCT(SUMIFS(TaxableValuation[Taxable Military Exempt],TaxableValuation[Dist],$C125:$E125,TaxableValuation[Tif_NonTIF],$A$4))</f>
        <v>2480000</v>
      </c>
      <c r="T125" s="8">
        <f>SUMPRODUCT(SUMIFS(TaxableValuation[Taxable Homestead Exempt],TaxableValuation[Dist],$C125:$E125,TaxableValuation[Tif_NonTIF],$A$4))</f>
        <v>2424500</v>
      </c>
      <c r="U125" s="8">
        <f>SUMPRODUCT(SUMIFS(TaxableValuation[Taxable Net],TaxableValuation[Dist],$C125:$E125,TaxableValuation[Tif_NonTIF],$A$4))</f>
        <v>814593240</v>
      </c>
      <c r="V125" s="8">
        <f>SUMPRODUCT(SUMIFS(TaxableValuation[Taxable Gas &amp; Elec Utilities],TaxableValuation[Dist],$C125:$E125,TaxableValuation[Tif_NonTIF],$A$4))</f>
        <v>8892307</v>
      </c>
      <c r="W125" s="8">
        <f t="shared" si="1"/>
        <v>823485547</v>
      </c>
    </row>
    <row r="126" spans="1:23" x14ac:dyDescent="0.25">
      <c r="A126">
        <f>'Assessed Non-TIF_Combined'!A126</f>
        <v>2026</v>
      </c>
      <c r="B126" t="str">
        <f>'Assessed Non-TIF_Combined'!B126</f>
        <v>11</v>
      </c>
      <c r="C126" t="str">
        <f>'Assessed Non-TIF_Combined'!C126</f>
        <v>2520</v>
      </c>
      <c r="D126" t="str">
        <f>'Assessed Non-TIF_Combined'!D126</f>
        <v/>
      </c>
      <c r="E126" t="str">
        <f>'Assessed Non-TIF_Combined'!E126</f>
        <v/>
      </c>
      <c r="F126" t="str">
        <f>'Assessed Non-TIF_Combined'!F126</f>
        <v>2520</v>
      </c>
      <c r="G126" t="str">
        <f>'Assessed Non-TIF_Combined'!G126</f>
        <v>Glidden-Ralston</v>
      </c>
      <c r="H126" s="8">
        <f>SUMPRODUCT(SUMIFS(TaxableValuation[Taxable Residential],TaxableValuation[Dist],$C126:$E126,TaxableValuation[Tif_NonTIF],$A$4))</f>
        <v>57500988</v>
      </c>
      <c r="I126" s="8">
        <f>SUMPRODUCT(SUMIFS(TaxableValuation[Taxable Ag Land],TaxableValuation[Dist],$C126:$E126,TaxableValuation[Tif_NonTIF],$A$4))</f>
        <v>100373895</v>
      </c>
      <c r="J126" s="8">
        <f>SUMPRODUCT(SUMIFS(TaxableValuation[Taxable Ag Building],TaxableValuation[Dist],$C126:$E126,TaxableValuation[Tif_NonTIF],$A$4))</f>
        <v>8051055</v>
      </c>
      <c r="K126" s="8">
        <f>SUMPRODUCT(SUMIFS(TaxableValuation[Taxable Commercial],TaxableValuation[Dist],$C126:$E126,TaxableValuation[Tif_NonTIF],$A$4))</f>
        <v>10316003</v>
      </c>
      <c r="L126" s="8">
        <f>SUMPRODUCT(SUMIFS(TaxableValuation[Taxable Industrial],TaxableValuation[Dist],$C126:$E126,TaxableValuation[Tif_NonTIF],$A$4))</f>
        <v>18823302</v>
      </c>
      <c r="M126" s="8">
        <f>SUMPRODUCT(SUMIFS(TaxableValuation[Taxable Reserved],TaxableValuation[Dist],$C126:$E126,TaxableValuation[Tif_NonTIF],$A$4))</f>
        <v>0</v>
      </c>
      <c r="N126" s="8">
        <f>SUMPRODUCT(SUMIFS(TaxableValuation[Taxable Reserved2],TaxableValuation[Dist],$C126:$E126,TaxableValuation[Tif_NonTIF],$A$4))</f>
        <v>0</v>
      </c>
      <c r="O126" s="8">
        <f>SUMPRODUCT(SUMIFS(TaxableValuation[Taxable Railroads],TaxableValuation[Dist],$C126:$E126,TaxableValuation[Tif_NonTIF],$A$4))</f>
        <v>10978695</v>
      </c>
      <c r="P126" s="8">
        <f>SUMPRODUCT(SUMIFS(TaxableValuation[Taxable Utilities],TaxableValuation[Dist],$C126:$E126,TaxableValuation[Tif_NonTIF],$A$4))</f>
        <v>1095899</v>
      </c>
      <c r="Q126" s="8">
        <f>SUMPRODUCT(SUMIFS(TaxableValuation[Taxable Other],TaxableValuation[Dist],$C126:$E126,TaxableValuation[Tif_NonTIF],$A$4))</f>
        <v>0</v>
      </c>
      <c r="R126" s="8">
        <f>SUMPRODUCT(SUMIFS(TaxableValuation[Taxable Gross],TaxableValuation[Dist],$C126:$E126,TaxableValuation[Tif_NonTIF],$A$4))</f>
        <v>207139837</v>
      </c>
      <c r="S126" s="8">
        <f>SUMPRODUCT(SUMIFS(TaxableValuation[Taxable Military Exempt],TaxableValuation[Dist],$C126:$E126,TaxableValuation[Tif_NonTIF],$A$4))</f>
        <v>264000</v>
      </c>
      <c r="T126" s="8">
        <f>SUMPRODUCT(SUMIFS(TaxableValuation[Taxable Homestead Exempt],TaxableValuation[Dist],$C126:$E126,TaxableValuation[Tif_NonTIF],$A$4))</f>
        <v>1216058</v>
      </c>
      <c r="U126" s="8">
        <f>SUMPRODUCT(SUMIFS(TaxableValuation[Taxable Net],TaxableValuation[Dist],$C126:$E126,TaxableValuation[Tif_NonTIF],$A$4))</f>
        <v>205659779</v>
      </c>
      <c r="V126" s="8">
        <f>SUMPRODUCT(SUMIFS(TaxableValuation[Taxable Gas &amp; Elec Utilities],TaxableValuation[Dist],$C126:$E126,TaxableValuation[Tif_NonTIF],$A$4))</f>
        <v>3465704</v>
      </c>
      <c r="W126" s="8">
        <f t="shared" si="1"/>
        <v>209125483</v>
      </c>
    </row>
    <row r="127" spans="1:23" x14ac:dyDescent="0.25">
      <c r="A127">
        <f>'Assessed Non-TIF_Combined'!A127</f>
        <v>2026</v>
      </c>
      <c r="B127" t="str">
        <f>'Assessed Non-TIF_Combined'!B127</f>
        <v>07</v>
      </c>
      <c r="C127" t="str">
        <f>'Assessed Non-TIF_Combined'!C127</f>
        <v>2682</v>
      </c>
      <c r="D127" t="str">
        <f>'Assessed Non-TIF_Combined'!D127</f>
        <v/>
      </c>
      <c r="E127" t="str">
        <f>'Assessed Non-TIF_Combined'!E127</f>
        <v/>
      </c>
      <c r="F127" t="str">
        <f>'Assessed Non-TIF_Combined'!F127</f>
        <v>2682</v>
      </c>
      <c r="G127" t="str">
        <f>'Assessed Non-TIF_Combined'!G127</f>
        <v>GMG</v>
      </c>
      <c r="H127" s="8">
        <f>SUMPRODUCT(SUMIFS(TaxableValuation[Taxable Residential],TaxableValuation[Dist],$C127:$E127,TaxableValuation[Tif_NonTIF],$A$4))</f>
        <v>58770399</v>
      </c>
      <c r="I127" s="8">
        <f>SUMPRODUCT(SUMIFS(TaxableValuation[Taxable Ag Land],TaxableValuation[Dist],$C127:$E127,TaxableValuation[Tif_NonTIF],$A$4))</f>
        <v>84344556</v>
      </c>
      <c r="J127" s="8">
        <f>SUMPRODUCT(SUMIFS(TaxableValuation[Taxable Ag Building],TaxableValuation[Dist],$C127:$E127,TaxableValuation[Tif_NonTIF],$A$4))</f>
        <v>3844191</v>
      </c>
      <c r="K127" s="8">
        <f>SUMPRODUCT(SUMIFS(TaxableValuation[Taxable Commercial],TaxableValuation[Dist],$C127:$E127,TaxableValuation[Tif_NonTIF],$A$4))</f>
        <v>7099993</v>
      </c>
      <c r="L127" s="8">
        <f>SUMPRODUCT(SUMIFS(TaxableValuation[Taxable Industrial],TaxableValuation[Dist],$C127:$E127,TaxableValuation[Tif_NonTIF],$A$4))</f>
        <v>28623541</v>
      </c>
      <c r="M127" s="8">
        <f>SUMPRODUCT(SUMIFS(TaxableValuation[Taxable Reserved],TaxableValuation[Dist],$C127:$E127,TaxableValuation[Tif_NonTIF],$A$4))</f>
        <v>0</v>
      </c>
      <c r="N127" s="8">
        <f>SUMPRODUCT(SUMIFS(TaxableValuation[Taxable Reserved2],TaxableValuation[Dist],$C127:$E127,TaxableValuation[Tif_NonTIF],$A$4))</f>
        <v>0</v>
      </c>
      <c r="O127" s="8">
        <f>SUMPRODUCT(SUMIFS(TaxableValuation[Taxable Railroads],TaxableValuation[Dist],$C127:$E127,TaxableValuation[Tif_NonTIF],$A$4))</f>
        <v>0</v>
      </c>
      <c r="P127" s="8">
        <f>SUMPRODUCT(SUMIFS(TaxableValuation[Taxable Utilities],TaxableValuation[Dist],$C127:$E127,TaxableValuation[Tif_NonTIF],$A$4))</f>
        <v>6652544</v>
      </c>
      <c r="Q127" s="8">
        <f>SUMPRODUCT(SUMIFS(TaxableValuation[Taxable Other],TaxableValuation[Dist],$C127:$E127,TaxableValuation[Tif_NonTIF],$A$4))</f>
        <v>0</v>
      </c>
      <c r="R127" s="8">
        <f>SUMPRODUCT(SUMIFS(TaxableValuation[Taxable Gross],TaxableValuation[Dist],$C127:$E127,TaxableValuation[Tif_NonTIF],$A$4))</f>
        <v>189335224</v>
      </c>
      <c r="S127" s="8">
        <f>SUMPRODUCT(SUMIFS(TaxableValuation[Taxable Military Exempt],TaxableValuation[Dist],$C127:$E127,TaxableValuation[Tif_NonTIF],$A$4))</f>
        <v>184000</v>
      </c>
      <c r="T127" s="8">
        <f>SUMPRODUCT(SUMIFS(TaxableValuation[Taxable Homestead Exempt],TaxableValuation[Dist],$C127:$E127,TaxableValuation[Tif_NonTIF],$A$4))</f>
        <v>1098500</v>
      </c>
      <c r="U127" s="8">
        <f>SUMPRODUCT(SUMIFS(TaxableValuation[Taxable Net],TaxableValuation[Dist],$C127:$E127,TaxableValuation[Tif_NonTIF],$A$4))</f>
        <v>188052724</v>
      </c>
      <c r="V127" s="8">
        <f>SUMPRODUCT(SUMIFS(TaxableValuation[Taxable Gas &amp; Elec Utilities],TaxableValuation[Dist],$C127:$E127,TaxableValuation[Tif_NonTIF],$A$4))</f>
        <v>19851929</v>
      </c>
      <c r="W127" s="8">
        <f t="shared" si="1"/>
        <v>207904653</v>
      </c>
    </row>
    <row r="128" spans="1:23" x14ac:dyDescent="0.25">
      <c r="A128">
        <f>'Assessed Non-TIF_Combined'!A128</f>
        <v>2026</v>
      </c>
      <c r="B128" t="str">
        <f>'Assessed Non-TIF_Combined'!B128</f>
        <v>05</v>
      </c>
      <c r="C128" t="str">
        <f>'Assessed Non-TIF_Combined'!C128</f>
        <v>2556</v>
      </c>
      <c r="D128" t="str">
        <f>'Assessed Non-TIF_Combined'!D128</f>
        <v/>
      </c>
      <c r="E128" t="str">
        <f>'Assessed Non-TIF_Combined'!E128</f>
        <v/>
      </c>
      <c r="F128" t="str">
        <f>'Assessed Non-TIF_Combined'!F128</f>
        <v>2556</v>
      </c>
      <c r="G128" t="str">
        <f>'Assessed Non-TIF_Combined'!G128</f>
        <v>Graettinger-Terril</v>
      </c>
      <c r="H128" s="8">
        <f>SUMPRODUCT(SUMIFS(TaxableValuation[Taxable Residential],TaxableValuation[Dist],$C128:$E128,TaxableValuation[Tif_NonTIF],$A$4))</f>
        <v>75704881</v>
      </c>
      <c r="I128" s="8">
        <f>SUMPRODUCT(SUMIFS(TaxableValuation[Taxable Ag Land],TaxableValuation[Dist],$C128:$E128,TaxableValuation[Tif_NonTIF],$A$4))</f>
        <v>167761688</v>
      </c>
      <c r="J128" s="8">
        <f>SUMPRODUCT(SUMIFS(TaxableValuation[Taxable Ag Building],TaxableValuation[Dist],$C128:$E128,TaxableValuation[Tif_NonTIF],$A$4))</f>
        <v>12559945</v>
      </c>
      <c r="K128" s="8">
        <f>SUMPRODUCT(SUMIFS(TaxableValuation[Taxable Commercial],TaxableValuation[Dist],$C128:$E128,TaxableValuation[Tif_NonTIF],$A$4))</f>
        <v>15619768</v>
      </c>
      <c r="L128" s="8">
        <f>SUMPRODUCT(SUMIFS(TaxableValuation[Taxable Industrial],TaxableValuation[Dist],$C128:$E128,TaxableValuation[Tif_NonTIF],$A$4))</f>
        <v>3837058</v>
      </c>
      <c r="M128" s="8">
        <f>SUMPRODUCT(SUMIFS(TaxableValuation[Taxable Reserved],TaxableValuation[Dist],$C128:$E128,TaxableValuation[Tif_NonTIF],$A$4))</f>
        <v>0</v>
      </c>
      <c r="N128" s="8">
        <f>SUMPRODUCT(SUMIFS(TaxableValuation[Taxable Reserved2],TaxableValuation[Dist],$C128:$E128,TaxableValuation[Tif_NonTIF],$A$4))</f>
        <v>0</v>
      </c>
      <c r="O128" s="8">
        <f>SUMPRODUCT(SUMIFS(TaxableValuation[Taxable Railroads],TaxableValuation[Dist],$C128:$E128,TaxableValuation[Tif_NonTIF],$A$4))</f>
        <v>10174856</v>
      </c>
      <c r="P128" s="8">
        <f>SUMPRODUCT(SUMIFS(TaxableValuation[Taxable Utilities],TaxableValuation[Dist],$C128:$E128,TaxableValuation[Tif_NonTIF],$A$4))</f>
        <v>2860264</v>
      </c>
      <c r="Q128" s="8">
        <f>SUMPRODUCT(SUMIFS(TaxableValuation[Taxable Other],TaxableValuation[Dist],$C128:$E128,TaxableValuation[Tif_NonTIF],$A$4))</f>
        <v>0</v>
      </c>
      <c r="R128" s="8">
        <f>SUMPRODUCT(SUMIFS(TaxableValuation[Taxable Gross],TaxableValuation[Dist],$C128:$E128,TaxableValuation[Tif_NonTIF],$A$4))</f>
        <v>288518460</v>
      </c>
      <c r="S128" s="8">
        <f>SUMPRODUCT(SUMIFS(TaxableValuation[Taxable Military Exempt],TaxableValuation[Dist],$C128:$E128,TaxableValuation[Tif_NonTIF],$A$4))</f>
        <v>461883</v>
      </c>
      <c r="T128" s="8">
        <f>SUMPRODUCT(SUMIFS(TaxableValuation[Taxable Homestead Exempt],TaxableValuation[Dist],$C128:$E128,TaxableValuation[Tif_NonTIF],$A$4))</f>
        <v>1066000</v>
      </c>
      <c r="U128" s="8">
        <f>SUMPRODUCT(SUMIFS(TaxableValuation[Taxable Net],TaxableValuation[Dist],$C128:$E128,TaxableValuation[Tif_NonTIF],$A$4))</f>
        <v>286990577</v>
      </c>
      <c r="V128" s="8">
        <f>SUMPRODUCT(SUMIFS(TaxableValuation[Taxable Gas &amp; Elec Utilities],TaxableValuation[Dist],$C128:$E128,TaxableValuation[Tif_NonTIF],$A$4))</f>
        <v>16445425</v>
      </c>
      <c r="W128" s="8">
        <f t="shared" si="1"/>
        <v>303436002</v>
      </c>
    </row>
    <row r="129" spans="1:23" x14ac:dyDescent="0.25">
      <c r="A129">
        <f>'Assessed Non-TIF_Combined'!A129</f>
        <v>2026</v>
      </c>
      <c r="B129" t="str">
        <f>'Assessed Non-TIF_Combined'!B129</f>
        <v>05</v>
      </c>
      <c r="C129" t="str">
        <f>'Assessed Non-TIF_Combined'!C129</f>
        <v>3195</v>
      </c>
      <c r="D129" t="str">
        <f>'Assessed Non-TIF_Combined'!D129</f>
        <v/>
      </c>
      <c r="E129" t="str">
        <f>'Assessed Non-TIF_Combined'!E129</f>
        <v/>
      </c>
      <c r="F129" t="str">
        <f>'Assessed Non-TIF_Combined'!F129</f>
        <v>3195</v>
      </c>
      <c r="G129" t="str">
        <f>'Assessed Non-TIF_Combined'!G129</f>
        <v>Greene County</v>
      </c>
      <c r="H129" s="8">
        <f>SUMPRODUCT(SUMIFS(TaxableValuation[Taxable Residential],TaxableValuation[Dist],$C129:$E129,TaxableValuation[Tif_NonTIF],$A$4))</f>
        <v>205378854</v>
      </c>
      <c r="I129" s="8">
        <f>SUMPRODUCT(SUMIFS(TaxableValuation[Taxable Ag Land],TaxableValuation[Dist],$C129:$E129,TaxableValuation[Tif_NonTIF],$A$4))</f>
        <v>309293716</v>
      </c>
      <c r="J129" s="8">
        <f>SUMPRODUCT(SUMIFS(TaxableValuation[Taxable Ag Building],TaxableValuation[Dist],$C129:$E129,TaxableValuation[Tif_NonTIF],$A$4))</f>
        <v>13970426</v>
      </c>
      <c r="K129" s="8">
        <f>SUMPRODUCT(SUMIFS(TaxableValuation[Taxable Commercial],TaxableValuation[Dist],$C129:$E129,TaxableValuation[Tif_NonTIF],$A$4))</f>
        <v>38654017</v>
      </c>
      <c r="L129" s="8">
        <f>SUMPRODUCT(SUMIFS(TaxableValuation[Taxable Industrial],TaxableValuation[Dist],$C129:$E129,TaxableValuation[Tif_NonTIF],$A$4))</f>
        <v>68540386</v>
      </c>
      <c r="M129" s="8">
        <f>SUMPRODUCT(SUMIFS(TaxableValuation[Taxable Reserved],TaxableValuation[Dist],$C129:$E129,TaxableValuation[Tif_NonTIF],$A$4))</f>
        <v>0</v>
      </c>
      <c r="N129" s="8">
        <f>SUMPRODUCT(SUMIFS(TaxableValuation[Taxable Reserved2],TaxableValuation[Dist],$C129:$E129,TaxableValuation[Tif_NonTIF],$A$4))</f>
        <v>0</v>
      </c>
      <c r="O129" s="8">
        <f>SUMPRODUCT(SUMIFS(TaxableValuation[Taxable Railroads],TaxableValuation[Dist],$C129:$E129,TaxableValuation[Tif_NonTIF],$A$4))</f>
        <v>37951181</v>
      </c>
      <c r="P129" s="8">
        <f>SUMPRODUCT(SUMIFS(TaxableValuation[Taxable Utilities],TaxableValuation[Dist],$C129:$E129,TaxableValuation[Tif_NonTIF],$A$4))</f>
        <v>13387541</v>
      </c>
      <c r="Q129" s="8">
        <f>SUMPRODUCT(SUMIFS(TaxableValuation[Taxable Other],TaxableValuation[Dist],$C129:$E129,TaxableValuation[Tif_NonTIF],$A$4))</f>
        <v>0</v>
      </c>
      <c r="R129" s="8">
        <f>SUMPRODUCT(SUMIFS(TaxableValuation[Taxable Gross],TaxableValuation[Dist],$C129:$E129,TaxableValuation[Tif_NonTIF],$A$4))</f>
        <v>687176121</v>
      </c>
      <c r="S129" s="8">
        <f>SUMPRODUCT(SUMIFS(TaxableValuation[Taxable Military Exempt],TaxableValuation[Dist],$C129:$E129,TaxableValuation[Tif_NonTIF],$A$4))</f>
        <v>1324886</v>
      </c>
      <c r="T129" s="8">
        <f>SUMPRODUCT(SUMIFS(TaxableValuation[Taxable Homestead Exempt],TaxableValuation[Dist],$C129:$E129,TaxableValuation[Tif_NonTIF],$A$4))</f>
        <v>4483039</v>
      </c>
      <c r="U129" s="8">
        <f>SUMPRODUCT(SUMIFS(TaxableValuation[Taxable Net],TaxableValuation[Dist],$C129:$E129,TaxableValuation[Tif_NonTIF],$A$4))</f>
        <v>681368196</v>
      </c>
      <c r="V129" s="8">
        <f>SUMPRODUCT(SUMIFS(TaxableValuation[Taxable Gas &amp; Elec Utilities],TaxableValuation[Dist],$C129:$E129,TaxableValuation[Tif_NonTIF],$A$4))</f>
        <v>23110379</v>
      </c>
      <c r="W129" s="8">
        <f t="shared" si="1"/>
        <v>704478575</v>
      </c>
    </row>
    <row r="130" spans="1:23" x14ac:dyDescent="0.25">
      <c r="A130">
        <f>'Assessed Non-TIF_Combined'!A130</f>
        <v>2026</v>
      </c>
      <c r="B130" t="str">
        <f>'Assessed Non-TIF_Combined'!B130</f>
        <v>07</v>
      </c>
      <c r="C130" t="str">
        <f>'Assessed Non-TIF_Combined'!C130</f>
        <v>2709</v>
      </c>
      <c r="D130" t="str">
        <f>'Assessed Non-TIF_Combined'!D130</f>
        <v/>
      </c>
      <c r="E130" t="str">
        <f>'Assessed Non-TIF_Combined'!E130</f>
        <v/>
      </c>
      <c r="F130" t="str">
        <f>'Assessed Non-TIF_Combined'!F130</f>
        <v>2709</v>
      </c>
      <c r="G130" t="str">
        <f>'Assessed Non-TIF_Combined'!G130</f>
        <v>Grinnell-Newburg</v>
      </c>
      <c r="H130" s="8">
        <f>SUMPRODUCT(SUMIFS(TaxableValuation[Taxable Residential],TaxableValuation[Dist],$C130:$E130,TaxableValuation[Tif_NonTIF],$A$4))</f>
        <v>328652448</v>
      </c>
      <c r="I130" s="8">
        <f>SUMPRODUCT(SUMIFS(TaxableValuation[Taxable Ag Land],TaxableValuation[Dist],$C130:$E130,TaxableValuation[Tif_NonTIF],$A$4))</f>
        <v>163489474</v>
      </c>
      <c r="J130" s="8">
        <f>SUMPRODUCT(SUMIFS(TaxableValuation[Taxable Ag Building],TaxableValuation[Dist],$C130:$E130,TaxableValuation[Tif_NonTIF],$A$4))</f>
        <v>13799146</v>
      </c>
      <c r="K130" s="8">
        <f>SUMPRODUCT(SUMIFS(TaxableValuation[Taxable Commercial],TaxableValuation[Dist],$C130:$E130,TaxableValuation[Tif_NonTIF],$A$4))</f>
        <v>71529787</v>
      </c>
      <c r="L130" s="8">
        <f>SUMPRODUCT(SUMIFS(TaxableValuation[Taxable Industrial],TaxableValuation[Dist],$C130:$E130,TaxableValuation[Tif_NonTIF],$A$4))</f>
        <v>53924855</v>
      </c>
      <c r="M130" s="8">
        <f>SUMPRODUCT(SUMIFS(TaxableValuation[Taxable Reserved],TaxableValuation[Dist],$C130:$E130,TaxableValuation[Tif_NonTIF],$A$4))</f>
        <v>0</v>
      </c>
      <c r="N130" s="8">
        <f>SUMPRODUCT(SUMIFS(TaxableValuation[Taxable Reserved2],TaxableValuation[Dist],$C130:$E130,TaxableValuation[Tif_NonTIF],$A$4))</f>
        <v>0</v>
      </c>
      <c r="O130" s="8">
        <f>SUMPRODUCT(SUMIFS(TaxableValuation[Taxable Railroads],TaxableValuation[Dist],$C130:$E130,TaxableValuation[Tif_NonTIF],$A$4))</f>
        <v>24390200</v>
      </c>
      <c r="P130" s="8">
        <f>SUMPRODUCT(SUMIFS(TaxableValuation[Taxable Utilities],TaxableValuation[Dist],$C130:$E130,TaxableValuation[Tif_NonTIF],$A$4))</f>
        <v>2470180</v>
      </c>
      <c r="Q130" s="8">
        <f>SUMPRODUCT(SUMIFS(TaxableValuation[Taxable Other],TaxableValuation[Dist],$C130:$E130,TaxableValuation[Tif_NonTIF],$A$4))</f>
        <v>0</v>
      </c>
      <c r="R130" s="8">
        <f>SUMPRODUCT(SUMIFS(TaxableValuation[Taxable Gross],TaxableValuation[Dist],$C130:$E130,TaxableValuation[Tif_NonTIF],$A$4))</f>
        <v>658256090</v>
      </c>
      <c r="S130" s="8">
        <f>SUMPRODUCT(SUMIFS(TaxableValuation[Taxable Military Exempt],TaxableValuation[Dist],$C130:$E130,TaxableValuation[Tif_NonTIF],$A$4))</f>
        <v>1776000</v>
      </c>
      <c r="T130" s="8">
        <f>SUMPRODUCT(SUMIFS(TaxableValuation[Taxable Homestead Exempt],TaxableValuation[Dist],$C130:$E130,TaxableValuation[Tif_NonTIF],$A$4))</f>
        <v>6578000</v>
      </c>
      <c r="U130" s="8">
        <f>SUMPRODUCT(SUMIFS(TaxableValuation[Taxable Net],TaxableValuation[Dist],$C130:$E130,TaxableValuation[Tif_NonTIF],$A$4))</f>
        <v>649902090</v>
      </c>
      <c r="V130" s="8">
        <f>SUMPRODUCT(SUMIFS(TaxableValuation[Taxable Gas &amp; Elec Utilities],TaxableValuation[Dist],$C130:$E130,TaxableValuation[Tif_NonTIF],$A$4))</f>
        <v>11831051</v>
      </c>
      <c r="W130" s="8">
        <f t="shared" si="1"/>
        <v>661733141</v>
      </c>
    </row>
    <row r="131" spans="1:23" x14ac:dyDescent="0.25">
      <c r="A131">
        <f>'Assessed Non-TIF_Combined'!A131</f>
        <v>2026</v>
      </c>
      <c r="B131" t="str">
        <f>'Assessed Non-TIF_Combined'!B131</f>
        <v>13</v>
      </c>
      <c r="C131" t="str">
        <f>'Assessed Non-TIF_Combined'!C131</f>
        <v>2718</v>
      </c>
      <c r="D131" t="str">
        <f>'Assessed Non-TIF_Combined'!D131</f>
        <v/>
      </c>
      <c r="E131" t="str">
        <f>'Assessed Non-TIF_Combined'!E131</f>
        <v/>
      </c>
      <c r="F131" t="str">
        <f>'Assessed Non-TIF_Combined'!F131</f>
        <v>2718</v>
      </c>
      <c r="G131" t="str">
        <f>'Assessed Non-TIF_Combined'!G131</f>
        <v>Griswold</v>
      </c>
      <c r="H131" s="8">
        <f>SUMPRODUCT(SUMIFS(TaxableValuation[Taxable Residential],TaxableValuation[Dist],$C131:$E131,TaxableValuation[Tif_NonTIF],$A$4))</f>
        <v>99277630</v>
      </c>
      <c r="I131" s="8">
        <f>SUMPRODUCT(SUMIFS(TaxableValuation[Taxable Ag Land],TaxableValuation[Dist],$C131:$E131,TaxableValuation[Tif_NonTIF],$A$4))</f>
        <v>206317464</v>
      </c>
      <c r="J131" s="8">
        <f>SUMPRODUCT(SUMIFS(TaxableValuation[Taxable Ag Building],TaxableValuation[Dist],$C131:$E131,TaxableValuation[Tif_NonTIF],$A$4))</f>
        <v>9331961</v>
      </c>
      <c r="K131" s="8">
        <f>SUMPRODUCT(SUMIFS(TaxableValuation[Taxable Commercial],TaxableValuation[Dist],$C131:$E131,TaxableValuation[Tif_NonTIF],$A$4))</f>
        <v>16143183</v>
      </c>
      <c r="L131" s="8">
        <f>SUMPRODUCT(SUMIFS(TaxableValuation[Taxable Industrial],TaxableValuation[Dist],$C131:$E131,TaxableValuation[Tif_NonTIF],$A$4))</f>
        <v>1703144</v>
      </c>
      <c r="M131" s="8">
        <f>SUMPRODUCT(SUMIFS(TaxableValuation[Taxable Reserved],TaxableValuation[Dist],$C131:$E131,TaxableValuation[Tif_NonTIF],$A$4))</f>
        <v>0</v>
      </c>
      <c r="N131" s="8">
        <f>SUMPRODUCT(SUMIFS(TaxableValuation[Taxable Reserved2],TaxableValuation[Dist],$C131:$E131,TaxableValuation[Tif_NonTIF],$A$4))</f>
        <v>0</v>
      </c>
      <c r="O131" s="8">
        <f>SUMPRODUCT(SUMIFS(TaxableValuation[Taxable Railroads],TaxableValuation[Dist],$C131:$E131,TaxableValuation[Tif_NonTIF],$A$4))</f>
        <v>217577</v>
      </c>
      <c r="P131" s="8">
        <f>SUMPRODUCT(SUMIFS(TaxableValuation[Taxable Utilities],TaxableValuation[Dist],$C131:$E131,TaxableValuation[Tif_NonTIF],$A$4))</f>
        <v>5732623</v>
      </c>
      <c r="Q131" s="8">
        <f>SUMPRODUCT(SUMIFS(TaxableValuation[Taxable Other],TaxableValuation[Dist],$C131:$E131,TaxableValuation[Tif_NonTIF],$A$4))</f>
        <v>0</v>
      </c>
      <c r="R131" s="8">
        <f>SUMPRODUCT(SUMIFS(TaxableValuation[Taxable Gross],TaxableValuation[Dist],$C131:$E131,TaxableValuation[Tif_NonTIF],$A$4))</f>
        <v>338723582</v>
      </c>
      <c r="S131" s="8">
        <f>SUMPRODUCT(SUMIFS(TaxableValuation[Taxable Military Exempt],TaxableValuation[Dist],$C131:$E131,TaxableValuation[Tif_NonTIF],$A$4))</f>
        <v>644000</v>
      </c>
      <c r="T131" s="8">
        <f>SUMPRODUCT(SUMIFS(TaxableValuation[Taxable Homestead Exempt],TaxableValuation[Dist],$C131:$E131,TaxableValuation[Tif_NonTIF],$A$4))</f>
        <v>1686750</v>
      </c>
      <c r="U131" s="8">
        <f>SUMPRODUCT(SUMIFS(TaxableValuation[Taxable Net],TaxableValuation[Dist],$C131:$E131,TaxableValuation[Tif_NonTIF],$A$4))</f>
        <v>336392832</v>
      </c>
      <c r="V131" s="8">
        <f>SUMPRODUCT(SUMIFS(TaxableValuation[Taxable Gas &amp; Elec Utilities],TaxableValuation[Dist],$C131:$E131,TaxableValuation[Tif_NonTIF],$A$4))</f>
        <v>7816145</v>
      </c>
      <c r="W131" s="8">
        <f t="shared" si="1"/>
        <v>344208977</v>
      </c>
    </row>
    <row r="132" spans="1:23" x14ac:dyDescent="0.25">
      <c r="A132">
        <f>'Assessed Non-TIF_Combined'!A132</f>
        <v>2026</v>
      </c>
      <c r="B132" t="str">
        <f>'Assessed Non-TIF_Combined'!B132</f>
        <v>07</v>
      </c>
      <c r="C132" t="str">
        <f>'Assessed Non-TIF_Combined'!C132</f>
        <v>2727</v>
      </c>
      <c r="D132" t="str">
        <f>'Assessed Non-TIF_Combined'!D132</f>
        <v/>
      </c>
      <c r="E132" t="str">
        <f>'Assessed Non-TIF_Combined'!E132</f>
        <v/>
      </c>
      <c r="F132" t="str">
        <f>'Assessed Non-TIF_Combined'!F132</f>
        <v>2727</v>
      </c>
      <c r="G132" t="str">
        <f>'Assessed Non-TIF_Combined'!G132</f>
        <v>Grundy Center</v>
      </c>
      <c r="H132" s="8">
        <f>SUMPRODUCT(SUMIFS(TaxableValuation[Taxable Residential],TaxableValuation[Dist],$C132:$E132,TaxableValuation[Tif_NonTIF],$A$4))</f>
        <v>128667468</v>
      </c>
      <c r="I132" s="8">
        <f>SUMPRODUCT(SUMIFS(TaxableValuation[Taxable Ag Land],TaxableValuation[Dist],$C132:$E132,TaxableValuation[Tif_NonTIF],$A$4))</f>
        <v>112740329</v>
      </c>
      <c r="J132" s="8">
        <f>SUMPRODUCT(SUMIFS(TaxableValuation[Taxable Ag Building],TaxableValuation[Dist],$C132:$E132,TaxableValuation[Tif_NonTIF],$A$4))</f>
        <v>9183982</v>
      </c>
      <c r="K132" s="8">
        <f>SUMPRODUCT(SUMIFS(TaxableValuation[Taxable Commercial],TaxableValuation[Dist],$C132:$E132,TaxableValuation[Tif_NonTIF],$A$4))</f>
        <v>32569051</v>
      </c>
      <c r="L132" s="8">
        <f>SUMPRODUCT(SUMIFS(TaxableValuation[Taxable Industrial],TaxableValuation[Dist],$C132:$E132,TaxableValuation[Tif_NonTIF],$A$4))</f>
        <v>13195636</v>
      </c>
      <c r="M132" s="8">
        <f>SUMPRODUCT(SUMIFS(TaxableValuation[Taxable Reserved],TaxableValuation[Dist],$C132:$E132,TaxableValuation[Tif_NonTIF],$A$4))</f>
        <v>0</v>
      </c>
      <c r="N132" s="8">
        <f>SUMPRODUCT(SUMIFS(TaxableValuation[Taxable Reserved2],TaxableValuation[Dist],$C132:$E132,TaxableValuation[Tif_NonTIF],$A$4))</f>
        <v>0</v>
      </c>
      <c r="O132" s="8">
        <f>SUMPRODUCT(SUMIFS(TaxableValuation[Taxable Railroads],TaxableValuation[Dist],$C132:$E132,TaxableValuation[Tif_NonTIF],$A$4))</f>
        <v>0</v>
      </c>
      <c r="P132" s="8">
        <f>SUMPRODUCT(SUMIFS(TaxableValuation[Taxable Utilities],TaxableValuation[Dist],$C132:$E132,TaxableValuation[Tif_NonTIF],$A$4))</f>
        <v>6551743</v>
      </c>
      <c r="Q132" s="8">
        <f>SUMPRODUCT(SUMIFS(TaxableValuation[Taxable Other],TaxableValuation[Dist],$C132:$E132,TaxableValuation[Tif_NonTIF],$A$4))</f>
        <v>0</v>
      </c>
      <c r="R132" s="8">
        <f>SUMPRODUCT(SUMIFS(TaxableValuation[Taxable Gross],TaxableValuation[Dist],$C132:$E132,TaxableValuation[Tif_NonTIF],$A$4))</f>
        <v>302908209</v>
      </c>
      <c r="S132" s="8">
        <f>SUMPRODUCT(SUMIFS(TaxableValuation[Taxable Military Exempt],TaxableValuation[Dist],$C132:$E132,TaxableValuation[Tif_NonTIF],$A$4))</f>
        <v>668000</v>
      </c>
      <c r="T132" s="8">
        <f>SUMPRODUCT(SUMIFS(TaxableValuation[Taxable Homestead Exempt],TaxableValuation[Dist],$C132:$E132,TaxableValuation[Tif_NonTIF],$A$4))</f>
        <v>2554500</v>
      </c>
      <c r="U132" s="8">
        <f>SUMPRODUCT(SUMIFS(TaxableValuation[Taxable Net],TaxableValuation[Dist],$C132:$E132,TaxableValuation[Tif_NonTIF],$A$4))</f>
        <v>299685709</v>
      </c>
      <c r="V132" s="8">
        <f>SUMPRODUCT(SUMIFS(TaxableValuation[Taxable Gas &amp; Elec Utilities],TaxableValuation[Dist],$C132:$E132,TaxableValuation[Tif_NonTIF],$A$4))</f>
        <v>2842597</v>
      </c>
      <c r="W132" s="8">
        <f t="shared" si="1"/>
        <v>302528306</v>
      </c>
    </row>
    <row r="133" spans="1:23" x14ac:dyDescent="0.25">
      <c r="A133">
        <f>'Assessed Non-TIF_Combined'!A133</f>
        <v>2026</v>
      </c>
      <c r="B133" t="str">
        <f>'Assessed Non-TIF_Combined'!B133</f>
        <v>11</v>
      </c>
      <c r="C133" t="str">
        <f>'Assessed Non-TIF_Combined'!C133</f>
        <v>2754</v>
      </c>
      <c r="D133" t="str">
        <f>'Assessed Non-TIF_Combined'!D133</f>
        <v/>
      </c>
      <c r="E133" t="str">
        <f>'Assessed Non-TIF_Combined'!E133</f>
        <v/>
      </c>
      <c r="F133" t="str">
        <f>'Assessed Non-TIF_Combined'!F133</f>
        <v>2754</v>
      </c>
      <c r="G133" t="str">
        <f>'Assessed Non-TIF_Combined'!G133</f>
        <v>Guthrie Center</v>
      </c>
      <c r="H133" s="8">
        <f>SUMPRODUCT(SUMIFS(TaxableValuation[Taxable Residential],TaxableValuation[Dist],$C133:$E133,TaxableValuation[Tif_NonTIF],$A$4))</f>
        <v>76322411</v>
      </c>
      <c r="I133" s="8">
        <f>SUMPRODUCT(SUMIFS(TaxableValuation[Taxable Ag Land],TaxableValuation[Dist],$C133:$E133,TaxableValuation[Tif_NonTIF],$A$4))</f>
        <v>101412246</v>
      </c>
      <c r="J133" s="8">
        <f>SUMPRODUCT(SUMIFS(TaxableValuation[Taxable Ag Building],TaxableValuation[Dist],$C133:$E133,TaxableValuation[Tif_NonTIF],$A$4))</f>
        <v>7340098</v>
      </c>
      <c r="K133" s="8">
        <f>SUMPRODUCT(SUMIFS(TaxableValuation[Taxable Commercial],TaxableValuation[Dist],$C133:$E133,TaxableValuation[Tif_NonTIF],$A$4))</f>
        <v>14050072</v>
      </c>
      <c r="L133" s="8">
        <f>SUMPRODUCT(SUMIFS(TaxableValuation[Taxable Industrial],TaxableValuation[Dist],$C133:$E133,TaxableValuation[Tif_NonTIF],$A$4))</f>
        <v>143155</v>
      </c>
      <c r="M133" s="8">
        <f>SUMPRODUCT(SUMIFS(TaxableValuation[Taxable Reserved],TaxableValuation[Dist],$C133:$E133,TaxableValuation[Tif_NonTIF],$A$4))</f>
        <v>0</v>
      </c>
      <c r="N133" s="8">
        <f>SUMPRODUCT(SUMIFS(TaxableValuation[Taxable Reserved2],TaxableValuation[Dist],$C133:$E133,TaxableValuation[Tif_NonTIF],$A$4))</f>
        <v>0</v>
      </c>
      <c r="O133" s="8">
        <f>SUMPRODUCT(SUMIFS(TaxableValuation[Taxable Railroads],TaxableValuation[Dist],$C133:$E133,TaxableValuation[Tif_NonTIF],$A$4))</f>
        <v>0</v>
      </c>
      <c r="P133" s="8">
        <f>SUMPRODUCT(SUMIFS(TaxableValuation[Taxable Utilities],TaxableValuation[Dist],$C133:$E133,TaxableValuation[Tif_NonTIF],$A$4))</f>
        <v>27166571</v>
      </c>
      <c r="Q133" s="8">
        <f>SUMPRODUCT(SUMIFS(TaxableValuation[Taxable Other],TaxableValuation[Dist],$C133:$E133,TaxableValuation[Tif_NonTIF],$A$4))</f>
        <v>0</v>
      </c>
      <c r="R133" s="8">
        <f>SUMPRODUCT(SUMIFS(TaxableValuation[Taxable Gross],TaxableValuation[Dist],$C133:$E133,TaxableValuation[Tif_NonTIF],$A$4))</f>
        <v>226434553</v>
      </c>
      <c r="S133" s="8">
        <f>SUMPRODUCT(SUMIFS(TaxableValuation[Taxable Military Exempt],TaxableValuation[Dist],$C133:$E133,TaxableValuation[Tif_NonTIF],$A$4))</f>
        <v>396000</v>
      </c>
      <c r="T133" s="8">
        <f>SUMPRODUCT(SUMIFS(TaxableValuation[Taxable Homestead Exempt],TaxableValuation[Dist],$C133:$E133,TaxableValuation[Tif_NonTIF],$A$4))</f>
        <v>1423500</v>
      </c>
      <c r="U133" s="8">
        <f>SUMPRODUCT(SUMIFS(TaxableValuation[Taxable Net],TaxableValuation[Dist],$C133:$E133,TaxableValuation[Tif_NonTIF],$A$4))</f>
        <v>224615053</v>
      </c>
      <c r="V133" s="8">
        <f>SUMPRODUCT(SUMIFS(TaxableValuation[Taxable Gas &amp; Elec Utilities],TaxableValuation[Dist],$C133:$E133,TaxableValuation[Tif_NonTIF],$A$4))</f>
        <v>7793671</v>
      </c>
      <c r="W133" s="8">
        <f t="shared" si="1"/>
        <v>232408724</v>
      </c>
    </row>
    <row r="134" spans="1:23" x14ac:dyDescent="0.25">
      <c r="A134">
        <f>'Assessed Non-TIF_Combined'!A134</f>
        <v>2026</v>
      </c>
      <c r="B134" t="str">
        <f>'Assessed Non-TIF_Combined'!B134</f>
        <v>13</v>
      </c>
      <c r="C134" t="str">
        <f>'Assessed Non-TIF_Combined'!C134</f>
        <v>2772</v>
      </c>
      <c r="D134" t="str">
        <f>'Assessed Non-TIF_Combined'!D134</f>
        <v/>
      </c>
      <c r="E134" t="str">
        <f>'Assessed Non-TIF_Combined'!E134</f>
        <v/>
      </c>
      <c r="F134" t="str">
        <f>'Assessed Non-TIF_Combined'!F134</f>
        <v>2772</v>
      </c>
      <c r="G134" t="str">
        <f>'Assessed Non-TIF_Combined'!G134</f>
        <v>Hamburg</v>
      </c>
      <c r="H134" s="8">
        <f>SUMPRODUCT(SUMIFS(TaxableValuation[Taxable Residential],TaxableValuation[Dist],$C134:$E134,TaxableValuation[Tif_NonTIF],$A$4))</f>
        <v>40203442</v>
      </c>
      <c r="I134" s="8">
        <f>SUMPRODUCT(SUMIFS(TaxableValuation[Taxable Ag Land],TaxableValuation[Dist],$C134:$E134,TaxableValuation[Tif_NonTIF],$A$4))</f>
        <v>81863487</v>
      </c>
      <c r="J134" s="8">
        <f>SUMPRODUCT(SUMIFS(TaxableValuation[Taxable Ag Building],TaxableValuation[Dist],$C134:$E134,TaxableValuation[Tif_NonTIF],$A$4))</f>
        <v>3529352</v>
      </c>
      <c r="K134" s="8">
        <f>SUMPRODUCT(SUMIFS(TaxableValuation[Taxable Commercial],TaxableValuation[Dist],$C134:$E134,TaxableValuation[Tif_NonTIF],$A$4))</f>
        <v>24557038</v>
      </c>
      <c r="L134" s="8">
        <f>SUMPRODUCT(SUMIFS(TaxableValuation[Taxable Industrial],TaxableValuation[Dist],$C134:$E134,TaxableValuation[Tif_NonTIF],$A$4))</f>
        <v>8508019</v>
      </c>
      <c r="M134" s="8">
        <f>SUMPRODUCT(SUMIFS(TaxableValuation[Taxable Reserved],TaxableValuation[Dist],$C134:$E134,TaxableValuation[Tif_NonTIF],$A$4))</f>
        <v>0</v>
      </c>
      <c r="N134" s="8">
        <f>SUMPRODUCT(SUMIFS(TaxableValuation[Taxable Reserved2],TaxableValuation[Dist],$C134:$E134,TaxableValuation[Tif_NonTIF],$A$4))</f>
        <v>0</v>
      </c>
      <c r="O134" s="8">
        <f>SUMPRODUCT(SUMIFS(TaxableValuation[Taxable Railroads],TaxableValuation[Dist],$C134:$E134,TaxableValuation[Tif_NonTIF],$A$4))</f>
        <v>10582767</v>
      </c>
      <c r="P134" s="8">
        <f>SUMPRODUCT(SUMIFS(TaxableValuation[Taxable Utilities],TaxableValuation[Dist],$C134:$E134,TaxableValuation[Tif_NonTIF],$A$4))</f>
        <v>2060207</v>
      </c>
      <c r="Q134" s="8">
        <f>SUMPRODUCT(SUMIFS(TaxableValuation[Taxable Other],TaxableValuation[Dist],$C134:$E134,TaxableValuation[Tif_NonTIF],$A$4))</f>
        <v>710</v>
      </c>
      <c r="R134" s="8">
        <f>SUMPRODUCT(SUMIFS(TaxableValuation[Taxable Gross],TaxableValuation[Dist],$C134:$E134,TaxableValuation[Tif_NonTIF],$A$4))</f>
        <v>171305022</v>
      </c>
      <c r="S134" s="8">
        <f>SUMPRODUCT(SUMIFS(TaxableValuation[Taxable Military Exempt],TaxableValuation[Dist],$C134:$E134,TaxableValuation[Tif_NonTIF],$A$4))</f>
        <v>256000</v>
      </c>
      <c r="T134" s="8">
        <f>SUMPRODUCT(SUMIFS(TaxableValuation[Taxable Homestead Exempt],TaxableValuation[Dist],$C134:$E134,TaxableValuation[Tif_NonTIF],$A$4))</f>
        <v>728000</v>
      </c>
      <c r="U134" s="8">
        <f>SUMPRODUCT(SUMIFS(TaxableValuation[Taxable Net],TaxableValuation[Dist],$C134:$E134,TaxableValuation[Tif_NonTIF],$A$4))</f>
        <v>170321022</v>
      </c>
      <c r="V134" s="8">
        <f>SUMPRODUCT(SUMIFS(TaxableValuation[Taxable Gas &amp; Elec Utilities],TaxableValuation[Dist],$C134:$E134,TaxableValuation[Tif_NonTIF],$A$4))</f>
        <v>2063466</v>
      </c>
      <c r="W134" s="8">
        <f t="shared" si="1"/>
        <v>172384488</v>
      </c>
    </row>
    <row r="135" spans="1:23" x14ac:dyDescent="0.25">
      <c r="A135">
        <f>'Assessed Non-TIF_Combined'!A135</f>
        <v>2026</v>
      </c>
      <c r="B135" t="str">
        <f>'Assessed Non-TIF_Combined'!B135</f>
        <v>07</v>
      </c>
      <c r="C135" t="str">
        <f>'Assessed Non-TIF_Combined'!C135</f>
        <v>2781</v>
      </c>
      <c r="D135" t="str">
        <f>'Assessed Non-TIF_Combined'!D135</f>
        <v/>
      </c>
      <c r="E135" t="str">
        <f>'Assessed Non-TIF_Combined'!E135</f>
        <v/>
      </c>
      <c r="F135" t="str">
        <f>'Assessed Non-TIF_Combined'!F135</f>
        <v>2781</v>
      </c>
      <c r="G135" t="str">
        <f>'Assessed Non-TIF_Combined'!G135</f>
        <v>Hampton-Dumont</v>
      </c>
      <c r="H135" s="8">
        <f>SUMPRODUCT(SUMIFS(TaxableValuation[Taxable Residential],TaxableValuation[Dist],$C135:$E135,TaxableValuation[Tif_NonTIF],$A$4))</f>
        <v>152068610</v>
      </c>
      <c r="I135" s="8">
        <f>SUMPRODUCT(SUMIFS(TaxableValuation[Taxable Ag Land],TaxableValuation[Dist],$C135:$E135,TaxableValuation[Tif_NonTIF],$A$4))</f>
        <v>172488934</v>
      </c>
      <c r="J135" s="8">
        <f>SUMPRODUCT(SUMIFS(TaxableValuation[Taxable Ag Building],TaxableValuation[Dist],$C135:$E135,TaxableValuation[Tif_NonTIF],$A$4))</f>
        <v>16159512</v>
      </c>
      <c r="K135" s="8">
        <f>SUMPRODUCT(SUMIFS(TaxableValuation[Taxable Commercial],TaxableValuation[Dist],$C135:$E135,TaxableValuation[Tif_NonTIF],$A$4))</f>
        <v>34038419</v>
      </c>
      <c r="L135" s="8">
        <f>SUMPRODUCT(SUMIFS(TaxableValuation[Taxable Industrial],TaxableValuation[Dist],$C135:$E135,TaxableValuation[Tif_NonTIF],$A$4))</f>
        <v>67641568</v>
      </c>
      <c r="M135" s="8">
        <f>SUMPRODUCT(SUMIFS(TaxableValuation[Taxable Reserved],TaxableValuation[Dist],$C135:$E135,TaxableValuation[Tif_NonTIF],$A$4))</f>
        <v>0</v>
      </c>
      <c r="N135" s="8">
        <f>SUMPRODUCT(SUMIFS(TaxableValuation[Taxable Reserved2],TaxableValuation[Dist],$C135:$E135,TaxableValuation[Tif_NonTIF],$A$4))</f>
        <v>0</v>
      </c>
      <c r="O135" s="8">
        <f>SUMPRODUCT(SUMIFS(TaxableValuation[Taxable Railroads],TaxableValuation[Dist],$C135:$E135,TaxableValuation[Tif_NonTIF],$A$4))</f>
        <v>16325689</v>
      </c>
      <c r="P135" s="8">
        <f>SUMPRODUCT(SUMIFS(TaxableValuation[Taxable Utilities],TaxableValuation[Dist],$C135:$E135,TaxableValuation[Tif_NonTIF],$A$4))</f>
        <v>7853461</v>
      </c>
      <c r="Q135" s="8">
        <f>SUMPRODUCT(SUMIFS(TaxableValuation[Taxable Other],TaxableValuation[Dist],$C135:$E135,TaxableValuation[Tif_NonTIF],$A$4))</f>
        <v>0</v>
      </c>
      <c r="R135" s="8">
        <f>SUMPRODUCT(SUMIFS(TaxableValuation[Taxable Gross],TaxableValuation[Dist],$C135:$E135,TaxableValuation[Tif_NonTIF],$A$4))</f>
        <v>466576193</v>
      </c>
      <c r="S135" s="8">
        <f>SUMPRODUCT(SUMIFS(TaxableValuation[Taxable Military Exempt],TaxableValuation[Dist],$C135:$E135,TaxableValuation[Tif_NonTIF],$A$4))</f>
        <v>1057692</v>
      </c>
      <c r="T135" s="8">
        <f>SUMPRODUCT(SUMIFS(TaxableValuation[Taxable Homestead Exempt],TaxableValuation[Dist],$C135:$E135,TaxableValuation[Tif_NonTIF],$A$4))</f>
        <v>3945500</v>
      </c>
      <c r="U135" s="8">
        <f>SUMPRODUCT(SUMIFS(TaxableValuation[Taxable Net],TaxableValuation[Dist],$C135:$E135,TaxableValuation[Tif_NonTIF],$A$4))</f>
        <v>461573001</v>
      </c>
      <c r="V135" s="8">
        <f>SUMPRODUCT(SUMIFS(TaxableValuation[Taxable Gas &amp; Elec Utilities],TaxableValuation[Dist],$C135:$E135,TaxableValuation[Tif_NonTIF],$A$4))</f>
        <v>12755467</v>
      </c>
      <c r="W135" s="8">
        <f t="shared" si="1"/>
        <v>474328468</v>
      </c>
    </row>
    <row r="136" spans="1:23" x14ac:dyDescent="0.25">
      <c r="A136">
        <f>'Assessed Non-TIF_Combined'!A136</f>
        <v>2026</v>
      </c>
      <c r="B136" t="str">
        <f>'Assessed Non-TIF_Combined'!B136</f>
        <v>13</v>
      </c>
      <c r="C136" t="str">
        <f>'Assessed Non-TIF_Combined'!C136</f>
        <v>2826</v>
      </c>
      <c r="D136" t="str">
        <f>'Assessed Non-TIF_Combined'!D136</f>
        <v/>
      </c>
      <c r="E136" t="str">
        <f>'Assessed Non-TIF_Combined'!E136</f>
        <v/>
      </c>
      <c r="F136" t="str">
        <f>'Assessed Non-TIF_Combined'!F136</f>
        <v>2826</v>
      </c>
      <c r="G136" t="str">
        <f>'Assessed Non-TIF_Combined'!G136</f>
        <v>Harlan</v>
      </c>
      <c r="H136" s="8">
        <f>SUMPRODUCT(SUMIFS(TaxableValuation[Taxable Residential],TaxableValuation[Dist],$C136:$E136,TaxableValuation[Tif_NonTIF],$A$4))</f>
        <v>309179489</v>
      </c>
      <c r="I136" s="8">
        <f>SUMPRODUCT(SUMIFS(TaxableValuation[Taxable Ag Land],TaxableValuation[Dist],$C136:$E136,TaxableValuation[Tif_NonTIF],$A$4))</f>
        <v>245776500</v>
      </c>
      <c r="J136" s="8">
        <f>SUMPRODUCT(SUMIFS(TaxableValuation[Taxable Ag Building],TaxableValuation[Dist],$C136:$E136,TaxableValuation[Tif_NonTIF],$A$4))</f>
        <v>17089144</v>
      </c>
      <c r="K136" s="8">
        <f>SUMPRODUCT(SUMIFS(TaxableValuation[Taxable Commercial],TaxableValuation[Dist],$C136:$E136,TaxableValuation[Tif_NonTIF],$A$4))</f>
        <v>59161949</v>
      </c>
      <c r="L136" s="8">
        <f>SUMPRODUCT(SUMIFS(TaxableValuation[Taxable Industrial],TaxableValuation[Dist],$C136:$E136,TaxableValuation[Tif_NonTIF],$A$4))</f>
        <v>17622901</v>
      </c>
      <c r="M136" s="8">
        <f>SUMPRODUCT(SUMIFS(TaxableValuation[Taxable Reserved],TaxableValuation[Dist],$C136:$E136,TaxableValuation[Tif_NonTIF],$A$4))</f>
        <v>0</v>
      </c>
      <c r="N136" s="8">
        <f>SUMPRODUCT(SUMIFS(TaxableValuation[Taxable Reserved2],TaxableValuation[Dist],$C136:$E136,TaxableValuation[Tif_NonTIF],$A$4))</f>
        <v>0</v>
      </c>
      <c r="O136" s="8">
        <f>SUMPRODUCT(SUMIFS(TaxableValuation[Taxable Railroads],TaxableValuation[Dist],$C136:$E136,TaxableValuation[Tif_NonTIF],$A$4))</f>
        <v>22583711</v>
      </c>
      <c r="P136" s="8">
        <f>SUMPRODUCT(SUMIFS(TaxableValuation[Taxable Utilities],TaxableValuation[Dist],$C136:$E136,TaxableValuation[Tif_NonTIF],$A$4))</f>
        <v>1190750</v>
      </c>
      <c r="Q136" s="8">
        <f>SUMPRODUCT(SUMIFS(TaxableValuation[Taxable Other],TaxableValuation[Dist],$C136:$E136,TaxableValuation[Tif_NonTIF],$A$4))</f>
        <v>0</v>
      </c>
      <c r="R136" s="8">
        <f>SUMPRODUCT(SUMIFS(TaxableValuation[Taxable Gross],TaxableValuation[Dist],$C136:$E136,TaxableValuation[Tif_NonTIF],$A$4))</f>
        <v>672604444</v>
      </c>
      <c r="S136" s="8">
        <f>SUMPRODUCT(SUMIFS(TaxableValuation[Taxable Military Exempt],TaxableValuation[Dist],$C136:$E136,TaxableValuation[Tif_NonTIF],$A$4))</f>
        <v>1608000</v>
      </c>
      <c r="T136" s="8">
        <f>SUMPRODUCT(SUMIFS(TaxableValuation[Taxable Homestead Exempt],TaxableValuation[Dist],$C136:$E136,TaxableValuation[Tif_NonTIF],$A$4))</f>
        <v>5239000</v>
      </c>
      <c r="U136" s="8">
        <f>SUMPRODUCT(SUMIFS(TaxableValuation[Taxable Net],TaxableValuation[Dist],$C136:$E136,TaxableValuation[Tif_NonTIF],$A$4))</f>
        <v>665757444</v>
      </c>
      <c r="V136" s="8">
        <f>SUMPRODUCT(SUMIFS(TaxableValuation[Taxable Gas &amp; Elec Utilities],TaxableValuation[Dist],$C136:$E136,TaxableValuation[Tif_NonTIF],$A$4))</f>
        <v>6959348</v>
      </c>
      <c r="W136" s="8">
        <f t="shared" ref="W136:W199" si="2">SUM(U136:V136)</f>
        <v>672716792</v>
      </c>
    </row>
    <row r="137" spans="1:23" x14ac:dyDescent="0.25">
      <c r="A137">
        <f>'Assessed Non-TIF_Combined'!A137</f>
        <v>2026</v>
      </c>
      <c r="B137" t="str">
        <f>'Assessed Non-TIF_Combined'!B137</f>
        <v>05</v>
      </c>
      <c r="C137" t="str">
        <f>'Assessed Non-TIF_Combined'!C137</f>
        <v>2846</v>
      </c>
      <c r="D137" t="str">
        <f>'Assessed Non-TIF_Combined'!D137</f>
        <v/>
      </c>
      <c r="E137" t="str">
        <f>'Assessed Non-TIF_Combined'!E137</f>
        <v/>
      </c>
      <c r="F137" t="str">
        <f>'Assessed Non-TIF_Combined'!F137</f>
        <v>2846</v>
      </c>
      <c r="G137" t="str">
        <f>'Assessed Non-TIF_Combined'!G137</f>
        <v>Harris-Lake Park</v>
      </c>
      <c r="H137" s="8">
        <f>SUMPRODUCT(SUMIFS(TaxableValuation[Taxable Residential],TaxableValuation[Dist],$C137:$E137,TaxableValuation[Tif_NonTIF],$A$4))</f>
        <v>96590082</v>
      </c>
      <c r="I137" s="8">
        <f>SUMPRODUCT(SUMIFS(TaxableValuation[Taxable Ag Land],TaxableValuation[Dist],$C137:$E137,TaxableValuation[Tif_NonTIF],$A$4))</f>
        <v>107587649</v>
      </c>
      <c r="J137" s="8">
        <f>SUMPRODUCT(SUMIFS(TaxableValuation[Taxable Ag Building],TaxableValuation[Dist],$C137:$E137,TaxableValuation[Tif_NonTIF],$A$4))</f>
        <v>20330087</v>
      </c>
      <c r="K137" s="8">
        <f>SUMPRODUCT(SUMIFS(TaxableValuation[Taxable Commercial],TaxableValuation[Dist],$C137:$E137,TaxableValuation[Tif_NonTIF],$A$4))</f>
        <v>21196476</v>
      </c>
      <c r="L137" s="8">
        <f>SUMPRODUCT(SUMIFS(TaxableValuation[Taxable Industrial],TaxableValuation[Dist],$C137:$E137,TaxableValuation[Tif_NonTIF],$A$4))</f>
        <v>65536927</v>
      </c>
      <c r="M137" s="8">
        <f>SUMPRODUCT(SUMIFS(TaxableValuation[Taxable Reserved],TaxableValuation[Dist],$C137:$E137,TaxableValuation[Tif_NonTIF],$A$4))</f>
        <v>0</v>
      </c>
      <c r="N137" s="8">
        <f>SUMPRODUCT(SUMIFS(TaxableValuation[Taxable Reserved2],TaxableValuation[Dist],$C137:$E137,TaxableValuation[Tif_NonTIF],$A$4))</f>
        <v>0</v>
      </c>
      <c r="O137" s="8">
        <f>SUMPRODUCT(SUMIFS(TaxableValuation[Taxable Railroads],TaxableValuation[Dist],$C137:$E137,TaxableValuation[Tif_NonTIF],$A$4))</f>
        <v>0</v>
      </c>
      <c r="P137" s="8">
        <f>SUMPRODUCT(SUMIFS(TaxableValuation[Taxable Utilities],TaxableValuation[Dist],$C137:$E137,TaxableValuation[Tif_NonTIF],$A$4))</f>
        <v>4233089</v>
      </c>
      <c r="Q137" s="8">
        <f>SUMPRODUCT(SUMIFS(TaxableValuation[Taxable Other],TaxableValuation[Dist],$C137:$E137,TaxableValuation[Tif_NonTIF],$A$4))</f>
        <v>0</v>
      </c>
      <c r="R137" s="8">
        <f>SUMPRODUCT(SUMIFS(TaxableValuation[Taxable Gross],TaxableValuation[Dist],$C137:$E137,TaxableValuation[Tif_NonTIF],$A$4))</f>
        <v>315474310</v>
      </c>
      <c r="S137" s="8">
        <f>SUMPRODUCT(SUMIFS(TaxableValuation[Taxable Military Exempt],TaxableValuation[Dist],$C137:$E137,TaxableValuation[Tif_NonTIF],$A$4))</f>
        <v>368000</v>
      </c>
      <c r="T137" s="8">
        <f>SUMPRODUCT(SUMIFS(TaxableValuation[Taxable Homestead Exempt],TaxableValuation[Dist],$C137:$E137,TaxableValuation[Tif_NonTIF],$A$4))</f>
        <v>1001000</v>
      </c>
      <c r="U137" s="8">
        <f>SUMPRODUCT(SUMIFS(TaxableValuation[Taxable Net],TaxableValuation[Dist],$C137:$E137,TaxableValuation[Tif_NonTIF],$A$4))</f>
        <v>314105310</v>
      </c>
      <c r="V137" s="8">
        <f>SUMPRODUCT(SUMIFS(TaxableValuation[Taxable Gas &amp; Elec Utilities],TaxableValuation[Dist],$C137:$E137,TaxableValuation[Tif_NonTIF],$A$4))</f>
        <v>1667698</v>
      </c>
      <c r="W137" s="8">
        <f t="shared" si="2"/>
        <v>315773008</v>
      </c>
    </row>
    <row r="138" spans="1:23" x14ac:dyDescent="0.25">
      <c r="A138">
        <f>'Assessed Non-TIF_Combined'!A138</f>
        <v>2026</v>
      </c>
      <c r="B138" t="str">
        <f>'Assessed Non-TIF_Combined'!B138</f>
        <v>12</v>
      </c>
      <c r="C138" t="str">
        <f>'Assessed Non-TIF_Combined'!C138</f>
        <v>2862</v>
      </c>
      <c r="D138" t="str">
        <f>'Assessed Non-TIF_Combined'!D138</f>
        <v/>
      </c>
      <c r="E138" t="str">
        <f>'Assessed Non-TIF_Combined'!E138</f>
        <v/>
      </c>
      <c r="F138" t="str">
        <f>'Assessed Non-TIF_Combined'!F138</f>
        <v>2862</v>
      </c>
      <c r="G138" t="str">
        <f>'Assessed Non-TIF_Combined'!G138</f>
        <v>Hartley-Melvin-Sanborn</v>
      </c>
      <c r="H138" s="8">
        <f>SUMPRODUCT(SUMIFS(TaxableValuation[Taxable Residential],TaxableValuation[Dist],$C138:$E138,TaxableValuation[Tif_NonTIF],$A$4))</f>
        <v>112460373</v>
      </c>
      <c r="I138" s="8">
        <f>SUMPRODUCT(SUMIFS(TaxableValuation[Taxable Ag Land],TaxableValuation[Dist],$C138:$E138,TaxableValuation[Tif_NonTIF],$A$4))</f>
        <v>232813008</v>
      </c>
      <c r="J138" s="8">
        <f>SUMPRODUCT(SUMIFS(TaxableValuation[Taxable Ag Building],TaxableValuation[Dist],$C138:$E138,TaxableValuation[Tif_NonTIF],$A$4))</f>
        <v>23585450</v>
      </c>
      <c r="K138" s="8">
        <f>SUMPRODUCT(SUMIFS(TaxableValuation[Taxable Commercial],TaxableValuation[Dist],$C138:$E138,TaxableValuation[Tif_NonTIF],$A$4))</f>
        <v>51480856</v>
      </c>
      <c r="L138" s="8">
        <f>SUMPRODUCT(SUMIFS(TaxableValuation[Taxable Industrial],TaxableValuation[Dist],$C138:$E138,TaxableValuation[Tif_NonTIF],$A$4))</f>
        <v>133966482</v>
      </c>
      <c r="M138" s="8">
        <f>SUMPRODUCT(SUMIFS(TaxableValuation[Taxable Reserved],TaxableValuation[Dist],$C138:$E138,TaxableValuation[Tif_NonTIF],$A$4))</f>
        <v>0</v>
      </c>
      <c r="N138" s="8">
        <f>SUMPRODUCT(SUMIFS(TaxableValuation[Taxable Reserved2],TaxableValuation[Dist],$C138:$E138,TaxableValuation[Tif_NonTIF],$A$4))</f>
        <v>0</v>
      </c>
      <c r="O138" s="8">
        <f>SUMPRODUCT(SUMIFS(TaxableValuation[Taxable Railroads],TaxableValuation[Dist],$C138:$E138,TaxableValuation[Tif_NonTIF],$A$4))</f>
        <v>5074372</v>
      </c>
      <c r="P138" s="8">
        <f>SUMPRODUCT(SUMIFS(TaxableValuation[Taxable Utilities],TaxableValuation[Dist],$C138:$E138,TaxableValuation[Tif_NonTIF],$A$4))</f>
        <v>5010372</v>
      </c>
      <c r="Q138" s="8">
        <f>SUMPRODUCT(SUMIFS(TaxableValuation[Taxable Other],TaxableValuation[Dist],$C138:$E138,TaxableValuation[Tif_NonTIF],$A$4))</f>
        <v>0</v>
      </c>
      <c r="R138" s="8">
        <f>SUMPRODUCT(SUMIFS(TaxableValuation[Taxable Gross],TaxableValuation[Dist],$C138:$E138,TaxableValuation[Tif_NonTIF],$A$4))</f>
        <v>564390913</v>
      </c>
      <c r="S138" s="8">
        <f>SUMPRODUCT(SUMIFS(TaxableValuation[Taxable Military Exempt],TaxableValuation[Dist],$C138:$E138,TaxableValuation[Tif_NonTIF],$A$4))</f>
        <v>720000</v>
      </c>
      <c r="T138" s="8">
        <f>SUMPRODUCT(SUMIFS(TaxableValuation[Taxable Homestead Exempt],TaxableValuation[Dist],$C138:$E138,TaxableValuation[Tif_NonTIF],$A$4))</f>
        <v>2795000</v>
      </c>
      <c r="U138" s="8">
        <f>SUMPRODUCT(SUMIFS(TaxableValuation[Taxable Net],TaxableValuation[Dist],$C138:$E138,TaxableValuation[Tif_NonTIF],$A$4))</f>
        <v>560875913</v>
      </c>
      <c r="V138" s="8">
        <f>SUMPRODUCT(SUMIFS(TaxableValuation[Taxable Gas &amp; Elec Utilities],TaxableValuation[Dist],$C138:$E138,TaxableValuation[Tif_NonTIF],$A$4))</f>
        <v>22220652</v>
      </c>
      <c r="W138" s="8">
        <f t="shared" si="2"/>
        <v>583096565</v>
      </c>
    </row>
    <row r="139" spans="1:23" x14ac:dyDescent="0.25">
      <c r="A139">
        <f>'Assessed Non-TIF_Combined'!A139</f>
        <v>2026</v>
      </c>
      <c r="B139" t="str">
        <f>'Assessed Non-TIF_Combined'!B139</f>
        <v>10</v>
      </c>
      <c r="C139" t="str">
        <f>'Assessed Non-TIF_Combined'!C139</f>
        <v>2977</v>
      </c>
      <c r="D139" t="str">
        <f>'Assessed Non-TIF_Combined'!D139</f>
        <v/>
      </c>
      <c r="E139" t="str">
        <f>'Assessed Non-TIF_Combined'!E139</f>
        <v/>
      </c>
      <c r="F139" t="str">
        <f>'Assessed Non-TIF_Combined'!F139</f>
        <v>2977</v>
      </c>
      <c r="G139" t="str">
        <f>'Assessed Non-TIF_Combined'!G139</f>
        <v>Highland</v>
      </c>
      <c r="H139" s="8">
        <f>SUMPRODUCT(SUMIFS(TaxableValuation[Taxable Residential],TaxableValuation[Dist],$C139:$E139,TaxableValuation[Tif_NonTIF],$A$4))</f>
        <v>190605950</v>
      </c>
      <c r="I139" s="8">
        <f>SUMPRODUCT(SUMIFS(TaxableValuation[Taxable Ag Land],TaxableValuation[Dist],$C139:$E139,TaxableValuation[Tif_NonTIF],$A$4))</f>
        <v>77845517</v>
      </c>
      <c r="J139" s="8">
        <f>SUMPRODUCT(SUMIFS(TaxableValuation[Taxable Ag Building],TaxableValuation[Dist],$C139:$E139,TaxableValuation[Tif_NonTIF],$A$4))</f>
        <v>8620278</v>
      </c>
      <c r="K139" s="8">
        <f>SUMPRODUCT(SUMIFS(TaxableValuation[Taxable Commercial],TaxableValuation[Dist],$C139:$E139,TaxableValuation[Tif_NonTIF],$A$4))</f>
        <v>83047816</v>
      </c>
      <c r="L139" s="8">
        <f>SUMPRODUCT(SUMIFS(TaxableValuation[Taxable Industrial],TaxableValuation[Dist],$C139:$E139,TaxableValuation[Tif_NonTIF],$A$4))</f>
        <v>2723433</v>
      </c>
      <c r="M139" s="8">
        <f>SUMPRODUCT(SUMIFS(TaxableValuation[Taxable Reserved],TaxableValuation[Dist],$C139:$E139,TaxableValuation[Tif_NonTIF],$A$4))</f>
        <v>0</v>
      </c>
      <c r="N139" s="8">
        <f>SUMPRODUCT(SUMIFS(TaxableValuation[Taxable Reserved2],TaxableValuation[Dist],$C139:$E139,TaxableValuation[Tif_NonTIF],$A$4))</f>
        <v>0</v>
      </c>
      <c r="O139" s="8">
        <f>SUMPRODUCT(SUMIFS(TaxableValuation[Taxable Railroads],TaxableValuation[Dist],$C139:$E139,TaxableValuation[Tif_NonTIF],$A$4))</f>
        <v>1808698</v>
      </c>
      <c r="P139" s="8">
        <f>SUMPRODUCT(SUMIFS(TaxableValuation[Taxable Utilities],TaxableValuation[Dist],$C139:$E139,TaxableValuation[Tif_NonTIF],$A$4))</f>
        <v>8285451</v>
      </c>
      <c r="Q139" s="8">
        <f>SUMPRODUCT(SUMIFS(TaxableValuation[Taxable Other],TaxableValuation[Dist],$C139:$E139,TaxableValuation[Tif_NonTIF],$A$4))</f>
        <v>0</v>
      </c>
      <c r="R139" s="8">
        <f>SUMPRODUCT(SUMIFS(TaxableValuation[Taxable Gross],TaxableValuation[Dist],$C139:$E139,TaxableValuation[Tif_NonTIF],$A$4))</f>
        <v>372937143</v>
      </c>
      <c r="S139" s="8">
        <f>SUMPRODUCT(SUMIFS(TaxableValuation[Taxable Military Exempt],TaxableValuation[Dist],$C139:$E139,TaxableValuation[Tif_NonTIF],$A$4))</f>
        <v>632000</v>
      </c>
      <c r="T139" s="8">
        <f>SUMPRODUCT(SUMIFS(TaxableValuation[Taxable Homestead Exempt],TaxableValuation[Dist],$C139:$E139,TaxableValuation[Tif_NonTIF],$A$4))</f>
        <v>1930500</v>
      </c>
      <c r="U139" s="8">
        <f>SUMPRODUCT(SUMIFS(TaxableValuation[Taxable Net],TaxableValuation[Dist],$C139:$E139,TaxableValuation[Tif_NonTIF],$A$4))</f>
        <v>370374643</v>
      </c>
      <c r="V139" s="8">
        <f>SUMPRODUCT(SUMIFS(TaxableValuation[Taxable Gas &amp; Elec Utilities],TaxableValuation[Dist],$C139:$E139,TaxableValuation[Tif_NonTIF],$A$4))</f>
        <v>9473191</v>
      </c>
      <c r="W139" s="8">
        <f t="shared" si="2"/>
        <v>379847834</v>
      </c>
    </row>
    <row r="140" spans="1:23" x14ac:dyDescent="0.25">
      <c r="A140">
        <f>'Assessed Non-TIF_Combined'!A140</f>
        <v>2026</v>
      </c>
      <c r="B140" t="str">
        <f>'Assessed Non-TIF_Combined'!B140</f>
        <v>12</v>
      </c>
      <c r="C140" t="str">
        <f>'Assessed Non-TIF_Combined'!C140</f>
        <v>2988</v>
      </c>
      <c r="D140" t="str">
        <f>'Assessed Non-TIF_Combined'!D140</f>
        <v/>
      </c>
      <c r="E140" t="str">
        <f>'Assessed Non-TIF_Combined'!E140</f>
        <v/>
      </c>
      <c r="F140" t="str">
        <f>'Assessed Non-TIF_Combined'!F140</f>
        <v>2988</v>
      </c>
      <c r="G140" t="str">
        <f>'Assessed Non-TIF_Combined'!G140</f>
        <v>Hinton</v>
      </c>
      <c r="H140" s="8">
        <f>SUMPRODUCT(SUMIFS(TaxableValuation[Taxable Residential],TaxableValuation[Dist],$C140:$E140,TaxableValuation[Tif_NonTIF],$A$4))</f>
        <v>156474600</v>
      </c>
      <c r="I140" s="8">
        <f>SUMPRODUCT(SUMIFS(TaxableValuation[Taxable Ag Land],TaxableValuation[Dist],$C140:$E140,TaxableValuation[Tif_NonTIF],$A$4))</f>
        <v>90258733</v>
      </c>
      <c r="J140" s="8">
        <f>SUMPRODUCT(SUMIFS(TaxableValuation[Taxable Ag Building],TaxableValuation[Dist],$C140:$E140,TaxableValuation[Tif_NonTIF],$A$4))</f>
        <v>7313577</v>
      </c>
      <c r="K140" s="8">
        <f>SUMPRODUCT(SUMIFS(TaxableValuation[Taxable Commercial],TaxableValuation[Dist],$C140:$E140,TaxableValuation[Tif_NonTIF],$A$4))</f>
        <v>25683241</v>
      </c>
      <c r="L140" s="8">
        <f>SUMPRODUCT(SUMIFS(TaxableValuation[Taxable Industrial],TaxableValuation[Dist],$C140:$E140,TaxableValuation[Tif_NonTIF],$A$4))</f>
        <v>0</v>
      </c>
      <c r="M140" s="8">
        <f>SUMPRODUCT(SUMIFS(TaxableValuation[Taxable Reserved],TaxableValuation[Dist],$C140:$E140,TaxableValuation[Tif_NonTIF],$A$4))</f>
        <v>0</v>
      </c>
      <c r="N140" s="8">
        <f>SUMPRODUCT(SUMIFS(TaxableValuation[Taxable Reserved2],TaxableValuation[Dist],$C140:$E140,TaxableValuation[Tif_NonTIF],$A$4))</f>
        <v>0</v>
      </c>
      <c r="O140" s="8">
        <f>SUMPRODUCT(SUMIFS(TaxableValuation[Taxable Railroads],TaxableValuation[Dist],$C140:$E140,TaxableValuation[Tif_NonTIF],$A$4))</f>
        <v>12760906</v>
      </c>
      <c r="P140" s="8">
        <f>SUMPRODUCT(SUMIFS(TaxableValuation[Taxable Utilities],TaxableValuation[Dist],$C140:$E140,TaxableValuation[Tif_NonTIF],$A$4))</f>
        <v>1388475</v>
      </c>
      <c r="Q140" s="8">
        <f>SUMPRODUCT(SUMIFS(TaxableValuation[Taxable Other],TaxableValuation[Dist],$C140:$E140,TaxableValuation[Tif_NonTIF],$A$4))</f>
        <v>0</v>
      </c>
      <c r="R140" s="8">
        <f>SUMPRODUCT(SUMIFS(TaxableValuation[Taxable Gross],TaxableValuation[Dist],$C140:$E140,TaxableValuation[Tif_NonTIF],$A$4))</f>
        <v>293879532</v>
      </c>
      <c r="S140" s="8">
        <f>SUMPRODUCT(SUMIFS(TaxableValuation[Taxable Military Exempt],TaxableValuation[Dist],$C140:$E140,TaxableValuation[Tif_NonTIF],$A$4))</f>
        <v>644000</v>
      </c>
      <c r="T140" s="8">
        <f>SUMPRODUCT(SUMIFS(TaxableValuation[Taxable Homestead Exempt],TaxableValuation[Dist],$C140:$E140,TaxableValuation[Tif_NonTIF],$A$4))</f>
        <v>1696500</v>
      </c>
      <c r="U140" s="8">
        <f>SUMPRODUCT(SUMIFS(TaxableValuation[Taxable Net],TaxableValuation[Dist],$C140:$E140,TaxableValuation[Tif_NonTIF],$A$4))</f>
        <v>291539032</v>
      </c>
      <c r="V140" s="8">
        <f>SUMPRODUCT(SUMIFS(TaxableValuation[Taxable Gas &amp; Elec Utilities],TaxableValuation[Dist],$C140:$E140,TaxableValuation[Tif_NonTIF],$A$4))</f>
        <v>5916510</v>
      </c>
      <c r="W140" s="8">
        <f t="shared" si="2"/>
        <v>297455542</v>
      </c>
    </row>
    <row r="141" spans="1:23" x14ac:dyDescent="0.25">
      <c r="A141">
        <f>'Assessed Non-TIF_Combined'!A141</f>
        <v>2026</v>
      </c>
      <c r="B141" t="str">
        <f>'Assessed Non-TIF_Combined'!B141</f>
        <v>10</v>
      </c>
      <c r="C141" t="str">
        <f>'Assessed Non-TIF_Combined'!C141</f>
        <v>2766</v>
      </c>
      <c r="D141" t="str">
        <f>'Assessed Non-TIF_Combined'!D141</f>
        <v/>
      </c>
      <c r="E141" t="str">
        <f>'Assessed Non-TIF_Combined'!E141</f>
        <v/>
      </c>
      <c r="F141" t="str">
        <f>'Assessed Non-TIF_Combined'!F141</f>
        <v>2766</v>
      </c>
      <c r="G141" t="str">
        <f>'Assessed Non-TIF_Combined'!G141</f>
        <v>HLV</v>
      </c>
      <c r="H141" s="8">
        <f>SUMPRODUCT(SUMIFS(TaxableValuation[Taxable Residential],TaxableValuation[Dist],$C141:$E141,TaxableValuation[Tif_NonTIF],$A$4))</f>
        <v>61935345</v>
      </c>
      <c r="I141" s="8">
        <f>SUMPRODUCT(SUMIFS(TaxableValuation[Taxable Ag Land],TaxableValuation[Dist],$C141:$E141,TaxableValuation[Tif_NonTIF],$A$4))</f>
        <v>91349302</v>
      </c>
      <c r="J141" s="8">
        <f>SUMPRODUCT(SUMIFS(TaxableValuation[Taxable Ag Building],TaxableValuation[Dist],$C141:$E141,TaxableValuation[Tif_NonTIF],$A$4))</f>
        <v>4638820</v>
      </c>
      <c r="K141" s="8">
        <f>SUMPRODUCT(SUMIFS(TaxableValuation[Taxable Commercial],TaxableValuation[Dist],$C141:$E141,TaxableValuation[Tif_NonTIF],$A$4))</f>
        <v>14030730</v>
      </c>
      <c r="L141" s="8">
        <f>SUMPRODUCT(SUMIFS(TaxableValuation[Taxable Industrial],TaxableValuation[Dist],$C141:$E141,TaxableValuation[Tif_NonTIF],$A$4))</f>
        <v>4622476</v>
      </c>
      <c r="M141" s="8">
        <f>SUMPRODUCT(SUMIFS(TaxableValuation[Taxable Reserved],TaxableValuation[Dist],$C141:$E141,TaxableValuation[Tif_NonTIF],$A$4))</f>
        <v>0</v>
      </c>
      <c r="N141" s="8">
        <f>SUMPRODUCT(SUMIFS(TaxableValuation[Taxable Reserved2],TaxableValuation[Dist],$C141:$E141,TaxableValuation[Tif_NonTIF],$A$4))</f>
        <v>0</v>
      </c>
      <c r="O141" s="8">
        <f>SUMPRODUCT(SUMIFS(TaxableValuation[Taxable Railroads],TaxableValuation[Dist],$C141:$E141,TaxableValuation[Tif_NonTIF],$A$4))</f>
        <v>2740798</v>
      </c>
      <c r="P141" s="8">
        <f>SUMPRODUCT(SUMIFS(TaxableValuation[Taxable Utilities],TaxableValuation[Dist],$C141:$E141,TaxableValuation[Tif_NonTIF],$A$4))</f>
        <v>10455091</v>
      </c>
      <c r="Q141" s="8">
        <f>SUMPRODUCT(SUMIFS(TaxableValuation[Taxable Other],TaxableValuation[Dist],$C141:$E141,TaxableValuation[Tif_NonTIF],$A$4))</f>
        <v>0</v>
      </c>
      <c r="R141" s="8">
        <f>SUMPRODUCT(SUMIFS(TaxableValuation[Taxable Gross],TaxableValuation[Dist],$C141:$E141,TaxableValuation[Tif_NonTIF],$A$4))</f>
        <v>189772562</v>
      </c>
      <c r="S141" s="8">
        <f>SUMPRODUCT(SUMIFS(TaxableValuation[Taxable Military Exempt],TaxableValuation[Dist],$C141:$E141,TaxableValuation[Tif_NonTIF],$A$4))</f>
        <v>344000</v>
      </c>
      <c r="T141" s="8">
        <f>SUMPRODUCT(SUMIFS(TaxableValuation[Taxable Homestead Exempt],TaxableValuation[Dist],$C141:$E141,TaxableValuation[Tif_NonTIF],$A$4))</f>
        <v>1378000</v>
      </c>
      <c r="U141" s="8">
        <f>SUMPRODUCT(SUMIFS(TaxableValuation[Taxable Net],TaxableValuation[Dist],$C141:$E141,TaxableValuation[Tif_NonTIF],$A$4))</f>
        <v>188050562</v>
      </c>
      <c r="V141" s="8">
        <f>SUMPRODUCT(SUMIFS(TaxableValuation[Taxable Gas &amp; Elec Utilities],TaxableValuation[Dist],$C141:$E141,TaxableValuation[Tif_NonTIF],$A$4))</f>
        <v>3171498</v>
      </c>
      <c r="W141" s="8">
        <f t="shared" si="2"/>
        <v>191222060</v>
      </c>
    </row>
    <row r="142" spans="1:23" x14ac:dyDescent="0.25">
      <c r="A142">
        <f>'Assessed Non-TIF_Combined'!A142</f>
        <v>2026</v>
      </c>
      <c r="B142" t="str">
        <f>'Assessed Non-TIF_Combined'!B142</f>
        <v>01</v>
      </c>
      <c r="C142" t="str">
        <f>'Assessed Non-TIF_Combined'!C142</f>
        <v>3029</v>
      </c>
      <c r="D142" t="str">
        <f>'Assessed Non-TIF_Combined'!D142</f>
        <v/>
      </c>
      <c r="E142" t="str">
        <f>'Assessed Non-TIF_Combined'!E142</f>
        <v/>
      </c>
      <c r="F142" t="str">
        <f>'Assessed Non-TIF_Combined'!F142</f>
        <v>3029</v>
      </c>
      <c r="G142" t="str">
        <f>'Assessed Non-TIF_Combined'!G142</f>
        <v>Howard-Winneshiek</v>
      </c>
      <c r="H142" s="8">
        <f>SUMPRODUCT(SUMIFS(TaxableValuation[Taxable Residential],TaxableValuation[Dist],$C142:$E142,TaxableValuation[Tif_NonTIF],$A$4))</f>
        <v>272494844</v>
      </c>
      <c r="I142" s="8">
        <f>SUMPRODUCT(SUMIFS(TaxableValuation[Taxable Ag Land],TaxableValuation[Dist],$C142:$E142,TaxableValuation[Tif_NonTIF],$A$4))</f>
        <v>267027438</v>
      </c>
      <c r="J142" s="8">
        <f>SUMPRODUCT(SUMIFS(TaxableValuation[Taxable Ag Building],TaxableValuation[Dist],$C142:$E142,TaxableValuation[Tif_NonTIF],$A$4))</f>
        <v>29140291</v>
      </c>
      <c r="K142" s="8">
        <f>SUMPRODUCT(SUMIFS(TaxableValuation[Taxable Commercial],TaxableValuation[Dist],$C142:$E142,TaxableValuation[Tif_NonTIF],$A$4))</f>
        <v>55029411</v>
      </c>
      <c r="L142" s="8">
        <f>SUMPRODUCT(SUMIFS(TaxableValuation[Taxable Industrial],TaxableValuation[Dist],$C142:$E142,TaxableValuation[Tif_NonTIF],$A$4))</f>
        <v>37955725</v>
      </c>
      <c r="M142" s="8">
        <f>SUMPRODUCT(SUMIFS(TaxableValuation[Taxable Reserved],TaxableValuation[Dist],$C142:$E142,TaxableValuation[Tif_NonTIF],$A$4))</f>
        <v>0</v>
      </c>
      <c r="N142" s="8">
        <f>SUMPRODUCT(SUMIFS(TaxableValuation[Taxable Reserved2],TaxableValuation[Dist],$C142:$E142,TaxableValuation[Tif_NonTIF],$A$4))</f>
        <v>0</v>
      </c>
      <c r="O142" s="8">
        <f>SUMPRODUCT(SUMIFS(TaxableValuation[Taxable Railroads],TaxableValuation[Dist],$C142:$E142,TaxableValuation[Tif_NonTIF],$A$4))</f>
        <v>0</v>
      </c>
      <c r="P142" s="8">
        <f>SUMPRODUCT(SUMIFS(TaxableValuation[Taxable Utilities],TaxableValuation[Dist],$C142:$E142,TaxableValuation[Tif_NonTIF],$A$4))</f>
        <v>10286333</v>
      </c>
      <c r="Q142" s="8">
        <f>SUMPRODUCT(SUMIFS(TaxableValuation[Taxable Other],TaxableValuation[Dist],$C142:$E142,TaxableValuation[Tif_NonTIF],$A$4))</f>
        <v>0</v>
      </c>
      <c r="R142" s="8">
        <f>SUMPRODUCT(SUMIFS(TaxableValuation[Taxable Gross],TaxableValuation[Dist],$C142:$E142,TaxableValuation[Tif_NonTIF],$A$4))</f>
        <v>671934042</v>
      </c>
      <c r="S142" s="8">
        <f>SUMPRODUCT(SUMIFS(TaxableValuation[Taxable Military Exempt],TaxableValuation[Dist],$C142:$E142,TaxableValuation[Tif_NonTIF],$A$4))</f>
        <v>1304000</v>
      </c>
      <c r="T142" s="8">
        <f>SUMPRODUCT(SUMIFS(TaxableValuation[Taxable Homestead Exempt],TaxableValuation[Dist],$C142:$E142,TaxableValuation[Tif_NonTIF],$A$4))</f>
        <v>3997500</v>
      </c>
      <c r="U142" s="8">
        <f>SUMPRODUCT(SUMIFS(TaxableValuation[Taxable Net],TaxableValuation[Dist],$C142:$E142,TaxableValuation[Tif_NonTIF],$A$4))</f>
        <v>666632542</v>
      </c>
      <c r="V142" s="8">
        <f>SUMPRODUCT(SUMIFS(TaxableValuation[Taxable Gas &amp; Elec Utilities],TaxableValuation[Dist],$C142:$E142,TaxableValuation[Tif_NonTIF],$A$4))</f>
        <v>4896113</v>
      </c>
      <c r="W142" s="8">
        <f t="shared" si="2"/>
        <v>671528655</v>
      </c>
    </row>
    <row r="143" spans="1:23" x14ac:dyDescent="0.25">
      <c r="A143">
        <f>'Assessed Non-TIF_Combined'!A143</f>
        <v>2026</v>
      </c>
      <c r="B143" t="str">
        <f>'Assessed Non-TIF_Combined'!B143</f>
        <v>07</v>
      </c>
      <c r="C143" t="str">
        <f>'Assessed Non-TIF_Combined'!C143</f>
        <v>3033</v>
      </c>
      <c r="D143" t="str">
        <f>'Assessed Non-TIF_Combined'!D143</f>
        <v/>
      </c>
      <c r="E143" t="str">
        <f>'Assessed Non-TIF_Combined'!E143</f>
        <v/>
      </c>
      <c r="F143" t="str">
        <f>'Assessed Non-TIF_Combined'!F143</f>
        <v>3033</v>
      </c>
      <c r="G143" t="str">
        <f>'Assessed Non-TIF_Combined'!G143</f>
        <v>Hubbard-Radcliffe</v>
      </c>
      <c r="H143" s="8">
        <f>SUMPRODUCT(SUMIFS(TaxableValuation[Taxable Residential],TaxableValuation[Dist],$C143:$E143,TaxableValuation[Tif_NonTIF],$A$4))</f>
        <v>69962892</v>
      </c>
      <c r="I143" s="8">
        <f>SUMPRODUCT(SUMIFS(TaxableValuation[Taxable Ag Land],TaxableValuation[Dist],$C143:$E143,TaxableValuation[Tif_NonTIF],$A$4))</f>
        <v>163045378</v>
      </c>
      <c r="J143" s="8">
        <f>SUMPRODUCT(SUMIFS(TaxableValuation[Taxable Ag Building],TaxableValuation[Dist],$C143:$E143,TaxableValuation[Tif_NonTIF],$A$4))</f>
        <v>14878607</v>
      </c>
      <c r="K143" s="8">
        <f>SUMPRODUCT(SUMIFS(TaxableValuation[Taxable Commercial],TaxableValuation[Dist],$C143:$E143,TaxableValuation[Tif_NonTIF],$A$4))</f>
        <v>20354598</v>
      </c>
      <c r="L143" s="8">
        <f>SUMPRODUCT(SUMIFS(TaxableValuation[Taxable Industrial],TaxableValuation[Dist],$C143:$E143,TaxableValuation[Tif_NonTIF],$A$4))</f>
        <v>39665663</v>
      </c>
      <c r="M143" s="8">
        <f>SUMPRODUCT(SUMIFS(TaxableValuation[Taxable Reserved],TaxableValuation[Dist],$C143:$E143,TaxableValuation[Tif_NonTIF],$A$4))</f>
        <v>0</v>
      </c>
      <c r="N143" s="8">
        <f>SUMPRODUCT(SUMIFS(TaxableValuation[Taxable Reserved2],TaxableValuation[Dist],$C143:$E143,TaxableValuation[Tif_NonTIF],$A$4))</f>
        <v>0</v>
      </c>
      <c r="O143" s="8">
        <f>SUMPRODUCT(SUMIFS(TaxableValuation[Taxable Railroads],TaxableValuation[Dist],$C143:$E143,TaxableValuation[Tif_NonTIF],$A$4))</f>
        <v>16885193</v>
      </c>
      <c r="P143" s="8">
        <f>SUMPRODUCT(SUMIFS(TaxableValuation[Taxable Utilities],TaxableValuation[Dist],$C143:$E143,TaxableValuation[Tif_NonTIF],$A$4))</f>
        <v>15036511</v>
      </c>
      <c r="Q143" s="8">
        <f>SUMPRODUCT(SUMIFS(TaxableValuation[Taxable Other],TaxableValuation[Dist],$C143:$E143,TaxableValuation[Tif_NonTIF],$A$4))</f>
        <v>0</v>
      </c>
      <c r="R143" s="8">
        <f>SUMPRODUCT(SUMIFS(TaxableValuation[Taxable Gross],TaxableValuation[Dist],$C143:$E143,TaxableValuation[Tif_NonTIF],$A$4))</f>
        <v>339828842</v>
      </c>
      <c r="S143" s="8">
        <f>SUMPRODUCT(SUMIFS(TaxableValuation[Taxable Military Exempt],TaxableValuation[Dist],$C143:$E143,TaxableValuation[Tif_NonTIF],$A$4))</f>
        <v>548000</v>
      </c>
      <c r="T143" s="8">
        <f>SUMPRODUCT(SUMIFS(TaxableValuation[Taxable Homestead Exempt],TaxableValuation[Dist],$C143:$E143,TaxableValuation[Tif_NonTIF],$A$4))</f>
        <v>1186250</v>
      </c>
      <c r="U143" s="8">
        <f>SUMPRODUCT(SUMIFS(TaxableValuation[Taxable Net],TaxableValuation[Dist],$C143:$E143,TaxableValuation[Tif_NonTIF],$A$4))</f>
        <v>338094592</v>
      </c>
      <c r="V143" s="8">
        <f>SUMPRODUCT(SUMIFS(TaxableValuation[Taxable Gas &amp; Elec Utilities],TaxableValuation[Dist],$C143:$E143,TaxableValuation[Tif_NonTIF],$A$4))</f>
        <v>3754430</v>
      </c>
      <c r="W143" s="8">
        <f t="shared" si="2"/>
        <v>341849022</v>
      </c>
    </row>
    <row r="144" spans="1:23" x14ac:dyDescent="0.25">
      <c r="A144">
        <f>'Assessed Non-TIF_Combined'!A144</f>
        <v>2026</v>
      </c>
      <c r="B144" t="str">
        <f>'Assessed Non-TIF_Combined'!B144</f>
        <v>07</v>
      </c>
      <c r="C144" t="str">
        <f>'Assessed Non-TIF_Combined'!C144</f>
        <v>3042</v>
      </c>
      <c r="D144" t="str">
        <f>'Assessed Non-TIF_Combined'!D144</f>
        <v/>
      </c>
      <c r="E144" t="str">
        <f>'Assessed Non-TIF_Combined'!E144</f>
        <v/>
      </c>
      <c r="F144" t="str">
        <f>'Assessed Non-TIF_Combined'!F144</f>
        <v>3042</v>
      </c>
      <c r="G144" t="str">
        <f>'Assessed Non-TIF_Combined'!G144</f>
        <v>Hudson</v>
      </c>
      <c r="H144" s="8">
        <f>SUMPRODUCT(SUMIFS(TaxableValuation[Taxable Residential],TaxableValuation[Dist],$C144:$E144,TaxableValuation[Tif_NonTIF],$A$4))</f>
        <v>141287913</v>
      </c>
      <c r="I144" s="8">
        <f>SUMPRODUCT(SUMIFS(TaxableValuation[Taxable Ag Land],TaxableValuation[Dist],$C144:$E144,TaxableValuation[Tif_NonTIF],$A$4))</f>
        <v>51843206</v>
      </c>
      <c r="J144" s="8">
        <f>SUMPRODUCT(SUMIFS(TaxableValuation[Taxable Ag Building],TaxableValuation[Dist],$C144:$E144,TaxableValuation[Tif_NonTIF],$A$4))</f>
        <v>2753629</v>
      </c>
      <c r="K144" s="8">
        <f>SUMPRODUCT(SUMIFS(TaxableValuation[Taxable Commercial],TaxableValuation[Dist],$C144:$E144,TaxableValuation[Tif_NonTIF],$A$4))</f>
        <v>18774299</v>
      </c>
      <c r="L144" s="8">
        <f>SUMPRODUCT(SUMIFS(TaxableValuation[Taxable Industrial],TaxableValuation[Dist],$C144:$E144,TaxableValuation[Tif_NonTIF],$A$4))</f>
        <v>8942021</v>
      </c>
      <c r="M144" s="8">
        <f>SUMPRODUCT(SUMIFS(TaxableValuation[Taxable Reserved],TaxableValuation[Dist],$C144:$E144,TaxableValuation[Tif_NonTIF],$A$4))</f>
        <v>0</v>
      </c>
      <c r="N144" s="8">
        <f>SUMPRODUCT(SUMIFS(TaxableValuation[Taxable Reserved2],TaxableValuation[Dist],$C144:$E144,TaxableValuation[Tif_NonTIF],$A$4))</f>
        <v>0</v>
      </c>
      <c r="O144" s="8">
        <f>SUMPRODUCT(SUMIFS(TaxableValuation[Taxable Railroads],TaxableValuation[Dist],$C144:$E144,TaxableValuation[Tif_NonTIF],$A$4))</f>
        <v>0</v>
      </c>
      <c r="P144" s="8">
        <f>SUMPRODUCT(SUMIFS(TaxableValuation[Taxable Utilities],TaxableValuation[Dist],$C144:$E144,TaxableValuation[Tif_NonTIF],$A$4))</f>
        <v>8356725</v>
      </c>
      <c r="Q144" s="8">
        <f>SUMPRODUCT(SUMIFS(TaxableValuation[Taxable Other],TaxableValuation[Dist],$C144:$E144,TaxableValuation[Tif_NonTIF],$A$4))</f>
        <v>0</v>
      </c>
      <c r="R144" s="8">
        <f>SUMPRODUCT(SUMIFS(TaxableValuation[Taxable Gross],TaxableValuation[Dist],$C144:$E144,TaxableValuation[Tif_NonTIF],$A$4))</f>
        <v>231957793</v>
      </c>
      <c r="S144" s="8">
        <f>SUMPRODUCT(SUMIFS(TaxableValuation[Taxable Military Exempt],TaxableValuation[Dist],$C144:$E144,TaxableValuation[Tif_NonTIF],$A$4))</f>
        <v>440000</v>
      </c>
      <c r="T144" s="8">
        <f>SUMPRODUCT(SUMIFS(TaxableValuation[Taxable Homestead Exempt],TaxableValuation[Dist],$C144:$E144,TaxableValuation[Tif_NonTIF],$A$4))</f>
        <v>2294500</v>
      </c>
      <c r="U144" s="8">
        <f>SUMPRODUCT(SUMIFS(TaxableValuation[Taxable Net],TaxableValuation[Dist],$C144:$E144,TaxableValuation[Tif_NonTIF],$A$4))</f>
        <v>229223293</v>
      </c>
      <c r="V144" s="8">
        <f>SUMPRODUCT(SUMIFS(TaxableValuation[Taxable Gas &amp; Elec Utilities],TaxableValuation[Dist],$C144:$E144,TaxableValuation[Tif_NonTIF],$A$4))</f>
        <v>1609411</v>
      </c>
      <c r="W144" s="8">
        <f t="shared" si="2"/>
        <v>230832704</v>
      </c>
    </row>
    <row r="145" spans="1:23" x14ac:dyDescent="0.25">
      <c r="A145">
        <f>'Assessed Non-TIF_Combined'!A145</f>
        <v>2026</v>
      </c>
      <c r="B145" t="str">
        <f>'Assessed Non-TIF_Combined'!B145</f>
        <v>05</v>
      </c>
      <c r="C145" t="str">
        <f>'Assessed Non-TIF_Combined'!C145</f>
        <v>3060</v>
      </c>
      <c r="D145" t="str">
        <f>'Assessed Non-TIF_Combined'!D145</f>
        <v/>
      </c>
      <c r="E145" t="str">
        <f>'Assessed Non-TIF_Combined'!E145</f>
        <v/>
      </c>
      <c r="F145" t="str">
        <f>'Assessed Non-TIF_Combined'!F145</f>
        <v>3060</v>
      </c>
      <c r="G145" t="str">
        <f>'Assessed Non-TIF_Combined'!G145</f>
        <v>Humboldt</v>
      </c>
      <c r="H145" s="8">
        <f>SUMPRODUCT(SUMIFS(TaxableValuation[Taxable Residential],TaxableValuation[Dist],$C145:$E145,TaxableValuation[Tif_NonTIF],$A$4))</f>
        <v>254770099</v>
      </c>
      <c r="I145" s="8">
        <f>SUMPRODUCT(SUMIFS(TaxableValuation[Taxable Ag Land],TaxableValuation[Dist],$C145:$E145,TaxableValuation[Tif_NonTIF],$A$4))</f>
        <v>195965380</v>
      </c>
      <c r="J145" s="8">
        <f>SUMPRODUCT(SUMIFS(TaxableValuation[Taxable Ag Building],TaxableValuation[Dist],$C145:$E145,TaxableValuation[Tif_NonTIF],$A$4))</f>
        <v>10403049</v>
      </c>
      <c r="K145" s="8">
        <f>SUMPRODUCT(SUMIFS(TaxableValuation[Taxable Commercial],TaxableValuation[Dist],$C145:$E145,TaxableValuation[Tif_NonTIF],$A$4))</f>
        <v>73408012</v>
      </c>
      <c r="L145" s="8">
        <f>SUMPRODUCT(SUMIFS(TaxableValuation[Taxable Industrial],TaxableValuation[Dist],$C145:$E145,TaxableValuation[Tif_NonTIF],$A$4))</f>
        <v>36972882</v>
      </c>
      <c r="M145" s="8">
        <f>SUMPRODUCT(SUMIFS(TaxableValuation[Taxable Reserved],TaxableValuation[Dist],$C145:$E145,TaxableValuation[Tif_NonTIF],$A$4))</f>
        <v>0</v>
      </c>
      <c r="N145" s="8">
        <f>SUMPRODUCT(SUMIFS(TaxableValuation[Taxable Reserved2],TaxableValuation[Dist],$C145:$E145,TaxableValuation[Tif_NonTIF],$A$4))</f>
        <v>0</v>
      </c>
      <c r="O145" s="8">
        <f>SUMPRODUCT(SUMIFS(TaxableValuation[Taxable Railroads],TaxableValuation[Dist],$C145:$E145,TaxableValuation[Tif_NonTIF],$A$4))</f>
        <v>16620716</v>
      </c>
      <c r="P145" s="8">
        <f>SUMPRODUCT(SUMIFS(TaxableValuation[Taxable Utilities],TaxableValuation[Dist],$C145:$E145,TaxableValuation[Tif_NonTIF],$A$4))</f>
        <v>746022</v>
      </c>
      <c r="Q145" s="8">
        <f>SUMPRODUCT(SUMIFS(TaxableValuation[Taxable Other],TaxableValuation[Dist],$C145:$E145,TaxableValuation[Tif_NonTIF],$A$4))</f>
        <v>146492</v>
      </c>
      <c r="R145" s="8">
        <f>SUMPRODUCT(SUMIFS(TaxableValuation[Taxable Gross],TaxableValuation[Dist],$C145:$E145,TaxableValuation[Tif_NonTIF],$A$4))</f>
        <v>589032652</v>
      </c>
      <c r="S145" s="8">
        <f>SUMPRODUCT(SUMIFS(TaxableValuation[Taxable Military Exempt],TaxableValuation[Dist],$C145:$E145,TaxableValuation[Tif_NonTIF],$A$4))</f>
        <v>1262864</v>
      </c>
      <c r="T145" s="8">
        <f>SUMPRODUCT(SUMIFS(TaxableValuation[Taxable Homestead Exempt],TaxableValuation[Dist],$C145:$E145,TaxableValuation[Tif_NonTIF],$A$4))</f>
        <v>2249000</v>
      </c>
      <c r="U145" s="8">
        <f>SUMPRODUCT(SUMIFS(TaxableValuation[Taxable Net],TaxableValuation[Dist],$C145:$E145,TaxableValuation[Tif_NonTIF],$A$4))</f>
        <v>585520788</v>
      </c>
      <c r="V145" s="8">
        <f>SUMPRODUCT(SUMIFS(TaxableValuation[Taxable Gas &amp; Elec Utilities],TaxableValuation[Dist],$C145:$E145,TaxableValuation[Tif_NonTIF],$A$4))</f>
        <v>22752553</v>
      </c>
      <c r="W145" s="8">
        <f t="shared" si="2"/>
        <v>608273341</v>
      </c>
    </row>
    <row r="146" spans="1:23" x14ac:dyDescent="0.25">
      <c r="A146">
        <f>'Assessed Non-TIF_Combined'!A146</f>
        <v>2026</v>
      </c>
      <c r="B146" t="str">
        <f>'Assessed Non-TIF_Combined'!B146</f>
        <v>13</v>
      </c>
      <c r="C146" t="str">
        <f>'Assessed Non-TIF_Combined'!C146</f>
        <v>3168</v>
      </c>
      <c r="D146" t="str">
        <f>'Assessed Non-TIF_Combined'!D146</f>
        <v/>
      </c>
      <c r="E146" t="str">
        <f>'Assessed Non-TIF_Combined'!E146</f>
        <v/>
      </c>
      <c r="F146" t="str">
        <f>'Assessed Non-TIF_Combined'!F146</f>
        <v>3168</v>
      </c>
      <c r="G146" t="str">
        <f>'Assessed Non-TIF_Combined'!G146</f>
        <v>IKM-Manning</v>
      </c>
      <c r="H146" s="8">
        <f>SUMPRODUCT(SUMIFS(TaxableValuation[Taxable Residential],TaxableValuation[Dist],$C146:$E146,TaxableValuation[Tif_NonTIF],$A$4))</f>
        <v>135726414</v>
      </c>
      <c r="I146" s="8">
        <f>SUMPRODUCT(SUMIFS(TaxableValuation[Taxable Ag Land],TaxableValuation[Dist],$C146:$E146,TaxableValuation[Tif_NonTIF],$A$4))</f>
        <v>293474459</v>
      </c>
      <c r="J146" s="8">
        <f>SUMPRODUCT(SUMIFS(TaxableValuation[Taxable Ag Building],TaxableValuation[Dist],$C146:$E146,TaxableValuation[Tif_NonTIF],$A$4))</f>
        <v>21963915</v>
      </c>
      <c r="K146" s="8">
        <f>SUMPRODUCT(SUMIFS(TaxableValuation[Taxable Commercial],TaxableValuation[Dist],$C146:$E146,TaxableValuation[Tif_NonTIF],$A$4))</f>
        <v>26707378</v>
      </c>
      <c r="L146" s="8">
        <f>SUMPRODUCT(SUMIFS(TaxableValuation[Taxable Industrial],TaxableValuation[Dist],$C146:$E146,TaxableValuation[Tif_NonTIF],$A$4))</f>
        <v>8569255</v>
      </c>
      <c r="M146" s="8">
        <f>SUMPRODUCT(SUMIFS(TaxableValuation[Taxable Reserved],TaxableValuation[Dist],$C146:$E146,TaxableValuation[Tif_NonTIF],$A$4))</f>
        <v>0</v>
      </c>
      <c r="N146" s="8">
        <f>SUMPRODUCT(SUMIFS(TaxableValuation[Taxable Reserved2],TaxableValuation[Dist],$C146:$E146,TaxableValuation[Tif_NonTIF],$A$4))</f>
        <v>0</v>
      </c>
      <c r="O146" s="8">
        <f>SUMPRODUCT(SUMIFS(TaxableValuation[Taxable Railroads],TaxableValuation[Dist],$C146:$E146,TaxableValuation[Tif_NonTIF],$A$4))</f>
        <v>21455420</v>
      </c>
      <c r="P146" s="8">
        <f>SUMPRODUCT(SUMIFS(TaxableValuation[Taxable Utilities],TaxableValuation[Dist],$C146:$E146,TaxableValuation[Tif_NonTIF],$A$4))</f>
        <v>1780108</v>
      </c>
      <c r="Q146" s="8">
        <f>SUMPRODUCT(SUMIFS(TaxableValuation[Taxable Other],TaxableValuation[Dist],$C146:$E146,TaxableValuation[Tif_NonTIF],$A$4))</f>
        <v>0</v>
      </c>
      <c r="R146" s="8">
        <f>SUMPRODUCT(SUMIFS(TaxableValuation[Taxable Gross],TaxableValuation[Dist],$C146:$E146,TaxableValuation[Tif_NonTIF],$A$4))</f>
        <v>509676949</v>
      </c>
      <c r="S146" s="8">
        <f>SUMPRODUCT(SUMIFS(TaxableValuation[Taxable Military Exempt],TaxableValuation[Dist],$C146:$E146,TaxableValuation[Tif_NonTIF],$A$4))</f>
        <v>836000</v>
      </c>
      <c r="T146" s="8">
        <f>SUMPRODUCT(SUMIFS(TaxableValuation[Taxable Homestead Exempt],TaxableValuation[Dist],$C146:$E146,TaxableValuation[Tif_NonTIF],$A$4))</f>
        <v>2795000</v>
      </c>
      <c r="U146" s="8">
        <f>SUMPRODUCT(SUMIFS(TaxableValuation[Taxable Net],TaxableValuation[Dist],$C146:$E146,TaxableValuation[Tif_NonTIF],$A$4))</f>
        <v>506045949</v>
      </c>
      <c r="V146" s="8">
        <f>SUMPRODUCT(SUMIFS(TaxableValuation[Taxable Gas &amp; Elec Utilities],TaxableValuation[Dist],$C146:$E146,TaxableValuation[Tif_NonTIF],$A$4))</f>
        <v>4534982</v>
      </c>
      <c r="W146" s="8">
        <f t="shared" si="2"/>
        <v>510580931</v>
      </c>
    </row>
    <row r="147" spans="1:23" x14ac:dyDescent="0.25">
      <c r="A147">
        <f>'Assessed Non-TIF_Combined'!A147</f>
        <v>2026</v>
      </c>
      <c r="B147" t="str">
        <f>'Assessed Non-TIF_Combined'!B147</f>
        <v>07</v>
      </c>
      <c r="C147" t="str">
        <f>'Assessed Non-TIF_Combined'!C147</f>
        <v>3105</v>
      </c>
      <c r="D147" t="str">
        <f>'Assessed Non-TIF_Combined'!D147</f>
        <v/>
      </c>
      <c r="E147" t="str">
        <f>'Assessed Non-TIF_Combined'!E147</f>
        <v/>
      </c>
      <c r="F147" t="str">
        <f>'Assessed Non-TIF_Combined'!F147</f>
        <v>3105</v>
      </c>
      <c r="G147" t="str">
        <f>'Assessed Non-TIF_Combined'!G147</f>
        <v>Independence</v>
      </c>
      <c r="H147" s="8">
        <f>SUMPRODUCT(SUMIFS(TaxableValuation[Taxable Residential],TaxableValuation[Dist],$C147:$E147,TaxableValuation[Tif_NonTIF],$A$4))</f>
        <v>301279296</v>
      </c>
      <c r="I147" s="8">
        <f>SUMPRODUCT(SUMIFS(TaxableValuation[Taxable Ag Land],TaxableValuation[Dist],$C147:$E147,TaxableValuation[Tif_NonTIF],$A$4))</f>
        <v>136465065</v>
      </c>
      <c r="J147" s="8">
        <f>SUMPRODUCT(SUMIFS(TaxableValuation[Taxable Ag Building],TaxableValuation[Dist],$C147:$E147,TaxableValuation[Tif_NonTIF],$A$4))</f>
        <v>9273905</v>
      </c>
      <c r="K147" s="8">
        <f>SUMPRODUCT(SUMIFS(TaxableValuation[Taxable Commercial],TaxableValuation[Dist],$C147:$E147,TaxableValuation[Tif_NonTIF],$A$4))</f>
        <v>67081139</v>
      </c>
      <c r="L147" s="8">
        <f>SUMPRODUCT(SUMIFS(TaxableValuation[Taxable Industrial],TaxableValuation[Dist],$C147:$E147,TaxableValuation[Tif_NonTIF],$A$4))</f>
        <v>18943665</v>
      </c>
      <c r="M147" s="8">
        <f>SUMPRODUCT(SUMIFS(TaxableValuation[Taxable Reserved],TaxableValuation[Dist],$C147:$E147,TaxableValuation[Tif_NonTIF],$A$4))</f>
        <v>0</v>
      </c>
      <c r="N147" s="8">
        <f>SUMPRODUCT(SUMIFS(TaxableValuation[Taxable Reserved2],TaxableValuation[Dist],$C147:$E147,TaxableValuation[Tif_NonTIF],$A$4))</f>
        <v>0</v>
      </c>
      <c r="O147" s="8">
        <f>SUMPRODUCT(SUMIFS(TaxableValuation[Taxable Railroads],TaxableValuation[Dist],$C147:$E147,TaxableValuation[Tif_NonTIF],$A$4))</f>
        <v>2510845</v>
      </c>
      <c r="P147" s="8">
        <f>SUMPRODUCT(SUMIFS(TaxableValuation[Taxable Utilities],TaxableValuation[Dist],$C147:$E147,TaxableValuation[Tif_NonTIF],$A$4))</f>
        <v>6309584</v>
      </c>
      <c r="Q147" s="8">
        <f>SUMPRODUCT(SUMIFS(TaxableValuation[Taxable Other],TaxableValuation[Dist],$C147:$E147,TaxableValuation[Tif_NonTIF],$A$4))</f>
        <v>0</v>
      </c>
      <c r="R147" s="8">
        <f>SUMPRODUCT(SUMIFS(TaxableValuation[Taxable Gross],TaxableValuation[Dist],$C147:$E147,TaxableValuation[Tif_NonTIF],$A$4))</f>
        <v>541863499</v>
      </c>
      <c r="S147" s="8">
        <f>SUMPRODUCT(SUMIFS(TaxableValuation[Taxable Military Exempt],TaxableValuation[Dist],$C147:$E147,TaxableValuation[Tif_NonTIF],$A$4))</f>
        <v>1594267</v>
      </c>
      <c r="T147" s="8">
        <f>SUMPRODUCT(SUMIFS(TaxableValuation[Taxable Homestead Exempt],TaxableValuation[Dist],$C147:$E147,TaxableValuation[Tif_NonTIF],$A$4))</f>
        <v>6279000</v>
      </c>
      <c r="U147" s="8">
        <f>SUMPRODUCT(SUMIFS(TaxableValuation[Taxable Net],TaxableValuation[Dist],$C147:$E147,TaxableValuation[Tif_NonTIF],$A$4))</f>
        <v>533990232</v>
      </c>
      <c r="V147" s="8">
        <f>SUMPRODUCT(SUMIFS(TaxableValuation[Taxable Gas &amp; Elec Utilities],TaxableValuation[Dist],$C147:$E147,TaxableValuation[Tif_NonTIF],$A$4))</f>
        <v>5966480</v>
      </c>
      <c r="W147" s="8">
        <f t="shared" si="2"/>
        <v>539956712</v>
      </c>
    </row>
    <row r="148" spans="1:23" x14ac:dyDescent="0.25">
      <c r="A148">
        <f>'Assessed Non-TIF_Combined'!A148</f>
        <v>2026</v>
      </c>
      <c r="B148" t="str">
        <f>'Assessed Non-TIF_Combined'!B148</f>
        <v>11</v>
      </c>
      <c r="C148" t="str">
        <f>'Assessed Non-TIF_Combined'!C148</f>
        <v>3114</v>
      </c>
      <c r="D148" t="str">
        <f>'Assessed Non-TIF_Combined'!D148</f>
        <v/>
      </c>
      <c r="E148" t="str">
        <f>'Assessed Non-TIF_Combined'!E148</f>
        <v/>
      </c>
      <c r="F148" t="str">
        <f>'Assessed Non-TIF_Combined'!F148</f>
        <v>3114</v>
      </c>
      <c r="G148" t="str">
        <f>'Assessed Non-TIF_Combined'!G148</f>
        <v>Indianola</v>
      </c>
      <c r="H148" s="8">
        <f>SUMPRODUCT(SUMIFS(TaxableValuation[Taxable Residential],TaxableValuation[Dist],$C148:$E148,TaxableValuation[Tif_NonTIF],$A$4))</f>
        <v>920233090</v>
      </c>
      <c r="I148" s="8">
        <f>SUMPRODUCT(SUMIFS(TaxableValuation[Taxable Ag Land],TaxableValuation[Dist],$C148:$E148,TaxableValuation[Tif_NonTIF],$A$4))</f>
        <v>61648493</v>
      </c>
      <c r="J148" s="8">
        <f>SUMPRODUCT(SUMIFS(TaxableValuation[Taxable Ag Building],TaxableValuation[Dist],$C148:$E148,TaxableValuation[Tif_NonTIF],$A$4))</f>
        <v>4030976</v>
      </c>
      <c r="K148" s="8">
        <f>SUMPRODUCT(SUMIFS(TaxableValuation[Taxable Commercial],TaxableValuation[Dist],$C148:$E148,TaxableValuation[Tif_NonTIF],$A$4))</f>
        <v>145556794</v>
      </c>
      <c r="L148" s="8">
        <f>SUMPRODUCT(SUMIFS(TaxableValuation[Taxable Industrial],TaxableValuation[Dist],$C148:$E148,TaxableValuation[Tif_NonTIF],$A$4))</f>
        <v>19150068</v>
      </c>
      <c r="M148" s="8">
        <f>SUMPRODUCT(SUMIFS(TaxableValuation[Taxable Reserved],TaxableValuation[Dist],$C148:$E148,TaxableValuation[Tif_NonTIF],$A$4))</f>
        <v>0</v>
      </c>
      <c r="N148" s="8">
        <f>SUMPRODUCT(SUMIFS(TaxableValuation[Taxable Reserved2],TaxableValuation[Dist],$C148:$E148,TaxableValuation[Tif_NonTIF],$A$4))</f>
        <v>0</v>
      </c>
      <c r="O148" s="8">
        <f>SUMPRODUCT(SUMIFS(TaxableValuation[Taxable Railroads],TaxableValuation[Dist],$C148:$E148,TaxableValuation[Tif_NonTIF],$A$4))</f>
        <v>0</v>
      </c>
      <c r="P148" s="8">
        <f>SUMPRODUCT(SUMIFS(TaxableValuation[Taxable Utilities],TaxableValuation[Dist],$C148:$E148,TaxableValuation[Tif_NonTIF],$A$4))</f>
        <v>5008644</v>
      </c>
      <c r="Q148" s="8">
        <f>SUMPRODUCT(SUMIFS(TaxableValuation[Taxable Other],TaxableValuation[Dist],$C148:$E148,TaxableValuation[Tif_NonTIF],$A$4))</f>
        <v>0</v>
      </c>
      <c r="R148" s="8">
        <f>SUMPRODUCT(SUMIFS(TaxableValuation[Taxable Gross],TaxableValuation[Dist],$C148:$E148,TaxableValuation[Tif_NonTIF],$A$4))</f>
        <v>1155628065</v>
      </c>
      <c r="S148" s="8">
        <f>SUMPRODUCT(SUMIFS(TaxableValuation[Taxable Military Exempt],TaxableValuation[Dist],$C148:$E148,TaxableValuation[Tif_NonTIF],$A$4))</f>
        <v>3081994</v>
      </c>
      <c r="T148" s="8">
        <f>SUMPRODUCT(SUMIFS(TaxableValuation[Taxable Homestead Exempt],TaxableValuation[Dist],$C148:$E148,TaxableValuation[Tif_NonTIF],$A$4))</f>
        <v>9509642</v>
      </c>
      <c r="U148" s="8">
        <f>SUMPRODUCT(SUMIFS(TaxableValuation[Taxable Net],TaxableValuation[Dist],$C148:$E148,TaxableValuation[Tif_NonTIF],$A$4))</f>
        <v>1143036429</v>
      </c>
      <c r="V148" s="8">
        <f>SUMPRODUCT(SUMIFS(TaxableValuation[Taxable Gas &amp; Elec Utilities],TaxableValuation[Dist],$C148:$E148,TaxableValuation[Tif_NonTIF],$A$4))</f>
        <v>7458066</v>
      </c>
      <c r="W148" s="8">
        <f t="shared" si="2"/>
        <v>1150494495</v>
      </c>
    </row>
    <row r="149" spans="1:23" x14ac:dyDescent="0.25">
      <c r="A149">
        <f>'Assessed Non-TIF_Combined'!A149</f>
        <v>2026</v>
      </c>
      <c r="B149" t="str">
        <f>'Assessed Non-TIF_Combined'!B149</f>
        <v>11</v>
      </c>
      <c r="C149" t="str">
        <f>'Assessed Non-TIF_Combined'!C149</f>
        <v>3119</v>
      </c>
      <c r="D149" t="str">
        <f>'Assessed Non-TIF_Combined'!D149</f>
        <v/>
      </c>
      <c r="E149" t="str">
        <f>'Assessed Non-TIF_Combined'!E149</f>
        <v/>
      </c>
      <c r="F149" t="str">
        <f>'Assessed Non-TIF_Combined'!F149</f>
        <v>3119</v>
      </c>
      <c r="G149" t="str">
        <f>'Assessed Non-TIF_Combined'!G149</f>
        <v>Interstate 35</v>
      </c>
      <c r="H149" s="8">
        <f>SUMPRODUCT(SUMIFS(TaxableValuation[Taxable Residential],TaxableValuation[Dist],$C149:$E149,TaxableValuation[Tif_NonTIF],$A$4))</f>
        <v>228418360</v>
      </c>
      <c r="I149" s="8">
        <f>SUMPRODUCT(SUMIFS(TaxableValuation[Taxable Ag Land],TaxableValuation[Dist],$C149:$E149,TaxableValuation[Tif_NonTIF],$A$4))</f>
        <v>65442180</v>
      </c>
      <c r="J149" s="8">
        <f>SUMPRODUCT(SUMIFS(TaxableValuation[Taxable Ag Building],TaxableValuation[Dist],$C149:$E149,TaxableValuation[Tif_NonTIF],$A$4))</f>
        <v>4727334</v>
      </c>
      <c r="K149" s="8">
        <f>SUMPRODUCT(SUMIFS(TaxableValuation[Taxable Commercial],TaxableValuation[Dist],$C149:$E149,TaxableValuation[Tif_NonTIF],$A$4))</f>
        <v>8580929</v>
      </c>
      <c r="L149" s="8">
        <f>SUMPRODUCT(SUMIFS(TaxableValuation[Taxable Industrial],TaxableValuation[Dist],$C149:$E149,TaxableValuation[Tif_NonTIF],$A$4))</f>
        <v>603906</v>
      </c>
      <c r="M149" s="8">
        <f>SUMPRODUCT(SUMIFS(TaxableValuation[Taxable Reserved],TaxableValuation[Dist],$C149:$E149,TaxableValuation[Tif_NonTIF],$A$4))</f>
        <v>0</v>
      </c>
      <c r="N149" s="8">
        <f>SUMPRODUCT(SUMIFS(TaxableValuation[Taxable Reserved2],TaxableValuation[Dist],$C149:$E149,TaxableValuation[Tif_NonTIF],$A$4))</f>
        <v>0</v>
      </c>
      <c r="O149" s="8">
        <f>SUMPRODUCT(SUMIFS(TaxableValuation[Taxable Railroads],TaxableValuation[Dist],$C149:$E149,TaxableValuation[Tif_NonTIF],$A$4))</f>
        <v>0</v>
      </c>
      <c r="P149" s="8">
        <f>SUMPRODUCT(SUMIFS(TaxableValuation[Taxable Utilities],TaxableValuation[Dist],$C149:$E149,TaxableValuation[Tif_NonTIF],$A$4))</f>
        <v>24390003</v>
      </c>
      <c r="Q149" s="8">
        <f>SUMPRODUCT(SUMIFS(TaxableValuation[Taxable Other],TaxableValuation[Dist],$C149:$E149,TaxableValuation[Tif_NonTIF],$A$4))</f>
        <v>0</v>
      </c>
      <c r="R149" s="8">
        <f>SUMPRODUCT(SUMIFS(TaxableValuation[Taxable Gross],TaxableValuation[Dist],$C149:$E149,TaxableValuation[Tif_NonTIF],$A$4))</f>
        <v>332162712</v>
      </c>
      <c r="S149" s="8">
        <f>SUMPRODUCT(SUMIFS(TaxableValuation[Taxable Military Exempt],TaxableValuation[Dist],$C149:$E149,TaxableValuation[Tif_NonTIF],$A$4))</f>
        <v>936000</v>
      </c>
      <c r="T149" s="8">
        <f>SUMPRODUCT(SUMIFS(TaxableValuation[Taxable Homestead Exempt],TaxableValuation[Dist],$C149:$E149,TaxableValuation[Tif_NonTIF],$A$4))</f>
        <v>1813500</v>
      </c>
      <c r="U149" s="8">
        <f>SUMPRODUCT(SUMIFS(TaxableValuation[Taxable Net],TaxableValuation[Dist],$C149:$E149,TaxableValuation[Tif_NonTIF],$A$4))</f>
        <v>329413212</v>
      </c>
      <c r="V149" s="8">
        <f>SUMPRODUCT(SUMIFS(TaxableValuation[Taxable Gas &amp; Elec Utilities],TaxableValuation[Dist],$C149:$E149,TaxableValuation[Tif_NonTIF],$A$4))</f>
        <v>8397218</v>
      </c>
      <c r="W149" s="8">
        <f t="shared" si="2"/>
        <v>337810430</v>
      </c>
    </row>
    <row r="150" spans="1:23" x14ac:dyDescent="0.25">
      <c r="A150">
        <f>'Assessed Non-TIF_Combined'!A150</f>
        <v>2026</v>
      </c>
      <c r="B150" t="str">
        <f>'Assessed Non-TIF_Combined'!B150</f>
        <v>10</v>
      </c>
      <c r="C150" t="str">
        <f>'Assessed Non-TIF_Combined'!C150</f>
        <v>3141</v>
      </c>
      <c r="D150" t="str">
        <f>'Assessed Non-TIF_Combined'!D150</f>
        <v/>
      </c>
      <c r="E150" t="str">
        <f>'Assessed Non-TIF_Combined'!E150</f>
        <v/>
      </c>
      <c r="F150" t="str">
        <f>'Assessed Non-TIF_Combined'!F150</f>
        <v>3141</v>
      </c>
      <c r="G150" t="str">
        <f>'Assessed Non-TIF_Combined'!G150</f>
        <v>Iowa City</v>
      </c>
      <c r="H150" s="8">
        <f>SUMPRODUCT(SUMIFS(TaxableValuation[Taxable Residential],TaxableValuation[Dist],$C150:$E150,TaxableValuation[Tif_NonTIF],$A$4))</f>
        <v>5782475078</v>
      </c>
      <c r="I150" s="8">
        <f>SUMPRODUCT(SUMIFS(TaxableValuation[Taxable Ag Land],TaxableValuation[Dist],$C150:$E150,TaxableValuation[Tif_NonTIF],$A$4))</f>
        <v>49520704</v>
      </c>
      <c r="J150" s="8">
        <f>SUMPRODUCT(SUMIFS(TaxableValuation[Taxable Ag Building],TaxableValuation[Dist],$C150:$E150,TaxableValuation[Tif_NonTIF],$A$4))</f>
        <v>5873432</v>
      </c>
      <c r="K150" s="8">
        <f>SUMPRODUCT(SUMIFS(TaxableValuation[Taxable Commercial],TaxableValuation[Dist],$C150:$E150,TaxableValuation[Tif_NonTIF],$A$4))</f>
        <v>1422534827</v>
      </c>
      <c r="L150" s="8">
        <f>SUMPRODUCT(SUMIFS(TaxableValuation[Taxable Industrial],TaxableValuation[Dist],$C150:$E150,TaxableValuation[Tif_NonTIF],$A$4))</f>
        <v>94663753</v>
      </c>
      <c r="M150" s="8">
        <f>SUMPRODUCT(SUMIFS(TaxableValuation[Taxable Reserved],TaxableValuation[Dist],$C150:$E150,TaxableValuation[Tif_NonTIF],$A$4))</f>
        <v>0</v>
      </c>
      <c r="N150" s="8">
        <f>SUMPRODUCT(SUMIFS(TaxableValuation[Taxable Reserved2],TaxableValuation[Dist],$C150:$E150,TaxableValuation[Tif_NonTIF],$A$4))</f>
        <v>0</v>
      </c>
      <c r="O150" s="8">
        <f>SUMPRODUCT(SUMIFS(TaxableValuation[Taxable Railroads],TaxableValuation[Dist],$C150:$E150,TaxableValuation[Tif_NonTIF],$A$4))</f>
        <v>18650258</v>
      </c>
      <c r="P150" s="8">
        <f>SUMPRODUCT(SUMIFS(TaxableValuation[Taxable Utilities],TaxableValuation[Dist],$C150:$E150,TaxableValuation[Tif_NonTIF],$A$4))</f>
        <v>29095822</v>
      </c>
      <c r="Q150" s="8">
        <f>SUMPRODUCT(SUMIFS(TaxableValuation[Taxable Other],TaxableValuation[Dist],$C150:$E150,TaxableValuation[Tif_NonTIF],$A$4))</f>
        <v>0</v>
      </c>
      <c r="R150" s="8">
        <f>SUMPRODUCT(SUMIFS(TaxableValuation[Taxable Gross],TaxableValuation[Dist],$C150:$E150,TaxableValuation[Tif_NonTIF],$A$4))</f>
        <v>7402813874</v>
      </c>
      <c r="S150" s="8">
        <f>SUMPRODUCT(SUMIFS(TaxableValuation[Taxable Military Exempt],TaxableValuation[Dist],$C150:$E150,TaxableValuation[Tif_NonTIF],$A$4))</f>
        <v>8058957</v>
      </c>
      <c r="T150" s="8">
        <f>SUMPRODUCT(SUMIFS(TaxableValuation[Taxable Homestead Exempt],TaxableValuation[Dist],$C150:$E150,TaxableValuation[Tif_NonTIF],$A$4))</f>
        <v>38255109</v>
      </c>
      <c r="U150" s="8">
        <f>SUMPRODUCT(SUMIFS(TaxableValuation[Taxable Net],TaxableValuation[Dist],$C150:$E150,TaxableValuation[Tif_NonTIF],$A$4))</f>
        <v>7356499808</v>
      </c>
      <c r="V150" s="8">
        <f>SUMPRODUCT(SUMIFS(TaxableValuation[Taxable Gas &amp; Elec Utilities],TaxableValuation[Dist],$C150:$E150,TaxableValuation[Tif_NonTIF],$A$4))</f>
        <v>86397398</v>
      </c>
      <c r="W150" s="8">
        <f t="shared" si="2"/>
        <v>7442897206</v>
      </c>
    </row>
    <row r="151" spans="1:23" x14ac:dyDescent="0.25">
      <c r="A151">
        <f>'Assessed Non-TIF_Combined'!A151</f>
        <v>2026</v>
      </c>
      <c r="B151" t="str">
        <f>'Assessed Non-TIF_Combined'!B151</f>
        <v>07</v>
      </c>
      <c r="C151" t="str">
        <f>'Assessed Non-TIF_Combined'!C151</f>
        <v>3150</v>
      </c>
      <c r="D151" t="str">
        <f>'Assessed Non-TIF_Combined'!D151</f>
        <v/>
      </c>
      <c r="E151" t="str">
        <f>'Assessed Non-TIF_Combined'!E151</f>
        <v/>
      </c>
      <c r="F151" t="str">
        <f>'Assessed Non-TIF_Combined'!F151</f>
        <v>3150</v>
      </c>
      <c r="G151" t="str">
        <f>'Assessed Non-TIF_Combined'!G151</f>
        <v>Iowa Falls</v>
      </c>
      <c r="H151" s="8">
        <f>SUMPRODUCT(SUMIFS(TaxableValuation[Taxable Residential],TaxableValuation[Dist],$C151:$E151,TaxableValuation[Tif_NonTIF],$A$4))</f>
        <v>164034157</v>
      </c>
      <c r="I151" s="8">
        <f>SUMPRODUCT(SUMIFS(TaxableValuation[Taxable Ag Land],TaxableValuation[Dist],$C151:$E151,TaxableValuation[Tif_NonTIF],$A$4))</f>
        <v>99316866</v>
      </c>
      <c r="J151" s="8">
        <f>SUMPRODUCT(SUMIFS(TaxableValuation[Taxable Ag Building],TaxableValuation[Dist],$C151:$E151,TaxableValuation[Tif_NonTIF],$A$4))</f>
        <v>12064293</v>
      </c>
      <c r="K151" s="8">
        <f>SUMPRODUCT(SUMIFS(TaxableValuation[Taxable Commercial],TaxableValuation[Dist],$C151:$E151,TaxableValuation[Tif_NonTIF],$A$4))</f>
        <v>33035580</v>
      </c>
      <c r="L151" s="8">
        <f>SUMPRODUCT(SUMIFS(TaxableValuation[Taxable Industrial],TaxableValuation[Dist],$C151:$E151,TaxableValuation[Tif_NonTIF],$A$4))</f>
        <v>89972972</v>
      </c>
      <c r="M151" s="8">
        <f>SUMPRODUCT(SUMIFS(TaxableValuation[Taxable Reserved],TaxableValuation[Dist],$C151:$E151,TaxableValuation[Tif_NonTIF],$A$4))</f>
        <v>0</v>
      </c>
      <c r="N151" s="8">
        <f>SUMPRODUCT(SUMIFS(TaxableValuation[Taxable Reserved2],TaxableValuation[Dist],$C151:$E151,TaxableValuation[Tif_NonTIF],$A$4))</f>
        <v>0</v>
      </c>
      <c r="O151" s="8">
        <f>SUMPRODUCT(SUMIFS(TaxableValuation[Taxable Railroads],TaxableValuation[Dist],$C151:$E151,TaxableValuation[Tif_NonTIF],$A$4))</f>
        <v>23826608</v>
      </c>
      <c r="P151" s="8">
        <f>SUMPRODUCT(SUMIFS(TaxableValuation[Taxable Utilities],TaxableValuation[Dist],$C151:$E151,TaxableValuation[Tif_NonTIF],$A$4))</f>
        <v>1408337</v>
      </c>
      <c r="Q151" s="8">
        <f>SUMPRODUCT(SUMIFS(TaxableValuation[Taxable Other],TaxableValuation[Dist],$C151:$E151,TaxableValuation[Tif_NonTIF],$A$4))</f>
        <v>0</v>
      </c>
      <c r="R151" s="8">
        <f>SUMPRODUCT(SUMIFS(TaxableValuation[Taxable Gross],TaxableValuation[Dist],$C151:$E151,TaxableValuation[Tif_NonTIF],$A$4))</f>
        <v>423658813</v>
      </c>
      <c r="S151" s="8">
        <f>SUMPRODUCT(SUMIFS(TaxableValuation[Taxable Military Exempt],TaxableValuation[Dist],$C151:$E151,TaxableValuation[Tif_NonTIF],$A$4))</f>
        <v>1076000</v>
      </c>
      <c r="T151" s="8">
        <f>SUMPRODUCT(SUMIFS(TaxableValuation[Taxable Homestead Exempt],TaxableValuation[Dist],$C151:$E151,TaxableValuation[Tif_NonTIF],$A$4))</f>
        <v>3500126</v>
      </c>
      <c r="U151" s="8">
        <f>SUMPRODUCT(SUMIFS(TaxableValuation[Taxable Net],TaxableValuation[Dist],$C151:$E151,TaxableValuation[Tif_NonTIF],$A$4))</f>
        <v>419082687</v>
      </c>
      <c r="V151" s="8">
        <f>SUMPRODUCT(SUMIFS(TaxableValuation[Taxable Gas &amp; Elec Utilities],TaxableValuation[Dist],$C151:$E151,TaxableValuation[Tif_NonTIF],$A$4))</f>
        <v>18993531</v>
      </c>
      <c r="W151" s="8">
        <f t="shared" si="2"/>
        <v>438076218</v>
      </c>
    </row>
    <row r="152" spans="1:23" x14ac:dyDescent="0.25">
      <c r="A152">
        <f>'Assessed Non-TIF_Combined'!A152</f>
        <v>2026</v>
      </c>
      <c r="B152" t="str">
        <f>'Assessed Non-TIF_Combined'!B152</f>
        <v>10</v>
      </c>
      <c r="C152" t="str">
        <f>'Assessed Non-TIF_Combined'!C152</f>
        <v>3154</v>
      </c>
      <c r="D152" t="str">
        <f>'Assessed Non-TIF_Combined'!D152</f>
        <v/>
      </c>
      <c r="E152" t="str">
        <f>'Assessed Non-TIF_Combined'!E152</f>
        <v/>
      </c>
      <c r="F152" t="str">
        <f>'Assessed Non-TIF_Combined'!F152</f>
        <v>3154</v>
      </c>
      <c r="G152" t="str">
        <f>'Assessed Non-TIF_Combined'!G152</f>
        <v>Iowa Valley</v>
      </c>
      <c r="H152" s="8">
        <f>SUMPRODUCT(SUMIFS(TaxableValuation[Taxable Residential],TaxableValuation[Dist],$C152:$E152,TaxableValuation[Tif_NonTIF],$A$4))</f>
        <v>105600465</v>
      </c>
      <c r="I152" s="8">
        <f>SUMPRODUCT(SUMIFS(TaxableValuation[Taxable Ag Land],TaxableValuation[Dist],$C152:$E152,TaxableValuation[Tif_NonTIF],$A$4))</f>
        <v>59368306</v>
      </c>
      <c r="J152" s="8">
        <f>SUMPRODUCT(SUMIFS(TaxableValuation[Taxable Ag Building],TaxableValuation[Dist],$C152:$E152,TaxableValuation[Tif_NonTIF],$A$4))</f>
        <v>2616587</v>
      </c>
      <c r="K152" s="8">
        <f>SUMPRODUCT(SUMIFS(TaxableValuation[Taxable Commercial],TaxableValuation[Dist],$C152:$E152,TaxableValuation[Tif_NonTIF],$A$4))</f>
        <v>17352163</v>
      </c>
      <c r="L152" s="8">
        <f>SUMPRODUCT(SUMIFS(TaxableValuation[Taxable Industrial],TaxableValuation[Dist],$C152:$E152,TaxableValuation[Tif_NonTIF],$A$4))</f>
        <v>1158259</v>
      </c>
      <c r="M152" s="8">
        <f>SUMPRODUCT(SUMIFS(TaxableValuation[Taxable Reserved],TaxableValuation[Dist],$C152:$E152,TaxableValuation[Tif_NonTIF],$A$4))</f>
        <v>0</v>
      </c>
      <c r="N152" s="8">
        <f>SUMPRODUCT(SUMIFS(TaxableValuation[Taxable Reserved2],TaxableValuation[Dist],$C152:$E152,TaxableValuation[Tif_NonTIF],$A$4))</f>
        <v>0</v>
      </c>
      <c r="O152" s="8">
        <f>SUMPRODUCT(SUMIFS(TaxableValuation[Taxable Railroads],TaxableValuation[Dist],$C152:$E152,TaxableValuation[Tif_NonTIF],$A$4))</f>
        <v>2519685</v>
      </c>
      <c r="P152" s="8">
        <f>SUMPRODUCT(SUMIFS(TaxableValuation[Taxable Utilities],TaxableValuation[Dist],$C152:$E152,TaxableValuation[Tif_NonTIF],$A$4))</f>
        <v>0</v>
      </c>
      <c r="Q152" s="8">
        <f>SUMPRODUCT(SUMIFS(TaxableValuation[Taxable Other],TaxableValuation[Dist],$C152:$E152,TaxableValuation[Tif_NonTIF],$A$4))</f>
        <v>0</v>
      </c>
      <c r="R152" s="8">
        <f>SUMPRODUCT(SUMIFS(TaxableValuation[Taxable Gross],TaxableValuation[Dist],$C152:$E152,TaxableValuation[Tif_NonTIF],$A$4))</f>
        <v>188615465</v>
      </c>
      <c r="S152" s="8">
        <f>SUMPRODUCT(SUMIFS(TaxableValuation[Taxable Military Exempt],TaxableValuation[Dist],$C152:$E152,TaxableValuation[Tif_NonTIF],$A$4))</f>
        <v>582408</v>
      </c>
      <c r="T152" s="8">
        <f>SUMPRODUCT(SUMIFS(TaxableValuation[Taxable Homestead Exempt],TaxableValuation[Dist],$C152:$E152,TaxableValuation[Tif_NonTIF],$A$4))</f>
        <v>1937000</v>
      </c>
      <c r="U152" s="8">
        <f>SUMPRODUCT(SUMIFS(TaxableValuation[Taxable Net],TaxableValuation[Dist],$C152:$E152,TaxableValuation[Tif_NonTIF],$A$4))</f>
        <v>186096057</v>
      </c>
      <c r="V152" s="8">
        <f>SUMPRODUCT(SUMIFS(TaxableValuation[Taxable Gas &amp; Elec Utilities],TaxableValuation[Dist],$C152:$E152,TaxableValuation[Tif_NonTIF],$A$4))</f>
        <v>4837726</v>
      </c>
      <c r="W152" s="8">
        <f t="shared" si="2"/>
        <v>190933783</v>
      </c>
    </row>
    <row r="153" spans="1:23" x14ac:dyDescent="0.25">
      <c r="A153">
        <f>'Assessed Non-TIF_Combined'!A153</f>
        <v>2026</v>
      </c>
      <c r="B153" t="str">
        <f>'Assessed Non-TIF_Combined'!B153</f>
        <v>07</v>
      </c>
      <c r="C153" t="str">
        <f>'Assessed Non-TIF_Combined'!C153</f>
        <v>3186</v>
      </c>
      <c r="D153" t="str">
        <f>'Assessed Non-TIF_Combined'!D153</f>
        <v/>
      </c>
      <c r="E153" t="str">
        <f>'Assessed Non-TIF_Combined'!E153</f>
        <v/>
      </c>
      <c r="F153" t="str">
        <f>'Assessed Non-TIF_Combined'!F153</f>
        <v>3186</v>
      </c>
      <c r="G153" t="str">
        <f>'Assessed Non-TIF_Combined'!G153</f>
        <v>Janesville</v>
      </c>
      <c r="H153" s="8">
        <f>SUMPRODUCT(SUMIFS(TaxableValuation[Taxable Residential],TaxableValuation[Dist],$C153:$E153,TaxableValuation[Tif_NonTIF],$A$4))</f>
        <v>128731314</v>
      </c>
      <c r="I153" s="8">
        <f>SUMPRODUCT(SUMIFS(TaxableValuation[Taxable Ag Land],TaxableValuation[Dist],$C153:$E153,TaxableValuation[Tif_NonTIF],$A$4))</f>
        <v>21671991</v>
      </c>
      <c r="J153" s="8">
        <f>SUMPRODUCT(SUMIFS(TaxableValuation[Taxable Ag Building],TaxableValuation[Dist],$C153:$E153,TaxableValuation[Tif_NonTIF],$A$4))</f>
        <v>1834511</v>
      </c>
      <c r="K153" s="8">
        <f>SUMPRODUCT(SUMIFS(TaxableValuation[Taxable Commercial],TaxableValuation[Dist],$C153:$E153,TaxableValuation[Tif_NonTIF],$A$4))</f>
        <v>7028637</v>
      </c>
      <c r="L153" s="8">
        <f>SUMPRODUCT(SUMIFS(TaxableValuation[Taxable Industrial],TaxableValuation[Dist],$C153:$E153,TaxableValuation[Tif_NonTIF],$A$4))</f>
        <v>6854870</v>
      </c>
      <c r="M153" s="8">
        <f>SUMPRODUCT(SUMIFS(TaxableValuation[Taxable Reserved],TaxableValuation[Dist],$C153:$E153,TaxableValuation[Tif_NonTIF],$A$4))</f>
        <v>0</v>
      </c>
      <c r="N153" s="8">
        <f>SUMPRODUCT(SUMIFS(TaxableValuation[Taxable Reserved2],TaxableValuation[Dist],$C153:$E153,TaxableValuation[Tif_NonTIF],$A$4))</f>
        <v>0</v>
      </c>
      <c r="O153" s="8">
        <f>SUMPRODUCT(SUMIFS(TaxableValuation[Taxable Railroads],TaxableValuation[Dist],$C153:$E153,TaxableValuation[Tif_NonTIF],$A$4))</f>
        <v>3121529</v>
      </c>
      <c r="P153" s="8">
        <f>SUMPRODUCT(SUMIFS(TaxableValuation[Taxable Utilities],TaxableValuation[Dist],$C153:$E153,TaxableValuation[Tif_NonTIF],$A$4))</f>
        <v>303752</v>
      </c>
      <c r="Q153" s="8">
        <f>SUMPRODUCT(SUMIFS(TaxableValuation[Taxable Other],TaxableValuation[Dist],$C153:$E153,TaxableValuation[Tif_NonTIF],$A$4))</f>
        <v>0</v>
      </c>
      <c r="R153" s="8">
        <f>SUMPRODUCT(SUMIFS(TaxableValuation[Taxable Gross],TaxableValuation[Dist],$C153:$E153,TaxableValuation[Tif_NonTIF],$A$4))</f>
        <v>169546604</v>
      </c>
      <c r="S153" s="8">
        <f>SUMPRODUCT(SUMIFS(TaxableValuation[Taxable Military Exempt],TaxableValuation[Dist],$C153:$E153,TaxableValuation[Tif_NonTIF],$A$4))</f>
        <v>612000</v>
      </c>
      <c r="T153" s="8">
        <f>SUMPRODUCT(SUMIFS(TaxableValuation[Taxable Homestead Exempt],TaxableValuation[Dist],$C153:$E153,TaxableValuation[Tif_NonTIF],$A$4))</f>
        <v>1930500</v>
      </c>
      <c r="U153" s="8">
        <f>SUMPRODUCT(SUMIFS(TaxableValuation[Taxable Net],TaxableValuation[Dist],$C153:$E153,TaxableValuation[Tif_NonTIF],$A$4))</f>
        <v>167004104</v>
      </c>
      <c r="V153" s="8">
        <f>SUMPRODUCT(SUMIFS(TaxableValuation[Taxable Gas &amp; Elec Utilities],TaxableValuation[Dist],$C153:$E153,TaxableValuation[Tif_NonTIF],$A$4))</f>
        <v>9686641</v>
      </c>
      <c r="W153" s="8">
        <f t="shared" si="2"/>
        <v>176690745</v>
      </c>
    </row>
    <row r="154" spans="1:23" x14ac:dyDescent="0.25">
      <c r="A154">
        <f>'Assessed Non-TIF_Combined'!A154</f>
        <v>2026</v>
      </c>
      <c r="B154" t="str">
        <f>'Assessed Non-TIF_Combined'!B154</f>
        <v>07</v>
      </c>
      <c r="C154" t="str">
        <f>'Assessed Non-TIF_Combined'!C154</f>
        <v>3204</v>
      </c>
      <c r="D154" t="str">
        <f>'Assessed Non-TIF_Combined'!D154</f>
        <v/>
      </c>
      <c r="E154" t="str">
        <f>'Assessed Non-TIF_Combined'!E154</f>
        <v/>
      </c>
      <c r="F154" t="str">
        <f>'Assessed Non-TIF_Combined'!F154</f>
        <v>3204</v>
      </c>
      <c r="G154" t="str">
        <f>'Assessed Non-TIF_Combined'!G154</f>
        <v>Jesup</v>
      </c>
      <c r="H154" s="8">
        <f>SUMPRODUCT(SUMIFS(TaxableValuation[Taxable Residential],TaxableValuation[Dist],$C154:$E154,TaxableValuation[Tif_NonTIF],$A$4))</f>
        <v>198450972</v>
      </c>
      <c r="I154" s="8">
        <f>SUMPRODUCT(SUMIFS(TaxableValuation[Taxable Ag Land],TaxableValuation[Dist],$C154:$E154,TaxableValuation[Tif_NonTIF],$A$4))</f>
        <v>113745693</v>
      </c>
      <c r="J154" s="8">
        <f>SUMPRODUCT(SUMIFS(TaxableValuation[Taxable Ag Building],TaxableValuation[Dist],$C154:$E154,TaxableValuation[Tif_NonTIF],$A$4))</f>
        <v>9935192</v>
      </c>
      <c r="K154" s="8">
        <f>SUMPRODUCT(SUMIFS(TaxableValuation[Taxable Commercial],TaxableValuation[Dist],$C154:$E154,TaxableValuation[Tif_NonTIF],$A$4))</f>
        <v>16872509</v>
      </c>
      <c r="L154" s="8">
        <f>SUMPRODUCT(SUMIFS(TaxableValuation[Taxable Industrial],TaxableValuation[Dist],$C154:$E154,TaxableValuation[Tif_NonTIF],$A$4))</f>
        <v>5612928</v>
      </c>
      <c r="M154" s="8">
        <f>SUMPRODUCT(SUMIFS(TaxableValuation[Taxable Reserved],TaxableValuation[Dist],$C154:$E154,TaxableValuation[Tif_NonTIF],$A$4))</f>
        <v>0</v>
      </c>
      <c r="N154" s="8">
        <f>SUMPRODUCT(SUMIFS(TaxableValuation[Taxable Reserved2],TaxableValuation[Dist],$C154:$E154,TaxableValuation[Tif_NonTIF],$A$4))</f>
        <v>0</v>
      </c>
      <c r="O154" s="8">
        <f>SUMPRODUCT(SUMIFS(TaxableValuation[Taxable Railroads],TaxableValuation[Dist],$C154:$E154,TaxableValuation[Tif_NonTIF],$A$4))</f>
        <v>3119062</v>
      </c>
      <c r="P154" s="8">
        <f>SUMPRODUCT(SUMIFS(TaxableValuation[Taxable Utilities],TaxableValuation[Dist],$C154:$E154,TaxableValuation[Tif_NonTIF],$A$4))</f>
        <v>3208132</v>
      </c>
      <c r="Q154" s="8">
        <f>SUMPRODUCT(SUMIFS(TaxableValuation[Taxable Other],TaxableValuation[Dist],$C154:$E154,TaxableValuation[Tif_NonTIF],$A$4))</f>
        <v>0</v>
      </c>
      <c r="R154" s="8">
        <f>SUMPRODUCT(SUMIFS(TaxableValuation[Taxable Gross],TaxableValuation[Dist],$C154:$E154,TaxableValuation[Tif_NonTIF],$A$4))</f>
        <v>350944488</v>
      </c>
      <c r="S154" s="8">
        <f>SUMPRODUCT(SUMIFS(TaxableValuation[Taxable Military Exempt],TaxableValuation[Dist],$C154:$E154,TaxableValuation[Tif_NonTIF],$A$4))</f>
        <v>744000</v>
      </c>
      <c r="T154" s="8">
        <f>SUMPRODUCT(SUMIFS(TaxableValuation[Taxable Homestead Exempt],TaxableValuation[Dist],$C154:$E154,TaxableValuation[Tif_NonTIF],$A$4))</f>
        <v>3094000</v>
      </c>
      <c r="U154" s="8">
        <f>SUMPRODUCT(SUMIFS(TaxableValuation[Taxable Net],TaxableValuation[Dist],$C154:$E154,TaxableValuation[Tif_NonTIF],$A$4))</f>
        <v>347106488</v>
      </c>
      <c r="V154" s="8">
        <f>SUMPRODUCT(SUMIFS(TaxableValuation[Taxable Gas &amp; Elec Utilities],TaxableValuation[Dist],$C154:$E154,TaxableValuation[Tif_NonTIF],$A$4))</f>
        <v>9466284</v>
      </c>
      <c r="W154" s="8">
        <f t="shared" si="2"/>
        <v>356572772</v>
      </c>
    </row>
    <row r="155" spans="1:23" x14ac:dyDescent="0.25">
      <c r="A155">
        <f>'Assessed Non-TIF_Combined'!A155</f>
        <v>2026</v>
      </c>
      <c r="B155" t="str">
        <f>'Assessed Non-TIF_Combined'!B155</f>
        <v>11</v>
      </c>
      <c r="C155" t="str">
        <f>'Assessed Non-TIF_Combined'!C155</f>
        <v>3231</v>
      </c>
      <c r="D155" t="str">
        <f>'Assessed Non-TIF_Combined'!D155</f>
        <v/>
      </c>
      <c r="E155" t="str">
        <f>'Assessed Non-TIF_Combined'!E155</f>
        <v/>
      </c>
      <c r="F155" t="str">
        <f>'Assessed Non-TIF_Combined'!F155</f>
        <v>3231</v>
      </c>
      <c r="G155" t="str">
        <f>'Assessed Non-TIF_Combined'!G155</f>
        <v>Johnston</v>
      </c>
      <c r="H155" s="8">
        <f>SUMPRODUCT(SUMIFS(TaxableValuation[Taxable Residential],TaxableValuation[Dist],$C155:$E155,TaxableValuation[Tif_NonTIF],$A$4))</f>
        <v>2176733686</v>
      </c>
      <c r="I155" s="8">
        <f>SUMPRODUCT(SUMIFS(TaxableValuation[Taxable Ag Land],TaxableValuation[Dist],$C155:$E155,TaxableValuation[Tif_NonTIF],$A$4))</f>
        <v>3985643</v>
      </c>
      <c r="J155" s="8">
        <f>SUMPRODUCT(SUMIFS(TaxableValuation[Taxable Ag Building],TaxableValuation[Dist],$C155:$E155,TaxableValuation[Tif_NonTIF],$A$4))</f>
        <v>4517641</v>
      </c>
      <c r="K155" s="8">
        <f>SUMPRODUCT(SUMIFS(TaxableValuation[Taxable Commercial],TaxableValuation[Dist],$C155:$E155,TaxableValuation[Tif_NonTIF],$A$4))</f>
        <v>763439367</v>
      </c>
      <c r="L155" s="8">
        <f>SUMPRODUCT(SUMIFS(TaxableValuation[Taxable Industrial],TaxableValuation[Dist],$C155:$E155,TaxableValuation[Tif_NonTIF],$A$4))</f>
        <v>9792665</v>
      </c>
      <c r="M155" s="8">
        <f>SUMPRODUCT(SUMIFS(TaxableValuation[Taxable Reserved],TaxableValuation[Dist],$C155:$E155,TaxableValuation[Tif_NonTIF],$A$4))</f>
        <v>0</v>
      </c>
      <c r="N155" s="8">
        <f>SUMPRODUCT(SUMIFS(TaxableValuation[Taxable Reserved2],TaxableValuation[Dist],$C155:$E155,TaxableValuation[Tif_NonTIF],$A$4))</f>
        <v>0</v>
      </c>
      <c r="O155" s="8">
        <f>SUMPRODUCT(SUMIFS(TaxableValuation[Taxable Railroads],TaxableValuation[Dist],$C155:$E155,TaxableValuation[Tif_NonTIF],$A$4))</f>
        <v>0</v>
      </c>
      <c r="P155" s="8">
        <f>SUMPRODUCT(SUMIFS(TaxableValuation[Taxable Utilities],TaxableValuation[Dist],$C155:$E155,TaxableValuation[Tif_NonTIF],$A$4))</f>
        <v>3081531</v>
      </c>
      <c r="Q155" s="8">
        <f>SUMPRODUCT(SUMIFS(TaxableValuation[Taxable Other],TaxableValuation[Dist],$C155:$E155,TaxableValuation[Tif_NonTIF],$A$4))</f>
        <v>0</v>
      </c>
      <c r="R155" s="8">
        <f>SUMPRODUCT(SUMIFS(TaxableValuation[Taxable Gross],TaxableValuation[Dist],$C155:$E155,TaxableValuation[Tif_NonTIF],$A$4))</f>
        <v>2961550533</v>
      </c>
      <c r="S155" s="8">
        <f>SUMPRODUCT(SUMIFS(TaxableValuation[Taxable Military Exempt],TaxableValuation[Dist],$C155:$E155,TaxableValuation[Tif_NonTIF],$A$4))</f>
        <v>3832000</v>
      </c>
      <c r="T155" s="8">
        <f>SUMPRODUCT(SUMIFS(TaxableValuation[Taxable Homestead Exempt],TaxableValuation[Dist],$C155:$E155,TaxableValuation[Tif_NonTIF],$A$4))</f>
        <v>17797000</v>
      </c>
      <c r="U155" s="8">
        <f>SUMPRODUCT(SUMIFS(TaxableValuation[Taxable Net],TaxableValuation[Dist],$C155:$E155,TaxableValuation[Tif_NonTIF],$A$4))</f>
        <v>2939921533</v>
      </c>
      <c r="V155" s="8">
        <f>SUMPRODUCT(SUMIFS(TaxableValuation[Taxable Gas &amp; Elec Utilities],TaxableValuation[Dist],$C155:$E155,TaxableValuation[Tif_NonTIF],$A$4))</f>
        <v>47533397</v>
      </c>
      <c r="W155" s="8">
        <f t="shared" si="2"/>
        <v>2987454930</v>
      </c>
    </row>
    <row r="156" spans="1:23" x14ac:dyDescent="0.25">
      <c r="A156">
        <f>'Assessed Non-TIF_Combined'!A156</f>
        <v>2026</v>
      </c>
      <c r="B156" t="str">
        <f>'Assessed Non-TIF_Combined'!B156</f>
        <v>15</v>
      </c>
      <c r="C156" t="str">
        <f>'Assessed Non-TIF_Combined'!C156</f>
        <v>3312</v>
      </c>
      <c r="D156" t="str">
        <f>'Assessed Non-TIF_Combined'!D156</f>
        <v/>
      </c>
      <c r="E156" t="str">
        <f>'Assessed Non-TIF_Combined'!E156</f>
        <v/>
      </c>
      <c r="F156" t="str">
        <f>'Assessed Non-TIF_Combined'!F156</f>
        <v>3312</v>
      </c>
      <c r="G156" t="str">
        <f>'Assessed Non-TIF_Combined'!G156</f>
        <v>Keokuk</v>
      </c>
      <c r="H156" s="8">
        <f>SUMPRODUCT(SUMIFS(TaxableValuation[Taxable Residential],TaxableValuation[Dist],$C156:$E156,TaxableValuation[Tif_NonTIF],$A$4))</f>
        <v>241603723</v>
      </c>
      <c r="I156" s="8">
        <f>SUMPRODUCT(SUMIFS(TaxableValuation[Taxable Ag Land],TaxableValuation[Dist],$C156:$E156,TaxableValuation[Tif_NonTIF],$A$4))</f>
        <v>12713888</v>
      </c>
      <c r="J156" s="8">
        <f>SUMPRODUCT(SUMIFS(TaxableValuation[Taxable Ag Building],TaxableValuation[Dist],$C156:$E156,TaxableValuation[Tif_NonTIF],$A$4))</f>
        <v>705754</v>
      </c>
      <c r="K156" s="8">
        <f>SUMPRODUCT(SUMIFS(TaxableValuation[Taxable Commercial],TaxableValuation[Dist],$C156:$E156,TaxableValuation[Tif_NonTIF],$A$4))</f>
        <v>74483304</v>
      </c>
      <c r="L156" s="8">
        <f>SUMPRODUCT(SUMIFS(TaxableValuation[Taxable Industrial],TaxableValuation[Dist],$C156:$E156,TaxableValuation[Tif_NonTIF],$A$4))</f>
        <v>23866297</v>
      </c>
      <c r="M156" s="8">
        <f>SUMPRODUCT(SUMIFS(TaxableValuation[Taxable Reserved],TaxableValuation[Dist],$C156:$E156,TaxableValuation[Tif_NonTIF],$A$4))</f>
        <v>0</v>
      </c>
      <c r="N156" s="8">
        <f>SUMPRODUCT(SUMIFS(TaxableValuation[Taxable Reserved2],TaxableValuation[Dist],$C156:$E156,TaxableValuation[Tif_NonTIF],$A$4))</f>
        <v>0</v>
      </c>
      <c r="O156" s="8">
        <f>SUMPRODUCT(SUMIFS(TaxableValuation[Taxable Railroads],TaxableValuation[Dist],$C156:$E156,TaxableValuation[Tif_NonTIF],$A$4))</f>
        <v>11105248</v>
      </c>
      <c r="P156" s="8">
        <f>SUMPRODUCT(SUMIFS(TaxableValuation[Taxable Utilities],TaxableValuation[Dist],$C156:$E156,TaxableValuation[Tif_NonTIF],$A$4))</f>
        <v>1669684</v>
      </c>
      <c r="Q156" s="8">
        <f>SUMPRODUCT(SUMIFS(TaxableValuation[Taxable Other],TaxableValuation[Dist],$C156:$E156,TaxableValuation[Tif_NonTIF],$A$4))</f>
        <v>0</v>
      </c>
      <c r="R156" s="8">
        <f>SUMPRODUCT(SUMIFS(TaxableValuation[Taxable Gross],TaxableValuation[Dist],$C156:$E156,TaxableValuation[Tif_NonTIF],$A$4))</f>
        <v>366147898</v>
      </c>
      <c r="S156" s="8">
        <f>SUMPRODUCT(SUMIFS(TaxableValuation[Taxable Military Exempt],TaxableValuation[Dist],$C156:$E156,TaxableValuation[Tif_NonTIF],$A$4))</f>
        <v>1855920</v>
      </c>
      <c r="T156" s="8">
        <f>SUMPRODUCT(SUMIFS(TaxableValuation[Taxable Homestead Exempt],TaxableValuation[Dist],$C156:$E156,TaxableValuation[Tif_NonTIF],$A$4))</f>
        <v>5675818</v>
      </c>
      <c r="U156" s="8">
        <f>SUMPRODUCT(SUMIFS(TaxableValuation[Taxable Net],TaxableValuation[Dist],$C156:$E156,TaxableValuation[Tif_NonTIF],$A$4))</f>
        <v>358616160</v>
      </c>
      <c r="V156" s="8">
        <f>SUMPRODUCT(SUMIFS(TaxableValuation[Taxable Gas &amp; Elec Utilities],TaxableValuation[Dist],$C156:$E156,TaxableValuation[Tif_NonTIF],$A$4))</f>
        <v>45048564</v>
      </c>
      <c r="W156" s="8">
        <f t="shared" si="2"/>
        <v>403664724</v>
      </c>
    </row>
    <row r="157" spans="1:23" x14ac:dyDescent="0.25">
      <c r="A157">
        <f>'Assessed Non-TIF_Combined'!A157</f>
        <v>2026</v>
      </c>
      <c r="B157" t="str">
        <f>'Assessed Non-TIF_Combined'!B157</f>
        <v>15</v>
      </c>
      <c r="C157" t="str">
        <f>'Assessed Non-TIF_Combined'!C157</f>
        <v>3330</v>
      </c>
      <c r="D157" t="str">
        <f>'Assessed Non-TIF_Combined'!D157</f>
        <v/>
      </c>
      <c r="E157" t="str">
        <f>'Assessed Non-TIF_Combined'!E157</f>
        <v/>
      </c>
      <c r="F157" t="str">
        <f>'Assessed Non-TIF_Combined'!F157</f>
        <v>3330</v>
      </c>
      <c r="G157" t="str">
        <f>'Assessed Non-TIF_Combined'!G157</f>
        <v>Keota</v>
      </c>
      <c r="H157" s="8">
        <f>SUMPRODUCT(SUMIFS(TaxableValuation[Taxable Residential],TaxableValuation[Dist],$C157:$E157,TaxableValuation[Tif_NonTIF],$A$4))</f>
        <v>62581899</v>
      </c>
      <c r="I157" s="8">
        <f>SUMPRODUCT(SUMIFS(TaxableValuation[Taxable Ag Land],TaxableValuation[Dist],$C157:$E157,TaxableValuation[Tif_NonTIF],$A$4))</f>
        <v>98282956</v>
      </c>
      <c r="J157" s="8">
        <f>SUMPRODUCT(SUMIFS(TaxableValuation[Taxable Ag Building],TaxableValuation[Dist],$C157:$E157,TaxableValuation[Tif_NonTIF],$A$4))</f>
        <v>14461741</v>
      </c>
      <c r="K157" s="8">
        <f>SUMPRODUCT(SUMIFS(TaxableValuation[Taxable Commercial],TaxableValuation[Dist],$C157:$E157,TaxableValuation[Tif_NonTIF],$A$4))</f>
        <v>6410542</v>
      </c>
      <c r="L157" s="8">
        <f>SUMPRODUCT(SUMIFS(TaxableValuation[Taxable Industrial],TaxableValuation[Dist],$C157:$E157,TaxableValuation[Tif_NonTIF],$A$4))</f>
        <v>2755202</v>
      </c>
      <c r="M157" s="8">
        <f>SUMPRODUCT(SUMIFS(TaxableValuation[Taxable Reserved],TaxableValuation[Dist],$C157:$E157,TaxableValuation[Tif_NonTIF],$A$4))</f>
        <v>0</v>
      </c>
      <c r="N157" s="8">
        <f>SUMPRODUCT(SUMIFS(TaxableValuation[Taxable Reserved2],TaxableValuation[Dist],$C157:$E157,TaxableValuation[Tif_NonTIF],$A$4))</f>
        <v>0</v>
      </c>
      <c r="O157" s="8">
        <f>SUMPRODUCT(SUMIFS(TaxableValuation[Taxable Railroads],TaxableValuation[Dist],$C157:$E157,TaxableValuation[Tif_NonTIF],$A$4))</f>
        <v>79378</v>
      </c>
      <c r="P157" s="8">
        <f>SUMPRODUCT(SUMIFS(TaxableValuation[Taxable Utilities],TaxableValuation[Dist],$C157:$E157,TaxableValuation[Tif_NonTIF],$A$4))</f>
        <v>43736025</v>
      </c>
      <c r="Q157" s="8">
        <f>SUMPRODUCT(SUMIFS(TaxableValuation[Taxable Other],TaxableValuation[Dist],$C157:$E157,TaxableValuation[Tif_NonTIF],$A$4))</f>
        <v>0</v>
      </c>
      <c r="R157" s="8">
        <f>SUMPRODUCT(SUMIFS(TaxableValuation[Taxable Gross],TaxableValuation[Dist],$C157:$E157,TaxableValuation[Tif_NonTIF],$A$4))</f>
        <v>228307743</v>
      </c>
      <c r="S157" s="8">
        <f>SUMPRODUCT(SUMIFS(TaxableValuation[Taxable Military Exempt],TaxableValuation[Dist],$C157:$E157,TaxableValuation[Tif_NonTIF],$A$4))</f>
        <v>284000</v>
      </c>
      <c r="T157" s="8">
        <f>SUMPRODUCT(SUMIFS(TaxableValuation[Taxable Homestead Exempt],TaxableValuation[Dist],$C157:$E157,TaxableValuation[Tif_NonTIF],$A$4))</f>
        <v>1183000</v>
      </c>
      <c r="U157" s="8">
        <f>SUMPRODUCT(SUMIFS(TaxableValuation[Taxable Net],TaxableValuation[Dist],$C157:$E157,TaxableValuation[Tif_NonTIF],$A$4))</f>
        <v>226840743</v>
      </c>
      <c r="V157" s="8">
        <f>SUMPRODUCT(SUMIFS(TaxableValuation[Taxable Gas &amp; Elec Utilities],TaxableValuation[Dist],$C157:$E157,TaxableValuation[Tif_NonTIF],$A$4))</f>
        <v>4014841</v>
      </c>
      <c r="W157" s="8">
        <f t="shared" si="2"/>
        <v>230855584</v>
      </c>
    </row>
    <row r="158" spans="1:23" x14ac:dyDescent="0.25">
      <c r="A158">
        <f>'Assessed Non-TIF_Combined'!A158</f>
        <v>2026</v>
      </c>
      <c r="B158" t="str">
        <f>'Assessed Non-TIF_Combined'!B158</f>
        <v>12</v>
      </c>
      <c r="C158" t="str">
        <f>'Assessed Non-TIF_Combined'!C158</f>
        <v>3348</v>
      </c>
      <c r="D158" t="str">
        <f>'Assessed Non-TIF_Combined'!D158</f>
        <v/>
      </c>
      <c r="E158" t="str">
        <f>'Assessed Non-TIF_Combined'!E158</f>
        <v/>
      </c>
      <c r="F158" t="str">
        <f>'Assessed Non-TIF_Combined'!F158</f>
        <v>3348</v>
      </c>
      <c r="G158" t="str">
        <f>'Assessed Non-TIF_Combined'!G158</f>
        <v>Kingsley-Pierson</v>
      </c>
      <c r="H158" s="8">
        <f>SUMPRODUCT(SUMIFS(TaxableValuation[Taxable Residential],TaxableValuation[Dist],$C158:$E158,TaxableValuation[Tif_NonTIF],$A$4))</f>
        <v>89401943</v>
      </c>
      <c r="I158" s="8">
        <f>SUMPRODUCT(SUMIFS(TaxableValuation[Taxable Ag Land],TaxableValuation[Dist],$C158:$E158,TaxableValuation[Tif_NonTIF],$A$4))</f>
        <v>136627812</v>
      </c>
      <c r="J158" s="8">
        <f>SUMPRODUCT(SUMIFS(TaxableValuation[Taxable Ag Building],TaxableValuation[Dist],$C158:$E158,TaxableValuation[Tif_NonTIF],$A$4))</f>
        <v>8487916</v>
      </c>
      <c r="K158" s="8">
        <f>SUMPRODUCT(SUMIFS(TaxableValuation[Taxable Commercial],TaxableValuation[Dist],$C158:$E158,TaxableValuation[Tif_NonTIF],$A$4))</f>
        <v>19072847</v>
      </c>
      <c r="L158" s="8">
        <f>SUMPRODUCT(SUMIFS(TaxableValuation[Taxable Industrial],TaxableValuation[Dist],$C158:$E158,TaxableValuation[Tif_NonTIF],$A$4))</f>
        <v>0</v>
      </c>
      <c r="M158" s="8">
        <f>SUMPRODUCT(SUMIFS(TaxableValuation[Taxable Reserved],TaxableValuation[Dist],$C158:$E158,TaxableValuation[Tif_NonTIF],$A$4))</f>
        <v>0</v>
      </c>
      <c r="N158" s="8">
        <f>SUMPRODUCT(SUMIFS(TaxableValuation[Taxable Reserved2],TaxableValuation[Dist],$C158:$E158,TaxableValuation[Tif_NonTIF],$A$4))</f>
        <v>0</v>
      </c>
      <c r="O158" s="8">
        <f>SUMPRODUCT(SUMIFS(TaxableValuation[Taxable Railroads],TaxableValuation[Dist],$C158:$E158,TaxableValuation[Tif_NonTIF],$A$4))</f>
        <v>0</v>
      </c>
      <c r="P158" s="8">
        <f>SUMPRODUCT(SUMIFS(TaxableValuation[Taxable Utilities],TaxableValuation[Dist],$C158:$E158,TaxableValuation[Tif_NonTIF],$A$4))</f>
        <v>1671801</v>
      </c>
      <c r="Q158" s="8">
        <f>SUMPRODUCT(SUMIFS(TaxableValuation[Taxable Other],TaxableValuation[Dist],$C158:$E158,TaxableValuation[Tif_NonTIF],$A$4))</f>
        <v>0</v>
      </c>
      <c r="R158" s="8">
        <f>SUMPRODUCT(SUMIFS(TaxableValuation[Taxable Gross],TaxableValuation[Dist],$C158:$E158,TaxableValuation[Tif_NonTIF],$A$4))</f>
        <v>255262319</v>
      </c>
      <c r="S158" s="8">
        <f>SUMPRODUCT(SUMIFS(TaxableValuation[Taxable Military Exempt],TaxableValuation[Dist],$C158:$E158,TaxableValuation[Tif_NonTIF],$A$4))</f>
        <v>380000</v>
      </c>
      <c r="T158" s="8">
        <f>SUMPRODUCT(SUMIFS(TaxableValuation[Taxable Homestead Exempt],TaxableValuation[Dist],$C158:$E158,TaxableValuation[Tif_NonTIF],$A$4))</f>
        <v>1088750</v>
      </c>
      <c r="U158" s="8">
        <f>SUMPRODUCT(SUMIFS(TaxableValuation[Taxable Net],TaxableValuation[Dist],$C158:$E158,TaxableValuation[Tif_NonTIF],$A$4))</f>
        <v>253793569</v>
      </c>
      <c r="V158" s="8">
        <f>SUMPRODUCT(SUMIFS(TaxableValuation[Taxable Gas &amp; Elec Utilities],TaxableValuation[Dist],$C158:$E158,TaxableValuation[Tif_NonTIF],$A$4))</f>
        <v>2674923</v>
      </c>
      <c r="W158" s="8">
        <f t="shared" si="2"/>
        <v>256468492</v>
      </c>
    </row>
    <row r="159" spans="1:23" x14ac:dyDescent="0.25">
      <c r="A159">
        <f>'Assessed Non-TIF_Combined'!A159</f>
        <v>2026</v>
      </c>
      <c r="B159" t="str">
        <f>'Assessed Non-TIF_Combined'!B159</f>
        <v>11</v>
      </c>
      <c r="C159" t="str">
        <f>'Assessed Non-TIF_Combined'!C159</f>
        <v>3375</v>
      </c>
      <c r="D159" t="str">
        <f>'Assessed Non-TIF_Combined'!D159</f>
        <v/>
      </c>
      <c r="E159" t="str">
        <f>'Assessed Non-TIF_Combined'!E159</f>
        <v/>
      </c>
      <c r="F159" t="str">
        <f>'Assessed Non-TIF_Combined'!F159</f>
        <v>3375</v>
      </c>
      <c r="G159" t="str">
        <f>'Assessed Non-TIF_Combined'!G159</f>
        <v>Knoxville</v>
      </c>
      <c r="H159" s="8">
        <f>SUMPRODUCT(SUMIFS(TaxableValuation[Taxable Residential],TaxableValuation[Dist],$C159:$E159,TaxableValuation[Tif_NonTIF],$A$4))</f>
        <v>396823566</v>
      </c>
      <c r="I159" s="8">
        <f>SUMPRODUCT(SUMIFS(TaxableValuation[Taxable Ag Land],TaxableValuation[Dist],$C159:$E159,TaxableValuation[Tif_NonTIF],$A$4))</f>
        <v>60296408</v>
      </c>
      <c r="J159" s="8">
        <f>SUMPRODUCT(SUMIFS(TaxableValuation[Taxable Ag Building],TaxableValuation[Dist],$C159:$E159,TaxableValuation[Tif_NonTIF],$A$4))</f>
        <v>3120407</v>
      </c>
      <c r="K159" s="8">
        <f>SUMPRODUCT(SUMIFS(TaxableValuation[Taxable Commercial],TaxableValuation[Dist],$C159:$E159,TaxableValuation[Tif_NonTIF],$A$4))</f>
        <v>56950776</v>
      </c>
      <c r="L159" s="8">
        <f>SUMPRODUCT(SUMIFS(TaxableValuation[Taxable Industrial],TaxableValuation[Dist],$C159:$E159,TaxableValuation[Tif_NonTIF],$A$4))</f>
        <v>25635232</v>
      </c>
      <c r="M159" s="8">
        <f>SUMPRODUCT(SUMIFS(TaxableValuation[Taxable Reserved],TaxableValuation[Dist],$C159:$E159,TaxableValuation[Tif_NonTIF],$A$4))</f>
        <v>0</v>
      </c>
      <c r="N159" s="8">
        <f>SUMPRODUCT(SUMIFS(TaxableValuation[Taxable Reserved2],TaxableValuation[Dist],$C159:$E159,TaxableValuation[Tif_NonTIF],$A$4))</f>
        <v>0</v>
      </c>
      <c r="O159" s="8">
        <f>SUMPRODUCT(SUMIFS(TaxableValuation[Taxable Railroads],TaxableValuation[Dist],$C159:$E159,TaxableValuation[Tif_NonTIF],$A$4))</f>
        <v>16645960</v>
      </c>
      <c r="P159" s="8">
        <f>SUMPRODUCT(SUMIFS(TaxableValuation[Taxable Utilities],TaxableValuation[Dist],$C159:$E159,TaxableValuation[Tif_NonTIF],$A$4))</f>
        <v>11220570</v>
      </c>
      <c r="Q159" s="8">
        <f>SUMPRODUCT(SUMIFS(TaxableValuation[Taxable Other],TaxableValuation[Dist],$C159:$E159,TaxableValuation[Tif_NonTIF],$A$4))</f>
        <v>81079</v>
      </c>
      <c r="R159" s="8">
        <f>SUMPRODUCT(SUMIFS(TaxableValuation[Taxable Gross],TaxableValuation[Dist],$C159:$E159,TaxableValuation[Tif_NonTIF],$A$4))</f>
        <v>570773998</v>
      </c>
      <c r="S159" s="8">
        <f>SUMPRODUCT(SUMIFS(TaxableValuation[Taxable Military Exempt],TaxableValuation[Dist],$C159:$E159,TaxableValuation[Tif_NonTIF],$A$4))</f>
        <v>1756000</v>
      </c>
      <c r="T159" s="8">
        <f>SUMPRODUCT(SUMIFS(TaxableValuation[Taxable Homestead Exempt],TaxableValuation[Dist],$C159:$E159,TaxableValuation[Tif_NonTIF],$A$4))</f>
        <v>5330000</v>
      </c>
      <c r="U159" s="8">
        <f>SUMPRODUCT(SUMIFS(TaxableValuation[Taxable Net],TaxableValuation[Dist],$C159:$E159,TaxableValuation[Tif_NonTIF],$A$4))</f>
        <v>563687998</v>
      </c>
      <c r="V159" s="8">
        <f>SUMPRODUCT(SUMIFS(TaxableValuation[Taxable Gas &amp; Elec Utilities],TaxableValuation[Dist],$C159:$E159,TaxableValuation[Tif_NonTIF],$A$4))</f>
        <v>10252414</v>
      </c>
      <c r="W159" s="8">
        <f t="shared" si="2"/>
        <v>573940412</v>
      </c>
    </row>
    <row r="160" spans="1:23" x14ac:dyDescent="0.25">
      <c r="A160">
        <f>'Assessed Non-TIF_Combined'!A160</f>
        <v>2026</v>
      </c>
      <c r="B160" t="str">
        <f>'Assessed Non-TIF_Combined'!B160</f>
        <v>07</v>
      </c>
      <c r="C160" t="str">
        <f>'Assessed Non-TIF_Combined'!C160</f>
        <v>3420</v>
      </c>
      <c r="D160" t="str">
        <f>'Assessed Non-TIF_Combined'!D160</f>
        <v/>
      </c>
      <c r="E160" t="str">
        <f>'Assessed Non-TIF_Combined'!E160</f>
        <v/>
      </c>
      <c r="F160" t="str">
        <f>'Assessed Non-TIF_Combined'!F160</f>
        <v>3420</v>
      </c>
      <c r="G160" t="str">
        <f>'Assessed Non-TIF_Combined'!G160</f>
        <v>Lake Mills</v>
      </c>
      <c r="H160" s="8">
        <f>SUMPRODUCT(SUMIFS(TaxableValuation[Taxable Residential],TaxableValuation[Dist],$C160:$E160,TaxableValuation[Tif_NonTIF],$A$4))</f>
        <v>109446304</v>
      </c>
      <c r="I160" s="8">
        <f>SUMPRODUCT(SUMIFS(TaxableValuation[Taxable Ag Land],TaxableValuation[Dist],$C160:$E160,TaxableValuation[Tif_NonTIF],$A$4))</f>
        <v>124383706</v>
      </c>
      <c r="J160" s="8">
        <f>SUMPRODUCT(SUMIFS(TaxableValuation[Taxable Ag Building],TaxableValuation[Dist],$C160:$E160,TaxableValuation[Tif_NonTIF],$A$4))</f>
        <v>6480416</v>
      </c>
      <c r="K160" s="8">
        <f>SUMPRODUCT(SUMIFS(TaxableValuation[Taxable Commercial],TaxableValuation[Dist],$C160:$E160,TaxableValuation[Tif_NonTIF],$A$4))</f>
        <v>18847867</v>
      </c>
      <c r="L160" s="8">
        <f>SUMPRODUCT(SUMIFS(TaxableValuation[Taxable Industrial],TaxableValuation[Dist],$C160:$E160,TaxableValuation[Tif_NonTIF],$A$4))</f>
        <v>17824275</v>
      </c>
      <c r="M160" s="8">
        <f>SUMPRODUCT(SUMIFS(TaxableValuation[Taxable Reserved],TaxableValuation[Dist],$C160:$E160,TaxableValuation[Tif_NonTIF],$A$4))</f>
        <v>0</v>
      </c>
      <c r="N160" s="8">
        <f>SUMPRODUCT(SUMIFS(TaxableValuation[Taxable Reserved2],TaxableValuation[Dist],$C160:$E160,TaxableValuation[Tif_NonTIF],$A$4))</f>
        <v>0</v>
      </c>
      <c r="O160" s="8">
        <f>SUMPRODUCT(SUMIFS(TaxableValuation[Taxable Railroads],TaxableValuation[Dist],$C160:$E160,TaxableValuation[Tif_NonTIF],$A$4))</f>
        <v>22796216</v>
      </c>
      <c r="P160" s="8">
        <f>SUMPRODUCT(SUMIFS(TaxableValuation[Taxable Utilities],TaxableValuation[Dist],$C160:$E160,TaxableValuation[Tif_NonTIF],$A$4))</f>
        <v>39383766</v>
      </c>
      <c r="Q160" s="8">
        <f>SUMPRODUCT(SUMIFS(TaxableValuation[Taxable Other],TaxableValuation[Dist],$C160:$E160,TaxableValuation[Tif_NonTIF],$A$4))</f>
        <v>0</v>
      </c>
      <c r="R160" s="8">
        <f>SUMPRODUCT(SUMIFS(TaxableValuation[Taxable Gross],TaxableValuation[Dist],$C160:$E160,TaxableValuation[Tif_NonTIF],$A$4))</f>
        <v>339162550</v>
      </c>
      <c r="S160" s="8">
        <f>SUMPRODUCT(SUMIFS(TaxableValuation[Taxable Military Exempt],TaxableValuation[Dist],$C160:$E160,TaxableValuation[Tif_NonTIF],$A$4))</f>
        <v>572000</v>
      </c>
      <c r="T160" s="8">
        <f>SUMPRODUCT(SUMIFS(TaxableValuation[Taxable Homestead Exempt],TaxableValuation[Dist],$C160:$E160,TaxableValuation[Tif_NonTIF],$A$4))</f>
        <v>2125500</v>
      </c>
      <c r="U160" s="8">
        <f>SUMPRODUCT(SUMIFS(TaxableValuation[Taxable Net],TaxableValuation[Dist],$C160:$E160,TaxableValuation[Tif_NonTIF],$A$4))</f>
        <v>336465050</v>
      </c>
      <c r="V160" s="8">
        <f>SUMPRODUCT(SUMIFS(TaxableValuation[Taxable Gas &amp; Elec Utilities],TaxableValuation[Dist],$C160:$E160,TaxableValuation[Tif_NonTIF],$A$4))</f>
        <v>4801746</v>
      </c>
      <c r="W160" s="8">
        <f t="shared" si="2"/>
        <v>341266796</v>
      </c>
    </row>
    <row r="161" spans="1:23" x14ac:dyDescent="0.25">
      <c r="A161">
        <f>'Assessed Non-TIF_Combined'!A161</f>
        <v>2026</v>
      </c>
      <c r="B161" t="str">
        <f>'Assessed Non-TIF_Combined'!B161</f>
        <v>13</v>
      </c>
      <c r="C161" t="str">
        <f>'Assessed Non-TIF_Combined'!C161</f>
        <v>3465</v>
      </c>
      <c r="D161" t="str">
        <f>'Assessed Non-TIF_Combined'!D161</f>
        <v/>
      </c>
      <c r="E161" t="str">
        <f>'Assessed Non-TIF_Combined'!E161</f>
        <v/>
      </c>
      <c r="F161" t="str">
        <f>'Assessed Non-TIF_Combined'!F161</f>
        <v>3465</v>
      </c>
      <c r="G161" t="str">
        <f>'Assessed Non-TIF_Combined'!G161</f>
        <v>Lamoni</v>
      </c>
      <c r="H161" s="8">
        <f>SUMPRODUCT(SUMIFS(TaxableValuation[Taxable Residential],TaxableValuation[Dist],$C161:$E161,TaxableValuation[Tif_NonTIF],$A$4))</f>
        <v>47885415</v>
      </c>
      <c r="I161" s="8">
        <f>SUMPRODUCT(SUMIFS(TaxableValuation[Taxable Ag Land],TaxableValuation[Dist],$C161:$E161,TaxableValuation[Tif_NonTIF],$A$4))</f>
        <v>30995582</v>
      </c>
      <c r="J161" s="8">
        <f>SUMPRODUCT(SUMIFS(TaxableValuation[Taxable Ag Building],TaxableValuation[Dist],$C161:$E161,TaxableValuation[Tif_NonTIF],$A$4))</f>
        <v>1648286</v>
      </c>
      <c r="K161" s="8">
        <f>SUMPRODUCT(SUMIFS(TaxableValuation[Taxable Commercial],TaxableValuation[Dist],$C161:$E161,TaxableValuation[Tif_NonTIF],$A$4))</f>
        <v>12533207</v>
      </c>
      <c r="L161" s="8">
        <f>SUMPRODUCT(SUMIFS(TaxableValuation[Taxable Industrial],TaxableValuation[Dist],$C161:$E161,TaxableValuation[Tif_NonTIF],$A$4))</f>
        <v>2477588</v>
      </c>
      <c r="M161" s="8">
        <f>SUMPRODUCT(SUMIFS(TaxableValuation[Taxable Reserved],TaxableValuation[Dist],$C161:$E161,TaxableValuation[Tif_NonTIF],$A$4))</f>
        <v>0</v>
      </c>
      <c r="N161" s="8">
        <f>SUMPRODUCT(SUMIFS(TaxableValuation[Taxable Reserved2],TaxableValuation[Dist],$C161:$E161,TaxableValuation[Tif_NonTIF],$A$4))</f>
        <v>0</v>
      </c>
      <c r="O161" s="8">
        <f>SUMPRODUCT(SUMIFS(TaxableValuation[Taxable Railroads],TaxableValuation[Dist],$C161:$E161,TaxableValuation[Tif_NonTIF],$A$4))</f>
        <v>0</v>
      </c>
      <c r="P161" s="8">
        <f>SUMPRODUCT(SUMIFS(TaxableValuation[Taxable Utilities],TaxableValuation[Dist],$C161:$E161,TaxableValuation[Tif_NonTIF],$A$4))</f>
        <v>1486189</v>
      </c>
      <c r="Q161" s="8">
        <f>SUMPRODUCT(SUMIFS(TaxableValuation[Taxable Other],TaxableValuation[Dist],$C161:$E161,TaxableValuation[Tif_NonTIF],$A$4))</f>
        <v>0</v>
      </c>
      <c r="R161" s="8">
        <f>SUMPRODUCT(SUMIFS(TaxableValuation[Taxable Gross],TaxableValuation[Dist],$C161:$E161,TaxableValuation[Tif_NonTIF],$A$4))</f>
        <v>97026267</v>
      </c>
      <c r="S161" s="8">
        <f>SUMPRODUCT(SUMIFS(TaxableValuation[Taxable Military Exempt],TaxableValuation[Dist],$C161:$E161,TaxableValuation[Tif_NonTIF],$A$4))</f>
        <v>318629</v>
      </c>
      <c r="T161" s="8">
        <f>SUMPRODUCT(SUMIFS(TaxableValuation[Taxable Homestead Exempt],TaxableValuation[Dist],$C161:$E161,TaxableValuation[Tif_NonTIF],$A$4))</f>
        <v>916500</v>
      </c>
      <c r="U161" s="8">
        <f>SUMPRODUCT(SUMIFS(TaxableValuation[Taxable Net],TaxableValuation[Dist],$C161:$E161,TaxableValuation[Tif_NonTIF],$A$4))</f>
        <v>95791138</v>
      </c>
      <c r="V161" s="8">
        <f>SUMPRODUCT(SUMIFS(TaxableValuation[Taxable Gas &amp; Elec Utilities],TaxableValuation[Dist],$C161:$E161,TaxableValuation[Tif_NonTIF],$A$4))</f>
        <v>679676</v>
      </c>
      <c r="W161" s="8">
        <f t="shared" si="2"/>
        <v>96470814</v>
      </c>
    </row>
    <row r="162" spans="1:23" x14ac:dyDescent="0.25">
      <c r="A162">
        <f>'Assessed Non-TIF_Combined'!A162</f>
        <v>2026</v>
      </c>
      <c r="B162" t="str">
        <f>'Assessed Non-TIF_Combined'!B162</f>
        <v>05</v>
      </c>
      <c r="C162" t="str">
        <f>'Assessed Non-TIF_Combined'!C162</f>
        <v>3537</v>
      </c>
      <c r="D162" t="str">
        <f>'Assessed Non-TIF_Combined'!D162</f>
        <v/>
      </c>
      <c r="E162" t="str">
        <f>'Assessed Non-TIF_Combined'!E162</f>
        <v/>
      </c>
      <c r="F162" t="str">
        <f>'Assessed Non-TIF_Combined'!F162</f>
        <v>3537</v>
      </c>
      <c r="G162" t="str">
        <f>'Assessed Non-TIF_Combined'!G162</f>
        <v>Laurens-Marathon</v>
      </c>
      <c r="H162" s="8">
        <f>SUMPRODUCT(SUMIFS(TaxableValuation[Taxable Residential],TaxableValuation[Dist],$C162:$E162,TaxableValuation[Tif_NonTIF],$A$4))</f>
        <v>45815711</v>
      </c>
      <c r="I162" s="8">
        <f>SUMPRODUCT(SUMIFS(TaxableValuation[Taxable Ag Land],TaxableValuation[Dist],$C162:$E162,TaxableValuation[Tif_NonTIF],$A$4))</f>
        <v>119344347</v>
      </c>
      <c r="J162" s="8">
        <f>SUMPRODUCT(SUMIFS(TaxableValuation[Taxable Ag Building],TaxableValuation[Dist],$C162:$E162,TaxableValuation[Tif_NonTIF],$A$4))</f>
        <v>6452011</v>
      </c>
      <c r="K162" s="8">
        <f>SUMPRODUCT(SUMIFS(TaxableValuation[Taxable Commercial],TaxableValuation[Dist],$C162:$E162,TaxableValuation[Tif_NonTIF],$A$4))</f>
        <v>12050815</v>
      </c>
      <c r="L162" s="8">
        <f>SUMPRODUCT(SUMIFS(TaxableValuation[Taxable Industrial],TaxableValuation[Dist],$C162:$E162,TaxableValuation[Tif_NonTIF],$A$4))</f>
        <v>3967765</v>
      </c>
      <c r="M162" s="8">
        <f>SUMPRODUCT(SUMIFS(TaxableValuation[Taxable Reserved],TaxableValuation[Dist],$C162:$E162,TaxableValuation[Tif_NonTIF],$A$4))</f>
        <v>0</v>
      </c>
      <c r="N162" s="8">
        <f>SUMPRODUCT(SUMIFS(TaxableValuation[Taxable Reserved2],TaxableValuation[Dist],$C162:$E162,TaxableValuation[Tif_NonTIF],$A$4))</f>
        <v>0</v>
      </c>
      <c r="O162" s="8">
        <f>SUMPRODUCT(SUMIFS(TaxableValuation[Taxable Railroads],TaxableValuation[Dist],$C162:$E162,TaxableValuation[Tif_NonTIF],$A$4))</f>
        <v>19881495</v>
      </c>
      <c r="P162" s="8">
        <f>SUMPRODUCT(SUMIFS(TaxableValuation[Taxable Utilities],TaxableValuation[Dist],$C162:$E162,TaxableValuation[Tif_NonTIF],$A$4))</f>
        <v>776176</v>
      </c>
      <c r="Q162" s="8">
        <f>SUMPRODUCT(SUMIFS(TaxableValuation[Taxable Other],TaxableValuation[Dist],$C162:$E162,TaxableValuation[Tif_NonTIF],$A$4))</f>
        <v>0</v>
      </c>
      <c r="R162" s="8">
        <f>SUMPRODUCT(SUMIFS(TaxableValuation[Taxable Gross],TaxableValuation[Dist],$C162:$E162,TaxableValuation[Tif_NonTIF],$A$4))</f>
        <v>208288320</v>
      </c>
      <c r="S162" s="8">
        <f>SUMPRODUCT(SUMIFS(TaxableValuation[Taxable Military Exempt],TaxableValuation[Dist],$C162:$E162,TaxableValuation[Tif_NonTIF],$A$4))</f>
        <v>439264</v>
      </c>
      <c r="T162" s="8">
        <f>SUMPRODUCT(SUMIFS(TaxableValuation[Taxable Homestead Exempt],TaxableValuation[Dist],$C162:$E162,TaxableValuation[Tif_NonTIF],$A$4))</f>
        <v>1189500</v>
      </c>
      <c r="U162" s="8">
        <f>SUMPRODUCT(SUMIFS(TaxableValuation[Taxable Net],TaxableValuation[Dist],$C162:$E162,TaxableValuation[Tif_NonTIF],$A$4))</f>
        <v>206659556</v>
      </c>
      <c r="V162" s="8">
        <f>SUMPRODUCT(SUMIFS(TaxableValuation[Taxable Gas &amp; Elec Utilities],TaxableValuation[Dist],$C162:$E162,TaxableValuation[Tif_NonTIF],$A$4))</f>
        <v>1708185</v>
      </c>
      <c r="W162" s="8">
        <f t="shared" si="2"/>
        <v>208367741</v>
      </c>
    </row>
    <row r="163" spans="1:23" x14ac:dyDescent="0.25">
      <c r="A163">
        <f>'Assessed Non-TIF_Combined'!A163</f>
        <v>2026</v>
      </c>
      <c r="B163" t="str">
        <f>'Assessed Non-TIF_Combined'!B163</f>
        <v>12</v>
      </c>
      <c r="C163" t="str">
        <f>'Assessed Non-TIF_Combined'!C163</f>
        <v>3555</v>
      </c>
      <c r="D163" t="str">
        <f>'Assessed Non-TIF_Combined'!D163</f>
        <v/>
      </c>
      <c r="E163" t="str">
        <f>'Assessed Non-TIF_Combined'!E163</f>
        <v/>
      </c>
      <c r="F163" t="str">
        <f>'Assessed Non-TIF_Combined'!F163</f>
        <v>3555</v>
      </c>
      <c r="G163" t="str">
        <f>'Assessed Non-TIF_Combined'!G163</f>
        <v>Lawton-Bronson</v>
      </c>
      <c r="H163" s="8">
        <f>SUMPRODUCT(SUMIFS(TaxableValuation[Taxable Residential],TaxableValuation[Dist],$C163:$E163,TaxableValuation[Tif_NonTIF],$A$4))</f>
        <v>169555163</v>
      </c>
      <c r="I163" s="8">
        <f>SUMPRODUCT(SUMIFS(TaxableValuation[Taxable Ag Land],TaxableValuation[Dist],$C163:$E163,TaxableValuation[Tif_NonTIF],$A$4))</f>
        <v>94667195</v>
      </c>
      <c r="J163" s="8">
        <f>SUMPRODUCT(SUMIFS(TaxableValuation[Taxable Ag Building],TaxableValuation[Dist],$C163:$E163,TaxableValuation[Tif_NonTIF],$A$4))</f>
        <v>5607928</v>
      </c>
      <c r="K163" s="8">
        <f>SUMPRODUCT(SUMIFS(TaxableValuation[Taxable Commercial],TaxableValuation[Dist],$C163:$E163,TaxableValuation[Tif_NonTIF],$A$4))</f>
        <v>24713867</v>
      </c>
      <c r="L163" s="8">
        <f>SUMPRODUCT(SUMIFS(TaxableValuation[Taxable Industrial],TaxableValuation[Dist],$C163:$E163,TaxableValuation[Tif_NonTIF],$A$4))</f>
        <v>1197096</v>
      </c>
      <c r="M163" s="8">
        <f>SUMPRODUCT(SUMIFS(TaxableValuation[Taxable Reserved],TaxableValuation[Dist],$C163:$E163,TaxableValuation[Tif_NonTIF],$A$4))</f>
        <v>0</v>
      </c>
      <c r="N163" s="8">
        <f>SUMPRODUCT(SUMIFS(TaxableValuation[Taxable Reserved2],TaxableValuation[Dist],$C163:$E163,TaxableValuation[Tif_NonTIF],$A$4))</f>
        <v>0</v>
      </c>
      <c r="O163" s="8">
        <f>SUMPRODUCT(SUMIFS(TaxableValuation[Taxable Railroads],TaxableValuation[Dist],$C163:$E163,TaxableValuation[Tif_NonTIF],$A$4))</f>
        <v>0</v>
      </c>
      <c r="P163" s="8">
        <f>SUMPRODUCT(SUMIFS(TaxableValuation[Taxable Utilities],TaxableValuation[Dist],$C163:$E163,TaxableValuation[Tif_NonTIF],$A$4))</f>
        <v>2685898</v>
      </c>
      <c r="Q163" s="8">
        <f>SUMPRODUCT(SUMIFS(TaxableValuation[Taxable Other],TaxableValuation[Dist],$C163:$E163,TaxableValuation[Tif_NonTIF],$A$4))</f>
        <v>0</v>
      </c>
      <c r="R163" s="8">
        <f>SUMPRODUCT(SUMIFS(TaxableValuation[Taxable Gross],TaxableValuation[Dist],$C163:$E163,TaxableValuation[Tif_NonTIF],$A$4))</f>
        <v>298427147</v>
      </c>
      <c r="S163" s="8">
        <f>SUMPRODUCT(SUMIFS(TaxableValuation[Taxable Military Exempt],TaxableValuation[Dist],$C163:$E163,TaxableValuation[Tif_NonTIF],$A$4))</f>
        <v>721852</v>
      </c>
      <c r="T163" s="8">
        <f>SUMPRODUCT(SUMIFS(TaxableValuation[Taxable Homestead Exempt],TaxableValuation[Dist],$C163:$E163,TaxableValuation[Tif_NonTIF],$A$4))</f>
        <v>1599000</v>
      </c>
      <c r="U163" s="8">
        <f>SUMPRODUCT(SUMIFS(TaxableValuation[Taxable Net],TaxableValuation[Dist],$C163:$E163,TaxableValuation[Tif_NonTIF],$A$4))</f>
        <v>296106295</v>
      </c>
      <c r="V163" s="8">
        <f>SUMPRODUCT(SUMIFS(TaxableValuation[Taxable Gas &amp; Elec Utilities],TaxableValuation[Dist],$C163:$E163,TaxableValuation[Tif_NonTIF],$A$4))</f>
        <v>4709823</v>
      </c>
      <c r="W163" s="8">
        <f t="shared" si="2"/>
        <v>300816118</v>
      </c>
    </row>
    <row r="164" spans="1:23" x14ac:dyDescent="0.25">
      <c r="A164">
        <f>'Assessed Non-TIF_Combined'!A164</f>
        <v>2026</v>
      </c>
      <c r="B164" t="str">
        <f>'Assessed Non-TIF_Combined'!B164</f>
        <v>12</v>
      </c>
      <c r="C164" t="str">
        <f>'Assessed Non-TIF_Combined'!C164</f>
        <v>3600</v>
      </c>
      <c r="D164" t="str">
        <f>'Assessed Non-TIF_Combined'!D164</f>
        <v/>
      </c>
      <c r="E164" t="str">
        <f>'Assessed Non-TIF_Combined'!E164</f>
        <v/>
      </c>
      <c r="F164" t="str">
        <f>'Assessed Non-TIF_Combined'!F164</f>
        <v>3600</v>
      </c>
      <c r="G164" t="str">
        <f>'Assessed Non-TIF_Combined'!G164</f>
        <v>Le Mars</v>
      </c>
      <c r="H164" s="8">
        <f>SUMPRODUCT(SUMIFS(TaxableValuation[Taxable Residential],TaxableValuation[Dist],$C164:$E164,TaxableValuation[Tif_NonTIF],$A$4))</f>
        <v>562921466</v>
      </c>
      <c r="I164" s="8">
        <f>SUMPRODUCT(SUMIFS(TaxableValuation[Taxable Ag Land],TaxableValuation[Dist],$C164:$E164,TaxableValuation[Tif_NonTIF],$A$4))</f>
        <v>247628581</v>
      </c>
      <c r="J164" s="8">
        <f>SUMPRODUCT(SUMIFS(TaxableValuation[Taxable Ag Building],TaxableValuation[Dist],$C164:$E164,TaxableValuation[Tif_NonTIF],$A$4))</f>
        <v>27650229</v>
      </c>
      <c r="K164" s="8">
        <f>SUMPRODUCT(SUMIFS(TaxableValuation[Taxable Commercial],TaxableValuation[Dist],$C164:$E164,TaxableValuation[Tif_NonTIF],$A$4))</f>
        <v>205731511</v>
      </c>
      <c r="L164" s="8">
        <f>SUMPRODUCT(SUMIFS(TaxableValuation[Taxable Industrial],TaxableValuation[Dist],$C164:$E164,TaxableValuation[Tif_NonTIF],$A$4))</f>
        <v>106507054</v>
      </c>
      <c r="M164" s="8">
        <f>SUMPRODUCT(SUMIFS(TaxableValuation[Taxable Reserved],TaxableValuation[Dist],$C164:$E164,TaxableValuation[Tif_NonTIF],$A$4))</f>
        <v>0</v>
      </c>
      <c r="N164" s="8">
        <f>SUMPRODUCT(SUMIFS(TaxableValuation[Taxable Reserved2],TaxableValuation[Dist],$C164:$E164,TaxableValuation[Tif_NonTIF],$A$4))</f>
        <v>0</v>
      </c>
      <c r="O164" s="8">
        <f>SUMPRODUCT(SUMIFS(TaxableValuation[Taxable Railroads],TaxableValuation[Dist],$C164:$E164,TaxableValuation[Tif_NonTIF],$A$4))</f>
        <v>31779222</v>
      </c>
      <c r="P164" s="8">
        <f>SUMPRODUCT(SUMIFS(TaxableValuation[Taxable Utilities],TaxableValuation[Dist],$C164:$E164,TaxableValuation[Tif_NonTIF],$A$4))</f>
        <v>3076411</v>
      </c>
      <c r="Q164" s="8">
        <f>SUMPRODUCT(SUMIFS(TaxableValuation[Taxable Other],TaxableValuation[Dist],$C164:$E164,TaxableValuation[Tif_NonTIF],$A$4))</f>
        <v>0</v>
      </c>
      <c r="R164" s="8">
        <f>SUMPRODUCT(SUMIFS(TaxableValuation[Taxable Gross],TaxableValuation[Dist],$C164:$E164,TaxableValuation[Tif_NonTIF],$A$4))</f>
        <v>1185294474</v>
      </c>
      <c r="S164" s="8">
        <f>SUMPRODUCT(SUMIFS(TaxableValuation[Taxable Military Exempt],TaxableValuation[Dist],$C164:$E164,TaxableValuation[Tif_NonTIF],$A$4))</f>
        <v>1924000</v>
      </c>
      <c r="T164" s="8">
        <f>SUMPRODUCT(SUMIFS(TaxableValuation[Taxable Homestead Exempt],TaxableValuation[Dist],$C164:$E164,TaxableValuation[Tif_NonTIF],$A$4))</f>
        <v>7020000</v>
      </c>
      <c r="U164" s="8">
        <f>SUMPRODUCT(SUMIFS(TaxableValuation[Taxable Net],TaxableValuation[Dist],$C164:$E164,TaxableValuation[Tif_NonTIF],$A$4))</f>
        <v>1176350474</v>
      </c>
      <c r="V164" s="8">
        <f>SUMPRODUCT(SUMIFS(TaxableValuation[Taxable Gas &amp; Elec Utilities],TaxableValuation[Dist],$C164:$E164,TaxableValuation[Tif_NonTIF],$A$4))</f>
        <v>19710303</v>
      </c>
      <c r="W164" s="8">
        <f t="shared" si="2"/>
        <v>1196060777</v>
      </c>
    </row>
    <row r="165" spans="1:23" x14ac:dyDescent="0.25">
      <c r="A165">
        <f>'Assessed Non-TIF_Combined'!A165</f>
        <v>2026</v>
      </c>
      <c r="B165" t="str">
        <f>'Assessed Non-TIF_Combined'!B165</f>
        <v>13</v>
      </c>
      <c r="C165" t="str">
        <f>'Assessed Non-TIF_Combined'!C165</f>
        <v>3609</v>
      </c>
      <c r="D165" t="str">
        <f>'Assessed Non-TIF_Combined'!D165</f>
        <v/>
      </c>
      <c r="E165" t="str">
        <f>'Assessed Non-TIF_Combined'!E165</f>
        <v/>
      </c>
      <c r="F165" t="str">
        <f>'Assessed Non-TIF_Combined'!F165</f>
        <v>3609</v>
      </c>
      <c r="G165" t="str">
        <f>'Assessed Non-TIF_Combined'!G165</f>
        <v>Lenox</v>
      </c>
      <c r="H165" s="8">
        <f>SUMPRODUCT(SUMIFS(TaxableValuation[Taxable Residential],TaxableValuation[Dist],$C165:$E165,TaxableValuation[Tif_NonTIF],$A$4))</f>
        <v>63551428</v>
      </c>
      <c r="I165" s="8">
        <f>SUMPRODUCT(SUMIFS(TaxableValuation[Taxable Ag Land],TaxableValuation[Dist],$C165:$E165,TaxableValuation[Tif_NonTIF],$A$4))</f>
        <v>101796401</v>
      </c>
      <c r="J165" s="8">
        <f>SUMPRODUCT(SUMIFS(TaxableValuation[Taxable Ag Building],TaxableValuation[Dist],$C165:$E165,TaxableValuation[Tif_NonTIF],$A$4))</f>
        <v>10912757</v>
      </c>
      <c r="K165" s="8">
        <f>SUMPRODUCT(SUMIFS(TaxableValuation[Taxable Commercial],TaxableValuation[Dist],$C165:$E165,TaxableValuation[Tif_NonTIF],$A$4))</f>
        <v>5890532</v>
      </c>
      <c r="L165" s="8">
        <f>SUMPRODUCT(SUMIFS(TaxableValuation[Taxable Industrial],TaxableValuation[Dist],$C165:$E165,TaxableValuation[Tif_NonTIF],$A$4))</f>
        <v>24558432</v>
      </c>
      <c r="M165" s="8">
        <f>SUMPRODUCT(SUMIFS(TaxableValuation[Taxable Reserved],TaxableValuation[Dist],$C165:$E165,TaxableValuation[Tif_NonTIF],$A$4))</f>
        <v>0</v>
      </c>
      <c r="N165" s="8">
        <f>SUMPRODUCT(SUMIFS(TaxableValuation[Taxable Reserved2],TaxableValuation[Dist],$C165:$E165,TaxableValuation[Tif_NonTIF],$A$4))</f>
        <v>0</v>
      </c>
      <c r="O165" s="8">
        <f>SUMPRODUCT(SUMIFS(TaxableValuation[Taxable Railroads],TaxableValuation[Dist],$C165:$E165,TaxableValuation[Tif_NonTIF],$A$4))</f>
        <v>0</v>
      </c>
      <c r="P165" s="8">
        <f>SUMPRODUCT(SUMIFS(TaxableValuation[Taxable Utilities],TaxableValuation[Dist],$C165:$E165,TaxableValuation[Tif_NonTIF],$A$4))</f>
        <v>238536</v>
      </c>
      <c r="Q165" s="8">
        <f>SUMPRODUCT(SUMIFS(TaxableValuation[Taxable Other],TaxableValuation[Dist],$C165:$E165,TaxableValuation[Tif_NonTIF],$A$4))</f>
        <v>0</v>
      </c>
      <c r="R165" s="8">
        <f>SUMPRODUCT(SUMIFS(TaxableValuation[Taxable Gross],TaxableValuation[Dist],$C165:$E165,TaxableValuation[Tif_NonTIF],$A$4))</f>
        <v>206948086</v>
      </c>
      <c r="S165" s="8">
        <f>SUMPRODUCT(SUMIFS(TaxableValuation[Taxable Military Exempt],TaxableValuation[Dist],$C165:$E165,TaxableValuation[Tif_NonTIF],$A$4))</f>
        <v>382445</v>
      </c>
      <c r="T165" s="8">
        <f>SUMPRODUCT(SUMIFS(TaxableValuation[Taxable Homestead Exempt],TaxableValuation[Dist],$C165:$E165,TaxableValuation[Tif_NonTIF],$A$4))</f>
        <v>1153892</v>
      </c>
      <c r="U165" s="8">
        <f>SUMPRODUCT(SUMIFS(TaxableValuation[Taxable Net],TaxableValuation[Dist],$C165:$E165,TaxableValuation[Tif_NonTIF],$A$4))</f>
        <v>205411749</v>
      </c>
      <c r="V165" s="8">
        <f>SUMPRODUCT(SUMIFS(TaxableValuation[Taxable Gas &amp; Elec Utilities],TaxableValuation[Dist],$C165:$E165,TaxableValuation[Tif_NonTIF],$A$4))</f>
        <v>1296661</v>
      </c>
      <c r="W165" s="8">
        <f t="shared" si="2"/>
        <v>206708410</v>
      </c>
    </row>
    <row r="166" spans="1:23" x14ac:dyDescent="0.25">
      <c r="A166">
        <f>'Assessed Non-TIF_Combined'!A166</f>
        <v>2026</v>
      </c>
      <c r="B166" t="str">
        <f>'Assessed Non-TIF_Combined'!B166</f>
        <v>13</v>
      </c>
      <c r="C166" t="str">
        <f>'Assessed Non-TIF_Combined'!C166</f>
        <v>3645</v>
      </c>
      <c r="D166" t="str">
        <f>'Assessed Non-TIF_Combined'!D166</f>
        <v/>
      </c>
      <c r="E166" t="str">
        <f>'Assessed Non-TIF_Combined'!E166</f>
        <v/>
      </c>
      <c r="F166" t="str">
        <f>'Assessed Non-TIF_Combined'!F166</f>
        <v>3645</v>
      </c>
      <c r="G166" t="str">
        <f>'Assessed Non-TIF_Combined'!G166</f>
        <v>Lewis Central</v>
      </c>
      <c r="H166" s="8">
        <f>SUMPRODUCT(SUMIFS(TaxableValuation[Taxable Residential],TaxableValuation[Dist],$C166:$E166,TaxableValuation[Tif_NonTIF],$A$4))</f>
        <v>841646013</v>
      </c>
      <c r="I166" s="8">
        <f>SUMPRODUCT(SUMIFS(TaxableValuation[Taxable Ag Land],TaxableValuation[Dist],$C166:$E166,TaxableValuation[Tif_NonTIF],$A$4))</f>
        <v>28787740</v>
      </c>
      <c r="J166" s="8">
        <f>SUMPRODUCT(SUMIFS(TaxableValuation[Taxable Ag Building],TaxableValuation[Dist],$C166:$E166,TaxableValuation[Tif_NonTIF],$A$4))</f>
        <v>8383320</v>
      </c>
      <c r="K166" s="8">
        <f>SUMPRODUCT(SUMIFS(TaxableValuation[Taxable Commercial],TaxableValuation[Dist],$C166:$E166,TaxableValuation[Tif_NonTIF],$A$4))</f>
        <v>415617385</v>
      </c>
      <c r="L166" s="8">
        <f>SUMPRODUCT(SUMIFS(TaxableValuation[Taxable Industrial],TaxableValuation[Dist],$C166:$E166,TaxableValuation[Tif_NonTIF],$A$4))</f>
        <v>474999326</v>
      </c>
      <c r="M166" s="8">
        <f>SUMPRODUCT(SUMIFS(TaxableValuation[Taxable Reserved],TaxableValuation[Dist],$C166:$E166,TaxableValuation[Tif_NonTIF],$A$4))</f>
        <v>0</v>
      </c>
      <c r="N166" s="8">
        <f>SUMPRODUCT(SUMIFS(TaxableValuation[Taxable Reserved2],TaxableValuation[Dist],$C166:$E166,TaxableValuation[Tif_NonTIF],$A$4))</f>
        <v>0</v>
      </c>
      <c r="O166" s="8">
        <f>SUMPRODUCT(SUMIFS(TaxableValuation[Taxable Railroads],TaxableValuation[Dist],$C166:$E166,TaxableValuation[Tif_NonTIF],$A$4))</f>
        <v>7985592</v>
      </c>
      <c r="P166" s="8">
        <f>SUMPRODUCT(SUMIFS(TaxableValuation[Taxable Utilities],TaxableValuation[Dist],$C166:$E166,TaxableValuation[Tif_NonTIF],$A$4))</f>
        <v>20515449</v>
      </c>
      <c r="Q166" s="8">
        <f>SUMPRODUCT(SUMIFS(TaxableValuation[Taxable Other],TaxableValuation[Dist],$C166:$E166,TaxableValuation[Tif_NonTIF],$A$4))</f>
        <v>0</v>
      </c>
      <c r="R166" s="8">
        <f>SUMPRODUCT(SUMIFS(TaxableValuation[Taxable Gross],TaxableValuation[Dist],$C166:$E166,TaxableValuation[Tif_NonTIF],$A$4))</f>
        <v>1797934825</v>
      </c>
      <c r="S166" s="8">
        <f>SUMPRODUCT(SUMIFS(TaxableValuation[Taxable Military Exempt],TaxableValuation[Dist],$C166:$E166,TaxableValuation[Tif_NonTIF],$A$4))</f>
        <v>2928000</v>
      </c>
      <c r="T166" s="8">
        <f>SUMPRODUCT(SUMIFS(TaxableValuation[Taxable Homestead Exempt],TaxableValuation[Dist],$C166:$E166,TaxableValuation[Tif_NonTIF],$A$4))</f>
        <v>8765250</v>
      </c>
      <c r="U166" s="8">
        <f>SUMPRODUCT(SUMIFS(TaxableValuation[Taxable Net],TaxableValuation[Dist],$C166:$E166,TaxableValuation[Tif_NonTIF],$A$4))</f>
        <v>1786241575</v>
      </c>
      <c r="V166" s="8">
        <f>SUMPRODUCT(SUMIFS(TaxableValuation[Taxable Gas &amp; Elec Utilities],TaxableValuation[Dist],$C166:$E166,TaxableValuation[Tif_NonTIF],$A$4))</f>
        <v>171471490</v>
      </c>
      <c r="W166" s="8">
        <f t="shared" si="2"/>
        <v>1957713065</v>
      </c>
    </row>
    <row r="167" spans="1:23" x14ac:dyDescent="0.25">
      <c r="A167">
        <f>'Assessed Non-TIF_Combined'!A167</f>
        <v>2026</v>
      </c>
      <c r="B167" t="str">
        <f>'Assessed Non-TIF_Combined'!B167</f>
        <v>10</v>
      </c>
      <c r="C167" t="str">
        <f>'Assessed Non-TIF_Combined'!C167</f>
        <v>3715</v>
      </c>
      <c r="D167" t="str">
        <f>'Assessed Non-TIF_Combined'!D167</f>
        <v/>
      </c>
      <c r="E167" t="str">
        <f>'Assessed Non-TIF_Combined'!E167</f>
        <v/>
      </c>
      <c r="F167" t="str">
        <f>'Assessed Non-TIF_Combined'!F167</f>
        <v>3715</v>
      </c>
      <c r="G167" t="str">
        <f>'Assessed Non-TIF_Combined'!G167</f>
        <v>Linn-Mar</v>
      </c>
      <c r="H167" s="8">
        <f>SUMPRODUCT(SUMIFS(TaxableValuation[Taxable Residential],TaxableValuation[Dist],$C167:$E167,TaxableValuation[Tif_NonTIF],$A$4))</f>
        <v>2052619783</v>
      </c>
      <c r="I167" s="8">
        <f>SUMPRODUCT(SUMIFS(TaxableValuation[Taxable Ag Land],TaxableValuation[Dist],$C167:$E167,TaxableValuation[Tif_NonTIF],$A$4))</f>
        <v>44020384</v>
      </c>
      <c r="J167" s="8">
        <f>SUMPRODUCT(SUMIFS(TaxableValuation[Taxable Ag Building],TaxableValuation[Dist],$C167:$E167,TaxableValuation[Tif_NonTIF],$A$4))</f>
        <v>3136606</v>
      </c>
      <c r="K167" s="8">
        <f>SUMPRODUCT(SUMIFS(TaxableValuation[Taxable Commercial],TaxableValuation[Dist],$C167:$E167,TaxableValuation[Tif_NonTIF],$A$4))</f>
        <v>581637179</v>
      </c>
      <c r="L167" s="8">
        <f>SUMPRODUCT(SUMIFS(TaxableValuation[Taxable Industrial],TaxableValuation[Dist],$C167:$E167,TaxableValuation[Tif_NonTIF],$A$4))</f>
        <v>61742337</v>
      </c>
      <c r="M167" s="8">
        <f>SUMPRODUCT(SUMIFS(TaxableValuation[Taxable Reserved],TaxableValuation[Dist],$C167:$E167,TaxableValuation[Tif_NonTIF],$A$4))</f>
        <v>0</v>
      </c>
      <c r="N167" s="8">
        <f>SUMPRODUCT(SUMIFS(TaxableValuation[Taxable Reserved2],TaxableValuation[Dist],$C167:$E167,TaxableValuation[Tif_NonTIF],$A$4))</f>
        <v>0</v>
      </c>
      <c r="O167" s="8">
        <f>SUMPRODUCT(SUMIFS(TaxableValuation[Taxable Railroads],TaxableValuation[Dist],$C167:$E167,TaxableValuation[Tif_NonTIF],$A$4))</f>
        <v>340472</v>
      </c>
      <c r="P167" s="8">
        <f>SUMPRODUCT(SUMIFS(TaxableValuation[Taxable Utilities],TaxableValuation[Dist],$C167:$E167,TaxableValuation[Tif_NonTIF],$A$4))</f>
        <v>0</v>
      </c>
      <c r="Q167" s="8">
        <f>SUMPRODUCT(SUMIFS(TaxableValuation[Taxable Other],TaxableValuation[Dist],$C167:$E167,TaxableValuation[Tif_NonTIF],$A$4))</f>
        <v>0</v>
      </c>
      <c r="R167" s="8">
        <f>SUMPRODUCT(SUMIFS(TaxableValuation[Taxable Gross],TaxableValuation[Dist],$C167:$E167,TaxableValuation[Tif_NonTIF],$A$4))</f>
        <v>2743496761</v>
      </c>
      <c r="S167" s="8">
        <f>SUMPRODUCT(SUMIFS(TaxableValuation[Taxable Military Exempt],TaxableValuation[Dist],$C167:$E167,TaxableValuation[Tif_NonTIF],$A$4))</f>
        <v>5932000</v>
      </c>
      <c r="T167" s="8">
        <f>SUMPRODUCT(SUMIFS(TaxableValuation[Taxable Homestead Exempt],TaxableValuation[Dist],$C167:$E167,TaxableValuation[Tif_NonTIF],$A$4))</f>
        <v>22665500</v>
      </c>
      <c r="U167" s="8">
        <f>SUMPRODUCT(SUMIFS(TaxableValuation[Taxable Net],TaxableValuation[Dist],$C167:$E167,TaxableValuation[Tif_NonTIF],$A$4))</f>
        <v>2714899261</v>
      </c>
      <c r="V167" s="8">
        <f>SUMPRODUCT(SUMIFS(TaxableValuation[Taxable Gas &amp; Elec Utilities],TaxableValuation[Dist],$C167:$E167,TaxableValuation[Tif_NonTIF],$A$4))</f>
        <v>10104112</v>
      </c>
      <c r="W167" s="8">
        <f t="shared" si="2"/>
        <v>2725003373</v>
      </c>
    </row>
    <row r="168" spans="1:23" x14ac:dyDescent="0.25">
      <c r="A168">
        <f>'Assessed Non-TIF_Combined'!A168</f>
        <v>2026</v>
      </c>
      <c r="B168" t="str">
        <f>'Assessed Non-TIF_Combined'!B168</f>
        <v>10</v>
      </c>
      <c r="C168" t="str">
        <f>'Assessed Non-TIF_Combined'!C168</f>
        <v>3744</v>
      </c>
      <c r="D168" t="str">
        <f>'Assessed Non-TIF_Combined'!D168</f>
        <v/>
      </c>
      <c r="E168" t="str">
        <f>'Assessed Non-TIF_Combined'!E168</f>
        <v/>
      </c>
      <c r="F168" t="str">
        <f>'Assessed Non-TIF_Combined'!F168</f>
        <v>3744</v>
      </c>
      <c r="G168" t="str">
        <f>'Assessed Non-TIF_Combined'!G168</f>
        <v>Lisbon</v>
      </c>
      <c r="H168" s="8">
        <f>SUMPRODUCT(SUMIFS(TaxableValuation[Taxable Residential],TaxableValuation[Dist],$C168:$E168,TaxableValuation[Tif_NonTIF],$A$4))</f>
        <v>160441191</v>
      </c>
      <c r="I168" s="8">
        <f>SUMPRODUCT(SUMIFS(TaxableValuation[Taxable Ag Land],TaxableValuation[Dist],$C168:$E168,TaxableValuation[Tif_NonTIF],$A$4))</f>
        <v>37498521</v>
      </c>
      <c r="J168" s="8">
        <f>SUMPRODUCT(SUMIFS(TaxableValuation[Taxable Ag Building],TaxableValuation[Dist],$C168:$E168,TaxableValuation[Tif_NonTIF],$A$4))</f>
        <v>2248895</v>
      </c>
      <c r="K168" s="8">
        <f>SUMPRODUCT(SUMIFS(TaxableValuation[Taxable Commercial],TaxableValuation[Dist],$C168:$E168,TaxableValuation[Tif_NonTIF],$A$4))</f>
        <v>14893665</v>
      </c>
      <c r="L168" s="8">
        <f>SUMPRODUCT(SUMIFS(TaxableValuation[Taxable Industrial],TaxableValuation[Dist],$C168:$E168,TaxableValuation[Tif_NonTIF],$A$4))</f>
        <v>2262784</v>
      </c>
      <c r="M168" s="8">
        <f>SUMPRODUCT(SUMIFS(TaxableValuation[Taxable Reserved],TaxableValuation[Dist],$C168:$E168,TaxableValuation[Tif_NonTIF],$A$4))</f>
        <v>0</v>
      </c>
      <c r="N168" s="8">
        <f>SUMPRODUCT(SUMIFS(TaxableValuation[Taxable Reserved2],TaxableValuation[Dist],$C168:$E168,TaxableValuation[Tif_NonTIF],$A$4))</f>
        <v>0</v>
      </c>
      <c r="O168" s="8">
        <f>SUMPRODUCT(SUMIFS(TaxableValuation[Taxable Railroads],TaxableValuation[Dist],$C168:$E168,TaxableValuation[Tif_NonTIF],$A$4))</f>
        <v>4945675</v>
      </c>
      <c r="P168" s="8">
        <f>SUMPRODUCT(SUMIFS(TaxableValuation[Taxable Utilities],TaxableValuation[Dist],$C168:$E168,TaxableValuation[Tif_NonTIF],$A$4))</f>
        <v>1042861</v>
      </c>
      <c r="Q168" s="8">
        <f>SUMPRODUCT(SUMIFS(TaxableValuation[Taxable Other],TaxableValuation[Dist],$C168:$E168,TaxableValuation[Tif_NonTIF],$A$4))</f>
        <v>0</v>
      </c>
      <c r="R168" s="8">
        <f>SUMPRODUCT(SUMIFS(TaxableValuation[Taxable Gross],TaxableValuation[Dist],$C168:$E168,TaxableValuation[Tif_NonTIF],$A$4))</f>
        <v>223333592</v>
      </c>
      <c r="S168" s="8">
        <f>SUMPRODUCT(SUMIFS(TaxableValuation[Taxable Military Exempt],TaxableValuation[Dist],$C168:$E168,TaxableValuation[Tif_NonTIF],$A$4))</f>
        <v>488000</v>
      </c>
      <c r="T168" s="8">
        <f>SUMPRODUCT(SUMIFS(TaxableValuation[Taxable Homestead Exempt],TaxableValuation[Dist],$C168:$E168,TaxableValuation[Tif_NonTIF],$A$4))</f>
        <v>1807000</v>
      </c>
      <c r="U168" s="8">
        <f>SUMPRODUCT(SUMIFS(TaxableValuation[Taxable Net],TaxableValuation[Dist],$C168:$E168,TaxableValuation[Tif_NonTIF],$A$4))</f>
        <v>221038592</v>
      </c>
      <c r="V168" s="8">
        <f>SUMPRODUCT(SUMIFS(TaxableValuation[Taxable Gas &amp; Elec Utilities],TaxableValuation[Dist],$C168:$E168,TaxableValuation[Tif_NonTIF],$A$4))</f>
        <v>3848085</v>
      </c>
      <c r="W168" s="8">
        <f t="shared" si="2"/>
        <v>224886677</v>
      </c>
    </row>
    <row r="169" spans="1:23" x14ac:dyDescent="0.25">
      <c r="A169">
        <f>'Assessed Non-TIF_Combined'!A169</f>
        <v>2026</v>
      </c>
      <c r="B169" t="str">
        <f>'Assessed Non-TIF_Combined'!B169</f>
        <v>13</v>
      </c>
      <c r="C169" t="str">
        <f>'Assessed Non-TIF_Combined'!C169</f>
        <v>3798</v>
      </c>
      <c r="D169" t="str">
        <f>'Assessed Non-TIF_Combined'!D169</f>
        <v/>
      </c>
      <c r="E169" t="str">
        <f>'Assessed Non-TIF_Combined'!E169</f>
        <v/>
      </c>
      <c r="F169" t="str">
        <f>'Assessed Non-TIF_Combined'!F169</f>
        <v>3798</v>
      </c>
      <c r="G169" t="str">
        <f>'Assessed Non-TIF_Combined'!G169</f>
        <v>Logan-Magnolia</v>
      </c>
      <c r="H169" s="8">
        <f>SUMPRODUCT(SUMIFS(TaxableValuation[Taxable Residential],TaxableValuation[Dist],$C169:$E169,TaxableValuation[Tif_NonTIF],$A$4))</f>
        <v>123080544</v>
      </c>
      <c r="I169" s="8">
        <f>SUMPRODUCT(SUMIFS(TaxableValuation[Taxable Ag Land],TaxableValuation[Dist],$C169:$E169,TaxableValuation[Tif_NonTIF],$A$4))</f>
        <v>98649328</v>
      </c>
      <c r="J169" s="8">
        <f>SUMPRODUCT(SUMIFS(TaxableValuation[Taxable Ag Building],TaxableValuation[Dist],$C169:$E169,TaxableValuation[Tif_NonTIF],$A$4))</f>
        <v>6219875</v>
      </c>
      <c r="K169" s="8">
        <f>SUMPRODUCT(SUMIFS(TaxableValuation[Taxable Commercial],TaxableValuation[Dist],$C169:$E169,TaxableValuation[Tif_NonTIF],$A$4))</f>
        <v>12866216</v>
      </c>
      <c r="L169" s="8">
        <f>SUMPRODUCT(SUMIFS(TaxableValuation[Taxable Industrial],TaxableValuation[Dist],$C169:$E169,TaxableValuation[Tif_NonTIF],$A$4))</f>
        <v>868525</v>
      </c>
      <c r="M169" s="8">
        <f>SUMPRODUCT(SUMIFS(TaxableValuation[Taxable Reserved],TaxableValuation[Dist],$C169:$E169,TaxableValuation[Tif_NonTIF],$A$4))</f>
        <v>0</v>
      </c>
      <c r="N169" s="8">
        <f>SUMPRODUCT(SUMIFS(TaxableValuation[Taxable Reserved2],TaxableValuation[Dist],$C169:$E169,TaxableValuation[Tif_NonTIF],$A$4))</f>
        <v>0</v>
      </c>
      <c r="O169" s="8">
        <f>SUMPRODUCT(SUMIFS(TaxableValuation[Taxable Railroads],TaxableValuation[Dist],$C169:$E169,TaxableValuation[Tif_NonTIF],$A$4))</f>
        <v>11489486</v>
      </c>
      <c r="P169" s="8">
        <f>SUMPRODUCT(SUMIFS(TaxableValuation[Taxable Utilities],TaxableValuation[Dist],$C169:$E169,TaxableValuation[Tif_NonTIF],$A$4))</f>
        <v>706835</v>
      </c>
      <c r="Q169" s="8">
        <f>SUMPRODUCT(SUMIFS(TaxableValuation[Taxable Other],TaxableValuation[Dist],$C169:$E169,TaxableValuation[Tif_NonTIF],$A$4))</f>
        <v>0</v>
      </c>
      <c r="R169" s="8">
        <f>SUMPRODUCT(SUMIFS(TaxableValuation[Taxable Gross],TaxableValuation[Dist],$C169:$E169,TaxableValuation[Tif_NonTIF],$A$4))</f>
        <v>253880809</v>
      </c>
      <c r="S169" s="8">
        <f>SUMPRODUCT(SUMIFS(TaxableValuation[Taxable Military Exempt],TaxableValuation[Dist],$C169:$E169,TaxableValuation[Tif_NonTIF],$A$4))</f>
        <v>564000</v>
      </c>
      <c r="T169" s="8">
        <f>SUMPRODUCT(SUMIFS(TaxableValuation[Taxable Homestead Exempt],TaxableValuation[Dist],$C169:$E169,TaxableValuation[Tif_NonTIF],$A$4))</f>
        <v>1384500</v>
      </c>
      <c r="U169" s="8">
        <f>SUMPRODUCT(SUMIFS(TaxableValuation[Taxable Net],TaxableValuation[Dist],$C169:$E169,TaxableValuation[Tif_NonTIF],$A$4))</f>
        <v>251932309</v>
      </c>
      <c r="V169" s="8">
        <f>SUMPRODUCT(SUMIFS(TaxableValuation[Taxable Gas &amp; Elec Utilities],TaxableValuation[Dist],$C169:$E169,TaxableValuation[Tif_NonTIF],$A$4))</f>
        <v>3318194</v>
      </c>
      <c r="W169" s="8">
        <f t="shared" si="2"/>
        <v>255250503</v>
      </c>
    </row>
    <row r="170" spans="1:23" x14ac:dyDescent="0.25">
      <c r="A170">
        <f>'Assessed Non-TIF_Combined'!A170</f>
        <v>2026</v>
      </c>
      <c r="B170" t="str">
        <f>'Assessed Non-TIF_Combined'!B170</f>
        <v>10</v>
      </c>
      <c r="C170" t="str">
        <f>'Assessed Non-TIF_Combined'!C170</f>
        <v>3816</v>
      </c>
      <c r="D170" t="str">
        <f>'Assessed Non-TIF_Combined'!D170</f>
        <v/>
      </c>
      <c r="E170" t="str">
        <f>'Assessed Non-TIF_Combined'!E170</f>
        <v/>
      </c>
      <c r="F170" t="str">
        <f>'Assessed Non-TIF_Combined'!F170</f>
        <v>3816</v>
      </c>
      <c r="G170" t="str">
        <f>'Assessed Non-TIF_Combined'!G170</f>
        <v>Lone Tree</v>
      </c>
      <c r="H170" s="8">
        <f>SUMPRODUCT(SUMIFS(TaxableValuation[Taxable Residential],TaxableValuation[Dist],$C170:$E170,TaxableValuation[Tif_NonTIF],$A$4))</f>
        <v>96148260</v>
      </c>
      <c r="I170" s="8">
        <f>SUMPRODUCT(SUMIFS(TaxableValuation[Taxable Ag Land],TaxableValuation[Dist],$C170:$E170,TaxableValuation[Tif_NonTIF],$A$4))</f>
        <v>72249274</v>
      </c>
      <c r="J170" s="8">
        <f>SUMPRODUCT(SUMIFS(TaxableValuation[Taxable Ag Building],TaxableValuation[Dist],$C170:$E170,TaxableValuation[Tif_NonTIF],$A$4))</f>
        <v>6060326</v>
      </c>
      <c r="K170" s="8">
        <f>SUMPRODUCT(SUMIFS(TaxableValuation[Taxable Commercial],TaxableValuation[Dist],$C170:$E170,TaxableValuation[Tif_NonTIF],$A$4))</f>
        <v>6970801</v>
      </c>
      <c r="L170" s="8">
        <f>SUMPRODUCT(SUMIFS(TaxableValuation[Taxable Industrial],TaxableValuation[Dist],$C170:$E170,TaxableValuation[Tif_NonTIF],$A$4))</f>
        <v>6525048</v>
      </c>
      <c r="M170" s="8">
        <f>SUMPRODUCT(SUMIFS(TaxableValuation[Taxable Reserved],TaxableValuation[Dist],$C170:$E170,TaxableValuation[Tif_NonTIF],$A$4))</f>
        <v>0</v>
      </c>
      <c r="N170" s="8">
        <f>SUMPRODUCT(SUMIFS(TaxableValuation[Taxable Reserved2],TaxableValuation[Dist],$C170:$E170,TaxableValuation[Tif_NonTIF],$A$4))</f>
        <v>0</v>
      </c>
      <c r="O170" s="8">
        <f>SUMPRODUCT(SUMIFS(TaxableValuation[Taxable Railroads],TaxableValuation[Dist],$C170:$E170,TaxableValuation[Tif_NonTIF],$A$4))</f>
        <v>150035</v>
      </c>
      <c r="P170" s="8">
        <f>SUMPRODUCT(SUMIFS(TaxableValuation[Taxable Utilities],TaxableValuation[Dist],$C170:$E170,TaxableValuation[Tif_NonTIF],$A$4))</f>
        <v>14532497</v>
      </c>
      <c r="Q170" s="8">
        <f>SUMPRODUCT(SUMIFS(TaxableValuation[Taxable Other],TaxableValuation[Dist],$C170:$E170,TaxableValuation[Tif_NonTIF],$A$4))</f>
        <v>0</v>
      </c>
      <c r="R170" s="8">
        <f>SUMPRODUCT(SUMIFS(TaxableValuation[Taxable Gross],TaxableValuation[Dist],$C170:$E170,TaxableValuation[Tif_NonTIF],$A$4))</f>
        <v>202636241</v>
      </c>
      <c r="S170" s="8">
        <f>SUMPRODUCT(SUMIFS(TaxableValuation[Taxable Military Exempt],TaxableValuation[Dist],$C170:$E170,TaxableValuation[Tif_NonTIF],$A$4))</f>
        <v>404000</v>
      </c>
      <c r="T170" s="8">
        <f>SUMPRODUCT(SUMIFS(TaxableValuation[Taxable Homestead Exempt],TaxableValuation[Dist],$C170:$E170,TaxableValuation[Tif_NonTIF],$A$4))</f>
        <v>1280500</v>
      </c>
      <c r="U170" s="8">
        <f>SUMPRODUCT(SUMIFS(TaxableValuation[Taxable Net],TaxableValuation[Dist],$C170:$E170,TaxableValuation[Tif_NonTIF],$A$4))</f>
        <v>200951741</v>
      </c>
      <c r="V170" s="8">
        <f>SUMPRODUCT(SUMIFS(TaxableValuation[Taxable Gas &amp; Elec Utilities],TaxableValuation[Dist],$C170:$E170,TaxableValuation[Tif_NonTIF],$A$4))</f>
        <v>1970117</v>
      </c>
      <c r="W170" s="8">
        <f t="shared" si="2"/>
        <v>202921858</v>
      </c>
    </row>
    <row r="171" spans="1:23" x14ac:dyDescent="0.25">
      <c r="A171">
        <f>'Assessed Non-TIF_Combined'!A171</f>
        <v>2026</v>
      </c>
      <c r="B171" t="str">
        <f>'Assessed Non-TIF_Combined'!B171</f>
        <v>09</v>
      </c>
      <c r="C171" t="str">
        <f>'Assessed Non-TIF_Combined'!C171</f>
        <v>3841</v>
      </c>
      <c r="D171" t="str">
        <f>'Assessed Non-TIF_Combined'!D171</f>
        <v/>
      </c>
      <c r="E171" t="str">
        <f>'Assessed Non-TIF_Combined'!E171</f>
        <v/>
      </c>
      <c r="F171" t="str">
        <f>'Assessed Non-TIF_Combined'!F171</f>
        <v>3841</v>
      </c>
      <c r="G171" t="str">
        <f>'Assessed Non-TIF_Combined'!G171</f>
        <v>Louisa-Muscatine</v>
      </c>
      <c r="H171" s="8">
        <f>SUMPRODUCT(SUMIFS(TaxableValuation[Taxable Residential],TaxableValuation[Dist],$C171:$E171,TaxableValuation[Tif_NonTIF],$A$4))</f>
        <v>139699129</v>
      </c>
      <c r="I171" s="8">
        <f>SUMPRODUCT(SUMIFS(TaxableValuation[Taxable Ag Land],TaxableValuation[Dist],$C171:$E171,TaxableValuation[Tif_NonTIF],$A$4))</f>
        <v>74071846</v>
      </c>
      <c r="J171" s="8">
        <f>SUMPRODUCT(SUMIFS(TaxableValuation[Taxable Ag Building],TaxableValuation[Dist],$C171:$E171,TaxableValuation[Tif_NonTIF],$A$4))</f>
        <v>4340779</v>
      </c>
      <c r="K171" s="8">
        <f>SUMPRODUCT(SUMIFS(TaxableValuation[Taxable Commercial],TaxableValuation[Dist],$C171:$E171,TaxableValuation[Tif_NonTIF],$A$4))</f>
        <v>20808597</v>
      </c>
      <c r="L171" s="8">
        <f>SUMPRODUCT(SUMIFS(TaxableValuation[Taxable Industrial],TaxableValuation[Dist],$C171:$E171,TaxableValuation[Tif_NonTIF],$A$4))</f>
        <v>34395028</v>
      </c>
      <c r="M171" s="8">
        <f>SUMPRODUCT(SUMIFS(TaxableValuation[Taxable Reserved],TaxableValuation[Dist],$C171:$E171,TaxableValuation[Tif_NonTIF],$A$4))</f>
        <v>0</v>
      </c>
      <c r="N171" s="8">
        <f>SUMPRODUCT(SUMIFS(TaxableValuation[Taxable Reserved2],TaxableValuation[Dist],$C171:$E171,TaxableValuation[Tif_NonTIF],$A$4))</f>
        <v>0</v>
      </c>
      <c r="O171" s="8">
        <f>SUMPRODUCT(SUMIFS(TaxableValuation[Taxable Railroads],TaxableValuation[Dist],$C171:$E171,TaxableValuation[Tif_NonTIF],$A$4))</f>
        <v>3512255</v>
      </c>
      <c r="P171" s="8">
        <f>SUMPRODUCT(SUMIFS(TaxableValuation[Taxable Utilities],TaxableValuation[Dist],$C171:$E171,TaxableValuation[Tif_NonTIF],$A$4))</f>
        <v>2958407</v>
      </c>
      <c r="Q171" s="8">
        <f>SUMPRODUCT(SUMIFS(TaxableValuation[Taxable Other],TaxableValuation[Dist],$C171:$E171,TaxableValuation[Tif_NonTIF],$A$4))</f>
        <v>0</v>
      </c>
      <c r="R171" s="8">
        <f>SUMPRODUCT(SUMIFS(TaxableValuation[Taxable Gross],TaxableValuation[Dist],$C171:$E171,TaxableValuation[Tif_NonTIF],$A$4))</f>
        <v>279786041</v>
      </c>
      <c r="S171" s="8">
        <f>SUMPRODUCT(SUMIFS(TaxableValuation[Taxable Military Exempt],TaxableValuation[Dist],$C171:$E171,TaxableValuation[Tif_NonTIF],$A$4))</f>
        <v>628000</v>
      </c>
      <c r="T171" s="8">
        <f>SUMPRODUCT(SUMIFS(TaxableValuation[Taxable Homestead Exempt],TaxableValuation[Dist],$C171:$E171,TaxableValuation[Tif_NonTIF],$A$4))</f>
        <v>1956500</v>
      </c>
      <c r="U171" s="8">
        <f>SUMPRODUCT(SUMIFS(TaxableValuation[Taxable Net],TaxableValuation[Dist],$C171:$E171,TaxableValuation[Tif_NonTIF],$A$4))</f>
        <v>277201541</v>
      </c>
      <c r="V171" s="8">
        <f>SUMPRODUCT(SUMIFS(TaxableValuation[Taxable Gas &amp; Elec Utilities],TaxableValuation[Dist],$C171:$E171,TaxableValuation[Tif_NonTIF],$A$4))</f>
        <v>44285343</v>
      </c>
      <c r="W171" s="8">
        <f t="shared" si="2"/>
        <v>321486884</v>
      </c>
    </row>
    <row r="172" spans="1:23" x14ac:dyDescent="0.25">
      <c r="A172">
        <f>'Assessed Non-TIF_Combined'!A172</f>
        <v>2026</v>
      </c>
      <c r="B172" t="str">
        <f>'Assessed Non-TIF_Combined'!B172</f>
        <v>11</v>
      </c>
      <c r="C172" t="str">
        <f>'Assessed Non-TIF_Combined'!C172</f>
        <v>3906</v>
      </c>
      <c r="D172" t="str">
        <f>'Assessed Non-TIF_Combined'!D172</f>
        <v/>
      </c>
      <c r="E172" t="str">
        <f>'Assessed Non-TIF_Combined'!E172</f>
        <v/>
      </c>
      <c r="F172" t="str">
        <f>'Assessed Non-TIF_Combined'!F172</f>
        <v>3906</v>
      </c>
      <c r="G172" t="str">
        <f>'Assessed Non-TIF_Combined'!G172</f>
        <v>Lynnville-Sully</v>
      </c>
      <c r="H172" s="8">
        <f>SUMPRODUCT(SUMIFS(TaxableValuation[Taxable Residential],TaxableValuation[Dist],$C172:$E172,TaxableValuation[Tif_NonTIF],$A$4))</f>
        <v>106465576</v>
      </c>
      <c r="I172" s="8">
        <f>SUMPRODUCT(SUMIFS(TaxableValuation[Taxable Ag Land],TaxableValuation[Dist],$C172:$E172,TaxableValuation[Tif_NonTIF],$A$4))</f>
        <v>115875384</v>
      </c>
      <c r="J172" s="8">
        <f>SUMPRODUCT(SUMIFS(TaxableValuation[Taxable Ag Building],TaxableValuation[Dist],$C172:$E172,TaxableValuation[Tif_NonTIF],$A$4))</f>
        <v>8162803</v>
      </c>
      <c r="K172" s="8">
        <f>SUMPRODUCT(SUMIFS(TaxableValuation[Taxable Commercial],TaxableValuation[Dist],$C172:$E172,TaxableValuation[Tif_NonTIF],$A$4))</f>
        <v>19572213</v>
      </c>
      <c r="L172" s="8">
        <f>SUMPRODUCT(SUMIFS(TaxableValuation[Taxable Industrial],TaxableValuation[Dist],$C172:$E172,TaxableValuation[Tif_NonTIF],$A$4))</f>
        <v>3531850</v>
      </c>
      <c r="M172" s="8">
        <f>SUMPRODUCT(SUMIFS(TaxableValuation[Taxable Reserved],TaxableValuation[Dist],$C172:$E172,TaxableValuation[Tif_NonTIF],$A$4))</f>
        <v>0</v>
      </c>
      <c r="N172" s="8">
        <f>SUMPRODUCT(SUMIFS(TaxableValuation[Taxable Reserved2],TaxableValuation[Dist],$C172:$E172,TaxableValuation[Tif_NonTIF],$A$4))</f>
        <v>0</v>
      </c>
      <c r="O172" s="8">
        <f>SUMPRODUCT(SUMIFS(TaxableValuation[Taxable Railroads],TaxableValuation[Dist],$C172:$E172,TaxableValuation[Tif_NonTIF],$A$4))</f>
        <v>8516059</v>
      </c>
      <c r="P172" s="8">
        <f>SUMPRODUCT(SUMIFS(TaxableValuation[Taxable Utilities],TaxableValuation[Dist],$C172:$E172,TaxableValuation[Tif_NonTIF],$A$4))</f>
        <v>22820086</v>
      </c>
      <c r="Q172" s="8">
        <f>SUMPRODUCT(SUMIFS(TaxableValuation[Taxable Other],TaxableValuation[Dist],$C172:$E172,TaxableValuation[Tif_NonTIF],$A$4))</f>
        <v>0</v>
      </c>
      <c r="R172" s="8">
        <f>SUMPRODUCT(SUMIFS(TaxableValuation[Taxable Gross],TaxableValuation[Dist],$C172:$E172,TaxableValuation[Tif_NonTIF],$A$4))</f>
        <v>284943971</v>
      </c>
      <c r="S172" s="8">
        <f>SUMPRODUCT(SUMIFS(TaxableValuation[Taxable Military Exempt],TaxableValuation[Dist],$C172:$E172,TaxableValuation[Tif_NonTIF],$A$4))</f>
        <v>364000</v>
      </c>
      <c r="T172" s="8">
        <f>SUMPRODUCT(SUMIFS(TaxableValuation[Taxable Homestead Exempt],TaxableValuation[Dist],$C172:$E172,TaxableValuation[Tif_NonTIF],$A$4))</f>
        <v>1586000</v>
      </c>
      <c r="U172" s="8">
        <f>SUMPRODUCT(SUMIFS(TaxableValuation[Taxable Net],TaxableValuation[Dist],$C172:$E172,TaxableValuation[Tif_NonTIF],$A$4))</f>
        <v>282993971</v>
      </c>
      <c r="V172" s="8">
        <f>SUMPRODUCT(SUMIFS(TaxableValuation[Taxable Gas &amp; Elec Utilities],TaxableValuation[Dist],$C172:$E172,TaxableValuation[Tif_NonTIF],$A$4))</f>
        <v>5009758</v>
      </c>
      <c r="W172" s="8">
        <f t="shared" si="2"/>
        <v>288003729</v>
      </c>
    </row>
    <row r="173" spans="1:23" x14ac:dyDescent="0.25">
      <c r="A173">
        <f>'Assessed Non-TIF_Combined'!A173</f>
        <v>2026</v>
      </c>
      <c r="B173" t="str">
        <f>'Assessed Non-TIF_Combined'!B173</f>
        <v>11</v>
      </c>
      <c r="C173" t="str">
        <f>'Assessed Non-TIF_Combined'!C173</f>
        <v>3942</v>
      </c>
      <c r="D173" t="str">
        <f>'Assessed Non-TIF_Combined'!D173</f>
        <v/>
      </c>
      <c r="E173" t="str">
        <f>'Assessed Non-TIF_Combined'!E173</f>
        <v/>
      </c>
      <c r="F173" t="str">
        <f>'Assessed Non-TIF_Combined'!F173</f>
        <v>3942</v>
      </c>
      <c r="G173" t="str">
        <f>'Assessed Non-TIF_Combined'!G173</f>
        <v>Madrid</v>
      </c>
      <c r="H173" s="8">
        <f>SUMPRODUCT(SUMIFS(TaxableValuation[Taxable Residential],TaxableValuation[Dist],$C173:$E173,TaxableValuation[Tif_NonTIF],$A$4))</f>
        <v>158461551</v>
      </c>
      <c r="I173" s="8">
        <f>SUMPRODUCT(SUMIFS(TaxableValuation[Taxable Ag Land],TaxableValuation[Dist],$C173:$E173,TaxableValuation[Tif_NonTIF],$A$4))</f>
        <v>25426161</v>
      </c>
      <c r="J173" s="8">
        <f>SUMPRODUCT(SUMIFS(TaxableValuation[Taxable Ag Building],TaxableValuation[Dist],$C173:$E173,TaxableValuation[Tif_NonTIF],$A$4))</f>
        <v>1540929</v>
      </c>
      <c r="K173" s="8">
        <f>SUMPRODUCT(SUMIFS(TaxableValuation[Taxable Commercial],TaxableValuation[Dist],$C173:$E173,TaxableValuation[Tif_NonTIF],$A$4))</f>
        <v>10135383</v>
      </c>
      <c r="L173" s="8">
        <f>SUMPRODUCT(SUMIFS(TaxableValuation[Taxable Industrial],TaxableValuation[Dist],$C173:$E173,TaxableValuation[Tif_NonTIF],$A$4))</f>
        <v>343629</v>
      </c>
      <c r="M173" s="8">
        <f>SUMPRODUCT(SUMIFS(TaxableValuation[Taxable Reserved],TaxableValuation[Dist],$C173:$E173,TaxableValuation[Tif_NonTIF],$A$4))</f>
        <v>0</v>
      </c>
      <c r="N173" s="8">
        <f>SUMPRODUCT(SUMIFS(TaxableValuation[Taxable Reserved2],TaxableValuation[Dist],$C173:$E173,TaxableValuation[Tif_NonTIF],$A$4))</f>
        <v>0</v>
      </c>
      <c r="O173" s="8">
        <f>SUMPRODUCT(SUMIFS(TaxableValuation[Taxable Railroads],TaxableValuation[Dist],$C173:$E173,TaxableValuation[Tif_NonTIF],$A$4))</f>
        <v>0</v>
      </c>
      <c r="P173" s="8">
        <f>SUMPRODUCT(SUMIFS(TaxableValuation[Taxable Utilities],TaxableValuation[Dist],$C173:$E173,TaxableValuation[Tif_NonTIF],$A$4))</f>
        <v>193828</v>
      </c>
      <c r="Q173" s="8">
        <f>SUMPRODUCT(SUMIFS(TaxableValuation[Taxable Other],TaxableValuation[Dist],$C173:$E173,TaxableValuation[Tif_NonTIF],$A$4))</f>
        <v>617</v>
      </c>
      <c r="R173" s="8">
        <f>SUMPRODUCT(SUMIFS(TaxableValuation[Taxable Gross],TaxableValuation[Dist],$C173:$E173,TaxableValuation[Tif_NonTIF],$A$4))</f>
        <v>196102098</v>
      </c>
      <c r="S173" s="8">
        <f>SUMPRODUCT(SUMIFS(TaxableValuation[Taxable Military Exempt],TaxableValuation[Dist],$C173:$E173,TaxableValuation[Tif_NonTIF],$A$4))</f>
        <v>419704</v>
      </c>
      <c r="T173" s="8">
        <f>SUMPRODUCT(SUMIFS(TaxableValuation[Taxable Homestead Exempt],TaxableValuation[Dist],$C173:$E173,TaxableValuation[Tif_NonTIF],$A$4))</f>
        <v>1209000</v>
      </c>
      <c r="U173" s="8">
        <f>SUMPRODUCT(SUMIFS(TaxableValuation[Taxable Net],TaxableValuation[Dist],$C173:$E173,TaxableValuation[Tif_NonTIF],$A$4))</f>
        <v>194473394</v>
      </c>
      <c r="V173" s="8">
        <f>SUMPRODUCT(SUMIFS(TaxableValuation[Taxable Gas &amp; Elec Utilities],TaxableValuation[Dist],$C173:$E173,TaxableValuation[Tif_NonTIF],$A$4))</f>
        <v>3939908</v>
      </c>
      <c r="W173" s="8">
        <f t="shared" si="2"/>
        <v>198413302</v>
      </c>
    </row>
    <row r="174" spans="1:23" x14ac:dyDescent="0.25">
      <c r="A174">
        <f>'Assessed Non-TIF_Combined'!A174</f>
        <v>2026</v>
      </c>
      <c r="B174" t="str">
        <f>'Assessed Non-TIF_Combined'!B174</f>
        <v>05</v>
      </c>
      <c r="C174" t="str">
        <f>'Assessed Non-TIF_Combined'!C174</f>
        <v>4023</v>
      </c>
      <c r="D174" t="str">
        <f>'Assessed Non-TIF_Combined'!D174</f>
        <v/>
      </c>
      <c r="E174" t="str">
        <f>'Assessed Non-TIF_Combined'!E174</f>
        <v/>
      </c>
      <c r="F174" t="str">
        <f>'Assessed Non-TIF_Combined'!F174</f>
        <v>4023</v>
      </c>
      <c r="G174" t="str">
        <f>'Assessed Non-TIF_Combined'!G174</f>
        <v>Manson-Northwest Webster</v>
      </c>
      <c r="H174" s="8">
        <f>SUMPRODUCT(SUMIFS(TaxableValuation[Taxable Residential],TaxableValuation[Dist],$C174:$E174,TaxableValuation[Tif_NonTIF],$A$4))</f>
        <v>162794496</v>
      </c>
      <c r="I174" s="8">
        <f>SUMPRODUCT(SUMIFS(TaxableValuation[Taxable Ag Land],TaxableValuation[Dist],$C174:$E174,TaxableValuation[Tif_NonTIF],$A$4))</f>
        <v>186148082</v>
      </c>
      <c r="J174" s="8">
        <f>SUMPRODUCT(SUMIFS(TaxableValuation[Taxable Ag Building],TaxableValuation[Dist],$C174:$E174,TaxableValuation[Tif_NonTIF],$A$4))</f>
        <v>6004495</v>
      </c>
      <c r="K174" s="8">
        <f>SUMPRODUCT(SUMIFS(TaxableValuation[Taxable Commercial],TaxableValuation[Dist],$C174:$E174,TaxableValuation[Tif_NonTIF],$A$4))</f>
        <v>34268797</v>
      </c>
      <c r="L174" s="8">
        <f>SUMPRODUCT(SUMIFS(TaxableValuation[Taxable Industrial],TaxableValuation[Dist],$C174:$E174,TaxableValuation[Tif_NonTIF],$A$4))</f>
        <v>33580781</v>
      </c>
      <c r="M174" s="8">
        <f>SUMPRODUCT(SUMIFS(TaxableValuation[Taxable Reserved],TaxableValuation[Dist],$C174:$E174,TaxableValuation[Tif_NonTIF],$A$4))</f>
        <v>0</v>
      </c>
      <c r="N174" s="8">
        <f>SUMPRODUCT(SUMIFS(TaxableValuation[Taxable Reserved2],TaxableValuation[Dist],$C174:$E174,TaxableValuation[Tif_NonTIF],$A$4))</f>
        <v>0</v>
      </c>
      <c r="O174" s="8">
        <f>SUMPRODUCT(SUMIFS(TaxableValuation[Taxable Railroads],TaxableValuation[Dist],$C174:$E174,TaxableValuation[Tif_NonTIF],$A$4))</f>
        <v>23007103</v>
      </c>
      <c r="P174" s="8">
        <f>SUMPRODUCT(SUMIFS(TaxableValuation[Taxable Utilities],TaxableValuation[Dist],$C174:$E174,TaxableValuation[Tif_NonTIF],$A$4))</f>
        <v>273785</v>
      </c>
      <c r="Q174" s="8">
        <f>SUMPRODUCT(SUMIFS(TaxableValuation[Taxable Other],TaxableValuation[Dist],$C174:$E174,TaxableValuation[Tif_NonTIF],$A$4))</f>
        <v>5444</v>
      </c>
      <c r="R174" s="8">
        <f>SUMPRODUCT(SUMIFS(TaxableValuation[Taxable Gross],TaxableValuation[Dist],$C174:$E174,TaxableValuation[Tif_NonTIF],$A$4))</f>
        <v>446082983</v>
      </c>
      <c r="S174" s="8">
        <f>SUMPRODUCT(SUMIFS(TaxableValuation[Taxable Military Exempt],TaxableValuation[Dist],$C174:$E174,TaxableValuation[Tif_NonTIF],$A$4))</f>
        <v>656000</v>
      </c>
      <c r="T174" s="8">
        <f>SUMPRODUCT(SUMIFS(TaxableValuation[Taxable Homestead Exempt],TaxableValuation[Dist],$C174:$E174,TaxableValuation[Tif_NonTIF],$A$4))</f>
        <v>2604601</v>
      </c>
      <c r="U174" s="8">
        <f>SUMPRODUCT(SUMIFS(TaxableValuation[Taxable Net],TaxableValuation[Dist],$C174:$E174,TaxableValuation[Tif_NonTIF],$A$4))</f>
        <v>442822382</v>
      </c>
      <c r="V174" s="8">
        <f>SUMPRODUCT(SUMIFS(TaxableValuation[Taxable Gas &amp; Elec Utilities],TaxableValuation[Dist],$C174:$E174,TaxableValuation[Tif_NonTIF],$A$4))</f>
        <v>21902953</v>
      </c>
      <c r="W174" s="8">
        <f t="shared" si="2"/>
        <v>464725335</v>
      </c>
    </row>
    <row r="175" spans="1:23" x14ac:dyDescent="0.25">
      <c r="A175">
        <f>'Assessed Non-TIF_Combined'!A175</f>
        <v>2026</v>
      </c>
      <c r="B175" t="str">
        <f>'Assessed Non-TIF_Combined'!B175</f>
        <v>12</v>
      </c>
      <c r="C175" t="str">
        <f>'Assessed Non-TIF_Combined'!C175</f>
        <v>4033</v>
      </c>
      <c r="D175" t="str">
        <f>'Assessed Non-TIF_Combined'!D175</f>
        <v/>
      </c>
      <c r="E175" t="str">
        <f>'Assessed Non-TIF_Combined'!E175</f>
        <v/>
      </c>
      <c r="F175" t="str">
        <f>'Assessed Non-TIF_Combined'!F175</f>
        <v>4033</v>
      </c>
      <c r="G175" t="str">
        <f>'Assessed Non-TIF_Combined'!G175</f>
        <v>Maple Valley-Anthon Oto</v>
      </c>
      <c r="H175" s="8">
        <f>SUMPRODUCT(SUMIFS(TaxableValuation[Taxable Residential],TaxableValuation[Dist],$C175:$E175,TaxableValuation[Tif_NonTIF],$A$4))</f>
        <v>119823620</v>
      </c>
      <c r="I175" s="8">
        <f>SUMPRODUCT(SUMIFS(TaxableValuation[Taxable Ag Land],TaxableValuation[Dist],$C175:$E175,TaxableValuation[Tif_NonTIF],$A$4))</f>
        <v>305710492</v>
      </c>
      <c r="J175" s="8">
        <f>SUMPRODUCT(SUMIFS(TaxableValuation[Taxable Ag Building],TaxableValuation[Dist],$C175:$E175,TaxableValuation[Tif_NonTIF],$A$4))</f>
        <v>13551338</v>
      </c>
      <c r="K175" s="8">
        <f>SUMPRODUCT(SUMIFS(TaxableValuation[Taxable Commercial],TaxableValuation[Dist],$C175:$E175,TaxableValuation[Tif_NonTIF],$A$4))</f>
        <v>32565698</v>
      </c>
      <c r="L175" s="8">
        <f>SUMPRODUCT(SUMIFS(TaxableValuation[Taxable Industrial],TaxableValuation[Dist],$C175:$E175,TaxableValuation[Tif_NonTIF],$A$4))</f>
        <v>1851097</v>
      </c>
      <c r="M175" s="8">
        <f>SUMPRODUCT(SUMIFS(TaxableValuation[Taxable Reserved],TaxableValuation[Dist],$C175:$E175,TaxableValuation[Tif_NonTIF],$A$4))</f>
        <v>0</v>
      </c>
      <c r="N175" s="8">
        <f>SUMPRODUCT(SUMIFS(TaxableValuation[Taxable Reserved2],TaxableValuation[Dist],$C175:$E175,TaxableValuation[Tif_NonTIF],$A$4))</f>
        <v>0</v>
      </c>
      <c r="O175" s="8">
        <f>SUMPRODUCT(SUMIFS(TaxableValuation[Taxable Railroads],TaxableValuation[Dist],$C175:$E175,TaxableValuation[Tif_NonTIF],$A$4))</f>
        <v>0</v>
      </c>
      <c r="P175" s="8">
        <f>SUMPRODUCT(SUMIFS(TaxableValuation[Taxable Utilities],TaxableValuation[Dist],$C175:$E175,TaxableValuation[Tif_NonTIF],$A$4))</f>
        <v>1820282</v>
      </c>
      <c r="Q175" s="8">
        <f>SUMPRODUCT(SUMIFS(TaxableValuation[Taxable Other],TaxableValuation[Dist],$C175:$E175,TaxableValuation[Tif_NonTIF],$A$4))</f>
        <v>0</v>
      </c>
      <c r="R175" s="8">
        <f>SUMPRODUCT(SUMIFS(TaxableValuation[Taxable Gross],TaxableValuation[Dist],$C175:$E175,TaxableValuation[Tif_NonTIF],$A$4))</f>
        <v>475322527</v>
      </c>
      <c r="S175" s="8">
        <f>SUMPRODUCT(SUMIFS(TaxableValuation[Taxable Military Exempt],TaxableValuation[Dist],$C175:$E175,TaxableValuation[Tif_NonTIF],$A$4))</f>
        <v>853852</v>
      </c>
      <c r="T175" s="8">
        <f>SUMPRODUCT(SUMIFS(TaxableValuation[Taxable Homestead Exempt],TaxableValuation[Dist],$C175:$E175,TaxableValuation[Tif_NonTIF],$A$4))</f>
        <v>2242500</v>
      </c>
      <c r="U175" s="8">
        <f>SUMPRODUCT(SUMIFS(TaxableValuation[Taxable Net],TaxableValuation[Dist],$C175:$E175,TaxableValuation[Tif_NonTIF],$A$4))</f>
        <v>472226175</v>
      </c>
      <c r="V175" s="8">
        <f>SUMPRODUCT(SUMIFS(TaxableValuation[Taxable Gas &amp; Elec Utilities],TaxableValuation[Dist],$C175:$E175,TaxableValuation[Tif_NonTIF],$A$4))</f>
        <v>6047620</v>
      </c>
      <c r="W175" s="8">
        <f t="shared" si="2"/>
        <v>478273795</v>
      </c>
    </row>
    <row r="176" spans="1:23" x14ac:dyDescent="0.25">
      <c r="A176">
        <f>'Assessed Non-TIF_Combined'!A176</f>
        <v>2026</v>
      </c>
      <c r="B176" t="str">
        <f>'Assessed Non-TIF_Combined'!B176</f>
        <v>09</v>
      </c>
      <c r="C176" t="str">
        <f>'Assessed Non-TIF_Combined'!C176</f>
        <v>4041</v>
      </c>
      <c r="D176" t="str">
        <f>'Assessed Non-TIF_Combined'!D176</f>
        <v/>
      </c>
      <c r="E176" t="str">
        <f>'Assessed Non-TIF_Combined'!E176</f>
        <v/>
      </c>
      <c r="F176" t="str">
        <f>'Assessed Non-TIF_Combined'!F176</f>
        <v>4041</v>
      </c>
      <c r="G176" t="str">
        <f>'Assessed Non-TIF_Combined'!G176</f>
        <v>Maquoketa</v>
      </c>
      <c r="H176" s="8">
        <f>SUMPRODUCT(SUMIFS(TaxableValuation[Taxable Residential],TaxableValuation[Dist],$C176:$E176,TaxableValuation[Tif_NonTIF],$A$4))</f>
        <v>275996851</v>
      </c>
      <c r="I176" s="8">
        <f>SUMPRODUCT(SUMIFS(TaxableValuation[Taxable Ag Land],TaxableValuation[Dist],$C176:$E176,TaxableValuation[Tif_NonTIF],$A$4))</f>
        <v>99261233</v>
      </c>
      <c r="J176" s="8">
        <f>SUMPRODUCT(SUMIFS(TaxableValuation[Taxable Ag Building],TaxableValuation[Dist],$C176:$E176,TaxableValuation[Tif_NonTIF],$A$4))</f>
        <v>6228440</v>
      </c>
      <c r="K176" s="8">
        <f>SUMPRODUCT(SUMIFS(TaxableValuation[Taxable Commercial],TaxableValuation[Dist],$C176:$E176,TaxableValuation[Tif_NonTIF],$A$4))</f>
        <v>80640477</v>
      </c>
      <c r="L176" s="8">
        <f>SUMPRODUCT(SUMIFS(TaxableValuation[Taxable Industrial],TaxableValuation[Dist],$C176:$E176,TaxableValuation[Tif_NonTIF],$A$4))</f>
        <v>14576429</v>
      </c>
      <c r="M176" s="8">
        <f>SUMPRODUCT(SUMIFS(TaxableValuation[Taxable Reserved],TaxableValuation[Dist],$C176:$E176,TaxableValuation[Tif_NonTIF],$A$4))</f>
        <v>0</v>
      </c>
      <c r="N176" s="8">
        <f>SUMPRODUCT(SUMIFS(TaxableValuation[Taxable Reserved2],TaxableValuation[Dist],$C176:$E176,TaxableValuation[Tif_NonTIF],$A$4))</f>
        <v>0</v>
      </c>
      <c r="O176" s="8">
        <f>SUMPRODUCT(SUMIFS(TaxableValuation[Taxable Railroads],TaxableValuation[Dist],$C176:$E176,TaxableValuation[Tif_NonTIF],$A$4))</f>
        <v>0</v>
      </c>
      <c r="P176" s="8">
        <f>SUMPRODUCT(SUMIFS(TaxableValuation[Taxable Utilities],TaxableValuation[Dist],$C176:$E176,TaxableValuation[Tif_NonTIF],$A$4))</f>
        <v>2740454</v>
      </c>
      <c r="Q176" s="8">
        <f>SUMPRODUCT(SUMIFS(TaxableValuation[Taxable Other],TaxableValuation[Dist],$C176:$E176,TaxableValuation[Tif_NonTIF],$A$4))</f>
        <v>0</v>
      </c>
      <c r="R176" s="8">
        <f>SUMPRODUCT(SUMIFS(TaxableValuation[Taxable Gross],TaxableValuation[Dist],$C176:$E176,TaxableValuation[Tif_NonTIF],$A$4))</f>
        <v>479443884</v>
      </c>
      <c r="S176" s="8">
        <f>SUMPRODUCT(SUMIFS(TaxableValuation[Taxable Military Exempt],TaxableValuation[Dist],$C176:$E176,TaxableValuation[Tif_NonTIF],$A$4))</f>
        <v>1324000</v>
      </c>
      <c r="T176" s="8">
        <f>SUMPRODUCT(SUMIFS(TaxableValuation[Taxable Homestead Exempt],TaxableValuation[Dist],$C176:$E176,TaxableValuation[Tif_NonTIF],$A$4))</f>
        <v>4647500</v>
      </c>
      <c r="U176" s="8">
        <f>SUMPRODUCT(SUMIFS(TaxableValuation[Taxable Net],TaxableValuation[Dist],$C176:$E176,TaxableValuation[Tif_NonTIF],$A$4))</f>
        <v>473472384</v>
      </c>
      <c r="V176" s="8">
        <f>SUMPRODUCT(SUMIFS(TaxableValuation[Taxable Gas &amp; Elec Utilities],TaxableValuation[Dist],$C176:$E176,TaxableValuation[Tif_NonTIF],$A$4))</f>
        <v>9582487</v>
      </c>
      <c r="W176" s="8">
        <f t="shared" si="2"/>
        <v>483054871</v>
      </c>
    </row>
    <row r="177" spans="1:23" x14ac:dyDescent="0.25">
      <c r="A177">
        <f>'Assessed Non-TIF_Combined'!A177</f>
        <v>2026</v>
      </c>
      <c r="B177" t="str">
        <f>'Assessed Non-TIF_Combined'!B177</f>
        <v>01</v>
      </c>
      <c r="C177" t="str">
        <f>'Assessed Non-TIF_Combined'!C177</f>
        <v>4043</v>
      </c>
      <c r="D177" t="str">
        <f>'Assessed Non-TIF_Combined'!D177</f>
        <v/>
      </c>
      <c r="E177" t="str">
        <f>'Assessed Non-TIF_Combined'!E177</f>
        <v/>
      </c>
      <c r="F177" t="str">
        <f>'Assessed Non-TIF_Combined'!F177</f>
        <v>4043</v>
      </c>
      <c r="G177" t="str">
        <f>'Assessed Non-TIF_Combined'!G177</f>
        <v>Maquoketa Valley</v>
      </c>
      <c r="H177" s="8">
        <f>SUMPRODUCT(SUMIFS(TaxableValuation[Taxable Residential],TaxableValuation[Dist],$C177:$E177,TaxableValuation[Tif_NonTIF],$A$4))</f>
        <v>312817880</v>
      </c>
      <c r="I177" s="8">
        <f>SUMPRODUCT(SUMIFS(TaxableValuation[Taxable Ag Land],TaxableValuation[Dist],$C177:$E177,TaxableValuation[Tif_NonTIF],$A$4))</f>
        <v>109292760</v>
      </c>
      <c r="J177" s="8">
        <f>SUMPRODUCT(SUMIFS(TaxableValuation[Taxable Ag Building],TaxableValuation[Dist],$C177:$E177,TaxableValuation[Tif_NonTIF],$A$4))</f>
        <v>17960957</v>
      </c>
      <c r="K177" s="8">
        <f>SUMPRODUCT(SUMIFS(TaxableValuation[Taxable Commercial],TaxableValuation[Dist],$C177:$E177,TaxableValuation[Tif_NonTIF],$A$4))</f>
        <v>23138842</v>
      </c>
      <c r="L177" s="8">
        <f>SUMPRODUCT(SUMIFS(TaxableValuation[Taxable Industrial],TaxableValuation[Dist],$C177:$E177,TaxableValuation[Tif_NonTIF],$A$4))</f>
        <v>9224040</v>
      </c>
      <c r="M177" s="8">
        <f>SUMPRODUCT(SUMIFS(TaxableValuation[Taxable Reserved],TaxableValuation[Dist],$C177:$E177,TaxableValuation[Tif_NonTIF],$A$4))</f>
        <v>0</v>
      </c>
      <c r="N177" s="8">
        <f>SUMPRODUCT(SUMIFS(TaxableValuation[Taxable Reserved2],TaxableValuation[Dist],$C177:$E177,TaxableValuation[Tif_NonTIF],$A$4))</f>
        <v>0</v>
      </c>
      <c r="O177" s="8">
        <f>SUMPRODUCT(SUMIFS(TaxableValuation[Taxable Railroads],TaxableValuation[Dist],$C177:$E177,TaxableValuation[Tif_NonTIF],$A$4))</f>
        <v>2283860</v>
      </c>
      <c r="P177" s="8">
        <f>SUMPRODUCT(SUMIFS(TaxableValuation[Taxable Utilities],TaxableValuation[Dist],$C177:$E177,TaxableValuation[Tif_NonTIF],$A$4))</f>
        <v>19239609</v>
      </c>
      <c r="Q177" s="8">
        <f>SUMPRODUCT(SUMIFS(TaxableValuation[Taxable Other],TaxableValuation[Dist],$C177:$E177,TaxableValuation[Tif_NonTIF],$A$4))</f>
        <v>0</v>
      </c>
      <c r="R177" s="8">
        <f>SUMPRODUCT(SUMIFS(TaxableValuation[Taxable Gross],TaxableValuation[Dist],$C177:$E177,TaxableValuation[Tif_NonTIF],$A$4))</f>
        <v>493957948</v>
      </c>
      <c r="S177" s="8">
        <f>SUMPRODUCT(SUMIFS(TaxableValuation[Taxable Military Exempt],TaxableValuation[Dist],$C177:$E177,TaxableValuation[Tif_NonTIF],$A$4))</f>
        <v>734939</v>
      </c>
      <c r="T177" s="8">
        <f>SUMPRODUCT(SUMIFS(TaxableValuation[Taxable Homestead Exempt],TaxableValuation[Dist],$C177:$E177,TaxableValuation[Tif_NonTIF],$A$4))</f>
        <v>3204500</v>
      </c>
      <c r="U177" s="8">
        <f>SUMPRODUCT(SUMIFS(TaxableValuation[Taxable Net],TaxableValuation[Dist],$C177:$E177,TaxableValuation[Tif_NonTIF],$A$4))</f>
        <v>490018509</v>
      </c>
      <c r="V177" s="8">
        <f>SUMPRODUCT(SUMIFS(TaxableValuation[Taxable Gas &amp; Elec Utilities],TaxableValuation[Dist],$C177:$E177,TaxableValuation[Tif_NonTIF],$A$4))</f>
        <v>4663625</v>
      </c>
      <c r="W177" s="8">
        <f t="shared" si="2"/>
        <v>494682134</v>
      </c>
    </row>
    <row r="178" spans="1:23" x14ac:dyDescent="0.25">
      <c r="A178">
        <f>'Assessed Non-TIF_Combined'!A178</f>
        <v>2026</v>
      </c>
      <c r="B178" t="str">
        <f>'Assessed Non-TIF_Combined'!B178</f>
        <v>12</v>
      </c>
      <c r="C178" t="str">
        <f>'Assessed Non-TIF_Combined'!C178</f>
        <v>4068</v>
      </c>
      <c r="D178" t="str">
        <f>'Assessed Non-TIF_Combined'!D178</f>
        <v/>
      </c>
      <c r="E178" t="str">
        <f>'Assessed Non-TIF_Combined'!E178</f>
        <v/>
      </c>
      <c r="F178" t="str">
        <f>'Assessed Non-TIF_Combined'!F178</f>
        <v>4068</v>
      </c>
      <c r="G178" t="str">
        <f>'Assessed Non-TIF_Combined'!G178</f>
        <v>Marcus-Meriden Cleghorn</v>
      </c>
      <c r="H178" s="8">
        <f>SUMPRODUCT(SUMIFS(TaxableValuation[Taxable Residential],TaxableValuation[Dist],$C178:$E178,TaxableValuation[Tif_NonTIF],$A$4))</f>
        <v>95730008</v>
      </c>
      <c r="I178" s="8">
        <f>SUMPRODUCT(SUMIFS(TaxableValuation[Taxable Ag Land],TaxableValuation[Dist],$C178:$E178,TaxableValuation[Tif_NonTIF],$A$4))</f>
        <v>221637422</v>
      </c>
      <c r="J178" s="8">
        <f>SUMPRODUCT(SUMIFS(TaxableValuation[Taxable Ag Building],TaxableValuation[Dist],$C178:$E178,TaxableValuation[Tif_NonTIF],$A$4))</f>
        <v>19293777</v>
      </c>
      <c r="K178" s="8">
        <f>SUMPRODUCT(SUMIFS(TaxableValuation[Taxable Commercial],TaxableValuation[Dist],$C178:$E178,TaxableValuation[Tif_NonTIF],$A$4))</f>
        <v>18771098</v>
      </c>
      <c r="L178" s="8">
        <f>SUMPRODUCT(SUMIFS(TaxableValuation[Taxable Industrial],TaxableValuation[Dist],$C178:$E178,TaxableValuation[Tif_NonTIF],$A$4))</f>
        <v>68738533</v>
      </c>
      <c r="M178" s="8">
        <f>SUMPRODUCT(SUMIFS(TaxableValuation[Taxable Reserved],TaxableValuation[Dist],$C178:$E178,TaxableValuation[Tif_NonTIF],$A$4))</f>
        <v>0</v>
      </c>
      <c r="N178" s="8">
        <f>SUMPRODUCT(SUMIFS(TaxableValuation[Taxable Reserved2],TaxableValuation[Dist],$C178:$E178,TaxableValuation[Tif_NonTIF],$A$4))</f>
        <v>0</v>
      </c>
      <c r="O178" s="8">
        <f>SUMPRODUCT(SUMIFS(TaxableValuation[Taxable Railroads],TaxableValuation[Dist],$C178:$E178,TaxableValuation[Tif_NonTIF],$A$4))</f>
        <v>4638669</v>
      </c>
      <c r="P178" s="8">
        <f>SUMPRODUCT(SUMIFS(TaxableValuation[Taxable Utilities],TaxableValuation[Dist],$C178:$E178,TaxableValuation[Tif_NonTIF],$A$4))</f>
        <v>8802338</v>
      </c>
      <c r="Q178" s="8">
        <f>SUMPRODUCT(SUMIFS(TaxableValuation[Taxable Other],TaxableValuation[Dist],$C178:$E178,TaxableValuation[Tif_NonTIF],$A$4))</f>
        <v>0</v>
      </c>
      <c r="R178" s="8">
        <f>SUMPRODUCT(SUMIFS(TaxableValuation[Taxable Gross],TaxableValuation[Dist],$C178:$E178,TaxableValuation[Tif_NonTIF],$A$4))</f>
        <v>437611845</v>
      </c>
      <c r="S178" s="8">
        <f>SUMPRODUCT(SUMIFS(TaxableValuation[Taxable Military Exempt],TaxableValuation[Dist],$C178:$E178,TaxableValuation[Tif_NonTIF],$A$4))</f>
        <v>548435</v>
      </c>
      <c r="T178" s="8">
        <f>SUMPRODUCT(SUMIFS(TaxableValuation[Taxable Homestead Exempt],TaxableValuation[Dist],$C178:$E178,TaxableValuation[Tif_NonTIF],$A$4))</f>
        <v>861717</v>
      </c>
      <c r="U178" s="8">
        <f>SUMPRODUCT(SUMIFS(TaxableValuation[Taxable Net],TaxableValuation[Dist],$C178:$E178,TaxableValuation[Tif_NonTIF],$A$4))</f>
        <v>436201693</v>
      </c>
      <c r="V178" s="8">
        <f>SUMPRODUCT(SUMIFS(TaxableValuation[Taxable Gas &amp; Elec Utilities],TaxableValuation[Dist],$C178:$E178,TaxableValuation[Tif_NonTIF],$A$4))</f>
        <v>25860134</v>
      </c>
      <c r="W178" s="8">
        <f t="shared" si="2"/>
        <v>462061827</v>
      </c>
    </row>
    <row r="179" spans="1:23" x14ac:dyDescent="0.25">
      <c r="A179">
        <f>'Assessed Non-TIF_Combined'!A179</f>
        <v>2026</v>
      </c>
      <c r="B179" t="str">
        <f>'Assessed Non-TIF_Combined'!B179</f>
        <v>10</v>
      </c>
      <c r="C179" t="str">
        <f>'Assessed Non-TIF_Combined'!C179</f>
        <v>4086</v>
      </c>
      <c r="D179" t="str">
        <f>'Assessed Non-TIF_Combined'!D179</f>
        <v/>
      </c>
      <c r="E179" t="str">
        <f>'Assessed Non-TIF_Combined'!E179</f>
        <v/>
      </c>
      <c r="F179" t="str">
        <f>'Assessed Non-TIF_Combined'!F179</f>
        <v>4086</v>
      </c>
      <c r="G179" t="str">
        <f>'Assessed Non-TIF_Combined'!G179</f>
        <v>Marion</v>
      </c>
      <c r="H179" s="8">
        <f>SUMPRODUCT(SUMIFS(TaxableValuation[Taxable Residential],TaxableValuation[Dist],$C179:$E179,TaxableValuation[Tif_NonTIF],$A$4))</f>
        <v>400027891</v>
      </c>
      <c r="I179" s="8">
        <f>SUMPRODUCT(SUMIFS(TaxableValuation[Taxable Ag Land],TaxableValuation[Dist],$C179:$E179,TaxableValuation[Tif_NonTIF],$A$4))</f>
        <v>110708</v>
      </c>
      <c r="J179" s="8">
        <f>SUMPRODUCT(SUMIFS(TaxableValuation[Taxable Ag Building],TaxableValuation[Dist],$C179:$E179,TaxableValuation[Tif_NonTIF],$A$4))</f>
        <v>0</v>
      </c>
      <c r="K179" s="8">
        <f>SUMPRODUCT(SUMIFS(TaxableValuation[Taxable Commercial],TaxableValuation[Dist],$C179:$E179,TaxableValuation[Tif_NonTIF],$A$4))</f>
        <v>124262888</v>
      </c>
      <c r="L179" s="8">
        <f>SUMPRODUCT(SUMIFS(TaxableValuation[Taxable Industrial],TaxableValuation[Dist],$C179:$E179,TaxableValuation[Tif_NonTIF],$A$4))</f>
        <v>6907871</v>
      </c>
      <c r="M179" s="8">
        <f>SUMPRODUCT(SUMIFS(TaxableValuation[Taxable Reserved],TaxableValuation[Dist],$C179:$E179,TaxableValuation[Tif_NonTIF],$A$4))</f>
        <v>0</v>
      </c>
      <c r="N179" s="8">
        <f>SUMPRODUCT(SUMIFS(TaxableValuation[Taxable Reserved2],TaxableValuation[Dist],$C179:$E179,TaxableValuation[Tif_NonTIF],$A$4))</f>
        <v>0</v>
      </c>
      <c r="O179" s="8">
        <f>SUMPRODUCT(SUMIFS(TaxableValuation[Taxable Railroads],TaxableValuation[Dist],$C179:$E179,TaxableValuation[Tif_NonTIF],$A$4))</f>
        <v>0</v>
      </c>
      <c r="P179" s="8">
        <f>SUMPRODUCT(SUMIFS(TaxableValuation[Taxable Utilities],TaxableValuation[Dist],$C179:$E179,TaxableValuation[Tif_NonTIF],$A$4))</f>
        <v>0</v>
      </c>
      <c r="Q179" s="8">
        <f>SUMPRODUCT(SUMIFS(TaxableValuation[Taxable Other],TaxableValuation[Dist],$C179:$E179,TaxableValuation[Tif_NonTIF],$A$4))</f>
        <v>0</v>
      </c>
      <c r="R179" s="8">
        <f>SUMPRODUCT(SUMIFS(TaxableValuation[Taxable Gross],TaxableValuation[Dist],$C179:$E179,TaxableValuation[Tif_NonTIF],$A$4))</f>
        <v>531309358</v>
      </c>
      <c r="S179" s="8">
        <f>SUMPRODUCT(SUMIFS(TaxableValuation[Taxable Military Exempt],TaxableValuation[Dist],$C179:$E179,TaxableValuation[Tif_NonTIF],$A$4))</f>
        <v>1828000</v>
      </c>
      <c r="T179" s="8">
        <f>SUMPRODUCT(SUMIFS(TaxableValuation[Taxable Homestead Exempt],TaxableValuation[Dist],$C179:$E179,TaxableValuation[Tif_NonTIF],$A$4))</f>
        <v>6935500</v>
      </c>
      <c r="U179" s="8">
        <f>SUMPRODUCT(SUMIFS(TaxableValuation[Taxable Net],TaxableValuation[Dist],$C179:$E179,TaxableValuation[Tif_NonTIF],$A$4))</f>
        <v>522545858</v>
      </c>
      <c r="V179" s="8">
        <f>SUMPRODUCT(SUMIFS(TaxableValuation[Taxable Gas &amp; Elec Utilities],TaxableValuation[Dist],$C179:$E179,TaxableValuation[Tif_NonTIF],$A$4))</f>
        <v>8790841</v>
      </c>
      <c r="W179" s="8">
        <f t="shared" si="2"/>
        <v>531336699</v>
      </c>
    </row>
    <row r="180" spans="1:23" x14ac:dyDescent="0.25">
      <c r="A180">
        <f>'Assessed Non-TIF_Combined'!A180</f>
        <v>2026</v>
      </c>
      <c r="B180" t="str">
        <f>'Assessed Non-TIF_Combined'!B180</f>
        <v>07</v>
      </c>
      <c r="C180" t="str">
        <f>'Assessed Non-TIF_Combined'!C180</f>
        <v>4104</v>
      </c>
      <c r="D180" t="str">
        <f>'Assessed Non-TIF_Combined'!D180</f>
        <v/>
      </c>
      <c r="E180" t="str">
        <f>'Assessed Non-TIF_Combined'!E180</f>
        <v/>
      </c>
      <c r="F180" t="str">
        <f>'Assessed Non-TIF_Combined'!F180</f>
        <v>4104</v>
      </c>
      <c r="G180" t="str">
        <f>'Assessed Non-TIF_Combined'!G180</f>
        <v>Marshalltown</v>
      </c>
      <c r="H180" s="8">
        <f>SUMPRODUCT(SUMIFS(TaxableValuation[Taxable Residential],TaxableValuation[Dist],$C180:$E180,TaxableValuation[Tif_NonTIF],$A$4))</f>
        <v>691450326</v>
      </c>
      <c r="I180" s="8">
        <f>SUMPRODUCT(SUMIFS(TaxableValuation[Taxable Ag Land],TaxableValuation[Dist],$C180:$E180,TaxableValuation[Tif_NonTIF],$A$4))</f>
        <v>104629888</v>
      </c>
      <c r="J180" s="8">
        <f>SUMPRODUCT(SUMIFS(TaxableValuation[Taxable Ag Building],TaxableValuation[Dist],$C180:$E180,TaxableValuation[Tif_NonTIF],$A$4))</f>
        <v>4668702</v>
      </c>
      <c r="K180" s="8">
        <f>SUMPRODUCT(SUMIFS(TaxableValuation[Taxable Commercial],TaxableValuation[Dist],$C180:$E180,TaxableValuation[Tif_NonTIF],$A$4))</f>
        <v>261734330</v>
      </c>
      <c r="L180" s="8">
        <f>SUMPRODUCT(SUMIFS(TaxableValuation[Taxable Industrial],TaxableValuation[Dist],$C180:$E180,TaxableValuation[Tif_NonTIF],$A$4))</f>
        <v>120602434</v>
      </c>
      <c r="M180" s="8">
        <f>SUMPRODUCT(SUMIFS(TaxableValuation[Taxable Reserved],TaxableValuation[Dist],$C180:$E180,TaxableValuation[Tif_NonTIF],$A$4))</f>
        <v>0</v>
      </c>
      <c r="N180" s="8">
        <f>SUMPRODUCT(SUMIFS(TaxableValuation[Taxable Reserved2],TaxableValuation[Dist],$C180:$E180,TaxableValuation[Tif_NonTIF],$A$4))</f>
        <v>0</v>
      </c>
      <c r="O180" s="8">
        <f>SUMPRODUCT(SUMIFS(TaxableValuation[Taxable Railroads],TaxableValuation[Dist],$C180:$E180,TaxableValuation[Tif_NonTIF],$A$4))</f>
        <v>11343817</v>
      </c>
      <c r="P180" s="8">
        <f>SUMPRODUCT(SUMIFS(TaxableValuation[Taxable Utilities],TaxableValuation[Dist],$C180:$E180,TaxableValuation[Tif_NonTIF],$A$4))</f>
        <v>473508</v>
      </c>
      <c r="Q180" s="8">
        <f>SUMPRODUCT(SUMIFS(TaxableValuation[Taxable Other],TaxableValuation[Dist],$C180:$E180,TaxableValuation[Tif_NonTIF],$A$4))</f>
        <v>0</v>
      </c>
      <c r="R180" s="8">
        <f>SUMPRODUCT(SUMIFS(TaxableValuation[Taxable Gross],TaxableValuation[Dist],$C180:$E180,TaxableValuation[Tif_NonTIF],$A$4))</f>
        <v>1194903005</v>
      </c>
      <c r="S180" s="8">
        <f>SUMPRODUCT(SUMIFS(TaxableValuation[Taxable Military Exempt],TaxableValuation[Dist],$C180:$E180,TaxableValuation[Tif_NonTIF],$A$4))</f>
        <v>0</v>
      </c>
      <c r="T180" s="8">
        <f>SUMPRODUCT(SUMIFS(TaxableValuation[Taxable Homestead Exempt],TaxableValuation[Dist],$C180:$E180,TaxableValuation[Tif_NonTIF],$A$4))</f>
        <v>11385418</v>
      </c>
      <c r="U180" s="8">
        <f>SUMPRODUCT(SUMIFS(TaxableValuation[Taxable Net],TaxableValuation[Dist],$C180:$E180,TaxableValuation[Tif_NonTIF],$A$4))</f>
        <v>1183517587</v>
      </c>
      <c r="V180" s="8">
        <f>SUMPRODUCT(SUMIFS(TaxableValuation[Taxable Gas &amp; Elec Utilities],TaxableValuation[Dist],$C180:$E180,TaxableValuation[Tif_NonTIF],$A$4))</f>
        <v>118530341</v>
      </c>
      <c r="W180" s="8">
        <f t="shared" si="2"/>
        <v>1302047928</v>
      </c>
    </row>
    <row r="181" spans="1:23" x14ac:dyDescent="0.25">
      <c r="A181">
        <f>'Assessed Non-TIF_Combined'!A181</f>
        <v>2026</v>
      </c>
      <c r="B181" t="str">
        <f>'Assessed Non-TIF_Combined'!B181</f>
        <v>11</v>
      </c>
      <c r="C181" t="str">
        <f>'Assessed Non-TIF_Combined'!C181</f>
        <v>4122</v>
      </c>
      <c r="D181" t="str">
        <f>'Assessed Non-TIF_Combined'!D181</f>
        <v/>
      </c>
      <c r="E181" t="str">
        <f>'Assessed Non-TIF_Combined'!E181</f>
        <v/>
      </c>
      <c r="F181" t="str">
        <f>'Assessed Non-TIF_Combined'!F181</f>
        <v>4122</v>
      </c>
      <c r="G181" t="str">
        <f>'Assessed Non-TIF_Combined'!G181</f>
        <v>Martensdale-St Marys</v>
      </c>
      <c r="H181" s="8">
        <f>SUMPRODUCT(SUMIFS(TaxableValuation[Taxable Residential],TaxableValuation[Dist],$C181:$E181,TaxableValuation[Tif_NonTIF],$A$4))</f>
        <v>188968755</v>
      </c>
      <c r="I181" s="8">
        <f>SUMPRODUCT(SUMIFS(TaxableValuation[Taxable Ag Land],TaxableValuation[Dist],$C181:$E181,TaxableValuation[Tif_NonTIF],$A$4))</f>
        <v>31440478</v>
      </c>
      <c r="J181" s="8">
        <f>SUMPRODUCT(SUMIFS(TaxableValuation[Taxable Ag Building],TaxableValuation[Dist],$C181:$E181,TaxableValuation[Tif_NonTIF],$A$4))</f>
        <v>2724240</v>
      </c>
      <c r="K181" s="8">
        <f>SUMPRODUCT(SUMIFS(TaxableValuation[Taxable Commercial],TaxableValuation[Dist],$C181:$E181,TaxableValuation[Tif_NonTIF],$A$4))</f>
        <v>12946900</v>
      </c>
      <c r="L181" s="8">
        <f>SUMPRODUCT(SUMIFS(TaxableValuation[Taxable Industrial],TaxableValuation[Dist],$C181:$E181,TaxableValuation[Tif_NonTIF],$A$4))</f>
        <v>0</v>
      </c>
      <c r="M181" s="8">
        <f>SUMPRODUCT(SUMIFS(TaxableValuation[Taxable Reserved],TaxableValuation[Dist],$C181:$E181,TaxableValuation[Tif_NonTIF],$A$4))</f>
        <v>0</v>
      </c>
      <c r="N181" s="8">
        <f>SUMPRODUCT(SUMIFS(TaxableValuation[Taxable Reserved2],TaxableValuation[Dist],$C181:$E181,TaxableValuation[Tif_NonTIF],$A$4))</f>
        <v>0</v>
      </c>
      <c r="O181" s="8">
        <f>SUMPRODUCT(SUMIFS(TaxableValuation[Taxable Railroads],TaxableValuation[Dist],$C181:$E181,TaxableValuation[Tif_NonTIF],$A$4))</f>
        <v>0</v>
      </c>
      <c r="P181" s="8">
        <f>SUMPRODUCT(SUMIFS(TaxableValuation[Taxable Utilities],TaxableValuation[Dist],$C181:$E181,TaxableValuation[Tif_NonTIF],$A$4))</f>
        <v>629657</v>
      </c>
      <c r="Q181" s="8">
        <f>SUMPRODUCT(SUMIFS(TaxableValuation[Taxable Other],TaxableValuation[Dist],$C181:$E181,TaxableValuation[Tif_NonTIF],$A$4))</f>
        <v>0</v>
      </c>
      <c r="R181" s="8">
        <f>SUMPRODUCT(SUMIFS(TaxableValuation[Taxable Gross],TaxableValuation[Dist],$C181:$E181,TaxableValuation[Tif_NonTIF],$A$4))</f>
        <v>236710030</v>
      </c>
      <c r="S181" s="8">
        <f>SUMPRODUCT(SUMIFS(TaxableValuation[Taxable Military Exempt],TaxableValuation[Dist],$C181:$E181,TaxableValuation[Tif_NonTIF],$A$4))</f>
        <v>496695</v>
      </c>
      <c r="T181" s="8">
        <f>SUMPRODUCT(SUMIFS(TaxableValuation[Taxable Homestead Exempt],TaxableValuation[Dist],$C181:$E181,TaxableValuation[Tif_NonTIF],$A$4))</f>
        <v>1296750</v>
      </c>
      <c r="U181" s="8">
        <f>SUMPRODUCT(SUMIFS(TaxableValuation[Taxable Net],TaxableValuation[Dist],$C181:$E181,TaxableValuation[Tif_NonTIF],$A$4))</f>
        <v>234916585</v>
      </c>
      <c r="V181" s="8">
        <f>SUMPRODUCT(SUMIFS(TaxableValuation[Taxable Gas &amp; Elec Utilities],TaxableValuation[Dist],$C181:$E181,TaxableValuation[Tif_NonTIF],$A$4))</f>
        <v>2773584</v>
      </c>
      <c r="W181" s="8">
        <f t="shared" si="2"/>
        <v>237690169</v>
      </c>
    </row>
    <row r="182" spans="1:23" x14ac:dyDescent="0.25">
      <c r="A182">
        <f>'Assessed Non-TIF_Combined'!A182</f>
        <v>2026</v>
      </c>
      <c r="B182" t="str">
        <f>'Assessed Non-TIF_Combined'!B182</f>
        <v>07</v>
      </c>
      <c r="C182" t="str">
        <f>'Assessed Non-TIF_Combined'!C182</f>
        <v>4131</v>
      </c>
      <c r="D182" t="str">
        <f>'Assessed Non-TIF_Combined'!D182</f>
        <v/>
      </c>
      <c r="E182" t="str">
        <f>'Assessed Non-TIF_Combined'!E182</f>
        <v/>
      </c>
      <c r="F182" t="str">
        <f>'Assessed Non-TIF_Combined'!F182</f>
        <v>4131</v>
      </c>
      <c r="G182" t="str">
        <f>'Assessed Non-TIF_Combined'!G182</f>
        <v>Mason City</v>
      </c>
      <c r="H182" s="8">
        <f>SUMPRODUCT(SUMIFS(TaxableValuation[Taxable Residential],TaxableValuation[Dist],$C182:$E182,TaxableValuation[Tif_NonTIF],$A$4))</f>
        <v>850699518</v>
      </c>
      <c r="I182" s="8">
        <f>SUMPRODUCT(SUMIFS(TaxableValuation[Taxable Ag Land],TaxableValuation[Dist],$C182:$E182,TaxableValuation[Tif_NonTIF],$A$4))</f>
        <v>55430987</v>
      </c>
      <c r="J182" s="8">
        <f>SUMPRODUCT(SUMIFS(TaxableValuation[Taxable Ag Building],TaxableValuation[Dist],$C182:$E182,TaxableValuation[Tif_NonTIF],$A$4))</f>
        <v>8130622</v>
      </c>
      <c r="K182" s="8">
        <f>SUMPRODUCT(SUMIFS(TaxableValuation[Taxable Commercial],TaxableValuation[Dist],$C182:$E182,TaxableValuation[Tif_NonTIF],$A$4))</f>
        <v>383114314</v>
      </c>
      <c r="L182" s="8">
        <f>SUMPRODUCT(SUMIFS(TaxableValuation[Taxable Industrial],TaxableValuation[Dist],$C182:$E182,TaxableValuation[Tif_NonTIF],$A$4))</f>
        <v>108352082</v>
      </c>
      <c r="M182" s="8">
        <f>SUMPRODUCT(SUMIFS(TaxableValuation[Taxable Reserved],TaxableValuation[Dist],$C182:$E182,TaxableValuation[Tif_NonTIF],$A$4))</f>
        <v>0</v>
      </c>
      <c r="N182" s="8">
        <f>SUMPRODUCT(SUMIFS(TaxableValuation[Taxable Reserved2],TaxableValuation[Dist],$C182:$E182,TaxableValuation[Tif_NonTIF],$A$4))</f>
        <v>0</v>
      </c>
      <c r="O182" s="8">
        <f>SUMPRODUCT(SUMIFS(TaxableValuation[Taxable Railroads],TaxableValuation[Dist],$C182:$E182,TaxableValuation[Tif_NonTIF],$A$4))</f>
        <v>41378178</v>
      </c>
      <c r="P182" s="8">
        <f>SUMPRODUCT(SUMIFS(TaxableValuation[Taxable Utilities],TaxableValuation[Dist],$C182:$E182,TaxableValuation[Tif_NonTIF],$A$4))</f>
        <v>1186222</v>
      </c>
      <c r="Q182" s="8">
        <f>SUMPRODUCT(SUMIFS(TaxableValuation[Taxable Other],TaxableValuation[Dist],$C182:$E182,TaxableValuation[Tif_NonTIF],$A$4))</f>
        <v>0</v>
      </c>
      <c r="R182" s="8">
        <f>SUMPRODUCT(SUMIFS(TaxableValuation[Taxable Gross],TaxableValuation[Dist],$C182:$E182,TaxableValuation[Tif_NonTIF],$A$4))</f>
        <v>1448291923</v>
      </c>
      <c r="S182" s="8">
        <f>SUMPRODUCT(SUMIFS(TaxableValuation[Taxable Military Exempt],TaxableValuation[Dist],$C182:$E182,TaxableValuation[Tif_NonTIF],$A$4))</f>
        <v>4764000</v>
      </c>
      <c r="T182" s="8">
        <f>SUMPRODUCT(SUMIFS(TaxableValuation[Taxable Homestead Exempt],TaxableValuation[Dist],$C182:$E182,TaxableValuation[Tif_NonTIF],$A$4))</f>
        <v>20182500</v>
      </c>
      <c r="U182" s="8">
        <f>SUMPRODUCT(SUMIFS(TaxableValuation[Taxable Net],TaxableValuation[Dist],$C182:$E182,TaxableValuation[Tif_NonTIF],$A$4))</f>
        <v>1423345423</v>
      </c>
      <c r="V182" s="8">
        <f>SUMPRODUCT(SUMIFS(TaxableValuation[Taxable Gas &amp; Elec Utilities],TaxableValuation[Dist],$C182:$E182,TaxableValuation[Tif_NonTIF],$A$4))</f>
        <v>37178116</v>
      </c>
      <c r="W182" s="8">
        <f t="shared" si="2"/>
        <v>1460523539</v>
      </c>
    </row>
    <row r="183" spans="1:23" x14ac:dyDescent="0.25">
      <c r="A183">
        <f>'Assessed Non-TIF_Combined'!A183</f>
        <v>2026</v>
      </c>
      <c r="B183" t="str">
        <f>'Assessed Non-TIF_Combined'!B183</f>
        <v>15</v>
      </c>
      <c r="C183" t="str">
        <f>'Assessed Non-TIF_Combined'!C183</f>
        <v>4203</v>
      </c>
      <c r="D183" t="str">
        <f>'Assessed Non-TIF_Combined'!D183</f>
        <v/>
      </c>
      <c r="E183" t="str">
        <f>'Assessed Non-TIF_Combined'!E183</f>
        <v/>
      </c>
      <c r="F183" t="str">
        <f>'Assessed Non-TIF_Combined'!F183</f>
        <v>4203</v>
      </c>
      <c r="G183" t="str">
        <f>'Assessed Non-TIF_Combined'!G183</f>
        <v>Mediapolis</v>
      </c>
      <c r="H183" s="8">
        <f>SUMPRODUCT(SUMIFS(TaxableValuation[Taxable Residential],TaxableValuation[Dist],$C183:$E183,TaxableValuation[Tif_NonTIF],$A$4))</f>
        <v>170106383</v>
      </c>
      <c r="I183" s="8">
        <f>SUMPRODUCT(SUMIFS(TaxableValuation[Taxable Ag Land],TaxableValuation[Dist],$C183:$E183,TaxableValuation[Tif_NonTIF],$A$4))</f>
        <v>171687897</v>
      </c>
      <c r="J183" s="8">
        <f>SUMPRODUCT(SUMIFS(TaxableValuation[Taxable Ag Building],TaxableValuation[Dist],$C183:$E183,TaxableValuation[Tif_NonTIF],$A$4))</f>
        <v>11667407</v>
      </c>
      <c r="K183" s="8">
        <f>SUMPRODUCT(SUMIFS(TaxableValuation[Taxable Commercial],TaxableValuation[Dist],$C183:$E183,TaxableValuation[Tif_NonTIF],$A$4))</f>
        <v>23633715</v>
      </c>
      <c r="L183" s="8">
        <f>SUMPRODUCT(SUMIFS(TaxableValuation[Taxable Industrial],TaxableValuation[Dist],$C183:$E183,TaxableValuation[Tif_NonTIF],$A$4))</f>
        <v>12402065</v>
      </c>
      <c r="M183" s="8">
        <f>SUMPRODUCT(SUMIFS(TaxableValuation[Taxable Reserved],TaxableValuation[Dist],$C183:$E183,TaxableValuation[Tif_NonTIF],$A$4))</f>
        <v>0</v>
      </c>
      <c r="N183" s="8">
        <f>SUMPRODUCT(SUMIFS(TaxableValuation[Taxable Reserved2],TaxableValuation[Dist],$C183:$E183,TaxableValuation[Tif_NonTIF],$A$4))</f>
        <v>0</v>
      </c>
      <c r="O183" s="8">
        <f>SUMPRODUCT(SUMIFS(TaxableValuation[Taxable Railroads],TaxableValuation[Dist],$C183:$E183,TaxableValuation[Tif_NonTIF],$A$4))</f>
        <v>0</v>
      </c>
      <c r="P183" s="8">
        <f>SUMPRODUCT(SUMIFS(TaxableValuation[Taxable Utilities],TaxableValuation[Dist],$C183:$E183,TaxableValuation[Tif_NonTIF],$A$4))</f>
        <v>4701090</v>
      </c>
      <c r="Q183" s="8">
        <f>SUMPRODUCT(SUMIFS(TaxableValuation[Taxable Other],TaxableValuation[Dist],$C183:$E183,TaxableValuation[Tif_NonTIF],$A$4))</f>
        <v>0</v>
      </c>
      <c r="R183" s="8">
        <f>SUMPRODUCT(SUMIFS(TaxableValuation[Taxable Gross],TaxableValuation[Dist],$C183:$E183,TaxableValuation[Tif_NonTIF],$A$4))</f>
        <v>394198557</v>
      </c>
      <c r="S183" s="8">
        <f>SUMPRODUCT(SUMIFS(TaxableValuation[Taxable Military Exempt],TaxableValuation[Dist],$C183:$E183,TaxableValuation[Tif_NonTIF],$A$4))</f>
        <v>760000</v>
      </c>
      <c r="T183" s="8">
        <f>SUMPRODUCT(SUMIFS(TaxableValuation[Taxable Homestead Exempt],TaxableValuation[Dist],$C183:$E183,TaxableValuation[Tif_NonTIF],$A$4))</f>
        <v>2775500</v>
      </c>
      <c r="U183" s="8">
        <f>SUMPRODUCT(SUMIFS(TaxableValuation[Taxable Net],TaxableValuation[Dist],$C183:$E183,TaxableValuation[Tif_NonTIF],$A$4))</f>
        <v>390663057</v>
      </c>
      <c r="V183" s="8">
        <f>SUMPRODUCT(SUMIFS(TaxableValuation[Taxable Gas &amp; Elec Utilities],TaxableValuation[Dist],$C183:$E183,TaxableValuation[Tif_NonTIF],$A$4))</f>
        <v>5342156</v>
      </c>
      <c r="W183" s="8">
        <f t="shared" si="2"/>
        <v>396005213</v>
      </c>
    </row>
    <row r="184" spans="1:23" x14ac:dyDescent="0.25">
      <c r="A184">
        <f>'Assessed Non-TIF_Combined'!A184</f>
        <v>2026</v>
      </c>
      <c r="B184" t="str">
        <f>'Assessed Non-TIF_Combined'!B184</f>
        <v>11</v>
      </c>
      <c r="C184" t="str">
        <f>'Assessed Non-TIF_Combined'!C184</f>
        <v>4212</v>
      </c>
      <c r="D184" t="str">
        <f>'Assessed Non-TIF_Combined'!D184</f>
        <v/>
      </c>
      <c r="E184" t="str">
        <f>'Assessed Non-TIF_Combined'!E184</f>
        <v/>
      </c>
      <c r="F184" t="str">
        <f>'Assessed Non-TIF_Combined'!F184</f>
        <v>4212</v>
      </c>
      <c r="G184" t="str">
        <f>'Assessed Non-TIF_Combined'!G184</f>
        <v>Melcher-Dallas</v>
      </c>
      <c r="H184" s="8">
        <f>SUMPRODUCT(SUMIFS(TaxableValuation[Taxable Residential],TaxableValuation[Dist],$C184:$E184,TaxableValuation[Tif_NonTIF],$A$4))</f>
        <v>50437734</v>
      </c>
      <c r="I184" s="8">
        <f>SUMPRODUCT(SUMIFS(TaxableValuation[Taxable Ag Land],TaxableValuation[Dist],$C184:$E184,TaxableValuation[Tif_NonTIF],$A$4))</f>
        <v>28598999</v>
      </c>
      <c r="J184" s="8">
        <f>SUMPRODUCT(SUMIFS(TaxableValuation[Taxable Ag Building],TaxableValuation[Dist],$C184:$E184,TaxableValuation[Tif_NonTIF],$A$4))</f>
        <v>1041888</v>
      </c>
      <c r="K184" s="8">
        <f>SUMPRODUCT(SUMIFS(TaxableValuation[Taxable Commercial],TaxableValuation[Dist],$C184:$E184,TaxableValuation[Tif_NonTIF],$A$4))</f>
        <v>1682475</v>
      </c>
      <c r="L184" s="8">
        <f>SUMPRODUCT(SUMIFS(TaxableValuation[Taxable Industrial],TaxableValuation[Dist],$C184:$E184,TaxableValuation[Tif_NonTIF],$A$4))</f>
        <v>0</v>
      </c>
      <c r="M184" s="8">
        <f>SUMPRODUCT(SUMIFS(TaxableValuation[Taxable Reserved],TaxableValuation[Dist],$C184:$E184,TaxableValuation[Tif_NonTIF],$A$4))</f>
        <v>0</v>
      </c>
      <c r="N184" s="8">
        <f>SUMPRODUCT(SUMIFS(TaxableValuation[Taxable Reserved2],TaxableValuation[Dist],$C184:$E184,TaxableValuation[Tif_NonTIF],$A$4))</f>
        <v>0</v>
      </c>
      <c r="O184" s="8">
        <f>SUMPRODUCT(SUMIFS(TaxableValuation[Taxable Railroads],TaxableValuation[Dist],$C184:$E184,TaxableValuation[Tif_NonTIF],$A$4))</f>
        <v>11894678</v>
      </c>
      <c r="P184" s="8">
        <f>SUMPRODUCT(SUMIFS(TaxableValuation[Taxable Utilities],TaxableValuation[Dist],$C184:$E184,TaxableValuation[Tif_NonTIF],$A$4))</f>
        <v>1755002</v>
      </c>
      <c r="Q184" s="8">
        <f>SUMPRODUCT(SUMIFS(TaxableValuation[Taxable Other],TaxableValuation[Dist],$C184:$E184,TaxableValuation[Tif_NonTIF],$A$4))</f>
        <v>1020</v>
      </c>
      <c r="R184" s="8">
        <f>SUMPRODUCT(SUMIFS(TaxableValuation[Taxable Gross],TaxableValuation[Dist],$C184:$E184,TaxableValuation[Tif_NonTIF],$A$4))</f>
        <v>95411796</v>
      </c>
      <c r="S184" s="8">
        <f>SUMPRODUCT(SUMIFS(TaxableValuation[Taxable Military Exempt],TaxableValuation[Dist],$C184:$E184,TaxableValuation[Tif_NonTIF],$A$4))</f>
        <v>383013</v>
      </c>
      <c r="T184" s="8">
        <f>SUMPRODUCT(SUMIFS(TaxableValuation[Taxable Homestead Exempt],TaxableValuation[Dist],$C184:$E184,TaxableValuation[Tif_NonTIF],$A$4))</f>
        <v>910000</v>
      </c>
      <c r="U184" s="8">
        <f>SUMPRODUCT(SUMIFS(TaxableValuation[Taxable Net],TaxableValuation[Dist],$C184:$E184,TaxableValuation[Tif_NonTIF],$A$4))</f>
        <v>94118783</v>
      </c>
      <c r="V184" s="8">
        <f>SUMPRODUCT(SUMIFS(TaxableValuation[Taxable Gas &amp; Elec Utilities],TaxableValuation[Dist],$C184:$E184,TaxableValuation[Tif_NonTIF],$A$4))</f>
        <v>3215704</v>
      </c>
      <c r="W184" s="8">
        <f t="shared" si="2"/>
        <v>97334487</v>
      </c>
    </row>
    <row r="185" spans="1:23" x14ac:dyDescent="0.25">
      <c r="A185">
        <f>'Assessed Non-TIF_Combined'!A185</f>
        <v>2026</v>
      </c>
      <c r="B185" t="str">
        <f>'Assessed Non-TIF_Combined'!B185</f>
        <v>01</v>
      </c>
      <c r="C185" t="str">
        <f>'Assessed Non-TIF_Combined'!C185</f>
        <v>4419</v>
      </c>
      <c r="D185" t="str">
        <f>'Assessed Non-TIF_Combined'!D185</f>
        <v/>
      </c>
      <c r="E185" t="str">
        <f>'Assessed Non-TIF_Combined'!E185</f>
        <v/>
      </c>
      <c r="F185" t="str">
        <f>'Assessed Non-TIF_Combined'!F185</f>
        <v>4419</v>
      </c>
      <c r="G185" t="str">
        <f>'Assessed Non-TIF_Combined'!G185</f>
        <v>MFL Mar Mac</v>
      </c>
      <c r="H185" s="8">
        <f>SUMPRODUCT(SUMIFS(TaxableValuation[Taxable Residential],TaxableValuation[Dist],$C185:$E185,TaxableValuation[Tif_NonTIF],$A$4))</f>
        <v>165272094</v>
      </c>
      <c r="I185" s="8">
        <f>SUMPRODUCT(SUMIFS(TaxableValuation[Taxable Ag Land],TaxableValuation[Dist],$C185:$E185,TaxableValuation[Tif_NonTIF],$A$4))</f>
        <v>98881442</v>
      </c>
      <c r="J185" s="8">
        <f>SUMPRODUCT(SUMIFS(TaxableValuation[Taxable Ag Building],TaxableValuation[Dist],$C185:$E185,TaxableValuation[Tif_NonTIF],$A$4))</f>
        <v>7728062</v>
      </c>
      <c r="K185" s="8">
        <f>SUMPRODUCT(SUMIFS(TaxableValuation[Taxable Commercial],TaxableValuation[Dist],$C185:$E185,TaxableValuation[Tif_NonTIF],$A$4))</f>
        <v>29086901</v>
      </c>
      <c r="L185" s="8">
        <f>SUMPRODUCT(SUMIFS(TaxableValuation[Taxable Industrial],TaxableValuation[Dist],$C185:$E185,TaxableValuation[Tif_NonTIF],$A$4))</f>
        <v>5297477</v>
      </c>
      <c r="M185" s="8">
        <f>SUMPRODUCT(SUMIFS(TaxableValuation[Taxable Reserved],TaxableValuation[Dist],$C185:$E185,TaxableValuation[Tif_NonTIF],$A$4))</f>
        <v>0</v>
      </c>
      <c r="N185" s="8">
        <f>SUMPRODUCT(SUMIFS(TaxableValuation[Taxable Reserved2],TaxableValuation[Dist],$C185:$E185,TaxableValuation[Tif_NonTIF],$A$4))</f>
        <v>0</v>
      </c>
      <c r="O185" s="8">
        <f>SUMPRODUCT(SUMIFS(TaxableValuation[Taxable Railroads],TaxableValuation[Dist],$C185:$E185,TaxableValuation[Tif_NonTIF],$A$4))</f>
        <v>8638738</v>
      </c>
      <c r="P185" s="8">
        <f>SUMPRODUCT(SUMIFS(TaxableValuation[Taxable Utilities],TaxableValuation[Dist],$C185:$E185,TaxableValuation[Tif_NonTIF],$A$4))</f>
        <v>227970</v>
      </c>
      <c r="Q185" s="8">
        <f>SUMPRODUCT(SUMIFS(TaxableValuation[Taxable Other],TaxableValuation[Dist],$C185:$E185,TaxableValuation[Tif_NonTIF],$A$4))</f>
        <v>0</v>
      </c>
      <c r="R185" s="8">
        <f>SUMPRODUCT(SUMIFS(TaxableValuation[Taxable Gross],TaxableValuation[Dist],$C185:$E185,TaxableValuation[Tif_NonTIF],$A$4))</f>
        <v>315132684</v>
      </c>
      <c r="S185" s="8">
        <f>SUMPRODUCT(SUMIFS(TaxableValuation[Taxable Military Exempt],TaxableValuation[Dist],$C185:$E185,TaxableValuation[Tif_NonTIF],$A$4))</f>
        <v>848000</v>
      </c>
      <c r="T185" s="8">
        <f>SUMPRODUCT(SUMIFS(TaxableValuation[Taxable Homestead Exempt],TaxableValuation[Dist],$C185:$E185,TaxableValuation[Tif_NonTIF],$A$4))</f>
        <v>3906500</v>
      </c>
      <c r="U185" s="8">
        <f>SUMPRODUCT(SUMIFS(TaxableValuation[Taxable Net],TaxableValuation[Dist],$C185:$E185,TaxableValuation[Tif_NonTIF],$A$4))</f>
        <v>310378184</v>
      </c>
      <c r="V185" s="8">
        <f>SUMPRODUCT(SUMIFS(TaxableValuation[Taxable Gas &amp; Elec Utilities],TaxableValuation[Dist],$C185:$E185,TaxableValuation[Tif_NonTIF],$A$4))</f>
        <v>3799069</v>
      </c>
      <c r="W185" s="8">
        <f t="shared" si="2"/>
        <v>314177253</v>
      </c>
    </row>
    <row r="186" spans="1:23" x14ac:dyDescent="0.25">
      <c r="A186">
        <f>'Assessed Non-TIF_Combined'!A186</f>
        <v>2026</v>
      </c>
      <c r="B186" t="str">
        <f>'Assessed Non-TIF_Combined'!B186</f>
        <v>10</v>
      </c>
      <c r="C186" t="str">
        <f>'Assessed Non-TIF_Combined'!C186</f>
        <v>4269</v>
      </c>
      <c r="D186" t="str">
        <f>'Assessed Non-TIF_Combined'!D186</f>
        <v/>
      </c>
      <c r="E186" t="str">
        <f>'Assessed Non-TIF_Combined'!E186</f>
        <v/>
      </c>
      <c r="F186" t="str">
        <f>'Assessed Non-TIF_Combined'!F186</f>
        <v>4269</v>
      </c>
      <c r="G186" t="str">
        <f>'Assessed Non-TIF_Combined'!G186</f>
        <v>Midland</v>
      </c>
      <c r="H186" s="8">
        <f>SUMPRODUCT(SUMIFS(TaxableValuation[Taxable Residential],TaxableValuation[Dist],$C186:$E186,TaxableValuation[Tif_NonTIF],$A$4))</f>
        <v>92768310</v>
      </c>
      <c r="I186" s="8">
        <f>SUMPRODUCT(SUMIFS(TaxableValuation[Taxable Ag Land],TaxableValuation[Dist],$C186:$E186,TaxableValuation[Tif_NonTIF],$A$4))</f>
        <v>156117835</v>
      </c>
      <c r="J186" s="8">
        <f>SUMPRODUCT(SUMIFS(TaxableValuation[Taxable Ag Building],TaxableValuation[Dist],$C186:$E186,TaxableValuation[Tif_NonTIF],$A$4))</f>
        <v>10179531</v>
      </c>
      <c r="K186" s="8">
        <f>SUMPRODUCT(SUMIFS(TaxableValuation[Taxable Commercial],TaxableValuation[Dist],$C186:$E186,TaxableValuation[Tif_NonTIF],$A$4))</f>
        <v>10740840</v>
      </c>
      <c r="L186" s="8">
        <f>SUMPRODUCT(SUMIFS(TaxableValuation[Taxable Industrial],TaxableValuation[Dist],$C186:$E186,TaxableValuation[Tif_NonTIF],$A$4))</f>
        <v>0</v>
      </c>
      <c r="M186" s="8">
        <f>SUMPRODUCT(SUMIFS(TaxableValuation[Taxable Reserved],TaxableValuation[Dist],$C186:$E186,TaxableValuation[Tif_NonTIF],$A$4))</f>
        <v>0</v>
      </c>
      <c r="N186" s="8">
        <f>SUMPRODUCT(SUMIFS(TaxableValuation[Taxable Reserved2],TaxableValuation[Dist],$C186:$E186,TaxableValuation[Tif_NonTIF],$A$4))</f>
        <v>0</v>
      </c>
      <c r="O186" s="8">
        <f>SUMPRODUCT(SUMIFS(TaxableValuation[Taxable Railroads],TaxableValuation[Dist],$C186:$E186,TaxableValuation[Tif_NonTIF],$A$4))</f>
        <v>0</v>
      </c>
      <c r="P186" s="8">
        <f>SUMPRODUCT(SUMIFS(TaxableValuation[Taxable Utilities],TaxableValuation[Dist],$C186:$E186,TaxableValuation[Tif_NonTIF],$A$4))</f>
        <v>34361604</v>
      </c>
      <c r="Q186" s="8">
        <f>SUMPRODUCT(SUMIFS(TaxableValuation[Taxable Other],TaxableValuation[Dist],$C186:$E186,TaxableValuation[Tif_NonTIF],$A$4))</f>
        <v>0</v>
      </c>
      <c r="R186" s="8">
        <f>SUMPRODUCT(SUMIFS(TaxableValuation[Taxable Gross],TaxableValuation[Dist],$C186:$E186,TaxableValuation[Tif_NonTIF],$A$4))</f>
        <v>304168120</v>
      </c>
      <c r="S186" s="8">
        <f>SUMPRODUCT(SUMIFS(TaxableValuation[Taxable Military Exempt],TaxableValuation[Dist],$C186:$E186,TaxableValuation[Tif_NonTIF],$A$4))</f>
        <v>776180</v>
      </c>
      <c r="T186" s="8">
        <f>SUMPRODUCT(SUMIFS(TaxableValuation[Taxable Homestead Exempt],TaxableValuation[Dist],$C186:$E186,TaxableValuation[Tif_NonTIF],$A$4))</f>
        <v>2820827</v>
      </c>
      <c r="U186" s="8">
        <f>SUMPRODUCT(SUMIFS(TaxableValuation[Taxable Net],TaxableValuation[Dist],$C186:$E186,TaxableValuation[Tif_NonTIF],$A$4))</f>
        <v>300571113</v>
      </c>
      <c r="V186" s="8">
        <f>SUMPRODUCT(SUMIFS(TaxableValuation[Taxable Gas &amp; Elec Utilities],TaxableValuation[Dist],$C186:$E186,TaxableValuation[Tif_NonTIF],$A$4))</f>
        <v>6661564</v>
      </c>
      <c r="W186" s="8">
        <f t="shared" si="2"/>
        <v>307232677</v>
      </c>
    </row>
    <row r="187" spans="1:23" x14ac:dyDescent="0.25">
      <c r="A187">
        <f>'Assessed Non-TIF_Combined'!A187</f>
        <v>2026</v>
      </c>
      <c r="B187" t="str">
        <f>'Assessed Non-TIF_Combined'!B187</f>
        <v>10</v>
      </c>
      <c r="C187" t="str">
        <f>'Assessed Non-TIF_Combined'!C187</f>
        <v>4271</v>
      </c>
      <c r="D187" t="str">
        <f>'Assessed Non-TIF_Combined'!D187</f>
        <v/>
      </c>
      <c r="E187" t="str">
        <f>'Assessed Non-TIF_Combined'!E187</f>
        <v/>
      </c>
      <c r="F187" t="str">
        <f>'Assessed Non-TIF_Combined'!F187</f>
        <v>4271</v>
      </c>
      <c r="G187" t="str">
        <f>'Assessed Non-TIF_Combined'!G187</f>
        <v>Mid-Prairie</v>
      </c>
      <c r="H187" s="8">
        <f>SUMPRODUCT(SUMIFS(TaxableValuation[Taxable Residential],TaxableValuation[Dist],$C187:$E187,TaxableValuation[Tif_NonTIF],$A$4))</f>
        <v>361634639</v>
      </c>
      <c r="I187" s="8">
        <f>SUMPRODUCT(SUMIFS(TaxableValuation[Taxable Ag Land],TaxableValuation[Dist],$C187:$E187,TaxableValuation[Tif_NonTIF],$A$4))</f>
        <v>143948448</v>
      </c>
      <c r="J187" s="8">
        <f>SUMPRODUCT(SUMIFS(TaxableValuation[Taxable Ag Building],TaxableValuation[Dist],$C187:$E187,TaxableValuation[Tif_NonTIF],$A$4))</f>
        <v>39052225</v>
      </c>
      <c r="K187" s="8">
        <f>SUMPRODUCT(SUMIFS(TaxableValuation[Taxable Commercial],TaxableValuation[Dist],$C187:$E187,TaxableValuation[Tif_NonTIF],$A$4))</f>
        <v>55368620</v>
      </c>
      <c r="L187" s="8">
        <f>SUMPRODUCT(SUMIFS(TaxableValuation[Taxable Industrial],TaxableValuation[Dist],$C187:$E187,TaxableValuation[Tif_NonTIF],$A$4))</f>
        <v>10506539</v>
      </c>
      <c r="M187" s="8">
        <f>SUMPRODUCT(SUMIFS(TaxableValuation[Taxable Reserved],TaxableValuation[Dist],$C187:$E187,TaxableValuation[Tif_NonTIF],$A$4))</f>
        <v>0</v>
      </c>
      <c r="N187" s="8">
        <f>SUMPRODUCT(SUMIFS(TaxableValuation[Taxable Reserved2],TaxableValuation[Dist],$C187:$E187,TaxableValuation[Tif_NonTIF],$A$4))</f>
        <v>0</v>
      </c>
      <c r="O187" s="8">
        <f>SUMPRODUCT(SUMIFS(TaxableValuation[Taxable Railroads],TaxableValuation[Dist],$C187:$E187,TaxableValuation[Tif_NonTIF],$A$4))</f>
        <v>603845</v>
      </c>
      <c r="P187" s="8">
        <f>SUMPRODUCT(SUMIFS(TaxableValuation[Taxable Utilities],TaxableValuation[Dist],$C187:$E187,TaxableValuation[Tif_NonTIF],$A$4))</f>
        <v>8459876</v>
      </c>
      <c r="Q187" s="8">
        <f>SUMPRODUCT(SUMIFS(TaxableValuation[Taxable Other],TaxableValuation[Dist],$C187:$E187,TaxableValuation[Tif_NonTIF],$A$4))</f>
        <v>0</v>
      </c>
      <c r="R187" s="8">
        <f>SUMPRODUCT(SUMIFS(TaxableValuation[Taxable Gross],TaxableValuation[Dist],$C187:$E187,TaxableValuation[Tif_NonTIF],$A$4))</f>
        <v>619574192</v>
      </c>
      <c r="S187" s="8">
        <f>SUMPRODUCT(SUMIFS(TaxableValuation[Taxable Military Exempt],TaxableValuation[Dist],$C187:$E187,TaxableValuation[Tif_NonTIF],$A$4))</f>
        <v>817852</v>
      </c>
      <c r="T187" s="8">
        <f>SUMPRODUCT(SUMIFS(TaxableValuation[Taxable Homestead Exempt],TaxableValuation[Dist],$C187:$E187,TaxableValuation[Tif_NonTIF],$A$4))</f>
        <v>4204597</v>
      </c>
      <c r="U187" s="8">
        <f>SUMPRODUCT(SUMIFS(TaxableValuation[Taxable Net],TaxableValuation[Dist],$C187:$E187,TaxableValuation[Tif_NonTIF],$A$4))</f>
        <v>614551743</v>
      </c>
      <c r="V187" s="8">
        <f>SUMPRODUCT(SUMIFS(TaxableValuation[Taxable Gas &amp; Elec Utilities],TaxableValuation[Dist],$C187:$E187,TaxableValuation[Tif_NonTIF],$A$4))</f>
        <v>13578509</v>
      </c>
      <c r="W187" s="8">
        <f t="shared" si="2"/>
        <v>628130252</v>
      </c>
    </row>
    <row r="188" spans="1:23" x14ac:dyDescent="0.25">
      <c r="A188">
        <f>'Assessed Non-TIF_Combined'!A188</f>
        <v>2026</v>
      </c>
      <c r="B188" t="str">
        <f>'Assessed Non-TIF_Combined'!B188</f>
        <v>13</v>
      </c>
      <c r="C188" t="str">
        <f>'Assessed Non-TIF_Combined'!C188</f>
        <v>4356</v>
      </c>
      <c r="D188" t="str">
        <f>'Assessed Non-TIF_Combined'!D188</f>
        <v/>
      </c>
      <c r="E188" t="str">
        <f>'Assessed Non-TIF_Combined'!E188</f>
        <v/>
      </c>
      <c r="F188" t="str">
        <f>'Assessed Non-TIF_Combined'!F188</f>
        <v>4356</v>
      </c>
      <c r="G188" t="str">
        <f>'Assessed Non-TIF_Combined'!G188</f>
        <v>Missouri Valley</v>
      </c>
      <c r="H188" s="8">
        <f>SUMPRODUCT(SUMIFS(TaxableValuation[Taxable Residential],TaxableValuation[Dist],$C188:$E188,TaxableValuation[Tif_NonTIF],$A$4))</f>
        <v>209652064</v>
      </c>
      <c r="I188" s="8">
        <f>SUMPRODUCT(SUMIFS(TaxableValuation[Taxable Ag Land],TaxableValuation[Dist],$C188:$E188,TaxableValuation[Tif_NonTIF],$A$4))</f>
        <v>89044484</v>
      </c>
      <c r="J188" s="8">
        <f>SUMPRODUCT(SUMIFS(TaxableValuation[Taxable Ag Building],TaxableValuation[Dist],$C188:$E188,TaxableValuation[Tif_NonTIF],$A$4))</f>
        <v>3175291</v>
      </c>
      <c r="K188" s="8">
        <f>SUMPRODUCT(SUMIFS(TaxableValuation[Taxable Commercial],TaxableValuation[Dist],$C188:$E188,TaxableValuation[Tif_NonTIF],$A$4))</f>
        <v>36385605</v>
      </c>
      <c r="L188" s="8">
        <f>SUMPRODUCT(SUMIFS(TaxableValuation[Taxable Industrial],TaxableValuation[Dist],$C188:$E188,TaxableValuation[Tif_NonTIF],$A$4))</f>
        <v>3271791</v>
      </c>
      <c r="M188" s="8">
        <f>SUMPRODUCT(SUMIFS(TaxableValuation[Taxable Reserved],TaxableValuation[Dist],$C188:$E188,TaxableValuation[Tif_NonTIF],$A$4))</f>
        <v>0</v>
      </c>
      <c r="N188" s="8">
        <f>SUMPRODUCT(SUMIFS(TaxableValuation[Taxable Reserved2],TaxableValuation[Dist],$C188:$E188,TaxableValuation[Tif_NonTIF],$A$4))</f>
        <v>0</v>
      </c>
      <c r="O188" s="8">
        <f>SUMPRODUCT(SUMIFS(TaxableValuation[Taxable Railroads],TaxableValuation[Dist],$C188:$E188,TaxableValuation[Tif_NonTIF],$A$4))</f>
        <v>36409094</v>
      </c>
      <c r="P188" s="8">
        <f>SUMPRODUCT(SUMIFS(TaxableValuation[Taxable Utilities],TaxableValuation[Dist],$C188:$E188,TaxableValuation[Tif_NonTIF],$A$4))</f>
        <v>279113</v>
      </c>
      <c r="Q188" s="8">
        <f>SUMPRODUCT(SUMIFS(TaxableValuation[Taxable Other],TaxableValuation[Dist],$C188:$E188,TaxableValuation[Tif_NonTIF],$A$4))</f>
        <v>528666</v>
      </c>
      <c r="R188" s="8">
        <f>SUMPRODUCT(SUMIFS(TaxableValuation[Taxable Gross],TaxableValuation[Dist],$C188:$E188,TaxableValuation[Tif_NonTIF],$A$4))</f>
        <v>378746108</v>
      </c>
      <c r="S188" s="8">
        <f>SUMPRODUCT(SUMIFS(TaxableValuation[Taxable Military Exempt],TaxableValuation[Dist],$C188:$E188,TaxableValuation[Tif_NonTIF],$A$4))</f>
        <v>942428</v>
      </c>
      <c r="T188" s="8">
        <f>SUMPRODUCT(SUMIFS(TaxableValuation[Taxable Homestead Exempt],TaxableValuation[Dist],$C188:$E188,TaxableValuation[Tif_NonTIF],$A$4))</f>
        <v>2041000</v>
      </c>
      <c r="U188" s="8">
        <f>SUMPRODUCT(SUMIFS(TaxableValuation[Taxable Net],TaxableValuation[Dist],$C188:$E188,TaxableValuation[Tif_NonTIF],$A$4))</f>
        <v>375762680</v>
      </c>
      <c r="V188" s="8">
        <f>SUMPRODUCT(SUMIFS(TaxableValuation[Taxable Gas &amp; Elec Utilities],TaxableValuation[Dist],$C188:$E188,TaxableValuation[Tif_NonTIF],$A$4))</f>
        <v>7151667</v>
      </c>
      <c r="W188" s="8">
        <f t="shared" si="2"/>
        <v>382914347</v>
      </c>
    </row>
    <row r="189" spans="1:23" x14ac:dyDescent="0.25">
      <c r="A189">
        <f>'Assessed Non-TIF_Combined'!A189</f>
        <v>2026</v>
      </c>
      <c r="B189" t="str">
        <f>'Assessed Non-TIF_Combined'!B189</f>
        <v>12</v>
      </c>
      <c r="C189" t="str">
        <f>'Assessed Non-TIF_Combined'!C189</f>
        <v>4149</v>
      </c>
      <c r="D189" t="str">
        <f>'Assessed Non-TIF_Combined'!D189</f>
        <v/>
      </c>
      <c r="E189" t="str">
        <f>'Assessed Non-TIF_Combined'!E189</f>
        <v/>
      </c>
      <c r="F189" t="str">
        <f>'Assessed Non-TIF_Combined'!F189</f>
        <v>4149</v>
      </c>
      <c r="G189" t="str">
        <f>'Assessed Non-TIF_Combined'!G189</f>
        <v>Moc-Floyd Valley</v>
      </c>
      <c r="H189" s="8">
        <f>SUMPRODUCT(SUMIFS(TaxableValuation[Taxable Residential],TaxableValuation[Dist],$C189:$E189,TaxableValuation[Tif_NonTIF],$A$4))</f>
        <v>419201992</v>
      </c>
      <c r="I189" s="8">
        <f>SUMPRODUCT(SUMIFS(TaxableValuation[Taxable Ag Land],TaxableValuation[Dist],$C189:$E189,TaxableValuation[Tif_NonTIF],$A$4))</f>
        <v>226615593</v>
      </c>
      <c r="J189" s="8">
        <f>SUMPRODUCT(SUMIFS(TaxableValuation[Taxable Ag Building],TaxableValuation[Dist],$C189:$E189,TaxableValuation[Tif_NonTIF],$A$4))</f>
        <v>27457472</v>
      </c>
      <c r="K189" s="8">
        <f>SUMPRODUCT(SUMIFS(TaxableValuation[Taxable Commercial],TaxableValuation[Dist],$C189:$E189,TaxableValuation[Tif_NonTIF],$A$4))</f>
        <v>95059669</v>
      </c>
      <c r="L189" s="8">
        <f>SUMPRODUCT(SUMIFS(TaxableValuation[Taxable Industrial],TaxableValuation[Dist],$C189:$E189,TaxableValuation[Tif_NonTIF],$A$4))</f>
        <v>57826187</v>
      </c>
      <c r="M189" s="8">
        <f>SUMPRODUCT(SUMIFS(TaxableValuation[Taxable Reserved],TaxableValuation[Dist],$C189:$E189,TaxableValuation[Tif_NonTIF],$A$4))</f>
        <v>0</v>
      </c>
      <c r="N189" s="8">
        <f>SUMPRODUCT(SUMIFS(TaxableValuation[Taxable Reserved2],TaxableValuation[Dist],$C189:$E189,TaxableValuation[Tif_NonTIF],$A$4))</f>
        <v>0</v>
      </c>
      <c r="O189" s="8">
        <f>SUMPRODUCT(SUMIFS(TaxableValuation[Taxable Railroads],TaxableValuation[Dist],$C189:$E189,TaxableValuation[Tif_NonTIF],$A$4))</f>
        <v>28039414</v>
      </c>
      <c r="P189" s="8">
        <f>SUMPRODUCT(SUMIFS(TaxableValuation[Taxable Utilities],TaxableValuation[Dist],$C189:$E189,TaxableValuation[Tif_NonTIF],$A$4))</f>
        <v>41477592</v>
      </c>
      <c r="Q189" s="8">
        <f>SUMPRODUCT(SUMIFS(TaxableValuation[Taxable Other],TaxableValuation[Dist],$C189:$E189,TaxableValuation[Tif_NonTIF],$A$4))</f>
        <v>0</v>
      </c>
      <c r="R189" s="8">
        <f>SUMPRODUCT(SUMIFS(TaxableValuation[Taxable Gross],TaxableValuation[Dist],$C189:$E189,TaxableValuation[Tif_NonTIF],$A$4))</f>
        <v>895677919</v>
      </c>
      <c r="S189" s="8">
        <f>SUMPRODUCT(SUMIFS(TaxableValuation[Taxable Military Exempt],TaxableValuation[Dist],$C189:$E189,TaxableValuation[Tif_NonTIF],$A$4))</f>
        <v>1356000</v>
      </c>
      <c r="T189" s="8">
        <f>SUMPRODUCT(SUMIFS(TaxableValuation[Taxable Homestead Exempt],TaxableValuation[Dist],$C189:$E189,TaxableValuation[Tif_NonTIF],$A$4))</f>
        <v>7026500</v>
      </c>
      <c r="U189" s="8">
        <f>SUMPRODUCT(SUMIFS(TaxableValuation[Taxable Net],TaxableValuation[Dist],$C189:$E189,TaxableValuation[Tif_NonTIF],$A$4))</f>
        <v>887295419</v>
      </c>
      <c r="V189" s="8">
        <f>SUMPRODUCT(SUMIFS(TaxableValuation[Taxable Gas &amp; Elec Utilities],TaxableValuation[Dist],$C189:$E189,TaxableValuation[Tif_NonTIF],$A$4))</f>
        <v>8048604</v>
      </c>
      <c r="W189" s="8">
        <f t="shared" si="2"/>
        <v>895344023</v>
      </c>
    </row>
    <row r="190" spans="1:23" x14ac:dyDescent="0.25">
      <c r="A190">
        <f>'Assessed Non-TIF_Combined'!A190</f>
        <v>2026</v>
      </c>
      <c r="B190" t="str">
        <f>'Assessed Non-TIF_Combined'!B190</f>
        <v>07</v>
      </c>
      <c r="C190" t="str">
        <f>'Assessed Non-TIF_Combined'!C190</f>
        <v>4437</v>
      </c>
      <c r="D190" t="str">
        <f>'Assessed Non-TIF_Combined'!D190</f>
        <v/>
      </c>
      <c r="E190" t="str">
        <f>'Assessed Non-TIF_Combined'!E190</f>
        <v/>
      </c>
      <c r="F190" t="str">
        <f>'Assessed Non-TIF_Combined'!F190</f>
        <v>4437</v>
      </c>
      <c r="G190" t="str">
        <f>'Assessed Non-TIF_Combined'!G190</f>
        <v>Montezuma</v>
      </c>
      <c r="H190" s="8">
        <f>SUMPRODUCT(SUMIFS(TaxableValuation[Taxable Residential],TaxableValuation[Dist],$C190:$E190,TaxableValuation[Tif_NonTIF],$A$4))</f>
        <v>254951829</v>
      </c>
      <c r="I190" s="8">
        <f>SUMPRODUCT(SUMIFS(TaxableValuation[Taxable Ag Land],TaxableValuation[Dist],$C190:$E190,TaxableValuation[Tif_NonTIF],$A$4))</f>
        <v>103573254</v>
      </c>
      <c r="J190" s="8">
        <f>SUMPRODUCT(SUMIFS(TaxableValuation[Taxable Ag Building],TaxableValuation[Dist],$C190:$E190,TaxableValuation[Tif_NonTIF],$A$4))</f>
        <v>9101549</v>
      </c>
      <c r="K190" s="8">
        <f>SUMPRODUCT(SUMIFS(TaxableValuation[Taxable Commercial],TaxableValuation[Dist],$C190:$E190,TaxableValuation[Tif_NonTIF],$A$4))</f>
        <v>15983204</v>
      </c>
      <c r="L190" s="8">
        <f>SUMPRODUCT(SUMIFS(TaxableValuation[Taxable Industrial],TaxableValuation[Dist],$C190:$E190,TaxableValuation[Tif_NonTIF],$A$4))</f>
        <v>84795890</v>
      </c>
      <c r="M190" s="8">
        <f>SUMPRODUCT(SUMIFS(TaxableValuation[Taxable Reserved],TaxableValuation[Dist],$C190:$E190,TaxableValuation[Tif_NonTIF],$A$4))</f>
        <v>0</v>
      </c>
      <c r="N190" s="8">
        <f>SUMPRODUCT(SUMIFS(TaxableValuation[Taxable Reserved2],TaxableValuation[Dist],$C190:$E190,TaxableValuation[Tif_NonTIF],$A$4))</f>
        <v>0</v>
      </c>
      <c r="O190" s="8">
        <f>SUMPRODUCT(SUMIFS(TaxableValuation[Taxable Railroads],TaxableValuation[Dist],$C190:$E190,TaxableValuation[Tif_NonTIF],$A$4))</f>
        <v>0</v>
      </c>
      <c r="P190" s="8">
        <f>SUMPRODUCT(SUMIFS(TaxableValuation[Taxable Utilities],TaxableValuation[Dist],$C190:$E190,TaxableValuation[Tif_NonTIF],$A$4))</f>
        <v>5749441</v>
      </c>
      <c r="Q190" s="8">
        <f>SUMPRODUCT(SUMIFS(TaxableValuation[Taxable Other],TaxableValuation[Dist],$C190:$E190,TaxableValuation[Tif_NonTIF],$A$4))</f>
        <v>0</v>
      </c>
      <c r="R190" s="8">
        <f>SUMPRODUCT(SUMIFS(TaxableValuation[Taxable Gross],TaxableValuation[Dist],$C190:$E190,TaxableValuation[Tif_NonTIF],$A$4))</f>
        <v>474155167</v>
      </c>
      <c r="S190" s="8">
        <f>SUMPRODUCT(SUMIFS(TaxableValuation[Taxable Military Exempt],TaxableValuation[Dist],$C190:$E190,TaxableValuation[Tif_NonTIF],$A$4))</f>
        <v>633660</v>
      </c>
      <c r="T190" s="8">
        <f>SUMPRODUCT(SUMIFS(TaxableValuation[Taxable Homestead Exempt],TaxableValuation[Dist],$C190:$E190,TaxableValuation[Tif_NonTIF],$A$4))</f>
        <v>2112500</v>
      </c>
      <c r="U190" s="8">
        <f>SUMPRODUCT(SUMIFS(TaxableValuation[Taxable Net],TaxableValuation[Dist],$C190:$E190,TaxableValuation[Tif_NonTIF],$A$4))</f>
        <v>471409007</v>
      </c>
      <c r="V190" s="8">
        <f>SUMPRODUCT(SUMIFS(TaxableValuation[Taxable Gas &amp; Elec Utilities],TaxableValuation[Dist],$C190:$E190,TaxableValuation[Tif_NonTIF],$A$4))</f>
        <v>17033584</v>
      </c>
      <c r="W190" s="8">
        <f t="shared" si="2"/>
        <v>488442591</v>
      </c>
    </row>
    <row r="191" spans="1:23" x14ac:dyDescent="0.25">
      <c r="A191">
        <f>'Assessed Non-TIF_Combined'!A191</f>
        <v>2026</v>
      </c>
      <c r="B191" t="str">
        <f>'Assessed Non-TIF_Combined'!B191</f>
        <v>10</v>
      </c>
      <c r="C191" t="str">
        <f>'Assessed Non-TIF_Combined'!C191</f>
        <v>4446</v>
      </c>
      <c r="D191" t="str">
        <f>'Assessed Non-TIF_Combined'!D191</f>
        <v/>
      </c>
      <c r="E191" t="str">
        <f>'Assessed Non-TIF_Combined'!E191</f>
        <v/>
      </c>
      <c r="F191" t="str">
        <f>'Assessed Non-TIF_Combined'!F191</f>
        <v>4446</v>
      </c>
      <c r="G191" t="str">
        <f>'Assessed Non-TIF_Combined'!G191</f>
        <v>Monticello</v>
      </c>
      <c r="H191" s="8">
        <f>SUMPRODUCT(SUMIFS(TaxableValuation[Taxable Residential],TaxableValuation[Dist],$C191:$E191,TaxableValuation[Tif_NonTIF],$A$4))</f>
        <v>218759134</v>
      </c>
      <c r="I191" s="8">
        <f>SUMPRODUCT(SUMIFS(TaxableValuation[Taxable Ag Land],TaxableValuation[Dist],$C191:$E191,TaxableValuation[Tif_NonTIF],$A$4))</f>
        <v>132394469</v>
      </c>
      <c r="J191" s="8">
        <f>SUMPRODUCT(SUMIFS(TaxableValuation[Taxable Ag Building],TaxableValuation[Dist],$C191:$E191,TaxableValuation[Tif_NonTIF],$A$4))</f>
        <v>12433076</v>
      </c>
      <c r="K191" s="8">
        <f>SUMPRODUCT(SUMIFS(TaxableValuation[Taxable Commercial],TaxableValuation[Dist],$C191:$E191,TaxableValuation[Tif_NonTIF],$A$4))</f>
        <v>40855127</v>
      </c>
      <c r="L191" s="8">
        <f>SUMPRODUCT(SUMIFS(TaxableValuation[Taxable Industrial],TaxableValuation[Dist],$C191:$E191,TaxableValuation[Tif_NonTIF],$A$4))</f>
        <v>14505217</v>
      </c>
      <c r="M191" s="8">
        <f>SUMPRODUCT(SUMIFS(TaxableValuation[Taxable Reserved],TaxableValuation[Dist],$C191:$E191,TaxableValuation[Tif_NonTIF],$A$4))</f>
        <v>0</v>
      </c>
      <c r="N191" s="8">
        <f>SUMPRODUCT(SUMIFS(TaxableValuation[Taxable Reserved2],TaxableValuation[Dist],$C191:$E191,TaxableValuation[Tif_NonTIF],$A$4))</f>
        <v>0</v>
      </c>
      <c r="O191" s="8">
        <f>SUMPRODUCT(SUMIFS(TaxableValuation[Taxable Railroads],TaxableValuation[Dist],$C191:$E191,TaxableValuation[Tif_NonTIF],$A$4))</f>
        <v>0</v>
      </c>
      <c r="P191" s="8">
        <f>SUMPRODUCT(SUMIFS(TaxableValuation[Taxable Utilities],TaxableValuation[Dist],$C191:$E191,TaxableValuation[Tif_NonTIF],$A$4))</f>
        <v>18383854</v>
      </c>
      <c r="Q191" s="8">
        <f>SUMPRODUCT(SUMIFS(TaxableValuation[Taxable Other],TaxableValuation[Dist],$C191:$E191,TaxableValuation[Tif_NonTIF],$A$4))</f>
        <v>0</v>
      </c>
      <c r="R191" s="8">
        <f>SUMPRODUCT(SUMIFS(TaxableValuation[Taxable Gross],TaxableValuation[Dist],$C191:$E191,TaxableValuation[Tif_NonTIF],$A$4))</f>
        <v>437330877</v>
      </c>
      <c r="S191" s="8">
        <f>SUMPRODUCT(SUMIFS(TaxableValuation[Taxable Military Exempt],TaxableValuation[Dist],$C191:$E191,TaxableValuation[Tif_NonTIF],$A$4))</f>
        <v>1140000</v>
      </c>
      <c r="T191" s="8">
        <f>SUMPRODUCT(SUMIFS(TaxableValuation[Taxable Homestead Exempt],TaxableValuation[Dist],$C191:$E191,TaxableValuation[Tif_NonTIF],$A$4))</f>
        <v>4849000</v>
      </c>
      <c r="U191" s="8">
        <f>SUMPRODUCT(SUMIFS(TaxableValuation[Taxable Net],TaxableValuation[Dist],$C191:$E191,TaxableValuation[Tif_NonTIF],$A$4))</f>
        <v>431341877</v>
      </c>
      <c r="V191" s="8">
        <f>SUMPRODUCT(SUMIFS(TaxableValuation[Taxable Gas &amp; Elec Utilities],TaxableValuation[Dist],$C191:$E191,TaxableValuation[Tif_NonTIF],$A$4))</f>
        <v>6956777</v>
      </c>
      <c r="W191" s="8">
        <f t="shared" si="2"/>
        <v>438298654</v>
      </c>
    </row>
    <row r="192" spans="1:23" x14ac:dyDescent="0.25">
      <c r="A192">
        <f>'Assessed Non-TIF_Combined'!A192</f>
        <v>2026</v>
      </c>
      <c r="B192" t="str">
        <f>'Assessed Non-TIF_Combined'!B192</f>
        <v>15</v>
      </c>
      <c r="C192" t="str">
        <f>'Assessed Non-TIF_Combined'!C192</f>
        <v>4491</v>
      </c>
      <c r="D192" t="str">
        <f>'Assessed Non-TIF_Combined'!D192</f>
        <v/>
      </c>
      <c r="E192" t="str">
        <f>'Assessed Non-TIF_Combined'!E192</f>
        <v/>
      </c>
      <c r="F192" t="str">
        <f>'Assessed Non-TIF_Combined'!F192</f>
        <v>4491</v>
      </c>
      <c r="G192" t="str">
        <f>'Assessed Non-TIF_Combined'!G192</f>
        <v>Moravia</v>
      </c>
      <c r="H192" s="8">
        <f>SUMPRODUCT(SUMIFS(TaxableValuation[Taxable Residential],TaxableValuation[Dist],$C192:$E192,TaxableValuation[Tif_NonTIF],$A$4))</f>
        <v>104186438</v>
      </c>
      <c r="I192" s="8">
        <f>SUMPRODUCT(SUMIFS(TaxableValuation[Taxable Ag Land],TaxableValuation[Dist],$C192:$E192,TaxableValuation[Tif_NonTIF],$A$4))</f>
        <v>42338711</v>
      </c>
      <c r="J192" s="8">
        <f>SUMPRODUCT(SUMIFS(TaxableValuation[Taxable Ag Building],TaxableValuation[Dist],$C192:$E192,TaxableValuation[Tif_NonTIF],$A$4))</f>
        <v>2202594</v>
      </c>
      <c r="K192" s="8">
        <f>SUMPRODUCT(SUMIFS(TaxableValuation[Taxable Commercial],TaxableValuation[Dist],$C192:$E192,TaxableValuation[Tif_NonTIF],$A$4))</f>
        <v>15054352</v>
      </c>
      <c r="L192" s="8">
        <f>SUMPRODUCT(SUMIFS(TaxableValuation[Taxable Industrial],TaxableValuation[Dist],$C192:$E192,TaxableValuation[Tif_NonTIF],$A$4))</f>
        <v>1164653</v>
      </c>
      <c r="M192" s="8">
        <f>SUMPRODUCT(SUMIFS(TaxableValuation[Taxable Reserved],TaxableValuation[Dist],$C192:$E192,TaxableValuation[Tif_NonTIF],$A$4))</f>
        <v>0</v>
      </c>
      <c r="N192" s="8">
        <f>SUMPRODUCT(SUMIFS(TaxableValuation[Taxable Reserved2],TaxableValuation[Dist],$C192:$E192,TaxableValuation[Tif_NonTIF],$A$4))</f>
        <v>0</v>
      </c>
      <c r="O192" s="8">
        <f>SUMPRODUCT(SUMIFS(TaxableValuation[Taxable Railroads],TaxableValuation[Dist],$C192:$E192,TaxableValuation[Tif_NonTIF],$A$4))</f>
        <v>4649248</v>
      </c>
      <c r="P192" s="8">
        <f>SUMPRODUCT(SUMIFS(TaxableValuation[Taxable Utilities],TaxableValuation[Dist],$C192:$E192,TaxableValuation[Tif_NonTIF],$A$4))</f>
        <v>1153468</v>
      </c>
      <c r="Q192" s="8">
        <f>SUMPRODUCT(SUMIFS(TaxableValuation[Taxable Other],TaxableValuation[Dist],$C192:$E192,TaxableValuation[Tif_NonTIF],$A$4))</f>
        <v>7355</v>
      </c>
      <c r="R192" s="8">
        <f>SUMPRODUCT(SUMIFS(TaxableValuation[Taxable Gross],TaxableValuation[Dist],$C192:$E192,TaxableValuation[Tif_NonTIF],$A$4))</f>
        <v>170756819</v>
      </c>
      <c r="S192" s="8">
        <f>SUMPRODUCT(SUMIFS(TaxableValuation[Taxable Military Exempt],TaxableValuation[Dist],$C192:$E192,TaxableValuation[Tif_NonTIF],$A$4))</f>
        <v>412000</v>
      </c>
      <c r="T192" s="8">
        <f>SUMPRODUCT(SUMIFS(TaxableValuation[Taxable Homestead Exempt],TaxableValuation[Dist],$C192:$E192,TaxableValuation[Tif_NonTIF],$A$4))</f>
        <v>1553500</v>
      </c>
      <c r="U192" s="8">
        <f>SUMPRODUCT(SUMIFS(TaxableValuation[Taxable Net],TaxableValuation[Dist],$C192:$E192,TaxableValuation[Tif_NonTIF],$A$4))</f>
        <v>168791319</v>
      </c>
      <c r="V192" s="8">
        <f>SUMPRODUCT(SUMIFS(TaxableValuation[Taxable Gas &amp; Elec Utilities],TaxableValuation[Dist],$C192:$E192,TaxableValuation[Tif_NonTIF],$A$4))</f>
        <v>1457807</v>
      </c>
      <c r="W192" s="8">
        <f t="shared" si="2"/>
        <v>170249126</v>
      </c>
    </row>
    <row r="193" spans="1:23" x14ac:dyDescent="0.25">
      <c r="A193">
        <f>'Assessed Non-TIF_Combined'!A193</f>
        <v>2026</v>
      </c>
      <c r="B193" t="str">
        <f>'Assessed Non-TIF_Combined'!B193</f>
        <v>13</v>
      </c>
      <c r="C193" t="str">
        <f>'Assessed Non-TIF_Combined'!C193</f>
        <v>4505</v>
      </c>
      <c r="D193" t="str">
        <f>'Assessed Non-TIF_Combined'!D193</f>
        <v/>
      </c>
      <c r="E193" t="str">
        <f>'Assessed Non-TIF_Combined'!E193</f>
        <v/>
      </c>
      <c r="F193" t="str">
        <f>'Assessed Non-TIF_Combined'!F193</f>
        <v>4505</v>
      </c>
      <c r="G193" t="str">
        <f>'Assessed Non-TIF_Combined'!G193</f>
        <v>Mormon Trail</v>
      </c>
      <c r="H193" s="8">
        <f>SUMPRODUCT(SUMIFS(TaxableValuation[Taxable Residential],TaxableValuation[Dist],$C193:$E193,TaxableValuation[Tif_NonTIF],$A$4))</f>
        <v>40615533</v>
      </c>
      <c r="I193" s="8">
        <f>SUMPRODUCT(SUMIFS(TaxableValuation[Taxable Ag Land],TaxableValuation[Dist],$C193:$E193,TaxableValuation[Tif_NonTIF],$A$4))</f>
        <v>67883789</v>
      </c>
      <c r="J193" s="8">
        <f>SUMPRODUCT(SUMIFS(TaxableValuation[Taxable Ag Building],TaxableValuation[Dist],$C193:$E193,TaxableValuation[Tif_NonTIF],$A$4))</f>
        <v>7371502</v>
      </c>
      <c r="K193" s="8">
        <f>SUMPRODUCT(SUMIFS(TaxableValuation[Taxable Commercial],TaxableValuation[Dist],$C193:$E193,TaxableValuation[Tif_NonTIF],$A$4))</f>
        <v>6088068</v>
      </c>
      <c r="L193" s="8">
        <f>SUMPRODUCT(SUMIFS(TaxableValuation[Taxable Industrial],TaxableValuation[Dist],$C193:$E193,TaxableValuation[Tif_NonTIF],$A$4))</f>
        <v>118388</v>
      </c>
      <c r="M193" s="8">
        <f>SUMPRODUCT(SUMIFS(TaxableValuation[Taxable Reserved],TaxableValuation[Dist],$C193:$E193,TaxableValuation[Tif_NonTIF],$A$4))</f>
        <v>0</v>
      </c>
      <c r="N193" s="8">
        <f>SUMPRODUCT(SUMIFS(TaxableValuation[Taxable Reserved2],TaxableValuation[Dist],$C193:$E193,TaxableValuation[Tif_NonTIF],$A$4))</f>
        <v>0</v>
      </c>
      <c r="O193" s="8">
        <f>SUMPRODUCT(SUMIFS(TaxableValuation[Taxable Railroads],TaxableValuation[Dist],$C193:$E193,TaxableValuation[Tif_NonTIF],$A$4))</f>
        <v>0</v>
      </c>
      <c r="P193" s="8">
        <f>SUMPRODUCT(SUMIFS(TaxableValuation[Taxable Utilities],TaxableValuation[Dist],$C193:$E193,TaxableValuation[Tif_NonTIF],$A$4))</f>
        <v>0</v>
      </c>
      <c r="Q193" s="8">
        <f>SUMPRODUCT(SUMIFS(TaxableValuation[Taxable Other],TaxableValuation[Dist],$C193:$E193,TaxableValuation[Tif_NonTIF],$A$4))</f>
        <v>0</v>
      </c>
      <c r="R193" s="8">
        <f>SUMPRODUCT(SUMIFS(TaxableValuation[Taxable Gross],TaxableValuation[Dist],$C193:$E193,TaxableValuation[Tif_NonTIF],$A$4))</f>
        <v>122077280</v>
      </c>
      <c r="S193" s="8">
        <f>SUMPRODUCT(SUMIFS(TaxableValuation[Taxable Military Exempt],TaxableValuation[Dist],$C193:$E193,TaxableValuation[Tif_NonTIF],$A$4))</f>
        <v>248000</v>
      </c>
      <c r="T193" s="8">
        <f>SUMPRODUCT(SUMIFS(TaxableValuation[Taxable Homestead Exempt],TaxableValuation[Dist],$C193:$E193,TaxableValuation[Tif_NonTIF],$A$4))</f>
        <v>819000</v>
      </c>
      <c r="U193" s="8">
        <f>SUMPRODUCT(SUMIFS(TaxableValuation[Taxable Net],TaxableValuation[Dist],$C193:$E193,TaxableValuation[Tif_NonTIF],$A$4))</f>
        <v>121010280</v>
      </c>
      <c r="V193" s="8">
        <f>SUMPRODUCT(SUMIFS(TaxableValuation[Taxable Gas &amp; Elec Utilities],TaxableValuation[Dist],$C193:$E193,TaxableValuation[Tif_NonTIF],$A$4))</f>
        <v>2133606</v>
      </c>
      <c r="W193" s="8">
        <f t="shared" si="2"/>
        <v>123143886</v>
      </c>
    </row>
    <row r="194" spans="1:23" x14ac:dyDescent="0.25">
      <c r="A194">
        <f>'Assessed Non-TIF_Combined'!A194</f>
        <v>2026</v>
      </c>
      <c r="B194" t="str">
        <f>'Assessed Non-TIF_Combined'!B194</f>
        <v>15</v>
      </c>
      <c r="C194" t="str">
        <f>'Assessed Non-TIF_Combined'!C194</f>
        <v>4509</v>
      </c>
      <c r="D194" t="str">
        <f>'Assessed Non-TIF_Combined'!D194</f>
        <v/>
      </c>
      <c r="E194" t="str">
        <f>'Assessed Non-TIF_Combined'!E194</f>
        <v/>
      </c>
      <c r="F194" t="str">
        <f>'Assessed Non-TIF_Combined'!F194</f>
        <v>4509</v>
      </c>
      <c r="G194" t="str">
        <f>'Assessed Non-TIF_Combined'!G194</f>
        <v>Morning Sun</v>
      </c>
      <c r="H194" s="8">
        <f>SUMPRODUCT(SUMIFS(TaxableValuation[Taxable Residential],TaxableValuation[Dist],$C194:$E194,TaxableValuation[Tif_NonTIF],$A$4))</f>
        <v>32332875</v>
      </c>
      <c r="I194" s="8">
        <f>SUMPRODUCT(SUMIFS(TaxableValuation[Taxable Ag Land],TaxableValuation[Dist],$C194:$E194,TaxableValuation[Tif_NonTIF],$A$4))</f>
        <v>37647401</v>
      </c>
      <c r="J194" s="8">
        <f>SUMPRODUCT(SUMIFS(TaxableValuation[Taxable Ag Building],TaxableValuation[Dist],$C194:$E194,TaxableValuation[Tif_NonTIF],$A$4))</f>
        <v>1399953</v>
      </c>
      <c r="K194" s="8">
        <f>SUMPRODUCT(SUMIFS(TaxableValuation[Taxable Commercial],TaxableValuation[Dist],$C194:$E194,TaxableValuation[Tif_NonTIF],$A$4))</f>
        <v>6794223</v>
      </c>
      <c r="L194" s="8">
        <f>SUMPRODUCT(SUMIFS(TaxableValuation[Taxable Industrial],TaxableValuation[Dist],$C194:$E194,TaxableValuation[Tif_NonTIF],$A$4))</f>
        <v>613713</v>
      </c>
      <c r="M194" s="8">
        <f>SUMPRODUCT(SUMIFS(TaxableValuation[Taxable Reserved],TaxableValuation[Dist],$C194:$E194,TaxableValuation[Tif_NonTIF],$A$4))</f>
        <v>0</v>
      </c>
      <c r="N194" s="8">
        <f>SUMPRODUCT(SUMIFS(TaxableValuation[Taxable Reserved2],TaxableValuation[Dist],$C194:$E194,TaxableValuation[Tif_NonTIF],$A$4))</f>
        <v>0</v>
      </c>
      <c r="O194" s="8">
        <f>SUMPRODUCT(SUMIFS(TaxableValuation[Taxable Railroads],TaxableValuation[Dist],$C194:$E194,TaxableValuation[Tif_NonTIF],$A$4))</f>
        <v>0</v>
      </c>
      <c r="P194" s="8">
        <f>SUMPRODUCT(SUMIFS(TaxableValuation[Taxable Utilities],TaxableValuation[Dist],$C194:$E194,TaxableValuation[Tif_NonTIF],$A$4))</f>
        <v>1904143</v>
      </c>
      <c r="Q194" s="8">
        <f>SUMPRODUCT(SUMIFS(TaxableValuation[Taxable Other],TaxableValuation[Dist],$C194:$E194,TaxableValuation[Tif_NonTIF],$A$4))</f>
        <v>0</v>
      </c>
      <c r="R194" s="8">
        <f>SUMPRODUCT(SUMIFS(TaxableValuation[Taxable Gross],TaxableValuation[Dist],$C194:$E194,TaxableValuation[Tif_NonTIF],$A$4))</f>
        <v>80692308</v>
      </c>
      <c r="S194" s="8">
        <f>SUMPRODUCT(SUMIFS(TaxableValuation[Taxable Military Exempt],TaxableValuation[Dist],$C194:$E194,TaxableValuation[Tif_NonTIF],$A$4))</f>
        <v>156000</v>
      </c>
      <c r="T194" s="8">
        <f>SUMPRODUCT(SUMIFS(TaxableValuation[Taxable Homestead Exempt],TaxableValuation[Dist],$C194:$E194,TaxableValuation[Tif_NonTIF],$A$4))</f>
        <v>572000</v>
      </c>
      <c r="U194" s="8">
        <f>SUMPRODUCT(SUMIFS(TaxableValuation[Taxable Net],TaxableValuation[Dist],$C194:$E194,TaxableValuation[Tif_NonTIF],$A$4))</f>
        <v>79964308</v>
      </c>
      <c r="V194" s="8">
        <f>SUMPRODUCT(SUMIFS(TaxableValuation[Taxable Gas &amp; Elec Utilities],TaxableValuation[Dist],$C194:$E194,TaxableValuation[Tif_NonTIF],$A$4))</f>
        <v>1443353</v>
      </c>
      <c r="W194" s="8">
        <f t="shared" si="2"/>
        <v>81407661</v>
      </c>
    </row>
    <row r="195" spans="1:23" x14ac:dyDescent="0.25">
      <c r="A195">
        <f>'Assessed Non-TIF_Combined'!A195</f>
        <v>2026</v>
      </c>
      <c r="B195" t="str">
        <f>'Assessed Non-TIF_Combined'!B195</f>
        <v>15</v>
      </c>
      <c r="C195" t="str">
        <f>'Assessed Non-TIF_Combined'!C195</f>
        <v>4518</v>
      </c>
      <c r="D195" t="str">
        <f>'Assessed Non-TIF_Combined'!D195</f>
        <v/>
      </c>
      <c r="E195" t="str">
        <f>'Assessed Non-TIF_Combined'!E195</f>
        <v/>
      </c>
      <c r="F195" t="str">
        <f>'Assessed Non-TIF_Combined'!F195</f>
        <v>4518</v>
      </c>
      <c r="G195" t="str">
        <f>'Assessed Non-TIF_Combined'!G195</f>
        <v>Moulton-Udell</v>
      </c>
      <c r="H195" s="8">
        <f>SUMPRODUCT(SUMIFS(TaxableValuation[Taxable Residential],TaxableValuation[Dist],$C195:$E195,TaxableValuation[Tif_NonTIF],$A$4))</f>
        <v>44108473</v>
      </c>
      <c r="I195" s="8">
        <f>SUMPRODUCT(SUMIFS(TaxableValuation[Taxable Ag Land],TaxableValuation[Dist],$C195:$E195,TaxableValuation[Tif_NonTIF],$A$4))</f>
        <v>43352384</v>
      </c>
      <c r="J195" s="8">
        <f>SUMPRODUCT(SUMIFS(TaxableValuation[Taxable Ag Building],TaxableValuation[Dist],$C195:$E195,TaxableValuation[Tif_NonTIF],$A$4))</f>
        <v>2734970</v>
      </c>
      <c r="K195" s="8">
        <f>SUMPRODUCT(SUMIFS(TaxableValuation[Taxable Commercial],TaxableValuation[Dist],$C195:$E195,TaxableValuation[Tif_NonTIF],$A$4))</f>
        <v>1057704</v>
      </c>
      <c r="L195" s="8">
        <f>SUMPRODUCT(SUMIFS(TaxableValuation[Taxable Industrial],TaxableValuation[Dist],$C195:$E195,TaxableValuation[Tif_NonTIF],$A$4))</f>
        <v>0</v>
      </c>
      <c r="M195" s="8">
        <f>SUMPRODUCT(SUMIFS(TaxableValuation[Taxable Reserved],TaxableValuation[Dist],$C195:$E195,TaxableValuation[Tif_NonTIF],$A$4))</f>
        <v>0</v>
      </c>
      <c r="N195" s="8">
        <f>SUMPRODUCT(SUMIFS(TaxableValuation[Taxable Reserved2],TaxableValuation[Dist],$C195:$E195,TaxableValuation[Tif_NonTIF],$A$4))</f>
        <v>0</v>
      </c>
      <c r="O195" s="8">
        <f>SUMPRODUCT(SUMIFS(TaxableValuation[Taxable Railroads],TaxableValuation[Dist],$C195:$E195,TaxableValuation[Tif_NonTIF],$A$4))</f>
        <v>102757</v>
      </c>
      <c r="P195" s="8">
        <f>SUMPRODUCT(SUMIFS(TaxableValuation[Taxable Utilities],TaxableValuation[Dist],$C195:$E195,TaxableValuation[Tif_NonTIF],$A$4))</f>
        <v>3324752</v>
      </c>
      <c r="Q195" s="8">
        <f>SUMPRODUCT(SUMIFS(TaxableValuation[Taxable Other],TaxableValuation[Dist],$C195:$E195,TaxableValuation[Tif_NonTIF],$A$4))</f>
        <v>11675</v>
      </c>
      <c r="R195" s="8">
        <f>SUMPRODUCT(SUMIFS(TaxableValuation[Taxable Gross],TaxableValuation[Dist],$C195:$E195,TaxableValuation[Tif_NonTIF],$A$4))</f>
        <v>94692715</v>
      </c>
      <c r="S195" s="8">
        <f>SUMPRODUCT(SUMIFS(TaxableValuation[Taxable Military Exempt],TaxableValuation[Dist],$C195:$E195,TaxableValuation[Tif_NonTIF],$A$4))</f>
        <v>276000</v>
      </c>
      <c r="T195" s="8">
        <f>SUMPRODUCT(SUMIFS(TaxableValuation[Taxable Homestead Exempt],TaxableValuation[Dist],$C195:$E195,TaxableValuation[Tif_NonTIF],$A$4))</f>
        <v>909098</v>
      </c>
      <c r="U195" s="8">
        <f>SUMPRODUCT(SUMIFS(TaxableValuation[Taxable Net],TaxableValuation[Dist],$C195:$E195,TaxableValuation[Tif_NonTIF],$A$4))</f>
        <v>93507617</v>
      </c>
      <c r="V195" s="8">
        <f>SUMPRODUCT(SUMIFS(TaxableValuation[Taxable Gas &amp; Elec Utilities],TaxableValuation[Dist],$C195:$E195,TaxableValuation[Tif_NonTIF],$A$4))</f>
        <v>12492502</v>
      </c>
      <c r="W195" s="8">
        <f t="shared" si="2"/>
        <v>106000119</v>
      </c>
    </row>
    <row r="196" spans="1:23" x14ac:dyDescent="0.25">
      <c r="A196">
        <f>'Assessed Non-TIF_Combined'!A196</f>
        <v>2026</v>
      </c>
      <c r="B196" t="str">
        <f>'Assessed Non-TIF_Combined'!B196</f>
        <v>13</v>
      </c>
      <c r="C196" t="str">
        <f>'Assessed Non-TIF_Combined'!C196</f>
        <v>4527</v>
      </c>
      <c r="D196" t="str">
        <f>'Assessed Non-TIF_Combined'!D196</f>
        <v/>
      </c>
      <c r="E196" t="str">
        <f>'Assessed Non-TIF_Combined'!E196</f>
        <v/>
      </c>
      <c r="F196" t="str">
        <f>'Assessed Non-TIF_Combined'!F196</f>
        <v>4527</v>
      </c>
      <c r="G196" t="str">
        <f>'Assessed Non-TIF_Combined'!G196</f>
        <v>Mount Ayr</v>
      </c>
      <c r="H196" s="8">
        <f>SUMPRODUCT(SUMIFS(TaxableValuation[Taxable Residential],TaxableValuation[Dist],$C196:$E196,TaxableValuation[Tif_NonTIF],$A$4))</f>
        <v>198280385</v>
      </c>
      <c r="I196" s="8">
        <f>SUMPRODUCT(SUMIFS(TaxableValuation[Taxable Ag Land],TaxableValuation[Dist],$C196:$E196,TaxableValuation[Tif_NonTIF],$A$4))</f>
        <v>148261404</v>
      </c>
      <c r="J196" s="8">
        <f>SUMPRODUCT(SUMIFS(TaxableValuation[Taxable Ag Building],TaxableValuation[Dist],$C196:$E196,TaxableValuation[Tif_NonTIF],$A$4))</f>
        <v>9655156</v>
      </c>
      <c r="K196" s="8">
        <f>SUMPRODUCT(SUMIFS(TaxableValuation[Taxable Commercial],TaxableValuation[Dist],$C196:$E196,TaxableValuation[Tif_NonTIF],$A$4))</f>
        <v>21550405</v>
      </c>
      <c r="L196" s="8">
        <f>SUMPRODUCT(SUMIFS(TaxableValuation[Taxable Industrial],TaxableValuation[Dist],$C196:$E196,TaxableValuation[Tif_NonTIF],$A$4))</f>
        <v>1445177</v>
      </c>
      <c r="M196" s="8">
        <f>SUMPRODUCT(SUMIFS(TaxableValuation[Taxable Reserved],TaxableValuation[Dist],$C196:$E196,TaxableValuation[Tif_NonTIF],$A$4))</f>
        <v>0</v>
      </c>
      <c r="N196" s="8">
        <f>SUMPRODUCT(SUMIFS(TaxableValuation[Taxable Reserved2],TaxableValuation[Dist],$C196:$E196,TaxableValuation[Tif_NonTIF],$A$4))</f>
        <v>0</v>
      </c>
      <c r="O196" s="8">
        <f>SUMPRODUCT(SUMIFS(TaxableValuation[Taxable Railroads],TaxableValuation[Dist],$C196:$E196,TaxableValuation[Tif_NonTIF],$A$4))</f>
        <v>0</v>
      </c>
      <c r="P196" s="8">
        <f>SUMPRODUCT(SUMIFS(TaxableValuation[Taxable Utilities],TaxableValuation[Dist],$C196:$E196,TaxableValuation[Tif_NonTIF],$A$4))</f>
        <v>1498003</v>
      </c>
      <c r="Q196" s="8">
        <f>SUMPRODUCT(SUMIFS(TaxableValuation[Taxable Other],TaxableValuation[Dist],$C196:$E196,TaxableValuation[Tif_NonTIF],$A$4))</f>
        <v>0</v>
      </c>
      <c r="R196" s="8">
        <f>SUMPRODUCT(SUMIFS(TaxableValuation[Taxable Gross],TaxableValuation[Dist],$C196:$E196,TaxableValuation[Tif_NonTIF],$A$4))</f>
        <v>380690530</v>
      </c>
      <c r="S196" s="8">
        <f>SUMPRODUCT(SUMIFS(TaxableValuation[Taxable Military Exempt],TaxableValuation[Dist],$C196:$E196,TaxableValuation[Tif_NonTIF],$A$4))</f>
        <v>756380</v>
      </c>
      <c r="T196" s="8">
        <f>SUMPRODUCT(SUMIFS(TaxableValuation[Taxable Homestead Exempt],TaxableValuation[Dist],$C196:$E196,TaxableValuation[Tif_NonTIF],$A$4))</f>
        <v>2694250</v>
      </c>
      <c r="U196" s="8">
        <f>SUMPRODUCT(SUMIFS(TaxableValuation[Taxable Net],TaxableValuation[Dist],$C196:$E196,TaxableValuation[Tif_NonTIF],$A$4))</f>
        <v>377239900</v>
      </c>
      <c r="V196" s="8">
        <f>SUMPRODUCT(SUMIFS(TaxableValuation[Taxable Gas &amp; Elec Utilities],TaxableValuation[Dist],$C196:$E196,TaxableValuation[Tif_NonTIF],$A$4))</f>
        <v>6133379</v>
      </c>
      <c r="W196" s="8">
        <f t="shared" si="2"/>
        <v>383373279</v>
      </c>
    </row>
    <row r="197" spans="1:23" x14ac:dyDescent="0.25">
      <c r="A197">
        <f>'Assessed Non-TIF_Combined'!A197</f>
        <v>2026</v>
      </c>
      <c r="B197" t="str">
        <f>'Assessed Non-TIF_Combined'!B197</f>
        <v>15</v>
      </c>
      <c r="C197" t="str">
        <f>'Assessed Non-TIF_Combined'!C197</f>
        <v>4536</v>
      </c>
      <c r="D197" t="str">
        <f>'Assessed Non-TIF_Combined'!D197</f>
        <v/>
      </c>
      <c r="E197" t="str">
        <f>'Assessed Non-TIF_Combined'!E197</f>
        <v/>
      </c>
      <c r="F197" t="str">
        <f>'Assessed Non-TIF_Combined'!F197</f>
        <v>4536</v>
      </c>
      <c r="G197" t="str">
        <f>'Assessed Non-TIF_Combined'!G197</f>
        <v>Mount Pleasant</v>
      </c>
      <c r="H197" s="8">
        <f>SUMPRODUCT(SUMIFS(TaxableValuation[Taxable Residential],TaxableValuation[Dist],$C197:$E197,TaxableValuation[Tif_NonTIF],$A$4))</f>
        <v>342932430</v>
      </c>
      <c r="I197" s="8">
        <f>SUMPRODUCT(SUMIFS(TaxableValuation[Taxable Ag Land],TaxableValuation[Dist],$C197:$E197,TaxableValuation[Tif_NonTIF],$A$4))</f>
        <v>115727791</v>
      </c>
      <c r="J197" s="8">
        <f>SUMPRODUCT(SUMIFS(TaxableValuation[Taxable Ag Building],TaxableValuation[Dist],$C197:$E197,TaxableValuation[Tif_NonTIF],$A$4))</f>
        <v>7300385</v>
      </c>
      <c r="K197" s="8">
        <f>SUMPRODUCT(SUMIFS(TaxableValuation[Taxable Commercial],TaxableValuation[Dist],$C197:$E197,TaxableValuation[Tif_NonTIF],$A$4))</f>
        <v>129078470</v>
      </c>
      <c r="L197" s="8">
        <f>SUMPRODUCT(SUMIFS(TaxableValuation[Taxable Industrial],TaxableValuation[Dist],$C197:$E197,TaxableValuation[Tif_NonTIF],$A$4))</f>
        <v>50338024</v>
      </c>
      <c r="M197" s="8">
        <f>SUMPRODUCT(SUMIFS(TaxableValuation[Taxable Reserved],TaxableValuation[Dist],$C197:$E197,TaxableValuation[Tif_NonTIF],$A$4))</f>
        <v>0</v>
      </c>
      <c r="N197" s="8">
        <f>SUMPRODUCT(SUMIFS(TaxableValuation[Taxable Reserved2],TaxableValuation[Dist],$C197:$E197,TaxableValuation[Tif_NonTIF],$A$4))</f>
        <v>0</v>
      </c>
      <c r="O197" s="8">
        <f>SUMPRODUCT(SUMIFS(TaxableValuation[Taxable Railroads],TaxableValuation[Dist],$C197:$E197,TaxableValuation[Tif_NonTIF],$A$4))</f>
        <v>14670629</v>
      </c>
      <c r="P197" s="8">
        <f>SUMPRODUCT(SUMIFS(TaxableValuation[Taxable Utilities],TaxableValuation[Dist],$C197:$E197,TaxableValuation[Tif_NonTIF],$A$4))</f>
        <v>9040461</v>
      </c>
      <c r="Q197" s="8">
        <f>SUMPRODUCT(SUMIFS(TaxableValuation[Taxable Other],TaxableValuation[Dist],$C197:$E197,TaxableValuation[Tif_NonTIF],$A$4))</f>
        <v>0</v>
      </c>
      <c r="R197" s="8">
        <f>SUMPRODUCT(SUMIFS(TaxableValuation[Taxable Gross],TaxableValuation[Dist],$C197:$E197,TaxableValuation[Tif_NonTIF],$A$4))</f>
        <v>669088190</v>
      </c>
      <c r="S197" s="8">
        <f>SUMPRODUCT(SUMIFS(TaxableValuation[Taxable Military Exempt],TaxableValuation[Dist],$C197:$E197,TaxableValuation[Tif_NonTIF],$A$4))</f>
        <v>1768000</v>
      </c>
      <c r="T197" s="8">
        <f>SUMPRODUCT(SUMIFS(TaxableValuation[Taxable Homestead Exempt],TaxableValuation[Dist],$C197:$E197,TaxableValuation[Tif_NonTIF],$A$4))</f>
        <v>3136250</v>
      </c>
      <c r="U197" s="8">
        <f>SUMPRODUCT(SUMIFS(TaxableValuation[Taxable Net],TaxableValuation[Dist],$C197:$E197,TaxableValuation[Tif_NonTIF],$A$4))</f>
        <v>664183940</v>
      </c>
      <c r="V197" s="8">
        <f>SUMPRODUCT(SUMIFS(TaxableValuation[Taxable Gas &amp; Elec Utilities],TaxableValuation[Dist],$C197:$E197,TaxableValuation[Tif_NonTIF],$A$4))</f>
        <v>6236189</v>
      </c>
      <c r="W197" s="8">
        <f t="shared" si="2"/>
        <v>670420129</v>
      </c>
    </row>
    <row r="198" spans="1:23" x14ac:dyDescent="0.25">
      <c r="A198">
        <f>'Assessed Non-TIF_Combined'!A198</f>
        <v>2026</v>
      </c>
      <c r="B198" t="str">
        <f>'Assessed Non-TIF_Combined'!B198</f>
        <v>10</v>
      </c>
      <c r="C198" t="str">
        <f>'Assessed Non-TIF_Combined'!C198</f>
        <v>4554</v>
      </c>
      <c r="D198" t="str">
        <f>'Assessed Non-TIF_Combined'!D198</f>
        <v/>
      </c>
      <c r="E198" t="str">
        <f>'Assessed Non-TIF_Combined'!E198</f>
        <v/>
      </c>
      <c r="F198" t="str">
        <f>'Assessed Non-TIF_Combined'!F198</f>
        <v>4554</v>
      </c>
      <c r="G198" t="str">
        <f>'Assessed Non-TIF_Combined'!G198</f>
        <v>Mount Vernon</v>
      </c>
      <c r="H198" s="8">
        <f>SUMPRODUCT(SUMIFS(TaxableValuation[Taxable Residential],TaxableValuation[Dist],$C198:$E198,TaxableValuation[Tif_NonTIF],$A$4))</f>
        <v>276710484</v>
      </c>
      <c r="I198" s="8">
        <f>SUMPRODUCT(SUMIFS(TaxableValuation[Taxable Ag Land],TaxableValuation[Dist],$C198:$E198,TaxableValuation[Tif_NonTIF],$A$4))</f>
        <v>56165027</v>
      </c>
      <c r="J198" s="8">
        <f>SUMPRODUCT(SUMIFS(TaxableValuation[Taxable Ag Building],TaxableValuation[Dist],$C198:$E198,TaxableValuation[Tif_NonTIF],$A$4))</f>
        <v>4092243</v>
      </c>
      <c r="K198" s="8">
        <f>SUMPRODUCT(SUMIFS(TaxableValuation[Taxable Commercial],TaxableValuation[Dist],$C198:$E198,TaxableValuation[Tif_NonTIF],$A$4))</f>
        <v>30783665</v>
      </c>
      <c r="L198" s="8">
        <f>SUMPRODUCT(SUMIFS(TaxableValuation[Taxable Industrial],TaxableValuation[Dist],$C198:$E198,TaxableValuation[Tif_NonTIF],$A$4))</f>
        <v>1054156</v>
      </c>
      <c r="M198" s="8">
        <f>SUMPRODUCT(SUMIFS(TaxableValuation[Taxable Reserved],TaxableValuation[Dist],$C198:$E198,TaxableValuation[Tif_NonTIF],$A$4))</f>
        <v>0</v>
      </c>
      <c r="N198" s="8">
        <f>SUMPRODUCT(SUMIFS(TaxableValuation[Taxable Reserved2],TaxableValuation[Dist],$C198:$E198,TaxableValuation[Tif_NonTIF],$A$4))</f>
        <v>0</v>
      </c>
      <c r="O198" s="8">
        <f>SUMPRODUCT(SUMIFS(TaxableValuation[Taxable Railroads],TaxableValuation[Dist],$C198:$E198,TaxableValuation[Tif_NonTIF],$A$4))</f>
        <v>10126976</v>
      </c>
      <c r="P198" s="8">
        <f>SUMPRODUCT(SUMIFS(TaxableValuation[Taxable Utilities],TaxableValuation[Dist],$C198:$E198,TaxableValuation[Tif_NonTIF],$A$4))</f>
        <v>2462045</v>
      </c>
      <c r="Q198" s="8">
        <f>SUMPRODUCT(SUMIFS(TaxableValuation[Taxable Other],TaxableValuation[Dist],$C198:$E198,TaxableValuation[Tif_NonTIF],$A$4))</f>
        <v>0</v>
      </c>
      <c r="R198" s="8">
        <f>SUMPRODUCT(SUMIFS(TaxableValuation[Taxable Gross],TaxableValuation[Dist],$C198:$E198,TaxableValuation[Tif_NonTIF],$A$4))</f>
        <v>381394596</v>
      </c>
      <c r="S198" s="8">
        <f>SUMPRODUCT(SUMIFS(TaxableValuation[Taxable Military Exempt],TaxableValuation[Dist],$C198:$E198,TaxableValuation[Tif_NonTIF],$A$4))</f>
        <v>708000</v>
      </c>
      <c r="T198" s="8">
        <f>SUMPRODUCT(SUMIFS(TaxableValuation[Taxable Homestead Exempt],TaxableValuation[Dist],$C198:$E198,TaxableValuation[Tif_NonTIF],$A$4))</f>
        <v>3603182</v>
      </c>
      <c r="U198" s="8">
        <f>SUMPRODUCT(SUMIFS(TaxableValuation[Taxable Net],TaxableValuation[Dist],$C198:$E198,TaxableValuation[Tif_NonTIF],$A$4))</f>
        <v>377083414</v>
      </c>
      <c r="V198" s="8">
        <f>SUMPRODUCT(SUMIFS(TaxableValuation[Taxable Gas &amp; Elec Utilities],TaxableValuation[Dist],$C198:$E198,TaxableValuation[Tif_NonTIF],$A$4))</f>
        <v>5759348</v>
      </c>
      <c r="W198" s="8">
        <f t="shared" si="2"/>
        <v>382842762</v>
      </c>
    </row>
    <row r="199" spans="1:23" x14ac:dyDescent="0.25">
      <c r="A199">
        <f>'Assessed Non-TIF_Combined'!A199</f>
        <v>2026</v>
      </c>
      <c r="B199" t="str">
        <f>'Assessed Non-TIF_Combined'!B199</f>
        <v>13</v>
      </c>
      <c r="C199" t="str">
        <f>'Assessed Non-TIF_Combined'!C199</f>
        <v>4572</v>
      </c>
      <c r="D199" t="str">
        <f>'Assessed Non-TIF_Combined'!D199</f>
        <v/>
      </c>
      <c r="E199" t="str">
        <f>'Assessed Non-TIF_Combined'!E199</f>
        <v/>
      </c>
      <c r="F199" t="str">
        <f>'Assessed Non-TIF_Combined'!F199</f>
        <v>4572</v>
      </c>
      <c r="G199" t="str">
        <f>'Assessed Non-TIF_Combined'!G199</f>
        <v>Murray</v>
      </c>
      <c r="H199" s="8">
        <f>SUMPRODUCT(SUMIFS(TaxableValuation[Taxable Residential],TaxableValuation[Dist],$C199:$E199,TaxableValuation[Tif_NonTIF],$A$4))</f>
        <v>35821227</v>
      </c>
      <c r="I199" s="8">
        <f>SUMPRODUCT(SUMIFS(TaxableValuation[Taxable Ag Land],TaxableValuation[Dist],$C199:$E199,TaxableValuation[Tif_NonTIF],$A$4))</f>
        <v>37820016</v>
      </c>
      <c r="J199" s="8">
        <f>SUMPRODUCT(SUMIFS(TaxableValuation[Taxable Ag Building],TaxableValuation[Dist],$C199:$E199,TaxableValuation[Tif_NonTIF],$A$4))</f>
        <v>3901710</v>
      </c>
      <c r="K199" s="8">
        <f>SUMPRODUCT(SUMIFS(TaxableValuation[Taxable Commercial],TaxableValuation[Dist],$C199:$E199,TaxableValuation[Tif_NonTIF],$A$4))</f>
        <v>1568628</v>
      </c>
      <c r="L199" s="8">
        <f>SUMPRODUCT(SUMIFS(TaxableValuation[Taxable Industrial],TaxableValuation[Dist],$C199:$E199,TaxableValuation[Tif_NonTIF],$A$4))</f>
        <v>207992</v>
      </c>
      <c r="M199" s="8">
        <f>SUMPRODUCT(SUMIFS(TaxableValuation[Taxable Reserved],TaxableValuation[Dist],$C199:$E199,TaxableValuation[Tif_NonTIF],$A$4))</f>
        <v>0</v>
      </c>
      <c r="N199" s="8">
        <f>SUMPRODUCT(SUMIFS(TaxableValuation[Taxable Reserved2],TaxableValuation[Dist],$C199:$E199,TaxableValuation[Tif_NonTIF],$A$4))</f>
        <v>0</v>
      </c>
      <c r="O199" s="8">
        <f>SUMPRODUCT(SUMIFS(TaxableValuation[Taxable Railroads],TaxableValuation[Dist],$C199:$E199,TaxableValuation[Tif_NonTIF],$A$4))</f>
        <v>7767367</v>
      </c>
      <c r="P199" s="8">
        <f>SUMPRODUCT(SUMIFS(TaxableValuation[Taxable Utilities],TaxableValuation[Dist],$C199:$E199,TaxableValuation[Tif_NonTIF],$A$4))</f>
        <v>564352</v>
      </c>
      <c r="Q199" s="8">
        <f>SUMPRODUCT(SUMIFS(TaxableValuation[Taxable Other],TaxableValuation[Dist],$C199:$E199,TaxableValuation[Tif_NonTIF],$A$4))</f>
        <v>0</v>
      </c>
      <c r="R199" s="8">
        <f>SUMPRODUCT(SUMIFS(TaxableValuation[Taxable Gross],TaxableValuation[Dist],$C199:$E199,TaxableValuation[Tif_NonTIF],$A$4))</f>
        <v>87651292</v>
      </c>
      <c r="S199" s="8">
        <f>SUMPRODUCT(SUMIFS(TaxableValuation[Taxable Military Exempt],TaxableValuation[Dist],$C199:$E199,TaxableValuation[Tif_NonTIF],$A$4))</f>
        <v>204000</v>
      </c>
      <c r="T199" s="8">
        <f>SUMPRODUCT(SUMIFS(TaxableValuation[Taxable Homestead Exempt],TaxableValuation[Dist],$C199:$E199,TaxableValuation[Tif_NonTIF],$A$4))</f>
        <v>663000</v>
      </c>
      <c r="U199" s="8">
        <f>SUMPRODUCT(SUMIFS(TaxableValuation[Taxable Net],TaxableValuation[Dist],$C199:$E199,TaxableValuation[Tif_NonTIF],$A$4))</f>
        <v>86784292</v>
      </c>
      <c r="V199" s="8">
        <f>SUMPRODUCT(SUMIFS(TaxableValuation[Taxable Gas &amp; Elec Utilities],TaxableValuation[Dist],$C199:$E199,TaxableValuation[Tif_NonTIF],$A$4))</f>
        <v>2677453</v>
      </c>
      <c r="W199" s="8">
        <f t="shared" si="2"/>
        <v>89461745</v>
      </c>
    </row>
    <row r="200" spans="1:23" x14ac:dyDescent="0.25">
      <c r="A200">
        <f>'Assessed Non-TIF_Combined'!A200</f>
        <v>2026</v>
      </c>
      <c r="B200" t="str">
        <f>'Assessed Non-TIF_Combined'!B200</f>
        <v>09</v>
      </c>
      <c r="C200" t="str">
        <f>'Assessed Non-TIF_Combined'!C200</f>
        <v>4581</v>
      </c>
      <c r="D200" t="str">
        <f>'Assessed Non-TIF_Combined'!D200</f>
        <v/>
      </c>
      <c r="E200" t="str">
        <f>'Assessed Non-TIF_Combined'!E200</f>
        <v/>
      </c>
      <c r="F200" t="str">
        <f>'Assessed Non-TIF_Combined'!F200</f>
        <v>4581</v>
      </c>
      <c r="G200" t="str">
        <f>'Assessed Non-TIF_Combined'!G200</f>
        <v>Muscatine</v>
      </c>
      <c r="H200" s="8">
        <f>SUMPRODUCT(SUMIFS(TaxableValuation[Taxable Residential],TaxableValuation[Dist],$C200:$E200,TaxableValuation[Tif_NonTIF],$A$4))</f>
        <v>940205481</v>
      </c>
      <c r="I200" s="8">
        <f>SUMPRODUCT(SUMIFS(TaxableValuation[Taxable Ag Land],TaxableValuation[Dist],$C200:$E200,TaxableValuation[Tif_NonTIF],$A$4))</f>
        <v>90207732</v>
      </c>
      <c r="J200" s="8">
        <f>SUMPRODUCT(SUMIFS(TaxableValuation[Taxable Ag Building],TaxableValuation[Dist],$C200:$E200,TaxableValuation[Tif_NonTIF],$A$4))</f>
        <v>8790817</v>
      </c>
      <c r="K200" s="8">
        <f>SUMPRODUCT(SUMIFS(TaxableValuation[Taxable Commercial],TaxableValuation[Dist],$C200:$E200,TaxableValuation[Tif_NonTIF],$A$4))</f>
        <v>305288744</v>
      </c>
      <c r="L200" s="8">
        <f>SUMPRODUCT(SUMIFS(TaxableValuation[Taxable Industrial],TaxableValuation[Dist],$C200:$E200,TaxableValuation[Tif_NonTIF],$A$4))</f>
        <v>211723494</v>
      </c>
      <c r="M200" s="8">
        <f>SUMPRODUCT(SUMIFS(TaxableValuation[Taxable Reserved],TaxableValuation[Dist],$C200:$E200,TaxableValuation[Tif_NonTIF],$A$4))</f>
        <v>0</v>
      </c>
      <c r="N200" s="8">
        <f>SUMPRODUCT(SUMIFS(TaxableValuation[Taxable Reserved2],TaxableValuation[Dist],$C200:$E200,TaxableValuation[Tif_NonTIF],$A$4))</f>
        <v>0</v>
      </c>
      <c r="O200" s="8">
        <f>SUMPRODUCT(SUMIFS(TaxableValuation[Taxable Railroads],TaxableValuation[Dist],$C200:$E200,TaxableValuation[Tif_NonTIF],$A$4))</f>
        <v>5496810</v>
      </c>
      <c r="P200" s="8">
        <f>SUMPRODUCT(SUMIFS(TaxableValuation[Taxable Utilities],TaxableValuation[Dist],$C200:$E200,TaxableValuation[Tif_NonTIF],$A$4))</f>
        <v>14528517</v>
      </c>
      <c r="Q200" s="8">
        <f>SUMPRODUCT(SUMIFS(TaxableValuation[Taxable Other],TaxableValuation[Dist],$C200:$E200,TaxableValuation[Tif_NonTIF],$A$4))</f>
        <v>0</v>
      </c>
      <c r="R200" s="8">
        <f>SUMPRODUCT(SUMIFS(TaxableValuation[Taxable Gross],TaxableValuation[Dist],$C200:$E200,TaxableValuation[Tif_NonTIF],$A$4))</f>
        <v>1576241595</v>
      </c>
      <c r="S200" s="8">
        <f>SUMPRODUCT(SUMIFS(TaxableValuation[Taxable Military Exempt],TaxableValuation[Dist],$C200:$E200,TaxableValuation[Tif_NonTIF],$A$4))</f>
        <v>3401545</v>
      </c>
      <c r="T200" s="8">
        <f>SUMPRODUCT(SUMIFS(TaxableValuation[Taxable Homestead Exempt],TaxableValuation[Dist],$C200:$E200,TaxableValuation[Tif_NonTIF],$A$4))</f>
        <v>12623000</v>
      </c>
      <c r="U200" s="8">
        <f>SUMPRODUCT(SUMIFS(TaxableValuation[Taxable Net],TaxableValuation[Dist],$C200:$E200,TaxableValuation[Tif_NonTIF],$A$4))</f>
        <v>1560217050</v>
      </c>
      <c r="V200" s="8">
        <f>SUMPRODUCT(SUMIFS(TaxableValuation[Taxable Gas &amp; Elec Utilities],TaxableValuation[Dist],$C200:$E200,TaxableValuation[Tif_NonTIF],$A$4))</f>
        <v>19864789</v>
      </c>
      <c r="W200" s="8">
        <f t="shared" ref="W200:W263" si="3">SUM(U200:V200)</f>
        <v>1580081839</v>
      </c>
    </row>
    <row r="201" spans="1:23" x14ac:dyDescent="0.25">
      <c r="A201">
        <f>'Assessed Non-TIF_Combined'!A201</f>
        <v>2026</v>
      </c>
      <c r="B201" t="str">
        <f>'Assessed Non-TIF_Combined'!B201</f>
        <v>07</v>
      </c>
      <c r="C201" t="str">
        <f>'Assessed Non-TIF_Combined'!C201</f>
        <v>4599</v>
      </c>
      <c r="D201" t="str">
        <f>'Assessed Non-TIF_Combined'!D201</f>
        <v/>
      </c>
      <c r="E201" t="str">
        <f>'Assessed Non-TIF_Combined'!E201</f>
        <v/>
      </c>
      <c r="F201" t="str">
        <f>'Assessed Non-TIF_Combined'!F201</f>
        <v>4599</v>
      </c>
      <c r="G201" t="str">
        <f>'Assessed Non-TIF_Combined'!G201</f>
        <v>Nashua-Plainfield</v>
      </c>
      <c r="H201" s="8">
        <f>SUMPRODUCT(SUMIFS(TaxableValuation[Taxable Residential],TaxableValuation[Dist],$C201:$E201,TaxableValuation[Tif_NonTIF],$A$4))</f>
        <v>141635578</v>
      </c>
      <c r="I201" s="8">
        <f>SUMPRODUCT(SUMIFS(TaxableValuation[Taxable Ag Land],TaxableValuation[Dist],$C201:$E201,TaxableValuation[Tif_NonTIF],$A$4))</f>
        <v>134141503</v>
      </c>
      <c r="J201" s="8">
        <f>SUMPRODUCT(SUMIFS(TaxableValuation[Taxable Ag Building],TaxableValuation[Dist],$C201:$E201,TaxableValuation[Tif_NonTIF],$A$4))</f>
        <v>7745568</v>
      </c>
      <c r="K201" s="8">
        <f>SUMPRODUCT(SUMIFS(TaxableValuation[Taxable Commercial],TaxableValuation[Dist],$C201:$E201,TaxableValuation[Tif_NonTIF],$A$4))</f>
        <v>13813086</v>
      </c>
      <c r="L201" s="8">
        <f>SUMPRODUCT(SUMIFS(TaxableValuation[Taxable Industrial],TaxableValuation[Dist],$C201:$E201,TaxableValuation[Tif_NonTIF],$A$4))</f>
        <v>2290916</v>
      </c>
      <c r="M201" s="8">
        <f>SUMPRODUCT(SUMIFS(TaxableValuation[Taxable Reserved],TaxableValuation[Dist],$C201:$E201,TaxableValuation[Tif_NonTIF],$A$4))</f>
        <v>0</v>
      </c>
      <c r="N201" s="8">
        <f>SUMPRODUCT(SUMIFS(TaxableValuation[Taxable Reserved2],TaxableValuation[Dist],$C201:$E201,TaxableValuation[Tif_NonTIF],$A$4))</f>
        <v>0</v>
      </c>
      <c r="O201" s="8">
        <f>SUMPRODUCT(SUMIFS(TaxableValuation[Taxable Railroads],TaxableValuation[Dist],$C201:$E201,TaxableValuation[Tif_NonTIF],$A$4))</f>
        <v>5425041</v>
      </c>
      <c r="P201" s="8">
        <f>SUMPRODUCT(SUMIFS(TaxableValuation[Taxable Utilities],TaxableValuation[Dist],$C201:$E201,TaxableValuation[Tif_NonTIF],$A$4))</f>
        <v>418245</v>
      </c>
      <c r="Q201" s="8">
        <f>SUMPRODUCT(SUMIFS(TaxableValuation[Taxable Other],TaxableValuation[Dist],$C201:$E201,TaxableValuation[Tif_NonTIF],$A$4))</f>
        <v>0</v>
      </c>
      <c r="R201" s="8">
        <f>SUMPRODUCT(SUMIFS(TaxableValuation[Taxable Gross],TaxableValuation[Dist],$C201:$E201,TaxableValuation[Tif_NonTIF],$A$4))</f>
        <v>305469937</v>
      </c>
      <c r="S201" s="8">
        <f>SUMPRODUCT(SUMIFS(TaxableValuation[Taxable Military Exempt],TaxableValuation[Dist],$C201:$E201,TaxableValuation[Tif_NonTIF],$A$4))</f>
        <v>748000</v>
      </c>
      <c r="T201" s="8">
        <f>SUMPRODUCT(SUMIFS(TaxableValuation[Taxable Homestead Exempt],TaxableValuation[Dist],$C201:$E201,TaxableValuation[Tif_NonTIF],$A$4))</f>
        <v>2359500</v>
      </c>
      <c r="U201" s="8">
        <f>SUMPRODUCT(SUMIFS(TaxableValuation[Taxable Net],TaxableValuation[Dist],$C201:$E201,TaxableValuation[Tif_NonTIF],$A$4))</f>
        <v>302362437</v>
      </c>
      <c r="V201" s="8">
        <f>SUMPRODUCT(SUMIFS(TaxableValuation[Taxable Gas &amp; Elec Utilities],TaxableValuation[Dist],$C201:$E201,TaxableValuation[Tif_NonTIF],$A$4))</f>
        <v>4942420</v>
      </c>
      <c r="W201" s="8">
        <f t="shared" si="3"/>
        <v>307304857</v>
      </c>
    </row>
    <row r="202" spans="1:23" x14ac:dyDescent="0.25">
      <c r="A202">
        <f>'Assessed Non-TIF_Combined'!A202</f>
        <v>2026</v>
      </c>
      <c r="B202" t="str">
        <f>'Assessed Non-TIF_Combined'!B202</f>
        <v>11</v>
      </c>
      <c r="C202" t="str">
        <f>'Assessed Non-TIF_Combined'!C202</f>
        <v>4617</v>
      </c>
      <c r="D202" t="str">
        <f>'Assessed Non-TIF_Combined'!D202</f>
        <v/>
      </c>
      <c r="E202" t="str">
        <f>'Assessed Non-TIF_Combined'!E202</f>
        <v/>
      </c>
      <c r="F202" t="str">
        <f>'Assessed Non-TIF_Combined'!F202</f>
        <v>4617</v>
      </c>
      <c r="G202" t="str">
        <f>'Assessed Non-TIF_Combined'!G202</f>
        <v>Nevada</v>
      </c>
      <c r="H202" s="8">
        <f>SUMPRODUCT(SUMIFS(TaxableValuation[Taxable Residential],TaxableValuation[Dist],$C202:$E202,TaxableValuation[Tif_NonTIF],$A$4))</f>
        <v>332346194</v>
      </c>
      <c r="I202" s="8">
        <f>SUMPRODUCT(SUMIFS(TaxableValuation[Taxable Ag Land],TaxableValuation[Dist],$C202:$E202,TaxableValuation[Tif_NonTIF],$A$4))</f>
        <v>90294213</v>
      </c>
      <c r="J202" s="8">
        <f>SUMPRODUCT(SUMIFS(TaxableValuation[Taxable Ag Building],TaxableValuation[Dist],$C202:$E202,TaxableValuation[Tif_NonTIF],$A$4))</f>
        <v>5352744</v>
      </c>
      <c r="K202" s="8">
        <f>SUMPRODUCT(SUMIFS(TaxableValuation[Taxable Commercial],TaxableValuation[Dist],$C202:$E202,TaxableValuation[Tif_NonTIF],$A$4))</f>
        <v>60547368</v>
      </c>
      <c r="L202" s="8">
        <f>SUMPRODUCT(SUMIFS(TaxableValuation[Taxable Industrial],TaxableValuation[Dist],$C202:$E202,TaxableValuation[Tif_NonTIF],$A$4))</f>
        <v>73468591</v>
      </c>
      <c r="M202" s="8">
        <f>SUMPRODUCT(SUMIFS(TaxableValuation[Taxable Reserved],TaxableValuation[Dist],$C202:$E202,TaxableValuation[Tif_NonTIF],$A$4))</f>
        <v>0</v>
      </c>
      <c r="N202" s="8">
        <f>SUMPRODUCT(SUMIFS(TaxableValuation[Taxable Reserved2],TaxableValuation[Dist],$C202:$E202,TaxableValuation[Tif_NonTIF],$A$4))</f>
        <v>0</v>
      </c>
      <c r="O202" s="8">
        <f>SUMPRODUCT(SUMIFS(TaxableValuation[Taxable Railroads],TaxableValuation[Dist],$C202:$E202,TaxableValuation[Tif_NonTIF],$A$4))</f>
        <v>33368457</v>
      </c>
      <c r="P202" s="8">
        <f>SUMPRODUCT(SUMIFS(TaxableValuation[Taxable Utilities],TaxableValuation[Dist],$C202:$E202,TaxableValuation[Tif_NonTIF],$A$4))</f>
        <v>2375351</v>
      </c>
      <c r="Q202" s="8">
        <f>SUMPRODUCT(SUMIFS(TaxableValuation[Taxable Other],TaxableValuation[Dist],$C202:$E202,TaxableValuation[Tif_NonTIF],$A$4))</f>
        <v>0</v>
      </c>
      <c r="R202" s="8">
        <f>SUMPRODUCT(SUMIFS(TaxableValuation[Taxable Gross],TaxableValuation[Dist],$C202:$E202,TaxableValuation[Tif_NonTIF],$A$4))</f>
        <v>597752918</v>
      </c>
      <c r="S202" s="8">
        <f>SUMPRODUCT(SUMIFS(TaxableValuation[Taxable Military Exempt],TaxableValuation[Dist],$C202:$E202,TaxableValuation[Tif_NonTIF],$A$4))</f>
        <v>1191704</v>
      </c>
      <c r="T202" s="8">
        <f>SUMPRODUCT(SUMIFS(TaxableValuation[Taxable Homestead Exempt],TaxableValuation[Dist],$C202:$E202,TaxableValuation[Tif_NonTIF],$A$4))</f>
        <v>4686500</v>
      </c>
      <c r="U202" s="8">
        <f>SUMPRODUCT(SUMIFS(TaxableValuation[Taxable Net],TaxableValuation[Dist],$C202:$E202,TaxableValuation[Tif_NonTIF],$A$4))</f>
        <v>591874714</v>
      </c>
      <c r="V202" s="8">
        <f>SUMPRODUCT(SUMIFS(TaxableValuation[Taxable Gas &amp; Elec Utilities],TaxableValuation[Dist],$C202:$E202,TaxableValuation[Tif_NonTIF],$A$4))</f>
        <v>9721148</v>
      </c>
      <c r="W202" s="8">
        <f t="shared" si="3"/>
        <v>601595862</v>
      </c>
    </row>
    <row r="203" spans="1:23" x14ac:dyDescent="0.25">
      <c r="A203">
        <f>'Assessed Non-TIF_Combined'!A203</f>
        <v>2026</v>
      </c>
      <c r="B203" t="str">
        <f>'Assessed Non-TIF_Combined'!B203</f>
        <v>01</v>
      </c>
      <c r="C203" t="str">
        <f>'Assessed Non-TIF_Combined'!C203</f>
        <v>4662</v>
      </c>
      <c r="D203" t="str">
        <f>'Assessed Non-TIF_Combined'!D203</f>
        <v/>
      </c>
      <c r="E203" t="str">
        <f>'Assessed Non-TIF_Combined'!E203</f>
        <v/>
      </c>
      <c r="F203" t="str">
        <f>'Assessed Non-TIF_Combined'!F203</f>
        <v>4662</v>
      </c>
      <c r="G203" t="str">
        <f>'Assessed Non-TIF_Combined'!G203</f>
        <v>New Hampton</v>
      </c>
      <c r="H203" s="8">
        <f>SUMPRODUCT(SUMIFS(TaxableValuation[Taxable Residential],TaxableValuation[Dist],$C203:$E203,TaxableValuation[Tif_NonTIF],$A$4))</f>
        <v>213636904</v>
      </c>
      <c r="I203" s="8">
        <f>SUMPRODUCT(SUMIFS(TaxableValuation[Taxable Ag Land],TaxableValuation[Dist],$C203:$E203,TaxableValuation[Tif_NonTIF],$A$4))</f>
        <v>202135831</v>
      </c>
      <c r="J203" s="8">
        <f>SUMPRODUCT(SUMIFS(TaxableValuation[Taxable Ag Building],TaxableValuation[Dist],$C203:$E203,TaxableValuation[Tif_NonTIF],$A$4))</f>
        <v>19746561</v>
      </c>
      <c r="K203" s="8">
        <f>SUMPRODUCT(SUMIFS(TaxableValuation[Taxable Commercial],TaxableValuation[Dist],$C203:$E203,TaxableValuation[Tif_NonTIF],$A$4))</f>
        <v>46791747</v>
      </c>
      <c r="L203" s="8">
        <f>SUMPRODUCT(SUMIFS(TaxableValuation[Taxable Industrial],TaxableValuation[Dist],$C203:$E203,TaxableValuation[Tif_NonTIF],$A$4))</f>
        <v>47619150</v>
      </c>
      <c r="M203" s="8">
        <f>SUMPRODUCT(SUMIFS(TaxableValuation[Taxable Reserved],TaxableValuation[Dist],$C203:$E203,TaxableValuation[Tif_NonTIF],$A$4))</f>
        <v>0</v>
      </c>
      <c r="N203" s="8">
        <f>SUMPRODUCT(SUMIFS(TaxableValuation[Taxable Reserved2],TaxableValuation[Dist],$C203:$E203,TaxableValuation[Tif_NonTIF],$A$4))</f>
        <v>0</v>
      </c>
      <c r="O203" s="8">
        <f>SUMPRODUCT(SUMIFS(TaxableValuation[Taxable Railroads],TaxableValuation[Dist],$C203:$E203,TaxableValuation[Tif_NonTIF],$A$4))</f>
        <v>4412410</v>
      </c>
      <c r="P203" s="8">
        <f>SUMPRODUCT(SUMIFS(TaxableValuation[Taxable Utilities],TaxableValuation[Dist],$C203:$E203,TaxableValuation[Tif_NonTIF],$A$4))</f>
        <v>38446680</v>
      </c>
      <c r="Q203" s="8">
        <f>SUMPRODUCT(SUMIFS(TaxableValuation[Taxable Other],TaxableValuation[Dist],$C203:$E203,TaxableValuation[Tif_NonTIF],$A$4))</f>
        <v>0</v>
      </c>
      <c r="R203" s="8">
        <f>SUMPRODUCT(SUMIFS(TaxableValuation[Taxable Gross],TaxableValuation[Dist],$C203:$E203,TaxableValuation[Tif_NonTIF],$A$4))</f>
        <v>572789283</v>
      </c>
      <c r="S203" s="8">
        <f>SUMPRODUCT(SUMIFS(TaxableValuation[Taxable Military Exempt],TaxableValuation[Dist],$C203:$E203,TaxableValuation[Tif_NonTIF],$A$4))</f>
        <v>1176000</v>
      </c>
      <c r="T203" s="8">
        <f>SUMPRODUCT(SUMIFS(TaxableValuation[Taxable Homestead Exempt],TaxableValuation[Dist],$C203:$E203,TaxableValuation[Tif_NonTIF],$A$4))</f>
        <v>4628000</v>
      </c>
      <c r="U203" s="8">
        <f>SUMPRODUCT(SUMIFS(TaxableValuation[Taxable Net],TaxableValuation[Dist],$C203:$E203,TaxableValuation[Tif_NonTIF],$A$4))</f>
        <v>566985283</v>
      </c>
      <c r="V203" s="8">
        <f>SUMPRODUCT(SUMIFS(TaxableValuation[Taxable Gas &amp; Elec Utilities],TaxableValuation[Dist],$C203:$E203,TaxableValuation[Tif_NonTIF],$A$4))</f>
        <v>21278871</v>
      </c>
      <c r="W203" s="8">
        <f t="shared" si="3"/>
        <v>588264154</v>
      </c>
    </row>
    <row r="204" spans="1:23" x14ac:dyDescent="0.25">
      <c r="A204">
        <f>'Assessed Non-TIF_Combined'!A204</f>
        <v>2026</v>
      </c>
      <c r="B204" t="str">
        <f>'Assessed Non-TIF_Combined'!B204</f>
        <v>15</v>
      </c>
      <c r="C204" t="str">
        <f>'Assessed Non-TIF_Combined'!C204</f>
        <v>4689</v>
      </c>
      <c r="D204" t="str">
        <f>'Assessed Non-TIF_Combined'!D204</f>
        <v/>
      </c>
      <c r="E204" t="str">
        <f>'Assessed Non-TIF_Combined'!E204</f>
        <v/>
      </c>
      <c r="F204" t="str">
        <f>'Assessed Non-TIF_Combined'!F204</f>
        <v>4689</v>
      </c>
      <c r="G204" t="str">
        <f>'Assessed Non-TIF_Combined'!G204</f>
        <v>New London</v>
      </c>
      <c r="H204" s="8">
        <f>SUMPRODUCT(SUMIFS(TaxableValuation[Taxable Residential],TaxableValuation[Dist],$C204:$E204,TaxableValuation[Tif_NonTIF],$A$4))</f>
        <v>92134926</v>
      </c>
      <c r="I204" s="8">
        <f>SUMPRODUCT(SUMIFS(TaxableValuation[Taxable Ag Land],TaxableValuation[Dist],$C204:$E204,TaxableValuation[Tif_NonTIF],$A$4))</f>
        <v>36781187</v>
      </c>
      <c r="J204" s="8">
        <f>SUMPRODUCT(SUMIFS(TaxableValuation[Taxable Ag Building],TaxableValuation[Dist],$C204:$E204,TaxableValuation[Tif_NonTIF],$A$4))</f>
        <v>1906402</v>
      </c>
      <c r="K204" s="8">
        <f>SUMPRODUCT(SUMIFS(TaxableValuation[Taxable Commercial],TaxableValuation[Dist],$C204:$E204,TaxableValuation[Tif_NonTIF],$A$4))</f>
        <v>7730739</v>
      </c>
      <c r="L204" s="8">
        <f>SUMPRODUCT(SUMIFS(TaxableValuation[Taxable Industrial],TaxableValuation[Dist],$C204:$E204,TaxableValuation[Tif_NonTIF],$A$4))</f>
        <v>350003</v>
      </c>
      <c r="M204" s="8">
        <f>SUMPRODUCT(SUMIFS(TaxableValuation[Taxable Reserved],TaxableValuation[Dist],$C204:$E204,TaxableValuation[Tif_NonTIF],$A$4))</f>
        <v>0</v>
      </c>
      <c r="N204" s="8">
        <f>SUMPRODUCT(SUMIFS(TaxableValuation[Taxable Reserved2],TaxableValuation[Dist],$C204:$E204,TaxableValuation[Tif_NonTIF],$A$4))</f>
        <v>0</v>
      </c>
      <c r="O204" s="8">
        <f>SUMPRODUCT(SUMIFS(TaxableValuation[Taxable Railroads],TaxableValuation[Dist],$C204:$E204,TaxableValuation[Tif_NonTIF],$A$4))</f>
        <v>6478926</v>
      </c>
      <c r="P204" s="8">
        <f>SUMPRODUCT(SUMIFS(TaxableValuation[Taxable Utilities],TaxableValuation[Dist],$C204:$E204,TaxableValuation[Tif_NonTIF],$A$4))</f>
        <v>2482053</v>
      </c>
      <c r="Q204" s="8">
        <f>SUMPRODUCT(SUMIFS(TaxableValuation[Taxable Other],TaxableValuation[Dist],$C204:$E204,TaxableValuation[Tif_NonTIF],$A$4))</f>
        <v>0</v>
      </c>
      <c r="R204" s="8">
        <f>SUMPRODUCT(SUMIFS(TaxableValuation[Taxable Gross],TaxableValuation[Dist],$C204:$E204,TaxableValuation[Tif_NonTIF],$A$4))</f>
        <v>147864236</v>
      </c>
      <c r="S204" s="8">
        <f>SUMPRODUCT(SUMIFS(TaxableValuation[Taxable Military Exempt],TaxableValuation[Dist],$C204:$E204,TaxableValuation[Tif_NonTIF],$A$4))</f>
        <v>692000</v>
      </c>
      <c r="T204" s="8">
        <f>SUMPRODUCT(SUMIFS(TaxableValuation[Taxable Homestead Exempt],TaxableValuation[Dist],$C204:$E204,TaxableValuation[Tif_NonTIF],$A$4))</f>
        <v>802750</v>
      </c>
      <c r="U204" s="8">
        <f>SUMPRODUCT(SUMIFS(TaxableValuation[Taxable Net],TaxableValuation[Dist],$C204:$E204,TaxableValuation[Tif_NonTIF],$A$4))</f>
        <v>146369486</v>
      </c>
      <c r="V204" s="8">
        <f>SUMPRODUCT(SUMIFS(TaxableValuation[Taxable Gas &amp; Elec Utilities],TaxableValuation[Dist],$C204:$E204,TaxableValuation[Tif_NonTIF],$A$4))</f>
        <v>943657</v>
      </c>
      <c r="W204" s="8">
        <f t="shared" si="3"/>
        <v>147313143</v>
      </c>
    </row>
    <row r="205" spans="1:23" x14ac:dyDescent="0.25">
      <c r="A205">
        <f>'Assessed Non-TIF_Combined'!A205</f>
        <v>2026</v>
      </c>
      <c r="B205" t="str">
        <f>'Assessed Non-TIF_Combined'!B205</f>
        <v>05</v>
      </c>
      <c r="C205" t="str">
        <f>'Assessed Non-TIF_Combined'!C205</f>
        <v>4644</v>
      </c>
      <c r="D205" t="str">
        <f>'Assessed Non-TIF_Combined'!D205</f>
        <v/>
      </c>
      <c r="E205" t="str">
        <f>'Assessed Non-TIF_Combined'!E205</f>
        <v/>
      </c>
      <c r="F205" t="str">
        <f>'Assessed Non-TIF_Combined'!F205</f>
        <v>4644</v>
      </c>
      <c r="G205" t="str">
        <f>'Assessed Non-TIF_Combined'!G205</f>
        <v>Newell-Fonda</v>
      </c>
      <c r="H205" s="8">
        <f>SUMPRODUCT(SUMIFS(TaxableValuation[Taxable Residential],TaxableValuation[Dist],$C205:$E205,TaxableValuation[Tif_NonTIF],$A$4))</f>
        <v>61897901</v>
      </c>
      <c r="I205" s="8">
        <f>SUMPRODUCT(SUMIFS(TaxableValuation[Taxable Ag Land],TaxableValuation[Dist],$C205:$E205,TaxableValuation[Tif_NonTIF],$A$4))</f>
        <v>150445235</v>
      </c>
      <c r="J205" s="8">
        <f>SUMPRODUCT(SUMIFS(TaxableValuation[Taxable Ag Building],TaxableValuation[Dist],$C205:$E205,TaxableValuation[Tif_NonTIF],$A$4))</f>
        <v>14597310</v>
      </c>
      <c r="K205" s="8">
        <f>SUMPRODUCT(SUMIFS(TaxableValuation[Taxable Commercial],TaxableValuation[Dist],$C205:$E205,TaxableValuation[Tif_NonTIF],$A$4))</f>
        <v>11739927</v>
      </c>
      <c r="L205" s="8">
        <f>SUMPRODUCT(SUMIFS(TaxableValuation[Taxable Industrial],TaxableValuation[Dist],$C205:$E205,TaxableValuation[Tif_NonTIF],$A$4))</f>
        <v>58880310</v>
      </c>
      <c r="M205" s="8">
        <f>SUMPRODUCT(SUMIFS(TaxableValuation[Taxable Reserved],TaxableValuation[Dist],$C205:$E205,TaxableValuation[Tif_NonTIF],$A$4))</f>
        <v>0</v>
      </c>
      <c r="N205" s="8">
        <f>SUMPRODUCT(SUMIFS(TaxableValuation[Taxable Reserved2],TaxableValuation[Dist],$C205:$E205,TaxableValuation[Tif_NonTIF],$A$4))</f>
        <v>0</v>
      </c>
      <c r="O205" s="8">
        <f>SUMPRODUCT(SUMIFS(TaxableValuation[Taxable Railroads],TaxableValuation[Dist],$C205:$E205,TaxableValuation[Tif_NonTIF],$A$4))</f>
        <v>4574945</v>
      </c>
      <c r="P205" s="8">
        <f>SUMPRODUCT(SUMIFS(TaxableValuation[Taxable Utilities],TaxableValuation[Dist],$C205:$E205,TaxableValuation[Tif_NonTIF],$A$4))</f>
        <v>50681754</v>
      </c>
      <c r="Q205" s="8">
        <f>SUMPRODUCT(SUMIFS(TaxableValuation[Taxable Other],TaxableValuation[Dist],$C205:$E205,TaxableValuation[Tif_NonTIF],$A$4))</f>
        <v>0</v>
      </c>
      <c r="R205" s="8">
        <f>SUMPRODUCT(SUMIFS(TaxableValuation[Taxable Gross],TaxableValuation[Dist],$C205:$E205,TaxableValuation[Tif_NonTIF],$A$4))</f>
        <v>352817382</v>
      </c>
      <c r="S205" s="8">
        <f>SUMPRODUCT(SUMIFS(TaxableValuation[Taxable Military Exempt],TaxableValuation[Dist],$C205:$E205,TaxableValuation[Tif_NonTIF],$A$4))</f>
        <v>369044</v>
      </c>
      <c r="T205" s="8">
        <f>SUMPRODUCT(SUMIFS(TaxableValuation[Taxable Homestead Exempt],TaxableValuation[Dist],$C205:$E205,TaxableValuation[Tif_NonTIF],$A$4))</f>
        <v>1234789</v>
      </c>
      <c r="U205" s="8">
        <f>SUMPRODUCT(SUMIFS(TaxableValuation[Taxable Net],TaxableValuation[Dist],$C205:$E205,TaxableValuation[Tif_NonTIF],$A$4))</f>
        <v>351213549</v>
      </c>
      <c r="V205" s="8">
        <f>SUMPRODUCT(SUMIFS(TaxableValuation[Taxable Gas &amp; Elec Utilities],TaxableValuation[Dist],$C205:$E205,TaxableValuation[Tif_NonTIF],$A$4))</f>
        <v>4388040</v>
      </c>
      <c r="W205" s="8">
        <f t="shared" si="3"/>
        <v>355601589</v>
      </c>
    </row>
    <row r="206" spans="1:23" x14ac:dyDescent="0.25">
      <c r="A206">
        <f>'Assessed Non-TIF_Combined'!A206</f>
        <v>2026</v>
      </c>
      <c r="B206" t="str">
        <f>'Assessed Non-TIF_Combined'!B206</f>
        <v>11</v>
      </c>
      <c r="C206" t="str">
        <f>'Assessed Non-TIF_Combined'!C206</f>
        <v>4725</v>
      </c>
      <c r="D206" t="str">
        <f>'Assessed Non-TIF_Combined'!D206</f>
        <v/>
      </c>
      <c r="E206" t="str">
        <f>'Assessed Non-TIF_Combined'!E206</f>
        <v/>
      </c>
      <c r="F206" t="str">
        <f>'Assessed Non-TIF_Combined'!F206</f>
        <v>4725</v>
      </c>
      <c r="G206" t="str">
        <f>'Assessed Non-TIF_Combined'!G206</f>
        <v>Newton</v>
      </c>
      <c r="H206" s="8">
        <f>SUMPRODUCT(SUMIFS(TaxableValuation[Taxable Residential],TaxableValuation[Dist],$C206:$E206,TaxableValuation[Tif_NonTIF],$A$4))</f>
        <v>616809612</v>
      </c>
      <c r="I206" s="8">
        <f>SUMPRODUCT(SUMIFS(TaxableValuation[Taxable Ag Land],TaxableValuation[Dist],$C206:$E206,TaxableValuation[Tif_NonTIF],$A$4))</f>
        <v>151095285</v>
      </c>
      <c r="J206" s="8">
        <f>SUMPRODUCT(SUMIFS(TaxableValuation[Taxable Ag Building],TaxableValuation[Dist],$C206:$E206,TaxableValuation[Tif_NonTIF],$A$4))</f>
        <v>5627093</v>
      </c>
      <c r="K206" s="8">
        <f>SUMPRODUCT(SUMIFS(TaxableValuation[Taxable Commercial],TaxableValuation[Dist],$C206:$E206,TaxableValuation[Tif_NonTIF],$A$4))</f>
        <v>120610067</v>
      </c>
      <c r="L206" s="8">
        <f>SUMPRODUCT(SUMIFS(TaxableValuation[Taxable Industrial],TaxableValuation[Dist],$C206:$E206,TaxableValuation[Tif_NonTIF],$A$4))</f>
        <v>34565392</v>
      </c>
      <c r="M206" s="8">
        <f>SUMPRODUCT(SUMIFS(TaxableValuation[Taxable Reserved],TaxableValuation[Dist],$C206:$E206,TaxableValuation[Tif_NonTIF],$A$4))</f>
        <v>0</v>
      </c>
      <c r="N206" s="8">
        <f>SUMPRODUCT(SUMIFS(TaxableValuation[Taxable Reserved2],TaxableValuation[Dist],$C206:$E206,TaxableValuation[Tif_NonTIF],$A$4))</f>
        <v>0</v>
      </c>
      <c r="O206" s="8">
        <f>SUMPRODUCT(SUMIFS(TaxableValuation[Taxable Railroads],TaxableValuation[Dist],$C206:$E206,TaxableValuation[Tif_NonTIF],$A$4))</f>
        <v>3982169</v>
      </c>
      <c r="P206" s="8">
        <f>SUMPRODUCT(SUMIFS(TaxableValuation[Taxable Utilities],TaxableValuation[Dist],$C206:$E206,TaxableValuation[Tif_NonTIF],$A$4))</f>
        <v>46997099</v>
      </c>
      <c r="Q206" s="8">
        <f>SUMPRODUCT(SUMIFS(TaxableValuation[Taxable Other],TaxableValuation[Dist],$C206:$E206,TaxableValuation[Tif_NonTIF],$A$4))</f>
        <v>0</v>
      </c>
      <c r="R206" s="8">
        <f>SUMPRODUCT(SUMIFS(TaxableValuation[Taxable Gross],TaxableValuation[Dist],$C206:$E206,TaxableValuation[Tif_NonTIF],$A$4))</f>
        <v>979686717</v>
      </c>
      <c r="S206" s="8">
        <f>SUMPRODUCT(SUMIFS(TaxableValuation[Taxable Military Exempt],TaxableValuation[Dist],$C206:$E206,TaxableValuation[Tif_NonTIF],$A$4))</f>
        <v>2988000</v>
      </c>
      <c r="T206" s="8">
        <f>SUMPRODUCT(SUMIFS(TaxableValuation[Taxable Homestead Exempt],TaxableValuation[Dist],$C206:$E206,TaxableValuation[Tif_NonTIF],$A$4))</f>
        <v>9451000</v>
      </c>
      <c r="U206" s="8">
        <f>SUMPRODUCT(SUMIFS(TaxableValuation[Taxable Net],TaxableValuation[Dist],$C206:$E206,TaxableValuation[Tif_NonTIF],$A$4))</f>
        <v>967247717</v>
      </c>
      <c r="V206" s="8">
        <f>SUMPRODUCT(SUMIFS(TaxableValuation[Taxable Gas &amp; Elec Utilities],TaxableValuation[Dist],$C206:$E206,TaxableValuation[Tif_NonTIF],$A$4))</f>
        <v>16102410</v>
      </c>
      <c r="W206" s="8">
        <f t="shared" si="3"/>
        <v>983350127</v>
      </c>
    </row>
    <row r="207" spans="1:23" x14ac:dyDescent="0.25">
      <c r="A207">
        <f>'Assessed Non-TIF_Combined'!A207</f>
        <v>2026</v>
      </c>
      <c r="B207" t="str">
        <f>'Assessed Non-TIF_Combined'!B207</f>
        <v>13</v>
      </c>
      <c r="C207" t="str">
        <f>'Assessed Non-TIF_Combined'!C207</f>
        <v>2673</v>
      </c>
      <c r="D207" t="str">
        <f>'Assessed Non-TIF_Combined'!D207</f>
        <v/>
      </c>
      <c r="E207" t="str">
        <f>'Assessed Non-TIF_Combined'!E207</f>
        <v/>
      </c>
      <c r="F207" t="str">
        <f>'Assessed Non-TIF_Combined'!F207</f>
        <v>2673</v>
      </c>
      <c r="G207" t="str">
        <f>'Assessed Non-TIF_Combined'!G207</f>
        <v>Nodaway Valley</v>
      </c>
      <c r="H207" s="8">
        <f>SUMPRODUCT(SUMIFS(TaxableValuation[Taxable Residential],TaxableValuation[Dist],$C207:$E207,TaxableValuation[Tif_NonTIF],$A$4))</f>
        <v>116692405</v>
      </c>
      <c r="I207" s="8">
        <f>SUMPRODUCT(SUMIFS(TaxableValuation[Taxable Ag Land],TaxableValuation[Dist],$C207:$E207,TaxableValuation[Tif_NonTIF],$A$4))</f>
        <v>156611179</v>
      </c>
      <c r="J207" s="8">
        <f>SUMPRODUCT(SUMIFS(TaxableValuation[Taxable Ag Building],TaxableValuation[Dist],$C207:$E207,TaxableValuation[Tif_NonTIF],$A$4))</f>
        <v>4231460</v>
      </c>
      <c r="K207" s="8">
        <f>SUMPRODUCT(SUMIFS(TaxableValuation[Taxable Commercial],TaxableValuation[Dist],$C207:$E207,TaxableValuation[Tif_NonTIF],$A$4))</f>
        <v>21095265</v>
      </c>
      <c r="L207" s="8">
        <f>SUMPRODUCT(SUMIFS(TaxableValuation[Taxable Industrial],TaxableValuation[Dist],$C207:$E207,TaxableValuation[Tif_NonTIF],$A$4))</f>
        <v>24400861</v>
      </c>
      <c r="M207" s="8">
        <f>SUMPRODUCT(SUMIFS(TaxableValuation[Taxable Reserved],TaxableValuation[Dist],$C207:$E207,TaxableValuation[Tif_NonTIF],$A$4))</f>
        <v>0</v>
      </c>
      <c r="N207" s="8">
        <f>SUMPRODUCT(SUMIFS(TaxableValuation[Taxable Reserved2],TaxableValuation[Dist],$C207:$E207,TaxableValuation[Tif_NonTIF],$A$4))</f>
        <v>0</v>
      </c>
      <c r="O207" s="8">
        <f>SUMPRODUCT(SUMIFS(TaxableValuation[Taxable Railroads],TaxableValuation[Dist],$C207:$E207,TaxableValuation[Tif_NonTIF],$A$4))</f>
        <v>0</v>
      </c>
      <c r="P207" s="8">
        <f>SUMPRODUCT(SUMIFS(TaxableValuation[Taxable Utilities],TaxableValuation[Dist],$C207:$E207,TaxableValuation[Tif_NonTIF],$A$4))</f>
        <v>3113519</v>
      </c>
      <c r="Q207" s="8">
        <f>SUMPRODUCT(SUMIFS(TaxableValuation[Taxable Other],TaxableValuation[Dist],$C207:$E207,TaxableValuation[Tif_NonTIF],$A$4))</f>
        <v>0</v>
      </c>
      <c r="R207" s="8">
        <f>SUMPRODUCT(SUMIFS(TaxableValuation[Taxable Gross],TaxableValuation[Dist],$C207:$E207,TaxableValuation[Tif_NonTIF],$A$4))</f>
        <v>326144689</v>
      </c>
      <c r="S207" s="8">
        <f>SUMPRODUCT(SUMIFS(TaxableValuation[Taxable Military Exempt],TaxableValuation[Dist],$C207:$E207,TaxableValuation[Tif_NonTIF],$A$4))</f>
        <v>764000</v>
      </c>
      <c r="T207" s="8">
        <f>SUMPRODUCT(SUMIFS(TaxableValuation[Taxable Homestead Exempt],TaxableValuation[Dist],$C207:$E207,TaxableValuation[Tif_NonTIF],$A$4))</f>
        <v>2346500</v>
      </c>
      <c r="U207" s="8">
        <f>SUMPRODUCT(SUMIFS(TaxableValuation[Taxable Net],TaxableValuation[Dist],$C207:$E207,TaxableValuation[Tif_NonTIF],$A$4))</f>
        <v>323034189</v>
      </c>
      <c r="V207" s="8">
        <f>SUMPRODUCT(SUMIFS(TaxableValuation[Taxable Gas &amp; Elec Utilities],TaxableValuation[Dist],$C207:$E207,TaxableValuation[Tif_NonTIF],$A$4))</f>
        <v>4278529</v>
      </c>
      <c r="W207" s="8">
        <f t="shared" si="3"/>
        <v>327312718</v>
      </c>
    </row>
    <row r="208" spans="1:23" x14ac:dyDescent="0.25">
      <c r="A208">
        <f>'Assessed Non-TIF_Combined'!A208</f>
        <v>2026</v>
      </c>
      <c r="B208" t="str">
        <f>'Assessed Non-TIF_Combined'!B208</f>
        <v>07</v>
      </c>
      <c r="C208" t="str">
        <f>'Assessed Non-TIF_Combined'!C208</f>
        <v>0153</v>
      </c>
      <c r="D208" t="str">
        <f>'Assessed Non-TIF_Combined'!D208</f>
        <v/>
      </c>
      <c r="E208" t="str">
        <f>'Assessed Non-TIF_Combined'!E208</f>
        <v/>
      </c>
      <c r="F208" t="str">
        <f>'Assessed Non-TIF_Combined'!F208</f>
        <v>0153</v>
      </c>
      <c r="G208" t="str">
        <f>'Assessed Non-TIF_Combined'!G208</f>
        <v>North Butler</v>
      </c>
      <c r="H208" s="8">
        <f>SUMPRODUCT(SUMIFS(TaxableValuation[Taxable Residential],TaxableValuation[Dist],$C208:$E208,TaxableValuation[Tif_NonTIF],$A$4))</f>
        <v>112725769</v>
      </c>
      <c r="I208" s="8">
        <f>SUMPRODUCT(SUMIFS(TaxableValuation[Taxable Ag Land],TaxableValuation[Dist],$C208:$E208,TaxableValuation[Tif_NonTIF],$A$4))</f>
        <v>167714079</v>
      </c>
      <c r="J208" s="8">
        <f>SUMPRODUCT(SUMIFS(TaxableValuation[Taxable Ag Building],TaxableValuation[Dist],$C208:$E208,TaxableValuation[Tif_NonTIF],$A$4))</f>
        <v>9649174</v>
      </c>
      <c r="K208" s="8">
        <f>SUMPRODUCT(SUMIFS(TaxableValuation[Taxable Commercial],TaxableValuation[Dist],$C208:$E208,TaxableValuation[Tif_NonTIF],$A$4))</f>
        <v>16846514</v>
      </c>
      <c r="L208" s="8">
        <f>SUMPRODUCT(SUMIFS(TaxableValuation[Taxable Industrial],TaxableValuation[Dist],$C208:$E208,TaxableValuation[Tif_NonTIF],$A$4))</f>
        <v>11024292</v>
      </c>
      <c r="M208" s="8">
        <f>SUMPRODUCT(SUMIFS(TaxableValuation[Taxable Reserved],TaxableValuation[Dist],$C208:$E208,TaxableValuation[Tif_NonTIF],$A$4))</f>
        <v>0</v>
      </c>
      <c r="N208" s="8">
        <f>SUMPRODUCT(SUMIFS(TaxableValuation[Taxable Reserved2],TaxableValuation[Dist],$C208:$E208,TaxableValuation[Tif_NonTIF],$A$4))</f>
        <v>0</v>
      </c>
      <c r="O208" s="8">
        <f>SUMPRODUCT(SUMIFS(TaxableValuation[Taxable Railroads],TaxableValuation[Dist],$C208:$E208,TaxableValuation[Tif_NonTIF],$A$4))</f>
        <v>2644795</v>
      </c>
      <c r="P208" s="8">
        <f>SUMPRODUCT(SUMIFS(TaxableValuation[Taxable Utilities],TaxableValuation[Dist],$C208:$E208,TaxableValuation[Tif_NonTIF],$A$4))</f>
        <v>478202</v>
      </c>
      <c r="Q208" s="8">
        <f>SUMPRODUCT(SUMIFS(TaxableValuation[Taxable Other],TaxableValuation[Dist],$C208:$E208,TaxableValuation[Tif_NonTIF],$A$4))</f>
        <v>0</v>
      </c>
      <c r="R208" s="8">
        <f>SUMPRODUCT(SUMIFS(TaxableValuation[Taxable Gross],TaxableValuation[Dist],$C208:$E208,TaxableValuation[Tif_NonTIF],$A$4))</f>
        <v>321082825</v>
      </c>
      <c r="S208" s="8">
        <f>SUMPRODUCT(SUMIFS(TaxableValuation[Taxable Military Exempt],TaxableValuation[Dist],$C208:$E208,TaxableValuation[Tif_NonTIF],$A$4))</f>
        <v>700000</v>
      </c>
      <c r="T208" s="8">
        <f>SUMPRODUCT(SUMIFS(TaxableValuation[Taxable Homestead Exempt],TaxableValuation[Dist],$C208:$E208,TaxableValuation[Tif_NonTIF],$A$4))</f>
        <v>2821000</v>
      </c>
      <c r="U208" s="8">
        <f>SUMPRODUCT(SUMIFS(TaxableValuation[Taxable Net],TaxableValuation[Dist],$C208:$E208,TaxableValuation[Tif_NonTIF],$A$4))</f>
        <v>317561825</v>
      </c>
      <c r="V208" s="8">
        <f>SUMPRODUCT(SUMIFS(TaxableValuation[Taxable Gas &amp; Elec Utilities],TaxableValuation[Dist],$C208:$E208,TaxableValuation[Tif_NonTIF],$A$4))</f>
        <v>3360860</v>
      </c>
      <c r="W208" s="8">
        <f t="shared" si="3"/>
        <v>320922685</v>
      </c>
    </row>
    <row r="209" spans="1:23" x14ac:dyDescent="0.25">
      <c r="A209">
        <f>'Assessed Non-TIF_Combined'!A209</f>
        <v>2026</v>
      </c>
      <c r="B209" t="str">
        <f>'Assessed Non-TIF_Combined'!B209</f>
        <v>10</v>
      </c>
      <c r="C209" t="str">
        <f>'Assessed Non-TIF_Combined'!C209</f>
        <v>3691</v>
      </c>
      <c r="D209" t="str">
        <f>'Assessed Non-TIF_Combined'!D209</f>
        <v/>
      </c>
      <c r="E209" t="str">
        <f>'Assessed Non-TIF_Combined'!E209</f>
        <v/>
      </c>
      <c r="F209" t="str">
        <f>'Assessed Non-TIF_Combined'!F209</f>
        <v>3691</v>
      </c>
      <c r="G209" t="str">
        <f>'Assessed Non-TIF_Combined'!G209</f>
        <v>North Cedar</v>
      </c>
      <c r="H209" s="8">
        <f>SUMPRODUCT(SUMIFS(TaxableValuation[Taxable Residential],TaxableValuation[Dist],$C209:$E209,TaxableValuation[Tif_NonTIF],$A$4))</f>
        <v>175657308</v>
      </c>
      <c r="I209" s="8">
        <f>SUMPRODUCT(SUMIFS(TaxableValuation[Taxable Ag Land],TaxableValuation[Dist],$C209:$E209,TaxableValuation[Tif_NonTIF],$A$4))</f>
        <v>184599840</v>
      </c>
      <c r="J209" s="8">
        <f>SUMPRODUCT(SUMIFS(TaxableValuation[Taxable Ag Building],TaxableValuation[Dist],$C209:$E209,TaxableValuation[Tif_NonTIF],$A$4))</f>
        <v>8847810</v>
      </c>
      <c r="K209" s="8">
        <f>SUMPRODUCT(SUMIFS(TaxableValuation[Taxable Commercial],TaxableValuation[Dist],$C209:$E209,TaxableValuation[Tif_NonTIF],$A$4))</f>
        <v>22773830</v>
      </c>
      <c r="L209" s="8">
        <f>SUMPRODUCT(SUMIFS(TaxableValuation[Taxable Industrial],TaxableValuation[Dist],$C209:$E209,TaxableValuation[Tif_NonTIF],$A$4))</f>
        <v>5825558</v>
      </c>
      <c r="M209" s="8">
        <f>SUMPRODUCT(SUMIFS(TaxableValuation[Taxable Reserved],TaxableValuation[Dist],$C209:$E209,TaxableValuation[Tif_NonTIF],$A$4))</f>
        <v>0</v>
      </c>
      <c r="N209" s="8">
        <f>SUMPRODUCT(SUMIFS(TaxableValuation[Taxable Reserved2],TaxableValuation[Dist],$C209:$E209,TaxableValuation[Tif_NonTIF],$A$4))</f>
        <v>0</v>
      </c>
      <c r="O209" s="8">
        <f>SUMPRODUCT(SUMIFS(TaxableValuation[Taxable Railroads],TaxableValuation[Dist],$C209:$E209,TaxableValuation[Tif_NonTIF],$A$4))</f>
        <v>28319305</v>
      </c>
      <c r="P209" s="8">
        <f>SUMPRODUCT(SUMIFS(TaxableValuation[Taxable Utilities],TaxableValuation[Dist],$C209:$E209,TaxableValuation[Tif_NonTIF],$A$4))</f>
        <v>3722860</v>
      </c>
      <c r="Q209" s="8">
        <f>SUMPRODUCT(SUMIFS(TaxableValuation[Taxable Other],TaxableValuation[Dist],$C209:$E209,TaxableValuation[Tif_NonTIF],$A$4))</f>
        <v>0</v>
      </c>
      <c r="R209" s="8">
        <f>SUMPRODUCT(SUMIFS(TaxableValuation[Taxable Gross],TaxableValuation[Dist],$C209:$E209,TaxableValuation[Tif_NonTIF],$A$4))</f>
        <v>429746511</v>
      </c>
      <c r="S209" s="8">
        <f>SUMPRODUCT(SUMIFS(TaxableValuation[Taxable Military Exempt],TaxableValuation[Dist],$C209:$E209,TaxableValuation[Tif_NonTIF],$A$4))</f>
        <v>1064000</v>
      </c>
      <c r="T209" s="8">
        <f>SUMPRODUCT(SUMIFS(TaxableValuation[Taxable Homestead Exempt],TaxableValuation[Dist],$C209:$E209,TaxableValuation[Tif_NonTIF],$A$4))</f>
        <v>2574000</v>
      </c>
      <c r="U209" s="8">
        <f>SUMPRODUCT(SUMIFS(TaxableValuation[Taxable Net],TaxableValuation[Dist],$C209:$E209,TaxableValuation[Tif_NonTIF],$A$4))</f>
        <v>426108511</v>
      </c>
      <c r="V209" s="8">
        <f>SUMPRODUCT(SUMIFS(TaxableValuation[Taxable Gas &amp; Elec Utilities],TaxableValuation[Dist],$C209:$E209,TaxableValuation[Tif_NonTIF],$A$4))</f>
        <v>4148913</v>
      </c>
      <c r="W209" s="8">
        <f t="shared" si="3"/>
        <v>430257424</v>
      </c>
    </row>
    <row r="210" spans="1:23" x14ac:dyDescent="0.25">
      <c r="A210">
        <f>'Assessed Non-TIF_Combined'!A210</f>
        <v>2026</v>
      </c>
      <c r="B210" t="str">
        <f>'Assessed Non-TIF_Combined'!B210</f>
        <v>01</v>
      </c>
      <c r="C210" t="str">
        <f>'Assessed Non-TIF_Combined'!C210</f>
        <v>4774</v>
      </c>
      <c r="D210" t="str">
        <f>'Assessed Non-TIF_Combined'!D210</f>
        <v/>
      </c>
      <c r="E210" t="str">
        <f>'Assessed Non-TIF_Combined'!E210</f>
        <v/>
      </c>
      <c r="F210" t="str">
        <f>'Assessed Non-TIF_Combined'!F210</f>
        <v>4774</v>
      </c>
      <c r="G210" t="str">
        <f>'Assessed Non-TIF_Combined'!G210</f>
        <v>North Fayette Valley</v>
      </c>
      <c r="H210" s="8">
        <f>SUMPRODUCT(SUMIFS(TaxableValuation[Taxable Residential],TaxableValuation[Dist],$C210:$E210,TaxableValuation[Tif_NonTIF],$A$4))</f>
        <v>258984766</v>
      </c>
      <c r="I210" s="8">
        <f>SUMPRODUCT(SUMIFS(TaxableValuation[Taxable Ag Land],TaxableValuation[Dist],$C210:$E210,TaxableValuation[Tif_NonTIF],$A$4))</f>
        <v>206840066</v>
      </c>
      <c r="J210" s="8">
        <f>SUMPRODUCT(SUMIFS(TaxableValuation[Taxable Ag Building],TaxableValuation[Dist],$C210:$E210,TaxableValuation[Tif_NonTIF],$A$4))</f>
        <v>20087449</v>
      </c>
      <c r="K210" s="8">
        <f>SUMPRODUCT(SUMIFS(TaxableValuation[Taxable Commercial],TaxableValuation[Dist],$C210:$E210,TaxableValuation[Tif_NonTIF],$A$4))</f>
        <v>38263711</v>
      </c>
      <c r="L210" s="8">
        <f>SUMPRODUCT(SUMIFS(TaxableValuation[Taxable Industrial],TaxableValuation[Dist],$C210:$E210,TaxableValuation[Tif_NonTIF],$A$4))</f>
        <v>8845902</v>
      </c>
      <c r="M210" s="8">
        <f>SUMPRODUCT(SUMIFS(TaxableValuation[Taxable Reserved],TaxableValuation[Dist],$C210:$E210,TaxableValuation[Tif_NonTIF],$A$4))</f>
        <v>0</v>
      </c>
      <c r="N210" s="8">
        <f>SUMPRODUCT(SUMIFS(TaxableValuation[Taxable Reserved2],TaxableValuation[Dist],$C210:$E210,TaxableValuation[Tif_NonTIF],$A$4))</f>
        <v>0</v>
      </c>
      <c r="O210" s="8">
        <f>SUMPRODUCT(SUMIFS(TaxableValuation[Taxable Railroads],TaxableValuation[Dist],$C210:$E210,TaxableValuation[Tif_NonTIF],$A$4))</f>
        <v>0</v>
      </c>
      <c r="P210" s="8">
        <f>SUMPRODUCT(SUMIFS(TaxableValuation[Taxable Utilities],TaxableValuation[Dist],$C210:$E210,TaxableValuation[Tif_NonTIF],$A$4))</f>
        <v>4567445</v>
      </c>
      <c r="Q210" s="8">
        <f>SUMPRODUCT(SUMIFS(TaxableValuation[Taxable Other],TaxableValuation[Dist],$C210:$E210,TaxableValuation[Tif_NonTIF],$A$4))</f>
        <v>0</v>
      </c>
      <c r="R210" s="8">
        <f>SUMPRODUCT(SUMIFS(TaxableValuation[Taxable Gross],TaxableValuation[Dist],$C210:$E210,TaxableValuation[Tif_NonTIF],$A$4))</f>
        <v>537589339</v>
      </c>
      <c r="S210" s="8">
        <f>SUMPRODUCT(SUMIFS(TaxableValuation[Taxable Military Exempt],TaxableValuation[Dist],$C210:$E210,TaxableValuation[Tif_NonTIF],$A$4))</f>
        <v>1420000</v>
      </c>
      <c r="T210" s="8">
        <f>SUMPRODUCT(SUMIFS(TaxableValuation[Taxable Homestead Exempt],TaxableValuation[Dist],$C210:$E210,TaxableValuation[Tif_NonTIF],$A$4))</f>
        <v>5726500</v>
      </c>
      <c r="U210" s="8">
        <f>SUMPRODUCT(SUMIFS(TaxableValuation[Taxable Net],TaxableValuation[Dist],$C210:$E210,TaxableValuation[Tif_NonTIF],$A$4))</f>
        <v>530442839</v>
      </c>
      <c r="V210" s="8">
        <f>SUMPRODUCT(SUMIFS(TaxableValuation[Taxable Gas &amp; Elec Utilities],TaxableValuation[Dist],$C210:$E210,TaxableValuation[Tif_NonTIF],$A$4))</f>
        <v>7220935</v>
      </c>
      <c r="W210" s="8">
        <f t="shared" si="3"/>
        <v>537663774</v>
      </c>
    </row>
    <row r="211" spans="1:23" x14ac:dyDescent="0.25">
      <c r="A211">
        <f>'Assessed Non-TIF_Combined'!A211</f>
        <v>2026</v>
      </c>
      <c r="B211" t="str">
        <f>'Assessed Non-TIF_Combined'!B211</f>
        <v>07</v>
      </c>
      <c r="C211" t="str">
        <f>'Assessed Non-TIF_Combined'!C211</f>
        <v>0873</v>
      </c>
      <c r="D211" t="str">
        <f>'Assessed Non-TIF_Combined'!D211</f>
        <v/>
      </c>
      <c r="E211" t="str">
        <f>'Assessed Non-TIF_Combined'!E211</f>
        <v/>
      </c>
      <c r="F211" t="str">
        <f>'Assessed Non-TIF_Combined'!F211</f>
        <v>0873</v>
      </c>
      <c r="G211" t="str">
        <f>'Assessed Non-TIF_Combined'!G211</f>
        <v>North Iowa</v>
      </c>
      <c r="H211" s="8">
        <f>SUMPRODUCT(SUMIFS(TaxableValuation[Taxable Residential],TaxableValuation[Dist],$C211:$E211,TaxableValuation[Tif_NonTIF],$A$4))</f>
        <v>74833747</v>
      </c>
      <c r="I211" s="8">
        <f>SUMPRODUCT(SUMIFS(TaxableValuation[Taxable Ag Land],TaxableValuation[Dist],$C211:$E211,TaxableValuation[Tif_NonTIF],$A$4))</f>
        <v>245665599</v>
      </c>
      <c r="J211" s="8">
        <f>SUMPRODUCT(SUMIFS(TaxableValuation[Taxable Ag Building],TaxableValuation[Dist],$C211:$E211,TaxableValuation[Tif_NonTIF],$A$4))</f>
        <v>22412775</v>
      </c>
      <c r="K211" s="8">
        <f>SUMPRODUCT(SUMIFS(TaxableValuation[Taxable Commercial],TaxableValuation[Dist],$C211:$E211,TaxableValuation[Tif_NonTIF],$A$4))</f>
        <v>28477844</v>
      </c>
      <c r="L211" s="8">
        <f>SUMPRODUCT(SUMIFS(TaxableValuation[Taxable Industrial],TaxableValuation[Dist],$C211:$E211,TaxableValuation[Tif_NonTIF],$A$4))</f>
        <v>33621921</v>
      </c>
      <c r="M211" s="8">
        <f>SUMPRODUCT(SUMIFS(TaxableValuation[Taxable Reserved],TaxableValuation[Dist],$C211:$E211,TaxableValuation[Tif_NonTIF],$A$4))</f>
        <v>0</v>
      </c>
      <c r="N211" s="8">
        <f>SUMPRODUCT(SUMIFS(TaxableValuation[Taxable Reserved2],TaxableValuation[Dist],$C211:$E211,TaxableValuation[Tif_NonTIF],$A$4))</f>
        <v>0</v>
      </c>
      <c r="O211" s="8">
        <f>SUMPRODUCT(SUMIFS(TaxableValuation[Taxable Railroads],TaxableValuation[Dist],$C211:$E211,TaxableValuation[Tif_NonTIF],$A$4))</f>
        <v>16554024</v>
      </c>
      <c r="P211" s="8">
        <f>SUMPRODUCT(SUMIFS(TaxableValuation[Taxable Utilities],TaxableValuation[Dist],$C211:$E211,TaxableValuation[Tif_NonTIF],$A$4))</f>
        <v>10769399</v>
      </c>
      <c r="Q211" s="8">
        <f>SUMPRODUCT(SUMIFS(TaxableValuation[Taxable Other],TaxableValuation[Dist],$C211:$E211,TaxableValuation[Tif_NonTIF],$A$4))</f>
        <v>0</v>
      </c>
      <c r="R211" s="8">
        <f>SUMPRODUCT(SUMIFS(TaxableValuation[Taxable Gross],TaxableValuation[Dist],$C211:$E211,TaxableValuation[Tif_NonTIF],$A$4))</f>
        <v>432335309</v>
      </c>
      <c r="S211" s="8">
        <f>SUMPRODUCT(SUMIFS(TaxableValuation[Taxable Military Exempt],TaxableValuation[Dist],$C211:$E211,TaxableValuation[Tif_NonTIF],$A$4))</f>
        <v>560000</v>
      </c>
      <c r="T211" s="8">
        <f>SUMPRODUCT(SUMIFS(TaxableValuation[Taxable Homestead Exempt],TaxableValuation[Dist],$C211:$E211,TaxableValuation[Tif_NonTIF],$A$4))</f>
        <v>1947214</v>
      </c>
      <c r="U211" s="8">
        <f>SUMPRODUCT(SUMIFS(TaxableValuation[Taxable Net],TaxableValuation[Dist],$C211:$E211,TaxableValuation[Tif_NonTIF],$A$4))</f>
        <v>429828095</v>
      </c>
      <c r="V211" s="8">
        <f>SUMPRODUCT(SUMIFS(TaxableValuation[Taxable Gas &amp; Elec Utilities],TaxableValuation[Dist],$C211:$E211,TaxableValuation[Tif_NonTIF],$A$4))</f>
        <v>6410419</v>
      </c>
      <c r="W211" s="8">
        <f t="shared" si="3"/>
        <v>436238514</v>
      </c>
    </row>
    <row r="212" spans="1:23" x14ac:dyDescent="0.25">
      <c r="A212">
        <f>'Assessed Non-TIF_Combined'!A212</f>
        <v>2026</v>
      </c>
      <c r="B212" t="str">
        <f>'Assessed Non-TIF_Combined'!B212</f>
        <v>05</v>
      </c>
      <c r="C212" t="str">
        <f>'Assessed Non-TIF_Combined'!C212</f>
        <v>4778</v>
      </c>
      <c r="D212" t="str">
        <f>'Assessed Non-TIF_Combined'!D212</f>
        <v/>
      </c>
      <c r="E212" t="str">
        <f>'Assessed Non-TIF_Combined'!E212</f>
        <v/>
      </c>
      <c r="F212" t="str">
        <f>'Assessed Non-TIF_Combined'!F212</f>
        <v>4778</v>
      </c>
      <c r="G212" t="str">
        <f>'Assessed Non-TIF_Combined'!G212</f>
        <v>North Kossuth</v>
      </c>
      <c r="H212" s="8">
        <f>SUMPRODUCT(SUMIFS(TaxableValuation[Taxable Residential],TaxableValuation[Dist],$C212:$E212,TaxableValuation[Tif_NonTIF],$A$4))</f>
        <v>45853448</v>
      </c>
      <c r="I212" s="8">
        <f>SUMPRODUCT(SUMIFS(TaxableValuation[Taxable Ag Land],TaxableValuation[Dist],$C212:$E212,TaxableValuation[Tif_NonTIF],$A$4))</f>
        <v>178347263</v>
      </c>
      <c r="J212" s="8">
        <f>SUMPRODUCT(SUMIFS(TaxableValuation[Taxable Ag Building],TaxableValuation[Dist],$C212:$E212,TaxableValuation[Tif_NonTIF],$A$4))</f>
        <v>16289229</v>
      </c>
      <c r="K212" s="8">
        <f>SUMPRODUCT(SUMIFS(TaxableValuation[Taxable Commercial],TaxableValuation[Dist],$C212:$E212,TaxableValuation[Tif_NonTIF],$A$4))</f>
        <v>21741074</v>
      </c>
      <c r="L212" s="8">
        <f>SUMPRODUCT(SUMIFS(TaxableValuation[Taxable Industrial],TaxableValuation[Dist],$C212:$E212,TaxableValuation[Tif_NonTIF],$A$4))</f>
        <v>34536182</v>
      </c>
      <c r="M212" s="8">
        <f>SUMPRODUCT(SUMIFS(TaxableValuation[Taxable Reserved],TaxableValuation[Dist],$C212:$E212,TaxableValuation[Tif_NonTIF],$A$4))</f>
        <v>0</v>
      </c>
      <c r="N212" s="8">
        <f>SUMPRODUCT(SUMIFS(TaxableValuation[Taxable Reserved2],TaxableValuation[Dist],$C212:$E212,TaxableValuation[Tif_NonTIF],$A$4))</f>
        <v>0</v>
      </c>
      <c r="O212" s="8">
        <f>SUMPRODUCT(SUMIFS(TaxableValuation[Taxable Railroads],TaxableValuation[Dist],$C212:$E212,TaxableValuation[Tif_NonTIF],$A$4))</f>
        <v>17533482</v>
      </c>
      <c r="P212" s="8">
        <f>SUMPRODUCT(SUMIFS(TaxableValuation[Taxable Utilities],TaxableValuation[Dist],$C212:$E212,TaxableValuation[Tif_NonTIF],$A$4))</f>
        <v>7213254</v>
      </c>
      <c r="Q212" s="8">
        <f>SUMPRODUCT(SUMIFS(TaxableValuation[Taxable Other],TaxableValuation[Dist],$C212:$E212,TaxableValuation[Tif_NonTIF],$A$4))</f>
        <v>0</v>
      </c>
      <c r="R212" s="8">
        <f>SUMPRODUCT(SUMIFS(TaxableValuation[Taxable Gross],TaxableValuation[Dist],$C212:$E212,TaxableValuation[Tif_NonTIF],$A$4))</f>
        <v>321513932</v>
      </c>
      <c r="S212" s="8">
        <f>SUMPRODUCT(SUMIFS(TaxableValuation[Taxable Military Exempt],TaxableValuation[Dist],$C212:$E212,TaxableValuation[Tif_NonTIF],$A$4))</f>
        <v>352441</v>
      </c>
      <c r="T212" s="8">
        <f>SUMPRODUCT(SUMIFS(TaxableValuation[Taxable Homestead Exempt],TaxableValuation[Dist],$C212:$E212,TaxableValuation[Tif_NonTIF],$A$4))</f>
        <v>1320914</v>
      </c>
      <c r="U212" s="8">
        <f>SUMPRODUCT(SUMIFS(TaxableValuation[Taxable Net],TaxableValuation[Dist],$C212:$E212,TaxableValuation[Tif_NonTIF],$A$4))</f>
        <v>319840577</v>
      </c>
      <c r="V212" s="8">
        <f>SUMPRODUCT(SUMIFS(TaxableValuation[Taxable Gas &amp; Elec Utilities],TaxableValuation[Dist],$C212:$E212,TaxableValuation[Tif_NonTIF],$A$4))</f>
        <v>17336472</v>
      </c>
      <c r="W212" s="8">
        <f t="shared" si="3"/>
        <v>337177049</v>
      </c>
    </row>
    <row r="213" spans="1:23" x14ac:dyDescent="0.25">
      <c r="A213">
        <f>'Assessed Non-TIF_Combined'!A213</f>
        <v>2026</v>
      </c>
      <c r="B213" t="str">
        <f>'Assessed Non-TIF_Combined'!B213</f>
        <v>10</v>
      </c>
      <c r="C213" t="str">
        <f>'Assessed Non-TIF_Combined'!C213</f>
        <v>4777</v>
      </c>
      <c r="D213" t="str">
        <f>'Assessed Non-TIF_Combined'!D213</f>
        <v/>
      </c>
      <c r="E213" t="str">
        <f>'Assessed Non-TIF_Combined'!E213</f>
        <v/>
      </c>
      <c r="F213" t="str">
        <f>'Assessed Non-TIF_Combined'!F213</f>
        <v>4777</v>
      </c>
      <c r="G213" t="str">
        <f>'Assessed Non-TIF_Combined'!G213</f>
        <v>North Linn</v>
      </c>
      <c r="H213" s="8">
        <f>SUMPRODUCT(SUMIFS(TaxableValuation[Taxable Residential],TaxableValuation[Dist],$C213:$E213,TaxableValuation[Tif_NonTIF],$A$4))</f>
        <v>146920939</v>
      </c>
      <c r="I213" s="8">
        <f>SUMPRODUCT(SUMIFS(TaxableValuation[Taxable Ag Land],TaxableValuation[Dist],$C213:$E213,TaxableValuation[Tif_NonTIF],$A$4))</f>
        <v>124155700</v>
      </c>
      <c r="J213" s="8">
        <f>SUMPRODUCT(SUMIFS(TaxableValuation[Taxable Ag Building],TaxableValuation[Dist],$C213:$E213,TaxableValuation[Tif_NonTIF],$A$4))</f>
        <v>9101660</v>
      </c>
      <c r="K213" s="8">
        <f>SUMPRODUCT(SUMIFS(TaxableValuation[Taxable Commercial],TaxableValuation[Dist],$C213:$E213,TaxableValuation[Tif_NonTIF],$A$4))</f>
        <v>7378890</v>
      </c>
      <c r="L213" s="8">
        <f>SUMPRODUCT(SUMIFS(TaxableValuation[Taxable Industrial],TaxableValuation[Dist],$C213:$E213,TaxableValuation[Tif_NonTIF],$A$4))</f>
        <v>278099</v>
      </c>
      <c r="M213" s="8">
        <f>SUMPRODUCT(SUMIFS(TaxableValuation[Taxable Reserved],TaxableValuation[Dist],$C213:$E213,TaxableValuation[Tif_NonTIF],$A$4))</f>
        <v>0</v>
      </c>
      <c r="N213" s="8">
        <f>SUMPRODUCT(SUMIFS(TaxableValuation[Taxable Reserved2],TaxableValuation[Dist],$C213:$E213,TaxableValuation[Tif_NonTIF],$A$4))</f>
        <v>0</v>
      </c>
      <c r="O213" s="8">
        <f>SUMPRODUCT(SUMIFS(TaxableValuation[Taxable Railroads],TaxableValuation[Dist],$C213:$E213,TaxableValuation[Tif_NonTIF],$A$4))</f>
        <v>1931206</v>
      </c>
      <c r="P213" s="8">
        <f>SUMPRODUCT(SUMIFS(TaxableValuation[Taxable Utilities],TaxableValuation[Dist],$C213:$E213,TaxableValuation[Tif_NonTIF],$A$4))</f>
        <v>232174</v>
      </c>
      <c r="Q213" s="8">
        <f>SUMPRODUCT(SUMIFS(TaxableValuation[Taxable Other],TaxableValuation[Dist],$C213:$E213,TaxableValuation[Tif_NonTIF],$A$4))</f>
        <v>0</v>
      </c>
      <c r="R213" s="8">
        <f>SUMPRODUCT(SUMIFS(TaxableValuation[Taxable Gross],TaxableValuation[Dist],$C213:$E213,TaxableValuation[Tif_NonTIF],$A$4))</f>
        <v>289998668</v>
      </c>
      <c r="S213" s="8">
        <f>SUMPRODUCT(SUMIFS(TaxableValuation[Taxable Military Exempt],TaxableValuation[Dist],$C213:$E213,TaxableValuation[Tif_NonTIF],$A$4))</f>
        <v>638324</v>
      </c>
      <c r="T213" s="8">
        <f>SUMPRODUCT(SUMIFS(TaxableValuation[Taxable Homestead Exempt],TaxableValuation[Dist],$C213:$E213,TaxableValuation[Tif_NonTIF],$A$4))</f>
        <v>2210000</v>
      </c>
      <c r="U213" s="8">
        <f>SUMPRODUCT(SUMIFS(TaxableValuation[Taxable Net],TaxableValuation[Dist],$C213:$E213,TaxableValuation[Tif_NonTIF],$A$4))</f>
        <v>287150344</v>
      </c>
      <c r="V213" s="8">
        <f>SUMPRODUCT(SUMIFS(TaxableValuation[Taxable Gas &amp; Elec Utilities],TaxableValuation[Dist],$C213:$E213,TaxableValuation[Tif_NonTIF],$A$4))</f>
        <v>6998071</v>
      </c>
      <c r="W213" s="8">
        <f t="shared" si="3"/>
        <v>294148415</v>
      </c>
    </row>
    <row r="214" spans="1:23" x14ac:dyDescent="0.25">
      <c r="A214">
        <f>'Assessed Non-TIF_Combined'!A214</f>
        <v>2026</v>
      </c>
      <c r="B214" t="str">
        <f>'Assessed Non-TIF_Combined'!B214</f>
        <v>15</v>
      </c>
      <c r="C214" t="str">
        <f>'Assessed Non-TIF_Combined'!C214</f>
        <v>4776</v>
      </c>
      <c r="D214" t="str">
        <f>'Assessed Non-TIF_Combined'!D214</f>
        <v/>
      </c>
      <c r="E214" t="str">
        <f>'Assessed Non-TIF_Combined'!E214</f>
        <v/>
      </c>
      <c r="F214" t="str">
        <f>'Assessed Non-TIF_Combined'!F214</f>
        <v>4776</v>
      </c>
      <c r="G214" t="str">
        <f>'Assessed Non-TIF_Combined'!G214</f>
        <v>North Mahaska</v>
      </c>
      <c r="H214" s="8">
        <f>SUMPRODUCT(SUMIFS(TaxableValuation[Taxable Residential],TaxableValuation[Dist],$C214:$E214,TaxableValuation[Tif_NonTIF],$A$4))</f>
        <v>85946863</v>
      </c>
      <c r="I214" s="8">
        <f>SUMPRODUCT(SUMIFS(TaxableValuation[Taxable Ag Land],TaxableValuation[Dist],$C214:$E214,TaxableValuation[Tif_NonTIF],$A$4))</f>
        <v>132239343</v>
      </c>
      <c r="J214" s="8">
        <f>SUMPRODUCT(SUMIFS(TaxableValuation[Taxable Ag Building],TaxableValuation[Dist],$C214:$E214,TaxableValuation[Tif_NonTIF],$A$4))</f>
        <v>9962978</v>
      </c>
      <c r="K214" s="8">
        <f>SUMPRODUCT(SUMIFS(TaxableValuation[Taxable Commercial],TaxableValuation[Dist],$C214:$E214,TaxableValuation[Tif_NonTIF],$A$4))</f>
        <v>6378260</v>
      </c>
      <c r="L214" s="8">
        <f>SUMPRODUCT(SUMIFS(TaxableValuation[Taxable Industrial],TaxableValuation[Dist],$C214:$E214,TaxableValuation[Tif_NonTIF],$A$4))</f>
        <v>10210141</v>
      </c>
      <c r="M214" s="8">
        <f>SUMPRODUCT(SUMIFS(TaxableValuation[Taxable Reserved],TaxableValuation[Dist],$C214:$E214,TaxableValuation[Tif_NonTIF],$A$4))</f>
        <v>0</v>
      </c>
      <c r="N214" s="8">
        <f>SUMPRODUCT(SUMIFS(TaxableValuation[Taxable Reserved2],TaxableValuation[Dist],$C214:$E214,TaxableValuation[Tif_NonTIF],$A$4))</f>
        <v>0</v>
      </c>
      <c r="O214" s="8">
        <f>SUMPRODUCT(SUMIFS(TaxableValuation[Taxable Railroads],TaxableValuation[Dist],$C214:$E214,TaxableValuation[Tif_NonTIF],$A$4))</f>
        <v>16327476</v>
      </c>
      <c r="P214" s="8">
        <f>SUMPRODUCT(SUMIFS(TaxableValuation[Taxable Utilities],TaxableValuation[Dist],$C214:$E214,TaxableValuation[Tif_NonTIF],$A$4))</f>
        <v>43992181</v>
      </c>
      <c r="Q214" s="8">
        <f>SUMPRODUCT(SUMIFS(TaxableValuation[Taxable Other],TaxableValuation[Dist],$C214:$E214,TaxableValuation[Tif_NonTIF],$A$4))</f>
        <v>0</v>
      </c>
      <c r="R214" s="8">
        <f>SUMPRODUCT(SUMIFS(TaxableValuation[Taxable Gross],TaxableValuation[Dist],$C214:$E214,TaxableValuation[Tif_NonTIF],$A$4))</f>
        <v>305057242</v>
      </c>
      <c r="S214" s="8">
        <f>SUMPRODUCT(SUMIFS(TaxableValuation[Taxable Military Exempt],TaxableValuation[Dist],$C214:$E214,TaxableValuation[Tif_NonTIF],$A$4))</f>
        <v>336892</v>
      </c>
      <c r="T214" s="8">
        <f>SUMPRODUCT(SUMIFS(TaxableValuation[Taxable Homestead Exempt],TaxableValuation[Dist],$C214:$E214,TaxableValuation[Tif_NonTIF],$A$4))</f>
        <v>620750</v>
      </c>
      <c r="U214" s="8">
        <f>SUMPRODUCT(SUMIFS(TaxableValuation[Taxable Net],TaxableValuation[Dist],$C214:$E214,TaxableValuation[Tif_NonTIF],$A$4))</f>
        <v>304099600</v>
      </c>
      <c r="V214" s="8">
        <f>SUMPRODUCT(SUMIFS(TaxableValuation[Taxable Gas &amp; Elec Utilities],TaxableValuation[Dist],$C214:$E214,TaxableValuation[Tif_NonTIF],$A$4))</f>
        <v>16711789</v>
      </c>
      <c r="W214" s="8">
        <f t="shared" si="3"/>
        <v>320811389</v>
      </c>
    </row>
    <row r="215" spans="1:23" x14ac:dyDescent="0.25">
      <c r="A215">
        <f>'Assessed Non-TIF_Combined'!A215</f>
        <v>2026</v>
      </c>
      <c r="B215" t="str">
        <f>'Assessed Non-TIF_Combined'!B215</f>
        <v>11</v>
      </c>
      <c r="C215" t="str">
        <f>'Assessed Non-TIF_Combined'!C215</f>
        <v>4779</v>
      </c>
      <c r="D215" t="str">
        <f>'Assessed Non-TIF_Combined'!D215</f>
        <v/>
      </c>
      <c r="E215" t="str">
        <f>'Assessed Non-TIF_Combined'!E215</f>
        <v/>
      </c>
      <c r="F215" t="str">
        <f>'Assessed Non-TIF_Combined'!F215</f>
        <v>4779</v>
      </c>
      <c r="G215" t="str">
        <f>'Assessed Non-TIF_Combined'!G215</f>
        <v>North Polk</v>
      </c>
      <c r="H215" s="8">
        <f>SUMPRODUCT(SUMIFS(TaxableValuation[Taxable Residential],TaxableValuation[Dist],$C215:$E215,TaxableValuation[Tif_NonTIF],$A$4))</f>
        <v>584889642</v>
      </c>
      <c r="I215" s="8">
        <f>SUMPRODUCT(SUMIFS(TaxableValuation[Taxable Ag Land],TaxableValuation[Dist],$C215:$E215,TaxableValuation[Tif_NonTIF],$A$4))</f>
        <v>56587672</v>
      </c>
      <c r="J215" s="8">
        <f>SUMPRODUCT(SUMIFS(TaxableValuation[Taxable Ag Building],TaxableValuation[Dist],$C215:$E215,TaxableValuation[Tif_NonTIF],$A$4))</f>
        <v>3932226</v>
      </c>
      <c r="K215" s="8">
        <f>SUMPRODUCT(SUMIFS(TaxableValuation[Taxable Commercial],TaxableValuation[Dist],$C215:$E215,TaxableValuation[Tif_NonTIF],$A$4))</f>
        <v>63787611</v>
      </c>
      <c r="L215" s="8">
        <f>SUMPRODUCT(SUMIFS(TaxableValuation[Taxable Industrial],TaxableValuation[Dist],$C215:$E215,TaxableValuation[Tif_NonTIF],$A$4))</f>
        <v>1218342</v>
      </c>
      <c r="M215" s="8">
        <f>SUMPRODUCT(SUMIFS(TaxableValuation[Taxable Reserved],TaxableValuation[Dist],$C215:$E215,TaxableValuation[Tif_NonTIF],$A$4))</f>
        <v>0</v>
      </c>
      <c r="N215" s="8">
        <f>SUMPRODUCT(SUMIFS(TaxableValuation[Taxable Reserved2],TaxableValuation[Dist],$C215:$E215,TaxableValuation[Tif_NonTIF],$A$4))</f>
        <v>0</v>
      </c>
      <c r="O215" s="8">
        <f>SUMPRODUCT(SUMIFS(TaxableValuation[Taxable Railroads],TaxableValuation[Dist],$C215:$E215,TaxableValuation[Tif_NonTIF],$A$4))</f>
        <v>9970537</v>
      </c>
      <c r="P215" s="8">
        <f>SUMPRODUCT(SUMIFS(TaxableValuation[Taxable Utilities],TaxableValuation[Dist],$C215:$E215,TaxableValuation[Tif_NonTIF],$A$4))</f>
        <v>2455869</v>
      </c>
      <c r="Q215" s="8">
        <f>SUMPRODUCT(SUMIFS(TaxableValuation[Taxable Other],TaxableValuation[Dist],$C215:$E215,TaxableValuation[Tif_NonTIF],$A$4))</f>
        <v>0</v>
      </c>
      <c r="R215" s="8">
        <f>SUMPRODUCT(SUMIFS(TaxableValuation[Taxable Gross],TaxableValuation[Dist],$C215:$E215,TaxableValuation[Tif_NonTIF],$A$4))</f>
        <v>722841899</v>
      </c>
      <c r="S215" s="8">
        <f>SUMPRODUCT(SUMIFS(TaxableValuation[Taxable Military Exempt],TaxableValuation[Dist],$C215:$E215,TaxableValuation[Tif_NonTIF],$A$4))</f>
        <v>1116000</v>
      </c>
      <c r="T215" s="8">
        <f>SUMPRODUCT(SUMIFS(TaxableValuation[Taxable Homestead Exempt],TaxableValuation[Dist],$C215:$E215,TaxableValuation[Tif_NonTIF],$A$4))</f>
        <v>4459000</v>
      </c>
      <c r="U215" s="8">
        <f>SUMPRODUCT(SUMIFS(TaxableValuation[Taxable Net],TaxableValuation[Dist],$C215:$E215,TaxableValuation[Tif_NonTIF],$A$4))</f>
        <v>717266899</v>
      </c>
      <c r="V215" s="8">
        <f>SUMPRODUCT(SUMIFS(TaxableValuation[Taxable Gas &amp; Elec Utilities],TaxableValuation[Dist],$C215:$E215,TaxableValuation[Tif_NonTIF],$A$4))</f>
        <v>9885525</v>
      </c>
      <c r="W215" s="8">
        <f t="shared" si="3"/>
        <v>727152424</v>
      </c>
    </row>
    <row r="216" spans="1:23" x14ac:dyDescent="0.25">
      <c r="A216">
        <f>'Assessed Non-TIF_Combined'!A216</f>
        <v>2026</v>
      </c>
      <c r="B216" t="str">
        <f>'Assessed Non-TIF_Combined'!B216</f>
        <v>09</v>
      </c>
      <c r="C216" t="str">
        <f>'Assessed Non-TIF_Combined'!C216</f>
        <v>4784</v>
      </c>
      <c r="D216" t="str">
        <f>'Assessed Non-TIF_Combined'!D216</f>
        <v/>
      </c>
      <c r="E216" t="str">
        <f>'Assessed Non-TIF_Combined'!E216</f>
        <v/>
      </c>
      <c r="F216" t="str">
        <f>'Assessed Non-TIF_Combined'!F216</f>
        <v>4784</v>
      </c>
      <c r="G216" t="str">
        <f>'Assessed Non-TIF_Combined'!G216</f>
        <v>North Scott</v>
      </c>
      <c r="H216" s="8">
        <f>SUMPRODUCT(SUMIFS(TaxableValuation[Taxable Residential],TaxableValuation[Dist],$C216:$E216,TaxableValuation[Tif_NonTIF],$A$4))</f>
        <v>829460480</v>
      </c>
      <c r="I216" s="8">
        <f>SUMPRODUCT(SUMIFS(TaxableValuation[Taxable Ag Land],TaxableValuation[Dist],$C216:$E216,TaxableValuation[Tif_NonTIF],$A$4))</f>
        <v>160835987</v>
      </c>
      <c r="J216" s="8">
        <f>SUMPRODUCT(SUMIFS(TaxableValuation[Taxable Ag Building],TaxableValuation[Dist],$C216:$E216,TaxableValuation[Tif_NonTIF],$A$4))</f>
        <v>15192639</v>
      </c>
      <c r="K216" s="8">
        <f>SUMPRODUCT(SUMIFS(TaxableValuation[Taxable Commercial],TaxableValuation[Dist],$C216:$E216,TaxableValuation[Tif_NonTIF],$A$4))</f>
        <v>368285551</v>
      </c>
      <c r="L216" s="8">
        <f>SUMPRODUCT(SUMIFS(TaxableValuation[Taxable Industrial],TaxableValuation[Dist],$C216:$E216,TaxableValuation[Tif_NonTIF],$A$4))</f>
        <v>128985821</v>
      </c>
      <c r="M216" s="8">
        <f>SUMPRODUCT(SUMIFS(TaxableValuation[Taxable Reserved],TaxableValuation[Dist],$C216:$E216,TaxableValuation[Tif_NonTIF],$A$4))</f>
        <v>0</v>
      </c>
      <c r="N216" s="8">
        <f>SUMPRODUCT(SUMIFS(TaxableValuation[Taxable Reserved2],TaxableValuation[Dist],$C216:$E216,TaxableValuation[Tif_NonTIF],$A$4))</f>
        <v>0</v>
      </c>
      <c r="O216" s="8">
        <f>SUMPRODUCT(SUMIFS(TaxableValuation[Taxable Railroads],TaxableValuation[Dist],$C216:$E216,TaxableValuation[Tif_NonTIF],$A$4))</f>
        <v>2637882</v>
      </c>
      <c r="P216" s="8">
        <f>SUMPRODUCT(SUMIFS(TaxableValuation[Taxable Utilities],TaxableValuation[Dist],$C216:$E216,TaxableValuation[Tif_NonTIF],$A$4))</f>
        <v>27041881</v>
      </c>
      <c r="Q216" s="8">
        <f>SUMPRODUCT(SUMIFS(TaxableValuation[Taxable Other],TaxableValuation[Dist],$C216:$E216,TaxableValuation[Tif_NonTIF],$A$4))</f>
        <v>0</v>
      </c>
      <c r="R216" s="8">
        <f>SUMPRODUCT(SUMIFS(TaxableValuation[Taxable Gross],TaxableValuation[Dist],$C216:$E216,TaxableValuation[Tif_NonTIF],$A$4))</f>
        <v>1532440241</v>
      </c>
      <c r="S216" s="8">
        <f>SUMPRODUCT(SUMIFS(TaxableValuation[Taxable Military Exempt],TaxableValuation[Dist],$C216:$E216,TaxableValuation[Tif_NonTIF],$A$4))</f>
        <v>2892000</v>
      </c>
      <c r="T216" s="8">
        <f>SUMPRODUCT(SUMIFS(TaxableValuation[Taxable Homestead Exempt],TaxableValuation[Dist],$C216:$E216,TaxableValuation[Tif_NonTIF],$A$4))</f>
        <v>8515000</v>
      </c>
      <c r="U216" s="8">
        <f>SUMPRODUCT(SUMIFS(TaxableValuation[Taxable Net],TaxableValuation[Dist],$C216:$E216,TaxableValuation[Tif_NonTIF],$A$4))</f>
        <v>1521033241</v>
      </c>
      <c r="V216" s="8">
        <f>SUMPRODUCT(SUMIFS(TaxableValuation[Taxable Gas &amp; Elec Utilities],TaxableValuation[Dist],$C216:$E216,TaxableValuation[Tif_NonTIF],$A$4))</f>
        <v>42047484</v>
      </c>
      <c r="W216" s="8">
        <f t="shared" si="3"/>
        <v>1563080725</v>
      </c>
    </row>
    <row r="217" spans="1:23" x14ac:dyDescent="0.25">
      <c r="A217">
        <f>'Assessed Non-TIF_Combined'!A217</f>
        <v>2026</v>
      </c>
      <c r="B217" t="str">
        <f>'Assessed Non-TIF_Combined'!B217</f>
        <v>07</v>
      </c>
      <c r="C217" t="str">
        <f>'Assessed Non-TIF_Combined'!C217</f>
        <v>4785</v>
      </c>
      <c r="D217" t="str">
        <f>'Assessed Non-TIF_Combined'!D217</f>
        <v/>
      </c>
      <c r="E217" t="str">
        <f>'Assessed Non-TIF_Combined'!E217</f>
        <v/>
      </c>
      <c r="F217" t="str">
        <f>'Assessed Non-TIF_Combined'!F217</f>
        <v>4785</v>
      </c>
      <c r="G217" t="str">
        <f>'Assessed Non-TIF_Combined'!G217</f>
        <v>North Tama</v>
      </c>
      <c r="H217" s="8">
        <f>SUMPRODUCT(SUMIFS(TaxableValuation[Taxable Residential],TaxableValuation[Dist],$C217:$E217,TaxableValuation[Tif_NonTIF],$A$4))</f>
        <v>92734652</v>
      </c>
      <c r="I217" s="8">
        <f>SUMPRODUCT(SUMIFS(TaxableValuation[Taxable Ag Land],TaxableValuation[Dist],$C217:$E217,TaxableValuation[Tif_NonTIF],$A$4))</f>
        <v>143711739</v>
      </c>
      <c r="J217" s="8">
        <f>SUMPRODUCT(SUMIFS(TaxableValuation[Taxable Ag Building],TaxableValuation[Dist],$C217:$E217,TaxableValuation[Tif_NonTIF],$A$4))</f>
        <v>3742358</v>
      </c>
      <c r="K217" s="8">
        <f>SUMPRODUCT(SUMIFS(TaxableValuation[Taxable Commercial],TaxableValuation[Dist],$C217:$E217,TaxableValuation[Tif_NonTIF],$A$4))</f>
        <v>20266594</v>
      </c>
      <c r="L217" s="8">
        <f>SUMPRODUCT(SUMIFS(TaxableValuation[Taxable Industrial],TaxableValuation[Dist],$C217:$E217,TaxableValuation[Tif_NonTIF],$A$4))</f>
        <v>1886236</v>
      </c>
      <c r="M217" s="8">
        <f>SUMPRODUCT(SUMIFS(TaxableValuation[Taxable Reserved],TaxableValuation[Dist],$C217:$E217,TaxableValuation[Tif_NonTIF],$A$4))</f>
        <v>0</v>
      </c>
      <c r="N217" s="8">
        <f>SUMPRODUCT(SUMIFS(TaxableValuation[Taxable Reserved2],TaxableValuation[Dist],$C217:$E217,TaxableValuation[Tif_NonTIF],$A$4))</f>
        <v>0</v>
      </c>
      <c r="O217" s="8">
        <f>SUMPRODUCT(SUMIFS(TaxableValuation[Taxable Railroads],TaxableValuation[Dist],$C217:$E217,TaxableValuation[Tif_NonTIF],$A$4))</f>
        <v>0</v>
      </c>
      <c r="P217" s="8">
        <f>SUMPRODUCT(SUMIFS(TaxableValuation[Taxable Utilities],TaxableValuation[Dist],$C217:$E217,TaxableValuation[Tif_NonTIF],$A$4))</f>
        <v>819635</v>
      </c>
      <c r="Q217" s="8">
        <f>SUMPRODUCT(SUMIFS(TaxableValuation[Taxable Other],TaxableValuation[Dist],$C217:$E217,TaxableValuation[Tif_NonTIF],$A$4))</f>
        <v>0</v>
      </c>
      <c r="R217" s="8">
        <f>SUMPRODUCT(SUMIFS(TaxableValuation[Taxable Gross],TaxableValuation[Dist],$C217:$E217,TaxableValuation[Tif_NonTIF],$A$4))</f>
        <v>263161214</v>
      </c>
      <c r="S217" s="8">
        <f>SUMPRODUCT(SUMIFS(TaxableValuation[Taxable Military Exempt],TaxableValuation[Dist],$C217:$E217,TaxableValuation[Tif_NonTIF],$A$4))</f>
        <v>532000</v>
      </c>
      <c r="T217" s="8">
        <f>SUMPRODUCT(SUMIFS(TaxableValuation[Taxable Homestead Exempt],TaxableValuation[Dist],$C217:$E217,TaxableValuation[Tif_NonTIF],$A$4))</f>
        <v>1592500</v>
      </c>
      <c r="U217" s="8">
        <f>SUMPRODUCT(SUMIFS(TaxableValuation[Taxable Net],TaxableValuation[Dist],$C217:$E217,TaxableValuation[Tif_NonTIF],$A$4))</f>
        <v>261036714</v>
      </c>
      <c r="V217" s="8">
        <f>SUMPRODUCT(SUMIFS(TaxableValuation[Taxable Gas &amp; Elec Utilities],TaxableValuation[Dist],$C217:$E217,TaxableValuation[Tif_NonTIF],$A$4))</f>
        <v>3168855</v>
      </c>
      <c r="W217" s="8">
        <f t="shared" si="3"/>
        <v>264205569</v>
      </c>
    </row>
    <row r="218" spans="1:23" x14ac:dyDescent="0.25">
      <c r="A218">
        <f>'Assessed Non-TIF_Combined'!A218</f>
        <v>2026</v>
      </c>
      <c r="B218" t="str">
        <f>'Assessed Non-TIF_Combined'!B218</f>
        <v>05</v>
      </c>
      <c r="C218" t="str">
        <f>'Assessed Non-TIF_Combined'!C218</f>
        <v>0333</v>
      </c>
      <c r="D218" t="str">
        <f>'Assessed Non-TIF_Combined'!D218</f>
        <v/>
      </c>
      <c r="E218" t="str">
        <f>'Assessed Non-TIF_Combined'!E218</f>
        <v/>
      </c>
      <c r="F218" t="str">
        <f>'Assessed Non-TIF_Combined'!F218</f>
        <v>0333</v>
      </c>
      <c r="G218" t="str">
        <f>'Assessed Non-TIF_Combined'!G218</f>
        <v>North Union</v>
      </c>
      <c r="H218" s="8">
        <f>SUMPRODUCT(SUMIFS(TaxableValuation[Taxable Residential],TaxableValuation[Dist],$C218:$E218,TaxableValuation[Tif_NonTIF],$A$4))</f>
        <v>78394910</v>
      </c>
      <c r="I218" s="8">
        <f>SUMPRODUCT(SUMIFS(TaxableValuation[Taxable Ag Land],TaxableValuation[Dist],$C218:$E218,TaxableValuation[Tif_NonTIF],$A$4))</f>
        <v>268165322</v>
      </c>
      <c r="J218" s="8">
        <f>SUMPRODUCT(SUMIFS(TaxableValuation[Taxable Ag Building],TaxableValuation[Dist],$C218:$E218,TaxableValuation[Tif_NonTIF],$A$4))</f>
        <v>23697373</v>
      </c>
      <c r="K218" s="8">
        <f>SUMPRODUCT(SUMIFS(TaxableValuation[Taxable Commercial],TaxableValuation[Dist],$C218:$E218,TaxableValuation[Tif_NonTIF],$A$4))</f>
        <v>11287676</v>
      </c>
      <c r="L218" s="8">
        <f>SUMPRODUCT(SUMIFS(TaxableValuation[Taxable Industrial],TaxableValuation[Dist],$C218:$E218,TaxableValuation[Tif_NonTIF],$A$4))</f>
        <v>9958887</v>
      </c>
      <c r="M218" s="8">
        <f>SUMPRODUCT(SUMIFS(TaxableValuation[Taxable Reserved],TaxableValuation[Dist],$C218:$E218,TaxableValuation[Tif_NonTIF],$A$4))</f>
        <v>0</v>
      </c>
      <c r="N218" s="8">
        <f>SUMPRODUCT(SUMIFS(TaxableValuation[Taxable Reserved2],TaxableValuation[Dist],$C218:$E218,TaxableValuation[Tif_NonTIF],$A$4))</f>
        <v>0</v>
      </c>
      <c r="O218" s="8">
        <f>SUMPRODUCT(SUMIFS(TaxableValuation[Taxable Railroads],TaxableValuation[Dist],$C218:$E218,TaxableValuation[Tif_NonTIF],$A$4))</f>
        <v>14929127</v>
      </c>
      <c r="P218" s="8">
        <f>SUMPRODUCT(SUMIFS(TaxableValuation[Taxable Utilities],TaxableValuation[Dist],$C218:$E218,TaxableValuation[Tif_NonTIF],$A$4))</f>
        <v>152765</v>
      </c>
      <c r="Q218" s="8">
        <f>SUMPRODUCT(SUMIFS(TaxableValuation[Taxable Other],TaxableValuation[Dist],$C218:$E218,TaxableValuation[Tif_NonTIF],$A$4))</f>
        <v>0</v>
      </c>
      <c r="R218" s="8">
        <f>SUMPRODUCT(SUMIFS(TaxableValuation[Taxable Gross],TaxableValuation[Dist],$C218:$E218,TaxableValuation[Tif_NonTIF],$A$4))</f>
        <v>406586060</v>
      </c>
      <c r="S218" s="8">
        <f>SUMPRODUCT(SUMIFS(TaxableValuation[Taxable Military Exempt],TaxableValuation[Dist],$C218:$E218,TaxableValuation[Tif_NonTIF],$A$4))</f>
        <v>579067</v>
      </c>
      <c r="T218" s="8">
        <f>SUMPRODUCT(SUMIFS(TaxableValuation[Taxable Homestead Exempt],TaxableValuation[Dist],$C218:$E218,TaxableValuation[Tif_NonTIF],$A$4))</f>
        <v>2060500</v>
      </c>
      <c r="U218" s="8">
        <f>SUMPRODUCT(SUMIFS(TaxableValuation[Taxable Net],TaxableValuation[Dist],$C218:$E218,TaxableValuation[Tif_NonTIF],$A$4))</f>
        <v>403946493</v>
      </c>
      <c r="V218" s="8">
        <f>SUMPRODUCT(SUMIFS(TaxableValuation[Taxable Gas &amp; Elec Utilities],TaxableValuation[Dist],$C218:$E218,TaxableValuation[Tif_NonTIF],$A$4))</f>
        <v>15947043</v>
      </c>
      <c r="W218" s="8">
        <f t="shared" si="3"/>
        <v>419893536</v>
      </c>
    </row>
    <row r="219" spans="1:23" x14ac:dyDescent="0.25">
      <c r="A219">
        <f>'Assessed Non-TIF_Combined'!A219</f>
        <v>2026</v>
      </c>
      <c r="B219" t="str">
        <f>'Assessed Non-TIF_Combined'!B219</f>
        <v>09</v>
      </c>
      <c r="C219" t="str">
        <f>'Assessed Non-TIF_Combined'!C219</f>
        <v>4773</v>
      </c>
      <c r="D219" t="str">
        <f>'Assessed Non-TIF_Combined'!D219</f>
        <v/>
      </c>
      <c r="E219" t="str">
        <f>'Assessed Non-TIF_Combined'!E219</f>
        <v/>
      </c>
      <c r="F219" t="str">
        <f>'Assessed Non-TIF_Combined'!F219</f>
        <v>4773</v>
      </c>
      <c r="G219" t="str">
        <f>'Assessed Non-TIF_Combined'!G219</f>
        <v>Northeast</v>
      </c>
      <c r="H219" s="8">
        <f>SUMPRODUCT(SUMIFS(TaxableValuation[Taxable Residential],TaxableValuation[Dist],$C219:$E219,TaxableValuation[Tif_NonTIF],$A$4))</f>
        <v>118314896</v>
      </c>
      <c r="I219" s="8">
        <f>SUMPRODUCT(SUMIFS(TaxableValuation[Taxable Ag Land],TaxableValuation[Dist],$C219:$E219,TaxableValuation[Tif_NonTIF],$A$4))</f>
        <v>131552197</v>
      </c>
      <c r="J219" s="8">
        <f>SUMPRODUCT(SUMIFS(TaxableValuation[Taxable Ag Building],TaxableValuation[Dist],$C219:$E219,TaxableValuation[Tif_NonTIF],$A$4))</f>
        <v>10139089</v>
      </c>
      <c r="K219" s="8">
        <f>SUMPRODUCT(SUMIFS(TaxableValuation[Taxable Commercial],TaxableValuation[Dist],$C219:$E219,TaxableValuation[Tif_NonTIF],$A$4))</f>
        <v>4062019</v>
      </c>
      <c r="L219" s="8">
        <f>SUMPRODUCT(SUMIFS(TaxableValuation[Taxable Industrial],TaxableValuation[Dist],$C219:$E219,TaxableValuation[Tif_NonTIF],$A$4))</f>
        <v>67571</v>
      </c>
      <c r="M219" s="8">
        <f>SUMPRODUCT(SUMIFS(TaxableValuation[Taxable Reserved],TaxableValuation[Dist],$C219:$E219,TaxableValuation[Tif_NonTIF],$A$4))</f>
        <v>0</v>
      </c>
      <c r="N219" s="8">
        <f>SUMPRODUCT(SUMIFS(TaxableValuation[Taxable Reserved2],TaxableValuation[Dist],$C219:$E219,TaxableValuation[Tif_NonTIF],$A$4))</f>
        <v>0</v>
      </c>
      <c r="O219" s="8">
        <f>SUMPRODUCT(SUMIFS(TaxableValuation[Taxable Railroads],TaxableValuation[Dist],$C219:$E219,TaxableValuation[Tif_NonTIF],$A$4))</f>
        <v>538471</v>
      </c>
      <c r="P219" s="8">
        <f>SUMPRODUCT(SUMIFS(TaxableValuation[Taxable Utilities],TaxableValuation[Dist],$C219:$E219,TaxableValuation[Tif_NonTIF],$A$4))</f>
        <v>0</v>
      </c>
      <c r="Q219" s="8">
        <f>SUMPRODUCT(SUMIFS(TaxableValuation[Taxable Other],TaxableValuation[Dist],$C219:$E219,TaxableValuation[Tif_NonTIF],$A$4))</f>
        <v>0</v>
      </c>
      <c r="R219" s="8">
        <f>SUMPRODUCT(SUMIFS(TaxableValuation[Taxable Gross],TaxableValuation[Dist],$C219:$E219,TaxableValuation[Tif_NonTIF],$A$4))</f>
        <v>264674243</v>
      </c>
      <c r="S219" s="8">
        <f>SUMPRODUCT(SUMIFS(TaxableValuation[Taxable Military Exempt],TaxableValuation[Dist],$C219:$E219,TaxableValuation[Tif_NonTIF],$A$4))</f>
        <v>508000</v>
      </c>
      <c r="T219" s="8">
        <f>SUMPRODUCT(SUMIFS(TaxableValuation[Taxable Homestead Exempt],TaxableValuation[Dist],$C219:$E219,TaxableValuation[Tif_NonTIF],$A$4))</f>
        <v>1865500</v>
      </c>
      <c r="U219" s="8">
        <f>SUMPRODUCT(SUMIFS(TaxableValuation[Taxable Net],TaxableValuation[Dist],$C219:$E219,TaxableValuation[Tif_NonTIF],$A$4))</f>
        <v>262300743</v>
      </c>
      <c r="V219" s="8">
        <f>SUMPRODUCT(SUMIFS(TaxableValuation[Taxable Gas &amp; Elec Utilities],TaxableValuation[Dist],$C219:$E219,TaxableValuation[Tif_NonTIF],$A$4))</f>
        <v>2475881</v>
      </c>
      <c r="W219" s="8">
        <f t="shared" si="3"/>
        <v>264776624</v>
      </c>
    </row>
    <row r="220" spans="1:23" x14ac:dyDescent="0.25">
      <c r="A220">
        <f>'Assessed Non-TIF_Combined'!A220</f>
        <v>2026</v>
      </c>
      <c r="B220" t="str">
        <f>'Assessed Non-TIF_Combined'!B220</f>
        <v>07</v>
      </c>
      <c r="C220" t="str">
        <f>'Assessed Non-TIF_Combined'!C220</f>
        <v>4788</v>
      </c>
      <c r="D220" t="str">
        <f>'Assessed Non-TIF_Combined'!D220</f>
        <v/>
      </c>
      <c r="E220" t="str">
        <f>'Assessed Non-TIF_Combined'!E220</f>
        <v/>
      </c>
      <c r="F220" t="str">
        <f>'Assessed Non-TIF_Combined'!F220</f>
        <v>4788</v>
      </c>
      <c r="G220" t="str">
        <f>'Assessed Non-TIF_Combined'!G220</f>
        <v>Northwood-Kensett</v>
      </c>
      <c r="H220" s="8">
        <f>SUMPRODUCT(SUMIFS(TaxableValuation[Taxable Residential],TaxableValuation[Dist],$C220:$E220,TaxableValuation[Tif_NonTIF],$A$4))</f>
        <v>98872462</v>
      </c>
      <c r="I220" s="8">
        <f>SUMPRODUCT(SUMIFS(TaxableValuation[Taxable Ag Land],TaxableValuation[Dist],$C220:$E220,TaxableValuation[Tif_NonTIF],$A$4))</f>
        <v>114669048</v>
      </c>
      <c r="J220" s="8">
        <f>SUMPRODUCT(SUMIFS(TaxableValuation[Taxable Ag Building],TaxableValuation[Dist],$C220:$E220,TaxableValuation[Tif_NonTIF],$A$4))</f>
        <v>5021103</v>
      </c>
      <c r="K220" s="8">
        <f>SUMPRODUCT(SUMIFS(TaxableValuation[Taxable Commercial],TaxableValuation[Dist],$C220:$E220,TaxableValuation[Tif_NonTIF],$A$4))</f>
        <v>56779806</v>
      </c>
      <c r="L220" s="8">
        <f>SUMPRODUCT(SUMIFS(TaxableValuation[Taxable Industrial],TaxableValuation[Dist],$C220:$E220,TaxableValuation[Tif_NonTIF],$A$4))</f>
        <v>6998486</v>
      </c>
      <c r="M220" s="8">
        <f>SUMPRODUCT(SUMIFS(TaxableValuation[Taxable Reserved],TaxableValuation[Dist],$C220:$E220,TaxableValuation[Tif_NonTIF],$A$4))</f>
        <v>0</v>
      </c>
      <c r="N220" s="8">
        <f>SUMPRODUCT(SUMIFS(TaxableValuation[Taxable Reserved2],TaxableValuation[Dist],$C220:$E220,TaxableValuation[Tif_NonTIF],$A$4))</f>
        <v>0</v>
      </c>
      <c r="O220" s="8">
        <f>SUMPRODUCT(SUMIFS(TaxableValuation[Taxable Railroads],TaxableValuation[Dist],$C220:$E220,TaxableValuation[Tif_NonTIF],$A$4))</f>
        <v>13761173</v>
      </c>
      <c r="P220" s="8">
        <f>SUMPRODUCT(SUMIFS(TaxableValuation[Taxable Utilities],TaxableValuation[Dist],$C220:$E220,TaxableValuation[Tif_NonTIF],$A$4))</f>
        <v>2452821</v>
      </c>
      <c r="Q220" s="8">
        <f>SUMPRODUCT(SUMIFS(TaxableValuation[Taxable Other],TaxableValuation[Dist],$C220:$E220,TaxableValuation[Tif_NonTIF],$A$4))</f>
        <v>0</v>
      </c>
      <c r="R220" s="8">
        <f>SUMPRODUCT(SUMIFS(TaxableValuation[Taxable Gross],TaxableValuation[Dist],$C220:$E220,TaxableValuation[Tif_NonTIF],$A$4))</f>
        <v>298554899</v>
      </c>
      <c r="S220" s="8">
        <f>SUMPRODUCT(SUMIFS(TaxableValuation[Taxable Military Exempt],TaxableValuation[Dist],$C220:$E220,TaxableValuation[Tif_NonTIF],$A$4))</f>
        <v>715704</v>
      </c>
      <c r="T220" s="8">
        <f>SUMPRODUCT(SUMIFS(TaxableValuation[Taxable Homestead Exempt],TaxableValuation[Dist],$C220:$E220,TaxableValuation[Tif_NonTIF],$A$4))</f>
        <v>1881750</v>
      </c>
      <c r="U220" s="8">
        <f>SUMPRODUCT(SUMIFS(TaxableValuation[Taxable Net],TaxableValuation[Dist],$C220:$E220,TaxableValuation[Tif_NonTIF],$A$4))</f>
        <v>295957445</v>
      </c>
      <c r="V220" s="8">
        <f>SUMPRODUCT(SUMIFS(TaxableValuation[Taxable Gas &amp; Elec Utilities],TaxableValuation[Dist],$C220:$E220,TaxableValuation[Tif_NonTIF],$A$4))</f>
        <v>6007853</v>
      </c>
      <c r="W220" s="8">
        <f t="shared" si="3"/>
        <v>301965298</v>
      </c>
    </row>
    <row r="221" spans="1:23" x14ac:dyDescent="0.25">
      <c r="A221">
        <f>'Assessed Non-TIF_Combined'!A221</f>
        <v>2026</v>
      </c>
      <c r="B221" t="str">
        <f>'Assessed Non-TIF_Combined'!B221</f>
        <v>11</v>
      </c>
      <c r="C221" t="str">
        <f>'Assessed Non-TIF_Combined'!C221</f>
        <v>4797</v>
      </c>
      <c r="D221" t="str">
        <f>'Assessed Non-TIF_Combined'!D221</f>
        <v/>
      </c>
      <c r="E221" t="str">
        <f>'Assessed Non-TIF_Combined'!E221</f>
        <v/>
      </c>
      <c r="F221" t="str">
        <f>'Assessed Non-TIF_Combined'!F221</f>
        <v>4797</v>
      </c>
      <c r="G221" t="str">
        <f>'Assessed Non-TIF_Combined'!G221</f>
        <v>Norwalk</v>
      </c>
      <c r="H221" s="8">
        <f>SUMPRODUCT(SUMIFS(TaxableValuation[Taxable Residential],TaxableValuation[Dist],$C221:$E221,TaxableValuation[Tif_NonTIF],$A$4))</f>
        <v>997054235</v>
      </c>
      <c r="I221" s="8">
        <f>SUMPRODUCT(SUMIFS(TaxableValuation[Taxable Ag Land],TaxableValuation[Dist],$C221:$E221,TaxableValuation[Tif_NonTIF],$A$4))</f>
        <v>15387275</v>
      </c>
      <c r="J221" s="8">
        <f>SUMPRODUCT(SUMIFS(TaxableValuation[Taxable Ag Building],TaxableValuation[Dist],$C221:$E221,TaxableValuation[Tif_NonTIF],$A$4))</f>
        <v>1808359</v>
      </c>
      <c r="K221" s="8">
        <f>SUMPRODUCT(SUMIFS(TaxableValuation[Taxable Commercial],TaxableValuation[Dist],$C221:$E221,TaxableValuation[Tif_NonTIF],$A$4))</f>
        <v>94347115</v>
      </c>
      <c r="L221" s="8">
        <f>SUMPRODUCT(SUMIFS(TaxableValuation[Taxable Industrial],TaxableValuation[Dist],$C221:$E221,TaxableValuation[Tif_NonTIF],$A$4))</f>
        <v>4459109</v>
      </c>
      <c r="M221" s="8">
        <f>SUMPRODUCT(SUMIFS(TaxableValuation[Taxable Reserved],TaxableValuation[Dist],$C221:$E221,TaxableValuation[Tif_NonTIF],$A$4))</f>
        <v>0</v>
      </c>
      <c r="N221" s="8">
        <f>SUMPRODUCT(SUMIFS(TaxableValuation[Taxable Reserved2],TaxableValuation[Dist],$C221:$E221,TaxableValuation[Tif_NonTIF],$A$4))</f>
        <v>0</v>
      </c>
      <c r="O221" s="8">
        <f>SUMPRODUCT(SUMIFS(TaxableValuation[Taxable Railroads],TaxableValuation[Dist],$C221:$E221,TaxableValuation[Tif_NonTIF],$A$4))</f>
        <v>0</v>
      </c>
      <c r="P221" s="8">
        <f>SUMPRODUCT(SUMIFS(TaxableValuation[Taxable Utilities],TaxableValuation[Dist],$C221:$E221,TaxableValuation[Tif_NonTIF],$A$4))</f>
        <v>1178307</v>
      </c>
      <c r="Q221" s="8">
        <f>SUMPRODUCT(SUMIFS(TaxableValuation[Taxable Other],TaxableValuation[Dist],$C221:$E221,TaxableValuation[Tif_NonTIF],$A$4))</f>
        <v>0</v>
      </c>
      <c r="R221" s="8">
        <f>SUMPRODUCT(SUMIFS(TaxableValuation[Taxable Gross],TaxableValuation[Dist],$C221:$E221,TaxableValuation[Tif_NonTIF],$A$4))</f>
        <v>1114234400</v>
      </c>
      <c r="S221" s="8">
        <f>SUMPRODUCT(SUMIFS(TaxableValuation[Taxable Military Exempt],TaxableValuation[Dist],$C221:$E221,TaxableValuation[Tif_NonTIF],$A$4))</f>
        <v>2159244</v>
      </c>
      <c r="T221" s="8">
        <f>SUMPRODUCT(SUMIFS(TaxableValuation[Taxable Homestead Exempt],TaxableValuation[Dist],$C221:$E221,TaxableValuation[Tif_NonTIF],$A$4))</f>
        <v>5557500</v>
      </c>
      <c r="U221" s="8">
        <f>SUMPRODUCT(SUMIFS(TaxableValuation[Taxable Net],TaxableValuation[Dist],$C221:$E221,TaxableValuation[Tif_NonTIF],$A$4))</f>
        <v>1106517656</v>
      </c>
      <c r="V221" s="8">
        <f>SUMPRODUCT(SUMIFS(TaxableValuation[Taxable Gas &amp; Elec Utilities],TaxableValuation[Dist],$C221:$E221,TaxableValuation[Tif_NonTIF],$A$4))</f>
        <v>22238933</v>
      </c>
      <c r="W221" s="8">
        <f t="shared" si="3"/>
        <v>1128756589</v>
      </c>
    </row>
    <row r="222" spans="1:23" x14ac:dyDescent="0.25">
      <c r="A222">
        <f>'Assessed Non-TIF_Combined'!A222</f>
        <v>2026</v>
      </c>
      <c r="B222" t="str">
        <f>'Assessed Non-TIF_Combined'!B222</f>
        <v>12</v>
      </c>
      <c r="C222" t="str">
        <f>'Assessed Non-TIF_Combined'!C222</f>
        <v>4860</v>
      </c>
      <c r="D222" t="str">
        <f>'Assessed Non-TIF_Combined'!D222</f>
        <v/>
      </c>
      <c r="E222" t="str">
        <f>'Assessed Non-TIF_Combined'!E222</f>
        <v/>
      </c>
      <c r="F222" t="str">
        <f>'Assessed Non-TIF_Combined'!F222</f>
        <v>4860</v>
      </c>
      <c r="G222" t="str">
        <f>'Assessed Non-TIF_Combined'!G222</f>
        <v>Odebolt Arthur Battle Creek Ida Grove</v>
      </c>
      <c r="H222" s="8">
        <f>SUMPRODUCT(SUMIFS(TaxableValuation[Taxable Residential],TaxableValuation[Dist],$C222:$E222,TaxableValuation[Tif_NonTIF],$A$4))</f>
        <v>156455543</v>
      </c>
      <c r="I222" s="8">
        <f>SUMPRODUCT(SUMIFS(TaxableValuation[Taxable Ag Land],TaxableValuation[Dist],$C222:$E222,TaxableValuation[Tif_NonTIF],$A$4))</f>
        <v>312571391</v>
      </c>
      <c r="J222" s="8">
        <f>SUMPRODUCT(SUMIFS(TaxableValuation[Taxable Ag Building],TaxableValuation[Dist],$C222:$E222,TaxableValuation[Tif_NonTIF],$A$4))</f>
        <v>22346986</v>
      </c>
      <c r="K222" s="8">
        <f>SUMPRODUCT(SUMIFS(TaxableValuation[Taxable Commercial],TaxableValuation[Dist],$C222:$E222,TaxableValuation[Tif_NonTIF],$A$4))</f>
        <v>38719681</v>
      </c>
      <c r="L222" s="8">
        <f>SUMPRODUCT(SUMIFS(TaxableValuation[Taxable Industrial],TaxableValuation[Dist],$C222:$E222,TaxableValuation[Tif_NonTIF],$A$4))</f>
        <v>39264357</v>
      </c>
      <c r="M222" s="8">
        <f>SUMPRODUCT(SUMIFS(TaxableValuation[Taxable Reserved],TaxableValuation[Dist],$C222:$E222,TaxableValuation[Tif_NonTIF],$A$4))</f>
        <v>0</v>
      </c>
      <c r="N222" s="8">
        <f>SUMPRODUCT(SUMIFS(TaxableValuation[Taxable Reserved2],TaxableValuation[Dist],$C222:$E222,TaxableValuation[Tif_NonTIF],$A$4))</f>
        <v>0</v>
      </c>
      <c r="O222" s="8">
        <f>SUMPRODUCT(SUMIFS(TaxableValuation[Taxable Railroads],TaxableValuation[Dist],$C222:$E222,TaxableValuation[Tif_NonTIF],$A$4))</f>
        <v>5431668</v>
      </c>
      <c r="P222" s="8">
        <f>SUMPRODUCT(SUMIFS(TaxableValuation[Taxable Utilities],TaxableValuation[Dist],$C222:$E222,TaxableValuation[Tif_NonTIF],$A$4))</f>
        <v>1472710</v>
      </c>
      <c r="Q222" s="8">
        <f>SUMPRODUCT(SUMIFS(TaxableValuation[Taxable Other],TaxableValuation[Dist],$C222:$E222,TaxableValuation[Tif_NonTIF],$A$4))</f>
        <v>0</v>
      </c>
      <c r="R222" s="8">
        <f>SUMPRODUCT(SUMIFS(TaxableValuation[Taxable Gross],TaxableValuation[Dist],$C222:$E222,TaxableValuation[Tif_NonTIF],$A$4))</f>
        <v>576262336</v>
      </c>
      <c r="S222" s="8">
        <f>SUMPRODUCT(SUMIFS(TaxableValuation[Taxable Military Exempt],TaxableValuation[Dist],$C222:$E222,TaxableValuation[Tif_NonTIF],$A$4))</f>
        <v>1137894</v>
      </c>
      <c r="T222" s="8">
        <f>SUMPRODUCT(SUMIFS(TaxableValuation[Taxable Homestead Exempt],TaxableValuation[Dist],$C222:$E222,TaxableValuation[Tif_NonTIF],$A$4))</f>
        <v>3415787</v>
      </c>
      <c r="U222" s="8">
        <f>SUMPRODUCT(SUMIFS(TaxableValuation[Taxable Net],TaxableValuation[Dist],$C222:$E222,TaxableValuation[Tif_NonTIF],$A$4))</f>
        <v>571708655</v>
      </c>
      <c r="V222" s="8">
        <f>SUMPRODUCT(SUMIFS(TaxableValuation[Taxable Gas &amp; Elec Utilities],TaxableValuation[Dist],$C222:$E222,TaxableValuation[Tif_NonTIF],$A$4))</f>
        <v>18308189</v>
      </c>
      <c r="W222" s="8">
        <f t="shared" si="3"/>
        <v>590016844</v>
      </c>
    </row>
    <row r="223" spans="1:23" x14ac:dyDescent="0.25">
      <c r="A223">
        <f>'Assessed Non-TIF_Combined'!A223</f>
        <v>2026</v>
      </c>
      <c r="B223" t="str">
        <f>'Assessed Non-TIF_Combined'!B223</f>
        <v>01</v>
      </c>
      <c r="C223" t="str">
        <f>'Assessed Non-TIF_Combined'!C223</f>
        <v>4869</v>
      </c>
      <c r="D223" t="str">
        <f>'Assessed Non-TIF_Combined'!D223</f>
        <v/>
      </c>
      <c r="E223" t="str">
        <f>'Assessed Non-TIF_Combined'!E223</f>
        <v/>
      </c>
      <c r="F223" t="str">
        <f>'Assessed Non-TIF_Combined'!F223</f>
        <v>4869</v>
      </c>
      <c r="G223" t="str">
        <f>'Assessed Non-TIF_Combined'!G223</f>
        <v>Oelwein</v>
      </c>
      <c r="H223" s="8">
        <f>SUMPRODUCT(SUMIFS(TaxableValuation[Taxable Residential],TaxableValuation[Dist],$C223:$E223,TaxableValuation[Tif_NonTIF],$A$4))</f>
        <v>196889821</v>
      </c>
      <c r="I223" s="8">
        <f>SUMPRODUCT(SUMIFS(TaxableValuation[Taxable Ag Land],TaxableValuation[Dist],$C223:$E223,TaxableValuation[Tif_NonTIF],$A$4))</f>
        <v>110761908</v>
      </c>
      <c r="J223" s="8">
        <f>SUMPRODUCT(SUMIFS(TaxableValuation[Taxable Ag Building],TaxableValuation[Dist],$C223:$E223,TaxableValuation[Tif_NonTIF],$A$4))</f>
        <v>6880135</v>
      </c>
      <c r="K223" s="8">
        <f>SUMPRODUCT(SUMIFS(TaxableValuation[Taxable Commercial],TaxableValuation[Dist],$C223:$E223,TaxableValuation[Tif_NonTIF],$A$4))</f>
        <v>40165136</v>
      </c>
      <c r="L223" s="8">
        <f>SUMPRODUCT(SUMIFS(TaxableValuation[Taxable Industrial],TaxableValuation[Dist],$C223:$E223,TaxableValuation[Tif_NonTIF],$A$4))</f>
        <v>7290662</v>
      </c>
      <c r="M223" s="8">
        <f>SUMPRODUCT(SUMIFS(TaxableValuation[Taxable Reserved],TaxableValuation[Dist],$C223:$E223,TaxableValuation[Tif_NonTIF],$A$4))</f>
        <v>0</v>
      </c>
      <c r="N223" s="8">
        <f>SUMPRODUCT(SUMIFS(TaxableValuation[Taxable Reserved2],TaxableValuation[Dist],$C223:$E223,TaxableValuation[Tif_NonTIF],$A$4))</f>
        <v>0</v>
      </c>
      <c r="O223" s="8">
        <f>SUMPRODUCT(SUMIFS(TaxableValuation[Taxable Railroads],TaxableValuation[Dist],$C223:$E223,TaxableValuation[Tif_NonTIF],$A$4))</f>
        <v>1886511</v>
      </c>
      <c r="P223" s="8">
        <f>SUMPRODUCT(SUMIFS(TaxableValuation[Taxable Utilities],TaxableValuation[Dist],$C223:$E223,TaxableValuation[Tif_NonTIF],$A$4))</f>
        <v>12910689</v>
      </c>
      <c r="Q223" s="8">
        <f>SUMPRODUCT(SUMIFS(TaxableValuation[Taxable Other],TaxableValuation[Dist],$C223:$E223,TaxableValuation[Tif_NonTIF],$A$4))</f>
        <v>0</v>
      </c>
      <c r="R223" s="8">
        <f>SUMPRODUCT(SUMIFS(TaxableValuation[Taxable Gross],TaxableValuation[Dist],$C223:$E223,TaxableValuation[Tif_NonTIF],$A$4))</f>
        <v>376784862</v>
      </c>
      <c r="S223" s="8">
        <f>SUMPRODUCT(SUMIFS(TaxableValuation[Taxable Military Exempt],TaxableValuation[Dist],$C223:$E223,TaxableValuation[Tif_NonTIF],$A$4))</f>
        <v>1656732</v>
      </c>
      <c r="T223" s="8">
        <f>SUMPRODUCT(SUMIFS(TaxableValuation[Taxable Homestead Exempt],TaxableValuation[Dist],$C223:$E223,TaxableValuation[Tif_NonTIF],$A$4))</f>
        <v>4862000</v>
      </c>
      <c r="U223" s="8">
        <f>SUMPRODUCT(SUMIFS(TaxableValuation[Taxable Net],TaxableValuation[Dist],$C223:$E223,TaxableValuation[Tif_NonTIF],$A$4))</f>
        <v>370266130</v>
      </c>
      <c r="V223" s="8">
        <f>SUMPRODUCT(SUMIFS(TaxableValuation[Taxable Gas &amp; Elec Utilities],TaxableValuation[Dist],$C223:$E223,TaxableValuation[Tif_NonTIF],$A$4))</f>
        <v>10688272</v>
      </c>
      <c r="W223" s="8">
        <f t="shared" si="3"/>
        <v>380954402</v>
      </c>
    </row>
    <row r="224" spans="1:23" x14ac:dyDescent="0.25">
      <c r="A224">
        <f>'Assessed Non-TIF_Combined'!A224</f>
        <v>2026</v>
      </c>
      <c r="B224" t="str">
        <f>'Assessed Non-TIF_Combined'!B224</f>
        <v>11</v>
      </c>
      <c r="C224" t="str">
        <f>'Assessed Non-TIF_Combined'!C224</f>
        <v>4878</v>
      </c>
      <c r="D224" t="str">
        <f>'Assessed Non-TIF_Combined'!D224</f>
        <v/>
      </c>
      <c r="E224" t="str">
        <f>'Assessed Non-TIF_Combined'!E224</f>
        <v/>
      </c>
      <c r="F224" t="str">
        <f>'Assessed Non-TIF_Combined'!F224</f>
        <v>4878</v>
      </c>
      <c r="G224" t="str">
        <f>'Assessed Non-TIF_Combined'!G224</f>
        <v>Ogden</v>
      </c>
      <c r="H224" s="8">
        <f>SUMPRODUCT(SUMIFS(TaxableValuation[Taxable Residential],TaxableValuation[Dist],$C224:$E224,TaxableValuation[Tif_NonTIF],$A$4))</f>
        <v>163751001</v>
      </c>
      <c r="I224" s="8">
        <f>SUMPRODUCT(SUMIFS(TaxableValuation[Taxable Ag Land],TaxableValuation[Dist],$C224:$E224,TaxableValuation[Tif_NonTIF],$A$4))</f>
        <v>107921116</v>
      </c>
      <c r="J224" s="8">
        <f>SUMPRODUCT(SUMIFS(TaxableValuation[Taxable Ag Building],TaxableValuation[Dist],$C224:$E224,TaxableValuation[Tif_NonTIF],$A$4))</f>
        <v>7800723</v>
      </c>
      <c r="K224" s="8">
        <f>SUMPRODUCT(SUMIFS(TaxableValuation[Taxable Commercial],TaxableValuation[Dist],$C224:$E224,TaxableValuation[Tif_NonTIF],$A$4))</f>
        <v>11039203</v>
      </c>
      <c r="L224" s="8">
        <f>SUMPRODUCT(SUMIFS(TaxableValuation[Taxable Industrial],TaxableValuation[Dist],$C224:$E224,TaxableValuation[Tif_NonTIF],$A$4))</f>
        <v>38720769</v>
      </c>
      <c r="M224" s="8">
        <f>SUMPRODUCT(SUMIFS(TaxableValuation[Taxable Reserved],TaxableValuation[Dist],$C224:$E224,TaxableValuation[Tif_NonTIF],$A$4))</f>
        <v>0</v>
      </c>
      <c r="N224" s="8">
        <f>SUMPRODUCT(SUMIFS(TaxableValuation[Taxable Reserved2],TaxableValuation[Dist],$C224:$E224,TaxableValuation[Tif_NonTIF],$A$4))</f>
        <v>0</v>
      </c>
      <c r="O224" s="8">
        <f>SUMPRODUCT(SUMIFS(TaxableValuation[Taxable Railroads],TaxableValuation[Dist],$C224:$E224,TaxableValuation[Tif_NonTIF],$A$4))</f>
        <v>12568046</v>
      </c>
      <c r="P224" s="8">
        <f>SUMPRODUCT(SUMIFS(TaxableValuation[Taxable Utilities],TaxableValuation[Dist],$C224:$E224,TaxableValuation[Tif_NonTIF],$A$4))</f>
        <v>62155425</v>
      </c>
      <c r="Q224" s="8">
        <f>SUMPRODUCT(SUMIFS(TaxableValuation[Taxable Other],TaxableValuation[Dist],$C224:$E224,TaxableValuation[Tif_NonTIF],$A$4))</f>
        <v>16151</v>
      </c>
      <c r="R224" s="8">
        <f>SUMPRODUCT(SUMIFS(TaxableValuation[Taxable Gross],TaxableValuation[Dist],$C224:$E224,TaxableValuation[Tif_NonTIF],$A$4))</f>
        <v>403972434</v>
      </c>
      <c r="S224" s="8">
        <f>SUMPRODUCT(SUMIFS(TaxableValuation[Taxable Military Exempt],TaxableValuation[Dist],$C224:$E224,TaxableValuation[Tif_NonTIF],$A$4))</f>
        <v>624000</v>
      </c>
      <c r="T224" s="8">
        <f>SUMPRODUCT(SUMIFS(TaxableValuation[Taxable Homestead Exempt],TaxableValuation[Dist],$C224:$E224,TaxableValuation[Tif_NonTIF],$A$4))</f>
        <v>1774500</v>
      </c>
      <c r="U224" s="8">
        <f>SUMPRODUCT(SUMIFS(TaxableValuation[Taxable Net],TaxableValuation[Dist],$C224:$E224,TaxableValuation[Tif_NonTIF],$A$4))</f>
        <v>401573934</v>
      </c>
      <c r="V224" s="8">
        <f>SUMPRODUCT(SUMIFS(TaxableValuation[Taxable Gas &amp; Elec Utilities],TaxableValuation[Dist],$C224:$E224,TaxableValuation[Tif_NonTIF],$A$4))</f>
        <v>2499289</v>
      </c>
      <c r="W224" s="8">
        <f t="shared" si="3"/>
        <v>404073223</v>
      </c>
    </row>
    <row r="225" spans="1:23" x14ac:dyDescent="0.25">
      <c r="A225">
        <f>'Assessed Non-TIF_Combined'!A225</f>
        <v>2026</v>
      </c>
      <c r="B225" t="str">
        <f>'Assessed Non-TIF_Combined'!B225</f>
        <v>05</v>
      </c>
      <c r="C225" t="str">
        <f>'Assessed Non-TIF_Combined'!C225</f>
        <v>4890</v>
      </c>
      <c r="D225" t="str">
        <f>'Assessed Non-TIF_Combined'!D225</f>
        <v/>
      </c>
      <c r="E225" t="str">
        <f>'Assessed Non-TIF_Combined'!E225</f>
        <v/>
      </c>
      <c r="F225" t="str">
        <f>'Assessed Non-TIF_Combined'!F225</f>
        <v>4890</v>
      </c>
      <c r="G225" t="str">
        <f>'Assessed Non-TIF_Combined'!G225</f>
        <v>Okoboji</v>
      </c>
      <c r="H225" s="8">
        <f>SUMPRODUCT(SUMIFS(TaxableValuation[Taxable Residential],TaxableValuation[Dist],$C225:$E225,TaxableValuation[Tif_NonTIF],$A$4))</f>
        <v>1631734211</v>
      </c>
      <c r="I225" s="8">
        <f>SUMPRODUCT(SUMIFS(TaxableValuation[Taxable Ag Land],TaxableValuation[Dist],$C225:$E225,TaxableValuation[Tif_NonTIF],$A$4))</f>
        <v>87861457</v>
      </c>
      <c r="J225" s="8">
        <f>SUMPRODUCT(SUMIFS(TaxableValuation[Taxable Ag Building],TaxableValuation[Dist],$C225:$E225,TaxableValuation[Tif_NonTIF],$A$4))</f>
        <v>5658343</v>
      </c>
      <c r="K225" s="8">
        <f>SUMPRODUCT(SUMIFS(TaxableValuation[Taxable Commercial],TaxableValuation[Dist],$C225:$E225,TaxableValuation[Tif_NonTIF],$A$4))</f>
        <v>194727955</v>
      </c>
      <c r="L225" s="8">
        <f>SUMPRODUCT(SUMIFS(TaxableValuation[Taxable Industrial],TaxableValuation[Dist],$C225:$E225,TaxableValuation[Tif_NonTIF],$A$4))</f>
        <v>73511832</v>
      </c>
      <c r="M225" s="8">
        <f>SUMPRODUCT(SUMIFS(TaxableValuation[Taxable Reserved],TaxableValuation[Dist],$C225:$E225,TaxableValuation[Tif_NonTIF],$A$4))</f>
        <v>0</v>
      </c>
      <c r="N225" s="8">
        <f>SUMPRODUCT(SUMIFS(TaxableValuation[Taxable Reserved2],TaxableValuation[Dist],$C225:$E225,TaxableValuation[Tif_NonTIF],$A$4))</f>
        <v>0</v>
      </c>
      <c r="O225" s="8">
        <f>SUMPRODUCT(SUMIFS(TaxableValuation[Taxable Railroads],TaxableValuation[Dist],$C225:$E225,TaxableValuation[Tif_NonTIF],$A$4))</f>
        <v>0</v>
      </c>
      <c r="P225" s="8">
        <f>SUMPRODUCT(SUMIFS(TaxableValuation[Taxable Utilities],TaxableValuation[Dist],$C225:$E225,TaxableValuation[Tif_NonTIF],$A$4))</f>
        <v>9211053</v>
      </c>
      <c r="Q225" s="8">
        <f>SUMPRODUCT(SUMIFS(TaxableValuation[Taxable Other],TaxableValuation[Dist],$C225:$E225,TaxableValuation[Tif_NonTIF],$A$4))</f>
        <v>0</v>
      </c>
      <c r="R225" s="8">
        <f>SUMPRODUCT(SUMIFS(TaxableValuation[Taxable Gross],TaxableValuation[Dist],$C225:$E225,TaxableValuation[Tif_NonTIF],$A$4))</f>
        <v>2002704851</v>
      </c>
      <c r="S225" s="8">
        <f>SUMPRODUCT(SUMIFS(TaxableValuation[Taxable Military Exempt],TaxableValuation[Dist],$C225:$E225,TaxableValuation[Tif_NonTIF],$A$4))</f>
        <v>1298213</v>
      </c>
      <c r="T225" s="8">
        <f>SUMPRODUCT(SUMIFS(TaxableValuation[Taxable Homestead Exempt],TaxableValuation[Dist],$C225:$E225,TaxableValuation[Tif_NonTIF],$A$4))</f>
        <v>4478500</v>
      </c>
      <c r="U225" s="8">
        <f>SUMPRODUCT(SUMIFS(TaxableValuation[Taxable Net],TaxableValuation[Dist],$C225:$E225,TaxableValuation[Tif_NonTIF],$A$4))</f>
        <v>1996928138</v>
      </c>
      <c r="V225" s="8">
        <f>SUMPRODUCT(SUMIFS(TaxableValuation[Taxable Gas &amp; Elec Utilities],TaxableValuation[Dist],$C225:$E225,TaxableValuation[Tif_NonTIF],$A$4))</f>
        <v>6656723</v>
      </c>
      <c r="W225" s="8">
        <f t="shared" si="3"/>
        <v>2003584861</v>
      </c>
    </row>
    <row r="226" spans="1:23" x14ac:dyDescent="0.25">
      <c r="A226">
        <f>'Assessed Non-TIF_Combined'!A226</f>
        <v>2026</v>
      </c>
      <c r="B226" t="str">
        <f>'Assessed Non-TIF_Combined'!B226</f>
        <v>10</v>
      </c>
      <c r="C226" t="str">
        <f>'Assessed Non-TIF_Combined'!C226</f>
        <v>4905</v>
      </c>
      <c r="D226" t="str">
        <f>'Assessed Non-TIF_Combined'!D226</f>
        <v/>
      </c>
      <c r="E226" t="str">
        <f>'Assessed Non-TIF_Combined'!E226</f>
        <v/>
      </c>
      <c r="F226" t="str">
        <f>'Assessed Non-TIF_Combined'!F226</f>
        <v>4905</v>
      </c>
      <c r="G226" t="str">
        <f>'Assessed Non-TIF_Combined'!G226</f>
        <v>Olin</v>
      </c>
      <c r="H226" s="8">
        <f>SUMPRODUCT(SUMIFS(TaxableValuation[Taxable Residential],TaxableValuation[Dist],$C226:$E226,TaxableValuation[Tif_NonTIF],$A$4))</f>
        <v>44365194</v>
      </c>
      <c r="I226" s="8">
        <f>SUMPRODUCT(SUMIFS(TaxableValuation[Taxable Ag Land],TaxableValuation[Dist],$C226:$E226,TaxableValuation[Tif_NonTIF],$A$4))</f>
        <v>61474991</v>
      </c>
      <c r="J226" s="8">
        <f>SUMPRODUCT(SUMIFS(TaxableValuation[Taxable Ag Building],TaxableValuation[Dist],$C226:$E226,TaxableValuation[Tif_NonTIF],$A$4))</f>
        <v>4778339</v>
      </c>
      <c r="K226" s="8">
        <f>SUMPRODUCT(SUMIFS(TaxableValuation[Taxable Commercial],TaxableValuation[Dist],$C226:$E226,TaxableValuation[Tif_NonTIF],$A$4))</f>
        <v>6137562</v>
      </c>
      <c r="L226" s="8">
        <f>SUMPRODUCT(SUMIFS(TaxableValuation[Taxable Industrial],TaxableValuation[Dist],$C226:$E226,TaxableValuation[Tif_NonTIF],$A$4))</f>
        <v>0</v>
      </c>
      <c r="M226" s="8">
        <f>SUMPRODUCT(SUMIFS(TaxableValuation[Taxable Reserved],TaxableValuation[Dist],$C226:$E226,TaxableValuation[Tif_NonTIF],$A$4))</f>
        <v>0</v>
      </c>
      <c r="N226" s="8">
        <f>SUMPRODUCT(SUMIFS(TaxableValuation[Taxable Reserved2],TaxableValuation[Dist],$C226:$E226,TaxableValuation[Tif_NonTIF],$A$4))</f>
        <v>0</v>
      </c>
      <c r="O226" s="8">
        <f>SUMPRODUCT(SUMIFS(TaxableValuation[Taxable Railroads],TaxableValuation[Dist],$C226:$E226,TaxableValuation[Tif_NonTIF],$A$4))</f>
        <v>0</v>
      </c>
      <c r="P226" s="8">
        <f>SUMPRODUCT(SUMIFS(TaxableValuation[Taxable Utilities],TaxableValuation[Dist],$C226:$E226,TaxableValuation[Tif_NonTIF],$A$4))</f>
        <v>7950713</v>
      </c>
      <c r="Q226" s="8">
        <f>SUMPRODUCT(SUMIFS(TaxableValuation[Taxable Other],TaxableValuation[Dist],$C226:$E226,TaxableValuation[Tif_NonTIF],$A$4))</f>
        <v>0</v>
      </c>
      <c r="R226" s="8">
        <f>SUMPRODUCT(SUMIFS(TaxableValuation[Taxable Gross],TaxableValuation[Dist],$C226:$E226,TaxableValuation[Tif_NonTIF],$A$4))</f>
        <v>124706799</v>
      </c>
      <c r="S226" s="8">
        <f>SUMPRODUCT(SUMIFS(TaxableValuation[Taxable Military Exempt],TaxableValuation[Dist],$C226:$E226,TaxableValuation[Tif_NonTIF],$A$4))</f>
        <v>288000</v>
      </c>
      <c r="T226" s="8">
        <f>SUMPRODUCT(SUMIFS(TaxableValuation[Taxable Homestead Exempt],TaxableValuation[Dist],$C226:$E226,TaxableValuation[Tif_NonTIF],$A$4))</f>
        <v>1085500</v>
      </c>
      <c r="U226" s="8">
        <f>SUMPRODUCT(SUMIFS(TaxableValuation[Taxable Net],TaxableValuation[Dist],$C226:$E226,TaxableValuation[Tif_NonTIF],$A$4))</f>
        <v>123333299</v>
      </c>
      <c r="V226" s="8">
        <f>SUMPRODUCT(SUMIFS(TaxableValuation[Taxable Gas &amp; Elec Utilities],TaxableValuation[Dist],$C226:$E226,TaxableValuation[Tif_NonTIF],$A$4))</f>
        <v>2446150</v>
      </c>
      <c r="W226" s="8">
        <f t="shared" si="3"/>
        <v>125779449</v>
      </c>
    </row>
    <row r="227" spans="1:23" x14ac:dyDescent="0.25">
      <c r="A227">
        <f>'Assessed Non-TIF_Combined'!A227</f>
        <v>2026</v>
      </c>
      <c r="B227" t="str">
        <f>'Assessed Non-TIF_Combined'!B227</f>
        <v>13</v>
      </c>
      <c r="C227" t="str">
        <f>'Assessed Non-TIF_Combined'!C227</f>
        <v>4978</v>
      </c>
      <c r="D227" t="str">
        <f>'Assessed Non-TIF_Combined'!D227</f>
        <v/>
      </c>
      <c r="E227" t="str">
        <f>'Assessed Non-TIF_Combined'!E227</f>
        <v/>
      </c>
      <c r="F227" t="str">
        <f>'Assessed Non-TIF_Combined'!F227</f>
        <v>4978</v>
      </c>
      <c r="G227" t="str">
        <f>'Assessed Non-TIF_Combined'!G227</f>
        <v>Orient-Macksburg</v>
      </c>
      <c r="H227" s="8">
        <f>SUMPRODUCT(SUMIFS(TaxableValuation[Taxable Residential],TaxableValuation[Dist],$C227:$E227,TaxableValuation[Tif_NonTIF],$A$4))</f>
        <v>38175290</v>
      </c>
      <c r="I227" s="8">
        <f>SUMPRODUCT(SUMIFS(TaxableValuation[Taxable Ag Land],TaxableValuation[Dist],$C227:$E227,TaxableValuation[Tif_NonTIF],$A$4))</f>
        <v>98866242</v>
      </c>
      <c r="J227" s="8">
        <f>SUMPRODUCT(SUMIFS(TaxableValuation[Taxable Ag Building],TaxableValuation[Dist],$C227:$E227,TaxableValuation[Tif_NonTIF],$A$4))</f>
        <v>4844420</v>
      </c>
      <c r="K227" s="8">
        <f>SUMPRODUCT(SUMIFS(TaxableValuation[Taxable Commercial],TaxableValuation[Dist],$C227:$E227,TaxableValuation[Tif_NonTIF],$A$4))</f>
        <v>2973939</v>
      </c>
      <c r="L227" s="8">
        <f>SUMPRODUCT(SUMIFS(TaxableValuation[Taxable Industrial],TaxableValuation[Dist],$C227:$E227,TaxableValuation[Tif_NonTIF],$A$4))</f>
        <v>45779668</v>
      </c>
      <c r="M227" s="8">
        <f>SUMPRODUCT(SUMIFS(TaxableValuation[Taxable Reserved],TaxableValuation[Dist],$C227:$E227,TaxableValuation[Tif_NonTIF],$A$4))</f>
        <v>0</v>
      </c>
      <c r="N227" s="8">
        <f>SUMPRODUCT(SUMIFS(TaxableValuation[Taxable Reserved2],TaxableValuation[Dist],$C227:$E227,TaxableValuation[Tif_NonTIF],$A$4))</f>
        <v>0</v>
      </c>
      <c r="O227" s="8">
        <f>SUMPRODUCT(SUMIFS(TaxableValuation[Taxable Railroads],TaxableValuation[Dist],$C227:$E227,TaxableValuation[Tif_NonTIF],$A$4))</f>
        <v>0</v>
      </c>
      <c r="P227" s="8">
        <f>SUMPRODUCT(SUMIFS(TaxableValuation[Taxable Utilities],TaxableValuation[Dist],$C227:$E227,TaxableValuation[Tif_NonTIF],$A$4))</f>
        <v>13039883</v>
      </c>
      <c r="Q227" s="8">
        <f>SUMPRODUCT(SUMIFS(TaxableValuation[Taxable Other],TaxableValuation[Dist],$C227:$E227,TaxableValuation[Tif_NonTIF],$A$4))</f>
        <v>0</v>
      </c>
      <c r="R227" s="8">
        <f>SUMPRODUCT(SUMIFS(TaxableValuation[Taxable Gross],TaxableValuation[Dist],$C227:$E227,TaxableValuation[Tif_NonTIF],$A$4))</f>
        <v>203679442</v>
      </c>
      <c r="S227" s="8">
        <f>SUMPRODUCT(SUMIFS(TaxableValuation[Taxable Military Exempt],TaxableValuation[Dist],$C227:$E227,TaxableValuation[Tif_NonTIF],$A$4))</f>
        <v>198817</v>
      </c>
      <c r="T227" s="8">
        <f>SUMPRODUCT(SUMIFS(TaxableValuation[Taxable Homestead Exempt],TaxableValuation[Dist],$C227:$E227,TaxableValuation[Tif_NonTIF],$A$4))</f>
        <v>617294</v>
      </c>
      <c r="U227" s="8">
        <f>SUMPRODUCT(SUMIFS(TaxableValuation[Taxable Net],TaxableValuation[Dist],$C227:$E227,TaxableValuation[Tif_NonTIF],$A$4))</f>
        <v>202863331</v>
      </c>
      <c r="V227" s="8">
        <f>SUMPRODUCT(SUMIFS(TaxableValuation[Taxable Gas &amp; Elec Utilities],TaxableValuation[Dist],$C227:$E227,TaxableValuation[Tif_NonTIF],$A$4))</f>
        <v>18260752</v>
      </c>
      <c r="W227" s="8">
        <f t="shared" si="3"/>
        <v>221124083</v>
      </c>
    </row>
    <row r="228" spans="1:23" x14ac:dyDescent="0.25">
      <c r="A228">
        <f>'Assessed Non-TIF_Combined'!A228</f>
        <v>2026</v>
      </c>
      <c r="B228" t="str">
        <f>'Assessed Non-TIF_Combined'!B228</f>
        <v>07</v>
      </c>
      <c r="C228" t="str">
        <f>'Assessed Non-TIF_Combined'!C228</f>
        <v>4995</v>
      </c>
      <c r="D228" t="str">
        <f>'Assessed Non-TIF_Combined'!D228</f>
        <v/>
      </c>
      <c r="E228" t="str">
        <f>'Assessed Non-TIF_Combined'!E228</f>
        <v/>
      </c>
      <c r="F228" t="str">
        <f>'Assessed Non-TIF_Combined'!F228</f>
        <v>4995</v>
      </c>
      <c r="G228" t="str">
        <f>'Assessed Non-TIF_Combined'!G228</f>
        <v>Osage</v>
      </c>
      <c r="H228" s="8">
        <f>SUMPRODUCT(SUMIFS(TaxableValuation[Taxable Residential],TaxableValuation[Dist],$C228:$E228,TaxableValuation[Tif_NonTIF],$A$4))</f>
        <v>208906109</v>
      </c>
      <c r="I228" s="8">
        <f>SUMPRODUCT(SUMIFS(TaxableValuation[Taxable Ag Land],TaxableValuation[Dist],$C228:$E228,TaxableValuation[Tif_NonTIF],$A$4))</f>
        <v>181018289</v>
      </c>
      <c r="J228" s="8">
        <f>SUMPRODUCT(SUMIFS(TaxableValuation[Taxable Ag Building],TaxableValuation[Dist],$C228:$E228,TaxableValuation[Tif_NonTIF],$A$4))</f>
        <v>19208956</v>
      </c>
      <c r="K228" s="8">
        <f>SUMPRODUCT(SUMIFS(TaxableValuation[Taxable Commercial],TaxableValuation[Dist],$C228:$E228,TaxableValuation[Tif_NonTIF],$A$4))</f>
        <v>17822710</v>
      </c>
      <c r="L228" s="8">
        <f>SUMPRODUCT(SUMIFS(TaxableValuation[Taxable Industrial],TaxableValuation[Dist],$C228:$E228,TaxableValuation[Tif_NonTIF],$A$4))</f>
        <v>1838233</v>
      </c>
      <c r="M228" s="8">
        <f>SUMPRODUCT(SUMIFS(TaxableValuation[Taxable Reserved],TaxableValuation[Dist],$C228:$E228,TaxableValuation[Tif_NonTIF],$A$4))</f>
        <v>0</v>
      </c>
      <c r="N228" s="8">
        <f>SUMPRODUCT(SUMIFS(TaxableValuation[Taxable Reserved2],TaxableValuation[Dist],$C228:$E228,TaxableValuation[Tif_NonTIF],$A$4))</f>
        <v>0</v>
      </c>
      <c r="O228" s="8">
        <f>SUMPRODUCT(SUMIFS(TaxableValuation[Taxable Railroads],TaxableValuation[Dist],$C228:$E228,TaxableValuation[Tif_NonTIF],$A$4))</f>
        <v>3708773</v>
      </c>
      <c r="P228" s="8">
        <f>SUMPRODUCT(SUMIFS(TaxableValuation[Taxable Utilities],TaxableValuation[Dist],$C228:$E228,TaxableValuation[Tif_NonTIF],$A$4))</f>
        <v>12073119</v>
      </c>
      <c r="Q228" s="8">
        <f>SUMPRODUCT(SUMIFS(TaxableValuation[Taxable Other],TaxableValuation[Dist],$C228:$E228,TaxableValuation[Tif_NonTIF],$A$4))</f>
        <v>0</v>
      </c>
      <c r="R228" s="8">
        <f>SUMPRODUCT(SUMIFS(TaxableValuation[Taxable Gross],TaxableValuation[Dist],$C228:$E228,TaxableValuation[Tif_NonTIF],$A$4))</f>
        <v>444576189</v>
      </c>
      <c r="S228" s="8">
        <f>SUMPRODUCT(SUMIFS(TaxableValuation[Taxable Military Exempt],TaxableValuation[Dist],$C228:$E228,TaxableValuation[Tif_NonTIF],$A$4))</f>
        <v>1020000</v>
      </c>
      <c r="T228" s="8">
        <f>SUMPRODUCT(SUMIFS(TaxableValuation[Taxable Homestead Exempt],TaxableValuation[Dist],$C228:$E228,TaxableValuation[Tif_NonTIF],$A$4))</f>
        <v>3737500</v>
      </c>
      <c r="U228" s="8">
        <f>SUMPRODUCT(SUMIFS(TaxableValuation[Taxable Net],TaxableValuation[Dist],$C228:$E228,TaxableValuation[Tif_NonTIF],$A$4))</f>
        <v>439818689</v>
      </c>
      <c r="V228" s="8">
        <f>SUMPRODUCT(SUMIFS(TaxableValuation[Taxable Gas &amp; Elec Utilities],TaxableValuation[Dist],$C228:$E228,TaxableValuation[Tif_NonTIF],$A$4))</f>
        <v>2071329</v>
      </c>
      <c r="W228" s="8">
        <f t="shared" si="3"/>
        <v>441890018</v>
      </c>
    </row>
    <row r="229" spans="1:23" x14ac:dyDescent="0.25">
      <c r="A229">
        <f>'Assessed Non-TIF_Combined'!A229</f>
        <v>2026</v>
      </c>
      <c r="B229" t="str">
        <f>'Assessed Non-TIF_Combined'!B229</f>
        <v>15</v>
      </c>
      <c r="C229" t="str">
        <f>'Assessed Non-TIF_Combined'!C229</f>
        <v>5013</v>
      </c>
      <c r="D229" t="str">
        <f>'Assessed Non-TIF_Combined'!D229</f>
        <v/>
      </c>
      <c r="E229" t="str">
        <f>'Assessed Non-TIF_Combined'!E229</f>
        <v/>
      </c>
      <c r="F229" t="str">
        <f>'Assessed Non-TIF_Combined'!F229</f>
        <v>5013</v>
      </c>
      <c r="G229" t="str">
        <f>'Assessed Non-TIF_Combined'!G229</f>
        <v>Oskaloosa</v>
      </c>
      <c r="H229" s="8">
        <f>SUMPRODUCT(SUMIFS(TaxableValuation[Taxable Residential],TaxableValuation[Dist],$C229:$E229,TaxableValuation[Tif_NonTIF],$A$4))</f>
        <v>417700429</v>
      </c>
      <c r="I229" s="8">
        <f>SUMPRODUCT(SUMIFS(TaxableValuation[Taxable Ag Land],TaxableValuation[Dist],$C229:$E229,TaxableValuation[Tif_NonTIF],$A$4))</f>
        <v>117377282</v>
      </c>
      <c r="J229" s="8">
        <f>SUMPRODUCT(SUMIFS(TaxableValuation[Taxable Ag Building],TaxableValuation[Dist],$C229:$E229,TaxableValuation[Tif_NonTIF],$A$4))</f>
        <v>10432264</v>
      </c>
      <c r="K229" s="8">
        <f>SUMPRODUCT(SUMIFS(TaxableValuation[Taxable Commercial],TaxableValuation[Dist],$C229:$E229,TaxableValuation[Tif_NonTIF],$A$4))</f>
        <v>96047036</v>
      </c>
      <c r="L229" s="8">
        <f>SUMPRODUCT(SUMIFS(TaxableValuation[Taxable Industrial],TaxableValuation[Dist],$C229:$E229,TaxableValuation[Tif_NonTIF],$A$4))</f>
        <v>51212953</v>
      </c>
      <c r="M229" s="8">
        <f>SUMPRODUCT(SUMIFS(TaxableValuation[Taxable Reserved],TaxableValuation[Dist],$C229:$E229,TaxableValuation[Tif_NonTIF],$A$4))</f>
        <v>0</v>
      </c>
      <c r="N229" s="8">
        <f>SUMPRODUCT(SUMIFS(TaxableValuation[Taxable Reserved2],TaxableValuation[Dist],$C229:$E229,TaxableValuation[Tif_NonTIF],$A$4))</f>
        <v>0</v>
      </c>
      <c r="O229" s="8">
        <f>SUMPRODUCT(SUMIFS(TaxableValuation[Taxable Railroads],TaxableValuation[Dist],$C229:$E229,TaxableValuation[Tif_NonTIF],$A$4))</f>
        <v>14003019</v>
      </c>
      <c r="P229" s="8">
        <f>SUMPRODUCT(SUMIFS(TaxableValuation[Taxable Utilities],TaxableValuation[Dist],$C229:$E229,TaxableValuation[Tif_NonTIF],$A$4))</f>
        <v>34980518</v>
      </c>
      <c r="Q229" s="8">
        <f>SUMPRODUCT(SUMIFS(TaxableValuation[Taxable Other],TaxableValuation[Dist],$C229:$E229,TaxableValuation[Tif_NonTIF],$A$4))</f>
        <v>0</v>
      </c>
      <c r="R229" s="8">
        <f>SUMPRODUCT(SUMIFS(TaxableValuation[Taxable Gross],TaxableValuation[Dist],$C229:$E229,TaxableValuation[Tif_NonTIF],$A$4))</f>
        <v>741753501</v>
      </c>
      <c r="S229" s="8">
        <f>SUMPRODUCT(SUMIFS(TaxableValuation[Taxable Military Exempt],TaxableValuation[Dist],$C229:$E229,TaxableValuation[Tif_NonTIF],$A$4))</f>
        <v>1872000</v>
      </c>
      <c r="T229" s="8">
        <f>SUMPRODUCT(SUMIFS(TaxableValuation[Taxable Homestead Exempt],TaxableValuation[Dist],$C229:$E229,TaxableValuation[Tif_NonTIF],$A$4))</f>
        <v>3360500</v>
      </c>
      <c r="U229" s="8">
        <f>SUMPRODUCT(SUMIFS(TaxableValuation[Taxable Net],TaxableValuation[Dist],$C229:$E229,TaxableValuation[Tif_NonTIF],$A$4))</f>
        <v>736521001</v>
      </c>
      <c r="V229" s="8">
        <f>SUMPRODUCT(SUMIFS(TaxableValuation[Taxable Gas &amp; Elec Utilities],TaxableValuation[Dist],$C229:$E229,TaxableValuation[Tif_NonTIF],$A$4))</f>
        <v>32020350</v>
      </c>
      <c r="W229" s="8">
        <f t="shared" si="3"/>
        <v>768541351</v>
      </c>
    </row>
    <row r="230" spans="1:23" x14ac:dyDescent="0.25">
      <c r="A230">
        <f>'Assessed Non-TIF_Combined'!A230</f>
        <v>2026</v>
      </c>
      <c r="B230" t="str">
        <f>'Assessed Non-TIF_Combined'!B230</f>
        <v>15</v>
      </c>
      <c r="C230" t="str">
        <f>'Assessed Non-TIF_Combined'!C230</f>
        <v>5049</v>
      </c>
      <c r="D230" t="str">
        <f>'Assessed Non-TIF_Combined'!D230</f>
        <v/>
      </c>
      <c r="E230" t="str">
        <f>'Assessed Non-TIF_Combined'!E230</f>
        <v/>
      </c>
      <c r="F230" t="str">
        <f>'Assessed Non-TIF_Combined'!F230</f>
        <v>5049</v>
      </c>
      <c r="G230" t="str">
        <f>'Assessed Non-TIF_Combined'!G230</f>
        <v>Ottumwa</v>
      </c>
      <c r="H230" s="8">
        <f>SUMPRODUCT(SUMIFS(TaxableValuation[Taxable Residential],TaxableValuation[Dist],$C230:$E230,TaxableValuation[Tif_NonTIF],$A$4))</f>
        <v>604733622</v>
      </c>
      <c r="I230" s="8">
        <f>SUMPRODUCT(SUMIFS(TaxableValuation[Taxable Ag Land],TaxableValuation[Dist],$C230:$E230,TaxableValuation[Tif_NonTIF],$A$4))</f>
        <v>44269448</v>
      </c>
      <c r="J230" s="8">
        <f>SUMPRODUCT(SUMIFS(TaxableValuation[Taxable Ag Building],TaxableValuation[Dist],$C230:$E230,TaxableValuation[Tif_NonTIF],$A$4))</f>
        <v>2253709</v>
      </c>
      <c r="K230" s="8">
        <f>SUMPRODUCT(SUMIFS(TaxableValuation[Taxable Commercial],TaxableValuation[Dist],$C230:$E230,TaxableValuation[Tif_NonTIF],$A$4))</f>
        <v>260432450</v>
      </c>
      <c r="L230" s="8">
        <f>SUMPRODUCT(SUMIFS(TaxableValuation[Taxable Industrial],TaxableValuation[Dist],$C230:$E230,TaxableValuation[Tif_NonTIF],$A$4))</f>
        <v>32657344</v>
      </c>
      <c r="M230" s="8">
        <f>SUMPRODUCT(SUMIFS(TaxableValuation[Taxable Reserved],TaxableValuation[Dist],$C230:$E230,TaxableValuation[Tif_NonTIF],$A$4))</f>
        <v>0</v>
      </c>
      <c r="N230" s="8">
        <f>SUMPRODUCT(SUMIFS(TaxableValuation[Taxable Reserved2],TaxableValuation[Dist],$C230:$E230,TaxableValuation[Tif_NonTIF],$A$4))</f>
        <v>0</v>
      </c>
      <c r="O230" s="8">
        <f>SUMPRODUCT(SUMIFS(TaxableValuation[Taxable Railroads],TaxableValuation[Dist],$C230:$E230,TaxableValuation[Tif_NonTIF],$A$4))</f>
        <v>12010016</v>
      </c>
      <c r="P230" s="8">
        <f>SUMPRODUCT(SUMIFS(TaxableValuation[Taxable Utilities],TaxableValuation[Dist],$C230:$E230,TaxableValuation[Tif_NonTIF],$A$4))</f>
        <v>6622181</v>
      </c>
      <c r="Q230" s="8">
        <f>SUMPRODUCT(SUMIFS(TaxableValuation[Taxable Other],TaxableValuation[Dist],$C230:$E230,TaxableValuation[Tif_NonTIF],$A$4))</f>
        <v>0</v>
      </c>
      <c r="R230" s="8">
        <f>SUMPRODUCT(SUMIFS(TaxableValuation[Taxable Gross],TaxableValuation[Dist],$C230:$E230,TaxableValuation[Tif_NonTIF],$A$4))</f>
        <v>962978770</v>
      </c>
      <c r="S230" s="8">
        <f>SUMPRODUCT(SUMIFS(TaxableValuation[Taxable Military Exempt],TaxableValuation[Dist],$C230:$E230,TaxableValuation[Tif_NonTIF],$A$4))</f>
        <v>3837360</v>
      </c>
      <c r="T230" s="8">
        <f>SUMPRODUCT(SUMIFS(TaxableValuation[Taxable Homestead Exempt],TaxableValuation[Dist],$C230:$E230,TaxableValuation[Tif_NonTIF],$A$4))</f>
        <v>11602699</v>
      </c>
      <c r="U230" s="8">
        <f>SUMPRODUCT(SUMIFS(TaxableValuation[Taxable Net],TaxableValuation[Dist],$C230:$E230,TaxableValuation[Tif_NonTIF],$A$4))</f>
        <v>947538711</v>
      </c>
      <c r="V230" s="8">
        <f>SUMPRODUCT(SUMIFS(TaxableValuation[Taxable Gas &amp; Elec Utilities],TaxableValuation[Dist],$C230:$E230,TaxableValuation[Tif_NonTIF],$A$4))</f>
        <v>29314121</v>
      </c>
      <c r="W230" s="8">
        <f t="shared" si="3"/>
        <v>976852832</v>
      </c>
    </row>
    <row r="231" spans="1:23" x14ac:dyDescent="0.25">
      <c r="A231">
        <f>'Assessed Non-TIF_Combined'!A231</f>
        <v>2026</v>
      </c>
      <c r="B231" t="str">
        <f>'Assessed Non-TIF_Combined'!B231</f>
        <v>11</v>
      </c>
      <c r="C231" t="str">
        <f>'Assessed Non-TIF_Combined'!C231</f>
        <v>5121</v>
      </c>
      <c r="D231" t="str">
        <f>'Assessed Non-TIF_Combined'!D231</f>
        <v/>
      </c>
      <c r="E231" t="str">
        <f>'Assessed Non-TIF_Combined'!E231</f>
        <v/>
      </c>
      <c r="F231" t="str">
        <f>'Assessed Non-TIF_Combined'!F231</f>
        <v>5121</v>
      </c>
      <c r="G231" t="str">
        <f>'Assessed Non-TIF_Combined'!G231</f>
        <v>Panorama</v>
      </c>
      <c r="H231" s="8">
        <f>SUMPRODUCT(SUMIFS(TaxableValuation[Taxable Residential],TaxableValuation[Dist],$C231:$E231,TaxableValuation[Tif_NonTIF],$A$4))</f>
        <v>346911338</v>
      </c>
      <c r="I231" s="8">
        <f>SUMPRODUCT(SUMIFS(TaxableValuation[Taxable Ag Land],TaxableValuation[Dist],$C231:$E231,TaxableValuation[Tif_NonTIF],$A$4))</f>
        <v>136018026</v>
      </c>
      <c r="J231" s="8">
        <f>SUMPRODUCT(SUMIFS(TaxableValuation[Taxable Ag Building],TaxableValuation[Dist],$C231:$E231,TaxableValuation[Tif_NonTIF],$A$4))</f>
        <v>6058680</v>
      </c>
      <c r="K231" s="8">
        <f>SUMPRODUCT(SUMIFS(TaxableValuation[Taxable Commercial],TaxableValuation[Dist],$C231:$E231,TaxableValuation[Tif_NonTIF],$A$4))</f>
        <v>25957012</v>
      </c>
      <c r="L231" s="8">
        <f>SUMPRODUCT(SUMIFS(TaxableValuation[Taxable Industrial],TaxableValuation[Dist],$C231:$E231,TaxableValuation[Tif_NonTIF],$A$4))</f>
        <v>1247357</v>
      </c>
      <c r="M231" s="8">
        <f>SUMPRODUCT(SUMIFS(TaxableValuation[Taxable Reserved],TaxableValuation[Dist],$C231:$E231,TaxableValuation[Tif_NonTIF],$A$4))</f>
        <v>0</v>
      </c>
      <c r="N231" s="8">
        <f>SUMPRODUCT(SUMIFS(TaxableValuation[Taxable Reserved2],TaxableValuation[Dist],$C231:$E231,TaxableValuation[Tif_NonTIF],$A$4))</f>
        <v>0</v>
      </c>
      <c r="O231" s="8">
        <f>SUMPRODUCT(SUMIFS(TaxableValuation[Taxable Railroads],TaxableValuation[Dist],$C231:$E231,TaxableValuation[Tif_NonTIF],$A$4))</f>
        <v>0</v>
      </c>
      <c r="P231" s="8">
        <f>SUMPRODUCT(SUMIFS(TaxableValuation[Taxable Utilities],TaxableValuation[Dist],$C231:$E231,TaxableValuation[Tif_NonTIF],$A$4))</f>
        <v>22221684</v>
      </c>
      <c r="Q231" s="8">
        <f>SUMPRODUCT(SUMIFS(TaxableValuation[Taxable Other],TaxableValuation[Dist],$C231:$E231,TaxableValuation[Tif_NonTIF],$A$4))</f>
        <v>0</v>
      </c>
      <c r="R231" s="8">
        <f>SUMPRODUCT(SUMIFS(TaxableValuation[Taxable Gross],TaxableValuation[Dist],$C231:$E231,TaxableValuation[Tif_NonTIF],$A$4))</f>
        <v>538414097</v>
      </c>
      <c r="S231" s="8">
        <f>SUMPRODUCT(SUMIFS(TaxableValuation[Taxable Military Exempt],TaxableValuation[Dist],$C231:$E231,TaxableValuation[Tif_NonTIF],$A$4))</f>
        <v>920000</v>
      </c>
      <c r="T231" s="8">
        <f>SUMPRODUCT(SUMIFS(TaxableValuation[Taxable Homestead Exempt],TaxableValuation[Dist],$C231:$E231,TaxableValuation[Tif_NonTIF],$A$4))</f>
        <v>3094000</v>
      </c>
      <c r="U231" s="8">
        <f>SUMPRODUCT(SUMIFS(TaxableValuation[Taxable Net],TaxableValuation[Dist],$C231:$E231,TaxableValuation[Tif_NonTIF],$A$4))</f>
        <v>534400097</v>
      </c>
      <c r="V231" s="8">
        <f>SUMPRODUCT(SUMIFS(TaxableValuation[Taxable Gas &amp; Elec Utilities],TaxableValuation[Dist],$C231:$E231,TaxableValuation[Tif_NonTIF],$A$4))</f>
        <v>5026852</v>
      </c>
      <c r="W231" s="8">
        <f t="shared" si="3"/>
        <v>539426949</v>
      </c>
    </row>
    <row r="232" spans="1:23" x14ac:dyDescent="0.25">
      <c r="A232">
        <f>'Assessed Non-TIF_Combined'!A232</f>
        <v>2026</v>
      </c>
      <c r="B232" t="str">
        <f>'Assessed Non-TIF_Combined'!B232</f>
        <v>05</v>
      </c>
      <c r="C232" t="str">
        <f>'Assessed Non-TIF_Combined'!C232</f>
        <v>5139</v>
      </c>
      <c r="D232" t="str">
        <f>'Assessed Non-TIF_Combined'!D232</f>
        <v/>
      </c>
      <c r="E232" t="str">
        <f>'Assessed Non-TIF_Combined'!E232</f>
        <v/>
      </c>
      <c r="F232" t="str">
        <f>'Assessed Non-TIF_Combined'!F232</f>
        <v>5139</v>
      </c>
      <c r="G232" t="str">
        <f>'Assessed Non-TIF_Combined'!G232</f>
        <v>Paton-Churdan</v>
      </c>
      <c r="H232" s="8">
        <f>SUMPRODUCT(SUMIFS(TaxableValuation[Taxable Residential],TaxableValuation[Dist],$C232:$E232,TaxableValuation[Tif_NonTIF],$A$4))</f>
        <v>27608214</v>
      </c>
      <c r="I232" s="8">
        <f>SUMPRODUCT(SUMIFS(TaxableValuation[Taxable Ag Land],TaxableValuation[Dist],$C232:$E232,TaxableValuation[Tif_NonTIF],$A$4))</f>
        <v>103403393</v>
      </c>
      <c r="J232" s="8">
        <f>SUMPRODUCT(SUMIFS(TaxableValuation[Taxable Ag Building],TaxableValuation[Dist],$C232:$E232,TaxableValuation[Tif_NonTIF],$A$4))</f>
        <v>6008382</v>
      </c>
      <c r="K232" s="8">
        <f>SUMPRODUCT(SUMIFS(TaxableValuation[Taxable Commercial],TaxableValuation[Dist],$C232:$E232,TaxableValuation[Tif_NonTIF],$A$4))</f>
        <v>7526522</v>
      </c>
      <c r="L232" s="8">
        <f>SUMPRODUCT(SUMIFS(TaxableValuation[Taxable Industrial],TaxableValuation[Dist],$C232:$E232,TaxableValuation[Tif_NonTIF],$A$4))</f>
        <v>10062278</v>
      </c>
      <c r="M232" s="8">
        <f>SUMPRODUCT(SUMIFS(TaxableValuation[Taxable Reserved],TaxableValuation[Dist],$C232:$E232,TaxableValuation[Tif_NonTIF],$A$4))</f>
        <v>0</v>
      </c>
      <c r="N232" s="8">
        <f>SUMPRODUCT(SUMIFS(TaxableValuation[Taxable Reserved2],TaxableValuation[Dist],$C232:$E232,TaxableValuation[Tif_NonTIF],$A$4))</f>
        <v>0</v>
      </c>
      <c r="O232" s="8">
        <f>SUMPRODUCT(SUMIFS(TaxableValuation[Taxable Railroads],TaxableValuation[Dist],$C232:$E232,TaxableValuation[Tif_NonTIF],$A$4))</f>
        <v>6208856</v>
      </c>
      <c r="P232" s="8">
        <f>SUMPRODUCT(SUMIFS(TaxableValuation[Taxable Utilities],TaxableValuation[Dist],$C232:$E232,TaxableValuation[Tif_NonTIF],$A$4))</f>
        <v>30900</v>
      </c>
      <c r="Q232" s="8">
        <f>SUMPRODUCT(SUMIFS(TaxableValuation[Taxable Other],TaxableValuation[Dist],$C232:$E232,TaxableValuation[Tif_NonTIF],$A$4))</f>
        <v>0</v>
      </c>
      <c r="R232" s="8">
        <f>SUMPRODUCT(SUMIFS(TaxableValuation[Taxable Gross],TaxableValuation[Dist],$C232:$E232,TaxableValuation[Tif_NonTIF],$A$4))</f>
        <v>160848545</v>
      </c>
      <c r="S232" s="8">
        <f>SUMPRODUCT(SUMIFS(TaxableValuation[Taxable Military Exempt],TaxableValuation[Dist],$C232:$E232,TaxableValuation[Tif_NonTIF],$A$4))</f>
        <v>216000</v>
      </c>
      <c r="T232" s="8">
        <f>SUMPRODUCT(SUMIFS(TaxableValuation[Taxable Homestead Exempt],TaxableValuation[Dist],$C232:$E232,TaxableValuation[Tif_NonTIF],$A$4))</f>
        <v>604500</v>
      </c>
      <c r="U232" s="8">
        <f>SUMPRODUCT(SUMIFS(TaxableValuation[Taxable Net],TaxableValuation[Dist],$C232:$E232,TaxableValuation[Tif_NonTIF],$A$4))</f>
        <v>160028045</v>
      </c>
      <c r="V232" s="8">
        <f>SUMPRODUCT(SUMIFS(TaxableValuation[Taxable Gas &amp; Elec Utilities],TaxableValuation[Dist],$C232:$E232,TaxableValuation[Tif_NonTIF],$A$4))</f>
        <v>1215194</v>
      </c>
      <c r="W232" s="8">
        <f t="shared" si="3"/>
        <v>161243239</v>
      </c>
    </row>
    <row r="233" spans="1:23" x14ac:dyDescent="0.25">
      <c r="A233">
        <f>'Assessed Non-TIF_Combined'!A233</f>
        <v>2026</v>
      </c>
      <c r="B233" t="str">
        <f>'Assessed Non-TIF_Combined'!B233</f>
        <v>11</v>
      </c>
      <c r="C233" t="str">
        <f>'Assessed Non-TIF_Combined'!C233</f>
        <v>5319</v>
      </c>
      <c r="D233" t="str">
        <f>'Assessed Non-TIF_Combined'!D233</f>
        <v/>
      </c>
      <c r="E233" t="str">
        <f>'Assessed Non-TIF_Combined'!E233</f>
        <v/>
      </c>
      <c r="F233" t="str">
        <f>'Assessed Non-TIF_Combined'!F233</f>
        <v>5160</v>
      </c>
      <c r="G233" t="str">
        <f>'Assessed Non-TIF_Combined'!G233</f>
        <v>PCM</v>
      </c>
      <c r="H233" s="8">
        <f>SUMPRODUCT(SUMIFS(TaxableValuation[Taxable Residential],TaxableValuation[Dist],$C233:$E233,TaxableValuation[Tif_NonTIF],$A$4))</f>
        <v>221367079</v>
      </c>
      <c r="I233" s="8">
        <f>SUMPRODUCT(SUMIFS(TaxableValuation[Taxable Ag Land],TaxableValuation[Dist],$C233:$E233,TaxableValuation[Tif_NonTIF],$A$4))</f>
        <v>129569474</v>
      </c>
      <c r="J233" s="8">
        <f>SUMPRODUCT(SUMIFS(TaxableValuation[Taxable Ag Building],TaxableValuation[Dist],$C233:$E233,TaxableValuation[Tif_NonTIF],$A$4))</f>
        <v>5247547</v>
      </c>
      <c r="K233" s="8">
        <f>SUMPRODUCT(SUMIFS(TaxableValuation[Taxable Commercial],TaxableValuation[Dist],$C233:$E233,TaxableValuation[Tif_NonTIF],$A$4))</f>
        <v>27866616</v>
      </c>
      <c r="L233" s="8">
        <f>SUMPRODUCT(SUMIFS(TaxableValuation[Taxable Industrial],TaxableValuation[Dist],$C233:$E233,TaxableValuation[Tif_NonTIF],$A$4))</f>
        <v>2217834</v>
      </c>
      <c r="M233" s="8">
        <f>SUMPRODUCT(SUMIFS(TaxableValuation[Taxable Reserved],TaxableValuation[Dist],$C233:$E233,TaxableValuation[Tif_NonTIF],$A$4))</f>
        <v>0</v>
      </c>
      <c r="N233" s="8">
        <f>SUMPRODUCT(SUMIFS(TaxableValuation[Taxable Reserved2],TaxableValuation[Dist],$C233:$E233,TaxableValuation[Tif_NonTIF],$A$4))</f>
        <v>0</v>
      </c>
      <c r="O233" s="8">
        <f>SUMPRODUCT(SUMIFS(TaxableValuation[Taxable Railroads],TaxableValuation[Dist],$C233:$E233,TaxableValuation[Tif_NonTIF],$A$4))</f>
        <v>1314996</v>
      </c>
      <c r="P233" s="8">
        <f>SUMPRODUCT(SUMIFS(TaxableValuation[Taxable Utilities],TaxableValuation[Dist],$C233:$E233,TaxableValuation[Tif_NonTIF],$A$4))</f>
        <v>6308575</v>
      </c>
      <c r="Q233" s="8">
        <f>SUMPRODUCT(SUMIFS(TaxableValuation[Taxable Other],TaxableValuation[Dist],$C233:$E233,TaxableValuation[Tif_NonTIF],$A$4))</f>
        <v>0</v>
      </c>
      <c r="R233" s="8">
        <f>SUMPRODUCT(SUMIFS(TaxableValuation[Taxable Gross],TaxableValuation[Dist],$C233:$E233,TaxableValuation[Tif_NonTIF],$A$4))</f>
        <v>393892121</v>
      </c>
      <c r="S233" s="8">
        <f>SUMPRODUCT(SUMIFS(TaxableValuation[Taxable Military Exempt],TaxableValuation[Dist],$C233:$E233,TaxableValuation[Tif_NonTIF],$A$4))</f>
        <v>936000</v>
      </c>
      <c r="T233" s="8">
        <f>SUMPRODUCT(SUMIFS(TaxableValuation[Taxable Homestead Exempt],TaxableValuation[Dist],$C233:$E233,TaxableValuation[Tif_NonTIF],$A$4))</f>
        <v>3022500</v>
      </c>
      <c r="U233" s="8">
        <f>SUMPRODUCT(SUMIFS(TaxableValuation[Taxable Net],TaxableValuation[Dist],$C233:$E233,TaxableValuation[Tif_NonTIF],$A$4))</f>
        <v>389933621</v>
      </c>
      <c r="V233" s="8">
        <f>SUMPRODUCT(SUMIFS(TaxableValuation[Taxable Gas &amp; Elec Utilities],TaxableValuation[Dist],$C233:$E233,TaxableValuation[Tif_NonTIF],$A$4))</f>
        <v>11307507</v>
      </c>
      <c r="W233" s="8">
        <f t="shared" si="3"/>
        <v>401241128</v>
      </c>
    </row>
    <row r="234" spans="1:23" x14ac:dyDescent="0.25">
      <c r="A234">
        <f>'Assessed Non-TIF_Combined'!A234</f>
        <v>2026</v>
      </c>
      <c r="B234" t="str">
        <f>'Assessed Non-TIF_Combined'!B234</f>
        <v>15</v>
      </c>
      <c r="C234" t="str">
        <f>'Assessed Non-TIF_Combined'!C234</f>
        <v>5163</v>
      </c>
      <c r="D234" t="str">
        <f>'Assessed Non-TIF_Combined'!D234</f>
        <v/>
      </c>
      <c r="E234" t="str">
        <f>'Assessed Non-TIF_Combined'!E234</f>
        <v/>
      </c>
      <c r="F234" t="str">
        <f>'Assessed Non-TIF_Combined'!F234</f>
        <v>5163</v>
      </c>
      <c r="G234" t="str">
        <f>'Assessed Non-TIF_Combined'!G234</f>
        <v>Pekin</v>
      </c>
      <c r="H234" s="8">
        <f>SUMPRODUCT(SUMIFS(TaxableValuation[Taxable Residential],TaxableValuation[Dist],$C234:$E234,TaxableValuation[Tif_NonTIF],$A$4))</f>
        <v>91892180</v>
      </c>
      <c r="I234" s="8">
        <f>SUMPRODUCT(SUMIFS(TaxableValuation[Taxable Ag Land],TaxableValuation[Dist],$C234:$E234,TaxableValuation[Tif_NonTIF],$A$4))</f>
        <v>178895075</v>
      </c>
      <c r="J234" s="8">
        <f>SUMPRODUCT(SUMIFS(TaxableValuation[Taxable Ag Building],TaxableValuation[Dist],$C234:$E234,TaxableValuation[Tif_NonTIF],$A$4))</f>
        <v>13631933</v>
      </c>
      <c r="K234" s="8">
        <f>SUMPRODUCT(SUMIFS(TaxableValuation[Taxable Commercial],TaxableValuation[Dist],$C234:$E234,TaxableValuation[Tif_NonTIF],$A$4))</f>
        <v>8131695</v>
      </c>
      <c r="L234" s="8">
        <f>SUMPRODUCT(SUMIFS(TaxableValuation[Taxable Industrial],TaxableValuation[Dist],$C234:$E234,TaxableValuation[Tif_NonTIF],$A$4))</f>
        <v>16631764</v>
      </c>
      <c r="M234" s="8">
        <f>SUMPRODUCT(SUMIFS(TaxableValuation[Taxable Reserved],TaxableValuation[Dist],$C234:$E234,TaxableValuation[Tif_NonTIF],$A$4))</f>
        <v>0</v>
      </c>
      <c r="N234" s="8">
        <f>SUMPRODUCT(SUMIFS(TaxableValuation[Taxable Reserved2],TaxableValuation[Dist],$C234:$E234,TaxableValuation[Tif_NonTIF],$A$4))</f>
        <v>0</v>
      </c>
      <c r="O234" s="8">
        <f>SUMPRODUCT(SUMIFS(TaxableValuation[Taxable Railroads],TaxableValuation[Dist],$C234:$E234,TaxableValuation[Tif_NonTIF],$A$4))</f>
        <v>6379408</v>
      </c>
      <c r="P234" s="8">
        <f>SUMPRODUCT(SUMIFS(TaxableValuation[Taxable Utilities],TaxableValuation[Dist],$C234:$E234,TaxableValuation[Tif_NonTIF],$A$4))</f>
        <v>36522324</v>
      </c>
      <c r="Q234" s="8">
        <f>SUMPRODUCT(SUMIFS(TaxableValuation[Taxable Other],TaxableValuation[Dist],$C234:$E234,TaxableValuation[Tif_NonTIF],$A$4))</f>
        <v>54320</v>
      </c>
      <c r="R234" s="8">
        <f>SUMPRODUCT(SUMIFS(TaxableValuation[Taxable Gross],TaxableValuation[Dist],$C234:$E234,TaxableValuation[Tif_NonTIF],$A$4))</f>
        <v>352138699</v>
      </c>
      <c r="S234" s="8">
        <f>SUMPRODUCT(SUMIFS(TaxableValuation[Taxable Military Exempt],TaxableValuation[Dist],$C234:$E234,TaxableValuation[Tif_NonTIF],$A$4))</f>
        <v>508280</v>
      </c>
      <c r="T234" s="8">
        <f>SUMPRODUCT(SUMIFS(TaxableValuation[Taxable Homestead Exempt],TaxableValuation[Dist],$C234:$E234,TaxableValuation[Tif_NonTIF],$A$4))</f>
        <v>1911000</v>
      </c>
      <c r="U234" s="8">
        <f>SUMPRODUCT(SUMIFS(TaxableValuation[Taxable Net],TaxableValuation[Dist],$C234:$E234,TaxableValuation[Tif_NonTIF],$A$4))</f>
        <v>349719419</v>
      </c>
      <c r="V234" s="8">
        <f>SUMPRODUCT(SUMIFS(TaxableValuation[Taxable Gas &amp; Elec Utilities],TaxableValuation[Dist],$C234:$E234,TaxableValuation[Tif_NonTIF],$A$4))</f>
        <v>5529947</v>
      </c>
      <c r="W234" s="8">
        <f t="shared" si="3"/>
        <v>355249366</v>
      </c>
    </row>
    <row r="235" spans="1:23" x14ac:dyDescent="0.25">
      <c r="A235">
        <f>'Assessed Non-TIF_Combined'!A235</f>
        <v>2026</v>
      </c>
      <c r="B235" t="str">
        <f>'Assessed Non-TIF_Combined'!B235</f>
        <v>11</v>
      </c>
      <c r="C235" t="str">
        <f>'Assessed Non-TIF_Combined'!C235</f>
        <v>5166</v>
      </c>
      <c r="D235" t="str">
        <f>'Assessed Non-TIF_Combined'!D235</f>
        <v/>
      </c>
      <c r="E235" t="str">
        <f>'Assessed Non-TIF_Combined'!E235</f>
        <v/>
      </c>
      <c r="F235" t="str">
        <f>'Assessed Non-TIF_Combined'!F235</f>
        <v>5166</v>
      </c>
      <c r="G235" t="str">
        <f>'Assessed Non-TIF_Combined'!G235</f>
        <v>Pella</v>
      </c>
      <c r="H235" s="8">
        <f>SUMPRODUCT(SUMIFS(TaxableValuation[Taxable Residential],TaxableValuation[Dist],$C235:$E235,TaxableValuation[Tif_NonTIF],$A$4))</f>
        <v>774023651</v>
      </c>
      <c r="I235" s="8">
        <f>SUMPRODUCT(SUMIFS(TaxableValuation[Taxable Ag Land],TaxableValuation[Dist],$C235:$E235,TaxableValuation[Tif_NonTIF],$A$4))</f>
        <v>114773633</v>
      </c>
      <c r="J235" s="8">
        <f>SUMPRODUCT(SUMIFS(TaxableValuation[Taxable Ag Building],TaxableValuation[Dist],$C235:$E235,TaxableValuation[Tif_NonTIF],$A$4))</f>
        <v>9786094</v>
      </c>
      <c r="K235" s="8">
        <f>SUMPRODUCT(SUMIFS(TaxableValuation[Taxable Commercial],TaxableValuation[Dist],$C235:$E235,TaxableValuation[Tif_NonTIF],$A$4))</f>
        <v>187261115</v>
      </c>
      <c r="L235" s="8">
        <f>SUMPRODUCT(SUMIFS(TaxableValuation[Taxable Industrial],TaxableValuation[Dist],$C235:$E235,TaxableValuation[Tif_NonTIF],$A$4))</f>
        <v>60739540</v>
      </c>
      <c r="M235" s="8">
        <f>SUMPRODUCT(SUMIFS(TaxableValuation[Taxable Reserved],TaxableValuation[Dist],$C235:$E235,TaxableValuation[Tif_NonTIF],$A$4))</f>
        <v>0</v>
      </c>
      <c r="N235" s="8">
        <f>SUMPRODUCT(SUMIFS(TaxableValuation[Taxable Reserved2],TaxableValuation[Dist],$C235:$E235,TaxableValuation[Tif_NonTIF],$A$4))</f>
        <v>0</v>
      </c>
      <c r="O235" s="8">
        <f>SUMPRODUCT(SUMIFS(TaxableValuation[Taxable Railroads],TaxableValuation[Dist],$C235:$E235,TaxableValuation[Tif_NonTIF],$A$4))</f>
        <v>1233418</v>
      </c>
      <c r="P235" s="8">
        <f>SUMPRODUCT(SUMIFS(TaxableValuation[Taxable Utilities],TaxableValuation[Dist],$C235:$E235,TaxableValuation[Tif_NonTIF],$A$4))</f>
        <v>20540821</v>
      </c>
      <c r="Q235" s="8">
        <f>SUMPRODUCT(SUMIFS(TaxableValuation[Taxable Other],TaxableValuation[Dist],$C235:$E235,TaxableValuation[Tif_NonTIF],$A$4))</f>
        <v>7269</v>
      </c>
      <c r="R235" s="8">
        <f>SUMPRODUCT(SUMIFS(TaxableValuation[Taxable Gross],TaxableValuation[Dist],$C235:$E235,TaxableValuation[Tif_NonTIF],$A$4))</f>
        <v>1168365541</v>
      </c>
      <c r="S235" s="8">
        <f>SUMPRODUCT(SUMIFS(TaxableValuation[Taxable Military Exempt],TaxableValuation[Dist],$C235:$E235,TaxableValuation[Tif_NonTIF],$A$4))</f>
        <v>1384000</v>
      </c>
      <c r="T235" s="8">
        <f>SUMPRODUCT(SUMIFS(TaxableValuation[Taxable Homestead Exempt],TaxableValuation[Dist],$C235:$E235,TaxableValuation[Tif_NonTIF],$A$4))</f>
        <v>6233500</v>
      </c>
      <c r="U235" s="8">
        <f>SUMPRODUCT(SUMIFS(TaxableValuation[Taxable Net],TaxableValuation[Dist],$C235:$E235,TaxableValuation[Tif_NonTIF],$A$4))</f>
        <v>1160748041</v>
      </c>
      <c r="V235" s="8">
        <f>SUMPRODUCT(SUMIFS(TaxableValuation[Taxable Gas &amp; Elec Utilities],TaxableValuation[Dist],$C235:$E235,TaxableValuation[Tif_NonTIF],$A$4))</f>
        <v>10182917</v>
      </c>
      <c r="W235" s="8">
        <f t="shared" si="3"/>
        <v>1170930958</v>
      </c>
    </row>
    <row r="236" spans="1:23" x14ac:dyDescent="0.25">
      <c r="A236">
        <f>'Assessed Non-TIF_Combined'!A236</f>
        <v>2026</v>
      </c>
      <c r="B236" t="str">
        <f>'Assessed Non-TIF_Combined'!B236</f>
        <v>11</v>
      </c>
      <c r="C236" t="str">
        <f>'Assessed Non-TIF_Combined'!C236</f>
        <v>5184</v>
      </c>
      <c r="D236" t="str">
        <f>'Assessed Non-TIF_Combined'!D236</f>
        <v/>
      </c>
      <c r="E236" t="str">
        <f>'Assessed Non-TIF_Combined'!E236</f>
        <v/>
      </c>
      <c r="F236" t="str">
        <f>'Assessed Non-TIF_Combined'!F236</f>
        <v>5184</v>
      </c>
      <c r="G236" t="str">
        <f>'Assessed Non-TIF_Combined'!G236</f>
        <v>Perry</v>
      </c>
      <c r="H236" s="8">
        <f>SUMPRODUCT(SUMIFS(TaxableValuation[Taxable Residential],TaxableValuation[Dist],$C236:$E236,TaxableValuation[Tif_NonTIF],$A$4))</f>
        <v>236966411</v>
      </c>
      <c r="I236" s="8">
        <f>SUMPRODUCT(SUMIFS(TaxableValuation[Taxable Ag Land],TaxableValuation[Dist],$C236:$E236,TaxableValuation[Tif_NonTIF],$A$4))</f>
        <v>110906135</v>
      </c>
      <c r="J236" s="8">
        <f>SUMPRODUCT(SUMIFS(TaxableValuation[Taxable Ag Building],TaxableValuation[Dist],$C236:$E236,TaxableValuation[Tif_NonTIF],$A$4))</f>
        <v>6645743</v>
      </c>
      <c r="K236" s="8">
        <f>SUMPRODUCT(SUMIFS(TaxableValuation[Taxable Commercial],TaxableValuation[Dist],$C236:$E236,TaxableValuation[Tif_NonTIF],$A$4))</f>
        <v>59072605</v>
      </c>
      <c r="L236" s="8">
        <f>SUMPRODUCT(SUMIFS(TaxableValuation[Taxable Industrial],TaxableValuation[Dist],$C236:$E236,TaxableValuation[Tif_NonTIF],$A$4))</f>
        <v>25678488</v>
      </c>
      <c r="M236" s="8">
        <f>SUMPRODUCT(SUMIFS(TaxableValuation[Taxable Reserved],TaxableValuation[Dist],$C236:$E236,TaxableValuation[Tif_NonTIF],$A$4))</f>
        <v>0</v>
      </c>
      <c r="N236" s="8">
        <f>SUMPRODUCT(SUMIFS(TaxableValuation[Taxable Reserved2],TaxableValuation[Dist],$C236:$E236,TaxableValuation[Tif_NonTIF],$A$4))</f>
        <v>0</v>
      </c>
      <c r="O236" s="8">
        <f>SUMPRODUCT(SUMIFS(TaxableValuation[Taxable Railroads],TaxableValuation[Dist],$C236:$E236,TaxableValuation[Tif_NonTIF],$A$4))</f>
        <v>0</v>
      </c>
      <c r="P236" s="8">
        <f>SUMPRODUCT(SUMIFS(TaxableValuation[Taxable Utilities],TaxableValuation[Dist],$C236:$E236,TaxableValuation[Tif_NonTIF],$A$4))</f>
        <v>3168684</v>
      </c>
      <c r="Q236" s="8">
        <f>SUMPRODUCT(SUMIFS(TaxableValuation[Taxable Other],TaxableValuation[Dist],$C236:$E236,TaxableValuation[Tif_NonTIF],$A$4))</f>
        <v>0</v>
      </c>
      <c r="R236" s="8">
        <f>SUMPRODUCT(SUMIFS(TaxableValuation[Taxable Gross],TaxableValuation[Dist],$C236:$E236,TaxableValuation[Tif_NonTIF],$A$4))</f>
        <v>442438066</v>
      </c>
      <c r="S236" s="8">
        <f>SUMPRODUCT(SUMIFS(TaxableValuation[Taxable Military Exempt],TaxableValuation[Dist],$C236:$E236,TaxableValuation[Tif_NonTIF],$A$4))</f>
        <v>1087561</v>
      </c>
      <c r="T236" s="8">
        <f>SUMPRODUCT(SUMIFS(TaxableValuation[Taxable Homestead Exempt],TaxableValuation[Dist],$C236:$E236,TaxableValuation[Tif_NonTIF],$A$4))</f>
        <v>2866500</v>
      </c>
      <c r="U236" s="8">
        <f>SUMPRODUCT(SUMIFS(TaxableValuation[Taxable Net],TaxableValuation[Dist],$C236:$E236,TaxableValuation[Tif_NonTIF],$A$4))</f>
        <v>438484005</v>
      </c>
      <c r="V236" s="8">
        <f>SUMPRODUCT(SUMIFS(TaxableValuation[Taxable Gas &amp; Elec Utilities],TaxableValuation[Dist],$C236:$E236,TaxableValuation[Tif_NonTIF],$A$4))</f>
        <v>10572480</v>
      </c>
      <c r="W236" s="8">
        <f t="shared" si="3"/>
        <v>449056485</v>
      </c>
    </row>
    <row r="237" spans="1:23" x14ac:dyDescent="0.25">
      <c r="A237">
        <f>'Assessed Non-TIF_Combined'!A237</f>
        <v>2026</v>
      </c>
      <c r="B237" t="str">
        <f>'Assessed Non-TIF_Combined'!B237</f>
        <v>09</v>
      </c>
      <c r="C237" t="str">
        <f>'Assessed Non-TIF_Combined'!C237</f>
        <v>5250</v>
      </c>
      <c r="D237" t="str">
        <f>'Assessed Non-TIF_Combined'!D237</f>
        <v/>
      </c>
      <c r="E237" t="str">
        <f>'Assessed Non-TIF_Combined'!E237</f>
        <v/>
      </c>
      <c r="F237" t="str">
        <f>'Assessed Non-TIF_Combined'!F237</f>
        <v>5250</v>
      </c>
      <c r="G237" t="str">
        <f>'Assessed Non-TIF_Combined'!G237</f>
        <v>Pleasant Valley</v>
      </c>
      <c r="H237" s="8">
        <f>SUMPRODUCT(SUMIFS(TaxableValuation[Taxable Residential],TaxableValuation[Dist],$C237:$E237,TaxableValuation[Tif_NonTIF],$A$4))</f>
        <v>1914746407</v>
      </c>
      <c r="I237" s="8">
        <f>SUMPRODUCT(SUMIFS(TaxableValuation[Taxable Ag Land],TaxableValuation[Dist],$C237:$E237,TaxableValuation[Tif_NonTIF],$A$4))</f>
        <v>19536568</v>
      </c>
      <c r="J237" s="8">
        <f>SUMPRODUCT(SUMIFS(TaxableValuation[Taxable Ag Building],TaxableValuation[Dist],$C237:$E237,TaxableValuation[Tif_NonTIF],$A$4))</f>
        <v>1989648</v>
      </c>
      <c r="K237" s="8">
        <f>SUMPRODUCT(SUMIFS(TaxableValuation[Taxable Commercial],TaxableValuation[Dist],$C237:$E237,TaxableValuation[Tif_NonTIF],$A$4))</f>
        <v>194357777</v>
      </c>
      <c r="L237" s="8">
        <f>SUMPRODUCT(SUMIFS(TaxableValuation[Taxable Industrial],TaxableValuation[Dist],$C237:$E237,TaxableValuation[Tif_NonTIF],$A$4))</f>
        <v>89058083</v>
      </c>
      <c r="M237" s="8">
        <f>SUMPRODUCT(SUMIFS(TaxableValuation[Taxable Reserved],TaxableValuation[Dist],$C237:$E237,TaxableValuation[Tif_NonTIF],$A$4))</f>
        <v>0</v>
      </c>
      <c r="N237" s="8">
        <f>SUMPRODUCT(SUMIFS(TaxableValuation[Taxable Reserved2],TaxableValuation[Dist],$C237:$E237,TaxableValuation[Tif_NonTIF],$A$4))</f>
        <v>0</v>
      </c>
      <c r="O237" s="8">
        <f>SUMPRODUCT(SUMIFS(TaxableValuation[Taxable Railroads],TaxableValuation[Dist],$C237:$E237,TaxableValuation[Tif_NonTIF],$A$4))</f>
        <v>3650917</v>
      </c>
      <c r="P237" s="8">
        <f>SUMPRODUCT(SUMIFS(TaxableValuation[Taxable Utilities],TaxableValuation[Dist],$C237:$E237,TaxableValuation[Tif_NonTIF],$A$4))</f>
        <v>13781776</v>
      </c>
      <c r="Q237" s="8">
        <f>SUMPRODUCT(SUMIFS(TaxableValuation[Taxable Other],TaxableValuation[Dist],$C237:$E237,TaxableValuation[Tif_NonTIF],$A$4))</f>
        <v>0</v>
      </c>
      <c r="R237" s="8">
        <f>SUMPRODUCT(SUMIFS(TaxableValuation[Taxable Gross],TaxableValuation[Dist],$C237:$E237,TaxableValuation[Tif_NonTIF],$A$4))</f>
        <v>2237121176</v>
      </c>
      <c r="S237" s="8">
        <f>SUMPRODUCT(SUMIFS(TaxableValuation[Taxable Military Exempt],TaxableValuation[Dist],$C237:$E237,TaxableValuation[Tif_NonTIF],$A$4))</f>
        <v>4028000</v>
      </c>
      <c r="T237" s="8">
        <f>SUMPRODUCT(SUMIFS(TaxableValuation[Taxable Homestead Exempt],TaxableValuation[Dist],$C237:$E237,TaxableValuation[Tif_NonTIF],$A$4))</f>
        <v>12746500</v>
      </c>
      <c r="U237" s="8">
        <f>SUMPRODUCT(SUMIFS(TaxableValuation[Taxable Net],TaxableValuation[Dist],$C237:$E237,TaxableValuation[Tif_NonTIF],$A$4))</f>
        <v>2220346676</v>
      </c>
      <c r="V237" s="8">
        <f>SUMPRODUCT(SUMIFS(TaxableValuation[Taxable Gas &amp; Elec Utilities],TaxableValuation[Dist],$C237:$E237,TaxableValuation[Tif_NonTIF],$A$4))</f>
        <v>53448626</v>
      </c>
      <c r="W237" s="8">
        <f t="shared" si="3"/>
        <v>2273795302</v>
      </c>
    </row>
    <row r="238" spans="1:23" x14ac:dyDescent="0.25">
      <c r="A238">
        <f>'Assessed Non-TIF_Combined'!A238</f>
        <v>2026</v>
      </c>
      <c r="B238" t="str">
        <f>'Assessed Non-TIF_Combined'!B238</f>
        <v>11</v>
      </c>
      <c r="C238" t="str">
        <f>'Assessed Non-TIF_Combined'!C238</f>
        <v>5256</v>
      </c>
      <c r="D238" t="str">
        <f>'Assessed Non-TIF_Combined'!D238</f>
        <v/>
      </c>
      <c r="E238" t="str">
        <f>'Assessed Non-TIF_Combined'!E238</f>
        <v/>
      </c>
      <c r="F238" t="str">
        <f>'Assessed Non-TIF_Combined'!F238</f>
        <v>5256</v>
      </c>
      <c r="G238" t="str">
        <f>'Assessed Non-TIF_Combined'!G238</f>
        <v>Pleasantville</v>
      </c>
      <c r="H238" s="8">
        <f>SUMPRODUCT(SUMIFS(TaxableValuation[Taxable Residential],TaxableValuation[Dist],$C238:$E238,TaxableValuation[Tif_NonTIF],$A$4))</f>
        <v>139535415</v>
      </c>
      <c r="I238" s="8">
        <f>SUMPRODUCT(SUMIFS(TaxableValuation[Taxable Ag Land],TaxableValuation[Dist],$C238:$E238,TaxableValuation[Tif_NonTIF],$A$4))</f>
        <v>53784247</v>
      </c>
      <c r="J238" s="8">
        <f>SUMPRODUCT(SUMIFS(TaxableValuation[Taxable Ag Building],TaxableValuation[Dist],$C238:$E238,TaxableValuation[Tif_NonTIF],$A$4))</f>
        <v>2600608</v>
      </c>
      <c r="K238" s="8">
        <f>SUMPRODUCT(SUMIFS(TaxableValuation[Taxable Commercial],TaxableValuation[Dist],$C238:$E238,TaxableValuation[Tif_NonTIF],$A$4))</f>
        <v>4366112</v>
      </c>
      <c r="L238" s="8">
        <f>SUMPRODUCT(SUMIFS(TaxableValuation[Taxable Industrial],TaxableValuation[Dist],$C238:$E238,TaxableValuation[Tif_NonTIF],$A$4))</f>
        <v>1954715</v>
      </c>
      <c r="M238" s="8">
        <f>SUMPRODUCT(SUMIFS(TaxableValuation[Taxable Reserved],TaxableValuation[Dist],$C238:$E238,TaxableValuation[Tif_NonTIF],$A$4))</f>
        <v>0</v>
      </c>
      <c r="N238" s="8">
        <f>SUMPRODUCT(SUMIFS(TaxableValuation[Taxable Reserved2],TaxableValuation[Dist],$C238:$E238,TaxableValuation[Tif_NonTIF],$A$4))</f>
        <v>0</v>
      </c>
      <c r="O238" s="8">
        <f>SUMPRODUCT(SUMIFS(TaxableValuation[Taxable Railroads],TaxableValuation[Dist],$C238:$E238,TaxableValuation[Tif_NonTIF],$A$4))</f>
        <v>26625260</v>
      </c>
      <c r="P238" s="8">
        <f>SUMPRODUCT(SUMIFS(TaxableValuation[Taxable Utilities],TaxableValuation[Dist],$C238:$E238,TaxableValuation[Tif_NonTIF],$A$4))</f>
        <v>6099</v>
      </c>
      <c r="Q238" s="8">
        <f>SUMPRODUCT(SUMIFS(TaxableValuation[Taxable Other],TaxableValuation[Dist],$C238:$E238,TaxableValuation[Tif_NonTIF],$A$4))</f>
        <v>0</v>
      </c>
      <c r="R238" s="8">
        <f>SUMPRODUCT(SUMIFS(TaxableValuation[Taxable Gross],TaxableValuation[Dist],$C238:$E238,TaxableValuation[Tif_NonTIF],$A$4))</f>
        <v>228872456</v>
      </c>
      <c r="S238" s="8">
        <f>SUMPRODUCT(SUMIFS(TaxableValuation[Taxable Military Exempt],TaxableValuation[Dist],$C238:$E238,TaxableValuation[Tif_NonTIF],$A$4))</f>
        <v>500000</v>
      </c>
      <c r="T238" s="8">
        <f>SUMPRODUCT(SUMIFS(TaxableValuation[Taxable Homestead Exempt],TaxableValuation[Dist],$C238:$E238,TaxableValuation[Tif_NonTIF],$A$4))</f>
        <v>1560000</v>
      </c>
      <c r="U238" s="8">
        <f>SUMPRODUCT(SUMIFS(TaxableValuation[Taxable Net],TaxableValuation[Dist],$C238:$E238,TaxableValuation[Tif_NonTIF],$A$4))</f>
        <v>226812456</v>
      </c>
      <c r="V238" s="8">
        <f>SUMPRODUCT(SUMIFS(TaxableValuation[Taxable Gas &amp; Elec Utilities],TaxableValuation[Dist],$C238:$E238,TaxableValuation[Tif_NonTIF],$A$4))</f>
        <v>4329503</v>
      </c>
      <c r="W238" s="8">
        <f t="shared" si="3"/>
        <v>231141959</v>
      </c>
    </row>
    <row r="239" spans="1:23" x14ac:dyDescent="0.25">
      <c r="A239">
        <f>'Assessed Non-TIF_Combined'!A239</f>
        <v>2026</v>
      </c>
      <c r="B239" t="str">
        <f>'Assessed Non-TIF_Combined'!B239</f>
        <v>05</v>
      </c>
      <c r="C239" t="str">
        <f>'Assessed Non-TIF_Combined'!C239</f>
        <v>5283</v>
      </c>
      <c r="D239" t="str">
        <f>'Assessed Non-TIF_Combined'!D239</f>
        <v/>
      </c>
      <c r="E239" t="str">
        <f>'Assessed Non-TIF_Combined'!E239</f>
        <v/>
      </c>
      <c r="F239" t="str">
        <f>'Assessed Non-TIF_Combined'!F239</f>
        <v>5283</v>
      </c>
      <c r="G239" t="str">
        <f>'Assessed Non-TIF_Combined'!G239</f>
        <v>Pocahontas Area</v>
      </c>
      <c r="H239" s="8">
        <f>SUMPRODUCT(SUMIFS(TaxableValuation[Taxable Residential],TaxableValuation[Dist],$C239:$E239,TaxableValuation[Tif_NonTIF],$A$4))</f>
        <v>133894422</v>
      </c>
      <c r="I239" s="8">
        <f>SUMPRODUCT(SUMIFS(TaxableValuation[Taxable Ag Land],TaxableValuation[Dist],$C239:$E239,TaxableValuation[Tif_NonTIF],$A$4))</f>
        <v>362650525</v>
      </c>
      <c r="J239" s="8">
        <f>SUMPRODUCT(SUMIFS(TaxableValuation[Taxable Ag Building],TaxableValuation[Dist],$C239:$E239,TaxableValuation[Tif_NonTIF],$A$4))</f>
        <v>16453653</v>
      </c>
      <c r="K239" s="8">
        <f>SUMPRODUCT(SUMIFS(TaxableValuation[Taxable Commercial],TaxableValuation[Dist],$C239:$E239,TaxableValuation[Tif_NonTIF],$A$4))</f>
        <v>53709625</v>
      </c>
      <c r="L239" s="8">
        <f>SUMPRODUCT(SUMIFS(TaxableValuation[Taxable Industrial],TaxableValuation[Dist],$C239:$E239,TaxableValuation[Tif_NonTIF],$A$4))</f>
        <v>118728564</v>
      </c>
      <c r="M239" s="8">
        <f>SUMPRODUCT(SUMIFS(TaxableValuation[Taxable Reserved],TaxableValuation[Dist],$C239:$E239,TaxableValuation[Tif_NonTIF],$A$4))</f>
        <v>0</v>
      </c>
      <c r="N239" s="8">
        <f>SUMPRODUCT(SUMIFS(TaxableValuation[Taxable Reserved2],TaxableValuation[Dist],$C239:$E239,TaxableValuation[Tif_NonTIF],$A$4))</f>
        <v>0</v>
      </c>
      <c r="O239" s="8">
        <f>SUMPRODUCT(SUMIFS(TaxableValuation[Taxable Railroads],TaxableValuation[Dist],$C239:$E239,TaxableValuation[Tif_NonTIF],$A$4))</f>
        <v>31720725</v>
      </c>
      <c r="P239" s="8">
        <f>SUMPRODUCT(SUMIFS(TaxableValuation[Taxable Utilities],TaxableValuation[Dist],$C239:$E239,TaxableValuation[Tif_NonTIF],$A$4))</f>
        <v>7072430</v>
      </c>
      <c r="Q239" s="8">
        <f>SUMPRODUCT(SUMIFS(TaxableValuation[Taxable Other],TaxableValuation[Dist],$C239:$E239,TaxableValuation[Tif_NonTIF],$A$4))</f>
        <v>0</v>
      </c>
      <c r="R239" s="8">
        <f>SUMPRODUCT(SUMIFS(TaxableValuation[Taxable Gross],TaxableValuation[Dist],$C239:$E239,TaxableValuation[Tif_NonTIF],$A$4))</f>
        <v>724229944</v>
      </c>
      <c r="S239" s="8">
        <f>SUMPRODUCT(SUMIFS(TaxableValuation[Taxable Military Exempt],TaxableValuation[Dist],$C239:$E239,TaxableValuation[Tif_NonTIF],$A$4))</f>
        <v>990183</v>
      </c>
      <c r="T239" s="8">
        <f>SUMPRODUCT(SUMIFS(TaxableValuation[Taxable Homestead Exempt],TaxableValuation[Dist],$C239:$E239,TaxableValuation[Tif_NonTIF],$A$4))</f>
        <v>3657428</v>
      </c>
      <c r="U239" s="8">
        <f>SUMPRODUCT(SUMIFS(TaxableValuation[Taxable Net],TaxableValuation[Dist],$C239:$E239,TaxableValuation[Tif_NonTIF],$A$4))</f>
        <v>719582333</v>
      </c>
      <c r="V239" s="8">
        <f>SUMPRODUCT(SUMIFS(TaxableValuation[Taxable Gas &amp; Elec Utilities],TaxableValuation[Dist],$C239:$E239,TaxableValuation[Tif_NonTIF],$A$4))</f>
        <v>10628741</v>
      </c>
      <c r="W239" s="8">
        <f t="shared" si="3"/>
        <v>730211074</v>
      </c>
    </row>
    <row r="240" spans="1:23" x14ac:dyDescent="0.25">
      <c r="A240">
        <f>'Assessed Non-TIF_Combined'!A240</f>
        <v>2026</v>
      </c>
      <c r="B240" t="str">
        <f>'Assessed Non-TIF_Combined'!B240</f>
        <v>01</v>
      </c>
      <c r="C240" t="str">
        <f>'Assessed Non-TIF_Combined'!C240</f>
        <v>5310</v>
      </c>
      <c r="D240" t="str">
        <f>'Assessed Non-TIF_Combined'!D240</f>
        <v/>
      </c>
      <c r="E240" t="str">
        <f>'Assessed Non-TIF_Combined'!E240</f>
        <v/>
      </c>
      <c r="F240" t="str">
        <f>'Assessed Non-TIF_Combined'!F240</f>
        <v>5310</v>
      </c>
      <c r="G240" t="str">
        <f>'Assessed Non-TIF_Combined'!G240</f>
        <v>Postville</v>
      </c>
      <c r="H240" s="8">
        <f>SUMPRODUCT(SUMIFS(TaxableValuation[Taxable Residential],TaxableValuation[Dist],$C240:$E240,TaxableValuation[Tif_NonTIF],$A$4))</f>
        <v>79023668</v>
      </c>
      <c r="I240" s="8">
        <f>SUMPRODUCT(SUMIFS(TaxableValuation[Taxable Ag Land],TaxableValuation[Dist],$C240:$E240,TaxableValuation[Tif_NonTIF],$A$4))</f>
        <v>88857459</v>
      </c>
      <c r="J240" s="8">
        <f>SUMPRODUCT(SUMIFS(TaxableValuation[Taxable Ag Building],TaxableValuation[Dist],$C240:$E240,TaxableValuation[Tif_NonTIF],$A$4))</f>
        <v>6918128</v>
      </c>
      <c r="K240" s="8">
        <f>SUMPRODUCT(SUMIFS(TaxableValuation[Taxable Commercial],TaxableValuation[Dist],$C240:$E240,TaxableValuation[Tif_NonTIF],$A$4))</f>
        <v>19105709</v>
      </c>
      <c r="L240" s="8">
        <f>SUMPRODUCT(SUMIFS(TaxableValuation[Taxable Industrial],TaxableValuation[Dist],$C240:$E240,TaxableValuation[Tif_NonTIF],$A$4))</f>
        <v>14177186</v>
      </c>
      <c r="M240" s="8">
        <f>SUMPRODUCT(SUMIFS(TaxableValuation[Taxable Reserved],TaxableValuation[Dist],$C240:$E240,TaxableValuation[Tif_NonTIF],$A$4))</f>
        <v>0</v>
      </c>
      <c r="N240" s="8">
        <f>SUMPRODUCT(SUMIFS(TaxableValuation[Taxable Reserved2],TaxableValuation[Dist],$C240:$E240,TaxableValuation[Tif_NonTIF],$A$4))</f>
        <v>0</v>
      </c>
      <c r="O240" s="8">
        <f>SUMPRODUCT(SUMIFS(TaxableValuation[Taxable Railroads],TaxableValuation[Dist],$C240:$E240,TaxableValuation[Tif_NonTIF],$A$4))</f>
        <v>3812276</v>
      </c>
      <c r="P240" s="8">
        <f>SUMPRODUCT(SUMIFS(TaxableValuation[Taxable Utilities],TaxableValuation[Dist],$C240:$E240,TaxableValuation[Tif_NonTIF],$A$4))</f>
        <v>2271658</v>
      </c>
      <c r="Q240" s="8">
        <f>SUMPRODUCT(SUMIFS(TaxableValuation[Taxable Other],TaxableValuation[Dist],$C240:$E240,TaxableValuation[Tif_NonTIF],$A$4))</f>
        <v>0</v>
      </c>
      <c r="R240" s="8">
        <f>SUMPRODUCT(SUMIFS(TaxableValuation[Taxable Gross],TaxableValuation[Dist],$C240:$E240,TaxableValuation[Tif_NonTIF],$A$4))</f>
        <v>214166084</v>
      </c>
      <c r="S240" s="8">
        <f>SUMPRODUCT(SUMIFS(TaxableValuation[Taxable Military Exempt],TaxableValuation[Dist],$C240:$E240,TaxableValuation[Tif_NonTIF],$A$4))</f>
        <v>376000</v>
      </c>
      <c r="T240" s="8">
        <f>SUMPRODUCT(SUMIFS(TaxableValuation[Taxable Homestead Exempt],TaxableValuation[Dist],$C240:$E240,TaxableValuation[Tif_NonTIF],$A$4))</f>
        <v>1404000</v>
      </c>
      <c r="U240" s="8">
        <f>SUMPRODUCT(SUMIFS(TaxableValuation[Taxable Net],TaxableValuation[Dist],$C240:$E240,TaxableValuation[Tif_NonTIF],$A$4))</f>
        <v>212386084</v>
      </c>
      <c r="V240" s="8">
        <f>SUMPRODUCT(SUMIFS(TaxableValuation[Taxable Gas &amp; Elec Utilities],TaxableValuation[Dist],$C240:$E240,TaxableValuation[Tif_NonTIF],$A$4))</f>
        <v>2387825</v>
      </c>
      <c r="W240" s="8">
        <f t="shared" si="3"/>
        <v>214773909</v>
      </c>
    </row>
    <row r="241" spans="1:23" x14ac:dyDescent="0.25">
      <c r="A241">
        <f>'Assessed Non-TIF_Combined'!A241</f>
        <v>2026</v>
      </c>
      <c r="B241" t="str">
        <f>'Assessed Non-TIF_Combined'!B241</f>
        <v>13</v>
      </c>
      <c r="C241" t="str">
        <f>'Assessed Non-TIF_Combined'!C241</f>
        <v>5463</v>
      </c>
      <c r="D241" t="str">
        <f>'Assessed Non-TIF_Combined'!D241</f>
        <v/>
      </c>
      <c r="E241" t="str">
        <f>'Assessed Non-TIF_Combined'!E241</f>
        <v/>
      </c>
      <c r="F241" t="str">
        <f>'Assessed Non-TIF_Combined'!F241</f>
        <v>5463</v>
      </c>
      <c r="G241" t="str">
        <f>'Assessed Non-TIF_Combined'!G241</f>
        <v>Red Oak</v>
      </c>
      <c r="H241" s="8">
        <f>SUMPRODUCT(SUMIFS(TaxableValuation[Taxable Residential],TaxableValuation[Dist],$C241:$E241,TaxableValuation[Tif_NonTIF],$A$4))</f>
        <v>183964856</v>
      </c>
      <c r="I241" s="8">
        <f>SUMPRODUCT(SUMIFS(TaxableValuation[Taxable Ag Land],TaxableValuation[Dist],$C241:$E241,TaxableValuation[Tif_NonTIF],$A$4))</f>
        <v>145689673</v>
      </c>
      <c r="J241" s="8">
        <f>SUMPRODUCT(SUMIFS(TaxableValuation[Taxable Ag Building],TaxableValuation[Dist],$C241:$E241,TaxableValuation[Tif_NonTIF],$A$4))</f>
        <v>7503521</v>
      </c>
      <c r="K241" s="8">
        <f>SUMPRODUCT(SUMIFS(TaxableValuation[Taxable Commercial],TaxableValuation[Dist],$C241:$E241,TaxableValuation[Tif_NonTIF],$A$4))</f>
        <v>62453455</v>
      </c>
      <c r="L241" s="8">
        <f>SUMPRODUCT(SUMIFS(TaxableValuation[Taxable Industrial],TaxableValuation[Dist],$C241:$E241,TaxableValuation[Tif_NonTIF],$A$4))</f>
        <v>16185261</v>
      </c>
      <c r="M241" s="8">
        <f>SUMPRODUCT(SUMIFS(TaxableValuation[Taxable Reserved],TaxableValuation[Dist],$C241:$E241,TaxableValuation[Tif_NonTIF],$A$4))</f>
        <v>0</v>
      </c>
      <c r="N241" s="8">
        <f>SUMPRODUCT(SUMIFS(TaxableValuation[Taxable Reserved2],TaxableValuation[Dist],$C241:$E241,TaxableValuation[Tif_NonTIF],$A$4))</f>
        <v>0</v>
      </c>
      <c r="O241" s="8">
        <f>SUMPRODUCT(SUMIFS(TaxableValuation[Taxable Railroads],TaxableValuation[Dist],$C241:$E241,TaxableValuation[Tif_NonTIF],$A$4))</f>
        <v>24914221</v>
      </c>
      <c r="P241" s="8">
        <f>SUMPRODUCT(SUMIFS(TaxableValuation[Taxable Utilities],TaxableValuation[Dist],$C241:$E241,TaxableValuation[Tif_NonTIF],$A$4))</f>
        <v>10531693</v>
      </c>
      <c r="Q241" s="8">
        <f>SUMPRODUCT(SUMIFS(TaxableValuation[Taxable Other],TaxableValuation[Dist],$C241:$E241,TaxableValuation[Tif_NonTIF],$A$4))</f>
        <v>0</v>
      </c>
      <c r="R241" s="8">
        <f>SUMPRODUCT(SUMIFS(TaxableValuation[Taxable Gross],TaxableValuation[Dist],$C241:$E241,TaxableValuation[Tif_NonTIF],$A$4))</f>
        <v>451242680</v>
      </c>
      <c r="S241" s="8">
        <f>SUMPRODUCT(SUMIFS(TaxableValuation[Taxable Military Exempt],TaxableValuation[Dist],$C241:$E241,TaxableValuation[Tif_NonTIF],$A$4))</f>
        <v>984000</v>
      </c>
      <c r="T241" s="8">
        <f>SUMPRODUCT(SUMIFS(TaxableValuation[Taxable Homestead Exempt],TaxableValuation[Dist],$C241:$E241,TaxableValuation[Tif_NonTIF],$A$4))</f>
        <v>1868750</v>
      </c>
      <c r="U241" s="8">
        <f>SUMPRODUCT(SUMIFS(TaxableValuation[Taxable Net],TaxableValuation[Dist],$C241:$E241,TaxableValuation[Tif_NonTIF],$A$4))</f>
        <v>448389930</v>
      </c>
      <c r="V241" s="8">
        <f>SUMPRODUCT(SUMIFS(TaxableValuation[Taxable Gas &amp; Elec Utilities],TaxableValuation[Dist],$C241:$E241,TaxableValuation[Tif_NonTIF],$A$4))</f>
        <v>10676934</v>
      </c>
      <c r="W241" s="8">
        <f t="shared" si="3"/>
        <v>459066864</v>
      </c>
    </row>
    <row r="242" spans="1:23" x14ac:dyDescent="0.25">
      <c r="A242">
        <f>'Assessed Non-TIF_Combined'!A242</f>
        <v>2026</v>
      </c>
      <c r="B242" t="str">
        <f>'Assessed Non-TIF_Combined'!B242</f>
        <v>12</v>
      </c>
      <c r="C242" t="str">
        <f>'Assessed Non-TIF_Combined'!C242</f>
        <v>5486</v>
      </c>
      <c r="D242" t="str">
        <f>'Assessed Non-TIF_Combined'!D242</f>
        <v/>
      </c>
      <c r="E242" t="str">
        <f>'Assessed Non-TIF_Combined'!E242</f>
        <v/>
      </c>
      <c r="F242" t="str">
        <f>'Assessed Non-TIF_Combined'!F242</f>
        <v>5486</v>
      </c>
      <c r="G242" t="str">
        <f>'Assessed Non-TIF_Combined'!G242</f>
        <v>Remsen-Union</v>
      </c>
      <c r="H242" s="8">
        <f>SUMPRODUCT(SUMIFS(TaxableValuation[Taxable Residential],TaxableValuation[Dist],$C242:$E242,TaxableValuation[Tif_NonTIF],$A$4))</f>
        <v>121949776</v>
      </c>
      <c r="I242" s="8">
        <f>SUMPRODUCT(SUMIFS(TaxableValuation[Taxable Ag Land],TaxableValuation[Dist],$C242:$E242,TaxableValuation[Tif_NonTIF],$A$4))</f>
        <v>190206110</v>
      </c>
      <c r="J242" s="8">
        <f>SUMPRODUCT(SUMIFS(TaxableValuation[Taxable Ag Building],TaxableValuation[Dist],$C242:$E242,TaxableValuation[Tif_NonTIF],$A$4))</f>
        <v>16211938</v>
      </c>
      <c r="K242" s="8">
        <f>SUMPRODUCT(SUMIFS(TaxableValuation[Taxable Commercial],TaxableValuation[Dist],$C242:$E242,TaxableValuation[Tif_NonTIF],$A$4))</f>
        <v>28146401</v>
      </c>
      <c r="L242" s="8">
        <f>SUMPRODUCT(SUMIFS(TaxableValuation[Taxable Industrial],TaxableValuation[Dist],$C242:$E242,TaxableValuation[Tif_NonTIF],$A$4))</f>
        <v>644923</v>
      </c>
      <c r="M242" s="8">
        <f>SUMPRODUCT(SUMIFS(TaxableValuation[Taxable Reserved],TaxableValuation[Dist],$C242:$E242,TaxableValuation[Tif_NonTIF],$A$4))</f>
        <v>0</v>
      </c>
      <c r="N242" s="8">
        <f>SUMPRODUCT(SUMIFS(TaxableValuation[Taxable Reserved2],TaxableValuation[Dist],$C242:$E242,TaxableValuation[Tif_NonTIF],$A$4))</f>
        <v>0</v>
      </c>
      <c r="O242" s="8">
        <f>SUMPRODUCT(SUMIFS(TaxableValuation[Taxable Railroads],TaxableValuation[Dist],$C242:$E242,TaxableValuation[Tif_NonTIF],$A$4))</f>
        <v>2471970</v>
      </c>
      <c r="P242" s="8">
        <f>SUMPRODUCT(SUMIFS(TaxableValuation[Taxable Utilities],TaxableValuation[Dist],$C242:$E242,TaxableValuation[Tif_NonTIF],$A$4))</f>
        <v>6396997</v>
      </c>
      <c r="Q242" s="8">
        <f>SUMPRODUCT(SUMIFS(TaxableValuation[Taxable Other],TaxableValuation[Dist],$C242:$E242,TaxableValuation[Tif_NonTIF],$A$4))</f>
        <v>0</v>
      </c>
      <c r="R242" s="8">
        <f>SUMPRODUCT(SUMIFS(TaxableValuation[Taxable Gross],TaxableValuation[Dist],$C242:$E242,TaxableValuation[Tif_NonTIF],$A$4))</f>
        <v>366028115</v>
      </c>
      <c r="S242" s="8">
        <f>SUMPRODUCT(SUMIFS(TaxableValuation[Taxable Military Exempt],TaxableValuation[Dist],$C242:$E242,TaxableValuation[Tif_NonTIF],$A$4))</f>
        <v>460000</v>
      </c>
      <c r="T242" s="8">
        <f>SUMPRODUCT(SUMIFS(TaxableValuation[Taxable Homestead Exempt],TaxableValuation[Dist],$C242:$E242,TaxableValuation[Tif_NonTIF],$A$4))</f>
        <v>1703000</v>
      </c>
      <c r="U242" s="8">
        <f>SUMPRODUCT(SUMIFS(TaxableValuation[Taxable Net],TaxableValuation[Dist],$C242:$E242,TaxableValuation[Tif_NonTIF],$A$4))</f>
        <v>363865115</v>
      </c>
      <c r="V242" s="8">
        <f>SUMPRODUCT(SUMIFS(TaxableValuation[Taxable Gas &amp; Elec Utilities],TaxableValuation[Dist],$C242:$E242,TaxableValuation[Tif_NonTIF],$A$4))</f>
        <v>6924302</v>
      </c>
      <c r="W242" s="8">
        <f t="shared" si="3"/>
        <v>370789417</v>
      </c>
    </row>
    <row r="243" spans="1:23" x14ac:dyDescent="0.25">
      <c r="A243">
        <f>'Assessed Non-TIF_Combined'!A243</f>
        <v>2026</v>
      </c>
      <c r="B243" t="str">
        <f>'Assessed Non-TIF_Combined'!B243</f>
        <v>01</v>
      </c>
      <c r="C243" t="str">
        <f>'Assessed Non-TIF_Combined'!C243</f>
        <v>5508</v>
      </c>
      <c r="D243" t="str">
        <f>'Assessed Non-TIF_Combined'!D243</f>
        <v/>
      </c>
      <c r="E243" t="str">
        <f>'Assessed Non-TIF_Combined'!E243</f>
        <v/>
      </c>
      <c r="F243" t="str">
        <f>'Assessed Non-TIF_Combined'!F243</f>
        <v>5508</v>
      </c>
      <c r="G243" t="str">
        <f>'Assessed Non-TIF_Combined'!G243</f>
        <v>Riceville</v>
      </c>
      <c r="H243" s="8">
        <f>SUMPRODUCT(SUMIFS(TaxableValuation[Taxable Residential],TaxableValuation[Dist],$C243:$E243,TaxableValuation[Tif_NonTIF],$A$4))</f>
        <v>70474345</v>
      </c>
      <c r="I243" s="8">
        <f>SUMPRODUCT(SUMIFS(TaxableValuation[Taxable Ag Land],TaxableValuation[Dist],$C243:$E243,TaxableValuation[Tif_NonTIF],$A$4))</f>
        <v>165179270</v>
      </c>
      <c r="J243" s="8">
        <f>SUMPRODUCT(SUMIFS(TaxableValuation[Taxable Ag Building],TaxableValuation[Dist],$C243:$E243,TaxableValuation[Tif_NonTIF],$A$4))</f>
        <v>24785000</v>
      </c>
      <c r="K243" s="8">
        <f>SUMPRODUCT(SUMIFS(TaxableValuation[Taxable Commercial],TaxableValuation[Dist],$C243:$E243,TaxableValuation[Tif_NonTIF],$A$4))</f>
        <v>8776968</v>
      </c>
      <c r="L243" s="8">
        <f>SUMPRODUCT(SUMIFS(TaxableValuation[Taxable Industrial],TaxableValuation[Dist],$C243:$E243,TaxableValuation[Tif_NonTIF],$A$4))</f>
        <v>45496025</v>
      </c>
      <c r="M243" s="8">
        <f>SUMPRODUCT(SUMIFS(TaxableValuation[Taxable Reserved],TaxableValuation[Dist],$C243:$E243,TaxableValuation[Tif_NonTIF],$A$4))</f>
        <v>0</v>
      </c>
      <c r="N243" s="8">
        <f>SUMPRODUCT(SUMIFS(TaxableValuation[Taxable Reserved2],TaxableValuation[Dist],$C243:$E243,TaxableValuation[Tif_NonTIF],$A$4))</f>
        <v>0</v>
      </c>
      <c r="O243" s="8">
        <f>SUMPRODUCT(SUMIFS(TaxableValuation[Taxable Railroads],TaxableValuation[Dist],$C243:$E243,TaxableValuation[Tif_NonTIF],$A$4))</f>
        <v>0</v>
      </c>
      <c r="P243" s="8">
        <f>SUMPRODUCT(SUMIFS(TaxableValuation[Taxable Utilities],TaxableValuation[Dist],$C243:$E243,TaxableValuation[Tif_NonTIF],$A$4))</f>
        <v>13049999</v>
      </c>
      <c r="Q243" s="8">
        <f>SUMPRODUCT(SUMIFS(TaxableValuation[Taxable Other],TaxableValuation[Dist],$C243:$E243,TaxableValuation[Tif_NonTIF],$A$4))</f>
        <v>0</v>
      </c>
      <c r="R243" s="8">
        <f>SUMPRODUCT(SUMIFS(TaxableValuation[Taxable Gross],TaxableValuation[Dist],$C243:$E243,TaxableValuation[Tif_NonTIF],$A$4))</f>
        <v>327761607</v>
      </c>
      <c r="S243" s="8">
        <f>SUMPRODUCT(SUMIFS(TaxableValuation[Taxable Military Exempt],TaxableValuation[Dist],$C243:$E243,TaxableValuation[Tif_NonTIF],$A$4))</f>
        <v>376000</v>
      </c>
      <c r="T243" s="8">
        <f>SUMPRODUCT(SUMIFS(TaxableValuation[Taxable Homestead Exempt],TaxableValuation[Dist],$C243:$E243,TaxableValuation[Tif_NonTIF],$A$4))</f>
        <v>1098500</v>
      </c>
      <c r="U243" s="8">
        <f>SUMPRODUCT(SUMIFS(TaxableValuation[Taxable Net],TaxableValuation[Dist],$C243:$E243,TaxableValuation[Tif_NonTIF],$A$4))</f>
        <v>326287107</v>
      </c>
      <c r="V243" s="8">
        <f>SUMPRODUCT(SUMIFS(TaxableValuation[Taxable Gas &amp; Elec Utilities],TaxableValuation[Dist],$C243:$E243,TaxableValuation[Tif_NonTIF],$A$4))</f>
        <v>2036545</v>
      </c>
      <c r="W243" s="8">
        <f t="shared" si="3"/>
        <v>328323652</v>
      </c>
    </row>
    <row r="244" spans="1:23" x14ac:dyDescent="0.25">
      <c r="A244">
        <f>'Assessed Non-TIF_Combined'!A244</f>
        <v>2026</v>
      </c>
      <c r="B244" t="str">
        <f>'Assessed Non-TIF_Combined'!B244</f>
        <v>12</v>
      </c>
      <c r="C244" t="str">
        <f>'Assessed Non-TIF_Combined'!C244</f>
        <v>1975</v>
      </c>
      <c r="D244" t="str">
        <f>'Assessed Non-TIF_Combined'!D244</f>
        <v/>
      </c>
      <c r="E244" t="str">
        <f>'Assessed Non-TIF_Combined'!E244</f>
        <v/>
      </c>
      <c r="F244" t="str">
        <f>'Assessed Non-TIF_Combined'!F244</f>
        <v>1975</v>
      </c>
      <c r="G244" t="str">
        <f>'Assessed Non-TIF_Combined'!G244</f>
        <v>River Valley</v>
      </c>
      <c r="H244" s="8">
        <f>SUMPRODUCT(SUMIFS(TaxableValuation[Taxable Residential],TaxableValuation[Dist],$C244:$E244,TaxableValuation[Tif_NonTIF],$A$4))</f>
        <v>67363536</v>
      </c>
      <c r="I244" s="8">
        <f>SUMPRODUCT(SUMIFS(TaxableValuation[Taxable Ag Land],TaxableValuation[Dist],$C244:$E244,TaxableValuation[Tif_NonTIF],$A$4))</f>
        <v>179912027</v>
      </c>
      <c r="J244" s="8">
        <f>SUMPRODUCT(SUMIFS(TaxableValuation[Taxable Ag Building],TaxableValuation[Dist],$C244:$E244,TaxableValuation[Tif_NonTIF],$A$4))</f>
        <v>10562759</v>
      </c>
      <c r="K244" s="8">
        <f>SUMPRODUCT(SUMIFS(TaxableValuation[Taxable Commercial],TaxableValuation[Dist],$C244:$E244,TaxableValuation[Tif_NonTIF],$A$4))</f>
        <v>13182747</v>
      </c>
      <c r="L244" s="8">
        <f>SUMPRODUCT(SUMIFS(TaxableValuation[Taxable Industrial],TaxableValuation[Dist],$C244:$E244,TaxableValuation[Tif_NonTIF],$A$4))</f>
        <v>795621</v>
      </c>
      <c r="M244" s="8">
        <f>SUMPRODUCT(SUMIFS(TaxableValuation[Taxable Reserved],TaxableValuation[Dist],$C244:$E244,TaxableValuation[Tif_NonTIF],$A$4))</f>
        <v>0</v>
      </c>
      <c r="N244" s="8">
        <f>SUMPRODUCT(SUMIFS(TaxableValuation[Taxable Reserved2],TaxableValuation[Dist],$C244:$E244,TaxableValuation[Tif_NonTIF],$A$4))</f>
        <v>0</v>
      </c>
      <c r="O244" s="8">
        <f>SUMPRODUCT(SUMIFS(TaxableValuation[Taxable Railroads],TaxableValuation[Dist],$C244:$E244,TaxableValuation[Tif_NonTIF],$A$4))</f>
        <v>0</v>
      </c>
      <c r="P244" s="8">
        <f>SUMPRODUCT(SUMIFS(TaxableValuation[Taxable Utilities],TaxableValuation[Dist],$C244:$E244,TaxableValuation[Tif_NonTIF],$A$4))</f>
        <v>563672</v>
      </c>
      <c r="Q244" s="8">
        <f>SUMPRODUCT(SUMIFS(TaxableValuation[Taxable Other],TaxableValuation[Dist],$C244:$E244,TaxableValuation[Tif_NonTIF],$A$4))</f>
        <v>0</v>
      </c>
      <c r="R244" s="8">
        <f>SUMPRODUCT(SUMIFS(TaxableValuation[Taxable Gross],TaxableValuation[Dist],$C244:$E244,TaxableValuation[Tif_NonTIF],$A$4))</f>
        <v>272380362</v>
      </c>
      <c r="S244" s="8">
        <f>SUMPRODUCT(SUMIFS(TaxableValuation[Taxable Military Exempt],TaxableValuation[Dist],$C244:$E244,TaxableValuation[Tif_NonTIF],$A$4))</f>
        <v>584000</v>
      </c>
      <c r="T244" s="8">
        <f>SUMPRODUCT(SUMIFS(TaxableValuation[Taxable Homestead Exempt],TaxableValuation[Dist],$C244:$E244,TaxableValuation[Tif_NonTIF],$A$4))</f>
        <v>1095250</v>
      </c>
      <c r="U244" s="8">
        <f>SUMPRODUCT(SUMIFS(TaxableValuation[Taxable Net],TaxableValuation[Dist],$C244:$E244,TaxableValuation[Tif_NonTIF],$A$4))</f>
        <v>270701112</v>
      </c>
      <c r="V244" s="8">
        <f>SUMPRODUCT(SUMIFS(TaxableValuation[Taxable Gas &amp; Elec Utilities],TaxableValuation[Dist],$C244:$E244,TaxableValuation[Tif_NonTIF],$A$4))</f>
        <v>9316380</v>
      </c>
      <c r="W244" s="8">
        <f t="shared" si="3"/>
        <v>280017492</v>
      </c>
    </row>
    <row r="245" spans="1:23" x14ac:dyDescent="0.25">
      <c r="A245">
        <f>'Assessed Non-TIF_Combined'!A245</f>
        <v>2026</v>
      </c>
      <c r="B245" t="str">
        <f>'Assessed Non-TIF_Combined'!B245</f>
        <v>13</v>
      </c>
      <c r="C245" t="str">
        <f>'Assessed Non-TIF_Combined'!C245</f>
        <v>4824</v>
      </c>
      <c r="D245" t="str">
        <f>'Assessed Non-TIF_Combined'!D245</f>
        <v/>
      </c>
      <c r="E245" t="str">
        <f>'Assessed Non-TIF_Combined'!E245</f>
        <v/>
      </c>
      <c r="F245" t="str">
        <f>'Assessed Non-TIF_Combined'!F245</f>
        <v>5510</v>
      </c>
      <c r="G245" t="str">
        <f>'Assessed Non-TIF_Combined'!G245</f>
        <v>Riverside</v>
      </c>
      <c r="H245" s="8">
        <f>SUMPRODUCT(SUMIFS(TaxableValuation[Taxable Residential],TaxableValuation[Dist],$C245:$E245,TaxableValuation[Tif_NonTIF],$A$4))</f>
        <v>141832570</v>
      </c>
      <c r="I245" s="8">
        <f>SUMPRODUCT(SUMIFS(TaxableValuation[Taxable Ag Land],TaxableValuation[Dist],$C245:$E245,TaxableValuation[Tif_NonTIF],$A$4))</f>
        <v>206175622</v>
      </c>
      <c r="J245" s="8">
        <f>SUMPRODUCT(SUMIFS(TaxableValuation[Taxable Ag Building],TaxableValuation[Dist],$C245:$E245,TaxableValuation[Tif_NonTIF],$A$4))</f>
        <v>8988832</v>
      </c>
      <c r="K245" s="8">
        <f>SUMPRODUCT(SUMIFS(TaxableValuation[Taxable Commercial],TaxableValuation[Dist],$C245:$E245,TaxableValuation[Tif_NonTIF],$A$4))</f>
        <v>10567747</v>
      </c>
      <c r="L245" s="8">
        <f>SUMPRODUCT(SUMIFS(TaxableValuation[Taxable Industrial],TaxableValuation[Dist],$C245:$E245,TaxableValuation[Tif_NonTIF],$A$4))</f>
        <v>11353241</v>
      </c>
      <c r="M245" s="8">
        <f>SUMPRODUCT(SUMIFS(TaxableValuation[Taxable Reserved],TaxableValuation[Dist],$C245:$E245,TaxableValuation[Tif_NonTIF],$A$4))</f>
        <v>0</v>
      </c>
      <c r="N245" s="8">
        <f>SUMPRODUCT(SUMIFS(TaxableValuation[Taxable Reserved2],TaxableValuation[Dist],$C245:$E245,TaxableValuation[Tif_NonTIF],$A$4))</f>
        <v>0</v>
      </c>
      <c r="O245" s="8">
        <f>SUMPRODUCT(SUMIFS(TaxableValuation[Taxable Railroads],TaxableValuation[Dist],$C245:$E245,TaxableValuation[Tif_NonTIF],$A$4))</f>
        <v>4364886</v>
      </c>
      <c r="P245" s="8">
        <f>SUMPRODUCT(SUMIFS(TaxableValuation[Taxable Utilities],TaxableValuation[Dist],$C245:$E245,TaxableValuation[Tif_NonTIF],$A$4))</f>
        <v>42724433</v>
      </c>
      <c r="Q245" s="8">
        <f>SUMPRODUCT(SUMIFS(TaxableValuation[Taxable Other],TaxableValuation[Dist],$C245:$E245,TaxableValuation[Tif_NonTIF],$A$4))</f>
        <v>0</v>
      </c>
      <c r="R245" s="8">
        <f>SUMPRODUCT(SUMIFS(TaxableValuation[Taxable Gross],TaxableValuation[Dist],$C245:$E245,TaxableValuation[Tif_NonTIF],$A$4))</f>
        <v>426007331</v>
      </c>
      <c r="S245" s="8">
        <f>SUMPRODUCT(SUMIFS(TaxableValuation[Taxable Military Exempt],TaxableValuation[Dist],$C245:$E245,TaxableValuation[Tif_NonTIF],$A$4))</f>
        <v>640000</v>
      </c>
      <c r="T245" s="8">
        <f>SUMPRODUCT(SUMIFS(TaxableValuation[Taxable Homestead Exempt],TaxableValuation[Dist],$C245:$E245,TaxableValuation[Tif_NonTIF],$A$4))</f>
        <v>1924000</v>
      </c>
      <c r="U245" s="8">
        <f>SUMPRODUCT(SUMIFS(TaxableValuation[Taxable Net],TaxableValuation[Dist],$C245:$E245,TaxableValuation[Tif_NonTIF],$A$4))</f>
        <v>423443331</v>
      </c>
      <c r="V245" s="8">
        <f>SUMPRODUCT(SUMIFS(TaxableValuation[Taxable Gas &amp; Elec Utilities],TaxableValuation[Dist],$C245:$E245,TaxableValuation[Tif_NonTIF],$A$4))</f>
        <v>12609412</v>
      </c>
      <c r="W245" s="8">
        <f t="shared" si="3"/>
        <v>436052743</v>
      </c>
    </row>
    <row r="246" spans="1:23" x14ac:dyDescent="0.25">
      <c r="A246">
        <f>'Assessed Non-TIF_Combined'!A246</f>
        <v>2026</v>
      </c>
      <c r="B246" t="str">
        <f>'Assessed Non-TIF_Combined'!B246</f>
        <v>12</v>
      </c>
      <c r="C246" t="str">
        <f>'Assessed Non-TIF_Combined'!C246</f>
        <v>5607</v>
      </c>
      <c r="D246" t="str">
        <f>'Assessed Non-TIF_Combined'!D246</f>
        <v/>
      </c>
      <c r="E246" t="str">
        <f>'Assessed Non-TIF_Combined'!E246</f>
        <v/>
      </c>
      <c r="F246" t="str">
        <f>'Assessed Non-TIF_Combined'!F246</f>
        <v>5607</v>
      </c>
      <c r="G246" t="str">
        <f>'Assessed Non-TIF_Combined'!G246</f>
        <v>Rock Valley</v>
      </c>
      <c r="H246" s="8">
        <f>SUMPRODUCT(SUMIFS(TaxableValuation[Taxable Residential],TaxableValuation[Dist],$C246:$E246,TaxableValuation[Tif_NonTIF],$A$4))</f>
        <v>180197017</v>
      </c>
      <c r="I246" s="8">
        <f>SUMPRODUCT(SUMIFS(TaxableValuation[Taxable Ag Land],TaxableValuation[Dist],$C246:$E246,TaxableValuation[Tif_NonTIF],$A$4))</f>
        <v>93243434</v>
      </c>
      <c r="J246" s="8">
        <f>SUMPRODUCT(SUMIFS(TaxableValuation[Taxable Ag Building],TaxableValuation[Dist],$C246:$E246,TaxableValuation[Tif_NonTIF],$A$4))</f>
        <v>16650321</v>
      </c>
      <c r="K246" s="8">
        <f>SUMPRODUCT(SUMIFS(TaxableValuation[Taxable Commercial],TaxableValuation[Dist],$C246:$E246,TaxableValuation[Tif_NonTIF],$A$4))</f>
        <v>30749555</v>
      </c>
      <c r="L246" s="8">
        <f>SUMPRODUCT(SUMIFS(TaxableValuation[Taxable Industrial],TaxableValuation[Dist],$C246:$E246,TaxableValuation[Tif_NonTIF],$A$4))</f>
        <v>19885758</v>
      </c>
      <c r="M246" s="8">
        <f>SUMPRODUCT(SUMIFS(TaxableValuation[Taxable Reserved],TaxableValuation[Dist],$C246:$E246,TaxableValuation[Tif_NonTIF],$A$4))</f>
        <v>0</v>
      </c>
      <c r="N246" s="8">
        <f>SUMPRODUCT(SUMIFS(TaxableValuation[Taxable Reserved2],TaxableValuation[Dist],$C246:$E246,TaxableValuation[Tif_NonTIF],$A$4))</f>
        <v>0</v>
      </c>
      <c r="O246" s="8">
        <f>SUMPRODUCT(SUMIFS(TaxableValuation[Taxable Railroads],TaxableValuation[Dist],$C246:$E246,TaxableValuation[Tif_NonTIF],$A$4))</f>
        <v>1470816</v>
      </c>
      <c r="P246" s="8">
        <f>SUMPRODUCT(SUMIFS(TaxableValuation[Taxable Utilities],TaxableValuation[Dist],$C246:$E246,TaxableValuation[Tif_NonTIF],$A$4))</f>
        <v>34617423</v>
      </c>
      <c r="Q246" s="8">
        <f>SUMPRODUCT(SUMIFS(TaxableValuation[Taxable Other],TaxableValuation[Dist],$C246:$E246,TaxableValuation[Tif_NonTIF],$A$4))</f>
        <v>0</v>
      </c>
      <c r="R246" s="8">
        <f>SUMPRODUCT(SUMIFS(TaxableValuation[Taxable Gross],TaxableValuation[Dist],$C246:$E246,TaxableValuation[Tif_NonTIF],$A$4))</f>
        <v>376814324</v>
      </c>
      <c r="S246" s="8">
        <f>SUMPRODUCT(SUMIFS(TaxableValuation[Taxable Military Exempt],TaxableValuation[Dist],$C246:$E246,TaxableValuation[Tif_NonTIF],$A$4))</f>
        <v>504000</v>
      </c>
      <c r="T246" s="8">
        <f>SUMPRODUCT(SUMIFS(TaxableValuation[Taxable Homestead Exempt],TaxableValuation[Dist],$C246:$E246,TaxableValuation[Tif_NonTIF],$A$4))</f>
        <v>2587000</v>
      </c>
      <c r="U246" s="8">
        <f>SUMPRODUCT(SUMIFS(TaxableValuation[Taxable Net],TaxableValuation[Dist],$C246:$E246,TaxableValuation[Tif_NonTIF],$A$4))</f>
        <v>373723324</v>
      </c>
      <c r="V246" s="8">
        <f>SUMPRODUCT(SUMIFS(TaxableValuation[Taxable Gas &amp; Elec Utilities],TaxableValuation[Dist],$C246:$E246,TaxableValuation[Tif_NonTIF],$A$4))</f>
        <v>6134438</v>
      </c>
      <c r="W246" s="8">
        <f t="shared" si="3"/>
        <v>379857762</v>
      </c>
    </row>
    <row r="247" spans="1:23" x14ac:dyDescent="0.25">
      <c r="A247">
        <f>'Assessed Non-TIF_Combined'!A247</f>
        <v>2026</v>
      </c>
      <c r="B247" t="str">
        <f>'Assessed Non-TIF_Combined'!B247</f>
        <v>11</v>
      </c>
      <c r="C247" t="str">
        <f>'Assessed Non-TIF_Combined'!C247</f>
        <v>5643</v>
      </c>
      <c r="D247" t="str">
        <f>'Assessed Non-TIF_Combined'!D247</f>
        <v/>
      </c>
      <c r="E247" t="str">
        <f>'Assessed Non-TIF_Combined'!E247</f>
        <v/>
      </c>
      <c r="F247" t="str">
        <f>'Assessed Non-TIF_Combined'!F247</f>
        <v>5643</v>
      </c>
      <c r="G247" t="str">
        <f>'Assessed Non-TIF_Combined'!G247</f>
        <v>Roland-Story</v>
      </c>
      <c r="H247" s="8">
        <f>SUMPRODUCT(SUMIFS(TaxableValuation[Taxable Residential],TaxableValuation[Dist],$C247:$E247,TaxableValuation[Tif_NonTIF],$A$4))</f>
        <v>225878537</v>
      </c>
      <c r="I247" s="8">
        <f>SUMPRODUCT(SUMIFS(TaxableValuation[Taxable Ag Land],TaxableValuation[Dist],$C247:$E247,TaxableValuation[Tif_NonTIF],$A$4))</f>
        <v>73452695</v>
      </c>
      <c r="J247" s="8">
        <f>SUMPRODUCT(SUMIFS(TaxableValuation[Taxable Ag Building],TaxableValuation[Dist],$C247:$E247,TaxableValuation[Tif_NonTIF],$A$4))</f>
        <v>3552928</v>
      </c>
      <c r="K247" s="8">
        <f>SUMPRODUCT(SUMIFS(TaxableValuation[Taxable Commercial],TaxableValuation[Dist],$C247:$E247,TaxableValuation[Tif_NonTIF],$A$4))</f>
        <v>34564745</v>
      </c>
      <c r="L247" s="8">
        <f>SUMPRODUCT(SUMIFS(TaxableValuation[Taxable Industrial],TaxableValuation[Dist],$C247:$E247,TaxableValuation[Tif_NonTIF],$A$4))</f>
        <v>57658624</v>
      </c>
      <c r="M247" s="8">
        <f>SUMPRODUCT(SUMIFS(TaxableValuation[Taxable Reserved],TaxableValuation[Dist],$C247:$E247,TaxableValuation[Tif_NonTIF],$A$4))</f>
        <v>0</v>
      </c>
      <c r="N247" s="8">
        <f>SUMPRODUCT(SUMIFS(TaxableValuation[Taxable Reserved2],TaxableValuation[Dist],$C247:$E247,TaxableValuation[Tif_NonTIF],$A$4))</f>
        <v>0</v>
      </c>
      <c r="O247" s="8">
        <f>SUMPRODUCT(SUMIFS(TaxableValuation[Taxable Railroads],TaxableValuation[Dist],$C247:$E247,TaxableValuation[Tif_NonTIF],$A$4))</f>
        <v>6298710</v>
      </c>
      <c r="P247" s="8">
        <f>SUMPRODUCT(SUMIFS(TaxableValuation[Taxable Utilities],TaxableValuation[Dist],$C247:$E247,TaxableValuation[Tif_NonTIF],$A$4))</f>
        <v>10893225</v>
      </c>
      <c r="Q247" s="8">
        <f>SUMPRODUCT(SUMIFS(TaxableValuation[Taxable Other],TaxableValuation[Dist],$C247:$E247,TaxableValuation[Tif_NonTIF],$A$4))</f>
        <v>0</v>
      </c>
      <c r="R247" s="8">
        <f>SUMPRODUCT(SUMIFS(TaxableValuation[Taxable Gross],TaxableValuation[Dist],$C247:$E247,TaxableValuation[Tif_NonTIF],$A$4))</f>
        <v>412299464</v>
      </c>
      <c r="S247" s="8">
        <f>SUMPRODUCT(SUMIFS(TaxableValuation[Taxable Military Exempt],TaxableValuation[Dist],$C247:$E247,TaxableValuation[Tif_NonTIF],$A$4))</f>
        <v>784000</v>
      </c>
      <c r="T247" s="8">
        <f>SUMPRODUCT(SUMIFS(TaxableValuation[Taxable Homestead Exempt],TaxableValuation[Dist],$C247:$E247,TaxableValuation[Tif_NonTIF],$A$4))</f>
        <v>3107000</v>
      </c>
      <c r="U247" s="8">
        <f>SUMPRODUCT(SUMIFS(TaxableValuation[Taxable Net],TaxableValuation[Dist],$C247:$E247,TaxableValuation[Tif_NonTIF],$A$4))</f>
        <v>408408464</v>
      </c>
      <c r="V247" s="8">
        <f>SUMPRODUCT(SUMIFS(TaxableValuation[Taxable Gas &amp; Elec Utilities],TaxableValuation[Dist],$C247:$E247,TaxableValuation[Tif_NonTIF],$A$4))</f>
        <v>4917263</v>
      </c>
      <c r="W247" s="8">
        <f t="shared" si="3"/>
        <v>413325727</v>
      </c>
    </row>
    <row r="248" spans="1:23" x14ac:dyDescent="0.25">
      <c r="A248">
        <f>'Assessed Non-TIF_Combined'!A248</f>
        <v>2026</v>
      </c>
      <c r="B248" t="str">
        <f>'Assessed Non-TIF_Combined'!B248</f>
        <v>07</v>
      </c>
      <c r="C248" t="str">
        <f>'Assessed Non-TIF_Combined'!C248</f>
        <v>5697</v>
      </c>
      <c r="D248" t="str">
        <f>'Assessed Non-TIF_Combined'!D248</f>
        <v/>
      </c>
      <c r="E248" t="str">
        <f>'Assessed Non-TIF_Combined'!E248</f>
        <v/>
      </c>
      <c r="F248" t="str">
        <f>'Assessed Non-TIF_Combined'!F248</f>
        <v>5697</v>
      </c>
      <c r="G248" t="str">
        <f>'Assessed Non-TIF_Combined'!G248</f>
        <v>Rudd-Rockford-Marble Rock</v>
      </c>
      <c r="H248" s="8">
        <f>SUMPRODUCT(SUMIFS(TaxableValuation[Taxable Residential],TaxableValuation[Dist],$C248:$E248,TaxableValuation[Tif_NonTIF],$A$4))</f>
        <v>86707582</v>
      </c>
      <c r="I248" s="8">
        <f>SUMPRODUCT(SUMIFS(TaxableValuation[Taxable Ag Land],TaxableValuation[Dist],$C248:$E248,TaxableValuation[Tif_NonTIF],$A$4))</f>
        <v>150462959</v>
      </c>
      <c r="J248" s="8">
        <f>SUMPRODUCT(SUMIFS(TaxableValuation[Taxable Ag Building],TaxableValuation[Dist],$C248:$E248,TaxableValuation[Tif_NonTIF],$A$4))</f>
        <v>11085608</v>
      </c>
      <c r="K248" s="8">
        <f>SUMPRODUCT(SUMIFS(TaxableValuation[Taxable Commercial],TaxableValuation[Dist],$C248:$E248,TaxableValuation[Tif_NonTIF],$A$4))</f>
        <v>10597739</v>
      </c>
      <c r="L248" s="8">
        <f>SUMPRODUCT(SUMIFS(TaxableValuation[Taxable Industrial],TaxableValuation[Dist],$C248:$E248,TaxableValuation[Tif_NonTIF],$A$4))</f>
        <v>968120</v>
      </c>
      <c r="M248" s="8">
        <f>SUMPRODUCT(SUMIFS(TaxableValuation[Taxable Reserved],TaxableValuation[Dist],$C248:$E248,TaxableValuation[Tif_NonTIF],$A$4))</f>
        <v>0</v>
      </c>
      <c r="N248" s="8">
        <f>SUMPRODUCT(SUMIFS(TaxableValuation[Taxable Reserved2],TaxableValuation[Dist],$C248:$E248,TaxableValuation[Tif_NonTIF],$A$4))</f>
        <v>0</v>
      </c>
      <c r="O248" s="8">
        <f>SUMPRODUCT(SUMIFS(TaxableValuation[Taxable Railroads],TaxableValuation[Dist],$C248:$E248,TaxableValuation[Tif_NonTIF],$A$4))</f>
        <v>6794544</v>
      </c>
      <c r="P248" s="8">
        <f>SUMPRODUCT(SUMIFS(TaxableValuation[Taxable Utilities],TaxableValuation[Dist],$C248:$E248,TaxableValuation[Tif_NonTIF],$A$4))</f>
        <v>1762359</v>
      </c>
      <c r="Q248" s="8">
        <f>SUMPRODUCT(SUMIFS(TaxableValuation[Taxable Other],TaxableValuation[Dist],$C248:$E248,TaxableValuation[Tif_NonTIF],$A$4))</f>
        <v>0</v>
      </c>
      <c r="R248" s="8">
        <f>SUMPRODUCT(SUMIFS(TaxableValuation[Taxable Gross],TaxableValuation[Dist],$C248:$E248,TaxableValuation[Tif_NonTIF],$A$4))</f>
        <v>268378911</v>
      </c>
      <c r="S248" s="8">
        <f>SUMPRODUCT(SUMIFS(TaxableValuation[Taxable Military Exempt],TaxableValuation[Dist],$C248:$E248,TaxableValuation[Tif_NonTIF],$A$4))</f>
        <v>584000</v>
      </c>
      <c r="T248" s="8">
        <f>SUMPRODUCT(SUMIFS(TaxableValuation[Taxable Homestead Exempt],TaxableValuation[Dist],$C248:$E248,TaxableValuation[Tif_NonTIF],$A$4))</f>
        <v>1683389</v>
      </c>
      <c r="U248" s="8">
        <f>SUMPRODUCT(SUMIFS(TaxableValuation[Taxable Net],TaxableValuation[Dist],$C248:$E248,TaxableValuation[Tif_NonTIF],$A$4))</f>
        <v>266111522</v>
      </c>
      <c r="V248" s="8">
        <f>SUMPRODUCT(SUMIFS(TaxableValuation[Taxable Gas &amp; Elec Utilities],TaxableValuation[Dist],$C248:$E248,TaxableValuation[Tif_NonTIF],$A$4))</f>
        <v>3747252</v>
      </c>
      <c r="W248" s="8">
        <f t="shared" si="3"/>
        <v>269858774</v>
      </c>
    </row>
    <row r="249" spans="1:23" x14ac:dyDescent="0.25">
      <c r="A249">
        <f>'Assessed Non-TIF_Combined'!A249</f>
        <v>2026</v>
      </c>
      <c r="B249" t="str">
        <f>'Assessed Non-TIF_Combined'!B249</f>
        <v>05</v>
      </c>
      <c r="C249" t="str">
        <f>'Assessed Non-TIF_Combined'!C249</f>
        <v>5724</v>
      </c>
      <c r="D249" t="str">
        <f>'Assessed Non-TIF_Combined'!D249</f>
        <v/>
      </c>
      <c r="E249" t="str">
        <f>'Assessed Non-TIF_Combined'!E249</f>
        <v/>
      </c>
      <c r="F249" t="str">
        <f>'Assessed Non-TIF_Combined'!F249</f>
        <v>5724</v>
      </c>
      <c r="G249" t="str">
        <f>'Assessed Non-TIF_Combined'!G249</f>
        <v>Ruthven-Ayrshire</v>
      </c>
      <c r="H249" s="8">
        <f>SUMPRODUCT(SUMIFS(TaxableValuation[Taxable Residential],TaxableValuation[Dist],$C249:$E249,TaxableValuation[Tif_NonTIF],$A$4))</f>
        <v>55183886</v>
      </c>
      <c r="I249" s="8">
        <f>SUMPRODUCT(SUMIFS(TaxableValuation[Taxable Ag Land],TaxableValuation[Dist],$C249:$E249,TaxableValuation[Tif_NonTIF],$A$4))</f>
        <v>64360130</v>
      </c>
      <c r="J249" s="8">
        <f>SUMPRODUCT(SUMIFS(TaxableValuation[Taxable Ag Building],TaxableValuation[Dist],$C249:$E249,TaxableValuation[Tif_NonTIF],$A$4))</f>
        <v>6281388</v>
      </c>
      <c r="K249" s="8">
        <f>SUMPRODUCT(SUMIFS(TaxableValuation[Taxable Commercial],TaxableValuation[Dist],$C249:$E249,TaxableValuation[Tif_NonTIF],$A$4))</f>
        <v>9782446</v>
      </c>
      <c r="L249" s="8">
        <f>SUMPRODUCT(SUMIFS(TaxableValuation[Taxable Industrial],TaxableValuation[Dist],$C249:$E249,TaxableValuation[Tif_NonTIF],$A$4))</f>
        <v>11462407</v>
      </c>
      <c r="M249" s="8">
        <f>SUMPRODUCT(SUMIFS(TaxableValuation[Taxable Reserved],TaxableValuation[Dist],$C249:$E249,TaxableValuation[Tif_NonTIF],$A$4))</f>
        <v>0</v>
      </c>
      <c r="N249" s="8">
        <f>SUMPRODUCT(SUMIFS(TaxableValuation[Taxable Reserved2],TaxableValuation[Dist],$C249:$E249,TaxableValuation[Tif_NonTIF],$A$4))</f>
        <v>0</v>
      </c>
      <c r="O249" s="8">
        <f>SUMPRODUCT(SUMIFS(TaxableValuation[Taxable Railroads],TaxableValuation[Dist],$C249:$E249,TaxableValuation[Tif_NonTIF],$A$4))</f>
        <v>3255977</v>
      </c>
      <c r="P249" s="8">
        <f>SUMPRODUCT(SUMIFS(TaxableValuation[Taxable Utilities],TaxableValuation[Dist],$C249:$E249,TaxableValuation[Tif_NonTIF],$A$4))</f>
        <v>661744</v>
      </c>
      <c r="Q249" s="8">
        <f>SUMPRODUCT(SUMIFS(TaxableValuation[Taxable Other],TaxableValuation[Dist],$C249:$E249,TaxableValuation[Tif_NonTIF],$A$4))</f>
        <v>0</v>
      </c>
      <c r="R249" s="8">
        <f>SUMPRODUCT(SUMIFS(TaxableValuation[Taxable Gross],TaxableValuation[Dist],$C249:$E249,TaxableValuation[Tif_NonTIF],$A$4))</f>
        <v>150987978</v>
      </c>
      <c r="S249" s="8">
        <f>SUMPRODUCT(SUMIFS(TaxableValuation[Taxable Military Exempt],TaxableValuation[Dist],$C249:$E249,TaxableValuation[Tif_NonTIF],$A$4))</f>
        <v>332000</v>
      </c>
      <c r="T249" s="8">
        <f>SUMPRODUCT(SUMIFS(TaxableValuation[Taxable Homestead Exempt],TaxableValuation[Dist],$C249:$E249,TaxableValuation[Tif_NonTIF],$A$4))</f>
        <v>889918</v>
      </c>
      <c r="U249" s="8">
        <f>SUMPRODUCT(SUMIFS(TaxableValuation[Taxable Net],TaxableValuation[Dist],$C249:$E249,TaxableValuation[Tif_NonTIF],$A$4))</f>
        <v>149766060</v>
      </c>
      <c r="V249" s="8">
        <f>SUMPRODUCT(SUMIFS(TaxableValuation[Taxable Gas &amp; Elec Utilities],TaxableValuation[Dist],$C249:$E249,TaxableValuation[Tif_NonTIF],$A$4))</f>
        <v>4225119</v>
      </c>
      <c r="W249" s="8">
        <f t="shared" si="3"/>
        <v>153991179</v>
      </c>
    </row>
    <row r="250" spans="1:23" x14ac:dyDescent="0.25">
      <c r="A250">
        <f>'Assessed Non-TIF_Combined'!A250</f>
        <v>2026</v>
      </c>
      <c r="B250" t="str">
        <f>'Assessed Non-TIF_Combined'!B250</f>
        <v>11</v>
      </c>
      <c r="C250" t="str">
        <f>'Assessed Non-TIF_Combined'!C250</f>
        <v>5805</v>
      </c>
      <c r="D250" t="str">
        <f>'Assessed Non-TIF_Combined'!D250</f>
        <v/>
      </c>
      <c r="E250" t="str">
        <f>'Assessed Non-TIF_Combined'!E250</f>
        <v/>
      </c>
      <c r="F250" t="str">
        <f>'Assessed Non-TIF_Combined'!F250</f>
        <v>5805</v>
      </c>
      <c r="G250" t="str">
        <f>'Assessed Non-TIF_Combined'!G250</f>
        <v>Saydel</v>
      </c>
      <c r="H250" s="8">
        <f>SUMPRODUCT(SUMIFS(TaxableValuation[Taxable Residential],TaxableValuation[Dist],$C250:$E250,TaxableValuation[Tif_NonTIF],$A$4))</f>
        <v>331804202</v>
      </c>
      <c r="I250" s="8">
        <f>SUMPRODUCT(SUMIFS(TaxableValuation[Taxable Ag Land],TaxableValuation[Dist],$C250:$E250,TaxableValuation[Tif_NonTIF],$A$4))</f>
        <v>3056331</v>
      </c>
      <c r="J250" s="8">
        <f>SUMPRODUCT(SUMIFS(TaxableValuation[Taxable Ag Building],TaxableValuation[Dist],$C250:$E250,TaxableValuation[Tif_NonTIF],$A$4))</f>
        <v>244398</v>
      </c>
      <c r="K250" s="8">
        <f>SUMPRODUCT(SUMIFS(TaxableValuation[Taxable Commercial],TaxableValuation[Dist],$C250:$E250,TaxableValuation[Tif_NonTIF],$A$4))</f>
        <v>790724843</v>
      </c>
      <c r="L250" s="8">
        <f>SUMPRODUCT(SUMIFS(TaxableValuation[Taxable Industrial],TaxableValuation[Dist],$C250:$E250,TaxableValuation[Tif_NonTIF],$A$4))</f>
        <v>422449806</v>
      </c>
      <c r="M250" s="8">
        <f>SUMPRODUCT(SUMIFS(TaxableValuation[Taxable Reserved],TaxableValuation[Dist],$C250:$E250,TaxableValuation[Tif_NonTIF],$A$4))</f>
        <v>0</v>
      </c>
      <c r="N250" s="8">
        <f>SUMPRODUCT(SUMIFS(TaxableValuation[Taxable Reserved2],TaxableValuation[Dist],$C250:$E250,TaxableValuation[Tif_NonTIF],$A$4))</f>
        <v>0</v>
      </c>
      <c r="O250" s="8">
        <f>SUMPRODUCT(SUMIFS(TaxableValuation[Taxable Railroads],TaxableValuation[Dist],$C250:$E250,TaxableValuation[Tif_NonTIF],$A$4))</f>
        <v>10386998</v>
      </c>
      <c r="P250" s="8">
        <f>SUMPRODUCT(SUMIFS(TaxableValuation[Taxable Utilities],TaxableValuation[Dist],$C250:$E250,TaxableValuation[Tif_NonTIF],$A$4))</f>
        <v>1010100</v>
      </c>
      <c r="Q250" s="8">
        <f>SUMPRODUCT(SUMIFS(TaxableValuation[Taxable Other],TaxableValuation[Dist],$C250:$E250,TaxableValuation[Tif_NonTIF],$A$4))</f>
        <v>0</v>
      </c>
      <c r="R250" s="8">
        <f>SUMPRODUCT(SUMIFS(TaxableValuation[Taxable Gross],TaxableValuation[Dist],$C250:$E250,TaxableValuation[Tif_NonTIF],$A$4))</f>
        <v>1559676678</v>
      </c>
      <c r="S250" s="8">
        <f>SUMPRODUCT(SUMIFS(TaxableValuation[Taxable Military Exempt],TaxableValuation[Dist],$C250:$E250,TaxableValuation[Tif_NonTIF],$A$4))</f>
        <v>1182798</v>
      </c>
      <c r="T250" s="8">
        <f>SUMPRODUCT(SUMIFS(TaxableValuation[Taxable Homestead Exempt],TaxableValuation[Dist],$C250:$E250,TaxableValuation[Tif_NonTIF],$A$4))</f>
        <v>5232500</v>
      </c>
      <c r="U250" s="8">
        <f>SUMPRODUCT(SUMIFS(TaxableValuation[Taxable Net],TaxableValuation[Dist],$C250:$E250,TaxableValuation[Tif_NonTIF],$A$4))</f>
        <v>1553261380</v>
      </c>
      <c r="V250" s="8">
        <f>SUMPRODUCT(SUMIFS(TaxableValuation[Taxable Gas &amp; Elec Utilities],TaxableValuation[Dist],$C250:$E250,TaxableValuation[Tif_NonTIF],$A$4))</f>
        <v>21948286</v>
      </c>
      <c r="W250" s="8">
        <f t="shared" si="3"/>
        <v>1575209666</v>
      </c>
    </row>
    <row r="251" spans="1:23" x14ac:dyDescent="0.25">
      <c r="A251">
        <f>'Assessed Non-TIF_Combined'!A251</f>
        <v>2026</v>
      </c>
      <c r="B251" t="str">
        <f>'Assessed Non-TIF_Combined'!B251</f>
        <v>05</v>
      </c>
      <c r="C251" t="str">
        <f>'Assessed Non-TIF_Combined'!C251</f>
        <v>5823</v>
      </c>
      <c r="D251" t="str">
        <f>'Assessed Non-TIF_Combined'!D251</f>
        <v/>
      </c>
      <c r="E251" t="str">
        <f>'Assessed Non-TIF_Combined'!E251</f>
        <v/>
      </c>
      <c r="F251" t="str">
        <f>'Assessed Non-TIF_Combined'!F251</f>
        <v>5823</v>
      </c>
      <c r="G251" t="str">
        <f>'Assessed Non-TIF_Combined'!G251</f>
        <v>Schaller-Crestland</v>
      </c>
      <c r="H251" s="8">
        <f>SUMPRODUCT(SUMIFS(TaxableValuation[Taxable Residential],TaxableValuation[Dist],$C251:$E251,TaxableValuation[Tif_NonTIF],$A$4))</f>
        <v>60817141</v>
      </c>
      <c r="I251" s="8">
        <f>SUMPRODUCT(SUMIFS(TaxableValuation[Taxable Ag Land],TaxableValuation[Dist],$C251:$E251,TaxableValuation[Tif_NonTIF],$A$4))</f>
        <v>153591644</v>
      </c>
      <c r="J251" s="8">
        <f>SUMPRODUCT(SUMIFS(TaxableValuation[Taxable Ag Building],TaxableValuation[Dist],$C251:$E251,TaxableValuation[Tif_NonTIF],$A$4))</f>
        <v>10149683</v>
      </c>
      <c r="K251" s="8">
        <f>SUMPRODUCT(SUMIFS(TaxableValuation[Taxable Commercial],TaxableValuation[Dist],$C251:$E251,TaxableValuation[Tif_NonTIF],$A$4))</f>
        <v>22382937</v>
      </c>
      <c r="L251" s="8">
        <f>SUMPRODUCT(SUMIFS(TaxableValuation[Taxable Industrial],TaxableValuation[Dist],$C251:$E251,TaxableValuation[Tif_NonTIF],$A$4))</f>
        <v>43208501</v>
      </c>
      <c r="M251" s="8">
        <f>SUMPRODUCT(SUMIFS(TaxableValuation[Taxable Reserved],TaxableValuation[Dist],$C251:$E251,TaxableValuation[Tif_NonTIF],$A$4))</f>
        <v>0</v>
      </c>
      <c r="N251" s="8">
        <f>SUMPRODUCT(SUMIFS(TaxableValuation[Taxable Reserved2],TaxableValuation[Dist],$C251:$E251,TaxableValuation[Tif_NonTIF],$A$4))</f>
        <v>0</v>
      </c>
      <c r="O251" s="8">
        <f>SUMPRODUCT(SUMIFS(TaxableValuation[Taxable Railroads],TaxableValuation[Dist],$C251:$E251,TaxableValuation[Tif_NonTIF],$A$4))</f>
        <v>0</v>
      </c>
      <c r="P251" s="8">
        <f>SUMPRODUCT(SUMIFS(TaxableValuation[Taxable Utilities],TaxableValuation[Dist],$C251:$E251,TaxableValuation[Tif_NonTIF],$A$4))</f>
        <v>885025</v>
      </c>
      <c r="Q251" s="8">
        <f>SUMPRODUCT(SUMIFS(TaxableValuation[Taxable Other],TaxableValuation[Dist],$C251:$E251,TaxableValuation[Tif_NonTIF],$A$4))</f>
        <v>0</v>
      </c>
      <c r="R251" s="8">
        <f>SUMPRODUCT(SUMIFS(TaxableValuation[Taxable Gross],TaxableValuation[Dist],$C251:$E251,TaxableValuation[Tif_NonTIF],$A$4))</f>
        <v>291034931</v>
      </c>
      <c r="S251" s="8">
        <f>SUMPRODUCT(SUMIFS(TaxableValuation[Taxable Military Exempt],TaxableValuation[Dist],$C251:$E251,TaxableValuation[Tif_NonTIF],$A$4))</f>
        <v>404199</v>
      </c>
      <c r="T251" s="8">
        <f>SUMPRODUCT(SUMIFS(TaxableValuation[Taxable Homestead Exempt],TaxableValuation[Dist],$C251:$E251,TaxableValuation[Tif_NonTIF],$A$4))</f>
        <v>1228500</v>
      </c>
      <c r="U251" s="8">
        <f>SUMPRODUCT(SUMIFS(TaxableValuation[Taxable Net],TaxableValuation[Dist],$C251:$E251,TaxableValuation[Tif_NonTIF],$A$4))</f>
        <v>289402232</v>
      </c>
      <c r="V251" s="8">
        <f>SUMPRODUCT(SUMIFS(TaxableValuation[Taxable Gas &amp; Elec Utilities],TaxableValuation[Dist],$C251:$E251,TaxableValuation[Tif_NonTIF],$A$4))</f>
        <v>4094826</v>
      </c>
      <c r="W251" s="8">
        <f t="shared" si="3"/>
        <v>293497058</v>
      </c>
    </row>
    <row r="252" spans="1:23" x14ac:dyDescent="0.25">
      <c r="A252">
        <f>'Assessed Non-TIF_Combined'!A252</f>
        <v>2026</v>
      </c>
      <c r="B252" t="str">
        <f>'Assessed Non-TIF_Combined'!B252</f>
        <v>12</v>
      </c>
      <c r="C252" t="str">
        <f>'Assessed Non-TIF_Combined'!C252</f>
        <v>5832</v>
      </c>
      <c r="D252" t="str">
        <f>'Assessed Non-TIF_Combined'!D252</f>
        <v/>
      </c>
      <c r="E252" t="str">
        <f>'Assessed Non-TIF_Combined'!E252</f>
        <v/>
      </c>
      <c r="F252" t="str">
        <f>'Assessed Non-TIF_Combined'!F252</f>
        <v>5832</v>
      </c>
      <c r="G252" t="str">
        <f>'Assessed Non-TIF_Combined'!G252</f>
        <v>Schleswig</v>
      </c>
      <c r="H252" s="8">
        <f>SUMPRODUCT(SUMIFS(TaxableValuation[Taxable Residential],TaxableValuation[Dist],$C252:$E252,TaxableValuation[Tif_NonTIF],$A$4))</f>
        <v>48227459</v>
      </c>
      <c r="I252" s="8">
        <f>SUMPRODUCT(SUMIFS(TaxableValuation[Taxable Ag Land],TaxableValuation[Dist],$C252:$E252,TaxableValuation[Tif_NonTIF],$A$4))</f>
        <v>118249049</v>
      </c>
      <c r="J252" s="8">
        <f>SUMPRODUCT(SUMIFS(TaxableValuation[Taxable Ag Building],TaxableValuation[Dist],$C252:$E252,TaxableValuation[Tif_NonTIF],$A$4))</f>
        <v>10458520</v>
      </c>
      <c r="K252" s="8">
        <f>SUMPRODUCT(SUMIFS(TaxableValuation[Taxable Commercial],TaxableValuation[Dist],$C252:$E252,TaxableValuation[Tif_NonTIF],$A$4))</f>
        <v>9985782</v>
      </c>
      <c r="L252" s="8">
        <f>SUMPRODUCT(SUMIFS(TaxableValuation[Taxable Industrial],TaxableValuation[Dist],$C252:$E252,TaxableValuation[Tif_NonTIF],$A$4))</f>
        <v>42233357</v>
      </c>
      <c r="M252" s="8">
        <f>SUMPRODUCT(SUMIFS(TaxableValuation[Taxable Reserved],TaxableValuation[Dist],$C252:$E252,TaxableValuation[Tif_NonTIF],$A$4))</f>
        <v>0</v>
      </c>
      <c r="N252" s="8">
        <f>SUMPRODUCT(SUMIFS(TaxableValuation[Taxable Reserved2],TaxableValuation[Dist],$C252:$E252,TaxableValuation[Tif_NonTIF],$A$4))</f>
        <v>0</v>
      </c>
      <c r="O252" s="8">
        <f>SUMPRODUCT(SUMIFS(TaxableValuation[Taxable Railroads],TaxableValuation[Dist],$C252:$E252,TaxableValuation[Tif_NonTIF],$A$4))</f>
        <v>0</v>
      </c>
      <c r="P252" s="8">
        <f>SUMPRODUCT(SUMIFS(TaxableValuation[Taxable Utilities],TaxableValuation[Dist],$C252:$E252,TaxableValuation[Tif_NonTIF],$A$4))</f>
        <v>309400</v>
      </c>
      <c r="Q252" s="8">
        <f>SUMPRODUCT(SUMIFS(TaxableValuation[Taxable Other],TaxableValuation[Dist],$C252:$E252,TaxableValuation[Tif_NonTIF],$A$4))</f>
        <v>0</v>
      </c>
      <c r="R252" s="8">
        <f>SUMPRODUCT(SUMIFS(TaxableValuation[Taxable Gross],TaxableValuation[Dist],$C252:$E252,TaxableValuation[Tif_NonTIF],$A$4))</f>
        <v>229463567</v>
      </c>
      <c r="S252" s="8">
        <f>SUMPRODUCT(SUMIFS(TaxableValuation[Taxable Military Exempt],TaxableValuation[Dist],$C252:$E252,TaxableValuation[Tif_NonTIF],$A$4))</f>
        <v>284000</v>
      </c>
      <c r="T252" s="8">
        <f>SUMPRODUCT(SUMIFS(TaxableValuation[Taxable Homestead Exempt],TaxableValuation[Dist],$C252:$E252,TaxableValuation[Tif_NonTIF],$A$4))</f>
        <v>942500</v>
      </c>
      <c r="U252" s="8">
        <f>SUMPRODUCT(SUMIFS(TaxableValuation[Taxable Net],TaxableValuation[Dist],$C252:$E252,TaxableValuation[Tif_NonTIF],$A$4))</f>
        <v>228237067</v>
      </c>
      <c r="V252" s="8">
        <f>SUMPRODUCT(SUMIFS(TaxableValuation[Taxable Gas &amp; Elec Utilities],TaxableValuation[Dist],$C252:$E252,TaxableValuation[Tif_NonTIF],$A$4))</f>
        <v>2374799</v>
      </c>
      <c r="W252" s="8">
        <f t="shared" si="3"/>
        <v>230611866</v>
      </c>
    </row>
    <row r="253" spans="1:23" x14ac:dyDescent="0.25">
      <c r="A253">
        <f>'Assessed Non-TIF_Combined'!A253</f>
        <v>2026</v>
      </c>
      <c r="B253" t="str">
        <f>'Assessed Non-TIF_Combined'!B253</f>
        <v>12</v>
      </c>
      <c r="C253" t="str">
        <f>'Assessed Non-TIF_Combined'!C253</f>
        <v>5877</v>
      </c>
      <c r="D253" t="str">
        <f>'Assessed Non-TIF_Combined'!D253</f>
        <v/>
      </c>
      <c r="E253" t="str">
        <f>'Assessed Non-TIF_Combined'!E253</f>
        <v/>
      </c>
      <c r="F253" t="str">
        <f>'Assessed Non-TIF_Combined'!F253</f>
        <v>5877</v>
      </c>
      <c r="G253" t="str">
        <f>'Assessed Non-TIF_Combined'!G253</f>
        <v>Sergeant Bluff-Luton</v>
      </c>
      <c r="H253" s="8">
        <f>SUMPRODUCT(SUMIFS(TaxableValuation[Taxable Residential],TaxableValuation[Dist],$C253:$E253,TaxableValuation[Tif_NonTIF],$A$4))</f>
        <v>301778176</v>
      </c>
      <c r="I253" s="8">
        <f>SUMPRODUCT(SUMIFS(TaxableValuation[Taxable Ag Land],TaxableValuation[Dist],$C253:$E253,TaxableValuation[Tif_NonTIF],$A$4))</f>
        <v>42905087</v>
      </c>
      <c r="J253" s="8">
        <f>SUMPRODUCT(SUMIFS(TaxableValuation[Taxable Ag Building],TaxableValuation[Dist],$C253:$E253,TaxableValuation[Tif_NonTIF],$A$4))</f>
        <v>4131826</v>
      </c>
      <c r="K253" s="8">
        <f>SUMPRODUCT(SUMIFS(TaxableValuation[Taxable Commercial],TaxableValuation[Dist],$C253:$E253,TaxableValuation[Tif_NonTIF],$A$4))</f>
        <v>188098307</v>
      </c>
      <c r="L253" s="8">
        <f>SUMPRODUCT(SUMIFS(TaxableValuation[Taxable Industrial],TaxableValuation[Dist],$C253:$E253,TaxableValuation[Tif_NonTIF],$A$4))</f>
        <v>322697566</v>
      </c>
      <c r="M253" s="8">
        <f>SUMPRODUCT(SUMIFS(TaxableValuation[Taxable Reserved],TaxableValuation[Dist],$C253:$E253,TaxableValuation[Tif_NonTIF],$A$4))</f>
        <v>0</v>
      </c>
      <c r="N253" s="8">
        <f>SUMPRODUCT(SUMIFS(TaxableValuation[Taxable Reserved2],TaxableValuation[Dist],$C253:$E253,TaxableValuation[Tif_NonTIF],$A$4))</f>
        <v>0</v>
      </c>
      <c r="O253" s="8">
        <f>SUMPRODUCT(SUMIFS(TaxableValuation[Taxable Railroads],TaxableValuation[Dist],$C253:$E253,TaxableValuation[Tif_NonTIF],$A$4))</f>
        <v>6423132</v>
      </c>
      <c r="P253" s="8">
        <f>SUMPRODUCT(SUMIFS(TaxableValuation[Taxable Utilities],TaxableValuation[Dist],$C253:$E253,TaxableValuation[Tif_NonTIF],$A$4))</f>
        <v>5296829</v>
      </c>
      <c r="Q253" s="8">
        <f>SUMPRODUCT(SUMIFS(TaxableValuation[Taxable Other],TaxableValuation[Dist],$C253:$E253,TaxableValuation[Tif_NonTIF],$A$4))</f>
        <v>0</v>
      </c>
      <c r="R253" s="8">
        <f>SUMPRODUCT(SUMIFS(TaxableValuation[Taxable Gross],TaxableValuation[Dist],$C253:$E253,TaxableValuation[Tif_NonTIF],$A$4))</f>
        <v>871330923</v>
      </c>
      <c r="S253" s="8">
        <f>SUMPRODUCT(SUMIFS(TaxableValuation[Taxable Military Exempt],TaxableValuation[Dist],$C253:$E253,TaxableValuation[Tif_NonTIF],$A$4))</f>
        <v>1056000</v>
      </c>
      <c r="T253" s="8">
        <f>SUMPRODUCT(SUMIFS(TaxableValuation[Taxable Homestead Exempt],TaxableValuation[Dist],$C253:$E253,TaxableValuation[Tif_NonTIF],$A$4))</f>
        <v>2425821</v>
      </c>
      <c r="U253" s="8">
        <f>SUMPRODUCT(SUMIFS(TaxableValuation[Taxable Net],TaxableValuation[Dist],$C253:$E253,TaxableValuation[Tif_NonTIF],$A$4))</f>
        <v>867849102</v>
      </c>
      <c r="V253" s="8">
        <f>SUMPRODUCT(SUMIFS(TaxableValuation[Taxable Gas &amp; Elec Utilities],TaxableValuation[Dist],$C253:$E253,TaxableValuation[Tif_NonTIF],$A$4))</f>
        <v>167433541</v>
      </c>
      <c r="W253" s="8">
        <f t="shared" si="3"/>
        <v>1035282643</v>
      </c>
    </row>
    <row r="254" spans="1:23" x14ac:dyDescent="0.25">
      <c r="A254">
        <f>'Assessed Non-TIF_Combined'!A254</f>
        <v>2026</v>
      </c>
      <c r="B254" t="str">
        <f>'Assessed Non-TIF_Combined'!B254</f>
        <v>15</v>
      </c>
      <c r="C254" t="str">
        <f>'Assessed Non-TIF_Combined'!C254</f>
        <v>5895</v>
      </c>
      <c r="D254" t="str">
        <f>'Assessed Non-TIF_Combined'!D254</f>
        <v/>
      </c>
      <c r="E254" t="str">
        <f>'Assessed Non-TIF_Combined'!E254</f>
        <v/>
      </c>
      <c r="F254" t="str">
        <f>'Assessed Non-TIF_Combined'!F254</f>
        <v>5895</v>
      </c>
      <c r="G254" t="str">
        <f>'Assessed Non-TIF_Combined'!G254</f>
        <v>Seymour</v>
      </c>
      <c r="H254" s="8">
        <f>SUMPRODUCT(SUMIFS(TaxableValuation[Taxable Residential],TaxableValuation[Dist],$C254:$E254,TaxableValuation[Tif_NonTIF],$A$4))</f>
        <v>55054371</v>
      </c>
      <c r="I254" s="8">
        <f>SUMPRODUCT(SUMIFS(TaxableValuation[Taxable Ag Land],TaxableValuation[Dist],$C254:$E254,TaxableValuation[Tif_NonTIF],$A$4))</f>
        <v>73835518</v>
      </c>
      <c r="J254" s="8">
        <f>SUMPRODUCT(SUMIFS(TaxableValuation[Taxable Ag Building],TaxableValuation[Dist],$C254:$E254,TaxableValuation[Tif_NonTIF],$A$4))</f>
        <v>6228636</v>
      </c>
      <c r="K254" s="8">
        <f>SUMPRODUCT(SUMIFS(TaxableValuation[Taxable Commercial],TaxableValuation[Dist],$C254:$E254,TaxableValuation[Tif_NonTIF],$A$4))</f>
        <v>3094621</v>
      </c>
      <c r="L254" s="8">
        <f>SUMPRODUCT(SUMIFS(TaxableValuation[Taxable Industrial],TaxableValuation[Dist],$C254:$E254,TaxableValuation[Tif_NonTIF],$A$4))</f>
        <v>0</v>
      </c>
      <c r="M254" s="8">
        <f>SUMPRODUCT(SUMIFS(TaxableValuation[Taxable Reserved],TaxableValuation[Dist],$C254:$E254,TaxableValuation[Tif_NonTIF],$A$4))</f>
        <v>0</v>
      </c>
      <c r="N254" s="8">
        <f>SUMPRODUCT(SUMIFS(TaxableValuation[Taxable Reserved2],TaxableValuation[Dist],$C254:$E254,TaxableValuation[Tif_NonTIF],$A$4))</f>
        <v>0</v>
      </c>
      <c r="O254" s="8">
        <f>SUMPRODUCT(SUMIFS(TaxableValuation[Taxable Railroads],TaxableValuation[Dist],$C254:$E254,TaxableValuation[Tif_NonTIF],$A$4))</f>
        <v>4812659</v>
      </c>
      <c r="P254" s="8">
        <f>SUMPRODUCT(SUMIFS(TaxableValuation[Taxable Utilities],TaxableValuation[Dist],$C254:$E254,TaxableValuation[Tif_NonTIF],$A$4))</f>
        <v>3585828</v>
      </c>
      <c r="Q254" s="8">
        <f>SUMPRODUCT(SUMIFS(TaxableValuation[Taxable Other],TaxableValuation[Dist],$C254:$E254,TaxableValuation[Tif_NonTIF],$A$4))</f>
        <v>3048</v>
      </c>
      <c r="R254" s="8">
        <f>SUMPRODUCT(SUMIFS(TaxableValuation[Taxable Gross],TaxableValuation[Dist],$C254:$E254,TaxableValuation[Tif_NonTIF],$A$4))</f>
        <v>146614681</v>
      </c>
      <c r="S254" s="8">
        <f>SUMPRODUCT(SUMIFS(TaxableValuation[Taxable Military Exempt],TaxableValuation[Dist],$C254:$E254,TaxableValuation[Tif_NonTIF],$A$4))</f>
        <v>318300</v>
      </c>
      <c r="T254" s="8">
        <f>SUMPRODUCT(SUMIFS(TaxableValuation[Taxable Homestead Exempt],TaxableValuation[Dist],$C254:$E254,TaxableValuation[Tif_NonTIF],$A$4))</f>
        <v>973298</v>
      </c>
      <c r="U254" s="8">
        <f>SUMPRODUCT(SUMIFS(TaxableValuation[Taxable Net],TaxableValuation[Dist],$C254:$E254,TaxableValuation[Tif_NonTIF],$A$4))</f>
        <v>145323083</v>
      </c>
      <c r="V254" s="8">
        <f>SUMPRODUCT(SUMIFS(TaxableValuation[Taxable Gas &amp; Elec Utilities],TaxableValuation[Dist],$C254:$E254,TaxableValuation[Tif_NonTIF],$A$4))</f>
        <v>2377046</v>
      </c>
      <c r="W254" s="8">
        <f t="shared" si="3"/>
        <v>147700129</v>
      </c>
    </row>
    <row r="255" spans="1:23" x14ac:dyDescent="0.25">
      <c r="A255">
        <f>'Assessed Non-TIF_Combined'!A255</f>
        <v>2026</v>
      </c>
      <c r="B255" t="str">
        <f>'Assessed Non-TIF_Combined'!B255</f>
        <v>12</v>
      </c>
      <c r="C255" t="str">
        <f>'Assessed Non-TIF_Combined'!C255</f>
        <v>5949</v>
      </c>
      <c r="D255" t="str">
        <f>'Assessed Non-TIF_Combined'!D255</f>
        <v/>
      </c>
      <c r="E255" t="str">
        <f>'Assessed Non-TIF_Combined'!E255</f>
        <v/>
      </c>
      <c r="F255" t="str">
        <f>'Assessed Non-TIF_Combined'!F255</f>
        <v>5949</v>
      </c>
      <c r="G255" t="str">
        <f>'Assessed Non-TIF_Combined'!G255</f>
        <v>Sheldon</v>
      </c>
      <c r="H255" s="8">
        <f>SUMPRODUCT(SUMIFS(TaxableValuation[Taxable Residential],TaxableValuation[Dist],$C255:$E255,TaxableValuation[Tif_NonTIF],$A$4))</f>
        <v>189643689</v>
      </c>
      <c r="I255" s="8">
        <f>SUMPRODUCT(SUMIFS(TaxableValuation[Taxable Ag Land],TaxableValuation[Dist],$C255:$E255,TaxableValuation[Tif_NonTIF],$A$4))</f>
        <v>182111855</v>
      </c>
      <c r="J255" s="8">
        <f>SUMPRODUCT(SUMIFS(TaxableValuation[Taxable Ag Building],TaxableValuation[Dist],$C255:$E255,TaxableValuation[Tif_NonTIF],$A$4))</f>
        <v>18360651</v>
      </c>
      <c r="K255" s="8">
        <f>SUMPRODUCT(SUMIFS(TaxableValuation[Taxable Commercial],TaxableValuation[Dist],$C255:$E255,TaxableValuation[Tif_NonTIF],$A$4))</f>
        <v>38938619</v>
      </c>
      <c r="L255" s="8">
        <f>SUMPRODUCT(SUMIFS(TaxableValuation[Taxable Industrial],TaxableValuation[Dist],$C255:$E255,TaxableValuation[Tif_NonTIF],$A$4))</f>
        <v>13279984</v>
      </c>
      <c r="M255" s="8">
        <f>SUMPRODUCT(SUMIFS(TaxableValuation[Taxable Reserved],TaxableValuation[Dist],$C255:$E255,TaxableValuation[Tif_NonTIF],$A$4))</f>
        <v>0</v>
      </c>
      <c r="N255" s="8">
        <f>SUMPRODUCT(SUMIFS(TaxableValuation[Taxable Reserved2],TaxableValuation[Dist],$C255:$E255,TaxableValuation[Tif_NonTIF],$A$4))</f>
        <v>0</v>
      </c>
      <c r="O255" s="8">
        <f>SUMPRODUCT(SUMIFS(TaxableValuation[Taxable Railroads],TaxableValuation[Dist],$C255:$E255,TaxableValuation[Tif_NonTIF],$A$4))</f>
        <v>22188465</v>
      </c>
      <c r="P255" s="8">
        <f>SUMPRODUCT(SUMIFS(TaxableValuation[Taxable Utilities],TaxableValuation[Dist],$C255:$E255,TaxableValuation[Tif_NonTIF],$A$4))</f>
        <v>1241796</v>
      </c>
      <c r="Q255" s="8">
        <f>SUMPRODUCT(SUMIFS(TaxableValuation[Taxable Other],TaxableValuation[Dist],$C255:$E255,TaxableValuation[Tif_NonTIF],$A$4))</f>
        <v>0</v>
      </c>
      <c r="R255" s="8">
        <f>SUMPRODUCT(SUMIFS(TaxableValuation[Taxable Gross],TaxableValuation[Dist],$C255:$E255,TaxableValuation[Tif_NonTIF],$A$4))</f>
        <v>465765059</v>
      </c>
      <c r="S255" s="8">
        <f>SUMPRODUCT(SUMIFS(TaxableValuation[Taxable Military Exempt],TaxableValuation[Dist],$C255:$E255,TaxableValuation[Tif_NonTIF],$A$4))</f>
        <v>948000</v>
      </c>
      <c r="T255" s="8">
        <f>SUMPRODUCT(SUMIFS(TaxableValuation[Taxable Homestead Exempt],TaxableValuation[Dist],$C255:$E255,TaxableValuation[Tif_NonTIF],$A$4))</f>
        <v>3646500</v>
      </c>
      <c r="U255" s="8">
        <f>SUMPRODUCT(SUMIFS(TaxableValuation[Taxable Net],TaxableValuation[Dist],$C255:$E255,TaxableValuation[Tif_NonTIF],$A$4))</f>
        <v>461170559</v>
      </c>
      <c r="V255" s="8">
        <f>SUMPRODUCT(SUMIFS(TaxableValuation[Taxable Gas &amp; Elec Utilities],TaxableValuation[Dist],$C255:$E255,TaxableValuation[Tif_NonTIF],$A$4))</f>
        <v>14646230</v>
      </c>
      <c r="W255" s="8">
        <f t="shared" si="3"/>
        <v>475816789</v>
      </c>
    </row>
    <row r="256" spans="1:23" x14ac:dyDescent="0.25">
      <c r="A256">
        <f>'Assessed Non-TIF_Combined'!A256</f>
        <v>2026</v>
      </c>
      <c r="B256" t="str">
        <f>'Assessed Non-TIF_Combined'!B256</f>
        <v>13</v>
      </c>
      <c r="C256" t="str">
        <f>'Assessed Non-TIF_Combined'!C256</f>
        <v>5976</v>
      </c>
      <c r="D256" t="str">
        <f>'Assessed Non-TIF_Combined'!D256</f>
        <v/>
      </c>
      <c r="E256" t="str">
        <f>'Assessed Non-TIF_Combined'!E256</f>
        <v/>
      </c>
      <c r="F256" t="str">
        <f>'Assessed Non-TIF_Combined'!F256</f>
        <v>5976</v>
      </c>
      <c r="G256" t="str">
        <f>'Assessed Non-TIF_Combined'!G256</f>
        <v>Shenandoah</v>
      </c>
      <c r="H256" s="8">
        <f>SUMPRODUCT(SUMIFS(TaxableValuation[Taxable Residential],TaxableValuation[Dist],$C256:$E256,TaxableValuation[Tif_NonTIF],$A$4))</f>
        <v>181521986</v>
      </c>
      <c r="I256" s="8">
        <f>SUMPRODUCT(SUMIFS(TaxableValuation[Taxable Ag Land],TaxableValuation[Dist],$C256:$E256,TaxableValuation[Tif_NonTIF],$A$4))</f>
        <v>181055528</v>
      </c>
      <c r="J256" s="8">
        <f>SUMPRODUCT(SUMIFS(TaxableValuation[Taxable Ag Building],TaxableValuation[Dist],$C256:$E256,TaxableValuation[Tif_NonTIF],$A$4))</f>
        <v>7461965</v>
      </c>
      <c r="K256" s="8">
        <f>SUMPRODUCT(SUMIFS(TaxableValuation[Taxable Commercial],TaxableValuation[Dist],$C256:$E256,TaxableValuation[Tif_NonTIF],$A$4))</f>
        <v>52844501</v>
      </c>
      <c r="L256" s="8">
        <f>SUMPRODUCT(SUMIFS(TaxableValuation[Taxable Industrial],TaxableValuation[Dist],$C256:$E256,TaxableValuation[Tif_NonTIF],$A$4))</f>
        <v>33493035</v>
      </c>
      <c r="M256" s="8">
        <f>SUMPRODUCT(SUMIFS(TaxableValuation[Taxable Reserved],TaxableValuation[Dist],$C256:$E256,TaxableValuation[Tif_NonTIF],$A$4))</f>
        <v>0</v>
      </c>
      <c r="N256" s="8">
        <f>SUMPRODUCT(SUMIFS(TaxableValuation[Taxable Reserved2],TaxableValuation[Dist],$C256:$E256,TaxableValuation[Tif_NonTIF],$A$4))</f>
        <v>0</v>
      </c>
      <c r="O256" s="8">
        <f>SUMPRODUCT(SUMIFS(TaxableValuation[Taxable Railroads],TaxableValuation[Dist],$C256:$E256,TaxableValuation[Tif_NonTIF],$A$4))</f>
        <v>5101672</v>
      </c>
      <c r="P256" s="8">
        <f>SUMPRODUCT(SUMIFS(TaxableValuation[Taxable Utilities],TaxableValuation[Dist],$C256:$E256,TaxableValuation[Tif_NonTIF],$A$4))</f>
        <v>5961517</v>
      </c>
      <c r="Q256" s="8">
        <f>SUMPRODUCT(SUMIFS(TaxableValuation[Taxable Other],TaxableValuation[Dist],$C256:$E256,TaxableValuation[Tif_NonTIF],$A$4))</f>
        <v>0</v>
      </c>
      <c r="R256" s="8">
        <f>SUMPRODUCT(SUMIFS(TaxableValuation[Taxable Gross],TaxableValuation[Dist],$C256:$E256,TaxableValuation[Tif_NonTIF],$A$4))</f>
        <v>467440204</v>
      </c>
      <c r="S256" s="8">
        <f>SUMPRODUCT(SUMIFS(TaxableValuation[Taxable Military Exempt],TaxableValuation[Dist],$C256:$E256,TaxableValuation[Tif_NonTIF],$A$4))</f>
        <v>1112000</v>
      </c>
      <c r="T256" s="8">
        <f>SUMPRODUCT(SUMIFS(TaxableValuation[Taxable Homestead Exempt],TaxableValuation[Dist],$C256:$E256,TaxableValuation[Tif_NonTIF],$A$4))</f>
        <v>3298750</v>
      </c>
      <c r="U256" s="8">
        <f>SUMPRODUCT(SUMIFS(TaxableValuation[Taxable Net],TaxableValuation[Dist],$C256:$E256,TaxableValuation[Tif_NonTIF],$A$4))</f>
        <v>463029454</v>
      </c>
      <c r="V256" s="8">
        <f>SUMPRODUCT(SUMIFS(TaxableValuation[Taxable Gas &amp; Elec Utilities],TaxableValuation[Dist],$C256:$E256,TaxableValuation[Tif_NonTIF],$A$4))</f>
        <v>12393487</v>
      </c>
      <c r="W256" s="8">
        <f t="shared" si="3"/>
        <v>475422941</v>
      </c>
    </row>
    <row r="257" spans="1:23" x14ac:dyDescent="0.25">
      <c r="A257">
        <f>'Assessed Non-TIF_Combined'!A257</f>
        <v>2026</v>
      </c>
      <c r="B257" t="str">
        <f>'Assessed Non-TIF_Combined'!B257</f>
        <v>12</v>
      </c>
      <c r="C257" t="str">
        <f>'Assessed Non-TIF_Combined'!C257</f>
        <v>5994</v>
      </c>
      <c r="D257" t="str">
        <f>'Assessed Non-TIF_Combined'!D257</f>
        <v/>
      </c>
      <c r="E257" t="str">
        <f>'Assessed Non-TIF_Combined'!E257</f>
        <v/>
      </c>
      <c r="F257" t="str">
        <f>'Assessed Non-TIF_Combined'!F257</f>
        <v>5994</v>
      </c>
      <c r="G257" t="str">
        <f>'Assessed Non-TIF_Combined'!G257</f>
        <v>Sibley-Ocheyedan</v>
      </c>
      <c r="H257" s="8">
        <f>SUMPRODUCT(SUMIFS(TaxableValuation[Taxable Residential],TaxableValuation[Dist],$C257:$E257,TaxableValuation[Tif_NonTIF],$A$4))</f>
        <v>104852524</v>
      </c>
      <c r="I257" s="8">
        <f>SUMPRODUCT(SUMIFS(TaxableValuation[Taxable Ag Land],TaxableValuation[Dist],$C257:$E257,TaxableValuation[Tif_NonTIF],$A$4))</f>
        <v>196792284</v>
      </c>
      <c r="J257" s="8">
        <f>SUMPRODUCT(SUMIFS(TaxableValuation[Taxable Ag Building],TaxableValuation[Dist],$C257:$E257,TaxableValuation[Tif_NonTIF],$A$4))</f>
        <v>17938669</v>
      </c>
      <c r="K257" s="8">
        <f>SUMPRODUCT(SUMIFS(TaxableValuation[Taxable Commercial],TaxableValuation[Dist],$C257:$E257,TaxableValuation[Tif_NonTIF],$A$4))</f>
        <v>25160758</v>
      </c>
      <c r="L257" s="8">
        <f>SUMPRODUCT(SUMIFS(TaxableValuation[Taxable Industrial],TaxableValuation[Dist],$C257:$E257,TaxableValuation[Tif_NonTIF],$A$4))</f>
        <v>7803450</v>
      </c>
      <c r="M257" s="8">
        <f>SUMPRODUCT(SUMIFS(TaxableValuation[Taxable Reserved],TaxableValuation[Dist],$C257:$E257,TaxableValuation[Tif_NonTIF],$A$4))</f>
        <v>0</v>
      </c>
      <c r="N257" s="8">
        <f>SUMPRODUCT(SUMIFS(TaxableValuation[Taxable Reserved2],TaxableValuation[Dist],$C257:$E257,TaxableValuation[Tif_NonTIF],$A$4))</f>
        <v>0</v>
      </c>
      <c r="O257" s="8">
        <f>SUMPRODUCT(SUMIFS(TaxableValuation[Taxable Railroads],TaxableValuation[Dist],$C257:$E257,TaxableValuation[Tif_NonTIF],$A$4))</f>
        <v>16128828</v>
      </c>
      <c r="P257" s="8">
        <f>SUMPRODUCT(SUMIFS(TaxableValuation[Taxable Utilities],TaxableValuation[Dist],$C257:$E257,TaxableValuation[Tif_NonTIF],$A$4))</f>
        <v>3764097</v>
      </c>
      <c r="Q257" s="8">
        <f>SUMPRODUCT(SUMIFS(TaxableValuation[Taxable Other],TaxableValuation[Dist],$C257:$E257,TaxableValuation[Tif_NonTIF],$A$4))</f>
        <v>0</v>
      </c>
      <c r="R257" s="8">
        <f>SUMPRODUCT(SUMIFS(TaxableValuation[Taxable Gross],TaxableValuation[Dist],$C257:$E257,TaxableValuation[Tif_NonTIF],$A$4))</f>
        <v>372440610</v>
      </c>
      <c r="S257" s="8">
        <f>SUMPRODUCT(SUMIFS(TaxableValuation[Taxable Military Exempt],TaxableValuation[Dist],$C257:$E257,TaxableValuation[Tif_NonTIF],$A$4))</f>
        <v>744000</v>
      </c>
      <c r="T257" s="8">
        <f>SUMPRODUCT(SUMIFS(TaxableValuation[Taxable Homestead Exempt],TaxableValuation[Dist],$C257:$E257,TaxableValuation[Tif_NonTIF],$A$4))</f>
        <v>3607500</v>
      </c>
      <c r="U257" s="8">
        <f>SUMPRODUCT(SUMIFS(TaxableValuation[Taxable Net],TaxableValuation[Dist],$C257:$E257,TaxableValuation[Tif_NonTIF],$A$4))</f>
        <v>368089110</v>
      </c>
      <c r="V257" s="8">
        <f>SUMPRODUCT(SUMIFS(TaxableValuation[Taxable Gas &amp; Elec Utilities],TaxableValuation[Dist],$C257:$E257,TaxableValuation[Tif_NonTIF],$A$4))</f>
        <v>3246001</v>
      </c>
      <c r="W257" s="8">
        <f t="shared" si="3"/>
        <v>371335111</v>
      </c>
    </row>
    <row r="258" spans="1:23" x14ac:dyDescent="0.25">
      <c r="A258">
        <f>'Assessed Non-TIF_Combined'!A258</f>
        <v>2026</v>
      </c>
      <c r="B258" t="str">
        <f>'Assessed Non-TIF_Combined'!B258</f>
        <v>13</v>
      </c>
      <c r="C258" t="str">
        <f>'Assessed Non-TIF_Combined'!C258</f>
        <v>6003</v>
      </c>
      <c r="D258" t="str">
        <f>'Assessed Non-TIF_Combined'!D258</f>
        <v/>
      </c>
      <c r="E258" t="str">
        <f>'Assessed Non-TIF_Combined'!E258</f>
        <v/>
      </c>
      <c r="F258" t="str">
        <f>'Assessed Non-TIF_Combined'!F258</f>
        <v>6003</v>
      </c>
      <c r="G258" t="str">
        <f>'Assessed Non-TIF_Combined'!G258</f>
        <v>Sidney</v>
      </c>
      <c r="H258" s="8">
        <f>SUMPRODUCT(SUMIFS(TaxableValuation[Taxable Residential],TaxableValuation[Dist],$C258:$E258,TaxableValuation[Tif_NonTIF],$A$4))</f>
        <v>76655680</v>
      </c>
      <c r="I258" s="8">
        <f>SUMPRODUCT(SUMIFS(TaxableValuation[Taxable Ag Land],TaxableValuation[Dist],$C258:$E258,TaxableValuation[Tif_NonTIF],$A$4))</f>
        <v>125688941</v>
      </c>
      <c r="J258" s="8">
        <f>SUMPRODUCT(SUMIFS(TaxableValuation[Taxable Ag Building],TaxableValuation[Dist],$C258:$E258,TaxableValuation[Tif_NonTIF],$A$4))</f>
        <v>5098309</v>
      </c>
      <c r="K258" s="8">
        <f>SUMPRODUCT(SUMIFS(TaxableValuation[Taxable Commercial],TaxableValuation[Dist],$C258:$E258,TaxableValuation[Tif_NonTIF],$A$4))</f>
        <v>7949538</v>
      </c>
      <c r="L258" s="8">
        <f>SUMPRODUCT(SUMIFS(TaxableValuation[Taxable Industrial],TaxableValuation[Dist],$C258:$E258,TaxableValuation[Tif_NonTIF],$A$4))</f>
        <v>123717</v>
      </c>
      <c r="M258" s="8">
        <f>SUMPRODUCT(SUMIFS(TaxableValuation[Taxable Reserved],TaxableValuation[Dist],$C258:$E258,TaxableValuation[Tif_NonTIF],$A$4))</f>
        <v>0</v>
      </c>
      <c r="N258" s="8">
        <f>SUMPRODUCT(SUMIFS(TaxableValuation[Taxable Reserved2],TaxableValuation[Dist],$C258:$E258,TaxableValuation[Tif_NonTIF],$A$4))</f>
        <v>0</v>
      </c>
      <c r="O258" s="8">
        <f>SUMPRODUCT(SUMIFS(TaxableValuation[Taxable Railroads],TaxableValuation[Dist],$C258:$E258,TaxableValuation[Tif_NonTIF],$A$4))</f>
        <v>6316525</v>
      </c>
      <c r="P258" s="8">
        <f>SUMPRODUCT(SUMIFS(TaxableValuation[Taxable Utilities],TaxableValuation[Dist],$C258:$E258,TaxableValuation[Tif_NonTIF],$A$4))</f>
        <v>286726</v>
      </c>
      <c r="Q258" s="8">
        <f>SUMPRODUCT(SUMIFS(TaxableValuation[Taxable Other],TaxableValuation[Dist],$C258:$E258,TaxableValuation[Tif_NonTIF],$A$4))</f>
        <v>0</v>
      </c>
      <c r="R258" s="8">
        <f>SUMPRODUCT(SUMIFS(TaxableValuation[Taxable Gross],TaxableValuation[Dist],$C258:$E258,TaxableValuation[Tif_NonTIF],$A$4))</f>
        <v>222119436</v>
      </c>
      <c r="S258" s="8">
        <f>SUMPRODUCT(SUMIFS(TaxableValuation[Taxable Military Exempt],TaxableValuation[Dist],$C258:$E258,TaxableValuation[Tif_NonTIF],$A$4))</f>
        <v>480000</v>
      </c>
      <c r="T258" s="8">
        <f>SUMPRODUCT(SUMIFS(TaxableValuation[Taxable Homestead Exempt],TaxableValuation[Dist],$C258:$E258,TaxableValuation[Tif_NonTIF],$A$4))</f>
        <v>1261000</v>
      </c>
      <c r="U258" s="8">
        <f>SUMPRODUCT(SUMIFS(TaxableValuation[Taxable Net],TaxableValuation[Dist],$C258:$E258,TaxableValuation[Tif_NonTIF],$A$4))</f>
        <v>220378436</v>
      </c>
      <c r="V258" s="8">
        <f>SUMPRODUCT(SUMIFS(TaxableValuation[Taxable Gas &amp; Elec Utilities],TaxableValuation[Dist],$C258:$E258,TaxableValuation[Tif_NonTIF],$A$4))</f>
        <v>4621236</v>
      </c>
      <c r="W258" s="8">
        <f t="shared" si="3"/>
        <v>224999672</v>
      </c>
    </row>
    <row r="259" spans="1:23" x14ac:dyDescent="0.25">
      <c r="A259">
        <f>'Assessed Non-TIF_Combined'!A259</f>
        <v>2026</v>
      </c>
      <c r="B259" t="str">
        <f>'Assessed Non-TIF_Combined'!B259</f>
        <v>15</v>
      </c>
      <c r="C259" t="str">
        <f>'Assessed Non-TIF_Combined'!C259</f>
        <v>6012</v>
      </c>
      <c r="D259" t="str">
        <f>'Assessed Non-TIF_Combined'!D259</f>
        <v/>
      </c>
      <c r="E259" t="str">
        <f>'Assessed Non-TIF_Combined'!E259</f>
        <v/>
      </c>
      <c r="F259" t="str">
        <f>'Assessed Non-TIF_Combined'!F259</f>
        <v>6012</v>
      </c>
      <c r="G259" t="str">
        <f>'Assessed Non-TIF_Combined'!G259</f>
        <v>Sigourney</v>
      </c>
      <c r="H259" s="8">
        <f>SUMPRODUCT(SUMIFS(TaxableValuation[Taxable Residential],TaxableValuation[Dist],$C259:$E259,TaxableValuation[Tif_NonTIF],$A$4))</f>
        <v>97416442</v>
      </c>
      <c r="I259" s="8">
        <f>SUMPRODUCT(SUMIFS(TaxableValuation[Taxable Ag Land],TaxableValuation[Dist],$C259:$E259,TaxableValuation[Tif_NonTIF],$A$4))</f>
        <v>96201498</v>
      </c>
      <c r="J259" s="8">
        <f>SUMPRODUCT(SUMIFS(TaxableValuation[Taxable Ag Building],TaxableValuation[Dist],$C259:$E259,TaxableValuation[Tif_NonTIF],$A$4))</f>
        <v>8210083</v>
      </c>
      <c r="K259" s="8">
        <f>SUMPRODUCT(SUMIFS(TaxableValuation[Taxable Commercial],TaxableValuation[Dist],$C259:$E259,TaxableValuation[Tif_NonTIF],$A$4))</f>
        <v>19079388</v>
      </c>
      <c r="L259" s="8">
        <f>SUMPRODUCT(SUMIFS(TaxableValuation[Taxable Industrial],TaxableValuation[Dist],$C259:$E259,TaxableValuation[Tif_NonTIF],$A$4))</f>
        <v>3442197</v>
      </c>
      <c r="M259" s="8">
        <f>SUMPRODUCT(SUMIFS(TaxableValuation[Taxable Reserved],TaxableValuation[Dist],$C259:$E259,TaxableValuation[Tif_NonTIF],$A$4))</f>
        <v>0</v>
      </c>
      <c r="N259" s="8">
        <f>SUMPRODUCT(SUMIFS(TaxableValuation[Taxable Reserved2],TaxableValuation[Dist],$C259:$E259,TaxableValuation[Tif_NonTIF],$A$4))</f>
        <v>0</v>
      </c>
      <c r="O259" s="8">
        <f>SUMPRODUCT(SUMIFS(TaxableValuation[Taxable Railroads],TaxableValuation[Dist],$C259:$E259,TaxableValuation[Tif_NonTIF],$A$4))</f>
        <v>0</v>
      </c>
      <c r="P259" s="8">
        <f>SUMPRODUCT(SUMIFS(TaxableValuation[Taxable Utilities],TaxableValuation[Dist],$C259:$E259,TaxableValuation[Tif_NonTIF],$A$4))</f>
        <v>8747966</v>
      </c>
      <c r="Q259" s="8">
        <f>SUMPRODUCT(SUMIFS(TaxableValuation[Taxable Other],TaxableValuation[Dist],$C259:$E259,TaxableValuation[Tif_NonTIF],$A$4))</f>
        <v>21260</v>
      </c>
      <c r="R259" s="8">
        <f>SUMPRODUCT(SUMIFS(TaxableValuation[Taxable Gross],TaxableValuation[Dist],$C259:$E259,TaxableValuation[Tif_NonTIF],$A$4))</f>
        <v>233118834</v>
      </c>
      <c r="S259" s="8">
        <f>SUMPRODUCT(SUMIFS(TaxableValuation[Taxable Military Exempt],TaxableValuation[Dist],$C259:$E259,TaxableValuation[Tif_NonTIF],$A$4))</f>
        <v>568000</v>
      </c>
      <c r="T259" s="8">
        <f>SUMPRODUCT(SUMIFS(TaxableValuation[Taxable Homestead Exempt],TaxableValuation[Dist],$C259:$E259,TaxableValuation[Tif_NonTIF],$A$4))</f>
        <v>2332773</v>
      </c>
      <c r="U259" s="8">
        <f>SUMPRODUCT(SUMIFS(TaxableValuation[Taxable Net],TaxableValuation[Dist],$C259:$E259,TaxableValuation[Tif_NonTIF],$A$4))</f>
        <v>230218061</v>
      </c>
      <c r="V259" s="8">
        <f>SUMPRODUCT(SUMIFS(TaxableValuation[Taxable Gas &amp; Elec Utilities],TaxableValuation[Dist],$C259:$E259,TaxableValuation[Tif_NonTIF],$A$4))</f>
        <v>4126240</v>
      </c>
      <c r="W259" s="8">
        <f t="shared" si="3"/>
        <v>234344301</v>
      </c>
    </row>
    <row r="260" spans="1:23" x14ac:dyDescent="0.25">
      <c r="A260">
        <f>'Assessed Non-TIF_Combined'!A260</f>
        <v>2026</v>
      </c>
      <c r="B260" t="str">
        <f>'Assessed Non-TIF_Combined'!B260</f>
        <v>12</v>
      </c>
      <c r="C260" t="str">
        <f>'Assessed Non-TIF_Combined'!C260</f>
        <v>6030</v>
      </c>
      <c r="D260" t="str">
        <f>'Assessed Non-TIF_Combined'!D260</f>
        <v/>
      </c>
      <c r="E260" t="str">
        <f>'Assessed Non-TIF_Combined'!E260</f>
        <v/>
      </c>
      <c r="F260" t="str">
        <f>'Assessed Non-TIF_Combined'!F260</f>
        <v>6030</v>
      </c>
      <c r="G260" t="str">
        <f>'Assessed Non-TIF_Combined'!G260</f>
        <v>Sioux Center</v>
      </c>
      <c r="H260" s="8">
        <f>SUMPRODUCT(SUMIFS(TaxableValuation[Taxable Residential],TaxableValuation[Dist],$C260:$E260,TaxableValuation[Tif_NonTIF],$A$4))</f>
        <v>352845857</v>
      </c>
      <c r="I260" s="8">
        <f>SUMPRODUCT(SUMIFS(TaxableValuation[Taxable Ag Land],TaxableValuation[Dist],$C260:$E260,TaxableValuation[Tif_NonTIF],$A$4))</f>
        <v>93347279</v>
      </c>
      <c r="J260" s="8">
        <f>SUMPRODUCT(SUMIFS(TaxableValuation[Taxable Ag Building],TaxableValuation[Dist],$C260:$E260,TaxableValuation[Tif_NonTIF],$A$4))</f>
        <v>15070523</v>
      </c>
      <c r="K260" s="8">
        <f>SUMPRODUCT(SUMIFS(TaxableValuation[Taxable Commercial],TaxableValuation[Dist],$C260:$E260,TaxableValuation[Tif_NonTIF],$A$4))</f>
        <v>90450488</v>
      </c>
      <c r="L260" s="8">
        <f>SUMPRODUCT(SUMIFS(TaxableValuation[Taxable Industrial],TaxableValuation[Dist],$C260:$E260,TaxableValuation[Tif_NonTIF],$A$4))</f>
        <v>24727394</v>
      </c>
      <c r="M260" s="8">
        <f>SUMPRODUCT(SUMIFS(TaxableValuation[Taxable Reserved],TaxableValuation[Dist],$C260:$E260,TaxableValuation[Tif_NonTIF],$A$4))</f>
        <v>0</v>
      </c>
      <c r="N260" s="8">
        <f>SUMPRODUCT(SUMIFS(TaxableValuation[Taxable Reserved2],TaxableValuation[Dist],$C260:$E260,TaxableValuation[Tif_NonTIF],$A$4))</f>
        <v>0</v>
      </c>
      <c r="O260" s="8">
        <f>SUMPRODUCT(SUMIFS(TaxableValuation[Taxable Railroads],TaxableValuation[Dist],$C260:$E260,TaxableValuation[Tif_NonTIF],$A$4))</f>
        <v>10730739</v>
      </c>
      <c r="P260" s="8">
        <f>SUMPRODUCT(SUMIFS(TaxableValuation[Taxable Utilities],TaxableValuation[Dist],$C260:$E260,TaxableValuation[Tif_NonTIF],$A$4))</f>
        <v>22084240</v>
      </c>
      <c r="Q260" s="8">
        <f>SUMPRODUCT(SUMIFS(TaxableValuation[Taxable Other],TaxableValuation[Dist],$C260:$E260,TaxableValuation[Tif_NonTIF],$A$4))</f>
        <v>0</v>
      </c>
      <c r="R260" s="8">
        <f>SUMPRODUCT(SUMIFS(TaxableValuation[Taxable Gross],TaxableValuation[Dist],$C260:$E260,TaxableValuation[Tif_NonTIF],$A$4))</f>
        <v>609256520</v>
      </c>
      <c r="S260" s="8">
        <f>SUMPRODUCT(SUMIFS(TaxableValuation[Taxable Military Exempt],TaxableValuation[Dist],$C260:$E260,TaxableValuation[Tif_NonTIF],$A$4))</f>
        <v>682519</v>
      </c>
      <c r="T260" s="8">
        <f>SUMPRODUCT(SUMIFS(TaxableValuation[Taxable Homestead Exempt],TaxableValuation[Dist],$C260:$E260,TaxableValuation[Tif_NonTIF],$A$4))</f>
        <v>4849000</v>
      </c>
      <c r="U260" s="8">
        <f>SUMPRODUCT(SUMIFS(TaxableValuation[Taxable Net],TaxableValuation[Dist],$C260:$E260,TaxableValuation[Tif_NonTIF],$A$4))</f>
        <v>603725001</v>
      </c>
      <c r="V260" s="8">
        <f>SUMPRODUCT(SUMIFS(TaxableValuation[Taxable Gas &amp; Elec Utilities],TaxableValuation[Dist],$C260:$E260,TaxableValuation[Tif_NonTIF],$A$4))</f>
        <v>4501337</v>
      </c>
      <c r="W260" s="8">
        <f t="shared" si="3"/>
        <v>608226338</v>
      </c>
    </row>
    <row r="261" spans="1:23" x14ac:dyDescent="0.25">
      <c r="A261">
        <f>'Assessed Non-TIF_Combined'!A261</f>
        <v>2026</v>
      </c>
      <c r="B261" t="str">
        <f>'Assessed Non-TIF_Combined'!B261</f>
        <v>05</v>
      </c>
      <c r="C261" t="str">
        <f>'Assessed Non-TIF_Combined'!C261</f>
        <v>6048</v>
      </c>
      <c r="D261" t="str">
        <f>'Assessed Non-TIF_Combined'!D261</f>
        <v/>
      </c>
      <c r="E261" t="str">
        <f>'Assessed Non-TIF_Combined'!E261</f>
        <v/>
      </c>
      <c r="F261" t="str">
        <f>'Assessed Non-TIF_Combined'!F261</f>
        <v>6035</v>
      </c>
      <c r="G261" t="str">
        <f>'Assessed Non-TIF_Combined'!G261</f>
        <v>Sioux Central</v>
      </c>
      <c r="H261" s="8">
        <f>SUMPRODUCT(SUMIFS(TaxableValuation[Taxable Residential],TaxableValuation[Dist],$C261:$E261,TaxableValuation[Tif_NonTIF],$A$4))</f>
        <v>80571975</v>
      </c>
      <c r="I261" s="8">
        <f>SUMPRODUCT(SUMIFS(TaxableValuation[Taxable Ag Land],TaxableValuation[Dist],$C261:$E261,TaxableValuation[Tif_NonTIF],$A$4))</f>
        <v>182963163</v>
      </c>
      <c r="J261" s="8">
        <f>SUMPRODUCT(SUMIFS(TaxableValuation[Taxable Ag Building],TaxableValuation[Dist],$C261:$E261,TaxableValuation[Tif_NonTIF],$A$4))</f>
        <v>19651963</v>
      </c>
      <c r="K261" s="8">
        <f>SUMPRODUCT(SUMIFS(TaxableValuation[Taxable Commercial],TaxableValuation[Dist],$C261:$E261,TaxableValuation[Tif_NonTIF],$A$4))</f>
        <v>14418701</v>
      </c>
      <c r="L261" s="8">
        <f>SUMPRODUCT(SUMIFS(TaxableValuation[Taxable Industrial],TaxableValuation[Dist],$C261:$E261,TaxableValuation[Tif_NonTIF],$A$4))</f>
        <v>18784671</v>
      </c>
      <c r="M261" s="8">
        <f>SUMPRODUCT(SUMIFS(TaxableValuation[Taxable Reserved],TaxableValuation[Dist],$C261:$E261,TaxableValuation[Tif_NonTIF],$A$4))</f>
        <v>0</v>
      </c>
      <c r="N261" s="8">
        <f>SUMPRODUCT(SUMIFS(TaxableValuation[Taxable Reserved2],TaxableValuation[Dist],$C261:$E261,TaxableValuation[Tif_NonTIF],$A$4))</f>
        <v>0</v>
      </c>
      <c r="O261" s="8">
        <f>SUMPRODUCT(SUMIFS(TaxableValuation[Taxable Railroads],TaxableValuation[Dist],$C261:$E261,TaxableValuation[Tif_NonTIF],$A$4))</f>
        <v>0</v>
      </c>
      <c r="P261" s="8">
        <f>SUMPRODUCT(SUMIFS(TaxableValuation[Taxable Utilities],TaxableValuation[Dist],$C261:$E261,TaxableValuation[Tif_NonTIF],$A$4))</f>
        <v>1348513</v>
      </c>
      <c r="Q261" s="8">
        <f>SUMPRODUCT(SUMIFS(TaxableValuation[Taxable Other],TaxableValuation[Dist],$C261:$E261,TaxableValuation[Tif_NonTIF],$A$4))</f>
        <v>0</v>
      </c>
      <c r="R261" s="8">
        <f>SUMPRODUCT(SUMIFS(TaxableValuation[Taxable Gross],TaxableValuation[Dist],$C261:$E261,TaxableValuation[Tif_NonTIF],$A$4))</f>
        <v>317738986</v>
      </c>
      <c r="S261" s="8">
        <f>SUMPRODUCT(SUMIFS(TaxableValuation[Taxable Military Exempt],TaxableValuation[Dist],$C261:$E261,TaxableValuation[Tif_NonTIF],$A$4))</f>
        <v>608518</v>
      </c>
      <c r="T261" s="8">
        <f>SUMPRODUCT(SUMIFS(TaxableValuation[Taxable Homestead Exempt],TaxableValuation[Dist],$C261:$E261,TaxableValuation[Tif_NonTIF],$A$4))</f>
        <v>1630168</v>
      </c>
      <c r="U261" s="8">
        <f>SUMPRODUCT(SUMIFS(TaxableValuation[Taxable Net],TaxableValuation[Dist],$C261:$E261,TaxableValuation[Tif_NonTIF],$A$4))</f>
        <v>315500300</v>
      </c>
      <c r="V261" s="8">
        <f>SUMPRODUCT(SUMIFS(TaxableValuation[Taxable Gas &amp; Elec Utilities],TaxableValuation[Dist],$C261:$E261,TaxableValuation[Tif_NonTIF],$A$4))</f>
        <v>3738570</v>
      </c>
      <c r="W261" s="8">
        <f t="shared" si="3"/>
        <v>319238870</v>
      </c>
    </row>
    <row r="262" spans="1:23" x14ac:dyDescent="0.25">
      <c r="A262">
        <f>'Assessed Non-TIF_Combined'!A262</f>
        <v>2026</v>
      </c>
      <c r="B262" t="str">
        <f>'Assessed Non-TIF_Combined'!B262</f>
        <v>12</v>
      </c>
      <c r="C262" t="str">
        <f>'Assessed Non-TIF_Combined'!C262</f>
        <v>6039</v>
      </c>
      <c r="D262" t="str">
        <f>'Assessed Non-TIF_Combined'!D262</f>
        <v/>
      </c>
      <c r="E262" t="str">
        <f>'Assessed Non-TIF_Combined'!E262</f>
        <v/>
      </c>
      <c r="F262" t="str">
        <f>'Assessed Non-TIF_Combined'!F262</f>
        <v>6039</v>
      </c>
      <c r="G262" t="str">
        <f>'Assessed Non-TIF_Combined'!G262</f>
        <v>Sioux City</v>
      </c>
      <c r="H262" s="8">
        <f>SUMPRODUCT(SUMIFS(TaxableValuation[Taxable Residential],TaxableValuation[Dist],$C262:$E262,TaxableValuation[Tif_NonTIF],$A$4))</f>
        <v>2371473759</v>
      </c>
      <c r="I262" s="8">
        <f>SUMPRODUCT(SUMIFS(TaxableValuation[Taxable Ag Land],TaxableValuation[Dist],$C262:$E262,TaxableValuation[Tif_NonTIF],$A$4))</f>
        <v>9081471</v>
      </c>
      <c r="J262" s="8">
        <f>SUMPRODUCT(SUMIFS(TaxableValuation[Taxable Ag Building],TaxableValuation[Dist],$C262:$E262,TaxableValuation[Tif_NonTIF],$A$4))</f>
        <v>790674</v>
      </c>
      <c r="K262" s="8">
        <f>SUMPRODUCT(SUMIFS(TaxableValuation[Taxable Commercial],TaxableValuation[Dist],$C262:$E262,TaxableValuation[Tif_NonTIF],$A$4))</f>
        <v>750566165</v>
      </c>
      <c r="L262" s="8">
        <f>SUMPRODUCT(SUMIFS(TaxableValuation[Taxable Industrial],TaxableValuation[Dist],$C262:$E262,TaxableValuation[Tif_NonTIF],$A$4))</f>
        <v>47160151</v>
      </c>
      <c r="M262" s="8">
        <f>SUMPRODUCT(SUMIFS(TaxableValuation[Taxable Reserved],TaxableValuation[Dist],$C262:$E262,TaxableValuation[Tif_NonTIF],$A$4))</f>
        <v>0</v>
      </c>
      <c r="N262" s="8">
        <f>SUMPRODUCT(SUMIFS(TaxableValuation[Taxable Reserved2],TaxableValuation[Dist],$C262:$E262,TaxableValuation[Tif_NonTIF],$A$4))</f>
        <v>0</v>
      </c>
      <c r="O262" s="8">
        <f>SUMPRODUCT(SUMIFS(TaxableValuation[Taxable Railroads],TaxableValuation[Dist],$C262:$E262,TaxableValuation[Tif_NonTIF],$A$4))</f>
        <v>22586854</v>
      </c>
      <c r="P262" s="8">
        <f>SUMPRODUCT(SUMIFS(TaxableValuation[Taxable Utilities],TaxableValuation[Dist],$C262:$E262,TaxableValuation[Tif_NonTIF],$A$4))</f>
        <v>11041458</v>
      </c>
      <c r="Q262" s="8">
        <f>SUMPRODUCT(SUMIFS(TaxableValuation[Taxable Other],TaxableValuation[Dist],$C262:$E262,TaxableValuation[Tif_NonTIF],$A$4))</f>
        <v>4747547</v>
      </c>
      <c r="R262" s="8">
        <f>SUMPRODUCT(SUMIFS(TaxableValuation[Taxable Gross],TaxableValuation[Dist],$C262:$E262,TaxableValuation[Tif_NonTIF],$A$4))</f>
        <v>3217448079</v>
      </c>
      <c r="S262" s="8">
        <f>SUMPRODUCT(SUMIFS(TaxableValuation[Taxable Military Exempt],TaxableValuation[Dist],$C262:$E262,TaxableValuation[Tif_NonTIF],$A$4))</f>
        <v>9225172</v>
      </c>
      <c r="T262" s="8">
        <f>SUMPRODUCT(SUMIFS(TaxableValuation[Taxable Homestead Exempt],TaxableValuation[Dist],$C262:$E262,TaxableValuation[Tif_NonTIF],$A$4))</f>
        <v>23762575</v>
      </c>
      <c r="U262" s="8">
        <f>SUMPRODUCT(SUMIFS(TaxableValuation[Taxable Net],TaxableValuation[Dist],$C262:$E262,TaxableValuation[Tif_NonTIF],$A$4))</f>
        <v>3184460332</v>
      </c>
      <c r="V262" s="8">
        <f>SUMPRODUCT(SUMIFS(TaxableValuation[Taxable Gas &amp; Elec Utilities],TaxableValuation[Dist],$C262:$E262,TaxableValuation[Tif_NonTIF],$A$4))</f>
        <v>111795497</v>
      </c>
      <c r="W262" s="8">
        <f t="shared" si="3"/>
        <v>3296255829</v>
      </c>
    </row>
    <row r="263" spans="1:23" x14ac:dyDescent="0.25">
      <c r="A263">
        <f>'Assessed Non-TIF_Combined'!A263</f>
        <v>2026</v>
      </c>
      <c r="B263" t="str">
        <f>'Assessed Non-TIF_Combined'!B263</f>
        <v>10</v>
      </c>
      <c r="C263" t="str">
        <f>'Assessed Non-TIF_Combined'!C263</f>
        <v>6093</v>
      </c>
      <c r="D263" t="str">
        <f>'Assessed Non-TIF_Combined'!D263</f>
        <v/>
      </c>
      <c r="E263" t="str">
        <f>'Assessed Non-TIF_Combined'!E263</f>
        <v/>
      </c>
      <c r="F263" t="str">
        <f>'Assessed Non-TIF_Combined'!F263</f>
        <v>6093</v>
      </c>
      <c r="G263" t="str">
        <f>'Assessed Non-TIF_Combined'!G263</f>
        <v>Solon</v>
      </c>
      <c r="H263" s="8">
        <f>SUMPRODUCT(SUMIFS(TaxableValuation[Taxable Residential],TaxableValuation[Dist],$C263:$E263,TaxableValuation[Tif_NonTIF],$A$4))</f>
        <v>549811742</v>
      </c>
      <c r="I263" s="8">
        <f>SUMPRODUCT(SUMIFS(TaxableValuation[Taxable Ag Land],TaxableValuation[Dist],$C263:$E263,TaxableValuation[Tif_NonTIF],$A$4))</f>
        <v>40492228</v>
      </c>
      <c r="J263" s="8">
        <f>SUMPRODUCT(SUMIFS(TaxableValuation[Taxable Ag Building],TaxableValuation[Dist],$C263:$E263,TaxableValuation[Tif_NonTIF],$A$4))</f>
        <v>3558742</v>
      </c>
      <c r="K263" s="8">
        <f>SUMPRODUCT(SUMIFS(TaxableValuation[Taxable Commercial],TaxableValuation[Dist],$C263:$E263,TaxableValuation[Tif_NonTIF],$A$4))</f>
        <v>38164918</v>
      </c>
      <c r="L263" s="8">
        <f>SUMPRODUCT(SUMIFS(TaxableValuation[Taxable Industrial],TaxableValuation[Dist],$C263:$E263,TaxableValuation[Tif_NonTIF],$A$4))</f>
        <v>729451</v>
      </c>
      <c r="M263" s="8">
        <f>SUMPRODUCT(SUMIFS(TaxableValuation[Taxable Reserved],TaxableValuation[Dist],$C263:$E263,TaxableValuation[Tif_NonTIF],$A$4))</f>
        <v>0</v>
      </c>
      <c r="N263" s="8">
        <f>SUMPRODUCT(SUMIFS(TaxableValuation[Taxable Reserved2],TaxableValuation[Dist],$C263:$E263,TaxableValuation[Tif_NonTIF],$A$4))</f>
        <v>0</v>
      </c>
      <c r="O263" s="8">
        <f>SUMPRODUCT(SUMIFS(TaxableValuation[Taxable Railroads],TaxableValuation[Dist],$C263:$E263,TaxableValuation[Tif_NonTIF],$A$4))</f>
        <v>0</v>
      </c>
      <c r="P263" s="8">
        <f>SUMPRODUCT(SUMIFS(TaxableValuation[Taxable Utilities],TaxableValuation[Dist],$C263:$E263,TaxableValuation[Tif_NonTIF],$A$4))</f>
        <v>1736679</v>
      </c>
      <c r="Q263" s="8">
        <f>SUMPRODUCT(SUMIFS(TaxableValuation[Taxable Other],TaxableValuation[Dist],$C263:$E263,TaxableValuation[Tif_NonTIF],$A$4))</f>
        <v>0</v>
      </c>
      <c r="R263" s="8">
        <f>SUMPRODUCT(SUMIFS(TaxableValuation[Taxable Gross],TaxableValuation[Dist],$C263:$E263,TaxableValuation[Tif_NonTIF],$A$4))</f>
        <v>634493760</v>
      </c>
      <c r="S263" s="8">
        <f>SUMPRODUCT(SUMIFS(TaxableValuation[Taxable Military Exempt],TaxableValuation[Dist],$C263:$E263,TaxableValuation[Tif_NonTIF],$A$4))</f>
        <v>1048000</v>
      </c>
      <c r="T263" s="8">
        <f>SUMPRODUCT(SUMIFS(TaxableValuation[Taxable Homestead Exempt],TaxableValuation[Dist],$C263:$E263,TaxableValuation[Tif_NonTIF],$A$4))</f>
        <v>4160000</v>
      </c>
      <c r="U263" s="8">
        <f>SUMPRODUCT(SUMIFS(TaxableValuation[Taxable Net],TaxableValuation[Dist],$C263:$E263,TaxableValuation[Tif_NonTIF],$A$4))</f>
        <v>629285760</v>
      </c>
      <c r="V263" s="8">
        <f>SUMPRODUCT(SUMIFS(TaxableValuation[Taxable Gas &amp; Elec Utilities],TaxableValuation[Dist],$C263:$E263,TaxableValuation[Tif_NonTIF],$A$4))</f>
        <v>5675871</v>
      </c>
      <c r="W263" s="8">
        <f t="shared" si="3"/>
        <v>634961631</v>
      </c>
    </row>
    <row r="264" spans="1:23" x14ac:dyDescent="0.25">
      <c r="A264">
        <f>'Assessed Non-TIF_Combined'!A264</f>
        <v>2026</v>
      </c>
      <c r="B264" t="str">
        <f>'Assessed Non-TIF_Combined'!B264</f>
        <v>05</v>
      </c>
      <c r="C264" t="str">
        <f>'Assessed Non-TIF_Combined'!C264</f>
        <v>6091</v>
      </c>
      <c r="D264" t="str">
        <f>'Assessed Non-TIF_Combined'!D264</f>
        <v/>
      </c>
      <c r="E264" t="str">
        <f>'Assessed Non-TIF_Combined'!E264</f>
        <v/>
      </c>
      <c r="F264" t="str">
        <f>'Assessed Non-TIF_Combined'!F264</f>
        <v>6091</v>
      </c>
      <c r="G264" t="str">
        <f>'Assessed Non-TIF_Combined'!G264</f>
        <v>South Central Calhoun</v>
      </c>
      <c r="H264" s="8">
        <f>SUMPRODUCT(SUMIFS(TaxableValuation[Taxable Residential],TaxableValuation[Dist],$C264:$E264,TaxableValuation[Tif_NonTIF],$A$4))</f>
        <v>178062409</v>
      </c>
      <c r="I264" s="8">
        <f>SUMPRODUCT(SUMIFS(TaxableValuation[Taxable Ag Land],TaxableValuation[Dist],$C264:$E264,TaxableValuation[Tif_NonTIF],$A$4))</f>
        <v>357871787</v>
      </c>
      <c r="J264" s="8">
        <f>SUMPRODUCT(SUMIFS(TaxableValuation[Taxable Ag Building],TaxableValuation[Dist],$C264:$E264,TaxableValuation[Tif_NonTIF],$A$4))</f>
        <v>23054705</v>
      </c>
      <c r="K264" s="8">
        <f>SUMPRODUCT(SUMIFS(TaxableValuation[Taxable Commercial],TaxableValuation[Dist],$C264:$E264,TaxableValuation[Tif_NonTIF],$A$4))</f>
        <v>44377323</v>
      </c>
      <c r="L264" s="8">
        <f>SUMPRODUCT(SUMIFS(TaxableValuation[Taxable Industrial],TaxableValuation[Dist],$C264:$E264,TaxableValuation[Tif_NonTIF],$A$4))</f>
        <v>5133254</v>
      </c>
      <c r="M264" s="8">
        <f>SUMPRODUCT(SUMIFS(TaxableValuation[Taxable Reserved],TaxableValuation[Dist],$C264:$E264,TaxableValuation[Tif_NonTIF],$A$4))</f>
        <v>0</v>
      </c>
      <c r="N264" s="8">
        <f>SUMPRODUCT(SUMIFS(TaxableValuation[Taxable Reserved2],TaxableValuation[Dist],$C264:$E264,TaxableValuation[Tif_NonTIF],$A$4))</f>
        <v>0</v>
      </c>
      <c r="O264" s="8">
        <f>SUMPRODUCT(SUMIFS(TaxableValuation[Taxable Railroads],TaxableValuation[Dist],$C264:$E264,TaxableValuation[Tif_NonTIF],$A$4))</f>
        <v>5352661</v>
      </c>
      <c r="P264" s="8">
        <f>SUMPRODUCT(SUMIFS(TaxableValuation[Taxable Utilities],TaxableValuation[Dist],$C264:$E264,TaxableValuation[Tif_NonTIF],$A$4))</f>
        <v>50209269</v>
      </c>
      <c r="Q264" s="8">
        <f>SUMPRODUCT(SUMIFS(TaxableValuation[Taxable Other],TaxableValuation[Dist],$C264:$E264,TaxableValuation[Tif_NonTIF],$A$4))</f>
        <v>0</v>
      </c>
      <c r="R264" s="8">
        <f>SUMPRODUCT(SUMIFS(TaxableValuation[Taxable Gross],TaxableValuation[Dist],$C264:$E264,TaxableValuation[Tif_NonTIF],$A$4))</f>
        <v>664061408</v>
      </c>
      <c r="S264" s="8">
        <f>SUMPRODUCT(SUMIFS(TaxableValuation[Taxable Military Exempt],TaxableValuation[Dist],$C264:$E264,TaxableValuation[Tif_NonTIF],$A$4))</f>
        <v>975329</v>
      </c>
      <c r="T264" s="8">
        <f>SUMPRODUCT(SUMIFS(TaxableValuation[Taxable Homestead Exempt],TaxableValuation[Dist],$C264:$E264,TaxableValuation[Tif_NonTIF],$A$4))</f>
        <v>4394194</v>
      </c>
      <c r="U264" s="8">
        <f>SUMPRODUCT(SUMIFS(TaxableValuation[Taxable Net],TaxableValuation[Dist],$C264:$E264,TaxableValuation[Tif_NonTIF],$A$4))</f>
        <v>658691885</v>
      </c>
      <c r="V264" s="8">
        <f>SUMPRODUCT(SUMIFS(TaxableValuation[Taxable Gas &amp; Elec Utilities],TaxableValuation[Dist],$C264:$E264,TaxableValuation[Tif_NonTIF],$A$4))</f>
        <v>9797392</v>
      </c>
      <c r="W264" s="8">
        <f t="shared" ref="W264:W327" si="4">SUM(U264:V264)</f>
        <v>668489277</v>
      </c>
    </row>
    <row r="265" spans="1:23" x14ac:dyDescent="0.25">
      <c r="A265">
        <f>'Assessed Non-TIF_Combined'!A265</f>
        <v>2026</v>
      </c>
      <c r="B265" t="str">
        <f>'Assessed Non-TIF_Combined'!B265</f>
        <v>05</v>
      </c>
      <c r="C265" t="str">
        <f>'Assessed Non-TIF_Combined'!C265</f>
        <v>6095</v>
      </c>
      <c r="D265" t="str">
        <f>'Assessed Non-TIF_Combined'!D265</f>
        <v/>
      </c>
      <c r="E265" t="str">
        <f>'Assessed Non-TIF_Combined'!E265</f>
        <v/>
      </c>
      <c r="F265" t="str">
        <f>'Assessed Non-TIF_Combined'!F265</f>
        <v>6095</v>
      </c>
      <c r="G265" t="str">
        <f>'Assessed Non-TIF_Combined'!G265</f>
        <v>South Hamilton</v>
      </c>
      <c r="H265" s="8">
        <f>SUMPRODUCT(SUMIFS(TaxableValuation[Taxable Residential],TaxableValuation[Dist],$C265:$E265,TaxableValuation[Tif_NonTIF],$A$4))</f>
        <v>138074980</v>
      </c>
      <c r="I265" s="8">
        <f>SUMPRODUCT(SUMIFS(TaxableValuation[Taxable Ag Land],TaxableValuation[Dist],$C265:$E265,TaxableValuation[Tif_NonTIF],$A$4))</f>
        <v>178110146</v>
      </c>
      <c r="J265" s="8">
        <f>SUMPRODUCT(SUMIFS(TaxableValuation[Taxable Ag Building],TaxableValuation[Dist],$C265:$E265,TaxableValuation[Tif_NonTIF],$A$4))</f>
        <v>5337901</v>
      </c>
      <c r="K265" s="8">
        <f>SUMPRODUCT(SUMIFS(TaxableValuation[Taxable Commercial],TaxableValuation[Dist],$C265:$E265,TaxableValuation[Tif_NonTIF],$A$4))</f>
        <v>28756102</v>
      </c>
      <c r="L265" s="8">
        <f>SUMPRODUCT(SUMIFS(TaxableValuation[Taxable Industrial],TaxableValuation[Dist],$C265:$E265,TaxableValuation[Tif_NonTIF],$A$4))</f>
        <v>23215079</v>
      </c>
      <c r="M265" s="8">
        <f>SUMPRODUCT(SUMIFS(TaxableValuation[Taxable Reserved],TaxableValuation[Dist],$C265:$E265,TaxableValuation[Tif_NonTIF],$A$4))</f>
        <v>0</v>
      </c>
      <c r="N265" s="8">
        <f>SUMPRODUCT(SUMIFS(TaxableValuation[Taxable Reserved2],TaxableValuation[Dist],$C265:$E265,TaxableValuation[Tif_NonTIF],$A$4))</f>
        <v>0</v>
      </c>
      <c r="O265" s="8">
        <f>SUMPRODUCT(SUMIFS(TaxableValuation[Taxable Railroads],TaxableValuation[Dist],$C265:$E265,TaxableValuation[Tif_NonTIF],$A$4))</f>
        <v>15267270</v>
      </c>
      <c r="P265" s="8">
        <f>SUMPRODUCT(SUMIFS(TaxableValuation[Taxable Utilities],TaxableValuation[Dist],$C265:$E265,TaxableValuation[Tif_NonTIF],$A$4))</f>
        <v>1314330</v>
      </c>
      <c r="Q265" s="8">
        <f>SUMPRODUCT(SUMIFS(TaxableValuation[Taxable Other],TaxableValuation[Dist],$C265:$E265,TaxableValuation[Tif_NonTIF],$A$4))</f>
        <v>7370</v>
      </c>
      <c r="R265" s="8">
        <f>SUMPRODUCT(SUMIFS(TaxableValuation[Taxable Gross],TaxableValuation[Dist],$C265:$E265,TaxableValuation[Tif_NonTIF],$A$4))</f>
        <v>390083178</v>
      </c>
      <c r="S265" s="8">
        <f>SUMPRODUCT(SUMIFS(TaxableValuation[Taxable Military Exempt],TaxableValuation[Dist],$C265:$E265,TaxableValuation[Tif_NonTIF],$A$4))</f>
        <v>652000</v>
      </c>
      <c r="T265" s="8">
        <f>SUMPRODUCT(SUMIFS(TaxableValuation[Taxable Homestead Exempt],TaxableValuation[Dist],$C265:$E265,TaxableValuation[Tif_NonTIF],$A$4))</f>
        <v>851500</v>
      </c>
      <c r="U265" s="8">
        <f>SUMPRODUCT(SUMIFS(TaxableValuation[Taxable Net],TaxableValuation[Dist],$C265:$E265,TaxableValuation[Tif_NonTIF],$A$4))</f>
        <v>388579678</v>
      </c>
      <c r="V265" s="8">
        <f>SUMPRODUCT(SUMIFS(TaxableValuation[Taxable Gas &amp; Elec Utilities],TaxableValuation[Dist],$C265:$E265,TaxableValuation[Tif_NonTIF],$A$4))</f>
        <v>12806209</v>
      </c>
      <c r="W265" s="8">
        <f t="shared" si="4"/>
        <v>401385887</v>
      </c>
    </row>
    <row r="266" spans="1:23" x14ac:dyDescent="0.25">
      <c r="A266">
        <f>'Assessed Non-TIF_Combined'!A266</f>
        <v>2026</v>
      </c>
      <c r="B266" t="str">
        <f>'Assessed Non-TIF_Combined'!B266</f>
        <v>12</v>
      </c>
      <c r="C266" t="str">
        <f>'Assessed Non-TIF_Combined'!C266</f>
        <v>5157</v>
      </c>
      <c r="D266" t="str">
        <f>'Assessed Non-TIF_Combined'!D266</f>
        <v/>
      </c>
      <c r="E266" t="str">
        <f>'Assessed Non-TIF_Combined'!E266</f>
        <v/>
      </c>
      <c r="F266" t="str">
        <f>'Assessed Non-TIF_Combined'!F266</f>
        <v>6099</v>
      </c>
      <c r="G266" t="str">
        <f>'Assessed Non-TIF_Combined'!G266</f>
        <v>South O'Brien</v>
      </c>
      <c r="H266" s="8">
        <f>SUMPRODUCT(SUMIFS(TaxableValuation[Taxable Residential],TaxableValuation[Dist],$C266:$E266,TaxableValuation[Tif_NonTIF],$A$4))</f>
        <v>117691267</v>
      </c>
      <c r="I266" s="8">
        <f>SUMPRODUCT(SUMIFS(TaxableValuation[Taxable Ag Land],TaxableValuation[Dist],$C266:$E266,TaxableValuation[Tif_NonTIF],$A$4))</f>
        <v>296561877</v>
      </c>
      <c r="J266" s="8">
        <f>SUMPRODUCT(SUMIFS(TaxableValuation[Taxable Ag Building],TaxableValuation[Dist],$C266:$E266,TaxableValuation[Tif_NonTIF],$A$4))</f>
        <v>29061333</v>
      </c>
      <c r="K266" s="8">
        <f>SUMPRODUCT(SUMIFS(TaxableValuation[Taxable Commercial],TaxableValuation[Dist],$C266:$E266,TaxableValuation[Tif_NonTIF],$A$4))</f>
        <v>28038561</v>
      </c>
      <c r="L266" s="8">
        <f>SUMPRODUCT(SUMIFS(TaxableValuation[Taxable Industrial],TaxableValuation[Dist],$C266:$E266,TaxableValuation[Tif_NonTIF],$A$4))</f>
        <v>214300054</v>
      </c>
      <c r="M266" s="8">
        <f>SUMPRODUCT(SUMIFS(TaxableValuation[Taxable Reserved],TaxableValuation[Dist],$C266:$E266,TaxableValuation[Tif_NonTIF],$A$4))</f>
        <v>0</v>
      </c>
      <c r="N266" s="8">
        <f>SUMPRODUCT(SUMIFS(TaxableValuation[Taxable Reserved2],TaxableValuation[Dist],$C266:$E266,TaxableValuation[Tif_NonTIF],$A$4))</f>
        <v>0</v>
      </c>
      <c r="O266" s="8">
        <f>SUMPRODUCT(SUMIFS(TaxableValuation[Taxable Railroads],TaxableValuation[Dist],$C266:$E266,TaxableValuation[Tif_NonTIF],$A$4))</f>
        <v>0</v>
      </c>
      <c r="P266" s="8">
        <f>SUMPRODUCT(SUMIFS(TaxableValuation[Taxable Utilities],TaxableValuation[Dist],$C266:$E266,TaxableValuation[Tif_NonTIF],$A$4))</f>
        <v>67503572</v>
      </c>
      <c r="Q266" s="8">
        <f>SUMPRODUCT(SUMIFS(TaxableValuation[Taxable Other],TaxableValuation[Dist],$C266:$E266,TaxableValuation[Tif_NonTIF],$A$4))</f>
        <v>0</v>
      </c>
      <c r="R266" s="8">
        <f>SUMPRODUCT(SUMIFS(TaxableValuation[Taxable Gross],TaxableValuation[Dist],$C266:$E266,TaxableValuation[Tif_NonTIF],$A$4))</f>
        <v>753156664</v>
      </c>
      <c r="S266" s="8">
        <f>SUMPRODUCT(SUMIFS(TaxableValuation[Taxable Military Exempt],TaxableValuation[Dist],$C266:$E266,TaxableValuation[Tif_NonTIF],$A$4))</f>
        <v>812000</v>
      </c>
      <c r="T266" s="8">
        <f>SUMPRODUCT(SUMIFS(TaxableValuation[Taxable Homestead Exempt],TaxableValuation[Dist],$C266:$E266,TaxableValuation[Tif_NonTIF],$A$4))</f>
        <v>3022395</v>
      </c>
      <c r="U266" s="8">
        <f>SUMPRODUCT(SUMIFS(TaxableValuation[Taxable Net],TaxableValuation[Dist],$C266:$E266,TaxableValuation[Tif_NonTIF],$A$4))</f>
        <v>749322269</v>
      </c>
      <c r="V266" s="8">
        <f>SUMPRODUCT(SUMIFS(TaxableValuation[Taxable Gas &amp; Elec Utilities],TaxableValuation[Dist],$C266:$E266,TaxableValuation[Tif_NonTIF],$A$4))</f>
        <v>8291058</v>
      </c>
      <c r="W266" s="8">
        <f t="shared" si="4"/>
        <v>757613327</v>
      </c>
    </row>
    <row r="267" spans="1:23" x14ac:dyDescent="0.25">
      <c r="A267">
        <f>'Assessed Non-TIF_Combined'!A267</f>
        <v>2026</v>
      </c>
      <c r="B267" t="str">
        <f>'Assessed Non-TIF_Combined'!B267</f>
        <v>13</v>
      </c>
      <c r="C267" t="str">
        <f>'Assessed Non-TIF_Combined'!C267</f>
        <v>6097</v>
      </c>
      <c r="D267" t="str">
        <f>'Assessed Non-TIF_Combined'!D267</f>
        <v/>
      </c>
      <c r="E267" t="str">
        <f>'Assessed Non-TIF_Combined'!E267</f>
        <v/>
      </c>
      <c r="F267" t="str">
        <f>'Assessed Non-TIF_Combined'!F267</f>
        <v>6097</v>
      </c>
      <c r="G267" t="str">
        <f>'Assessed Non-TIF_Combined'!G267</f>
        <v>South Page</v>
      </c>
      <c r="H267" s="8">
        <f>SUMPRODUCT(SUMIFS(TaxableValuation[Taxable Residential],TaxableValuation[Dist],$C267:$E267,TaxableValuation[Tif_NonTIF],$A$4))</f>
        <v>34416251</v>
      </c>
      <c r="I267" s="8">
        <f>SUMPRODUCT(SUMIFS(TaxableValuation[Taxable Ag Land],TaxableValuation[Dist],$C267:$E267,TaxableValuation[Tif_NonTIF],$A$4))</f>
        <v>87483553</v>
      </c>
      <c r="J267" s="8">
        <f>SUMPRODUCT(SUMIFS(TaxableValuation[Taxable Ag Building],TaxableValuation[Dist],$C267:$E267,TaxableValuation[Tif_NonTIF],$A$4))</f>
        <v>4338337</v>
      </c>
      <c r="K267" s="8">
        <f>SUMPRODUCT(SUMIFS(TaxableValuation[Taxable Commercial],TaxableValuation[Dist],$C267:$E267,TaxableValuation[Tif_NonTIF],$A$4))</f>
        <v>2613965</v>
      </c>
      <c r="L267" s="8">
        <f>SUMPRODUCT(SUMIFS(TaxableValuation[Taxable Industrial],TaxableValuation[Dist],$C267:$E267,TaxableValuation[Tif_NonTIF],$A$4))</f>
        <v>964644</v>
      </c>
      <c r="M267" s="8">
        <f>SUMPRODUCT(SUMIFS(TaxableValuation[Taxable Reserved],TaxableValuation[Dist],$C267:$E267,TaxableValuation[Tif_NonTIF],$A$4))</f>
        <v>0</v>
      </c>
      <c r="N267" s="8">
        <f>SUMPRODUCT(SUMIFS(TaxableValuation[Taxable Reserved2],TaxableValuation[Dist],$C267:$E267,TaxableValuation[Tif_NonTIF],$A$4))</f>
        <v>0</v>
      </c>
      <c r="O267" s="8">
        <f>SUMPRODUCT(SUMIFS(TaxableValuation[Taxable Railroads],TaxableValuation[Dist],$C267:$E267,TaxableValuation[Tif_NonTIF],$A$4))</f>
        <v>0</v>
      </c>
      <c r="P267" s="8">
        <f>SUMPRODUCT(SUMIFS(TaxableValuation[Taxable Utilities],TaxableValuation[Dist],$C267:$E267,TaxableValuation[Tif_NonTIF],$A$4))</f>
        <v>2966424</v>
      </c>
      <c r="Q267" s="8">
        <f>SUMPRODUCT(SUMIFS(TaxableValuation[Taxable Other],TaxableValuation[Dist],$C267:$E267,TaxableValuation[Tif_NonTIF],$A$4))</f>
        <v>0</v>
      </c>
      <c r="R267" s="8">
        <f>SUMPRODUCT(SUMIFS(TaxableValuation[Taxable Gross],TaxableValuation[Dist],$C267:$E267,TaxableValuation[Tif_NonTIF],$A$4))</f>
        <v>132783174</v>
      </c>
      <c r="S267" s="8">
        <f>SUMPRODUCT(SUMIFS(TaxableValuation[Taxable Military Exempt],TaxableValuation[Dist],$C267:$E267,TaxableValuation[Tif_NonTIF],$A$4))</f>
        <v>244000</v>
      </c>
      <c r="T267" s="8">
        <f>SUMPRODUCT(SUMIFS(TaxableValuation[Taxable Homestead Exempt],TaxableValuation[Dist],$C267:$E267,TaxableValuation[Tif_NonTIF],$A$4))</f>
        <v>721500</v>
      </c>
      <c r="U267" s="8">
        <f>SUMPRODUCT(SUMIFS(TaxableValuation[Taxable Net],TaxableValuation[Dist],$C267:$E267,TaxableValuation[Tif_NonTIF],$A$4))</f>
        <v>131817674</v>
      </c>
      <c r="V267" s="8">
        <f>SUMPRODUCT(SUMIFS(TaxableValuation[Taxable Gas &amp; Elec Utilities],TaxableValuation[Dist],$C267:$E267,TaxableValuation[Tif_NonTIF],$A$4))</f>
        <v>7587548</v>
      </c>
      <c r="W267" s="8">
        <f t="shared" si="4"/>
        <v>139405222</v>
      </c>
    </row>
    <row r="268" spans="1:23" x14ac:dyDescent="0.25">
      <c r="A268">
        <f>'Assessed Non-TIF_Combined'!A268</f>
        <v>2026</v>
      </c>
      <c r="B268" t="str">
        <f>'Assessed Non-TIF_Combined'!B268</f>
        <v>07</v>
      </c>
      <c r="C268" t="str">
        <f>'Assessed Non-TIF_Combined'!C268</f>
        <v>6098</v>
      </c>
      <c r="D268" t="str">
        <f>'Assessed Non-TIF_Combined'!D268</f>
        <v/>
      </c>
      <c r="E268" t="str">
        <f>'Assessed Non-TIF_Combined'!E268</f>
        <v/>
      </c>
      <c r="F268" t="str">
        <f>'Assessed Non-TIF_Combined'!F268</f>
        <v>6098</v>
      </c>
      <c r="G268" t="str">
        <f>'Assessed Non-TIF_Combined'!G268</f>
        <v>South Tama</v>
      </c>
      <c r="H268" s="8">
        <f>SUMPRODUCT(SUMIFS(TaxableValuation[Taxable Residential],TaxableValuation[Dist],$C268:$E268,TaxableValuation[Tif_NonTIF],$A$4))</f>
        <v>184565508</v>
      </c>
      <c r="I268" s="8">
        <f>SUMPRODUCT(SUMIFS(TaxableValuation[Taxable Ag Land],TaxableValuation[Dist],$C268:$E268,TaxableValuation[Tif_NonTIF],$A$4))</f>
        <v>143265446</v>
      </c>
      <c r="J268" s="8">
        <f>SUMPRODUCT(SUMIFS(TaxableValuation[Taxable Ag Building],TaxableValuation[Dist],$C268:$E268,TaxableValuation[Tif_NonTIF],$A$4))</f>
        <v>7199464</v>
      </c>
      <c r="K268" s="8">
        <f>SUMPRODUCT(SUMIFS(TaxableValuation[Taxable Commercial],TaxableValuation[Dist],$C268:$E268,TaxableValuation[Tif_NonTIF],$A$4))</f>
        <v>46549035</v>
      </c>
      <c r="L268" s="8">
        <f>SUMPRODUCT(SUMIFS(TaxableValuation[Taxable Industrial],TaxableValuation[Dist],$C268:$E268,TaxableValuation[Tif_NonTIF],$A$4))</f>
        <v>14223586</v>
      </c>
      <c r="M268" s="8">
        <f>SUMPRODUCT(SUMIFS(TaxableValuation[Taxable Reserved],TaxableValuation[Dist],$C268:$E268,TaxableValuation[Tif_NonTIF],$A$4))</f>
        <v>0</v>
      </c>
      <c r="N268" s="8">
        <f>SUMPRODUCT(SUMIFS(TaxableValuation[Taxable Reserved2],TaxableValuation[Dist],$C268:$E268,TaxableValuation[Tif_NonTIF],$A$4))</f>
        <v>0</v>
      </c>
      <c r="O268" s="8">
        <f>SUMPRODUCT(SUMIFS(TaxableValuation[Taxable Railroads],TaxableValuation[Dist],$C268:$E268,TaxableValuation[Tif_NonTIF],$A$4))</f>
        <v>23620241</v>
      </c>
      <c r="P268" s="8">
        <f>SUMPRODUCT(SUMIFS(TaxableValuation[Taxable Utilities],TaxableValuation[Dist],$C268:$E268,TaxableValuation[Tif_NonTIF],$A$4))</f>
        <v>15020565</v>
      </c>
      <c r="Q268" s="8">
        <f>SUMPRODUCT(SUMIFS(TaxableValuation[Taxable Other],TaxableValuation[Dist],$C268:$E268,TaxableValuation[Tif_NonTIF],$A$4))</f>
        <v>0</v>
      </c>
      <c r="R268" s="8">
        <f>SUMPRODUCT(SUMIFS(TaxableValuation[Taxable Gross],TaxableValuation[Dist],$C268:$E268,TaxableValuation[Tif_NonTIF],$A$4))</f>
        <v>434443845</v>
      </c>
      <c r="S268" s="8">
        <f>SUMPRODUCT(SUMIFS(TaxableValuation[Taxable Military Exempt],TaxableValuation[Dist],$C268:$E268,TaxableValuation[Tif_NonTIF],$A$4))</f>
        <v>1075126</v>
      </c>
      <c r="T268" s="8">
        <f>SUMPRODUCT(SUMIFS(TaxableValuation[Taxable Homestead Exempt],TaxableValuation[Dist],$C268:$E268,TaxableValuation[Tif_NonTIF],$A$4))</f>
        <v>3302000</v>
      </c>
      <c r="U268" s="8">
        <f>SUMPRODUCT(SUMIFS(TaxableValuation[Taxable Net],TaxableValuation[Dist],$C268:$E268,TaxableValuation[Tif_NonTIF],$A$4))</f>
        <v>430066719</v>
      </c>
      <c r="V268" s="8">
        <f>SUMPRODUCT(SUMIFS(TaxableValuation[Taxable Gas &amp; Elec Utilities],TaxableValuation[Dist],$C268:$E268,TaxableValuation[Tif_NonTIF],$A$4))</f>
        <v>9158862</v>
      </c>
      <c r="W268" s="8">
        <f t="shared" si="4"/>
        <v>439225581</v>
      </c>
    </row>
    <row r="269" spans="1:23" x14ac:dyDescent="0.25">
      <c r="A269">
        <f>'Assessed Non-TIF_Combined'!A269</f>
        <v>2026</v>
      </c>
      <c r="B269" t="str">
        <f>'Assessed Non-TIF_Combined'!B269</f>
        <v>01</v>
      </c>
      <c r="C269" t="str">
        <f>'Assessed Non-TIF_Combined'!C269</f>
        <v>6100</v>
      </c>
      <c r="D269" t="str">
        <f>'Assessed Non-TIF_Combined'!D269</f>
        <v/>
      </c>
      <c r="E269" t="str">
        <f>'Assessed Non-TIF_Combined'!E269</f>
        <v/>
      </c>
      <c r="F269" t="str">
        <f>'Assessed Non-TIF_Combined'!F269</f>
        <v>6100</v>
      </c>
      <c r="G269" t="str">
        <f>'Assessed Non-TIF_Combined'!G269</f>
        <v>South Winneshiek</v>
      </c>
      <c r="H269" s="8">
        <f>SUMPRODUCT(SUMIFS(TaxableValuation[Taxable Residential],TaxableValuation[Dist],$C269:$E269,TaxableValuation[Tif_NonTIF],$A$4))</f>
        <v>151103052</v>
      </c>
      <c r="I269" s="8">
        <f>SUMPRODUCT(SUMIFS(TaxableValuation[Taxable Ag Land],TaxableValuation[Dist],$C269:$E269,TaxableValuation[Tif_NonTIF],$A$4))</f>
        <v>107007613</v>
      </c>
      <c r="J269" s="8">
        <f>SUMPRODUCT(SUMIFS(TaxableValuation[Taxable Ag Building],TaxableValuation[Dist],$C269:$E269,TaxableValuation[Tif_NonTIF],$A$4))</f>
        <v>10020238</v>
      </c>
      <c r="K269" s="8">
        <f>SUMPRODUCT(SUMIFS(TaxableValuation[Taxable Commercial],TaxableValuation[Dist],$C269:$E269,TaxableValuation[Tif_NonTIF],$A$4))</f>
        <v>24348234</v>
      </c>
      <c r="L269" s="8">
        <f>SUMPRODUCT(SUMIFS(TaxableValuation[Taxable Industrial],TaxableValuation[Dist],$C269:$E269,TaxableValuation[Tif_NonTIF],$A$4))</f>
        <v>1052902</v>
      </c>
      <c r="M269" s="8">
        <f>SUMPRODUCT(SUMIFS(TaxableValuation[Taxable Reserved],TaxableValuation[Dist],$C269:$E269,TaxableValuation[Tif_NonTIF],$A$4))</f>
        <v>0</v>
      </c>
      <c r="N269" s="8">
        <f>SUMPRODUCT(SUMIFS(TaxableValuation[Taxable Reserved2],TaxableValuation[Dist],$C269:$E269,TaxableValuation[Tif_NonTIF],$A$4))</f>
        <v>0</v>
      </c>
      <c r="O269" s="8">
        <f>SUMPRODUCT(SUMIFS(TaxableValuation[Taxable Railroads],TaxableValuation[Dist],$C269:$E269,TaxableValuation[Tif_NonTIF],$A$4))</f>
        <v>3763849</v>
      </c>
      <c r="P269" s="8">
        <f>SUMPRODUCT(SUMIFS(TaxableValuation[Taxable Utilities],TaxableValuation[Dist],$C269:$E269,TaxableValuation[Tif_NonTIF],$A$4))</f>
        <v>1269203</v>
      </c>
      <c r="Q269" s="8">
        <f>SUMPRODUCT(SUMIFS(TaxableValuation[Taxable Other],TaxableValuation[Dist],$C269:$E269,TaxableValuation[Tif_NonTIF],$A$4))</f>
        <v>0</v>
      </c>
      <c r="R269" s="8">
        <f>SUMPRODUCT(SUMIFS(TaxableValuation[Taxable Gross],TaxableValuation[Dist],$C269:$E269,TaxableValuation[Tif_NonTIF],$A$4))</f>
        <v>298565091</v>
      </c>
      <c r="S269" s="8">
        <f>SUMPRODUCT(SUMIFS(TaxableValuation[Taxable Military Exempt],TaxableValuation[Dist],$C269:$E269,TaxableValuation[Tif_NonTIF],$A$4))</f>
        <v>696000</v>
      </c>
      <c r="T269" s="8">
        <f>SUMPRODUCT(SUMIFS(TaxableValuation[Taxable Homestead Exempt],TaxableValuation[Dist],$C269:$E269,TaxableValuation[Tif_NonTIF],$A$4))</f>
        <v>2301000</v>
      </c>
      <c r="U269" s="8">
        <f>SUMPRODUCT(SUMIFS(TaxableValuation[Taxable Net],TaxableValuation[Dist],$C269:$E269,TaxableValuation[Tif_NonTIF],$A$4))</f>
        <v>295568091</v>
      </c>
      <c r="V269" s="8">
        <f>SUMPRODUCT(SUMIFS(TaxableValuation[Taxable Gas &amp; Elec Utilities],TaxableValuation[Dist],$C269:$E269,TaxableValuation[Tif_NonTIF],$A$4))</f>
        <v>2976172</v>
      </c>
      <c r="W269" s="8">
        <f t="shared" si="4"/>
        <v>298544263</v>
      </c>
    </row>
    <row r="270" spans="1:23" x14ac:dyDescent="0.25">
      <c r="A270">
        <f>'Assessed Non-TIF_Combined'!A270</f>
        <v>2026</v>
      </c>
      <c r="B270" t="str">
        <f>'Assessed Non-TIF_Combined'!B270</f>
        <v>11</v>
      </c>
      <c r="C270" t="str">
        <f>'Assessed Non-TIF_Combined'!C270</f>
        <v>6101</v>
      </c>
      <c r="D270" t="str">
        <f>'Assessed Non-TIF_Combined'!D270</f>
        <v/>
      </c>
      <c r="E270" t="str">
        <f>'Assessed Non-TIF_Combined'!E270</f>
        <v/>
      </c>
      <c r="F270" t="str">
        <f>'Assessed Non-TIF_Combined'!F270</f>
        <v>6101</v>
      </c>
      <c r="G270" t="str">
        <f>'Assessed Non-TIF_Combined'!G270</f>
        <v>Southeast Polk</v>
      </c>
      <c r="H270" s="8">
        <f>SUMPRODUCT(SUMIFS(TaxableValuation[Taxable Residential],TaxableValuation[Dist],$C270:$E270,TaxableValuation[Tif_NonTIF],$A$4))</f>
        <v>1939401646</v>
      </c>
      <c r="I270" s="8">
        <f>SUMPRODUCT(SUMIFS(TaxableValuation[Taxable Ag Land],TaxableValuation[Dist],$C270:$E270,TaxableValuation[Tif_NonTIF],$A$4))</f>
        <v>44918952</v>
      </c>
      <c r="J270" s="8">
        <f>SUMPRODUCT(SUMIFS(TaxableValuation[Taxable Ag Building],TaxableValuation[Dist],$C270:$E270,TaxableValuation[Tif_NonTIF],$A$4))</f>
        <v>3011400</v>
      </c>
      <c r="K270" s="8">
        <f>SUMPRODUCT(SUMIFS(TaxableValuation[Taxable Commercial],TaxableValuation[Dist],$C270:$E270,TaxableValuation[Tif_NonTIF],$A$4))</f>
        <v>418724473</v>
      </c>
      <c r="L270" s="8">
        <f>SUMPRODUCT(SUMIFS(TaxableValuation[Taxable Industrial],TaxableValuation[Dist],$C270:$E270,TaxableValuation[Tif_NonTIF],$A$4))</f>
        <v>28354980</v>
      </c>
      <c r="M270" s="8">
        <f>SUMPRODUCT(SUMIFS(TaxableValuation[Taxable Reserved],TaxableValuation[Dist],$C270:$E270,TaxableValuation[Tif_NonTIF],$A$4))</f>
        <v>0</v>
      </c>
      <c r="N270" s="8">
        <f>SUMPRODUCT(SUMIFS(TaxableValuation[Taxable Reserved2],TaxableValuation[Dist],$C270:$E270,TaxableValuation[Tif_NonTIF],$A$4))</f>
        <v>0</v>
      </c>
      <c r="O270" s="8">
        <f>SUMPRODUCT(SUMIFS(TaxableValuation[Taxable Railroads],TaxableValuation[Dist],$C270:$E270,TaxableValuation[Tif_NonTIF],$A$4))</f>
        <v>15215226</v>
      </c>
      <c r="P270" s="8">
        <f>SUMPRODUCT(SUMIFS(TaxableValuation[Taxable Utilities],TaxableValuation[Dist],$C270:$E270,TaxableValuation[Tif_NonTIF],$A$4))</f>
        <v>119990675</v>
      </c>
      <c r="Q270" s="8">
        <f>SUMPRODUCT(SUMIFS(TaxableValuation[Taxable Other],TaxableValuation[Dist],$C270:$E270,TaxableValuation[Tif_NonTIF],$A$4))</f>
        <v>0</v>
      </c>
      <c r="R270" s="8">
        <f>SUMPRODUCT(SUMIFS(TaxableValuation[Taxable Gross],TaxableValuation[Dist],$C270:$E270,TaxableValuation[Tif_NonTIF],$A$4))</f>
        <v>2569617352</v>
      </c>
      <c r="S270" s="8">
        <f>SUMPRODUCT(SUMIFS(TaxableValuation[Taxable Military Exempt],TaxableValuation[Dist],$C270:$E270,TaxableValuation[Tif_NonTIF],$A$4))</f>
        <v>5192400</v>
      </c>
      <c r="T270" s="8">
        <f>SUMPRODUCT(SUMIFS(TaxableValuation[Taxable Homestead Exempt],TaxableValuation[Dist],$C270:$E270,TaxableValuation[Tif_NonTIF],$A$4))</f>
        <v>19438250</v>
      </c>
      <c r="U270" s="8">
        <f>SUMPRODUCT(SUMIFS(TaxableValuation[Taxable Net],TaxableValuation[Dist],$C270:$E270,TaxableValuation[Tif_NonTIF],$A$4))</f>
        <v>2544986702</v>
      </c>
      <c r="V270" s="8">
        <f>SUMPRODUCT(SUMIFS(TaxableValuation[Taxable Gas &amp; Elec Utilities],TaxableValuation[Dist],$C270:$E270,TaxableValuation[Tif_NonTIF],$A$4))</f>
        <v>130278937</v>
      </c>
      <c r="W270" s="8">
        <f t="shared" si="4"/>
        <v>2675265639</v>
      </c>
    </row>
    <row r="271" spans="1:23" x14ac:dyDescent="0.25">
      <c r="A271">
        <f>'Assessed Non-TIF_Combined'!A271</f>
        <v>2026</v>
      </c>
      <c r="B271" t="str">
        <f>'Assessed Non-TIF_Combined'!B271</f>
        <v>11</v>
      </c>
      <c r="C271" t="str">
        <f>'Assessed Non-TIF_Combined'!C271</f>
        <v>6094</v>
      </c>
      <c r="D271" t="str">
        <f>'Assessed Non-TIF_Combined'!D271</f>
        <v/>
      </c>
      <c r="E271" t="str">
        <f>'Assessed Non-TIF_Combined'!E271</f>
        <v/>
      </c>
      <c r="F271" t="str">
        <f>'Assessed Non-TIF_Combined'!F271</f>
        <v>6094</v>
      </c>
      <c r="G271" t="str">
        <f>'Assessed Non-TIF_Combined'!G271</f>
        <v>Southeast Warren</v>
      </c>
      <c r="H271" s="8">
        <f>SUMPRODUCT(SUMIFS(TaxableValuation[Taxable Residential],TaxableValuation[Dist],$C271:$E271,TaxableValuation[Tif_NonTIF],$A$4))</f>
        <v>133628887</v>
      </c>
      <c r="I271" s="8">
        <f>SUMPRODUCT(SUMIFS(TaxableValuation[Taxable Ag Land],TaxableValuation[Dist],$C271:$E271,TaxableValuation[Tif_NonTIF],$A$4))</f>
        <v>58238383</v>
      </c>
      <c r="J271" s="8">
        <f>SUMPRODUCT(SUMIFS(TaxableValuation[Taxable Ag Building],TaxableValuation[Dist],$C271:$E271,TaxableValuation[Tif_NonTIF],$A$4))</f>
        <v>2677941</v>
      </c>
      <c r="K271" s="8">
        <f>SUMPRODUCT(SUMIFS(TaxableValuation[Taxable Commercial],TaxableValuation[Dist],$C271:$E271,TaxableValuation[Tif_NonTIF],$A$4))</f>
        <v>3502393</v>
      </c>
      <c r="L271" s="8">
        <f>SUMPRODUCT(SUMIFS(TaxableValuation[Taxable Industrial],TaxableValuation[Dist],$C271:$E271,TaxableValuation[Tif_NonTIF],$A$4))</f>
        <v>1111642</v>
      </c>
      <c r="M271" s="8">
        <f>SUMPRODUCT(SUMIFS(TaxableValuation[Taxable Reserved],TaxableValuation[Dist],$C271:$E271,TaxableValuation[Tif_NonTIF],$A$4))</f>
        <v>0</v>
      </c>
      <c r="N271" s="8">
        <f>SUMPRODUCT(SUMIFS(TaxableValuation[Taxable Reserved2],TaxableValuation[Dist],$C271:$E271,TaxableValuation[Tif_NonTIF],$A$4))</f>
        <v>0</v>
      </c>
      <c r="O271" s="8">
        <f>SUMPRODUCT(SUMIFS(TaxableValuation[Taxable Railroads],TaxableValuation[Dist],$C271:$E271,TaxableValuation[Tif_NonTIF],$A$4))</f>
        <v>0</v>
      </c>
      <c r="P271" s="8">
        <f>SUMPRODUCT(SUMIFS(TaxableValuation[Taxable Utilities],TaxableValuation[Dist],$C271:$E271,TaxableValuation[Tif_NonTIF],$A$4))</f>
        <v>4484237</v>
      </c>
      <c r="Q271" s="8">
        <f>SUMPRODUCT(SUMIFS(TaxableValuation[Taxable Other],TaxableValuation[Dist],$C271:$E271,TaxableValuation[Tif_NonTIF],$A$4))</f>
        <v>0</v>
      </c>
      <c r="R271" s="8">
        <f>SUMPRODUCT(SUMIFS(TaxableValuation[Taxable Gross],TaxableValuation[Dist],$C271:$E271,TaxableValuation[Tif_NonTIF],$A$4))</f>
        <v>203643483</v>
      </c>
      <c r="S271" s="8">
        <f>SUMPRODUCT(SUMIFS(TaxableValuation[Taxable Military Exempt],TaxableValuation[Dist],$C271:$E271,TaxableValuation[Tif_NonTIF],$A$4))</f>
        <v>568000</v>
      </c>
      <c r="T271" s="8">
        <f>SUMPRODUCT(SUMIFS(TaxableValuation[Taxable Homestead Exempt],TaxableValuation[Dist],$C271:$E271,TaxableValuation[Tif_NonTIF],$A$4))</f>
        <v>1462500</v>
      </c>
      <c r="U271" s="8">
        <f>SUMPRODUCT(SUMIFS(TaxableValuation[Taxable Net],TaxableValuation[Dist],$C271:$E271,TaxableValuation[Tif_NonTIF],$A$4))</f>
        <v>201612983</v>
      </c>
      <c r="V271" s="8">
        <f>SUMPRODUCT(SUMIFS(TaxableValuation[Taxable Gas &amp; Elec Utilities],TaxableValuation[Dist],$C271:$E271,TaxableValuation[Tif_NonTIF],$A$4))</f>
        <v>4560229</v>
      </c>
      <c r="W271" s="8">
        <f t="shared" si="4"/>
        <v>206173212</v>
      </c>
    </row>
    <row r="272" spans="1:23" x14ac:dyDescent="0.25">
      <c r="A272">
        <f>'Assessed Non-TIF_Combined'!A272</f>
        <v>2026</v>
      </c>
      <c r="B272" t="str">
        <f>'Assessed Non-TIF_Combined'!B272</f>
        <v>05</v>
      </c>
      <c r="C272" t="str">
        <f>'Assessed Non-TIF_Combined'!C272</f>
        <v>6096</v>
      </c>
      <c r="D272" t="str">
        <f>'Assessed Non-TIF_Combined'!D272</f>
        <v>5323</v>
      </c>
      <c r="E272" t="str">
        <f>'Assessed Non-TIF_Combined'!E272</f>
        <v/>
      </c>
      <c r="F272" t="str">
        <f>'Assessed Non-TIF_Combined'!F272</f>
        <v>6096</v>
      </c>
      <c r="G272" t="str">
        <f>'Assessed Non-TIF_Combined'!G272</f>
        <v>Southeast Valley</v>
      </c>
      <c r="H272" s="8">
        <f>SUMPRODUCT(SUMIFS(TaxableValuation[Taxable Residential],TaxableValuation[Dist],$C272:$E272,TaxableValuation[Tif_NonTIF],$A$4))</f>
        <v>192713122</v>
      </c>
      <c r="I272" s="8">
        <f>SUMPRODUCT(SUMIFS(TaxableValuation[Taxable Ag Land],TaxableValuation[Dist],$C272:$E272,TaxableValuation[Tif_NonTIF],$A$4))</f>
        <v>397422089</v>
      </c>
      <c r="J272" s="8">
        <f>SUMPRODUCT(SUMIFS(TaxableValuation[Taxable Ag Building],TaxableValuation[Dist],$C272:$E272,TaxableValuation[Tif_NonTIF],$A$4))</f>
        <v>24619454</v>
      </c>
      <c r="K272" s="8">
        <f>SUMPRODUCT(SUMIFS(TaxableValuation[Taxable Commercial],TaxableValuation[Dist],$C272:$E272,TaxableValuation[Tif_NonTIF],$A$4))</f>
        <v>60145703</v>
      </c>
      <c r="L272" s="8">
        <f>SUMPRODUCT(SUMIFS(TaxableValuation[Taxable Industrial],TaxableValuation[Dist],$C272:$E272,TaxableValuation[Tif_NonTIF],$A$4))</f>
        <v>72633659</v>
      </c>
      <c r="M272" s="8">
        <f>SUMPRODUCT(SUMIFS(TaxableValuation[Taxable Reserved],TaxableValuation[Dist],$C272:$E272,TaxableValuation[Tif_NonTIF],$A$4))</f>
        <v>0</v>
      </c>
      <c r="N272" s="8">
        <f>SUMPRODUCT(SUMIFS(TaxableValuation[Taxable Reserved2],TaxableValuation[Dist],$C272:$E272,TaxableValuation[Tif_NonTIF],$A$4))</f>
        <v>0</v>
      </c>
      <c r="O272" s="8">
        <f>SUMPRODUCT(SUMIFS(TaxableValuation[Taxable Railroads],TaxableValuation[Dist],$C272:$E272,TaxableValuation[Tif_NonTIF],$A$4))</f>
        <v>37748268</v>
      </c>
      <c r="P272" s="8">
        <f>SUMPRODUCT(SUMIFS(TaxableValuation[Taxable Utilities],TaxableValuation[Dist],$C272:$E272,TaxableValuation[Tif_NonTIF],$A$4))</f>
        <v>128327327</v>
      </c>
      <c r="Q272" s="8">
        <f>SUMPRODUCT(SUMIFS(TaxableValuation[Taxable Other],TaxableValuation[Dist],$C272:$E272,TaxableValuation[Tif_NonTIF],$A$4))</f>
        <v>53416</v>
      </c>
      <c r="R272" s="8">
        <f>SUMPRODUCT(SUMIFS(TaxableValuation[Taxable Gross],TaxableValuation[Dist],$C272:$E272,TaxableValuation[Tif_NonTIF],$A$4))</f>
        <v>913663038</v>
      </c>
      <c r="S272" s="8">
        <f>SUMPRODUCT(SUMIFS(TaxableValuation[Taxable Military Exempt],TaxableValuation[Dist],$C272:$E272,TaxableValuation[Tif_NonTIF],$A$4))</f>
        <v>1210761</v>
      </c>
      <c r="T272" s="8">
        <f>SUMPRODUCT(SUMIFS(TaxableValuation[Taxable Homestead Exempt],TaxableValuation[Dist],$C272:$E272,TaxableValuation[Tif_NonTIF],$A$4))</f>
        <v>3435984</v>
      </c>
      <c r="U272" s="8">
        <f>SUMPRODUCT(SUMIFS(TaxableValuation[Taxable Net],TaxableValuation[Dist],$C272:$E272,TaxableValuation[Tif_NonTIF],$A$4))</f>
        <v>909016293</v>
      </c>
      <c r="V272" s="8">
        <f>SUMPRODUCT(SUMIFS(TaxableValuation[Taxable Gas &amp; Elec Utilities],TaxableValuation[Dist],$C272:$E272,TaxableValuation[Tif_NonTIF],$A$4))</f>
        <v>27743058</v>
      </c>
      <c r="W272" s="8">
        <f t="shared" si="4"/>
        <v>936759351</v>
      </c>
    </row>
    <row r="273" spans="1:23" x14ac:dyDescent="0.25">
      <c r="A273">
        <f>'Assessed Non-TIF_Combined'!A273</f>
        <v>2026</v>
      </c>
      <c r="B273" t="str">
        <f>'Assessed Non-TIF_Combined'!B273</f>
        <v>05</v>
      </c>
      <c r="C273" t="str">
        <f>'Assessed Non-TIF_Combined'!C273</f>
        <v>6102</v>
      </c>
      <c r="D273" t="str">
        <f>'Assessed Non-TIF_Combined'!D273</f>
        <v/>
      </c>
      <c r="E273" t="str">
        <f>'Assessed Non-TIF_Combined'!E273</f>
        <v/>
      </c>
      <c r="F273" t="str">
        <f>'Assessed Non-TIF_Combined'!F273</f>
        <v>6102</v>
      </c>
      <c r="G273" t="str">
        <f>'Assessed Non-TIF_Combined'!G273</f>
        <v>Spencer</v>
      </c>
      <c r="H273" s="8">
        <f>SUMPRODUCT(SUMIFS(TaxableValuation[Taxable Residential],TaxableValuation[Dist],$C273:$E273,TaxableValuation[Tif_NonTIF],$A$4))</f>
        <v>424123191</v>
      </c>
      <c r="I273" s="8">
        <f>SUMPRODUCT(SUMIFS(TaxableValuation[Taxable Ag Land],TaxableValuation[Dist],$C273:$E273,TaxableValuation[Tif_NonTIF],$A$4))</f>
        <v>105491859</v>
      </c>
      <c r="J273" s="8">
        <f>SUMPRODUCT(SUMIFS(TaxableValuation[Taxable Ag Building],TaxableValuation[Dist],$C273:$E273,TaxableValuation[Tif_NonTIF],$A$4))</f>
        <v>5210050</v>
      </c>
      <c r="K273" s="8">
        <f>SUMPRODUCT(SUMIFS(TaxableValuation[Taxable Commercial],TaxableValuation[Dist],$C273:$E273,TaxableValuation[Tif_NonTIF],$A$4))</f>
        <v>189017134</v>
      </c>
      <c r="L273" s="8">
        <f>SUMPRODUCT(SUMIFS(TaxableValuation[Taxable Industrial],TaxableValuation[Dist],$C273:$E273,TaxableValuation[Tif_NonTIF],$A$4))</f>
        <v>34575726</v>
      </c>
      <c r="M273" s="8">
        <f>SUMPRODUCT(SUMIFS(TaxableValuation[Taxable Reserved],TaxableValuation[Dist],$C273:$E273,TaxableValuation[Tif_NonTIF],$A$4))</f>
        <v>0</v>
      </c>
      <c r="N273" s="8">
        <f>SUMPRODUCT(SUMIFS(TaxableValuation[Taxable Reserved2],TaxableValuation[Dist],$C273:$E273,TaxableValuation[Tif_NonTIF],$A$4))</f>
        <v>0</v>
      </c>
      <c r="O273" s="8">
        <f>SUMPRODUCT(SUMIFS(TaxableValuation[Taxable Railroads],TaxableValuation[Dist],$C273:$E273,TaxableValuation[Tif_NonTIF],$A$4))</f>
        <v>3542154</v>
      </c>
      <c r="P273" s="8">
        <f>SUMPRODUCT(SUMIFS(TaxableValuation[Taxable Utilities],TaxableValuation[Dist],$C273:$E273,TaxableValuation[Tif_NonTIF],$A$4))</f>
        <v>1343142</v>
      </c>
      <c r="Q273" s="8">
        <f>SUMPRODUCT(SUMIFS(TaxableValuation[Taxable Other],TaxableValuation[Dist],$C273:$E273,TaxableValuation[Tif_NonTIF],$A$4))</f>
        <v>0</v>
      </c>
      <c r="R273" s="8">
        <f>SUMPRODUCT(SUMIFS(TaxableValuation[Taxable Gross],TaxableValuation[Dist],$C273:$E273,TaxableValuation[Tif_NonTIF],$A$4))</f>
        <v>763303256</v>
      </c>
      <c r="S273" s="8">
        <f>SUMPRODUCT(SUMIFS(TaxableValuation[Taxable Military Exempt],TaxableValuation[Dist],$C273:$E273,TaxableValuation[Tif_NonTIF],$A$4))</f>
        <v>2160000</v>
      </c>
      <c r="T273" s="8">
        <f>SUMPRODUCT(SUMIFS(TaxableValuation[Taxable Homestead Exempt],TaxableValuation[Dist],$C273:$E273,TaxableValuation[Tif_NonTIF],$A$4))</f>
        <v>7475502</v>
      </c>
      <c r="U273" s="8">
        <f>SUMPRODUCT(SUMIFS(TaxableValuation[Taxable Net],TaxableValuation[Dist],$C273:$E273,TaxableValuation[Tif_NonTIF],$A$4))</f>
        <v>753667754</v>
      </c>
      <c r="V273" s="8">
        <f>SUMPRODUCT(SUMIFS(TaxableValuation[Taxable Gas &amp; Elec Utilities],TaxableValuation[Dist],$C273:$E273,TaxableValuation[Tif_NonTIF],$A$4))</f>
        <v>18486282</v>
      </c>
      <c r="W273" s="8">
        <f t="shared" si="4"/>
        <v>772154036</v>
      </c>
    </row>
    <row r="274" spans="1:23" x14ac:dyDescent="0.25">
      <c r="A274">
        <f>'Assessed Non-TIF_Combined'!A274</f>
        <v>2026</v>
      </c>
      <c r="B274" t="str">
        <f>'Assessed Non-TIF_Combined'!B274</f>
        <v>05</v>
      </c>
      <c r="C274" t="str">
        <f>'Assessed Non-TIF_Combined'!C274</f>
        <v>6120</v>
      </c>
      <c r="D274" t="str">
        <f>'Assessed Non-TIF_Combined'!D274</f>
        <v/>
      </c>
      <c r="E274" t="str">
        <f>'Assessed Non-TIF_Combined'!E274</f>
        <v/>
      </c>
      <c r="F274" t="str">
        <f>'Assessed Non-TIF_Combined'!F274</f>
        <v>6120</v>
      </c>
      <c r="G274" t="str">
        <f>'Assessed Non-TIF_Combined'!G274</f>
        <v>Spirit Lake</v>
      </c>
      <c r="H274" s="8">
        <f>SUMPRODUCT(SUMIFS(TaxableValuation[Taxable Residential],TaxableValuation[Dist],$C274:$E274,TaxableValuation[Tif_NonTIF],$A$4))</f>
        <v>1398447728</v>
      </c>
      <c r="I274" s="8">
        <f>SUMPRODUCT(SUMIFS(TaxableValuation[Taxable Ag Land],TaxableValuation[Dist],$C274:$E274,TaxableValuation[Tif_NonTIF],$A$4))</f>
        <v>53766586</v>
      </c>
      <c r="J274" s="8">
        <f>SUMPRODUCT(SUMIFS(TaxableValuation[Taxable Ag Building],TaxableValuation[Dist],$C274:$E274,TaxableValuation[Tif_NonTIF],$A$4))</f>
        <v>2607834</v>
      </c>
      <c r="K274" s="8">
        <f>SUMPRODUCT(SUMIFS(TaxableValuation[Taxable Commercial],TaxableValuation[Dist],$C274:$E274,TaxableValuation[Tif_NonTIF],$A$4))</f>
        <v>209689347</v>
      </c>
      <c r="L274" s="8">
        <f>SUMPRODUCT(SUMIFS(TaxableValuation[Taxable Industrial],TaxableValuation[Dist],$C274:$E274,TaxableValuation[Tif_NonTIF],$A$4))</f>
        <v>62379278</v>
      </c>
      <c r="M274" s="8">
        <f>SUMPRODUCT(SUMIFS(TaxableValuation[Taxable Reserved],TaxableValuation[Dist],$C274:$E274,TaxableValuation[Tif_NonTIF],$A$4))</f>
        <v>0</v>
      </c>
      <c r="N274" s="8">
        <f>SUMPRODUCT(SUMIFS(TaxableValuation[Taxable Reserved2],TaxableValuation[Dist],$C274:$E274,TaxableValuation[Tif_NonTIF],$A$4))</f>
        <v>0</v>
      </c>
      <c r="O274" s="8">
        <f>SUMPRODUCT(SUMIFS(TaxableValuation[Taxable Railroads],TaxableValuation[Dist],$C274:$E274,TaxableValuation[Tif_NonTIF],$A$4))</f>
        <v>1592121</v>
      </c>
      <c r="P274" s="8">
        <f>SUMPRODUCT(SUMIFS(TaxableValuation[Taxable Utilities],TaxableValuation[Dist],$C274:$E274,TaxableValuation[Tif_NonTIF],$A$4))</f>
        <v>765779</v>
      </c>
      <c r="Q274" s="8">
        <f>SUMPRODUCT(SUMIFS(TaxableValuation[Taxable Other],TaxableValuation[Dist],$C274:$E274,TaxableValuation[Tif_NonTIF],$A$4))</f>
        <v>0</v>
      </c>
      <c r="R274" s="8">
        <f>SUMPRODUCT(SUMIFS(TaxableValuation[Taxable Gross],TaxableValuation[Dist],$C274:$E274,TaxableValuation[Tif_NonTIF],$A$4))</f>
        <v>1729248673</v>
      </c>
      <c r="S274" s="8">
        <f>SUMPRODUCT(SUMIFS(TaxableValuation[Taxable Military Exempt],TaxableValuation[Dist],$C274:$E274,TaxableValuation[Tif_NonTIF],$A$4))</f>
        <v>1454830</v>
      </c>
      <c r="T274" s="8">
        <f>SUMPRODUCT(SUMIFS(TaxableValuation[Taxable Homestead Exempt],TaxableValuation[Dist],$C274:$E274,TaxableValuation[Tif_NonTIF],$A$4))</f>
        <v>5226000</v>
      </c>
      <c r="U274" s="8">
        <f>SUMPRODUCT(SUMIFS(TaxableValuation[Taxable Net],TaxableValuation[Dist],$C274:$E274,TaxableValuation[Tif_NonTIF],$A$4))</f>
        <v>1722567843</v>
      </c>
      <c r="V274" s="8">
        <f>SUMPRODUCT(SUMIFS(TaxableValuation[Taxable Gas &amp; Elec Utilities],TaxableValuation[Dist],$C274:$E274,TaxableValuation[Tif_NonTIF],$A$4))</f>
        <v>20027228</v>
      </c>
      <c r="W274" s="8">
        <f t="shared" si="4"/>
        <v>1742595071</v>
      </c>
    </row>
    <row r="275" spans="1:23" x14ac:dyDescent="0.25">
      <c r="A275">
        <f>'Assessed Non-TIF_Combined'!A275</f>
        <v>2026</v>
      </c>
      <c r="B275" t="str">
        <f>'Assessed Non-TIF_Combined'!B275</f>
        <v>10</v>
      </c>
      <c r="C275" t="str">
        <f>'Assessed Non-TIF_Combined'!C275</f>
        <v>6138</v>
      </c>
      <c r="D275" t="str">
        <f>'Assessed Non-TIF_Combined'!D275</f>
        <v/>
      </c>
      <c r="E275" t="str">
        <f>'Assessed Non-TIF_Combined'!E275</f>
        <v/>
      </c>
      <c r="F275" t="str">
        <f>'Assessed Non-TIF_Combined'!F275</f>
        <v>6138</v>
      </c>
      <c r="G275" t="str">
        <f>'Assessed Non-TIF_Combined'!G275</f>
        <v>Springville</v>
      </c>
      <c r="H275" s="8">
        <f>SUMPRODUCT(SUMIFS(TaxableValuation[Taxable Residential],TaxableValuation[Dist],$C275:$E275,TaxableValuation[Tif_NonTIF],$A$4))</f>
        <v>126277465</v>
      </c>
      <c r="I275" s="8">
        <f>SUMPRODUCT(SUMIFS(TaxableValuation[Taxable Ag Land],TaxableValuation[Dist],$C275:$E275,TaxableValuation[Tif_NonTIF],$A$4))</f>
        <v>50160438</v>
      </c>
      <c r="J275" s="8">
        <f>SUMPRODUCT(SUMIFS(TaxableValuation[Taxable Ag Building],TaxableValuation[Dist],$C275:$E275,TaxableValuation[Tif_NonTIF],$A$4))</f>
        <v>3912448</v>
      </c>
      <c r="K275" s="8">
        <f>SUMPRODUCT(SUMIFS(TaxableValuation[Taxable Commercial],TaxableValuation[Dist],$C275:$E275,TaxableValuation[Tif_NonTIF],$A$4))</f>
        <v>8501308</v>
      </c>
      <c r="L275" s="8">
        <f>SUMPRODUCT(SUMIFS(TaxableValuation[Taxable Industrial],TaxableValuation[Dist],$C275:$E275,TaxableValuation[Tif_NonTIF],$A$4))</f>
        <v>259157</v>
      </c>
      <c r="M275" s="8">
        <f>SUMPRODUCT(SUMIFS(TaxableValuation[Taxable Reserved],TaxableValuation[Dist],$C275:$E275,TaxableValuation[Tif_NonTIF],$A$4))</f>
        <v>0</v>
      </c>
      <c r="N275" s="8">
        <f>SUMPRODUCT(SUMIFS(TaxableValuation[Taxable Reserved2],TaxableValuation[Dist],$C275:$E275,TaxableValuation[Tif_NonTIF],$A$4))</f>
        <v>0</v>
      </c>
      <c r="O275" s="8">
        <f>SUMPRODUCT(SUMIFS(TaxableValuation[Taxable Railroads],TaxableValuation[Dist],$C275:$E275,TaxableValuation[Tif_NonTIF],$A$4))</f>
        <v>0</v>
      </c>
      <c r="P275" s="8">
        <f>SUMPRODUCT(SUMIFS(TaxableValuation[Taxable Utilities],TaxableValuation[Dist],$C275:$E275,TaxableValuation[Tif_NonTIF],$A$4))</f>
        <v>0</v>
      </c>
      <c r="Q275" s="8">
        <f>SUMPRODUCT(SUMIFS(TaxableValuation[Taxable Other],TaxableValuation[Dist],$C275:$E275,TaxableValuation[Tif_NonTIF],$A$4))</f>
        <v>0</v>
      </c>
      <c r="R275" s="8">
        <f>SUMPRODUCT(SUMIFS(TaxableValuation[Taxable Gross],TaxableValuation[Dist],$C275:$E275,TaxableValuation[Tif_NonTIF],$A$4))</f>
        <v>189110816</v>
      </c>
      <c r="S275" s="8">
        <f>SUMPRODUCT(SUMIFS(TaxableValuation[Taxable Military Exempt],TaxableValuation[Dist],$C275:$E275,TaxableValuation[Tif_NonTIF],$A$4))</f>
        <v>424000</v>
      </c>
      <c r="T275" s="8">
        <f>SUMPRODUCT(SUMIFS(TaxableValuation[Taxable Homestead Exempt],TaxableValuation[Dist],$C275:$E275,TaxableValuation[Tif_NonTIF],$A$4))</f>
        <v>1592500</v>
      </c>
      <c r="U275" s="8">
        <f>SUMPRODUCT(SUMIFS(TaxableValuation[Taxable Net],TaxableValuation[Dist],$C275:$E275,TaxableValuation[Tif_NonTIF],$A$4))</f>
        <v>187094316</v>
      </c>
      <c r="V275" s="8">
        <f>SUMPRODUCT(SUMIFS(TaxableValuation[Taxable Gas &amp; Elec Utilities],TaxableValuation[Dist],$C275:$E275,TaxableValuation[Tif_NonTIF],$A$4))</f>
        <v>2703988</v>
      </c>
      <c r="W275" s="8">
        <f t="shared" si="4"/>
        <v>189798304</v>
      </c>
    </row>
    <row r="276" spans="1:23" x14ac:dyDescent="0.25">
      <c r="A276">
        <f>'Assessed Non-TIF_Combined'!A276</f>
        <v>2026</v>
      </c>
      <c r="B276" t="str">
        <f>'Assessed Non-TIF_Combined'!B276</f>
        <v>07</v>
      </c>
      <c r="C276" t="str">
        <f>'Assessed Non-TIF_Combined'!C276</f>
        <v>5751</v>
      </c>
      <c r="D276" t="str">
        <f>'Assessed Non-TIF_Combined'!D276</f>
        <v/>
      </c>
      <c r="E276" t="str">
        <f>'Assessed Non-TIF_Combined'!E276</f>
        <v/>
      </c>
      <c r="F276" t="str">
        <f>'Assessed Non-TIF_Combined'!F276</f>
        <v>5751</v>
      </c>
      <c r="G276" t="str">
        <f>'Assessed Non-TIF_Combined'!G276</f>
        <v>St Ansgar</v>
      </c>
      <c r="H276" s="8">
        <f>SUMPRODUCT(SUMIFS(TaxableValuation[Taxable Residential],TaxableValuation[Dist],$C276:$E276,TaxableValuation[Tif_NonTIF],$A$4))</f>
        <v>126149401</v>
      </c>
      <c r="I276" s="8">
        <f>SUMPRODUCT(SUMIFS(TaxableValuation[Taxable Ag Land],TaxableValuation[Dist],$C276:$E276,TaxableValuation[Tif_NonTIF],$A$4))</f>
        <v>193176531</v>
      </c>
      <c r="J276" s="8">
        <f>SUMPRODUCT(SUMIFS(TaxableValuation[Taxable Ag Building],TaxableValuation[Dist],$C276:$E276,TaxableValuation[Tif_NonTIF],$A$4))</f>
        <v>14563105</v>
      </c>
      <c r="K276" s="8">
        <f>SUMPRODUCT(SUMIFS(TaxableValuation[Taxable Commercial],TaxableValuation[Dist],$C276:$E276,TaxableValuation[Tif_NonTIF],$A$4))</f>
        <v>12745033</v>
      </c>
      <c r="L276" s="8">
        <f>SUMPRODUCT(SUMIFS(TaxableValuation[Taxable Industrial],TaxableValuation[Dist],$C276:$E276,TaxableValuation[Tif_NonTIF],$A$4))</f>
        <v>39806431</v>
      </c>
      <c r="M276" s="8">
        <f>SUMPRODUCT(SUMIFS(TaxableValuation[Taxable Reserved],TaxableValuation[Dist],$C276:$E276,TaxableValuation[Tif_NonTIF],$A$4))</f>
        <v>0</v>
      </c>
      <c r="N276" s="8">
        <f>SUMPRODUCT(SUMIFS(TaxableValuation[Taxable Reserved2],TaxableValuation[Dist],$C276:$E276,TaxableValuation[Tif_NonTIF],$A$4))</f>
        <v>0</v>
      </c>
      <c r="O276" s="8">
        <f>SUMPRODUCT(SUMIFS(TaxableValuation[Taxable Railroads],TaxableValuation[Dist],$C276:$E276,TaxableValuation[Tif_NonTIF],$A$4))</f>
        <v>8432539</v>
      </c>
      <c r="P276" s="8">
        <f>SUMPRODUCT(SUMIFS(TaxableValuation[Taxable Utilities],TaxableValuation[Dist],$C276:$E276,TaxableValuation[Tif_NonTIF],$A$4))</f>
        <v>15394896</v>
      </c>
      <c r="Q276" s="8">
        <f>SUMPRODUCT(SUMIFS(TaxableValuation[Taxable Other],TaxableValuation[Dist],$C276:$E276,TaxableValuation[Tif_NonTIF],$A$4))</f>
        <v>0</v>
      </c>
      <c r="R276" s="8">
        <f>SUMPRODUCT(SUMIFS(TaxableValuation[Taxable Gross],TaxableValuation[Dist],$C276:$E276,TaxableValuation[Tif_NonTIF],$A$4))</f>
        <v>410267936</v>
      </c>
      <c r="S276" s="8">
        <f>SUMPRODUCT(SUMIFS(TaxableValuation[Taxable Military Exempt],TaxableValuation[Dist],$C276:$E276,TaxableValuation[Tif_NonTIF],$A$4))</f>
        <v>680000</v>
      </c>
      <c r="T276" s="8">
        <f>SUMPRODUCT(SUMIFS(TaxableValuation[Taxable Homestead Exempt],TaxableValuation[Dist],$C276:$E276,TaxableValuation[Tif_NonTIF],$A$4))</f>
        <v>2223000</v>
      </c>
      <c r="U276" s="8">
        <f>SUMPRODUCT(SUMIFS(TaxableValuation[Taxable Net],TaxableValuation[Dist],$C276:$E276,TaxableValuation[Tif_NonTIF],$A$4))</f>
        <v>407364936</v>
      </c>
      <c r="V276" s="8">
        <f>SUMPRODUCT(SUMIFS(TaxableValuation[Taxable Gas &amp; Elec Utilities],TaxableValuation[Dist],$C276:$E276,TaxableValuation[Tif_NonTIF],$A$4))</f>
        <v>10006329</v>
      </c>
      <c r="W276" s="8">
        <f t="shared" si="4"/>
        <v>417371265</v>
      </c>
    </row>
    <row r="277" spans="1:23" x14ac:dyDescent="0.25">
      <c r="A277">
        <f>'Assessed Non-TIF_Combined'!A277</f>
        <v>2026</v>
      </c>
      <c r="B277" t="str">
        <f>'Assessed Non-TIF_Combined'!B277</f>
        <v>13</v>
      </c>
      <c r="C277" t="str">
        <f>'Assessed Non-TIF_Combined'!C277</f>
        <v>6165</v>
      </c>
      <c r="D277" t="str">
        <f>'Assessed Non-TIF_Combined'!D277</f>
        <v/>
      </c>
      <c r="E277" t="str">
        <f>'Assessed Non-TIF_Combined'!E277</f>
        <v/>
      </c>
      <c r="F277" t="str">
        <f>'Assessed Non-TIF_Combined'!F277</f>
        <v>6165</v>
      </c>
      <c r="G277" t="str">
        <f>'Assessed Non-TIF_Combined'!G277</f>
        <v>Stanton</v>
      </c>
      <c r="H277" s="8">
        <f>SUMPRODUCT(SUMIFS(TaxableValuation[Taxable Residential],TaxableValuation[Dist],$C277:$E277,TaxableValuation[Tif_NonTIF],$A$4))</f>
        <v>36367135</v>
      </c>
      <c r="I277" s="8">
        <f>SUMPRODUCT(SUMIFS(TaxableValuation[Taxable Ag Land],TaxableValuation[Dist],$C277:$E277,TaxableValuation[Tif_NonTIF],$A$4))</f>
        <v>51097593</v>
      </c>
      <c r="J277" s="8">
        <f>SUMPRODUCT(SUMIFS(TaxableValuation[Taxable Ag Building],TaxableValuation[Dist],$C277:$E277,TaxableValuation[Tif_NonTIF],$A$4))</f>
        <v>2308326</v>
      </c>
      <c r="K277" s="8">
        <f>SUMPRODUCT(SUMIFS(TaxableValuation[Taxable Commercial],TaxableValuation[Dist],$C277:$E277,TaxableValuation[Tif_NonTIF],$A$4))</f>
        <v>3502232</v>
      </c>
      <c r="L277" s="8">
        <f>SUMPRODUCT(SUMIFS(TaxableValuation[Taxable Industrial],TaxableValuation[Dist],$C277:$E277,TaxableValuation[Tif_NonTIF],$A$4))</f>
        <v>0</v>
      </c>
      <c r="M277" s="8">
        <f>SUMPRODUCT(SUMIFS(TaxableValuation[Taxable Reserved],TaxableValuation[Dist],$C277:$E277,TaxableValuation[Tif_NonTIF],$A$4))</f>
        <v>0</v>
      </c>
      <c r="N277" s="8">
        <f>SUMPRODUCT(SUMIFS(TaxableValuation[Taxable Reserved2],TaxableValuation[Dist],$C277:$E277,TaxableValuation[Tif_NonTIF],$A$4))</f>
        <v>0</v>
      </c>
      <c r="O277" s="8">
        <f>SUMPRODUCT(SUMIFS(TaxableValuation[Taxable Railroads],TaxableValuation[Dist],$C277:$E277,TaxableValuation[Tif_NonTIF],$A$4))</f>
        <v>6467158</v>
      </c>
      <c r="P277" s="8">
        <f>SUMPRODUCT(SUMIFS(TaxableValuation[Taxable Utilities],TaxableValuation[Dist],$C277:$E277,TaxableValuation[Tif_NonTIF],$A$4))</f>
        <v>0</v>
      </c>
      <c r="Q277" s="8">
        <f>SUMPRODUCT(SUMIFS(TaxableValuation[Taxable Other],TaxableValuation[Dist],$C277:$E277,TaxableValuation[Tif_NonTIF],$A$4))</f>
        <v>0</v>
      </c>
      <c r="R277" s="8">
        <f>SUMPRODUCT(SUMIFS(TaxableValuation[Taxable Gross],TaxableValuation[Dist],$C277:$E277,TaxableValuation[Tif_NonTIF],$A$4))</f>
        <v>99742444</v>
      </c>
      <c r="S277" s="8">
        <f>SUMPRODUCT(SUMIFS(TaxableValuation[Taxable Military Exempt],TaxableValuation[Dist],$C277:$E277,TaxableValuation[Tif_NonTIF],$A$4))</f>
        <v>228000</v>
      </c>
      <c r="T277" s="8">
        <f>SUMPRODUCT(SUMIFS(TaxableValuation[Taxable Homestead Exempt],TaxableValuation[Dist],$C277:$E277,TaxableValuation[Tif_NonTIF],$A$4))</f>
        <v>396500</v>
      </c>
      <c r="U277" s="8">
        <f>SUMPRODUCT(SUMIFS(TaxableValuation[Taxable Net],TaxableValuation[Dist],$C277:$E277,TaxableValuation[Tif_NonTIF],$A$4))</f>
        <v>99117944</v>
      </c>
      <c r="V277" s="8">
        <f>SUMPRODUCT(SUMIFS(TaxableValuation[Taxable Gas &amp; Elec Utilities],TaxableValuation[Dist],$C277:$E277,TaxableValuation[Tif_NonTIF],$A$4))</f>
        <v>969273</v>
      </c>
      <c r="W277" s="8">
        <f t="shared" si="4"/>
        <v>100087217</v>
      </c>
    </row>
    <row r="278" spans="1:23" x14ac:dyDescent="0.25">
      <c r="A278">
        <f>'Assessed Non-TIF_Combined'!A278</f>
        <v>2026</v>
      </c>
      <c r="B278" t="str">
        <f>'Assessed Non-TIF_Combined'!B278</f>
        <v>01</v>
      </c>
      <c r="C278" t="str">
        <f>'Assessed Non-TIF_Combined'!C278</f>
        <v>6175</v>
      </c>
      <c r="D278" t="str">
        <f>'Assessed Non-TIF_Combined'!D278</f>
        <v/>
      </c>
      <c r="E278" t="str">
        <f>'Assessed Non-TIF_Combined'!E278</f>
        <v/>
      </c>
      <c r="F278" t="str">
        <f>'Assessed Non-TIF_Combined'!F278</f>
        <v>6175</v>
      </c>
      <c r="G278" t="str">
        <f>'Assessed Non-TIF_Combined'!G278</f>
        <v>Starmont</v>
      </c>
      <c r="H278" s="8">
        <f>SUMPRODUCT(SUMIFS(TaxableValuation[Taxable Residential],TaxableValuation[Dist],$C278:$E278,TaxableValuation[Tif_NonTIF],$A$4))</f>
        <v>110444699</v>
      </c>
      <c r="I278" s="8">
        <f>SUMPRODUCT(SUMIFS(TaxableValuation[Taxable Ag Land],TaxableValuation[Dist],$C278:$E278,TaxableValuation[Tif_NonTIF],$A$4))</f>
        <v>157141965</v>
      </c>
      <c r="J278" s="8">
        <f>SUMPRODUCT(SUMIFS(TaxableValuation[Taxable Ag Building],TaxableValuation[Dist],$C278:$E278,TaxableValuation[Tif_NonTIF],$A$4))</f>
        <v>13030398</v>
      </c>
      <c r="K278" s="8">
        <f>SUMPRODUCT(SUMIFS(TaxableValuation[Taxable Commercial],TaxableValuation[Dist],$C278:$E278,TaxableValuation[Tif_NonTIF],$A$4))</f>
        <v>19699508</v>
      </c>
      <c r="L278" s="8">
        <f>SUMPRODUCT(SUMIFS(TaxableValuation[Taxable Industrial],TaxableValuation[Dist],$C278:$E278,TaxableValuation[Tif_NonTIF],$A$4))</f>
        <v>3785778</v>
      </c>
      <c r="M278" s="8">
        <f>SUMPRODUCT(SUMIFS(TaxableValuation[Taxable Reserved],TaxableValuation[Dist],$C278:$E278,TaxableValuation[Tif_NonTIF],$A$4))</f>
        <v>0</v>
      </c>
      <c r="N278" s="8">
        <f>SUMPRODUCT(SUMIFS(TaxableValuation[Taxable Reserved2],TaxableValuation[Dist],$C278:$E278,TaxableValuation[Tif_NonTIF],$A$4))</f>
        <v>0</v>
      </c>
      <c r="O278" s="8">
        <f>SUMPRODUCT(SUMIFS(TaxableValuation[Taxable Railroads],TaxableValuation[Dist],$C278:$E278,TaxableValuation[Tif_NonTIF],$A$4))</f>
        <v>0</v>
      </c>
      <c r="P278" s="8">
        <f>SUMPRODUCT(SUMIFS(TaxableValuation[Taxable Utilities],TaxableValuation[Dist],$C278:$E278,TaxableValuation[Tif_NonTIF],$A$4))</f>
        <v>12941812</v>
      </c>
      <c r="Q278" s="8">
        <f>SUMPRODUCT(SUMIFS(TaxableValuation[Taxable Other],TaxableValuation[Dist],$C278:$E278,TaxableValuation[Tif_NonTIF],$A$4))</f>
        <v>0</v>
      </c>
      <c r="R278" s="8">
        <f>SUMPRODUCT(SUMIFS(TaxableValuation[Taxable Gross],TaxableValuation[Dist],$C278:$E278,TaxableValuation[Tif_NonTIF],$A$4))</f>
        <v>317044160</v>
      </c>
      <c r="S278" s="8">
        <f>SUMPRODUCT(SUMIFS(TaxableValuation[Taxable Military Exempt],TaxableValuation[Dist],$C278:$E278,TaxableValuation[Tif_NonTIF],$A$4))</f>
        <v>709972</v>
      </c>
      <c r="T278" s="8">
        <f>SUMPRODUCT(SUMIFS(TaxableValuation[Taxable Homestead Exempt],TaxableValuation[Dist],$C278:$E278,TaxableValuation[Tif_NonTIF],$A$4))</f>
        <v>2773761</v>
      </c>
      <c r="U278" s="8">
        <f>SUMPRODUCT(SUMIFS(TaxableValuation[Taxable Net],TaxableValuation[Dist],$C278:$E278,TaxableValuation[Tif_NonTIF],$A$4))</f>
        <v>313560427</v>
      </c>
      <c r="V278" s="8">
        <f>SUMPRODUCT(SUMIFS(TaxableValuation[Taxable Gas &amp; Elec Utilities],TaxableValuation[Dist],$C278:$E278,TaxableValuation[Tif_NonTIF],$A$4))</f>
        <v>3920247</v>
      </c>
      <c r="W278" s="8">
        <f t="shared" si="4"/>
        <v>317480674</v>
      </c>
    </row>
    <row r="279" spans="1:23" x14ac:dyDescent="0.25">
      <c r="A279">
        <f>'Assessed Non-TIF_Combined'!A279</f>
        <v>2026</v>
      </c>
      <c r="B279" t="str">
        <f>'Assessed Non-TIF_Combined'!B279</f>
        <v>05</v>
      </c>
      <c r="C279" t="str">
        <f>'Assessed Non-TIF_Combined'!C279</f>
        <v>6219</v>
      </c>
      <c r="D279" t="str">
        <f>'Assessed Non-TIF_Combined'!D279</f>
        <v/>
      </c>
      <c r="E279" t="str">
        <f>'Assessed Non-TIF_Combined'!E279</f>
        <v/>
      </c>
      <c r="F279" t="str">
        <f>'Assessed Non-TIF_Combined'!F279</f>
        <v>6219</v>
      </c>
      <c r="G279" t="str">
        <f>'Assessed Non-TIF_Combined'!G279</f>
        <v>Storm Lake</v>
      </c>
      <c r="H279" s="8">
        <f>SUMPRODUCT(SUMIFS(TaxableValuation[Taxable Residential],TaxableValuation[Dist],$C279:$E279,TaxableValuation[Tif_NonTIF],$A$4))</f>
        <v>347686023</v>
      </c>
      <c r="I279" s="8">
        <f>SUMPRODUCT(SUMIFS(TaxableValuation[Taxable Ag Land],TaxableValuation[Dist],$C279:$E279,TaxableValuation[Tif_NonTIF],$A$4))</f>
        <v>60815789</v>
      </c>
      <c r="J279" s="8">
        <f>SUMPRODUCT(SUMIFS(TaxableValuation[Taxable Ag Building],TaxableValuation[Dist],$C279:$E279,TaxableValuation[Tif_NonTIF],$A$4))</f>
        <v>5522594</v>
      </c>
      <c r="K279" s="8">
        <f>SUMPRODUCT(SUMIFS(TaxableValuation[Taxable Commercial],TaxableValuation[Dist],$C279:$E279,TaxableValuation[Tif_NonTIF],$A$4))</f>
        <v>112836739</v>
      </c>
      <c r="L279" s="8">
        <f>SUMPRODUCT(SUMIFS(TaxableValuation[Taxable Industrial],TaxableValuation[Dist],$C279:$E279,TaxableValuation[Tif_NonTIF],$A$4))</f>
        <v>16368770</v>
      </c>
      <c r="M279" s="8">
        <f>SUMPRODUCT(SUMIFS(TaxableValuation[Taxable Reserved],TaxableValuation[Dist],$C279:$E279,TaxableValuation[Tif_NonTIF],$A$4))</f>
        <v>0</v>
      </c>
      <c r="N279" s="8">
        <f>SUMPRODUCT(SUMIFS(TaxableValuation[Taxable Reserved2],TaxableValuation[Dist],$C279:$E279,TaxableValuation[Tif_NonTIF],$A$4))</f>
        <v>0</v>
      </c>
      <c r="O279" s="8">
        <f>SUMPRODUCT(SUMIFS(TaxableValuation[Taxable Railroads],TaxableValuation[Dist],$C279:$E279,TaxableValuation[Tif_NonTIF],$A$4))</f>
        <v>2436032</v>
      </c>
      <c r="P279" s="8">
        <f>SUMPRODUCT(SUMIFS(TaxableValuation[Taxable Utilities],TaxableValuation[Dist],$C279:$E279,TaxableValuation[Tif_NonTIF],$A$4))</f>
        <v>27818071</v>
      </c>
      <c r="Q279" s="8">
        <f>SUMPRODUCT(SUMIFS(TaxableValuation[Taxable Other],TaxableValuation[Dist],$C279:$E279,TaxableValuation[Tif_NonTIF],$A$4))</f>
        <v>0</v>
      </c>
      <c r="R279" s="8">
        <f>SUMPRODUCT(SUMIFS(TaxableValuation[Taxable Gross],TaxableValuation[Dist],$C279:$E279,TaxableValuation[Tif_NonTIF],$A$4))</f>
        <v>573484018</v>
      </c>
      <c r="S279" s="8">
        <f>SUMPRODUCT(SUMIFS(TaxableValuation[Taxable Military Exempt],TaxableValuation[Dist],$C279:$E279,TaxableValuation[Tif_NonTIF],$A$4))</f>
        <v>824000</v>
      </c>
      <c r="T279" s="8">
        <f>SUMPRODUCT(SUMIFS(TaxableValuation[Taxable Homestead Exempt],TaxableValuation[Dist],$C279:$E279,TaxableValuation[Tif_NonTIF],$A$4))</f>
        <v>3685500</v>
      </c>
      <c r="U279" s="8">
        <f>SUMPRODUCT(SUMIFS(TaxableValuation[Taxable Net],TaxableValuation[Dist],$C279:$E279,TaxableValuation[Tif_NonTIF],$A$4))</f>
        <v>568974518</v>
      </c>
      <c r="V279" s="8">
        <f>SUMPRODUCT(SUMIFS(TaxableValuation[Taxable Gas &amp; Elec Utilities],TaxableValuation[Dist],$C279:$E279,TaxableValuation[Tif_NonTIF],$A$4))</f>
        <v>12327274</v>
      </c>
      <c r="W279" s="8">
        <f t="shared" si="4"/>
        <v>581301792</v>
      </c>
    </row>
    <row r="280" spans="1:23" x14ac:dyDescent="0.25">
      <c r="A280">
        <f>'Assessed Non-TIF_Combined'!A280</f>
        <v>2026</v>
      </c>
      <c r="B280" t="str">
        <f>'Assessed Non-TIF_Combined'!B280</f>
        <v>05</v>
      </c>
      <c r="C280" t="str">
        <f>'Assessed Non-TIF_Combined'!C280</f>
        <v>6246</v>
      </c>
      <c r="D280" t="str">
        <f>'Assessed Non-TIF_Combined'!D280</f>
        <v/>
      </c>
      <c r="E280" t="str">
        <f>'Assessed Non-TIF_Combined'!E280</f>
        <v/>
      </c>
      <c r="F280" t="str">
        <f>'Assessed Non-TIF_Combined'!F280</f>
        <v>6246</v>
      </c>
      <c r="G280" t="str">
        <f>'Assessed Non-TIF_Combined'!G280</f>
        <v>Stratford</v>
      </c>
      <c r="H280" s="8">
        <f>SUMPRODUCT(SUMIFS(TaxableValuation[Taxable Residential],TaxableValuation[Dist],$C280:$E280,TaxableValuation[Tif_NonTIF],$A$4))</f>
        <v>42265258</v>
      </c>
      <c r="I280" s="8">
        <f>SUMPRODUCT(SUMIFS(TaxableValuation[Taxable Ag Land],TaxableValuation[Dist],$C280:$E280,TaxableValuation[Tif_NonTIF],$A$4))</f>
        <v>56794431</v>
      </c>
      <c r="J280" s="8">
        <f>SUMPRODUCT(SUMIFS(TaxableValuation[Taxable Ag Building],TaxableValuation[Dist],$C280:$E280,TaxableValuation[Tif_NonTIF],$A$4))</f>
        <v>2132470</v>
      </c>
      <c r="K280" s="8">
        <f>SUMPRODUCT(SUMIFS(TaxableValuation[Taxable Commercial],TaxableValuation[Dist],$C280:$E280,TaxableValuation[Tif_NonTIF],$A$4))</f>
        <v>4139288</v>
      </c>
      <c r="L280" s="8">
        <f>SUMPRODUCT(SUMIFS(TaxableValuation[Taxable Industrial],TaxableValuation[Dist],$C280:$E280,TaxableValuation[Tif_NonTIF],$A$4))</f>
        <v>51529</v>
      </c>
      <c r="M280" s="8">
        <f>SUMPRODUCT(SUMIFS(TaxableValuation[Taxable Reserved],TaxableValuation[Dist],$C280:$E280,TaxableValuation[Tif_NonTIF],$A$4))</f>
        <v>0</v>
      </c>
      <c r="N280" s="8">
        <f>SUMPRODUCT(SUMIFS(TaxableValuation[Taxable Reserved2],TaxableValuation[Dist],$C280:$E280,TaxableValuation[Tif_NonTIF],$A$4))</f>
        <v>0</v>
      </c>
      <c r="O280" s="8">
        <f>SUMPRODUCT(SUMIFS(TaxableValuation[Taxable Railroads],TaxableValuation[Dist],$C280:$E280,TaxableValuation[Tif_NonTIF],$A$4))</f>
        <v>881510</v>
      </c>
      <c r="P280" s="8">
        <f>SUMPRODUCT(SUMIFS(TaxableValuation[Taxable Utilities],TaxableValuation[Dist],$C280:$E280,TaxableValuation[Tif_NonTIF],$A$4))</f>
        <v>199796</v>
      </c>
      <c r="Q280" s="8">
        <f>SUMPRODUCT(SUMIFS(TaxableValuation[Taxable Other],TaxableValuation[Dist],$C280:$E280,TaxableValuation[Tif_NonTIF],$A$4))</f>
        <v>16431</v>
      </c>
      <c r="R280" s="8">
        <f>SUMPRODUCT(SUMIFS(TaxableValuation[Taxable Gross],TaxableValuation[Dist],$C280:$E280,TaxableValuation[Tif_NonTIF],$A$4))</f>
        <v>106480713</v>
      </c>
      <c r="S280" s="8">
        <f>SUMPRODUCT(SUMIFS(TaxableValuation[Taxable Military Exempt],TaxableValuation[Dist],$C280:$E280,TaxableValuation[Tif_NonTIF],$A$4))</f>
        <v>216000</v>
      </c>
      <c r="T280" s="8">
        <f>SUMPRODUCT(SUMIFS(TaxableValuation[Taxable Homestead Exempt],TaxableValuation[Dist],$C280:$E280,TaxableValuation[Tif_NonTIF],$A$4))</f>
        <v>429000</v>
      </c>
      <c r="U280" s="8">
        <f>SUMPRODUCT(SUMIFS(TaxableValuation[Taxable Net],TaxableValuation[Dist],$C280:$E280,TaxableValuation[Tif_NonTIF],$A$4))</f>
        <v>105835713</v>
      </c>
      <c r="V280" s="8">
        <f>SUMPRODUCT(SUMIFS(TaxableValuation[Taxable Gas &amp; Elec Utilities],TaxableValuation[Dist],$C280:$E280,TaxableValuation[Tif_NonTIF],$A$4))</f>
        <v>574587</v>
      </c>
      <c r="W280" s="8">
        <f t="shared" si="4"/>
        <v>106410300</v>
      </c>
    </row>
    <row r="281" spans="1:23" x14ac:dyDescent="0.25">
      <c r="A281">
        <f>'Assessed Non-TIF_Combined'!A281</f>
        <v>2026</v>
      </c>
      <c r="B281" t="str">
        <f>'Assessed Non-TIF_Combined'!B281</f>
        <v>07</v>
      </c>
      <c r="C281" t="str">
        <f>'Assessed Non-TIF_Combined'!C281</f>
        <v>6273</v>
      </c>
      <c r="D281" t="str">
        <f>'Assessed Non-TIF_Combined'!D281</f>
        <v/>
      </c>
      <c r="E281" t="str">
        <f>'Assessed Non-TIF_Combined'!E281</f>
        <v/>
      </c>
      <c r="F281" t="str">
        <f>'Assessed Non-TIF_Combined'!F281</f>
        <v>6273</v>
      </c>
      <c r="G281" t="str">
        <f>'Assessed Non-TIF_Combined'!G281</f>
        <v>Sumner-Fredericksburg</v>
      </c>
      <c r="H281" s="8">
        <f>SUMPRODUCT(SUMIFS(TaxableValuation[Taxable Residential],TaxableValuation[Dist],$C281:$E281,TaxableValuation[Tif_NonTIF],$A$4))</f>
        <v>152974512</v>
      </c>
      <c r="I281" s="8">
        <f>SUMPRODUCT(SUMIFS(TaxableValuation[Taxable Ag Land],TaxableValuation[Dist],$C281:$E281,TaxableValuation[Tif_NonTIF],$A$4))</f>
        <v>182606180</v>
      </c>
      <c r="J281" s="8">
        <f>SUMPRODUCT(SUMIFS(TaxableValuation[Taxable Ag Building],TaxableValuation[Dist],$C281:$E281,TaxableValuation[Tif_NonTIF],$A$4))</f>
        <v>11959996</v>
      </c>
      <c r="K281" s="8">
        <f>SUMPRODUCT(SUMIFS(TaxableValuation[Taxable Commercial],TaxableValuation[Dist],$C281:$E281,TaxableValuation[Tif_NonTIF],$A$4))</f>
        <v>20809845</v>
      </c>
      <c r="L281" s="8">
        <f>SUMPRODUCT(SUMIFS(TaxableValuation[Taxable Industrial],TaxableValuation[Dist],$C281:$E281,TaxableValuation[Tif_NonTIF],$A$4))</f>
        <v>19193131</v>
      </c>
      <c r="M281" s="8">
        <f>SUMPRODUCT(SUMIFS(TaxableValuation[Taxable Reserved],TaxableValuation[Dist],$C281:$E281,TaxableValuation[Tif_NonTIF],$A$4))</f>
        <v>0</v>
      </c>
      <c r="N281" s="8">
        <f>SUMPRODUCT(SUMIFS(TaxableValuation[Taxable Reserved2],TaxableValuation[Dist],$C281:$E281,TaxableValuation[Tif_NonTIF],$A$4))</f>
        <v>0</v>
      </c>
      <c r="O281" s="8">
        <f>SUMPRODUCT(SUMIFS(TaxableValuation[Taxable Railroads],TaxableValuation[Dist],$C281:$E281,TaxableValuation[Tif_NonTIF],$A$4))</f>
        <v>0</v>
      </c>
      <c r="P281" s="8">
        <f>SUMPRODUCT(SUMIFS(TaxableValuation[Taxable Utilities],TaxableValuation[Dist],$C281:$E281,TaxableValuation[Tif_NonTIF],$A$4))</f>
        <v>22244763</v>
      </c>
      <c r="Q281" s="8">
        <f>SUMPRODUCT(SUMIFS(TaxableValuation[Taxable Other],TaxableValuation[Dist],$C281:$E281,TaxableValuation[Tif_NonTIF],$A$4))</f>
        <v>0</v>
      </c>
      <c r="R281" s="8">
        <f>SUMPRODUCT(SUMIFS(TaxableValuation[Taxable Gross],TaxableValuation[Dist],$C281:$E281,TaxableValuation[Tif_NonTIF],$A$4))</f>
        <v>409788427</v>
      </c>
      <c r="S281" s="8">
        <f>SUMPRODUCT(SUMIFS(TaxableValuation[Taxable Military Exempt],TaxableValuation[Dist],$C281:$E281,TaxableValuation[Tif_NonTIF],$A$4))</f>
        <v>879704</v>
      </c>
      <c r="T281" s="8">
        <f>SUMPRODUCT(SUMIFS(TaxableValuation[Taxable Homestead Exempt],TaxableValuation[Dist],$C281:$E281,TaxableValuation[Tif_NonTIF],$A$4))</f>
        <v>3181678</v>
      </c>
      <c r="U281" s="8">
        <f>SUMPRODUCT(SUMIFS(TaxableValuation[Taxable Net],TaxableValuation[Dist],$C281:$E281,TaxableValuation[Tif_NonTIF],$A$4))</f>
        <v>405727045</v>
      </c>
      <c r="V281" s="8">
        <f>SUMPRODUCT(SUMIFS(TaxableValuation[Taxable Gas &amp; Elec Utilities],TaxableValuation[Dist],$C281:$E281,TaxableValuation[Tif_NonTIF],$A$4))</f>
        <v>5732985</v>
      </c>
      <c r="W281" s="8">
        <f t="shared" si="4"/>
        <v>411460030</v>
      </c>
    </row>
    <row r="282" spans="1:23" x14ac:dyDescent="0.25">
      <c r="A282">
        <f>'Assessed Non-TIF_Combined'!A282</f>
        <v>2026</v>
      </c>
      <c r="B282" t="str">
        <f>'Assessed Non-TIF_Combined'!B282</f>
        <v>10</v>
      </c>
      <c r="C282" t="str">
        <f>'Assessed Non-TIF_Combined'!C282</f>
        <v>6408</v>
      </c>
      <c r="D282" t="str">
        <f>'Assessed Non-TIF_Combined'!D282</f>
        <v/>
      </c>
      <c r="E282" t="str">
        <f>'Assessed Non-TIF_Combined'!E282</f>
        <v/>
      </c>
      <c r="F282" t="str">
        <f>'Assessed Non-TIF_Combined'!F282</f>
        <v>6408</v>
      </c>
      <c r="G282" t="str">
        <f>'Assessed Non-TIF_Combined'!G282</f>
        <v>Tipton</v>
      </c>
      <c r="H282" s="8">
        <f>SUMPRODUCT(SUMIFS(TaxableValuation[Taxable Residential],TaxableValuation[Dist],$C282:$E282,TaxableValuation[Tif_NonTIF],$A$4))</f>
        <v>213305730</v>
      </c>
      <c r="I282" s="8">
        <f>SUMPRODUCT(SUMIFS(TaxableValuation[Taxable Ag Land],TaxableValuation[Dist],$C282:$E282,TaxableValuation[Tif_NonTIF],$A$4))</f>
        <v>108077842</v>
      </c>
      <c r="J282" s="8">
        <f>SUMPRODUCT(SUMIFS(TaxableValuation[Taxable Ag Building],TaxableValuation[Dist],$C282:$E282,TaxableValuation[Tif_NonTIF],$A$4))</f>
        <v>7000168</v>
      </c>
      <c r="K282" s="8">
        <f>SUMPRODUCT(SUMIFS(TaxableValuation[Taxable Commercial],TaxableValuation[Dist],$C282:$E282,TaxableValuation[Tif_NonTIF],$A$4))</f>
        <v>34658277</v>
      </c>
      <c r="L282" s="8">
        <f>SUMPRODUCT(SUMIFS(TaxableValuation[Taxable Industrial],TaxableValuation[Dist],$C282:$E282,TaxableValuation[Tif_NonTIF],$A$4))</f>
        <v>10994318</v>
      </c>
      <c r="M282" s="8">
        <f>SUMPRODUCT(SUMIFS(TaxableValuation[Taxable Reserved],TaxableValuation[Dist],$C282:$E282,TaxableValuation[Tif_NonTIF],$A$4))</f>
        <v>0</v>
      </c>
      <c r="N282" s="8">
        <f>SUMPRODUCT(SUMIFS(TaxableValuation[Taxable Reserved2],TaxableValuation[Dist],$C282:$E282,TaxableValuation[Tif_NonTIF],$A$4))</f>
        <v>0</v>
      </c>
      <c r="O282" s="8">
        <f>SUMPRODUCT(SUMIFS(TaxableValuation[Taxable Railroads],TaxableValuation[Dist],$C282:$E282,TaxableValuation[Tif_NonTIF],$A$4))</f>
        <v>0</v>
      </c>
      <c r="P282" s="8">
        <f>SUMPRODUCT(SUMIFS(TaxableValuation[Taxable Utilities],TaxableValuation[Dist],$C282:$E282,TaxableValuation[Tif_NonTIF],$A$4))</f>
        <v>3228375</v>
      </c>
      <c r="Q282" s="8">
        <f>SUMPRODUCT(SUMIFS(TaxableValuation[Taxable Other],TaxableValuation[Dist],$C282:$E282,TaxableValuation[Tif_NonTIF],$A$4))</f>
        <v>0</v>
      </c>
      <c r="R282" s="8">
        <f>SUMPRODUCT(SUMIFS(TaxableValuation[Taxable Gross],TaxableValuation[Dist],$C282:$E282,TaxableValuation[Tif_NonTIF],$A$4))</f>
        <v>377264710</v>
      </c>
      <c r="S282" s="8">
        <f>SUMPRODUCT(SUMIFS(TaxableValuation[Taxable Military Exempt],TaxableValuation[Dist],$C282:$E282,TaxableValuation[Tif_NonTIF],$A$4))</f>
        <v>1000000</v>
      </c>
      <c r="T282" s="8">
        <f>SUMPRODUCT(SUMIFS(TaxableValuation[Taxable Homestead Exempt],TaxableValuation[Dist],$C282:$E282,TaxableValuation[Tif_NonTIF],$A$4))</f>
        <v>2879500</v>
      </c>
      <c r="U282" s="8">
        <f>SUMPRODUCT(SUMIFS(TaxableValuation[Taxable Net],TaxableValuation[Dist],$C282:$E282,TaxableValuation[Tif_NonTIF],$A$4))</f>
        <v>373385210</v>
      </c>
      <c r="V282" s="8">
        <f>SUMPRODUCT(SUMIFS(TaxableValuation[Taxable Gas &amp; Elec Utilities],TaxableValuation[Dist],$C282:$E282,TaxableValuation[Tif_NonTIF],$A$4))</f>
        <v>3056383</v>
      </c>
      <c r="W282" s="8">
        <f t="shared" si="4"/>
        <v>376441593</v>
      </c>
    </row>
    <row r="283" spans="1:23" x14ac:dyDescent="0.25">
      <c r="A283">
        <f>'Assessed Non-TIF_Combined'!A283</f>
        <v>2026</v>
      </c>
      <c r="B283" t="str">
        <f>'Assessed Non-TIF_Combined'!B283</f>
        <v>13</v>
      </c>
      <c r="C283" t="str">
        <f>'Assessed Non-TIF_Combined'!C283</f>
        <v>6453</v>
      </c>
      <c r="D283" t="str">
        <f>'Assessed Non-TIF_Combined'!D283</f>
        <v/>
      </c>
      <c r="E283" t="str">
        <f>'Assessed Non-TIF_Combined'!E283</f>
        <v/>
      </c>
      <c r="F283" t="str">
        <f>'Assessed Non-TIF_Combined'!F283</f>
        <v>6453</v>
      </c>
      <c r="G283" t="str">
        <f>'Assessed Non-TIF_Combined'!G283</f>
        <v>Treynor</v>
      </c>
      <c r="H283" s="8">
        <f>SUMPRODUCT(SUMIFS(TaxableValuation[Taxable Residential],TaxableValuation[Dist],$C283:$E283,TaxableValuation[Tif_NonTIF],$A$4))</f>
        <v>196331678</v>
      </c>
      <c r="I283" s="8">
        <f>SUMPRODUCT(SUMIFS(TaxableValuation[Taxable Ag Land],TaxableValuation[Dist],$C283:$E283,TaxableValuation[Tif_NonTIF],$A$4))</f>
        <v>78739831</v>
      </c>
      <c r="J283" s="8">
        <f>SUMPRODUCT(SUMIFS(TaxableValuation[Taxable Ag Building],TaxableValuation[Dist],$C283:$E283,TaxableValuation[Tif_NonTIF],$A$4))</f>
        <v>3780660</v>
      </c>
      <c r="K283" s="8">
        <f>SUMPRODUCT(SUMIFS(TaxableValuation[Taxable Commercial],TaxableValuation[Dist],$C283:$E283,TaxableValuation[Tif_NonTIF],$A$4))</f>
        <v>8909427</v>
      </c>
      <c r="L283" s="8">
        <f>SUMPRODUCT(SUMIFS(TaxableValuation[Taxable Industrial],TaxableValuation[Dist],$C283:$E283,TaxableValuation[Tif_NonTIF],$A$4))</f>
        <v>357035</v>
      </c>
      <c r="M283" s="8">
        <f>SUMPRODUCT(SUMIFS(TaxableValuation[Taxable Reserved],TaxableValuation[Dist],$C283:$E283,TaxableValuation[Tif_NonTIF],$A$4))</f>
        <v>0</v>
      </c>
      <c r="N283" s="8">
        <f>SUMPRODUCT(SUMIFS(TaxableValuation[Taxable Reserved2],TaxableValuation[Dist],$C283:$E283,TaxableValuation[Tif_NonTIF],$A$4))</f>
        <v>0</v>
      </c>
      <c r="O283" s="8">
        <f>SUMPRODUCT(SUMIFS(TaxableValuation[Taxable Railroads],TaxableValuation[Dist],$C283:$E283,TaxableValuation[Tif_NonTIF],$A$4))</f>
        <v>0</v>
      </c>
      <c r="P283" s="8">
        <f>SUMPRODUCT(SUMIFS(TaxableValuation[Taxable Utilities],TaxableValuation[Dist],$C283:$E283,TaxableValuation[Tif_NonTIF],$A$4))</f>
        <v>4991349</v>
      </c>
      <c r="Q283" s="8">
        <f>SUMPRODUCT(SUMIFS(TaxableValuation[Taxable Other],TaxableValuation[Dist],$C283:$E283,TaxableValuation[Tif_NonTIF],$A$4))</f>
        <v>0</v>
      </c>
      <c r="R283" s="8">
        <f>SUMPRODUCT(SUMIFS(TaxableValuation[Taxable Gross],TaxableValuation[Dist],$C283:$E283,TaxableValuation[Tif_NonTIF],$A$4))</f>
        <v>293109980</v>
      </c>
      <c r="S283" s="8">
        <f>SUMPRODUCT(SUMIFS(TaxableValuation[Taxable Military Exempt],TaxableValuation[Dist],$C283:$E283,TaxableValuation[Tif_NonTIF],$A$4))</f>
        <v>520000</v>
      </c>
      <c r="T283" s="8">
        <f>SUMPRODUCT(SUMIFS(TaxableValuation[Taxable Homestead Exempt],TaxableValuation[Dist],$C283:$E283,TaxableValuation[Tif_NonTIF],$A$4))</f>
        <v>1631500</v>
      </c>
      <c r="U283" s="8">
        <f>SUMPRODUCT(SUMIFS(TaxableValuation[Taxable Net],TaxableValuation[Dist],$C283:$E283,TaxableValuation[Tif_NonTIF],$A$4))</f>
        <v>290958480</v>
      </c>
      <c r="V283" s="8">
        <f>SUMPRODUCT(SUMIFS(TaxableValuation[Taxable Gas &amp; Elec Utilities],TaxableValuation[Dist],$C283:$E283,TaxableValuation[Tif_NonTIF],$A$4))</f>
        <v>7843866</v>
      </c>
      <c r="W283" s="8">
        <f t="shared" si="4"/>
        <v>298802346</v>
      </c>
    </row>
    <row r="284" spans="1:23" x14ac:dyDescent="0.25">
      <c r="A284">
        <f>'Assessed Non-TIF_Combined'!A284</f>
        <v>2026</v>
      </c>
      <c r="B284" t="str">
        <f>'Assessed Non-TIF_Combined'!B284</f>
        <v>13</v>
      </c>
      <c r="C284" t="str">
        <f>'Assessed Non-TIF_Combined'!C284</f>
        <v>6460</v>
      </c>
      <c r="D284" t="str">
        <f>'Assessed Non-TIF_Combined'!D284</f>
        <v/>
      </c>
      <c r="E284" t="str">
        <f>'Assessed Non-TIF_Combined'!E284</f>
        <v/>
      </c>
      <c r="F284" t="str">
        <f>'Assessed Non-TIF_Combined'!F284</f>
        <v>6460</v>
      </c>
      <c r="G284" t="str">
        <f>'Assessed Non-TIF_Combined'!G284</f>
        <v>Tri-Center</v>
      </c>
      <c r="H284" s="8">
        <f>SUMPRODUCT(SUMIFS(TaxableValuation[Taxable Residential],TaxableValuation[Dist],$C284:$E284,TaxableValuation[Tif_NonTIF],$A$4))</f>
        <v>130031278</v>
      </c>
      <c r="I284" s="8">
        <f>SUMPRODUCT(SUMIFS(TaxableValuation[Taxable Ag Land],TaxableValuation[Dist],$C284:$E284,TaxableValuation[Tif_NonTIF],$A$4))</f>
        <v>137092445</v>
      </c>
      <c r="J284" s="8">
        <f>SUMPRODUCT(SUMIFS(TaxableValuation[Taxable Ag Building],TaxableValuation[Dist],$C284:$E284,TaxableValuation[Tif_NonTIF],$A$4))</f>
        <v>6353374</v>
      </c>
      <c r="K284" s="8">
        <f>SUMPRODUCT(SUMIFS(TaxableValuation[Taxable Commercial],TaxableValuation[Dist],$C284:$E284,TaxableValuation[Tif_NonTIF],$A$4))</f>
        <v>8098745</v>
      </c>
      <c r="L284" s="8">
        <f>SUMPRODUCT(SUMIFS(TaxableValuation[Taxable Industrial],TaxableValuation[Dist],$C284:$E284,TaxableValuation[Tif_NonTIF],$A$4))</f>
        <v>1083481</v>
      </c>
      <c r="M284" s="8">
        <f>SUMPRODUCT(SUMIFS(TaxableValuation[Taxable Reserved],TaxableValuation[Dist],$C284:$E284,TaxableValuation[Tif_NonTIF],$A$4))</f>
        <v>0</v>
      </c>
      <c r="N284" s="8">
        <f>SUMPRODUCT(SUMIFS(TaxableValuation[Taxable Reserved2],TaxableValuation[Dist],$C284:$E284,TaxableValuation[Tif_NonTIF],$A$4))</f>
        <v>0</v>
      </c>
      <c r="O284" s="8">
        <f>SUMPRODUCT(SUMIFS(TaxableValuation[Taxable Railroads],TaxableValuation[Dist],$C284:$E284,TaxableValuation[Tif_NonTIF],$A$4))</f>
        <v>14507244</v>
      </c>
      <c r="P284" s="8">
        <f>SUMPRODUCT(SUMIFS(TaxableValuation[Taxable Utilities],TaxableValuation[Dist],$C284:$E284,TaxableValuation[Tif_NonTIF],$A$4))</f>
        <v>1812539</v>
      </c>
      <c r="Q284" s="8">
        <f>SUMPRODUCT(SUMIFS(TaxableValuation[Taxable Other],TaxableValuation[Dist],$C284:$E284,TaxableValuation[Tif_NonTIF],$A$4))</f>
        <v>123</v>
      </c>
      <c r="R284" s="8">
        <f>SUMPRODUCT(SUMIFS(TaxableValuation[Taxable Gross],TaxableValuation[Dist],$C284:$E284,TaxableValuation[Tif_NonTIF],$A$4))</f>
        <v>298979229</v>
      </c>
      <c r="S284" s="8">
        <f>SUMPRODUCT(SUMIFS(TaxableValuation[Taxable Military Exempt],TaxableValuation[Dist],$C284:$E284,TaxableValuation[Tif_NonTIF],$A$4))</f>
        <v>660000</v>
      </c>
      <c r="T284" s="8">
        <f>SUMPRODUCT(SUMIFS(TaxableValuation[Taxable Homestead Exempt],TaxableValuation[Dist],$C284:$E284,TaxableValuation[Tif_NonTIF],$A$4))</f>
        <v>1638000</v>
      </c>
      <c r="U284" s="8">
        <f>SUMPRODUCT(SUMIFS(TaxableValuation[Taxable Net],TaxableValuation[Dist],$C284:$E284,TaxableValuation[Tif_NonTIF],$A$4))</f>
        <v>296681229</v>
      </c>
      <c r="V284" s="8">
        <f>SUMPRODUCT(SUMIFS(TaxableValuation[Taxable Gas &amp; Elec Utilities],TaxableValuation[Dist],$C284:$E284,TaxableValuation[Tif_NonTIF],$A$4))</f>
        <v>3997461</v>
      </c>
      <c r="W284" s="8">
        <f t="shared" si="4"/>
        <v>300678690</v>
      </c>
    </row>
    <row r="285" spans="1:23" x14ac:dyDescent="0.25">
      <c r="A285">
        <f>'Assessed Non-TIF_Combined'!A285</f>
        <v>2026</v>
      </c>
      <c r="B285" t="str">
        <f>'Assessed Non-TIF_Combined'!B285</f>
        <v>15</v>
      </c>
      <c r="C285" t="str">
        <f>'Assessed Non-TIF_Combined'!C285</f>
        <v>6462</v>
      </c>
      <c r="D285" t="str">
        <f>'Assessed Non-TIF_Combined'!D285</f>
        <v/>
      </c>
      <c r="E285" t="str">
        <f>'Assessed Non-TIF_Combined'!E285</f>
        <v/>
      </c>
      <c r="F285" t="str">
        <f>'Assessed Non-TIF_Combined'!F285</f>
        <v>6462</v>
      </c>
      <c r="G285" t="str">
        <f>'Assessed Non-TIF_Combined'!G285</f>
        <v>Tri-County</v>
      </c>
      <c r="H285" s="8">
        <f>SUMPRODUCT(SUMIFS(TaxableValuation[Taxable Residential],TaxableValuation[Dist],$C285:$E285,TaxableValuation[Tif_NonTIF],$A$4))</f>
        <v>40676538</v>
      </c>
      <c r="I285" s="8">
        <f>SUMPRODUCT(SUMIFS(TaxableValuation[Taxable Ag Land],TaxableValuation[Dist],$C285:$E285,TaxableValuation[Tif_NonTIF],$A$4))</f>
        <v>89360798</v>
      </c>
      <c r="J285" s="8">
        <f>SUMPRODUCT(SUMIFS(TaxableValuation[Taxable Ag Building],TaxableValuation[Dist],$C285:$E285,TaxableValuation[Tif_NonTIF],$A$4))</f>
        <v>6028253</v>
      </c>
      <c r="K285" s="8">
        <f>SUMPRODUCT(SUMIFS(TaxableValuation[Taxable Commercial],TaxableValuation[Dist],$C285:$E285,TaxableValuation[Tif_NonTIF],$A$4))</f>
        <v>3869087</v>
      </c>
      <c r="L285" s="8">
        <f>SUMPRODUCT(SUMIFS(TaxableValuation[Taxable Industrial],TaxableValuation[Dist],$C285:$E285,TaxableValuation[Tif_NonTIF],$A$4))</f>
        <v>9937804</v>
      </c>
      <c r="M285" s="8">
        <f>SUMPRODUCT(SUMIFS(TaxableValuation[Taxable Reserved],TaxableValuation[Dist],$C285:$E285,TaxableValuation[Tif_NonTIF],$A$4))</f>
        <v>0</v>
      </c>
      <c r="N285" s="8">
        <f>SUMPRODUCT(SUMIFS(TaxableValuation[Taxable Reserved2],TaxableValuation[Dist],$C285:$E285,TaxableValuation[Tif_NonTIF],$A$4))</f>
        <v>0</v>
      </c>
      <c r="O285" s="8">
        <f>SUMPRODUCT(SUMIFS(TaxableValuation[Taxable Railroads],TaxableValuation[Dist],$C285:$E285,TaxableValuation[Tif_NonTIF],$A$4))</f>
        <v>0</v>
      </c>
      <c r="P285" s="8">
        <f>SUMPRODUCT(SUMIFS(TaxableValuation[Taxable Utilities],TaxableValuation[Dist],$C285:$E285,TaxableValuation[Tif_NonTIF],$A$4))</f>
        <v>987240</v>
      </c>
      <c r="Q285" s="8">
        <f>SUMPRODUCT(SUMIFS(TaxableValuation[Taxable Other],TaxableValuation[Dist],$C285:$E285,TaxableValuation[Tif_NonTIF],$A$4))</f>
        <v>0</v>
      </c>
      <c r="R285" s="8">
        <f>SUMPRODUCT(SUMIFS(TaxableValuation[Taxable Gross],TaxableValuation[Dist],$C285:$E285,TaxableValuation[Tif_NonTIF],$A$4))</f>
        <v>150859720</v>
      </c>
      <c r="S285" s="8">
        <f>SUMPRODUCT(SUMIFS(TaxableValuation[Taxable Military Exempt],TaxableValuation[Dist],$C285:$E285,TaxableValuation[Tif_NonTIF],$A$4))</f>
        <v>319653</v>
      </c>
      <c r="T285" s="8">
        <f>SUMPRODUCT(SUMIFS(TaxableValuation[Taxable Homestead Exempt],TaxableValuation[Dist],$C285:$E285,TaxableValuation[Tif_NonTIF],$A$4))</f>
        <v>1059500</v>
      </c>
      <c r="U285" s="8">
        <f>SUMPRODUCT(SUMIFS(TaxableValuation[Taxable Net],TaxableValuation[Dist],$C285:$E285,TaxableValuation[Tif_NonTIF],$A$4))</f>
        <v>149480567</v>
      </c>
      <c r="V285" s="8">
        <f>SUMPRODUCT(SUMIFS(TaxableValuation[Taxable Gas &amp; Elec Utilities],TaxableValuation[Dist],$C285:$E285,TaxableValuation[Tif_NonTIF],$A$4))</f>
        <v>3181953</v>
      </c>
      <c r="W285" s="8">
        <f t="shared" si="4"/>
        <v>152662520</v>
      </c>
    </row>
    <row r="286" spans="1:23" x14ac:dyDescent="0.25">
      <c r="A286">
        <f>'Assessed Non-TIF_Combined'!A286</f>
        <v>2026</v>
      </c>
      <c r="B286" t="str">
        <f>'Assessed Non-TIF_Combined'!B286</f>
        <v>07</v>
      </c>
      <c r="C286" t="str">
        <f>'Assessed Non-TIF_Combined'!C286</f>
        <v>6471</v>
      </c>
      <c r="D286" t="str">
        <f>'Assessed Non-TIF_Combined'!D286</f>
        <v/>
      </c>
      <c r="E286" t="str">
        <f>'Assessed Non-TIF_Combined'!E286</f>
        <v/>
      </c>
      <c r="F286" t="str">
        <f>'Assessed Non-TIF_Combined'!F286</f>
        <v>6471</v>
      </c>
      <c r="G286" t="str">
        <f>'Assessed Non-TIF_Combined'!G286</f>
        <v>Tripoli</v>
      </c>
      <c r="H286" s="8">
        <f>SUMPRODUCT(SUMIFS(TaxableValuation[Taxable Residential],TaxableValuation[Dist],$C286:$E286,TaxableValuation[Tif_NonTIF],$A$4))</f>
        <v>80608653</v>
      </c>
      <c r="I286" s="8">
        <f>SUMPRODUCT(SUMIFS(TaxableValuation[Taxable Ag Land],TaxableValuation[Dist],$C286:$E286,TaxableValuation[Tif_NonTIF],$A$4))</f>
        <v>69855459</v>
      </c>
      <c r="J286" s="8">
        <f>SUMPRODUCT(SUMIFS(TaxableValuation[Taxable Ag Building],TaxableValuation[Dist],$C286:$E286,TaxableValuation[Tif_NonTIF],$A$4))</f>
        <v>3616253</v>
      </c>
      <c r="K286" s="8">
        <f>SUMPRODUCT(SUMIFS(TaxableValuation[Taxable Commercial],TaxableValuation[Dist],$C286:$E286,TaxableValuation[Tif_NonTIF],$A$4))</f>
        <v>9681392</v>
      </c>
      <c r="L286" s="8">
        <f>SUMPRODUCT(SUMIFS(TaxableValuation[Taxable Industrial],TaxableValuation[Dist],$C286:$E286,TaxableValuation[Tif_NonTIF],$A$4))</f>
        <v>0</v>
      </c>
      <c r="M286" s="8">
        <f>SUMPRODUCT(SUMIFS(TaxableValuation[Taxable Reserved],TaxableValuation[Dist],$C286:$E286,TaxableValuation[Tif_NonTIF],$A$4))</f>
        <v>0</v>
      </c>
      <c r="N286" s="8">
        <f>SUMPRODUCT(SUMIFS(TaxableValuation[Taxable Reserved2],TaxableValuation[Dist],$C286:$E286,TaxableValuation[Tif_NonTIF],$A$4))</f>
        <v>0</v>
      </c>
      <c r="O286" s="8">
        <f>SUMPRODUCT(SUMIFS(TaxableValuation[Taxable Railroads],TaxableValuation[Dist],$C286:$E286,TaxableValuation[Tif_NonTIF],$A$4))</f>
        <v>0</v>
      </c>
      <c r="P286" s="8">
        <f>SUMPRODUCT(SUMIFS(TaxableValuation[Taxable Utilities],TaxableValuation[Dist],$C286:$E286,TaxableValuation[Tif_NonTIF],$A$4))</f>
        <v>316933</v>
      </c>
      <c r="Q286" s="8">
        <f>SUMPRODUCT(SUMIFS(TaxableValuation[Taxable Other],TaxableValuation[Dist],$C286:$E286,TaxableValuation[Tif_NonTIF],$A$4))</f>
        <v>0</v>
      </c>
      <c r="R286" s="8">
        <f>SUMPRODUCT(SUMIFS(TaxableValuation[Taxable Gross],TaxableValuation[Dist],$C286:$E286,TaxableValuation[Tif_NonTIF],$A$4))</f>
        <v>164078690</v>
      </c>
      <c r="S286" s="8">
        <f>SUMPRODUCT(SUMIFS(TaxableValuation[Taxable Military Exempt],TaxableValuation[Dist],$C286:$E286,TaxableValuation[Tif_NonTIF],$A$4))</f>
        <v>508000</v>
      </c>
      <c r="T286" s="8">
        <f>SUMPRODUCT(SUMIFS(TaxableValuation[Taxable Homestead Exempt],TaxableValuation[Dist],$C286:$E286,TaxableValuation[Tif_NonTIF],$A$4))</f>
        <v>1521000</v>
      </c>
      <c r="U286" s="8">
        <f>SUMPRODUCT(SUMIFS(TaxableValuation[Taxable Net],TaxableValuation[Dist],$C286:$E286,TaxableValuation[Tif_NonTIF],$A$4))</f>
        <v>162049690</v>
      </c>
      <c r="V286" s="8">
        <f>SUMPRODUCT(SUMIFS(TaxableValuation[Taxable Gas &amp; Elec Utilities],TaxableValuation[Dist],$C286:$E286,TaxableValuation[Tif_NonTIF],$A$4))</f>
        <v>1968980</v>
      </c>
      <c r="W286" s="8">
        <f t="shared" si="4"/>
        <v>164018670</v>
      </c>
    </row>
    <row r="287" spans="1:23" x14ac:dyDescent="0.25">
      <c r="A287">
        <f>'Assessed Non-TIF_Combined'!A287</f>
        <v>2026</v>
      </c>
      <c r="B287" t="str">
        <f>'Assessed Non-TIF_Combined'!B287</f>
        <v>01</v>
      </c>
      <c r="C287" t="str">
        <f>'Assessed Non-TIF_Combined'!C287</f>
        <v>6509</v>
      </c>
      <c r="D287" t="str">
        <f>'Assessed Non-TIF_Combined'!D287</f>
        <v/>
      </c>
      <c r="E287" t="str">
        <f>'Assessed Non-TIF_Combined'!E287</f>
        <v/>
      </c>
      <c r="F287" t="str">
        <f>'Assessed Non-TIF_Combined'!F287</f>
        <v>6509</v>
      </c>
      <c r="G287" t="str">
        <f>'Assessed Non-TIF_Combined'!G287</f>
        <v>Turkey Valley</v>
      </c>
      <c r="H287" s="8">
        <f>SUMPRODUCT(SUMIFS(TaxableValuation[Taxable Residential],TaxableValuation[Dist],$C287:$E287,TaxableValuation[Tif_NonTIF],$A$4))</f>
        <v>96930346</v>
      </c>
      <c r="I287" s="8">
        <f>SUMPRODUCT(SUMIFS(TaxableValuation[Taxable Ag Land],TaxableValuation[Dist],$C287:$E287,TaxableValuation[Tif_NonTIF],$A$4))</f>
        <v>121940714</v>
      </c>
      <c r="J287" s="8">
        <f>SUMPRODUCT(SUMIFS(TaxableValuation[Taxable Ag Building],TaxableValuation[Dist],$C287:$E287,TaxableValuation[Tif_NonTIF],$A$4))</f>
        <v>11685719</v>
      </c>
      <c r="K287" s="8">
        <f>SUMPRODUCT(SUMIFS(TaxableValuation[Taxable Commercial],TaxableValuation[Dist],$C287:$E287,TaxableValuation[Tif_NonTIF],$A$4))</f>
        <v>20539748</v>
      </c>
      <c r="L287" s="8">
        <f>SUMPRODUCT(SUMIFS(TaxableValuation[Taxable Industrial],TaxableValuation[Dist],$C287:$E287,TaxableValuation[Tif_NonTIF],$A$4))</f>
        <v>3859949</v>
      </c>
      <c r="M287" s="8">
        <f>SUMPRODUCT(SUMIFS(TaxableValuation[Taxable Reserved],TaxableValuation[Dist],$C287:$E287,TaxableValuation[Tif_NonTIF],$A$4))</f>
        <v>0</v>
      </c>
      <c r="N287" s="8">
        <f>SUMPRODUCT(SUMIFS(TaxableValuation[Taxable Reserved2],TaxableValuation[Dist],$C287:$E287,TaxableValuation[Tif_NonTIF],$A$4))</f>
        <v>0</v>
      </c>
      <c r="O287" s="8">
        <f>SUMPRODUCT(SUMIFS(TaxableValuation[Taxable Railroads],TaxableValuation[Dist],$C287:$E287,TaxableValuation[Tif_NonTIF],$A$4))</f>
        <v>4815128</v>
      </c>
      <c r="P287" s="8">
        <f>SUMPRODUCT(SUMIFS(TaxableValuation[Taxable Utilities],TaxableValuation[Dist],$C287:$E287,TaxableValuation[Tif_NonTIF],$A$4))</f>
        <v>850170</v>
      </c>
      <c r="Q287" s="8">
        <f>SUMPRODUCT(SUMIFS(TaxableValuation[Taxable Other],TaxableValuation[Dist],$C287:$E287,TaxableValuation[Tif_NonTIF],$A$4))</f>
        <v>0</v>
      </c>
      <c r="R287" s="8">
        <f>SUMPRODUCT(SUMIFS(TaxableValuation[Taxable Gross],TaxableValuation[Dist],$C287:$E287,TaxableValuation[Tif_NonTIF],$A$4))</f>
        <v>260621774</v>
      </c>
      <c r="S287" s="8">
        <f>SUMPRODUCT(SUMIFS(TaxableValuation[Taxable Military Exempt],TaxableValuation[Dist],$C287:$E287,TaxableValuation[Tif_NonTIF],$A$4))</f>
        <v>547704</v>
      </c>
      <c r="T287" s="8">
        <f>SUMPRODUCT(SUMIFS(TaxableValuation[Taxable Homestead Exempt],TaxableValuation[Dist],$C287:$E287,TaxableValuation[Tif_NonTIF],$A$4))</f>
        <v>1963000</v>
      </c>
      <c r="U287" s="8">
        <f>SUMPRODUCT(SUMIFS(TaxableValuation[Taxable Net],TaxableValuation[Dist],$C287:$E287,TaxableValuation[Tif_NonTIF],$A$4))</f>
        <v>258111070</v>
      </c>
      <c r="V287" s="8">
        <f>SUMPRODUCT(SUMIFS(TaxableValuation[Taxable Gas &amp; Elec Utilities],TaxableValuation[Dist],$C287:$E287,TaxableValuation[Tif_NonTIF],$A$4))</f>
        <v>2708312</v>
      </c>
      <c r="W287" s="8">
        <f t="shared" si="4"/>
        <v>260819382</v>
      </c>
    </row>
    <row r="288" spans="1:23" x14ac:dyDescent="0.25">
      <c r="A288">
        <f>'Assessed Non-TIF_Combined'!A288</f>
        <v>2026</v>
      </c>
      <c r="B288" t="str">
        <f>'Assessed Non-TIF_Combined'!B288</f>
        <v>11</v>
      </c>
      <c r="C288" t="str">
        <f>'Assessed Non-TIF_Combined'!C288</f>
        <v>6512</v>
      </c>
      <c r="D288" t="str">
        <f>'Assessed Non-TIF_Combined'!D288</f>
        <v/>
      </c>
      <c r="E288" t="str">
        <f>'Assessed Non-TIF_Combined'!E288</f>
        <v/>
      </c>
      <c r="F288" t="str">
        <f>'Assessed Non-TIF_Combined'!F288</f>
        <v>6512</v>
      </c>
      <c r="G288" t="str">
        <f>'Assessed Non-TIF_Combined'!G288</f>
        <v>Twin Cedars</v>
      </c>
      <c r="H288" s="8">
        <f>SUMPRODUCT(SUMIFS(TaxableValuation[Taxable Residential],TaxableValuation[Dist],$C288:$E288,TaxableValuation[Tif_NonTIF],$A$4))</f>
        <v>60908713</v>
      </c>
      <c r="I288" s="8">
        <f>SUMPRODUCT(SUMIFS(TaxableValuation[Taxable Ag Land],TaxableValuation[Dist],$C288:$E288,TaxableValuation[Tif_NonTIF],$A$4))</f>
        <v>61551914</v>
      </c>
      <c r="J288" s="8">
        <f>SUMPRODUCT(SUMIFS(TaxableValuation[Taxable Ag Building],TaxableValuation[Dist],$C288:$E288,TaxableValuation[Tif_NonTIF],$A$4))</f>
        <v>2340510</v>
      </c>
      <c r="K288" s="8">
        <f>SUMPRODUCT(SUMIFS(TaxableValuation[Taxable Commercial],TaxableValuation[Dist],$C288:$E288,TaxableValuation[Tif_NonTIF],$A$4))</f>
        <v>7059982</v>
      </c>
      <c r="L288" s="8">
        <f>SUMPRODUCT(SUMIFS(TaxableValuation[Taxable Industrial],TaxableValuation[Dist],$C288:$E288,TaxableValuation[Tif_NonTIF],$A$4))</f>
        <v>391928</v>
      </c>
      <c r="M288" s="8">
        <f>SUMPRODUCT(SUMIFS(TaxableValuation[Taxable Reserved],TaxableValuation[Dist],$C288:$E288,TaxableValuation[Tif_NonTIF],$A$4))</f>
        <v>0</v>
      </c>
      <c r="N288" s="8">
        <f>SUMPRODUCT(SUMIFS(TaxableValuation[Taxable Reserved2],TaxableValuation[Dist],$C288:$E288,TaxableValuation[Tif_NonTIF],$A$4))</f>
        <v>0</v>
      </c>
      <c r="O288" s="8">
        <f>SUMPRODUCT(SUMIFS(TaxableValuation[Taxable Railroads],TaxableValuation[Dist],$C288:$E288,TaxableValuation[Tif_NonTIF],$A$4))</f>
        <v>11743383</v>
      </c>
      <c r="P288" s="8">
        <f>SUMPRODUCT(SUMIFS(TaxableValuation[Taxable Utilities],TaxableValuation[Dist],$C288:$E288,TaxableValuation[Tif_NonTIF],$A$4))</f>
        <v>2945419</v>
      </c>
      <c r="Q288" s="8">
        <f>SUMPRODUCT(SUMIFS(TaxableValuation[Taxable Other],TaxableValuation[Dist],$C288:$E288,TaxableValuation[Tif_NonTIF],$A$4))</f>
        <v>10460</v>
      </c>
      <c r="R288" s="8">
        <f>SUMPRODUCT(SUMIFS(TaxableValuation[Taxable Gross],TaxableValuation[Dist],$C288:$E288,TaxableValuation[Tif_NonTIF],$A$4))</f>
        <v>146952309</v>
      </c>
      <c r="S288" s="8">
        <f>SUMPRODUCT(SUMIFS(TaxableValuation[Taxable Military Exempt],TaxableValuation[Dist],$C288:$E288,TaxableValuation[Tif_NonTIF],$A$4))</f>
        <v>397007</v>
      </c>
      <c r="T288" s="8">
        <f>SUMPRODUCT(SUMIFS(TaxableValuation[Taxable Homestead Exempt],TaxableValuation[Dist],$C288:$E288,TaxableValuation[Tif_NonTIF],$A$4))</f>
        <v>1079000</v>
      </c>
      <c r="U288" s="8">
        <f>SUMPRODUCT(SUMIFS(TaxableValuation[Taxable Net],TaxableValuation[Dist],$C288:$E288,TaxableValuation[Tif_NonTIF],$A$4))</f>
        <v>145476302</v>
      </c>
      <c r="V288" s="8">
        <f>SUMPRODUCT(SUMIFS(TaxableValuation[Taxable Gas &amp; Elec Utilities],TaxableValuation[Dist],$C288:$E288,TaxableValuation[Tif_NonTIF],$A$4))</f>
        <v>5118187</v>
      </c>
      <c r="W288" s="8">
        <f t="shared" si="4"/>
        <v>150594489</v>
      </c>
    </row>
    <row r="289" spans="1:23" x14ac:dyDescent="0.25">
      <c r="A289">
        <f>'Assessed Non-TIF_Combined'!A289</f>
        <v>2026</v>
      </c>
      <c r="B289" t="str">
        <f>'Assessed Non-TIF_Combined'!B289</f>
        <v>05</v>
      </c>
      <c r="C289" t="str">
        <f>'Assessed Non-TIF_Combined'!C289</f>
        <v>6516</v>
      </c>
      <c r="D289" t="str">
        <f>'Assessed Non-TIF_Combined'!D289</f>
        <v/>
      </c>
      <c r="E289" t="str">
        <f>'Assessed Non-TIF_Combined'!E289</f>
        <v/>
      </c>
      <c r="F289" t="str">
        <f>'Assessed Non-TIF_Combined'!F289</f>
        <v>6516</v>
      </c>
      <c r="G289" t="str">
        <f>'Assessed Non-TIF_Combined'!G289</f>
        <v>Twin Rivers</v>
      </c>
      <c r="H289" s="8">
        <f>SUMPRODUCT(SUMIFS(TaxableValuation[Taxable Residential],TaxableValuation[Dist],$C289:$E289,TaxableValuation[Tif_NonTIF],$A$4))</f>
        <v>30733353</v>
      </c>
      <c r="I289" s="8">
        <f>SUMPRODUCT(SUMIFS(TaxableValuation[Taxable Ag Land],TaxableValuation[Dist],$C289:$E289,TaxableValuation[Tif_NonTIF],$A$4))</f>
        <v>94183508</v>
      </c>
      <c r="J289" s="8">
        <f>SUMPRODUCT(SUMIFS(TaxableValuation[Taxable Ag Building],TaxableValuation[Dist],$C289:$E289,TaxableValuation[Tif_NonTIF],$A$4))</f>
        <v>6604634</v>
      </c>
      <c r="K289" s="8">
        <f>SUMPRODUCT(SUMIFS(TaxableValuation[Taxable Commercial],TaxableValuation[Dist],$C289:$E289,TaxableValuation[Tif_NonTIF],$A$4))</f>
        <v>22135063</v>
      </c>
      <c r="L289" s="8">
        <f>SUMPRODUCT(SUMIFS(TaxableValuation[Taxable Industrial],TaxableValuation[Dist],$C289:$E289,TaxableValuation[Tif_NonTIF],$A$4))</f>
        <v>1008824</v>
      </c>
      <c r="M289" s="8">
        <f>SUMPRODUCT(SUMIFS(TaxableValuation[Taxable Reserved],TaxableValuation[Dist],$C289:$E289,TaxableValuation[Tif_NonTIF],$A$4))</f>
        <v>0</v>
      </c>
      <c r="N289" s="8">
        <f>SUMPRODUCT(SUMIFS(TaxableValuation[Taxable Reserved2],TaxableValuation[Dist],$C289:$E289,TaxableValuation[Tif_NonTIF],$A$4))</f>
        <v>0</v>
      </c>
      <c r="O289" s="8">
        <f>SUMPRODUCT(SUMIFS(TaxableValuation[Taxable Railroads],TaxableValuation[Dist],$C289:$E289,TaxableValuation[Tif_NonTIF],$A$4))</f>
        <v>22009559</v>
      </c>
      <c r="P289" s="8">
        <f>SUMPRODUCT(SUMIFS(TaxableValuation[Taxable Utilities],TaxableValuation[Dist],$C289:$E289,TaxableValuation[Tif_NonTIF],$A$4))</f>
        <v>0</v>
      </c>
      <c r="Q289" s="8">
        <f>SUMPRODUCT(SUMIFS(TaxableValuation[Taxable Other],TaxableValuation[Dist],$C289:$E289,TaxableValuation[Tif_NonTIF],$A$4))</f>
        <v>24836</v>
      </c>
      <c r="R289" s="8">
        <f>SUMPRODUCT(SUMIFS(TaxableValuation[Taxable Gross],TaxableValuation[Dist],$C289:$E289,TaxableValuation[Tif_NonTIF],$A$4))</f>
        <v>176699777</v>
      </c>
      <c r="S289" s="8">
        <f>SUMPRODUCT(SUMIFS(TaxableValuation[Taxable Military Exempt],TaxableValuation[Dist],$C289:$E289,TaxableValuation[Tif_NonTIF],$A$4))</f>
        <v>199475</v>
      </c>
      <c r="T289" s="8">
        <f>SUMPRODUCT(SUMIFS(TaxableValuation[Taxable Homestead Exempt],TaxableValuation[Dist],$C289:$E289,TaxableValuation[Tif_NonTIF],$A$4))</f>
        <v>279500</v>
      </c>
      <c r="U289" s="8">
        <f>SUMPRODUCT(SUMIFS(TaxableValuation[Taxable Net],TaxableValuation[Dist],$C289:$E289,TaxableValuation[Tif_NonTIF],$A$4))</f>
        <v>176220802</v>
      </c>
      <c r="V289" s="8">
        <f>SUMPRODUCT(SUMIFS(TaxableValuation[Taxable Gas &amp; Elec Utilities],TaxableValuation[Dist],$C289:$E289,TaxableValuation[Tif_NonTIF],$A$4))</f>
        <v>7316609</v>
      </c>
      <c r="W289" s="8">
        <f t="shared" si="4"/>
        <v>183537411</v>
      </c>
    </row>
    <row r="290" spans="1:23" x14ac:dyDescent="0.25">
      <c r="A290">
        <f>'Assessed Non-TIF_Combined'!A290</f>
        <v>2026</v>
      </c>
      <c r="B290" t="str">
        <f>'Assessed Non-TIF_Combined'!B290</f>
        <v>13</v>
      </c>
      <c r="C290" t="str">
        <f>'Assessed Non-TIF_Combined'!C290</f>
        <v>6534</v>
      </c>
      <c r="D290" t="str">
        <f>'Assessed Non-TIF_Combined'!D290</f>
        <v/>
      </c>
      <c r="E290" t="str">
        <f>'Assessed Non-TIF_Combined'!E290</f>
        <v/>
      </c>
      <c r="F290" t="str">
        <f>'Assessed Non-TIF_Combined'!F290</f>
        <v>6534</v>
      </c>
      <c r="G290" t="str">
        <f>'Assessed Non-TIF_Combined'!G290</f>
        <v>Underwood</v>
      </c>
      <c r="H290" s="8">
        <f>SUMPRODUCT(SUMIFS(TaxableValuation[Taxable Residential],TaxableValuation[Dist],$C290:$E290,TaxableValuation[Tif_NonTIF],$A$4))</f>
        <v>207287744</v>
      </c>
      <c r="I290" s="8">
        <f>SUMPRODUCT(SUMIFS(TaxableValuation[Taxable Ag Land],TaxableValuation[Dist],$C290:$E290,TaxableValuation[Tif_NonTIF],$A$4))</f>
        <v>88198324</v>
      </c>
      <c r="J290" s="8">
        <f>SUMPRODUCT(SUMIFS(TaxableValuation[Taxable Ag Building],TaxableValuation[Dist],$C290:$E290,TaxableValuation[Tif_NonTIF],$A$4))</f>
        <v>5233022</v>
      </c>
      <c r="K290" s="8">
        <f>SUMPRODUCT(SUMIFS(TaxableValuation[Taxable Commercial],TaxableValuation[Dist],$C290:$E290,TaxableValuation[Tif_NonTIF],$A$4))</f>
        <v>32395741</v>
      </c>
      <c r="L290" s="8">
        <f>SUMPRODUCT(SUMIFS(TaxableValuation[Taxable Industrial],TaxableValuation[Dist],$C290:$E290,TaxableValuation[Tif_NonTIF],$A$4))</f>
        <v>245737</v>
      </c>
      <c r="M290" s="8">
        <f>SUMPRODUCT(SUMIFS(TaxableValuation[Taxable Reserved],TaxableValuation[Dist],$C290:$E290,TaxableValuation[Tif_NonTIF],$A$4))</f>
        <v>0</v>
      </c>
      <c r="N290" s="8">
        <f>SUMPRODUCT(SUMIFS(TaxableValuation[Taxable Reserved2],TaxableValuation[Dist],$C290:$E290,TaxableValuation[Tif_NonTIF],$A$4))</f>
        <v>0</v>
      </c>
      <c r="O290" s="8">
        <f>SUMPRODUCT(SUMIFS(TaxableValuation[Taxable Railroads],TaxableValuation[Dist],$C290:$E290,TaxableValuation[Tif_NonTIF],$A$4))</f>
        <v>14104464</v>
      </c>
      <c r="P290" s="8">
        <f>SUMPRODUCT(SUMIFS(TaxableValuation[Taxable Utilities],TaxableValuation[Dist],$C290:$E290,TaxableValuation[Tif_NonTIF],$A$4))</f>
        <v>141384</v>
      </c>
      <c r="Q290" s="8">
        <f>SUMPRODUCT(SUMIFS(TaxableValuation[Taxable Other],TaxableValuation[Dist],$C290:$E290,TaxableValuation[Tif_NonTIF],$A$4))</f>
        <v>0</v>
      </c>
      <c r="R290" s="8">
        <f>SUMPRODUCT(SUMIFS(TaxableValuation[Taxable Gross],TaxableValuation[Dist],$C290:$E290,TaxableValuation[Tif_NonTIF],$A$4))</f>
        <v>347606416</v>
      </c>
      <c r="S290" s="8">
        <f>SUMPRODUCT(SUMIFS(TaxableValuation[Taxable Military Exempt],TaxableValuation[Dist],$C290:$E290,TaxableValuation[Tif_NonTIF],$A$4))</f>
        <v>724000</v>
      </c>
      <c r="T290" s="8">
        <f>SUMPRODUCT(SUMIFS(TaxableValuation[Taxable Homestead Exempt],TaxableValuation[Dist],$C290:$E290,TaxableValuation[Tif_NonTIF],$A$4))</f>
        <v>1872000</v>
      </c>
      <c r="U290" s="8">
        <f>SUMPRODUCT(SUMIFS(TaxableValuation[Taxable Net],TaxableValuation[Dist],$C290:$E290,TaxableValuation[Tif_NonTIF],$A$4))</f>
        <v>345010416</v>
      </c>
      <c r="V290" s="8">
        <f>SUMPRODUCT(SUMIFS(TaxableValuation[Taxable Gas &amp; Elec Utilities],TaxableValuation[Dist],$C290:$E290,TaxableValuation[Tif_NonTIF],$A$4))</f>
        <v>9174502</v>
      </c>
      <c r="W290" s="8">
        <f t="shared" si="4"/>
        <v>354184918</v>
      </c>
    </row>
    <row r="291" spans="1:23" x14ac:dyDescent="0.25">
      <c r="A291">
        <f>'Assessed Non-TIF_Combined'!A291</f>
        <v>2026</v>
      </c>
      <c r="B291" t="str">
        <f>'Assessed Non-TIF_Combined'!B291</f>
        <v>07</v>
      </c>
      <c r="C291" t="str">
        <f>'Assessed Non-TIF_Combined'!C291</f>
        <v>1935</v>
      </c>
      <c r="D291" t="str">
        <f>'Assessed Non-TIF_Combined'!D291</f>
        <v/>
      </c>
      <c r="E291" t="str">
        <f>'Assessed Non-TIF_Combined'!E291</f>
        <v/>
      </c>
      <c r="F291" t="str">
        <f>'Assessed Non-TIF_Combined'!F291</f>
        <v>6536</v>
      </c>
      <c r="G291" t="str">
        <f>'Assessed Non-TIF_Combined'!G291</f>
        <v>Union</v>
      </c>
      <c r="H291" s="8">
        <f>SUMPRODUCT(SUMIFS(TaxableValuation[Taxable Residential],TaxableValuation[Dist],$C291:$E291,TaxableValuation[Tif_NonTIF],$A$4))</f>
        <v>223518112</v>
      </c>
      <c r="I291" s="8">
        <f>SUMPRODUCT(SUMIFS(TaxableValuation[Taxable Ag Land],TaxableValuation[Dist],$C291:$E291,TaxableValuation[Tif_NonTIF],$A$4))</f>
        <v>227719430</v>
      </c>
      <c r="J291" s="8">
        <f>SUMPRODUCT(SUMIFS(TaxableValuation[Taxable Ag Building],TaxableValuation[Dist],$C291:$E291,TaxableValuation[Tif_NonTIF],$A$4))</f>
        <v>10030365</v>
      </c>
      <c r="K291" s="8">
        <f>SUMPRODUCT(SUMIFS(TaxableValuation[Taxable Commercial],TaxableValuation[Dist],$C291:$E291,TaxableValuation[Tif_NonTIF],$A$4))</f>
        <v>17537965</v>
      </c>
      <c r="L291" s="8">
        <f>SUMPRODUCT(SUMIFS(TaxableValuation[Taxable Industrial],TaxableValuation[Dist],$C291:$E291,TaxableValuation[Tif_NonTIF],$A$4))</f>
        <v>4818530</v>
      </c>
      <c r="M291" s="8">
        <f>SUMPRODUCT(SUMIFS(TaxableValuation[Taxable Reserved],TaxableValuation[Dist],$C291:$E291,TaxableValuation[Tif_NonTIF],$A$4))</f>
        <v>0</v>
      </c>
      <c r="N291" s="8">
        <f>SUMPRODUCT(SUMIFS(TaxableValuation[Taxable Reserved2],TaxableValuation[Dist],$C291:$E291,TaxableValuation[Tif_NonTIF],$A$4))</f>
        <v>0</v>
      </c>
      <c r="O291" s="8">
        <f>SUMPRODUCT(SUMIFS(TaxableValuation[Taxable Railroads],TaxableValuation[Dist],$C291:$E291,TaxableValuation[Tif_NonTIF],$A$4))</f>
        <v>3636012</v>
      </c>
      <c r="P291" s="8">
        <f>SUMPRODUCT(SUMIFS(TaxableValuation[Taxable Utilities],TaxableValuation[Dist],$C291:$E291,TaxableValuation[Tif_NonTIF],$A$4))</f>
        <v>3170358</v>
      </c>
      <c r="Q291" s="8">
        <f>SUMPRODUCT(SUMIFS(TaxableValuation[Taxable Other],TaxableValuation[Dist],$C291:$E291,TaxableValuation[Tif_NonTIF],$A$4))</f>
        <v>0</v>
      </c>
      <c r="R291" s="8">
        <f>SUMPRODUCT(SUMIFS(TaxableValuation[Taxable Gross],TaxableValuation[Dist],$C291:$E291,TaxableValuation[Tif_NonTIF],$A$4))</f>
        <v>490430772</v>
      </c>
      <c r="S291" s="8">
        <f>SUMPRODUCT(SUMIFS(TaxableValuation[Taxable Military Exempt],TaxableValuation[Dist],$C291:$E291,TaxableValuation[Tif_NonTIF],$A$4))</f>
        <v>1036000</v>
      </c>
      <c r="T291" s="8">
        <f>SUMPRODUCT(SUMIFS(TaxableValuation[Taxable Homestead Exempt],TaxableValuation[Dist],$C291:$E291,TaxableValuation[Tif_NonTIF],$A$4))</f>
        <v>4166500</v>
      </c>
      <c r="U291" s="8">
        <f>SUMPRODUCT(SUMIFS(TaxableValuation[Taxable Net],TaxableValuation[Dist],$C291:$E291,TaxableValuation[Tif_NonTIF],$A$4))</f>
        <v>485228272</v>
      </c>
      <c r="V291" s="8">
        <f>SUMPRODUCT(SUMIFS(TaxableValuation[Taxable Gas &amp; Elec Utilities],TaxableValuation[Dist],$C291:$E291,TaxableValuation[Tif_NonTIF],$A$4))</f>
        <v>8287909</v>
      </c>
      <c r="W291" s="8">
        <f t="shared" si="4"/>
        <v>493516181</v>
      </c>
    </row>
    <row r="292" spans="1:23" x14ac:dyDescent="0.25">
      <c r="A292">
        <f>'Assessed Non-TIF_Combined'!A292</f>
        <v>2026</v>
      </c>
      <c r="B292" t="str">
        <f>'Assessed Non-TIF_Combined'!B292</f>
        <v>11</v>
      </c>
      <c r="C292" t="str">
        <f>'Assessed Non-TIF_Combined'!C292</f>
        <v>6561</v>
      </c>
      <c r="D292" t="str">
        <f>'Assessed Non-TIF_Combined'!D292</f>
        <v/>
      </c>
      <c r="E292" t="str">
        <f>'Assessed Non-TIF_Combined'!E292</f>
        <v/>
      </c>
      <c r="F292" t="str">
        <f>'Assessed Non-TIF_Combined'!F292</f>
        <v>6561</v>
      </c>
      <c r="G292" t="str">
        <f>'Assessed Non-TIF_Combined'!G292</f>
        <v>United</v>
      </c>
      <c r="H292" s="8">
        <f>SUMPRODUCT(SUMIFS(TaxableValuation[Taxable Residential],TaxableValuation[Dist],$C292:$E292,TaxableValuation[Tif_NonTIF],$A$4))</f>
        <v>153194610</v>
      </c>
      <c r="I292" s="8">
        <f>SUMPRODUCT(SUMIFS(TaxableValuation[Taxable Ag Land],TaxableValuation[Dist],$C292:$E292,TaxableValuation[Tif_NonTIF],$A$4))</f>
        <v>94187612</v>
      </c>
      <c r="J292" s="8">
        <f>SUMPRODUCT(SUMIFS(TaxableValuation[Taxable Ag Building],TaxableValuation[Dist],$C292:$E292,TaxableValuation[Tif_NonTIF],$A$4))</f>
        <v>5114573</v>
      </c>
      <c r="K292" s="8">
        <f>SUMPRODUCT(SUMIFS(TaxableValuation[Taxable Commercial],TaxableValuation[Dist],$C292:$E292,TaxableValuation[Tif_NonTIF],$A$4))</f>
        <v>49673689</v>
      </c>
      <c r="L292" s="8">
        <f>SUMPRODUCT(SUMIFS(TaxableValuation[Taxable Industrial],TaxableValuation[Dist],$C292:$E292,TaxableValuation[Tif_NonTIF],$A$4))</f>
        <v>36994404</v>
      </c>
      <c r="M292" s="8">
        <f>SUMPRODUCT(SUMIFS(TaxableValuation[Taxable Reserved],TaxableValuation[Dist],$C292:$E292,TaxableValuation[Tif_NonTIF],$A$4))</f>
        <v>0</v>
      </c>
      <c r="N292" s="8">
        <f>SUMPRODUCT(SUMIFS(TaxableValuation[Taxable Reserved2],TaxableValuation[Dist],$C292:$E292,TaxableValuation[Tif_NonTIF],$A$4))</f>
        <v>0</v>
      </c>
      <c r="O292" s="8">
        <f>SUMPRODUCT(SUMIFS(TaxableValuation[Taxable Railroads],TaxableValuation[Dist],$C292:$E292,TaxableValuation[Tif_NonTIF],$A$4))</f>
        <v>8749906</v>
      </c>
      <c r="P292" s="8">
        <f>SUMPRODUCT(SUMIFS(TaxableValuation[Taxable Utilities],TaxableValuation[Dist],$C292:$E292,TaxableValuation[Tif_NonTIF],$A$4))</f>
        <v>44951100</v>
      </c>
      <c r="Q292" s="8">
        <f>SUMPRODUCT(SUMIFS(TaxableValuation[Taxable Other],TaxableValuation[Dist],$C292:$E292,TaxableValuation[Tif_NonTIF],$A$4))</f>
        <v>219</v>
      </c>
      <c r="R292" s="8">
        <f>SUMPRODUCT(SUMIFS(TaxableValuation[Taxable Gross],TaxableValuation[Dist],$C292:$E292,TaxableValuation[Tif_NonTIF],$A$4))</f>
        <v>392866113</v>
      </c>
      <c r="S292" s="8">
        <f>SUMPRODUCT(SUMIFS(TaxableValuation[Taxable Military Exempt],TaxableValuation[Dist],$C292:$E292,TaxableValuation[Tif_NonTIF],$A$4))</f>
        <v>352000</v>
      </c>
      <c r="T292" s="8">
        <f>SUMPRODUCT(SUMIFS(TaxableValuation[Taxable Homestead Exempt],TaxableValuation[Dist],$C292:$E292,TaxableValuation[Tif_NonTIF],$A$4))</f>
        <v>1124500</v>
      </c>
      <c r="U292" s="8">
        <f>SUMPRODUCT(SUMIFS(TaxableValuation[Taxable Net],TaxableValuation[Dist],$C292:$E292,TaxableValuation[Tif_NonTIF],$A$4))</f>
        <v>391389613</v>
      </c>
      <c r="V292" s="8">
        <f>SUMPRODUCT(SUMIFS(TaxableValuation[Taxable Gas &amp; Elec Utilities],TaxableValuation[Dist],$C292:$E292,TaxableValuation[Tif_NonTIF],$A$4))</f>
        <v>8305804</v>
      </c>
      <c r="W292" s="8">
        <f t="shared" si="4"/>
        <v>399695417</v>
      </c>
    </row>
    <row r="293" spans="1:23" x14ac:dyDescent="0.25">
      <c r="A293">
        <f>'Assessed Non-TIF_Combined'!A293</f>
        <v>2026</v>
      </c>
      <c r="B293" t="str">
        <f>'Assessed Non-TIF_Combined'!B293</f>
        <v>11</v>
      </c>
      <c r="C293" t="str">
        <f>'Assessed Non-TIF_Combined'!C293</f>
        <v>6579</v>
      </c>
      <c r="D293" t="str">
        <f>'Assessed Non-TIF_Combined'!D293</f>
        <v/>
      </c>
      <c r="E293" t="str">
        <f>'Assessed Non-TIF_Combined'!E293</f>
        <v/>
      </c>
      <c r="F293" t="str">
        <f>'Assessed Non-TIF_Combined'!F293</f>
        <v>6579</v>
      </c>
      <c r="G293" t="str">
        <f>'Assessed Non-TIF_Combined'!G293</f>
        <v>Urbandale</v>
      </c>
      <c r="H293" s="8">
        <f>SUMPRODUCT(SUMIFS(TaxableValuation[Taxable Residential],TaxableValuation[Dist],$C293:$E293,TaxableValuation[Tif_NonTIF],$A$4))</f>
        <v>1109187761</v>
      </c>
      <c r="I293" s="8">
        <f>SUMPRODUCT(SUMIFS(TaxableValuation[Taxable Ag Land],TaxableValuation[Dist],$C293:$E293,TaxableValuation[Tif_NonTIF],$A$4))</f>
        <v>972201</v>
      </c>
      <c r="J293" s="8">
        <f>SUMPRODUCT(SUMIFS(TaxableValuation[Taxable Ag Building],TaxableValuation[Dist],$C293:$E293,TaxableValuation[Tif_NonTIF],$A$4))</f>
        <v>327928</v>
      </c>
      <c r="K293" s="8">
        <f>SUMPRODUCT(SUMIFS(TaxableValuation[Taxable Commercial],TaxableValuation[Dist],$C293:$E293,TaxableValuation[Tif_NonTIF],$A$4))</f>
        <v>421399176</v>
      </c>
      <c r="L293" s="8">
        <f>SUMPRODUCT(SUMIFS(TaxableValuation[Taxable Industrial],TaxableValuation[Dist],$C293:$E293,TaxableValuation[Tif_NonTIF],$A$4))</f>
        <v>14635594</v>
      </c>
      <c r="M293" s="8">
        <f>SUMPRODUCT(SUMIFS(TaxableValuation[Taxable Reserved],TaxableValuation[Dist],$C293:$E293,TaxableValuation[Tif_NonTIF],$A$4))</f>
        <v>0</v>
      </c>
      <c r="N293" s="8">
        <f>SUMPRODUCT(SUMIFS(TaxableValuation[Taxable Reserved2],TaxableValuation[Dist],$C293:$E293,TaxableValuation[Tif_NonTIF],$A$4))</f>
        <v>0</v>
      </c>
      <c r="O293" s="8">
        <f>SUMPRODUCT(SUMIFS(TaxableValuation[Taxable Railroads],TaxableValuation[Dist],$C293:$E293,TaxableValuation[Tif_NonTIF],$A$4))</f>
        <v>0</v>
      </c>
      <c r="P293" s="8">
        <f>SUMPRODUCT(SUMIFS(TaxableValuation[Taxable Utilities],TaxableValuation[Dist],$C293:$E293,TaxableValuation[Tif_NonTIF],$A$4))</f>
        <v>0</v>
      </c>
      <c r="Q293" s="8">
        <f>SUMPRODUCT(SUMIFS(TaxableValuation[Taxable Other],TaxableValuation[Dist],$C293:$E293,TaxableValuation[Tif_NonTIF],$A$4))</f>
        <v>0</v>
      </c>
      <c r="R293" s="8">
        <f>SUMPRODUCT(SUMIFS(TaxableValuation[Taxable Gross],TaxableValuation[Dist],$C293:$E293,TaxableValuation[Tif_NonTIF],$A$4))</f>
        <v>1546522660</v>
      </c>
      <c r="S293" s="8">
        <f>SUMPRODUCT(SUMIFS(TaxableValuation[Taxable Military Exempt],TaxableValuation[Dist],$C293:$E293,TaxableValuation[Tif_NonTIF],$A$4))</f>
        <v>2596000</v>
      </c>
      <c r="T293" s="8">
        <f>SUMPRODUCT(SUMIFS(TaxableValuation[Taxable Homestead Exempt],TaxableValuation[Dist],$C293:$E293,TaxableValuation[Tif_NonTIF],$A$4))</f>
        <v>12967500</v>
      </c>
      <c r="U293" s="8">
        <f>SUMPRODUCT(SUMIFS(TaxableValuation[Taxable Net],TaxableValuation[Dist],$C293:$E293,TaxableValuation[Tif_NonTIF],$A$4))</f>
        <v>1530959160</v>
      </c>
      <c r="V293" s="8">
        <f>SUMPRODUCT(SUMIFS(TaxableValuation[Taxable Gas &amp; Elec Utilities],TaxableValuation[Dist],$C293:$E293,TaxableValuation[Tif_NonTIF],$A$4))</f>
        <v>123550886</v>
      </c>
      <c r="W293" s="8">
        <f t="shared" si="4"/>
        <v>1654510046</v>
      </c>
    </row>
    <row r="294" spans="1:23" x14ac:dyDescent="0.25">
      <c r="A294">
        <f>'Assessed Non-TIF_Combined'!A294</f>
        <v>2026</v>
      </c>
      <c r="B294" t="str">
        <f>'Assessed Non-TIF_Combined'!B294</f>
        <v>15</v>
      </c>
      <c r="C294" t="str">
        <f>'Assessed Non-TIF_Combined'!C294</f>
        <v>6592</v>
      </c>
      <c r="D294" t="str">
        <f>'Assessed Non-TIF_Combined'!D294</f>
        <v/>
      </c>
      <c r="E294" t="str">
        <f>'Assessed Non-TIF_Combined'!E294</f>
        <v/>
      </c>
      <c r="F294" t="str">
        <f>'Assessed Non-TIF_Combined'!F294</f>
        <v>6592</v>
      </c>
      <c r="G294" t="str">
        <f>'Assessed Non-TIF_Combined'!G294</f>
        <v>Van Buren County</v>
      </c>
      <c r="H294" s="8">
        <f>SUMPRODUCT(SUMIFS(TaxableValuation[Taxable Residential],TaxableValuation[Dist],$C294:$E294,TaxableValuation[Tif_NonTIF],$A$4))</f>
        <v>205636548</v>
      </c>
      <c r="I294" s="8">
        <f>SUMPRODUCT(SUMIFS(TaxableValuation[Taxable Ag Land],TaxableValuation[Dist],$C294:$E294,TaxableValuation[Tif_NonTIF],$A$4))</f>
        <v>205549693</v>
      </c>
      <c r="J294" s="8">
        <f>SUMPRODUCT(SUMIFS(TaxableValuation[Taxable Ag Building],TaxableValuation[Dist],$C294:$E294,TaxableValuation[Tif_NonTIF],$A$4))</f>
        <v>14367178</v>
      </c>
      <c r="K294" s="8">
        <f>SUMPRODUCT(SUMIFS(TaxableValuation[Taxable Commercial],TaxableValuation[Dist],$C294:$E294,TaxableValuation[Tif_NonTIF],$A$4))</f>
        <v>29459245</v>
      </c>
      <c r="L294" s="8">
        <f>SUMPRODUCT(SUMIFS(TaxableValuation[Taxable Industrial],TaxableValuation[Dist],$C294:$E294,TaxableValuation[Tif_NonTIF],$A$4))</f>
        <v>7518200</v>
      </c>
      <c r="M294" s="8">
        <f>SUMPRODUCT(SUMIFS(TaxableValuation[Taxable Reserved],TaxableValuation[Dist],$C294:$E294,TaxableValuation[Tif_NonTIF],$A$4))</f>
        <v>0</v>
      </c>
      <c r="N294" s="8">
        <f>SUMPRODUCT(SUMIFS(TaxableValuation[Taxable Reserved2],TaxableValuation[Dist],$C294:$E294,TaxableValuation[Tif_NonTIF],$A$4))</f>
        <v>0</v>
      </c>
      <c r="O294" s="8">
        <f>SUMPRODUCT(SUMIFS(TaxableValuation[Taxable Railroads],TaxableValuation[Dist],$C294:$E294,TaxableValuation[Tif_NonTIF],$A$4))</f>
        <v>0</v>
      </c>
      <c r="P294" s="8">
        <f>SUMPRODUCT(SUMIFS(TaxableValuation[Taxable Utilities],TaxableValuation[Dist],$C294:$E294,TaxableValuation[Tif_NonTIF],$A$4))</f>
        <v>68150925</v>
      </c>
      <c r="Q294" s="8">
        <f>SUMPRODUCT(SUMIFS(TaxableValuation[Taxable Other],TaxableValuation[Dist],$C294:$E294,TaxableValuation[Tif_NonTIF],$A$4))</f>
        <v>0</v>
      </c>
      <c r="R294" s="8">
        <f>SUMPRODUCT(SUMIFS(TaxableValuation[Taxable Gross],TaxableValuation[Dist],$C294:$E294,TaxableValuation[Tif_NonTIF],$A$4))</f>
        <v>530681789</v>
      </c>
      <c r="S294" s="8">
        <f>SUMPRODUCT(SUMIFS(TaxableValuation[Taxable Military Exempt],TaxableValuation[Dist],$C294:$E294,TaxableValuation[Tif_NonTIF],$A$4))</f>
        <v>1470482</v>
      </c>
      <c r="T294" s="8">
        <f>SUMPRODUCT(SUMIFS(TaxableValuation[Taxable Homestead Exempt],TaxableValuation[Dist],$C294:$E294,TaxableValuation[Tif_NonTIF],$A$4))</f>
        <v>4044672</v>
      </c>
      <c r="U294" s="8">
        <f>SUMPRODUCT(SUMIFS(TaxableValuation[Taxable Net],TaxableValuation[Dist],$C294:$E294,TaxableValuation[Tif_NonTIF],$A$4))</f>
        <v>525166635</v>
      </c>
      <c r="V294" s="8">
        <f>SUMPRODUCT(SUMIFS(TaxableValuation[Taxable Gas &amp; Elec Utilities],TaxableValuation[Dist],$C294:$E294,TaxableValuation[Tif_NonTIF],$A$4))</f>
        <v>5672718</v>
      </c>
      <c r="W294" s="8">
        <f t="shared" si="4"/>
        <v>530839353</v>
      </c>
    </row>
    <row r="295" spans="1:23" x14ac:dyDescent="0.25">
      <c r="A295">
        <f>'Assessed Non-TIF_Combined'!A295</f>
        <v>2026</v>
      </c>
      <c r="B295" t="str">
        <f>'Assessed Non-TIF_Combined'!B295</f>
        <v>11</v>
      </c>
      <c r="C295" t="str">
        <f>'Assessed Non-TIF_Combined'!C295</f>
        <v>6615</v>
      </c>
      <c r="D295" t="str">
        <f>'Assessed Non-TIF_Combined'!D295</f>
        <v/>
      </c>
      <c r="E295" t="str">
        <f>'Assessed Non-TIF_Combined'!E295</f>
        <v/>
      </c>
      <c r="F295" t="str">
        <f>'Assessed Non-TIF_Combined'!F295</f>
        <v>6615</v>
      </c>
      <c r="G295" t="str">
        <f>'Assessed Non-TIF_Combined'!G295</f>
        <v>Van Meter</v>
      </c>
      <c r="H295" s="8">
        <f>SUMPRODUCT(SUMIFS(TaxableValuation[Taxable Residential],TaxableValuation[Dist],$C295:$E295,TaxableValuation[Tif_NonTIF],$A$4))</f>
        <v>297672415</v>
      </c>
      <c r="I295" s="8">
        <f>SUMPRODUCT(SUMIFS(TaxableValuation[Taxable Ag Land],TaxableValuation[Dist],$C295:$E295,TaxableValuation[Tif_NonTIF],$A$4))</f>
        <v>24750611</v>
      </c>
      <c r="J295" s="8">
        <f>SUMPRODUCT(SUMIFS(TaxableValuation[Taxable Ag Building],TaxableValuation[Dist],$C295:$E295,TaxableValuation[Tif_NonTIF],$A$4))</f>
        <v>1237082</v>
      </c>
      <c r="K295" s="8">
        <f>SUMPRODUCT(SUMIFS(TaxableValuation[Taxable Commercial],TaxableValuation[Dist],$C295:$E295,TaxableValuation[Tif_NonTIF],$A$4))</f>
        <v>31773357</v>
      </c>
      <c r="L295" s="8">
        <f>SUMPRODUCT(SUMIFS(TaxableValuation[Taxable Industrial],TaxableValuation[Dist],$C295:$E295,TaxableValuation[Tif_NonTIF],$A$4))</f>
        <v>2181938</v>
      </c>
      <c r="M295" s="8">
        <f>SUMPRODUCT(SUMIFS(TaxableValuation[Taxable Reserved],TaxableValuation[Dist],$C295:$E295,TaxableValuation[Tif_NonTIF],$A$4))</f>
        <v>0</v>
      </c>
      <c r="N295" s="8">
        <f>SUMPRODUCT(SUMIFS(TaxableValuation[Taxable Reserved2],TaxableValuation[Dist],$C295:$E295,TaxableValuation[Tif_NonTIF],$A$4))</f>
        <v>0</v>
      </c>
      <c r="O295" s="8">
        <f>SUMPRODUCT(SUMIFS(TaxableValuation[Taxable Railroads],TaxableValuation[Dist],$C295:$E295,TaxableValuation[Tif_NonTIF],$A$4))</f>
        <v>1615303</v>
      </c>
      <c r="P295" s="8">
        <f>SUMPRODUCT(SUMIFS(TaxableValuation[Taxable Utilities],TaxableValuation[Dist],$C295:$E295,TaxableValuation[Tif_NonTIF],$A$4))</f>
        <v>880339</v>
      </c>
      <c r="Q295" s="8">
        <f>SUMPRODUCT(SUMIFS(TaxableValuation[Taxable Other],TaxableValuation[Dist],$C295:$E295,TaxableValuation[Tif_NonTIF],$A$4))</f>
        <v>0</v>
      </c>
      <c r="R295" s="8">
        <f>SUMPRODUCT(SUMIFS(TaxableValuation[Taxable Gross],TaxableValuation[Dist],$C295:$E295,TaxableValuation[Tif_NonTIF],$A$4))</f>
        <v>360111045</v>
      </c>
      <c r="S295" s="8">
        <f>SUMPRODUCT(SUMIFS(TaxableValuation[Taxable Military Exempt],TaxableValuation[Dist],$C295:$E295,TaxableValuation[Tif_NonTIF],$A$4))</f>
        <v>360000</v>
      </c>
      <c r="T295" s="8">
        <f>SUMPRODUCT(SUMIFS(TaxableValuation[Taxable Homestead Exempt],TaxableValuation[Dist],$C295:$E295,TaxableValuation[Tif_NonTIF],$A$4))</f>
        <v>1183000</v>
      </c>
      <c r="U295" s="8">
        <f>SUMPRODUCT(SUMIFS(TaxableValuation[Taxable Net],TaxableValuation[Dist],$C295:$E295,TaxableValuation[Tif_NonTIF],$A$4))</f>
        <v>358568045</v>
      </c>
      <c r="V295" s="8">
        <f>SUMPRODUCT(SUMIFS(TaxableValuation[Taxable Gas &amp; Elec Utilities],TaxableValuation[Dist],$C295:$E295,TaxableValuation[Tif_NonTIF],$A$4))</f>
        <v>20858824</v>
      </c>
      <c r="W295" s="8">
        <f t="shared" si="4"/>
        <v>379426869</v>
      </c>
    </row>
    <row r="296" spans="1:23" x14ac:dyDescent="0.25">
      <c r="A296">
        <f>'Assessed Non-TIF_Combined'!A296</f>
        <v>2026</v>
      </c>
      <c r="B296" t="str">
        <f>'Assessed Non-TIF_Combined'!B296</f>
        <v>13</v>
      </c>
      <c r="C296" t="str">
        <f>'Assessed Non-TIF_Combined'!C296</f>
        <v>6651</v>
      </c>
      <c r="D296" t="str">
        <f>'Assessed Non-TIF_Combined'!D296</f>
        <v/>
      </c>
      <c r="E296" t="str">
        <f>'Assessed Non-TIF_Combined'!E296</f>
        <v/>
      </c>
      <c r="F296" t="str">
        <f>'Assessed Non-TIF_Combined'!F296</f>
        <v>6651</v>
      </c>
      <c r="G296" t="str">
        <f>'Assessed Non-TIF_Combined'!G296</f>
        <v>Villisca</v>
      </c>
      <c r="H296" s="8">
        <f>SUMPRODUCT(SUMIFS(TaxableValuation[Taxable Residential],TaxableValuation[Dist],$C296:$E296,TaxableValuation[Tif_NonTIF],$A$4))</f>
        <v>48301697</v>
      </c>
      <c r="I296" s="8">
        <f>SUMPRODUCT(SUMIFS(TaxableValuation[Taxable Ag Land],TaxableValuation[Dist],$C296:$E296,TaxableValuation[Tif_NonTIF],$A$4))</f>
        <v>95554929</v>
      </c>
      <c r="J296" s="8">
        <f>SUMPRODUCT(SUMIFS(TaxableValuation[Taxable Ag Building],TaxableValuation[Dist],$C296:$E296,TaxableValuation[Tif_NonTIF],$A$4))</f>
        <v>4079091</v>
      </c>
      <c r="K296" s="8">
        <f>SUMPRODUCT(SUMIFS(TaxableValuation[Taxable Commercial],TaxableValuation[Dist],$C296:$E296,TaxableValuation[Tif_NonTIF],$A$4))</f>
        <v>10225200</v>
      </c>
      <c r="L296" s="8">
        <f>SUMPRODUCT(SUMIFS(TaxableValuation[Taxable Industrial],TaxableValuation[Dist],$C296:$E296,TaxableValuation[Tif_NonTIF],$A$4))</f>
        <v>0</v>
      </c>
      <c r="M296" s="8">
        <f>SUMPRODUCT(SUMIFS(TaxableValuation[Taxable Reserved],TaxableValuation[Dist],$C296:$E296,TaxableValuation[Tif_NonTIF],$A$4))</f>
        <v>0</v>
      </c>
      <c r="N296" s="8">
        <f>SUMPRODUCT(SUMIFS(TaxableValuation[Taxable Reserved2],TaxableValuation[Dist],$C296:$E296,TaxableValuation[Tif_NonTIF],$A$4))</f>
        <v>0</v>
      </c>
      <c r="O296" s="8">
        <f>SUMPRODUCT(SUMIFS(TaxableValuation[Taxable Railroads],TaxableValuation[Dist],$C296:$E296,TaxableValuation[Tif_NonTIF],$A$4))</f>
        <v>11024683</v>
      </c>
      <c r="P296" s="8">
        <f>SUMPRODUCT(SUMIFS(TaxableValuation[Taxable Utilities],TaxableValuation[Dist],$C296:$E296,TaxableValuation[Tif_NonTIF],$A$4))</f>
        <v>4292613</v>
      </c>
      <c r="Q296" s="8">
        <f>SUMPRODUCT(SUMIFS(TaxableValuation[Taxable Other],TaxableValuation[Dist],$C296:$E296,TaxableValuation[Tif_NonTIF],$A$4))</f>
        <v>0</v>
      </c>
      <c r="R296" s="8">
        <f>SUMPRODUCT(SUMIFS(TaxableValuation[Taxable Gross],TaxableValuation[Dist],$C296:$E296,TaxableValuation[Tif_NonTIF],$A$4))</f>
        <v>173478213</v>
      </c>
      <c r="S296" s="8">
        <f>SUMPRODUCT(SUMIFS(TaxableValuation[Taxable Military Exempt],TaxableValuation[Dist],$C296:$E296,TaxableValuation[Tif_NonTIF],$A$4))</f>
        <v>280000</v>
      </c>
      <c r="T296" s="8">
        <f>SUMPRODUCT(SUMIFS(TaxableValuation[Taxable Homestead Exempt],TaxableValuation[Dist],$C296:$E296,TaxableValuation[Tif_NonTIF],$A$4))</f>
        <v>656500</v>
      </c>
      <c r="U296" s="8">
        <f>SUMPRODUCT(SUMIFS(TaxableValuation[Taxable Net],TaxableValuation[Dist],$C296:$E296,TaxableValuation[Tif_NonTIF],$A$4))</f>
        <v>172541713</v>
      </c>
      <c r="V296" s="8">
        <f>SUMPRODUCT(SUMIFS(TaxableValuation[Taxable Gas &amp; Elec Utilities],TaxableValuation[Dist],$C296:$E296,TaxableValuation[Tif_NonTIF],$A$4))</f>
        <v>8600647</v>
      </c>
      <c r="W296" s="8">
        <f t="shared" si="4"/>
        <v>181142360</v>
      </c>
    </row>
    <row r="297" spans="1:23" x14ac:dyDescent="0.25">
      <c r="A297">
        <f>'Assessed Non-TIF_Combined'!A297</f>
        <v>2026</v>
      </c>
      <c r="B297" t="str">
        <f>'Assessed Non-TIF_Combined'!B297</f>
        <v>10</v>
      </c>
      <c r="C297" t="str">
        <f>'Assessed Non-TIF_Combined'!C297</f>
        <v>6660</v>
      </c>
      <c r="D297" t="str">
        <f>'Assessed Non-TIF_Combined'!D297</f>
        <v/>
      </c>
      <c r="E297" t="str">
        <f>'Assessed Non-TIF_Combined'!E297</f>
        <v/>
      </c>
      <c r="F297" t="str">
        <f>'Assessed Non-TIF_Combined'!F297</f>
        <v>6660</v>
      </c>
      <c r="G297" t="str">
        <f>'Assessed Non-TIF_Combined'!G297</f>
        <v>Vinton-Shellsburg</v>
      </c>
      <c r="H297" s="8">
        <f>SUMPRODUCT(SUMIFS(TaxableValuation[Taxable Residential],TaxableValuation[Dist],$C297:$E297,TaxableValuation[Tif_NonTIF],$A$4))</f>
        <v>386632771</v>
      </c>
      <c r="I297" s="8">
        <f>SUMPRODUCT(SUMIFS(TaxableValuation[Taxable Ag Land],TaxableValuation[Dist],$C297:$E297,TaxableValuation[Tif_NonTIF],$A$4))</f>
        <v>178055587</v>
      </c>
      <c r="J297" s="8">
        <f>SUMPRODUCT(SUMIFS(TaxableValuation[Taxable Ag Building],TaxableValuation[Dist],$C297:$E297,TaxableValuation[Tif_NonTIF],$A$4))</f>
        <v>10236943</v>
      </c>
      <c r="K297" s="8">
        <f>SUMPRODUCT(SUMIFS(TaxableValuation[Taxable Commercial],TaxableValuation[Dist],$C297:$E297,TaxableValuation[Tif_NonTIF],$A$4))</f>
        <v>61028080</v>
      </c>
      <c r="L297" s="8">
        <f>SUMPRODUCT(SUMIFS(TaxableValuation[Taxable Industrial],TaxableValuation[Dist],$C297:$E297,TaxableValuation[Tif_NonTIF],$A$4))</f>
        <v>9392057</v>
      </c>
      <c r="M297" s="8">
        <f>SUMPRODUCT(SUMIFS(TaxableValuation[Taxable Reserved],TaxableValuation[Dist],$C297:$E297,TaxableValuation[Tif_NonTIF],$A$4))</f>
        <v>0</v>
      </c>
      <c r="N297" s="8">
        <f>SUMPRODUCT(SUMIFS(TaxableValuation[Taxable Reserved2],TaxableValuation[Dist],$C297:$E297,TaxableValuation[Tif_NonTIF],$A$4))</f>
        <v>0</v>
      </c>
      <c r="O297" s="8">
        <f>SUMPRODUCT(SUMIFS(TaxableValuation[Taxable Railroads],TaxableValuation[Dist],$C297:$E297,TaxableValuation[Tif_NonTIF],$A$4))</f>
        <v>5902354</v>
      </c>
      <c r="P297" s="8">
        <f>SUMPRODUCT(SUMIFS(TaxableValuation[Taxable Utilities],TaxableValuation[Dist],$C297:$E297,TaxableValuation[Tif_NonTIF],$A$4))</f>
        <v>2425509</v>
      </c>
      <c r="Q297" s="8">
        <f>SUMPRODUCT(SUMIFS(TaxableValuation[Taxable Other],TaxableValuation[Dist],$C297:$E297,TaxableValuation[Tif_NonTIF],$A$4))</f>
        <v>0</v>
      </c>
      <c r="R297" s="8">
        <f>SUMPRODUCT(SUMIFS(TaxableValuation[Taxable Gross],TaxableValuation[Dist],$C297:$E297,TaxableValuation[Tif_NonTIF],$A$4))</f>
        <v>653673301</v>
      </c>
      <c r="S297" s="8">
        <f>SUMPRODUCT(SUMIFS(TaxableValuation[Taxable Military Exempt],TaxableValuation[Dist],$C297:$E297,TaxableValuation[Tif_NonTIF],$A$4))</f>
        <v>2097630</v>
      </c>
      <c r="T297" s="8">
        <f>SUMPRODUCT(SUMIFS(TaxableValuation[Taxable Homestead Exempt],TaxableValuation[Dist],$C297:$E297,TaxableValuation[Tif_NonTIF],$A$4))</f>
        <v>7187480</v>
      </c>
      <c r="U297" s="8">
        <f>SUMPRODUCT(SUMIFS(TaxableValuation[Taxable Net],TaxableValuation[Dist],$C297:$E297,TaxableValuation[Tif_NonTIF],$A$4))</f>
        <v>644388191</v>
      </c>
      <c r="V297" s="8">
        <f>SUMPRODUCT(SUMIFS(TaxableValuation[Taxable Gas &amp; Elec Utilities],TaxableValuation[Dist],$C297:$E297,TaxableValuation[Tif_NonTIF],$A$4))</f>
        <v>8055078</v>
      </c>
      <c r="W297" s="8">
        <f t="shared" si="4"/>
        <v>652443269</v>
      </c>
    </row>
    <row r="298" spans="1:23" x14ac:dyDescent="0.25">
      <c r="A298">
        <f>'Assessed Non-TIF_Combined'!A298</f>
        <v>2026</v>
      </c>
      <c r="B298" t="str">
        <f>'Assessed Non-TIF_Combined'!B298</f>
        <v>15</v>
      </c>
      <c r="C298" t="str">
        <f>'Assessed Non-TIF_Combined'!C298</f>
        <v>6700</v>
      </c>
      <c r="D298" t="str">
        <f>'Assessed Non-TIF_Combined'!D298</f>
        <v/>
      </c>
      <c r="E298" t="str">
        <f>'Assessed Non-TIF_Combined'!E298</f>
        <v/>
      </c>
      <c r="F298" t="str">
        <f>'Assessed Non-TIF_Combined'!F298</f>
        <v>6700</v>
      </c>
      <c r="G298" t="str">
        <f>'Assessed Non-TIF_Combined'!G298</f>
        <v>Waco</v>
      </c>
      <c r="H298" s="8">
        <f>SUMPRODUCT(SUMIFS(TaxableValuation[Taxable Residential],TaxableValuation[Dist],$C298:$E298,TaxableValuation[Tif_NonTIF],$A$4))</f>
        <v>85265488</v>
      </c>
      <c r="I298" s="8">
        <f>SUMPRODUCT(SUMIFS(TaxableValuation[Taxable Ag Land],TaxableValuation[Dist],$C298:$E298,TaxableValuation[Tif_NonTIF],$A$4))</f>
        <v>77689132</v>
      </c>
      <c r="J298" s="8">
        <f>SUMPRODUCT(SUMIFS(TaxableValuation[Taxable Ag Building],TaxableValuation[Dist],$C298:$E298,TaxableValuation[Tif_NonTIF],$A$4))</f>
        <v>9689637</v>
      </c>
      <c r="K298" s="8">
        <f>SUMPRODUCT(SUMIFS(TaxableValuation[Taxable Commercial],TaxableValuation[Dist],$C298:$E298,TaxableValuation[Tif_NonTIF],$A$4))</f>
        <v>14011529</v>
      </c>
      <c r="L298" s="8">
        <f>SUMPRODUCT(SUMIFS(TaxableValuation[Taxable Industrial],TaxableValuation[Dist],$C298:$E298,TaxableValuation[Tif_NonTIF],$A$4))</f>
        <v>9839249</v>
      </c>
      <c r="M298" s="8">
        <f>SUMPRODUCT(SUMIFS(TaxableValuation[Taxable Reserved],TaxableValuation[Dist],$C298:$E298,TaxableValuation[Tif_NonTIF],$A$4))</f>
        <v>0</v>
      </c>
      <c r="N298" s="8">
        <f>SUMPRODUCT(SUMIFS(TaxableValuation[Taxable Reserved2],TaxableValuation[Dist],$C298:$E298,TaxableValuation[Tif_NonTIF],$A$4))</f>
        <v>0</v>
      </c>
      <c r="O298" s="8">
        <f>SUMPRODUCT(SUMIFS(TaxableValuation[Taxable Railroads],TaxableValuation[Dist],$C298:$E298,TaxableValuation[Tif_NonTIF],$A$4))</f>
        <v>0</v>
      </c>
      <c r="P298" s="8">
        <f>SUMPRODUCT(SUMIFS(TaxableValuation[Taxable Utilities],TaxableValuation[Dist],$C298:$E298,TaxableValuation[Tif_NonTIF],$A$4))</f>
        <v>347351</v>
      </c>
      <c r="Q298" s="8">
        <f>SUMPRODUCT(SUMIFS(TaxableValuation[Taxable Other],TaxableValuation[Dist],$C298:$E298,TaxableValuation[Tif_NonTIF],$A$4))</f>
        <v>0</v>
      </c>
      <c r="R298" s="8">
        <f>SUMPRODUCT(SUMIFS(TaxableValuation[Taxable Gross],TaxableValuation[Dist],$C298:$E298,TaxableValuation[Tif_NonTIF],$A$4))</f>
        <v>196842386</v>
      </c>
      <c r="S298" s="8">
        <f>SUMPRODUCT(SUMIFS(TaxableValuation[Taxable Military Exempt],TaxableValuation[Dist],$C298:$E298,TaxableValuation[Tif_NonTIF],$A$4))</f>
        <v>380000</v>
      </c>
      <c r="T298" s="8">
        <f>SUMPRODUCT(SUMIFS(TaxableValuation[Taxable Homestead Exempt],TaxableValuation[Dist],$C298:$E298,TaxableValuation[Tif_NonTIF],$A$4))</f>
        <v>1004250</v>
      </c>
      <c r="U298" s="8">
        <f>SUMPRODUCT(SUMIFS(TaxableValuation[Taxable Net],TaxableValuation[Dist],$C298:$E298,TaxableValuation[Tif_NonTIF],$A$4))</f>
        <v>195458136</v>
      </c>
      <c r="V298" s="8">
        <f>SUMPRODUCT(SUMIFS(TaxableValuation[Taxable Gas &amp; Elec Utilities],TaxableValuation[Dist],$C298:$E298,TaxableValuation[Tif_NonTIF],$A$4))</f>
        <v>3901849</v>
      </c>
      <c r="W298" s="8">
        <f t="shared" si="4"/>
        <v>199359985</v>
      </c>
    </row>
    <row r="299" spans="1:23" x14ac:dyDescent="0.25">
      <c r="A299">
        <f>'Assessed Non-TIF_Combined'!A299</f>
        <v>2026</v>
      </c>
      <c r="B299" t="str">
        <f>'Assessed Non-TIF_Combined'!B299</f>
        <v>15</v>
      </c>
      <c r="C299" t="str">
        <f>'Assessed Non-TIF_Combined'!C299</f>
        <v>6759</v>
      </c>
      <c r="D299" t="str">
        <f>'Assessed Non-TIF_Combined'!D299</f>
        <v/>
      </c>
      <c r="E299" t="str">
        <f>'Assessed Non-TIF_Combined'!E299</f>
        <v/>
      </c>
      <c r="F299" t="str">
        <f>'Assessed Non-TIF_Combined'!F299</f>
        <v>6759</v>
      </c>
      <c r="G299" t="str">
        <f>'Assessed Non-TIF_Combined'!G299</f>
        <v>Wapello</v>
      </c>
      <c r="H299" s="8">
        <f>SUMPRODUCT(SUMIFS(TaxableValuation[Taxable Residential],TaxableValuation[Dist],$C299:$E299,TaxableValuation[Tif_NonTIF],$A$4))</f>
        <v>106313605</v>
      </c>
      <c r="I299" s="8">
        <f>SUMPRODUCT(SUMIFS(TaxableValuation[Taxable Ag Land],TaxableValuation[Dist],$C299:$E299,TaxableValuation[Tif_NonTIF],$A$4))</f>
        <v>82463270</v>
      </c>
      <c r="J299" s="8">
        <f>SUMPRODUCT(SUMIFS(TaxableValuation[Taxable Ag Building],TaxableValuation[Dist],$C299:$E299,TaxableValuation[Tif_NonTIF],$A$4))</f>
        <v>4308170</v>
      </c>
      <c r="K299" s="8">
        <f>SUMPRODUCT(SUMIFS(TaxableValuation[Taxable Commercial],TaxableValuation[Dist],$C299:$E299,TaxableValuation[Tif_NonTIF],$A$4))</f>
        <v>18008062</v>
      </c>
      <c r="L299" s="8">
        <f>SUMPRODUCT(SUMIFS(TaxableValuation[Taxable Industrial],TaxableValuation[Dist],$C299:$E299,TaxableValuation[Tif_NonTIF],$A$4))</f>
        <v>6438692</v>
      </c>
      <c r="M299" s="8">
        <f>SUMPRODUCT(SUMIFS(TaxableValuation[Taxable Reserved],TaxableValuation[Dist],$C299:$E299,TaxableValuation[Tif_NonTIF],$A$4))</f>
        <v>0</v>
      </c>
      <c r="N299" s="8">
        <f>SUMPRODUCT(SUMIFS(TaxableValuation[Taxable Reserved2],TaxableValuation[Dist],$C299:$E299,TaxableValuation[Tif_NonTIF],$A$4))</f>
        <v>0</v>
      </c>
      <c r="O299" s="8">
        <f>SUMPRODUCT(SUMIFS(TaxableValuation[Taxable Railroads],TaxableValuation[Dist],$C299:$E299,TaxableValuation[Tif_NonTIF],$A$4))</f>
        <v>0</v>
      </c>
      <c r="P299" s="8">
        <f>SUMPRODUCT(SUMIFS(TaxableValuation[Taxable Utilities],TaxableValuation[Dist],$C299:$E299,TaxableValuation[Tif_NonTIF],$A$4))</f>
        <v>29653021</v>
      </c>
      <c r="Q299" s="8">
        <f>SUMPRODUCT(SUMIFS(TaxableValuation[Taxable Other],TaxableValuation[Dist],$C299:$E299,TaxableValuation[Tif_NonTIF],$A$4))</f>
        <v>0</v>
      </c>
      <c r="R299" s="8">
        <f>SUMPRODUCT(SUMIFS(TaxableValuation[Taxable Gross],TaxableValuation[Dist],$C299:$E299,TaxableValuation[Tif_NonTIF],$A$4))</f>
        <v>247184820</v>
      </c>
      <c r="S299" s="8">
        <f>SUMPRODUCT(SUMIFS(TaxableValuation[Taxable Military Exempt],TaxableValuation[Dist],$C299:$E299,TaxableValuation[Tif_NonTIF],$A$4))</f>
        <v>608000</v>
      </c>
      <c r="T299" s="8">
        <f>SUMPRODUCT(SUMIFS(TaxableValuation[Taxable Homestead Exempt],TaxableValuation[Dist],$C299:$E299,TaxableValuation[Tif_NonTIF],$A$4))</f>
        <v>1924000</v>
      </c>
      <c r="U299" s="8">
        <f>SUMPRODUCT(SUMIFS(TaxableValuation[Taxable Net],TaxableValuation[Dist],$C299:$E299,TaxableValuation[Tif_NonTIF],$A$4))</f>
        <v>244652820</v>
      </c>
      <c r="V299" s="8">
        <f>SUMPRODUCT(SUMIFS(TaxableValuation[Taxable Gas &amp; Elec Utilities],TaxableValuation[Dist],$C299:$E299,TaxableValuation[Tif_NonTIF],$A$4))</f>
        <v>12326916</v>
      </c>
      <c r="W299" s="8">
        <f t="shared" si="4"/>
        <v>256979736</v>
      </c>
    </row>
    <row r="300" spans="1:23" x14ac:dyDescent="0.25">
      <c r="A300">
        <f>'Assessed Non-TIF_Combined'!A300</f>
        <v>2026</v>
      </c>
      <c r="B300" t="str">
        <f>'Assessed Non-TIF_Combined'!B300</f>
        <v>07</v>
      </c>
      <c r="C300" t="str">
        <f>'Assessed Non-TIF_Combined'!C300</f>
        <v>6762</v>
      </c>
      <c r="D300" t="str">
        <f>'Assessed Non-TIF_Combined'!D300</f>
        <v/>
      </c>
      <c r="E300" t="str">
        <f>'Assessed Non-TIF_Combined'!E300</f>
        <v/>
      </c>
      <c r="F300" t="str">
        <f>'Assessed Non-TIF_Combined'!F300</f>
        <v>6762</v>
      </c>
      <c r="G300" t="str">
        <f>'Assessed Non-TIF_Combined'!G300</f>
        <v>Wapsie Valley</v>
      </c>
      <c r="H300" s="8">
        <f>SUMPRODUCT(SUMIFS(TaxableValuation[Taxable Residential],TaxableValuation[Dist],$C300:$E300,TaxableValuation[Tif_NonTIF],$A$4))</f>
        <v>135319319</v>
      </c>
      <c r="I300" s="8">
        <f>SUMPRODUCT(SUMIFS(TaxableValuation[Taxable Ag Land],TaxableValuation[Dist],$C300:$E300,TaxableValuation[Tif_NonTIF],$A$4))</f>
        <v>93930448</v>
      </c>
      <c r="J300" s="8">
        <f>SUMPRODUCT(SUMIFS(TaxableValuation[Taxable Ag Building],TaxableValuation[Dist],$C300:$E300,TaxableValuation[Tif_NonTIF],$A$4))</f>
        <v>8260177</v>
      </c>
      <c r="K300" s="8">
        <f>SUMPRODUCT(SUMIFS(TaxableValuation[Taxable Commercial],TaxableValuation[Dist],$C300:$E300,TaxableValuation[Tif_NonTIF],$A$4))</f>
        <v>14430446</v>
      </c>
      <c r="L300" s="8">
        <f>SUMPRODUCT(SUMIFS(TaxableValuation[Taxable Industrial],TaxableValuation[Dist],$C300:$E300,TaxableValuation[Tif_NonTIF],$A$4))</f>
        <v>17085157</v>
      </c>
      <c r="M300" s="8">
        <f>SUMPRODUCT(SUMIFS(TaxableValuation[Taxable Reserved],TaxableValuation[Dist],$C300:$E300,TaxableValuation[Tif_NonTIF],$A$4))</f>
        <v>0</v>
      </c>
      <c r="N300" s="8">
        <f>SUMPRODUCT(SUMIFS(TaxableValuation[Taxable Reserved2],TaxableValuation[Dist],$C300:$E300,TaxableValuation[Tif_NonTIF],$A$4))</f>
        <v>0</v>
      </c>
      <c r="O300" s="8">
        <f>SUMPRODUCT(SUMIFS(TaxableValuation[Taxable Railroads],TaxableValuation[Dist],$C300:$E300,TaxableValuation[Tif_NonTIF],$A$4))</f>
        <v>2262554</v>
      </c>
      <c r="P300" s="8">
        <f>SUMPRODUCT(SUMIFS(TaxableValuation[Taxable Utilities],TaxableValuation[Dist],$C300:$E300,TaxableValuation[Tif_NonTIF],$A$4))</f>
        <v>500016</v>
      </c>
      <c r="Q300" s="8">
        <f>SUMPRODUCT(SUMIFS(TaxableValuation[Taxable Other],TaxableValuation[Dist],$C300:$E300,TaxableValuation[Tif_NonTIF],$A$4))</f>
        <v>0</v>
      </c>
      <c r="R300" s="8">
        <f>SUMPRODUCT(SUMIFS(TaxableValuation[Taxable Gross],TaxableValuation[Dist],$C300:$E300,TaxableValuation[Tif_NonTIF],$A$4))</f>
        <v>271788117</v>
      </c>
      <c r="S300" s="8">
        <f>SUMPRODUCT(SUMIFS(TaxableValuation[Taxable Military Exempt],TaxableValuation[Dist],$C300:$E300,TaxableValuation[Tif_NonTIF],$A$4))</f>
        <v>640000</v>
      </c>
      <c r="T300" s="8">
        <f>SUMPRODUCT(SUMIFS(TaxableValuation[Taxable Homestead Exempt],TaxableValuation[Dist],$C300:$E300,TaxableValuation[Tif_NonTIF],$A$4))</f>
        <v>2288000</v>
      </c>
      <c r="U300" s="8">
        <f>SUMPRODUCT(SUMIFS(TaxableValuation[Taxable Net],TaxableValuation[Dist],$C300:$E300,TaxableValuation[Tif_NonTIF],$A$4))</f>
        <v>268860117</v>
      </c>
      <c r="V300" s="8">
        <f>SUMPRODUCT(SUMIFS(TaxableValuation[Taxable Gas &amp; Elec Utilities],TaxableValuation[Dist],$C300:$E300,TaxableValuation[Tif_NonTIF],$A$4))</f>
        <v>2734754</v>
      </c>
      <c r="W300" s="8">
        <f t="shared" si="4"/>
        <v>271594871</v>
      </c>
    </row>
    <row r="301" spans="1:23" x14ac:dyDescent="0.25">
      <c r="A301">
        <f>'Assessed Non-TIF_Combined'!A301</f>
        <v>2026</v>
      </c>
      <c r="B301" t="str">
        <f>'Assessed Non-TIF_Combined'!B301</f>
        <v>10</v>
      </c>
      <c r="C301" t="str">
        <f>'Assessed Non-TIF_Combined'!C301</f>
        <v>6768</v>
      </c>
      <c r="D301" t="str">
        <f>'Assessed Non-TIF_Combined'!D301</f>
        <v/>
      </c>
      <c r="E301" t="str">
        <f>'Assessed Non-TIF_Combined'!E301</f>
        <v/>
      </c>
      <c r="F301" t="str">
        <f>'Assessed Non-TIF_Combined'!F301</f>
        <v>6768</v>
      </c>
      <c r="G301" t="str">
        <f>'Assessed Non-TIF_Combined'!G301</f>
        <v>Washington</v>
      </c>
      <c r="H301" s="8">
        <f>SUMPRODUCT(SUMIFS(TaxableValuation[Taxable Residential],TaxableValuation[Dist],$C301:$E301,TaxableValuation[Tif_NonTIF],$A$4))</f>
        <v>323192282</v>
      </c>
      <c r="I301" s="8">
        <f>SUMPRODUCT(SUMIFS(TaxableValuation[Taxable Ag Land],TaxableValuation[Dist],$C301:$E301,TaxableValuation[Tif_NonTIF],$A$4))</f>
        <v>136373794</v>
      </c>
      <c r="J301" s="8">
        <f>SUMPRODUCT(SUMIFS(TaxableValuation[Taxable Ag Building],TaxableValuation[Dist],$C301:$E301,TaxableValuation[Tif_NonTIF],$A$4))</f>
        <v>18803374</v>
      </c>
      <c r="K301" s="8">
        <f>SUMPRODUCT(SUMIFS(TaxableValuation[Taxable Commercial],TaxableValuation[Dist],$C301:$E301,TaxableValuation[Tif_NonTIF],$A$4))</f>
        <v>72128040</v>
      </c>
      <c r="L301" s="8">
        <f>SUMPRODUCT(SUMIFS(TaxableValuation[Taxable Industrial],TaxableValuation[Dist],$C301:$E301,TaxableValuation[Tif_NonTIF],$A$4))</f>
        <v>8984700</v>
      </c>
      <c r="M301" s="8">
        <f>SUMPRODUCT(SUMIFS(TaxableValuation[Taxable Reserved],TaxableValuation[Dist],$C301:$E301,TaxableValuation[Tif_NonTIF],$A$4))</f>
        <v>0</v>
      </c>
      <c r="N301" s="8">
        <f>SUMPRODUCT(SUMIFS(TaxableValuation[Taxable Reserved2],TaxableValuation[Dist],$C301:$E301,TaxableValuation[Tif_NonTIF],$A$4))</f>
        <v>0</v>
      </c>
      <c r="O301" s="8">
        <f>SUMPRODUCT(SUMIFS(TaxableValuation[Taxable Railroads],TaxableValuation[Dist],$C301:$E301,TaxableValuation[Tif_NonTIF],$A$4))</f>
        <v>4606792</v>
      </c>
      <c r="P301" s="8">
        <f>SUMPRODUCT(SUMIFS(TaxableValuation[Taxable Utilities],TaxableValuation[Dist],$C301:$E301,TaxableValuation[Tif_NonTIF],$A$4))</f>
        <v>9589806</v>
      </c>
      <c r="Q301" s="8">
        <f>SUMPRODUCT(SUMIFS(TaxableValuation[Taxable Other],TaxableValuation[Dist],$C301:$E301,TaxableValuation[Tif_NonTIF],$A$4))</f>
        <v>0</v>
      </c>
      <c r="R301" s="8">
        <f>SUMPRODUCT(SUMIFS(TaxableValuation[Taxable Gross],TaxableValuation[Dist],$C301:$E301,TaxableValuation[Tif_NonTIF],$A$4))</f>
        <v>573678788</v>
      </c>
      <c r="S301" s="8">
        <f>SUMPRODUCT(SUMIFS(TaxableValuation[Taxable Military Exempt],TaxableValuation[Dist],$C301:$E301,TaxableValuation[Tif_NonTIF],$A$4))</f>
        <v>1512000</v>
      </c>
      <c r="T301" s="8">
        <f>SUMPRODUCT(SUMIFS(TaxableValuation[Taxable Homestead Exempt],TaxableValuation[Dist],$C301:$E301,TaxableValuation[Tif_NonTIF],$A$4))</f>
        <v>5473000</v>
      </c>
      <c r="U301" s="8">
        <f>SUMPRODUCT(SUMIFS(TaxableValuation[Taxable Net],TaxableValuation[Dist],$C301:$E301,TaxableValuation[Tif_NonTIF],$A$4))</f>
        <v>566693788</v>
      </c>
      <c r="V301" s="8">
        <f>SUMPRODUCT(SUMIFS(TaxableValuation[Taxable Gas &amp; Elec Utilities],TaxableValuation[Dist],$C301:$E301,TaxableValuation[Tif_NonTIF],$A$4))</f>
        <v>8444989</v>
      </c>
      <c r="W301" s="8">
        <f t="shared" si="4"/>
        <v>575138777</v>
      </c>
    </row>
    <row r="302" spans="1:23" x14ac:dyDescent="0.25">
      <c r="A302">
        <f>'Assessed Non-TIF_Combined'!A302</f>
        <v>2026</v>
      </c>
      <c r="B302" t="str">
        <f>'Assessed Non-TIF_Combined'!B302</f>
        <v>07</v>
      </c>
      <c r="C302" t="str">
        <f>'Assessed Non-TIF_Combined'!C302</f>
        <v>6795</v>
      </c>
      <c r="D302" t="str">
        <f>'Assessed Non-TIF_Combined'!D302</f>
        <v/>
      </c>
      <c r="E302" t="str">
        <f>'Assessed Non-TIF_Combined'!E302</f>
        <v/>
      </c>
      <c r="F302" t="str">
        <f>'Assessed Non-TIF_Combined'!F302</f>
        <v>6795</v>
      </c>
      <c r="G302" t="str">
        <f>'Assessed Non-TIF_Combined'!G302</f>
        <v>Waterloo</v>
      </c>
      <c r="H302" s="8">
        <f>SUMPRODUCT(SUMIFS(TaxableValuation[Taxable Residential],TaxableValuation[Dist],$C302:$E302,TaxableValuation[Tif_NonTIF],$A$4))</f>
        <v>1971578037</v>
      </c>
      <c r="I302" s="8">
        <f>SUMPRODUCT(SUMIFS(TaxableValuation[Taxable Ag Land],TaxableValuation[Dist],$C302:$E302,TaxableValuation[Tif_NonTIF],$A$4))</f>
        <v>65804834</v>
      </c>
      <c r="J302" s="8">
        <f>SUMPRODUCT(SUMIFS(TaxableValuation[Taxable Ag Building],TaxableValuation[Dist],$C302:$E302,TaxableValuation[Tif_NonTIF],$A$4))</f>
        <v>4195450</v>
      </c>
      <c r="K302" s="8">
        <f>SUMPRODUCT(SUMIFS(TaxableValuation[Taxable Commercial],TaxableValuation[Dist],$C302:$E302,TaxableValuation[Tif_NonTIF],$A$4))</f>
        <v>625415732</v>
      </c>
      <c r="L302" s="8">
        <f>SUMPRODUCT(SUMIFS(TaxableValuation[Taxable Industrial],TaxableValuation[Dist],$C302:$E302,TaxableValuation[Tif_NonTIF],$A$4))</f>
        <v>112790023</v>
      </c>
      <c r="M302" s="8">
        <f>SUMPRODUCT(SUMIFS(TaxableValuation[Taxable Reserved],TaxableValuation[Dist],$C302:$E302,TaxableValuation[Tif_NonTIF],$A$4))</f>
        <v>0</v>
      </c>
      <c r="N302" s="8">
        <f>SUMPRODUCT(SUMIFS(TaxableValuation[Taxable Reserved2],TaxableValuation[Dist],$C302:$E302,TaxableValuation[Tif_NonTIF],$A$4))</f>
        <v>0</v>
      </c>
      <c r="O302" s="8">
        <f>SUMPRODUCT(SUMIFS(TaxableValuation[Taxable Railroads],TaxableValuation[Dist],$C302:$E302,TaxableValuation[Tif_NonTIF],$A$4))</f>
        <v>7876835</v>
      </c>
      <c r="P302" s="8">
        <f>SUMPRODUCT(SUMIFS(TaxableValuation[Taxable Utilities],TaxableValuation[Dist],$C302:$E302,TaxableValuation[Tif_NonTIF],$A$4))</f>
        <v>25361941</v>
      </c>
      <c r="Q302" s="8">
        <f>SUMPRODUCT(SUMIFS(TaxableValuation[Taxable Other],TaxableValuation[Dist],$C302:$E302,TaxableValuation[Tif_NonTIF],$A$4))</f>
        <v>0</v>
      </c>
      <c r="R302" s="8">
        <f>SUMPRODUCT(SUMIFS(TaxableValuation[Taxable Gross],TaxableValuation[Dist],$C302:$E302,TaxableValuation[Tif_NonTIF],$A$4))</f>
        <v>2813022852</v>
      </c>
      <c r="S302" s="8">
        <f>SUMPRODUCT(SUMIFS(TaxableValuation[Taxable Military Exempt],TaxableValuation[Dist],$C302:$E302,TaxableValuation[Tif_NonTIF],$A$4))</f>
        <v>10437899</v>
      </c>
      <c r="T302" s="8">
        <f>SUMPRODUCT(SUMIFS(TaxableValuation[Taxable Homestead Exempt],TaxableValuation[Dist],$C302:$E302,TaxableValuation[Tif_NonTIF],$A$4))</f>
        <v>45334129</v>
      </c>
      <c r="U302" s="8">
        <f>SUMPRODUCT(SUMIFS(TaxableValuation[Taxable Net],TaxableValuation[Dist],$C302:$E302,TaxableValuation[Tif_NonTIF],$A$4))</f>
        <v>2757250824</v>
      </c>
      <c r="V302" s="8">
        <f>SUMPRODUCT(SUMIFS(TaxableValuation[Taxable Gas &amp; Elec Utilities],TaxableValuation[Dist],$C302:$E302,TaxableValuation[Tif_NonTIF],$A$4))</f>
        <v>85910315</v>
      </c>
      <c r="W302" s="8">
        <f t="shared" si="4"/>
        <v>2843161139</v>
      </c>
    </row>
    <row r="303" spans="1:23" x14ac:dyDescent="0.25">
      <c r="A303">
        <f>'Assessed Non-TIF_Combined'!A303</f>
        <v>2026</v>
      </c>
      <c r="B303" t="str">
        <f>'Assessed Non-TIF_Combined'!B303</f>
        <v>11</v>
      </c>
      <c r="C303" t="str">
        <f>'Assessed Non-TIF_Combined'!C303</f>
        <v>6822</v>
      </c>
      <c r="D303" t="str">
        <f>'Assessed Non-TIF_Combined'!D303</f>
        <v/>
      </c>
      <c r="E303" t="str">
        <f>'Assessed Non-TIF_Combined'!E303</f>
        <v/>
      </c>
      <c r="F303" t="str">
        <f>'Assessed Non-TIF_Combined'!F303</f>
        <v>6822</v>
      </c>
      <c r="G303" t="str">
        <f>'Assessed Non-TIF_Combined'!G303</f>
        <v>Waukee</v>
      </c>
      <c r="H303" s="8">
        <f>SUMPRODUCT(SUMIFS(TaxableValuation[Taxable Residential],TaxableValuation[Dist],$C303:$E303,TaxableValuation[Tif_NonTIF],$A$4))</f>
        <v>5036099263</v>
      </c>
      <c r="I303" s="8">
        <f>SUMPRODUCT(SUMIFS(TaxableValuation[Taxable Ag Land],TaxableValuation[Dist],$C303:$E303,TaxableValuation[Tif_NonTIF],$A$4))</f>
        <v>16190627</v>
      </c>
      <c r="J303" s="8">
        <f>SUMPRODUCT(SUMIFS(TaxableValuation[Taxable Ag Building],TaxableValuation[Dist],$C303:$E303,TaxableValuation[Tif_NonTIF],$A$4))</f>
        <v>950973</v>
      </c>
      <c r="K303" s="8">
        <f>SUMPRODUCT(SUMIFS(TaxableValuation[Taxable Commercial],TaxableValuation[Dist],$C303:$E303,TaxableValuation[Tif_NonTIF],$A$4))</f>
        <v>1639701022</v>
      </c>
      <c r="L303" s="8">
        <f>SUMPRODUCT(SUMIFS(TaxableValuation[Taxable Industrial],TaxableValuation[Dist],$C303:$E303,TaxableValuation[Tif_NonTIF],$A$4))</f>
        <v>155306910</v>
      </c>
      <c r="M303" s="8">
        <f>SUMPRODUCT(SUMIFS(TaxableValuation[Taxable Reserved],TaxableValuation[Dist],$C303:$E303,TaxableValuation[Tif_NonTIF],$A$4))</f>
        <v>0</v>
      </c>
      <c r="N303" s="8">
        <f>SUMPRODUCT(SUMIFS(TaxableValuation[Taxable Reserved2],TaxableValuation[Dist],$C303:$E303,TaxableValuation[Tif_NonTIF],$A$4))</f>
        <v>0</v>
      </c>
      <c r="O303" s="8">
        <f>SUMPRODUCT(SUMIFS(TaxableValuation[Taxable Railroads],TaxableValuation[Dist],$C303:$E303,TaxableValuation[Tif_NonTIF],$A$4))</f>
        <v>5908900</v>
      </c>
      <c r="P303" s="8">
        <f>SUMPRODUCT(SUMIFS(TaxableValuation[Taxable Utilities],TaxableValuation[Dist],$C303:$E303,TaxableValuation[Tif_NonTIF],$A$4))</f>
        <v>155119</v>
      </c>
      <c r="Q303" s="8">
        <f>SUMPRODUCT(SUMIFS(TaxableValuation[Taxable Other],TaxableValuation[Dist],$C303:$E303,TaxableValuation[Tif_NonTIF],$A$4))</f>
        <v>0</v>
      </c>
      <c r="R303" s="8">
        <f>SUMPRODUCT(SUMIFS(TaxableValuation[Taxable Gross],TaxableValuation[Dist],$C303:$E303,TaxableValuation[Tif_NonTIF],$A$4))</f>
        <v>6854312814</v>
      </c>
      <c r="S303" s="8">
        <f>SUMPRODUCT(SUMIFS(TaxableValuation[Taxable Military Exempt],TaxableValuation[Dist],$C303:$E303,TaxableValuation[Tif_NonTIF],$A$4))</f>
        <v>5072000</v>
      </c>
      <c r="T303" s="8">
        <f>SUMPRODUCT(SUMIFS(TaxableValuation[Taxable Homestead Exempt],TaxableValuation[Dist],$C303:$E303,TaxableValuation[Tif_NonTIF],$A$4))</f>
        <v>20161167</v>
      </c>
      <c r="U303" s="8">
        <f>SUMPRODUCT(SUMIFS(TaxableValuation[Taxable Net],TaxableValuation[Dist],$C303:$E303,TaxableValuation[Tif_NonTIF],$A$4))</f>
        <v>6829079647</v>
      </c>
      <c r="V303" s="8">
        <f>SUMPRODUCT(SUMIFS(TaxableValuation[Taxable Gas &amp; Elec Utilities],TaxableValuation[Dist],$C303:$E303,TaxableValuation[Tif_NonTIF],$A$4))</f>
        <v>48490453</v>
      </c>
      <c r="W303" s="8">
        <f t="shared" si="4"/>
        <v>6877570100</v>
      </c>
    </row>
    <row r="304" spans="1:23" x14ac:dyDescent="0.25">
      <c r="A304">
        <f>'Assessed Non-TIF_Combined'!A304</f>
        <v>2026</v>
      </c>
      <c r="B304" t="str">
        <f>'Assessed Non-TIF_Combined'!B304</f>
        <v>07</v>
      </c>
      <c r="C304" t="str">
        <f>'Assessed Non-TIF_Combined'!C304</f>
        <v>6840</v>
      </c>
      <c r="D304" t="str">
        <f>'Assessed Non-TIF_Combined'!D304</f>
        <v/>
      </c>
      <c r="E304" t="str">
        <f>'Assessed Non-TIF_Combined'!E304</f>
        <v/>
      </c>
      <c r="F304" t="str">
        <f>'Assessed Non-TIF_Combined'!F304</f>
        <v>6840</v>
      </c>
      <c r="G304" t="str">
        <f>'Assessed Non-TIF_Combined'!G304</f>
        <v>Waverly-Shell Rock</v>
      </c>
      <c r="H304" s="8">
        <f>SUMPRODUCT(SUMIFS(TaxableValuation[Taxable Residential],TaxableValuation[Dist],$C304:$E304,TaxableValuation[Tif_NonTIF],$A$4))</f>
        <v>618606184</v>
      </c>
      <c r="I304" s="8">
        <f>SUMPRODUCT(SUMIFS(TaxableValuation[Taxable Ag Land],TaxableValuation[Dist],$C304:$E304,TaxableValuation[Tif_NonTIF],$A$4))</f>
        <v>113578924</v>
      </c>
      <c r="J304" s="8">
        <f>SUMPRODUCT(SUMIFS(TaxableValuation[Taxable Ag Building],TaxableValuation[Dist],$C304:$E304,TaxableValuation[Tif_NonTIF],$A$4))</f>
        <v>8236070</v>
      </c>
      <c r="K304" s="8">
        <f>SUMPRODUCT(SUMIFS(TaxableValuation[Taxable Commercial],TaxableValuation[Dist],$C304:$E304,TaxableValuation[Tif_NonTIF],$A$4))</f>
        <v>126809468</v>
      </c>
      <c r="L304" s="8">
        <f>SUMPRODUCT(SUMIFS(TaxableValuation[Taxable Industrial],TaxableValuation[Dist],$C304:$E304,TaxableValuation[Tif_NonTIF],$A$4))</f>
        <v>31230909</v>
      </c>
      <c r="M304" s="8">
        <f>SUMPRODUCT(SUMIFS(TaxableValuation[Taxable Reserved],TaxableValuation[Dist],$C304:$E304,TaxableValuation[Tif_NonTIF],$A$4))</f>
        <v>0</v>
      </c>
      <c r="N304" s="8">
        <f>SUMPRODUCT(SUMIFS(TaxableValuation[Taxable Reserved2],TaxableValuation[Dist],$C304:$E304,TaxableValuation[Tif_NonTIF],$A$4))</f>
        <v>0</v>
      </c>
      <c r="O304" s="8">
        <f>SUMPRODUCT(SUMIFS(TaxableValuation[Taxable Railroads],TaxableValuation[Dist],$C304:$E304,TaxableValuation[Tif_NonTIF],$A$4))</f>
        <v>5317206</v>
      </c>
      <c r="P304" s="8">
        <f>SUMPRODUCT(SUMIFS(TaxableValuation[Taxable Utilities],TaxableValuation[Dist],$C304:$E304,TaxableValuation[Tif_NonTIF],$A$4))</f>
        <v>1171694</v>
      </c>
      <c r="Q304" s="8">
        <f>SUMPRODUCT(SUMIFS(TaxableValuation[Taxable Other],TaxableValuation[Dist],$C304:$E304,TaxableValuation[Tif_NonTIF],$A$4))</f>
        <v>0</v>
      </c>
      <c r="R304" s="8">
        <f>SUMPRODUCT(SUMIFS(TaxableValuation[Taxable Gross],TaxableValuation[Dist],$C304:$E304,TaxableValuation[Tif_NonTIF],$A$4))</f>
        <v>904950455</v>
      </c>
      <c r="S304" s="8">
        <f>SUMPRODUCT(SUMIFS(TaxableValuation[Taxable Military Exempt],TaxableValuation[Dist],$C304:$E304,TaxableValuation[Tif_NonTIF],$A$4))</f>
        <v>2324000</v>
      </c>
      <c r="T304" s="8">
        <f>SUMPRODUCT(SUMIFS(TaxableValuation[Taxable Homestead Exempt],TaxableValuation[Dist],$C304:$E304,TaxableValuation[Tif_NonTIF],$A$4))</f>
        <v>8944000</v>
      </c>
      <c r="U304" s="8">
        <f>SUMPRODUCT(SUMIFS(TaxableValuation[Taxable Net],TaxableValuation[Dist],$C304:$E304,TaxableValuation[Tif_NonTIF],$A$4))</f>
        <v>893682455</v>
      </c>
      <c r="V304" s="8">
        <f>SUMPRODUCT(SUMIFS(TaxableValuation[Taxable Gas &amp; Elec Utilities],TaxableValuation[Dist],$C304:$E304,TaxableValuation[Tif_NonTIF],$A$4))</f>
        <v>23411112</v>
      </c>
      <c r="W304" s="8">
        <f t="shared" si="4"/>
        <v>917093567</v>
      </c>
    </row>
    <row r="305" spans="1:23" x14ac:dyDescent="0.25">
      <c r="A305">
        <f>'Assessed Non-TIF_Combined'!A305</f>
        <v>2026</v>
      </c>
      <c r="B305" t="str">
        <f>'Assessed Non-TIF_Combined'!B305</f>
        <v>15</v>
      </c>
      <c r="C305" t="str">
        <f>'Assessed Non-TIF_Combined'!C305</f>
        <v>6854</v>
      </c>
      <c r="D305" t="str">
        <f>'Assessed Non-TIF_Combined'!D305</f>
        <v/>
      </c>
      <c r="E305" t="str">
        <f>'Assessed Non-TIF_Combined'!E305</f>
        <v/>
      </c>
      <c r="F305" t="str">
        <f>'Assessed Non-TIF_Combined'!F305</f>
        <v>6854</v>
      </c>
      <c r="G305" t="str">
        <f>'Assessed Non-TIF_Combined'!G305</f>
        <v>Wayne</v>
      </c>
      <c r="H305" s="8">
        <f>SUMPRODUCT(SUMIFS(TaxableValuation[Taxable Residential],TaxableValuation[Dist],$C305:$E305,TaxableValuation[Tif_NonTIF],$A$4))</f>
        <v>100090910</v>
      </c>
      <c r="I305" s="8">
        <f>SUMPRODUCT(SUMIFS(TaxableValuation[Taxable Ag Land],TaxableValuation[Dist],$C305:$E305,TaxableValuation[Tif_NonTIF],$A$4))</f>
        <v>123341651</v>
      </c>
      <c r="J305" s="8">
        <f>SUMPRODUCT(SUMIFS(TaxableValuation[Taxable Ag Building],TaxableValuation[Dist],$C305:$E305,TaxableValuation[Tif_NonTIF],$A$4))</f>
        <v>5972986</v>
      </c>
      <c r="K305" s="8">
        <f>SUMPRODUCT(SUMIFS(TaxableValuation[Taxable Commercial],TaxableValuation[Dist],$C305:$E305,TaxableValuation[Tif_NonTIF],$A$4))</f>
        <v>12713722</v>
      </c>
      <c r="L305" s="8">
        <f>SUMPRODUCT(SUMIFS(TaxableValuation[Taxable Industrial],TaxableValuation[Dist],$C305:$E305,TaxableValuation[Tif_NonTIF],$A$4))</f>
        <v>7440068</v>
      </c>
      <c r="M305" s="8">
        <f>SUMPRODUCT(SUMIFS(TaxableValuation[Taxable Reserved],TaxableValuation[Dist],$C305:$E305,TaxableValuation[Tif_NonTIF],$A$4))</f>
        <v>0</v>
      </c>
      <c r="N305" s="8">
        <f>SUMPRODUCT(SUMIFS(TaxableValuation[Taxable Reserved2],TaxableValuation[Dist],$C305:$E305,TaxableValuation[Tif_NonTIF],$A$4))</f>
        <v>0</v>
      </c>
      <c r="O305" s="8">
        <f>SUMPRODUCT(SUMIFS(TaxableValuation[Taxable Railroads],TaxableValuation[Dist],$C305:$E305,TaxableValuation[Tif_NonTIF],$A$4))</f>
        <v>37449300</v>
      </c>
      <c r="P305" s="8">
        <f>SUMPRODUCT(SUMIFS(TaxableValuation[Taxable Utilities],TaxableValuation[Dist],$C305:$E305,TaxableValuation[Tif_NonTIF],$A$4))</f>
        <v>29763592</v>
      </c>
      <c r="Q305" s="8">
        <f>SUMPRODUCT(SUMIFS(TaxableValuation[Taxable Other],TaxableValuation[Dist],$C305:$E305,TaxableValuation[Tif_NonTIF],$A$4))</f>
        <v>0</v>
      </c>
      <c r="R305" s="8">
        <f>SUMPRODUCT(SUMIFS(TaxableValuation[Taxable Gross],TaxableValuation[Dist],$C305:$E305,TaxableValuation[Tif_NonTIF],$A$4))</f>
        <v>316772229</v>
      </c>
      <c r="S305" s="8">
        <f>SUMPRODUCT(SUMIFS(TaxableValuation[Taxable Military Exempt],TaxableValuation[Dist],$C305:$E305,TaxableValuation[Tif_NonTIF],$A$4))</f>
        <v>530723</v>
      </c>
      <c r="T305" s="8">
        <f>SUMPRODUCT(SUMIFS(TaxableValuation[Taxable Homestead Exempt],TaxableValuation[Dist],$C305:$E305,TaxableValuation[Tif_NonTIF],$A$4))</f>
        <v>2190500</v>
      </c>
      <c r="U305" s="8">
        <f>SUMPRODUCT(SUMIFS(TaxableValuation[Taxable Net],TaxableValuation[Dist],$C305:$E305,TaxableValuation[Tif_NonTIF],$A$4))</f>
        <v>314051006</v>
      </c>
      <c r="V305" s="8">
        <f>SUMPRODUCT(SUMIFS(TaxableValuation[Taxable Gas &amp; Elec Utilities],TaxableValuation[Dist],$C305:$E305,TaxableValuation[Tif_NonTIF],$A$4))</f>
        <v>4999497</v>
      </c>
      <c r="W305" s="8">
        <f t="shared" si="4"/>
        <v>319050503</v>
      </c>
    </row>
    <row r="306" spans="1:23" x14ac:dyDescent="0.25">
      <c r="A306">
        <f>'Assessed Non-TIF_Combined'!A306</f>
        <v>2026</v>
      </c>
      <c r="B306" t="str">
        <f>'Assessed Non-TIF_Combined'!B306</f>
        <v>05</v>
      </c>
      <c r="C306" t="str">
        <f>'Assessed Non-TIF_Combined'!C306</f>
        <v>6867</v>
      </c>
      <c r="D306" t="str">
        <f>'Assessed Non-TIF_Combined'!D306</f>
        <v>4775</v>
      </c>
      <c r="E306" t="str">
        <f>'Assessed Non-TIF_Combined'!E306</f>
        <v/>
      </c>
      <c r="F306" t="str">
        <f>'Assessed Non-TIF_Combined'!F306</f>
        <v>6867</v>
      </c>
      <c r="G306" t="str">
        <f>'Assessed Non-TIF_Combined'!G306</f>
        <v>Webster City</v>
      </c>
      <c r="H306" s="8">
        <f>SUMPRODUCT(SUMIFS(TaxableValuation[Taxable Residential],TaxableValuation[Dist],$C306:$E306,TaxableValuation[Tif_NonTIF],$A$4))</f>
        <v>300516797</v>
      </c>
      <c r="I306" s="8">
        <f>SUMPRODUCT(SUMIFS(TaxableValuation[Taxable Ag Land],TaxableValuation[Dist],$C306:$E306,TaxableValuation[Tif_NonTIF],$A$4))</f>
        <v>300159821</v>
      </c>
      <c r="J306" s="8">
        <f>SUMPRODUCT(SUMIFS(TaxableValuation[Taxable Ag Building],TaxableValuation[Dist],$C306:$E306,TaxableValuation[Tif_NonTIF],$A$4))</f>
        <v>7261484</v>
      </c>
      <c r="K306" s="8">
        <f>SUMPRODUCT(SUMIFS(TaxableValuation[Taxable Commercial],TaxableValuation[Dist],$C306:$E306,TaxableValuation[Tif_NonTIF],$A$4))</f>
        <v>102149447</v>
      </c>
      <c r="L306" s="8">
        <f>SUMPRODUCT(SUMIFS(TaxableValuation[Taxable Industrial],TaxableValuation[Dist],$C306:$E306,TaxableValuation[Tif_NonTIF],$A$4))</f>
        <v>91327962</v>
      </c>
      <c r="M306" s="8">
        <f>SUMPRODUCT(SUMIFS(TaxableValuation[Taxable Reserved],TaxableValuation[Dist],$C306:$E306,TaxableValuation[Tif_NonTIF],$A$4))</f>
        <v>0</v>
      </c>
      <c r="N306" s="8">
        <f>SUMPRODUCT(SUMIFS(TaxableValuation[Taxable Reserved2],TaxableValuation[Dist],$C306:$E306,TaxableValuation[Tif_NonTIF],$A$4))</f>
        <v>0</v>
      </c>
      <c r="O306" s="8">
        <f>SUMPRODUCT(SUMIFS(TaxableValuation[Taxable Railroads],TaxableValuation[Dist],$C306:$E306,TaxableValuation[Tif_NonTIF],$A$4))</f>
        <v>29794969</v>
      </c>
      <c r="P306" s="8">
        <f>SUMPRODUCT(SUMIFS(TaxableValuation[Taxable Utilities],TaxableValuation[Dist],$C306:$E306,TaxableValuation[Tif_NonTIF],$A$4))</f>
        <v>2514489</v>
      </c>
      <c r="Q306" s="8">
        <f>SUMPRODUCT(SUMIFS(TaxableValuation[Taxable Other],TaxableValuation[Dist],$C306:$E306,TaxableValuation[Tif_NonTIF],$A$4))</f>
        <v>10397</v>
      </c>
      <c r="R306" s="8">
        <f>SUMPRODUCT(SUMIFS(TaxableValuation[Taxable Gross],TaxableValuation[Dist],$C306:$E306,TaxableValuation[Tif_NonTIF],$A$4))</f>
        <v>833735366</v>
      </c>
      <c r="S306" s="8">
        <f>SUMPRODUCT(SUMIFS(TaxableValuation[Taxable Military Exempt],TaxableValuation[Dist],$C306:$E306,TaxableValuation[Tif_NonTIF],$A$4))</f>
        <v>1560000</v>
      </c>
      <c r="T306" s="8">
        <f>SUMPRODUCT(SUMIFS(TaxableValuation[Taxable Homestead Exempt],TaxableValuation[Dist],$C306:$E306,TaxableValuation[Tif_NonTIF],$A$4))</f>
        <v>2704000</v>
      </c>
      <c r="U306" s="8">
        <f>SUMPRODUCT(SUMIFS(TaxableValuation[Taxable Net],TaxableValuation[Dist],$C306:$E306,TaxableValuation[Tif_NonTIF],$A$4))</f>
        <v>829471366</v>
      </c>
      <c r="V306" s="8">
        <f>SUMPRODUCT(SUMIFS(TaxableValuation[Taxable Gas &amp; Elec Utilities],TaxableValuation[Dist],$C306:$E306,TaxableValuation[Tif_NonTIF],$A$4))</f>
        <v>7250709</v>
      </c>
      <c r="W306" s="8">
        <f t="shared" si="4"/>
        <v>836722075</v>
      </c>
    </row>
    <row r="307" spans="1:23" x14ac:dyDescent="0.25">
      <c r="A307">
        <f>'Assessed Non-TIF_Combined'!A307</f>
        <v>2026</v>
      </c>
      <c r="B307" t="str">
        <f>'Assessed Non-TIF_Combined'!B307</f>
        <v>05</v>
      </c>
      <c r="C307" t="str">
        <f>'Assessed Non-TIF_Combined'!C307</f>
        <v>6921</v>
      </c>
      <c r="D307" t="str">
        <f>'Assessed Non-TIF_Combined'!D307</f>
        <v/>
      </c>
      <c r="E307" t="str">
        <f>'Assessed Non-TIF_Combined'!E307</f>
        <v/>
      </c>
      <c r="F307" t="str">
        <f>'Assessed Non-TIF_Combined'!F307</f>
        <v>6921</v>
      </c>
      <c r="G307" t="str">
        <f>'Assessed Non-TIF_Combined'!G307</f>
        <v>West Bend-Mallard</v>
      </c>
      <c r="H307" s="8">
        <f>SUMPRODUCT(SUMIFS(TaxableValuation[Taxable Residential],TaxableValuation[Dist],$C307:$E307,TaxableValuation[Tif_NonTIF],$A$4))</f>
        <v>63505471</v>
      </c>
      <c r="I307" s="8">
        <f>SUMPRODUCT(SUMIFS(TaxableValuation[Taxable Ag Land],TaxableValuation[Dist],$C307:$E307,TaxableValuation[Tif_NonTIF],$A$4))</f>
        <v>142859012</v>
      </c>
      <c r="J307" s="8">
        <f>SUMPRODUCT(SUMIFS(TaxableValuation[Taxable Ag Building],TaxableValuation[Dist],$C307:$E307,TaxableValuation[Tif_NonTIF],$A$4))</f>
        <v>16622074</v>
      </c>
      <c r="K307" s="8">
        <f>SUMPRODUCT(SUMIFS(TaxableValuation[Taxable Commercial],TaxableValuation[Dist],$C307:$E307,TaxableValuation[Tif_NonTIF],$A$4))</f>
        <v>20838668</v>
      </c>
      <c r="L307" s="8">
        <f>SUMPRODUCT(SUMIFS(TaxableValuation[Taxable Industrial],TaxableValuation[Dist],$C307:$E307,TaxableValuation[Tif_NonTIF],$A$4))</f>
        <v>4607894</v>
      </c>
      <c r="M307" s="8">
        <f>SUMPRODUCT(SUMIFS(TaxableValuation[Taxable Reserved],TaxableValuation[Dist],$C307:$E307,TaxableValuation[Tif_NonTIF],$A$4))</f>
        <v>0</v>
      </c>
      <c r="N307" s="8">
        <f>SUMPRODUCT(SUMIFS(TaxableValuation[Taxable Reserved2],TaxableValuation[Dist],$C307:$E307,TaxableValuation[Tif_NonTIF],$A$4))</f>
        <v>0</v>
      </c>
      <c r="O307" s="8">
        <f>SUMPRODUCT(SUMIFS(TaxableValuation[Taxable Railroads],TaxableValuation[Dist],$C307:$E307,TaxableValuation[Tif_NonTIF],$A$4))</f>
        <v>17442021</v>
      </c>
      <c r="P307" s="8">
        <f>SUMPRODUCT(SUMIFS(TaxableValuation[Taxable Utilities],TaxableValuation[Dist],$C307:$E307,TaxableValuation[Tif_NonTIF],$A$4))</f>
        <v>624534</v>
      </c>
      <c r="Q307" s="8">
        <f>SUMPRODUCT(SUMIFS(TaxableValuation[Taxable Other],TaxableValuation[Dist],$C307:$E307,TaxableValuation[Tif_NonTIF],$A$4))</f>
        <v>0</v>
      </c>
      <c r="R307" s="8">
        <f>SUMPRODUCT(SUMIFS(TaxableValuation[Taxable Gross],TaxableValuation[Dist],$C307:$E307,TaxableValuation[Tif_NonTIF],$A$4))</f>
        <v>266499674</v>
      </c>
      <c r="S307" s="8">
        <f>SUMPRODUCT(SUMIFS(TaxableValuation[Taxable Military Exempt],TaxableValuation[Dist],$C307:$E307,TaxableValuation[Tif_NonTIF],$A$4))</f>
        <v>360000</v>
      </c>
      <c r="T307" s="8">
        <f>SUMPRODUCT(SUMIFS(TaxableValuation[Taxable Homestead Exempt],TaxableValuation[Dist],$C307:$E307,TaxableValuation[Tif_NonTIF],$A$4))</f>
        <v>1069250</v>
      </c>
      <c r="U307" s="8">
        <f>SUMPRODUCT(SUMIFS(TaxableValuation[Taxable Net],TaxableValuation[Dist],$C307:$E307,TaxableValuation[Tif_NonTIF],$A$4))</f>
        <v>265070424</v>
      </c>
      <c r="V307" s="8">
        <f>SUMPRODUCT(SUMIFS(TaxableValuation[Taxable Gas &amp; Elec Utilities],TaxableValuation[Dist],$C307:$E307,TaxableValuation[Tif_NonTIF],$A$4))</f>
        <v>2188369</v>
      </c>
      <c r="W307" s="8">
        <f t="shared" si="4"/>
        <v>267258793</v>
      </c>
    </row>
    <row r="308" spans="1:23" x14ac:dyDescent="0.25">
      <c r="A308">
        <f>'Assessed Non-TIF_Combined'!A308</f>
        <v>2026</v>
      </c>
      <c r="B308" t="str">
        <f>'Assessed Non-TIF_Combined'!B308</f>
        <v>10</v>
      </c>
      <c r="C308" t="str">
        <f>'Assessed Non-TIF_Combined'!C308</f>
        <v>6930</v>
      </c>
      <c r="D308" t="str">
        <f>'Assessed Non-TIF_Combined'!D308</f>
        <v/>
      </c>
      <c r="E308" t="str">
        <f>'Assessed Non-TIF_Combined'!E308</f>
        <v/>
      </c>
      <c r="F308" t="str">
        <f>'Assessed Non-TIF_Combined'!F308</f>
        <v>6930</v>
      </c>
      <c r="G308" t="str">
        <f>'Assessed Non-TIF_Combined'!G308</f>
        <v>West Branch</v>
      </c>
      <c r="H308" s="8">
        <f>SUMPRODUCT(SUMIFS(TaxableValuation[Taxable Residential],TaxableValuation[Dist],$C308:$E308,TaxableValuation[Tif_NonTIF],$A$4))</f>
        <v>236739105</v>
      </c>
      <c r="I308" s="8">
        <f>SUMPRODUCT(SUMIFS(TaxableValuation[Taxable Ag Land],TaxableValuation[Dist],$C308:$E308,TaxableValuation[Tif_NonTIF],$A$4))</f>
        <v>88967716</v>
      </c>
      <c r="J308" s="8">
        <f>SUMPRODUCT(SUMIFS(TaxableValuation[Taxable Ag Building],TaxableValuation[Dist],$C308:$E308,TaxableValuation[Tif_NonTIF],$A$4))</f>
        <v>5858271</v>
      </c>
      <c r="K308" s="8">
        <f>SUMPRODUCT(SUMIFS(TaxableValuation[Taxable Commercial],TaxableValuation[Dist],$C308:$E308,TaxableValuation[Tif_NonTIF],$A$4))</f>
        <v>118431617</v>
      </c>
      <c r="L308" s="8">
        <f>SUMPRODUCT(SUMIFS(TaxableValuation[Taxable Industrial],TaxableValuation[Dist],$C308:$E308,TaxableValuation[Tif_NonTIF],$A$4))</f>
        <v>15110788</v>
      </c>
      <c r="M308" s="8">
        <f>SUMPRODUCT(SUMIFS(TaxableValuation[Taxable Reserved],TaxableValuation[Dist],$C308:$E308,TaxableValuation[Tif_NonTIF],$A$4))</f>
        <v>0</v>
      </c>
      <c r="N308" s="8">
        <f>SUMPRODUCT(SUMIFS(TaxableValuation[Taxable Reserved2],TaxableValuation[Dist],$C308:$E308,TaxableValuation[Tif_NonTIF],$A$4))</f>
        <v>0</v>
      </c>
      <c r="O308" s="8">
        <f>SUMPRODUCT(SUMIFS(TaxableValuation[Taxable Railroads],TaxableValuation[Dist],$C308:$E308,TaxableValuation[Tif_NonTIF],$A$4))</f>
        <v>1401675</v>
      </c>
      <c r="P308" s="8">
        <f>SUMPRODUCT(SUMIFS(TaxableValuation[Taxable Utilities],TaxableValuation[Dist],$C308:$E308,TaxableValuation[Tif_NonTIF],$A$4))</f>
        <v>13409710</v>
      </c>
      <c r="Q308" s="8">
        <f>SUMPRODUCT(SUMIFS(TaxableValuation[Taxable Other],TaxableValuation[Dist],$C308:$E308,TaxableValuation[Tif_NonTIF],$A$4))</f>
        <v>0</v>
      </c>
      <c r="R308" s="8">
        <f>SUMPRODUCT(SUMIFS(TaxableValuation[Taxable Gross],TaxableValuation[Dist],$C308:$E308,TaxableValuation[Tif_NonTIF],$A$4))</f>
        <v>479918882</v>
      </c>
      <c r="S308" s="8">
        <f>SUMPRODUCT(SUMIFS(TaxableValuation[Taxable Military Exempt],TaxableValuation[Dist],$C308:$E308,TaxableValuation[Tif_NonTIF],$A$4))</f>
        <v>652812</v>
      </c>
      <c r="T308" s="8">
        <f>SUMPRODUCT(SUMIFS(TaxableValuation[Taxable Homestead Exempt],TaxableValuation[Dist],$C308:$E308,TaxableValuation[Tif_NonTIF],$A$4))</f>
        <v>2288000</v>
      </c>
      <c r="U308" s="8">
        <f>SUMPRODUCT(SUMIFS(TaxableValuation[Taxable Net],TaxableValuation[Dist],$C308:$E308,TaxableValuation[Tif_NonTIF],$A$4))</f>
        <v>476978070</v>
      </c>
      <c r="V308" s="8">
        <f>SUMPRODUCT(SUMIFS(TaxableValuation[Taxable Gas &amp; Elec Utilities],TaxableValuation[Dist],$C308:$E308,TaxableValuation[Tif_NonTIF],$A$4))</f>
        <v>5159675</v>
      </c>
      <c r="W308" s="8">
        <f t="shared" si="4"/>
        <v>482137745</v>
      </c>
    </row>
    <row r="309" spans="1:23" x14ac:dyDescent="0.25">
      <c r="A309">
        <f>'Assessed Non-TIF_Combined'!A309</f>
        <v>2026</v>
      </c>
      <c r="B309" t="str">
        <f>'Assessed Non-TIF_Combined'!B309</f>
        <v>15</v>
      </c>
      <c r="C309" t="str">
        <f>'Assessed Non-TIF_Combined'!C309</f>
        <v>6937</v>
      </c>
      <c r="D309" t="str">
        <f>'Assessed Non-TIF_Combined'!D309</f>
        <v/>
      </c>
      <c r="E309" t="str">
        <f>'Assessed Non-TIF_Combined'!E309</f>
        <v/>
      </c>
      <c r="F309" t="str">
        <f>'Assessed Non-TIF_Combined'!F309</f>
        <v>6937</v>
      </c>
      <c r="G309" t="str">
        <f>'Assessed Non-TIF_Combined'!G309</f>
        <v>West Burlington</v>
      </c>
      <c r="H309" s="8">
        <f>SUMPRODUCT(SUMIFS(TaxableValuation[Taxable Residential],TaxableValuation[Dist],$C309:$E309,TaxableValuation[Tif_NonTIF],$A$4))</f>
        <v>60995095</v>
      </c>
      <c r="I309" s="8">
        <f>SUMPRODUCT(SUMIFS(TaxableValuation[Taxable Ag Land],TaxableValuation[Dist],$C309:$E309,TaxableValuation[Tif_NonTIF],$A$4))</f>
        <v>330865</v>
      </c>
      <c r="J309" s="8">
        <f>SUMPRODUCT(SUMIFS(TaxableValuation[Taxable Ag Building],TaxableValuation[Dist],$C309:$E309,TaxableValuation[Tif_NonTIF],$A$4))</f>
        <v>21445</v>
      </c>
      <c r="K309" s="8">
        <f>SUMPRODUCT(SUMIFS(TaxableValuation[Taxable Commercial],TaxableValuation[Dist],$C309:$E309,TaxableValuation[Tif_NonTIF],$A$4))</f>
        <v>112433820</v>
      </c>
      <c r="L309" s="8">
        <f>SUMPRODUCT(SUMIFS(TaxableValuation[Taxable Industrial],TaxableValuation[Dist],$C309:$E309,TaxableValuation[Tif_NonTIF],$A$4))</f>
        <v>9964879</v>
      </c>
      <c r="M309" s="8">
        <f>SUMPRODUCT(SUMIFS(TaxableValuation[Taxable Reserved],TaxableValuation[Dist],$C309:$E309,TaxableValuation[Tif_NonTIF],$A$4))</f>
        <v>0</v>
      </c>
      <c r="N309" s="8">
        <f>SUMPRODUCT(SUMIFS(TaxableValuation[Taxable Reserved2],TaxableValuation[Dist],$C309:$E309,TaxableValuation[Tif_NonTIF],$A$4))</f>
        <v>0</v>
      </c>
      <c r="O309" s="8">
        <f>SUMPRODUCT(SUMIFS(TaxableValuation[Taxable Railroads],TaxableValuation[Dist],$C309:$E309,TaxableValuation[Tif_NonTIF],$A$4))</f>
        <v>1035767</v>
      </c>
      <c r="P309" s="8">
        <f>SUMPRODUCT(SUMIFS(TaxableValuation[Taxable Utilities],TaxableValuation[Dist],$C309:$E309,TaxableValuation[Tif_NonTIF],$A$4))</f>
        <v>113546</v>
      </c>
      <c r="Q309" s="8">
        <f>SUMPRODUCT(SUMIFS(TaxableValuation[Taxable Other],TaxableValuation[Dist],$C309:$E309,TaxableValuation[Tif_NonTIF],$A$4))</f>
        <v>0</v>
      </c>
      <c r="R309" s="8">
        <f>SUMPRODUCT(SUMIFS(TaxableValuation[Taxable Gross],TaxableValuation[Dist],$C309:$E309,TaxableValuation[Tif_NonTIF],$A$4))</f>
        <v>184895417</v>
      </c>
      <c r="S309" s="8">
        <f>SUMPRODUCT(SUMIFS(TaxableValuation[Taxable Military Exempt],TaxableValuation[Dist],$C309:$E309,TaxableValuation[Tif_NonTIF],$A$4))</f>
        <v>424000</v>
      </c>
      <c r="T309" s="8">
        <f>SUMPRODUCT(SUMIFS(TaxableValuation[Taxable Homestead Exempt],TaxableValuation[Dist],$C309:$E309,TaxableValuation[Tif_NonTIF],$A$4))</f>
        <v>1573000</v>
      </c>
      <c r="U309" s="8">
        <f>SUMPRODUCT(SUMIFS(TaxableValuation[Taxable Net],TaxableValuation[Dist],$C309:$E309,TaxableValuation[Tif_NonTIF],$A$4))</f>
        <v>182898417</v>
      </c>
      <c r="V309" s="8">
        <f>SUMPRODUCT(SUMIFS(TaxableValuation[Taxable Gas &amp; Elec Utilities],TaxableValuation[Dist],$C309:$E309,TaxableValuation[Tif_NonTIF],$A$4))</f>
        <v>4439590</v>
      </c>
      <c r="W309" s="8">
        <f t="shared" si="4"/>
        <v>187338007</v>
      </c>
    </row>
    <row r="310" spans="1:23" x14ac:dyDescent="0.25">
      <c r="A310">
        <f>'Assessed Non-TIF_Combined'!A310</f>
        <v>2026</v>
      </c>
      <c r="B310" t="str">
        <f>'Assessed Non-TIF_Combined'!B310</f>
        <v>01</v>
      </c>
      <c r="C310" t="str">
        <f>'Assessed Non-TIF_Combined'!C310</f>
        <v>6943</v>
      </c>
      <c r="D310" t="str">
        <f>'Assessed Non-TIF_Combined'!D310</f>
        <v/>
      </c>
      <c r="E310" t="str">
        <f>'Assessed Non-TIF_Combined'!E310</f>
        <v/>
      </c>
      <c r="F310" t="str">
        <f>'Assessed Non-TIF_Combined'!F310</f>
        <v>6943</v>
      </c>
      <c r="G310" t="str">
        <f>'Assessed Non-TIF_Combined'!G310</f>
        <v>West Central</v>
      </c>
      <c r="H310" s="8">
        <f>SUMPRODUCT(SUMIFS(TaxableValuation[Taxable Residential],TaxableValuation[Dist],$C310:$E310,TaxableValuation[Tif_NonTIF],$A$4))</f>
        <v>53207235</v>
      </c>
      <c r="I310" s="8">
        <f>SUMPRODUCT(SUMIFS(TaxableValuation[Taxable Ag Land],TaxableValuation[Dist],$C310:$E310,TaxableValuation[Tif_NonTIF],$A$4))</f>
        <v>116134231</v>
      </c>
      <c r="J310" s="8">
        <f>SUMPRODUCT(SUMIFS(TaxableValuation[Taxable Ag Building],TaxableValuation[Dist],$C310:$E310,TaxableValuation[Tif_NonTIF],$A$4))</f>
        <v>9660982</v>
      </c>
      <c r="K310" s="8">
        <f>SUMPRODUCT(SUMIFS(TaxableValuation[Taxable Commercial],TaxableValuation[Dist],$C310:$E310,TaxableValuation[Tif_NonTIF],$A$4))</f>
        <v>5156360</v>
      </c>
      <c r="L310" s="8">
        <f>SUMPRODUCT(SUMIFS(TaxableValuation[Taxable Industrial],TaxableValuation[Dist],$C310:$E310,TaxableValuation[Tif_NonTIF],$A$4))</f>
        <v>63995</v>
      </c>
      <c r="M310" s="8">
        <f>SUMPRODUCT(SUMIFS(TaxableValuation[Taxable Reserved],TaxableValuation[Dist],$C310:$E310,TaxableValuation[Tif_NonTIF],$A$4))</f>
        <v>0</v>
      </c>
      <c r="N310" s="8">
        <f>SUMPRODUCT(SUMIFS(TaxableValuation[Taxable Reserved2],TaxableValuation[Dist],$C310:$E310,TaxableValuation[Tif_NonTIF],$A$4))</f>
        <v>0</v>
      </c>
      <c r="O310" s="8">
        <f>SUMPRODUCT(SUMIFS(TaxableValuation[Taxable Railroads],TaxableValuation[Dist],$C310:$E310,TaxableValuation[Tif_NonTIF],$A$4))</f>
        <v>0</v>
      </c>
      <c r="P310" s="8">
        <f>SUMPRODUCT(SUMIFS(TaxableValuation[Taxable Utilities],TaxableValuation[Dist],$C310:$E310,TaxableValuation[Tif_NonTIF],$A$4))</f>
        <v>11003543</v>
      </c>
      <c r="Q310" s="8">
        <f>SUMPRODUCT(SUMIFS(TaxableValuation[Taxable Other],TaxableValuation[Dist],$C310:$E310,TaxableValuation[Tif_NonTIF],$A$4))</f>
        <v>0</v>
      </c>
      <c r="R310" s="8">
        <f>SUMPRODUCT(SUMIFS(TaxableValuation[Taxable Gross],TaxableValuation[Dist],$C310:$E310,TaxableValuation[Tif_NonTIF],$A$4))</f>
        <v>195226346</v>
      </c>
      <c r="S310" s="8">
        <f>SUMPRODUCT(SUMIFS(TaxableValuation[Taxable Military Exempt],TaxableValuation[Dist],$C310:$E310,TaxableValuation[Tif_NonTIF],$A$4))</f>
        <v>348000</v>
      </c>
      <c r="T310" s="8">
        <f>SUMPRODUCT(SUMIFS(TaxableValuation[Taxable Homestead Exempt],TaxableValuation[Dist],$C310:$E310,TaxableValuation[Tif_NonTIF],$A$4))</f>
        <v>1059500</v>
      </c>
      <c r="U310" s="8">
        <f>SUMPRODUCT(SUMIFS(TaxableValuation[Taxable Net],TaxableValuation[Dist],$C310:$E310,TaxableValuation[Tif_NonTIF],$A$4))</f>
        <v>193818846</v>
      </c>
      <c r="V310" s="8">
        <f>SUMPRODUCT(SUMIFS(TaxableValuation[Taxable Gas &amp; Elec Utilities],TaxableValuation[Dist],$C310:$E310,TaxableValuation[Tif_NonTIF],$A$4))</f>
        <v>2502350</v>
      </c>
      <c r="W310" s="8">
        <f t="shared" si="4"/>
        <v>196321196</v>
      </c>
    </row>
    <row r="311" spans="1:23" x14ac:dyDescent="0.25">
      <c r="A311">
        <f>'Assessed Non-TIF_Combined'!A311</f>
        <v>2026</v>
      </c>
      <c r="B311" t="str">
        <f>'Assessed Non-TIF_Combined'!B311</f>
        <v>11</v>
      </c>
      <c r="C311" t="str">
        <f>'Assessed Non-TIF_Combined'!C311</f>
        <v>6264</v>
      </c>
      <c r="D311" t="str">
        <f>'Assessed Non-TIF_Combined'!D311</f>
        <v/>
      </c>
      <c r="E311" t="str">
        <f>'Assessed Non-TIF_Combined'!E311</f>
        <v/>
      </c>
      <c r="F311" t="str">
        <f>'Assessed Non-TIF_Combined'!F311</f>
        <v>6264</v>
      </c>
      <c r="G311" t="str">
        <f>'Assessed Non-TIF_Combined'!G311</f>
        <v>West Central Valley</v>
      </c>
      <c r="H311" s="8">
        <f>SUMPRODUCT(SUMIFS(TaxableValuation[Taxable Residential],TaxableValuation[Dist],$C311:$E311,TaxableValuation[Tif_NonTIF],$A$4))</f>
        <v>187064766</v>
      </c>
      <c r="I311" s="8">
        <f>SUMPRODUCT(SUMIFS(TaxableValuation[Taxable Ag Land],TaxableValuation[Dist],$C311:$E311,TaxableValuation[Tif_NonTIF],$A$4))</f>
        <v>133643499</v>
      </c>
      <c r="J311" s="8">
        <f>SUMPRODUCT(SUMIFS(TaxableValuation[Taxable Ag Building],TaxableValuation[Dist],$C311:$E311,TaxableValuation[Tif_NonTIF],$A$4))</f>
        <v>5514284</v>
      </c>
      <c r="K311" s="8">
        <f>SUMPRODUCT(SUMIFS(TaxableValuation[Taxable Commercial],TaxableValuation[Dist],$C311:$E311,TaxableValuation[Tif_NonTIF],$A$4))</f>
        <v>46441311</v>
      </c>
      <c r="L311" s="8">
        <f>SUMPRODUCT(SUMIFS(TaxableValuation[Taxable Industrial],TaxableValuation[Dist],$C311:$E311,TaxableValuation[Tif_NonTIF],$A$4))</f>
        <v>49081935</v>
      </c>
      <c r="M311" s="8">
        <f>SUMPRODUCT(SUMIFS(TaxableValuation[Taxable Reserved],TaxableValuation[Dist],$C311:$E311,TaxableValuation[Tif_NonTIF],$A$4))</f>
        <v>0</v>
      </c>
      <c r="N311" s="8">
        <f>SUMPRODUCT(SUMIFS(TaxableValuation[Taxable Reserved2],TaxableValuation[Dist],$C311:$E311,TaxableValuation[Tif_NonTIF],$A$4))</f>
        <v>0</v>
      </c>
      <c r="O311" s="8">
        <f>SUMPRODUCT(SUMIFS(TaxableValuation[Taxable Railroads],TaxableValuation[Dist],$C311:$E311,TaxableValuation[Tif_NonTIF],$A$4))</f>
        <v>4237275</v>
      </c>
      <c r="P311" s="8">
        <f>SUMPRODUCT(SUMIFS(TaxableValuation[Taxable Utilities],TaxableValuation[Dist],$C311:$E311,TaxableValuation[Tif_NonTIF],$A$4))</f>
        <v>160723631</v>
      </c>
      <c r="Q311" s="8">
        <f>SUMPRODUCT(SUMIFS(TaxableValuation[Taxable Other],TaxableValuation[Dist],$C311:$E311,TaxableValuation[Tif_NonTIF],$A$4))</f>
        <v>0</v>
      </c>
      <c r="R311" s="8">
        <f>SUMPRODUCT(SUMIFS(TaxableValuation[Taxable Gross],TaxableValuation[Dist],$C311:$E311,TaxableValuation[Tif_NonTIF],$A$4))</f>
        <v>586706701</v>
      </c>
      <c r="S311" s="8">
        <f>SUMPRODUCT(SUMIFS(TaxableValuation[Taxable Military Exempt],TaxableValuation[Dist],$C311:$E311,TaxableValuation[Tif_NonTIF],$A$4))</f>
        <v>1029559</v>
      </c>
      <c r="T311" s="8">
        <f>SUMPRODUCT(SUMIFS(TaxableValuation[Taxable Homestead Exempt],TaxableValuation[Dist],$C311:$E311,TaxableValuation[Tif_NonTIF],$A$4))</f>
        <v>3146000</v>
      </c>
      <c r="U311" s="8">
        <f>SUMPRODUCT(SUMIFS(TaxableValuation[Taxable Net],TaxableValuation[Dist],$C311:$E311,TaxableValuation[Tif_NonTIF],$A$4))</f>
        <v>582531142</v>
      </c>
      <c r="V311" s="8">
        <f>SUMPRODUCT(SUMIFS(TaxableValuation[Taxable Gas &amp; Elec Utilities],TaxableValuation[Dist],$C311:$E311,TaxableValuation[Tif_NonTIF],$A$4))</f>
        <v>37460097</v>
      </c>
      <c r="W311" s="8">
        <f t="shared" si="4"/>
        <v>619991239</v>
      </c>
    </row>
    <row r="312" spans="1:23" x14ac:dyDescent="0.25">
      <c r="A312">
        <f>'Assessed Non-TIF_Combined'!A312</f>
        <v>2026</v>
      </c>
      <c r="B312" t="str">
        <f>'Assessed Non-TIF_Combined'!B312</f>
        <v>01</v>
      </c>
      <c r="C312" t="str">
        <f>'Assessed Non-TIF_Combined'!C312</f>
        <v>6950</v>
      </c>
      <c r="D312" t="str">
        <f>'Assessed Non-TIF_Combined'!D312</f>
        <v/>
      </c>
      <c r="E312" t="str">
        <f>'Assessed Non-TIF_Combined'!E312</f>
        <v/>
      </c>
      <c r="F312" t="str">
        <f>'Assessed Non-TIF_Combined'!F312</f>
        <v>6950</v>
      </c>
      <c r="G312" t="str">
        <f>'Assessed Non-TIF_Combined'!G312</f>
        <v>West Delaware Co</v>
      </c>
      <c r="H312" s="8">
        <f>SUMPRODUCT(SUMIFS(TaxableValuation[Taxable Residential],TaxableValuation[Dist],$C312:$E312,TaxableValuation[Tif_NonTIF],$A$4))</f>
        <v>368403960</v>
      </c>
      <c r="I312" s="8">
        <f>SUMPRODUCT(SUMIFS(TaxableValuation[Taxable Ag Land],TaxableValuation[Dist],$C312:$E312,TaxableValuation[Tif_NonTIF],$A$4))</f>
        <v>172570584</v>
      </c>
      <c r="J312" s="8">
        <f>SUMPRODUCT(SUMIFS(TaxableValuation[Taxable Ag Building],TaxableValuation[Dist],$C312:$E312,TaxableValuation[Tif_NonTIF],$A$4))</f>
        <v>19826551</v>
      </c>
      <c r="K312" s="8">
        <f>SUMPRODUCT(SUMIFS(TaxableValuation[Taxable Commercial],TaxableValuation[Dist],$C312:$E312,TaxableValuation[Tif_NonTIF],$A$4))</f>
        <v>91847190</v>
      </c>
      <c r="L312" s="8">
        <f>SUMPRODUCT(SUMIFS(TaxableValuation[Taxable Industrial],TaxableValuation[Dist],$C312:$E312,TaxableValuation[Tif_NonTIF],$A$4))</f>
        <v>40715031</v>
      </c>
      <c r="M312" s="8">
        <f>SUMPRODUCT(SUMIFS(TaxableValuation[Taxable Reserved],TaxableValuation[Dist],$C312:$E312,TaxableValuation[Tif_NonTIF],$A$4))</f>
        <v>0</v>
      </c>
      <c r="N312" s="8">
        <f>SUMPRODUCT(SUMIFS(TaxableValuation[Taxable Reserved2],TaxableValuation[Dist],$C312:$E312,TaxableValuation[Tif_NonTIF],$A$4))</f>
        <v>0</v>
      </c>
      <c r="O312" s="8">
        <f>SUMPRODUCT(SUMIFS(TaxableValuation[Taxable Railroads],TaxableValuation[Dist],$C312:$E312,TaxableValuation[Tif_NonTIF],$A$4))</f>
        <v>6447907</v>
      </c>
      <c r="P312" s="8">
        <f>SUMPRODUCT(SUMIFS(TaxableValuation[Taxable Utilities],TaxableValuation[Dist],$C312:$E312,TaxableValuation[Tif_NonTIF],$A$4))</f>
        <v>32849431</v>
      </c>
      <c r="Q312" s="8">
        <f>SUMPRODUCT(SUMIFS(TaxableValuation[Taxable Other],TaxableValuation[Dist],$C312:$E312,TaxableValuation[Tif_NonTIF],$A$4))</f>
        <v>0</v>
      </c>
      <c r="R312" s="8">
        <f>SUMPRODUCT(SUMIFS(TaxableValuation[Taxable Gross],TaxableValuation[Dist],$C312:$E312,TaxableValuation[Tif_NonTIF],$A$4))</f>
        <v>732660654</v>
      </c>
      <c r="S312" s="8">
        <f>SUMPRODUCT(SUMIFS(TaxableValuation[Taxable Military Exempt],TaxableValuation[Dist],$C312:$E312,TaxableValuation[Tif_NonTIF],$A$4))</f>
        <v>1688601</v>
      </c>
      <c r="T312" s="8">
        <f>SUMPRODUCT(SUMIFS(TaxableValuation[Taxable Homestead Exempt],TaxableValuation[Dist],$C312:$E312,TaxableValuation[Tif_NonTIF],$A$4))</f>
        <v>6253142</v>
      </c>
      <c r="U312" s="8">
        <f>SUMPRODUCT(SUMIFS(TaxableValuation[Taxable Net],TaxableValuation[Dist],$C312:$E312,TaxableValuation[Tif_NonTIF],$A$4))</f>
        <v>724718911</v>
      </c>
      <c r="V312" s="8">
        <f>SUMPRODUCT(SUMIFS(TaxableValuation[Taxable Gas &amp; Elec Utilities],TaxableValuation[Dist],$C312:$E312,TaxableValuation[Tif_NonTIF],$A$4))</f>
        <v>14916111</v>
      </c>
      <c r="W312" s="8">
        <f t="shared" si="4"/>
        <v>739635022</v>
      </c>
    </row>
    <row r="313" spans="1:23" x14ac:dyDescent="0.25">
      <c r="A313">
        <f>'Assessed Non-TIF_Combined'!A313</f>
        <v>2026</v>
      </c>
      <c r="B313" t="str">
        <f>'Assessed Non-TIF_Combined'!B313</f>
        <v>11</v>
      </c>
      <c r="C313" t="str">
        <f>'Assessed Non-TIF_Combined'!C313</f>
        <v>6957</v>
      </c>
      <c r="D313" t="str">
        <f>'Assessed Non-TIF_Combined'!D313</f>
        <v/>
      </c>
      <c r="E313" t="str">
        <f>'Assessed Non-TIF_Combined'!E313</f>
        <v/>
      </c>
      <c r="F313" t="str">
        <f>'Assessed Non-TIF_Combined'!F313</f>
        <v>6957</v>
      </c>
      <c r="G313" t="str">
        <f>'Assessed Non-TIF_Combined'!G313</f>
        <v>West Des Moines</v>
      </c>
      <c r="H313" s="8">
        <f>SUMPRODUCT(SUMIFS(TaxableValuation[Taxable Residential],TaxableValuation[Dist],$C313:$E313,TaxableValuation[Tif_NonTIF],$A$4))</f>
        <v>3590775252</v>
      </c>
      <c r="I313" s="8">
        <f>SUMPRODUCT(SUMIFS(TaxableValuation[Taxable Ag Land],TaxableValuation[Dist],$C313:$E313,TaxableValuation[Tif_NonTIF],$A$4))</f>
        <v>2393090</v>
      </c>
      <c r="J313" s="8">
        <f>SUMPRODUCT(SUMIFS(TaxableValuation[Taxable Ag Building],TaxableValuation[Dist],$C313:$E313,TaxableValuation[Tif_NonTIF],$A$4))</f>
        <v>206098</v>
      </c>
      <c r="K313" s="8">
        <f>SUMPRODUCT(SUMIFS(TaxableValuation[Taxable Commercial],TaxableValuation[Dist],$C313:$E313,TaxableValuation[Tif_NonTIF],$A$4))</f>
        <v>2017719593</v>
      </c>
      <c r="L313" s="8">
        <f>SUMPRODUCT(SUMIFS(TaxableValuation[Taxable Industrial],TaxableValuation[Dist],$C313:$E313,TaxableValuation[Tif_NonTIF],$A$4))</f>
        <v>205964235</v>
      </c>
      <c r="M313" s="8">
        <f>SUMPRODUCT(SUMIFS(TaxableValuation[Taxable Reserved],TaxableValuation[Dist],$C313:$E313,TaxableValuation[Tif_NonTIF],$A$4))</f>
        <v>0</v>
      </c>
      <c r="N313" s="8">
        <f>SUMPRODUCT(SUMIFS(TaxableValuation[Taxable Reserved2],TaxableValuation[Dist],$C313:$E313,TaxableValuation[Tif_NonTIF],$A$4))</f>
        <v>0</v>
      </c>
      <c r="O313" s="8">
        <f>SUMPRODUCT(SUMIFS(TaxableValuation[Taxable Railroads],TaxableValuation[Dist],$C313:$E313,TaxableValuation[Tif_NonTIF],$A$4))</f>
        <v>6622292</v>
      </c>
      <c r="P313" s="8">
        <f>SUMPRODUCT(SUMIFS(TaxableValuation[Taxable Utilities],TaxableValuation[Dist],$C313:$E313,TaxableValuation[Tif_NonTIF],$A$4))</f>
        <v>8957842</v>
      </c>
      <c r="Q313" s="8">
        <f>SUMPRODUCT(SUMIFS(TaxableValuation[Taxable Other],TaxableValuation[Dist],$C313:$E313,TaxableValuation[Tif_NonTIF],$A$4))</f>
        <v>0</v>
      </c>
      <c r="R313" s="8">
        <f>SUMPRODUCT(SUMIFS(TaxableValuation[Taxable Gross],TaxableValuation[Dist],$C313:$E313,TaxableValuation[Tif_NonTIF],$A$4))</f>
        <v>5832638402</v>
      </c>
      <c r="S313" s="8">
        <f>SUMPRODUCT(SUMIFS(TaxableValuation[Taxable Military Exempt],TaxableValuation[Dist],$C313:$E313,TaxableValuation[Tif_NonTIF],$A$4))</f>
        <v>5745391</v>
      </c>
      <c r="T313" s="8">
        <f>SUMPRODUCT(SUMIFS(TaxableValuation[Taxable Homestead Exempt],TaxableValuation[Dist],$C313:$E313,TaxableValuation[Tif_NonTIF],$A$4))</f>
        <v>33098000</v>
      </c>
      <c r="U313" s="8">
        <f>SUMPRODUCT(SUMIFS(TaxableValuation[Taxable Net],TaxableValuation[Dist],$C313:$E313,TaxableValuation[Tif_NonTIF],$A$4))</f>
        <v>5793795011</v>
      </c>
      <c r="V313" s="8">
        <f>SUMPRODUCT(SUMIFS(TaxableValuation[Taxable Gas &amp; Elec Utilities],TaxableValuation[Dist],$C313:$E313,TaxableValuation[Tif_NonTIF],$A$4))</f>
        <v>81598606</v>
      </c>
      <c r="W313" s="8">
        <f t="shared" si="4"/>
        <v>5875393617</v>
      </c>
    </row>
    <row r="314" spans="1:23" x14ac:dyDescent="0.25">
      <c r="A314">
        <f>'Assessed Non-TIF_Combined'!A314</f>
        <v>2026</v>
      </c>
      <c r="B314" t="str">
        <f>'Assessed Non-TIF_Combined'!B314</f>
        <v>07</v>
      </c>
      <c r="C314" t="str">
        <f>'Assessed Non-TIF_Combined'!C314</f>
        <v>5922</v>
      </c>
      <c r="D314" t="str">
        <f>'Assessed Non-TIF_Combined'!D314</f>
        <v/>
      </c>
      <c r="E314" t="str">
        <f>'Assessed Non-TIF_Combined'!E314</f>
        <v/>
      </c>
      <c r="F314" t="str">
        <f>'Assessed Non-TIF_Combined'!F314</f>
        <v>5922</v>
      </c>
      <c r="G314" t="str">
        <f>'Assessed Non-TIF_Combined'!G314</f>
        <v>West Fork</v>
      </c>
      <c r="H314" s="8">
        <f>SUMPRODUCT(SUMIFS(TaxableValuation[Taxable Residential],TaxableValuation[Dist],$C314:$E314,TaxableValuation[Tif_NonTIF],$A$4))</f>
        <v>135013762</v>
      </c>
      <c r="I314" s="8">
        <f>SUMPRODUCT(SUMIFS(TaxableValuation[Taxable Ag Land],TaxableValuation[Dist],$C314:$E314,TaxableValuation[Tif_NonTIF],$A$4))</f>
        <v>259824737</v>
      </c>
      <c r="J314" s="8">
        <f>SUMPRODUCT(SUMIFS(TaxableValuation[Taxable Ag Building],TaxableValuation[Dist],$C314:$E314,TaxableValuation[Tif_NonTIF],$A$4))</f>
        <v>17008891</v>
      </c>
      <c r="K314" s="8">
        <f>SUMPRODUCT(SUMIFS(TaxableValuation[Taxable Commercial],TaxableValuation[Dist],$C314:$E314,TaxableValuation[Tif_NonTIF],$A$4))</f>
        <v>30246293</v>
      </c>
      <c r="L314" s="8">
        <f>SUMPRODUCT(SUMIFS(TaxableValuation[Taxable Industrial],TaxableValuation[Dist],$C314:$E314,TaxableValuation[Tif_NonTIF],$A$4))</f>
        <v>14709945</v>
      </c>
      <c r="M314" s="8">
        <f>SUMPRODUCT(SUMIFS(TaxableValuation[Taxable Reserved],TaxableValuation[Dist],$C314:$E314,TaxableValuation[Tif_NonTIF],$A$4))</f>
        <v>0</v>
      </c>
      <c r="N314" s="8">
        <f>SUMPRODUCT(SUMIFS(TaxableValuation[Taxable Reserved2],TaxableValuation[Dist],$C314:$E314,TaxableValuation[Tif_NonTIF],$A$4))</f>
        <v>0</v>
      </c>
      <c r="O314" s="8">
        <f>SUMPRODUCT(SUMIFS(TaxableValuation[Taxable Railroads],TaxableValuation[Dist],$C314:$E314,TaxableValuation[Tif_NonTIF],$A$4))</f>
        <v>25816496</v>
      </c>
      <c r="P314" s="8">
        <f>SUMPRODUCT(SUMIFS(TaxableValuation[Taxable Utilities],TaxableValuation[Dist],$C314:$E314,TaxableValuation[Tif_NonTIF],$A$4))</f>
        <v>8545304</v>
      </c>
      <c r="Q314" s="8">
        <f>SUMPRODUCT(SUMIFS(TaxableValuation[Taxable Other],TaxableValuation[Dist],$C314:$E314,TaxableValuation[Tif_NonTIF],$A$4))</f>
        <v>0</v>
      </c>
      <c r="R314" s="8">
        <f>SUMPRODUCT(SUMIFS(TaxableValuation[Taxable Gross],TaxableValuation[Dist],$C314:$E314,TaxableValuation[Tif_NonTIF],$A$4))</f>
        <v>491165428</v>
      </c>
      <c r="S314" s="8">
        <f>SUMPRODUCT(SUMIFS(TaxableValuation[Taxable Military Exempt],TaxableValuation[Dist],$C314:$E314,TaxableValuation[Tif_NonTIF],$A$4))</f>
        <v>780757</v>
      </c>
      <c r="T314" s="8">
        <f>SUMPRODUCT(SUMIFS(TaxableValuation[Taxable Homestead Exempt],TaxableValuation[Dist],$C314:$E314,TaxableValuation[Tif_NonTIF],$A$4))</f>
        <v>2703998</v>
      </c>
      <c r="U314" s="8">
        <f>SUMPRODUCT(SUMIFS(TaxableValuation[Taxable Net],TaxableValuation[Dist],$C314:$E314,TaxableValuation[Tif_NonTIF],$A$4))</f>
        <v>487680673</v>
      </c>
      <c r="V314" s="8">
        <f>SUMPRODUCT(SUMIFS(TaxableValuation[Taxable Gas &amp; Elec Utilities],TaxableValuation[Dist],$C314:$E314,TaxableValuation[Tif_NonTIF],$A$4))</f>
        <v>8006258</v>
      </c>
      <c r="W314" s="8">
        <f t="shared" si="4"/>
        <v>495686931</v>
      </c>
    </row>
    <row r="315" spans="1:23" x14ac:dyDescent="0.25">
      <c r="A315">
        <f>'Assessed Non-TIF_Combined'!A315</f>
        <v>2026</v>
      </c>
      <c r="B315" t="str">
        <f>'Assessed Non-TIF_Combined'!B315</f>
        <v>07</v>
      </c>
      <c r="C315" t="str">
        <f>'Assessed Non-TIF_Combined'!C315</f>
        <v>0819</v>
      </c>
      <c r="D315" t="str">
        <f>'Assessed Non-TIF_Combined'!D315</f>
        <v/>
      </c>
      <c r="E315" t="str">
        <f>'Assessed Non-TIF_Combined'!E315</f>
        <v/>
      </c>
      <c r="F315" t="str">
        <f>'Assessed Non-TIF_Combined'!F315</f>
        <v>0819</v>
      </c>
      <c r="G315" t="str">
        <f>'Assessed Non-TIF_Combined'!G315</f>
        <v>West Hancock</v>
      </c>
      <c r="H315" s="8">
        <f>SUMPRODUCT(SUMIFS(TaxableValuation[Taxable Residential],TaxableValuation[Dist],$C315:$E315,TaxableValuation[Tif_NonTIF],$A$4))</f>
        <v>99577607</v>
      </c>
      <c r="I315" s="8">
        <f>SUMPRODUCT(SUMIFS(TaxableValuation[Taxable Ag Land],TaxableValuation[Dist],$C315:$E315,TaxableValuation[Tif_NonTIF],$A$4))</f>
        <v>173064975</v>
      </c>
      <c r="J315" s="8">
        <f>SUMPRODUCT(SUMIFS(TaxableValuation[Taxable Ag Building],TaxableValuation[Dist],$C315:$E315,TaxableValuation[Tif_NonTIF],$A$4))</f>
        <v>14731635</v>
      </c>
      <c r="K315" s="8">
        <f>SUMPRODUCT(SUMIFS(TaxableValuation[Taxable Commercial],TaxableValuation[Dist],$C315:$E315,TaxableValuation[Tif_NonTIF],$A$4))</f>
        <v>40356965</v>
      </c>
      <c r="L315" s="8">
        <f>SUMPRODUCT(SUMIFS(TaxableValuation[Taxable Industrial],TaxableValuation[Dist],$C315:$E315,TaxableValuation[Tif_NonTIF],$A$4))</f>
        <v>29156318</v>
      </c>
      <c r="M315" s="8">
        <f>SUMPRODUCT(SUMIFS(TaxableValuation[Taxable Reserved],TaxableValuation[Dist],$C315:$E315,TaxableValuation[Tif_NonTIF],$A$4))</f>
        <v>0</v>
      </c>
      <c r="N315" s="8">
        <f>SUMPRODUCT(SUMIFS(TaxableValuation[Taxable Reserved2],TaxableValuation[Dist],$C315:$E315,TaxableValuation[Tif_NonTIF],$A$4))</f>
        <v>0</v>
      </c>
      <c r="O315" s="8">
        <f>SUMPRODUCT(SUMIFS(TaxableValuation[Taxable Railroads],TaxableValuation[Dist],$C315:$E315,TaxableValuation[Tif_NonTIF],$A$4))</f>
        <v>8930848</v>
      </c>
      <c r="P315" s="8">
        <f>SUMPRODUCT(SUMIFS(TaxableValuation[Taxable Utilities],TaxableValuation[Dist],$C315:$E315,TaxableValuation[Tif_NonTIF],$A$4))</f>
        <v>1326148</v>
      </c>
      <c r="Q315" s="8">
        <f>SUMPRODUCT(SUMIFS(TaxableValuation[Taxable Other],TaxableValuation[Dist],$C315:$E315,TaxableValuation[Tif_NonTIF],$A$4))</f>
        <v>0</v>
      </c>
      <c r="R315" s="8">
        <f>SUMPRODUCT(SUMIFS(TaxableValuation[Taxable Gross],TaxableValuation[Dist],$C315:$E315,TaxableValuation[Tif_NonTIF],$A$4))</f>
        <v>367144496</v>
      </c>
      <c r="S315" s="8">
        <f>SUMPRODUCT(SUMIFS(TaxableValuation[Taxable Military Exempt],TaxableValuation[Dist],$C315:$E315,TaxableValuation[Tif_NonTIF],$A$4))</f>
        <v>648911</v>
      </c>
      <c r="T315" s="8">
        <f>SUMPRODUCT(SUMIFS(TaxableValuation[Taxable Homestead Exempt],TaxableValuation[Dist],$C315:$E315,TaxableValuation[Tif_NonTIF],$A$4))</f>
        <v>2801500</v>
      </c>
      <c r="U315" s="8">
        <f>SUMPRODUCT(SUMIFS(TaxableValuation[Taxable Net],TaxableValuation[Dist],$C315:$E315,TaxableValuation[Tif_NonTIF],$A$4))</f>
        <v>363694085</v>
      </c>
      <c r="V315" s="8">
        <f>SUMPRODUCT(SUMIFS(TaxableValuation[Taxable Gas &amp; Elec Utilities],TaxableValuation[Dist],$C315:$E315,TaxableValuation[Tif_NonTIF],$A$4))</f>
        <v>4758351</v>
      </c>
      <c r="W315" s="8">
        <f t="shared" si="4"/>
        <v>368452436</v>
      </c>
    </row>
    <row r="316" spans="1:23" x14ac:dyDescent="0.25">
      <c r="A316">
        <f>'Assessed Non-TIF_Combined'!A316</f>
        <v>2026</v>
      </c>
      <c r="B316" t="str">
        <f>'Assessed Non-TIF_Combined'!B316</f>
        <v>13</v>
      </c>
      <c r="C316" t="str">
        <f>'Assessed Non-TIF_Combined'!C316</f>
        <v>6969</v>
      </c>
      <c r="D316" t="str">
        <f>'Assessed Non-TIF_Combined'!D316</f>
        <v/>
      </c>
      <c r="E316" t="str">
        <f>'Assessed Non-TIF_Combined'!E316</f>
        <v/>
      </c>
      <c r="F316" t="str">
        <f>'Assessed Non-TIF_Combined'!F316</f>
        <v>6969</v>
      </c>
      <c r="G316" t="str">
        <f>'Assessed Non-TIF_Combined'!G316</f>
        <v>West Harrison</v>
      </c>
      <c r="H316" s="8">
        <f>SUMPRODUCT(SUMIFS(TaxableValuation[Taxable Residential],TaxableValuation[Dist],$C316:$E316,TaxableValuation[Tif_NonTIF],$A$4))</f>
        <v>89033377</v>
      </c>
      <c r="I316" s="8">
        <f>SUMPRODUCT(SUMIFS(TaxableValuation[Taxable Ag Land],TaxableValuation[Dist],$C316:$E316,TaxableValuation[Tif_NonTIF],$A$4))</f>
        <v>169612509</v>
      </c>
      <c r="J316" s="8">
        <f>SUMPRODUCT(SUMIFS(TaxableValuation[Taxable Ag Building],TaxableValuation[Dist],$C316:$E316,TaxableValuation[Tif_NonTIF],$A$4))</f>
        <v>8032877</v>
      </c>
      <c r="K316" s="8">
        <f>SUMPRODUCT(SUMIFS(TaxableValuation[Taxable Commercial],TaxableValuation[Dist],$C316:$E316,TaxableValuation[Tif_NonTIF],$A$4))</f>
        <v>10430330</v>
      </c>
      <c r="L316" s="8">
        <f>SUMPRODUCT(SUMIFS(TaxableValuation[Taxable Industrial],TaxableValuation[Dist],$C316:$E316,TaxableValuation[Tif_NonTIF],$A$4))</f>
        <v>76760</v>
      </c>
      <c r="M316" s="8">
        <f>SUMPRODUCT(SUMIFS(TaxableValuation[Taxable Reserved],TaxableValuation[Dist],$C316:$E316,TaxableValuation[Tif_NonTIF],$A$4))</f>
        <v>0</v>
      </c>
      <c r="N316" s="8">
        <f>SUMPRODUCT(SUMIFS(TaxableValuation[Taxable Reserved2],TaxableValuation[Dist],$C316:$E316,TaxableValuation[Tif_NonTIF],$A$4))</f>
        <v>0</v>
      </c>
      <c r="O316" s="8">
        <f>SUMPRODUCT(SUMIFS(TaxableValuation[Taxable Railroads],TaxableValuation[Dist],$C316:$E316,TaxableValuation[Tif_NonTIF],$A$4))</f>
        <v>23367477</v>
      </c>
      <c r="P316" s="8">
        <f>SUMPRODUCT(SUMIFS(TaxableValuation[Taxable Utilities],TaxableValuation[Dist],$C316:$E316,TaxableValuation[Tif_NonTIF],$A$4))</f>
        <v>60463</v>
      </c>
      <c r="Q316" s="8">
        <f>SUMPRODUCT(SUMIFS(TaxableValuation[Taxable Other],TaxableValuation[Dist],$C316:$E316,TaxableValuation[Tif_NonTIF],$A$4))</f>
        <v>31</v>
      </c>
      <c r="R316" s="8">
        <f>SUMPRODUCT(SUMIFS(TaxableValuation[Taxable Gross],TaxableValuation[Dist],$C316:$E316,TaxableValuation[Tif_NonTIF],$A$4))</f>
        <v>300613824</v>
      </c>
      <c r="S316" s="8">
        <f>SUMPRODUCT(SUMIFS(TaxableValuation[Taxable Military Exempt],TaxableValuation[Dist],$C316:$E316,TaxableValuation[Tif_NonTIF],$A$4))</f>
        <v>592000</v>
      </c>
      <c r="T316" s="8">
        <f>SUMPRODUCT(SUMIFS(TaxableValuation[Taxable Homestead Exempt],TaxableValuation[Dist],$C316:$E316,TaxableValuation[Tif_NonTIF],$A$4))</f>
        <v>1046500</v>
      </c>
      <c r="U316" s="8">
        <f>SUMPRODUCT(SUMIFS(TaxableValuation[Taxable Net],TaxableValuation[Dist],$C316:$E316,TaxableValuation[Tif_NonTIF],$A$4))</f>
        <v>298975324</v>
      </c>
      <c r="V316" s="8">
        <f>SUMPRODUCT(SUMIFS(TaxableValuation[Taxable Gas &amp; Elec Utilities],TaxableValuation[Dist],$C316:$E316,TaxableValuation[Tif_NonTIF],$A$4))</f>
        <v>3790470</v>
      </c>
      <c r="W316" s="8">
        <f t="shared" si="4"/>
        <v>302765794</v>
      </c>
    </row>
    <row r="317" spans="1:23" x14ac:dyDescent="0.25">
      <c r="A317">
        <f>'Assessed Non-TIF_Combined'!A317</f>
        <v>2026</v>
      </c>
      <c r="B317" t="str">
        <f>'Assessed Non-TIF_Combined'!B317</f>
        <v>09</v>
      </c>
      <c r="C317" t="str">
        <f>'Assessed Non-TIF_Combined'!C317</f>
        <v>6975</v>
      </c>
      <c r="D317" t="str">
        <f>'Assessed Non-TIF_Combined'!D317</f>
        <v/>
      </c>
      <c r="E317" t="str">
        <f>'Assessed Non-TIF_Combined'!E317</f>
        <v/>
      </c>
      <c r="F317" t="str">
        <f>'Assessed Non-TIF_Combined'!F317</f>
        <v>6975</v>
      </c>
      <c r="G317" t="str">
        <f>'Assessed Non-TIF_Combined'!G317</f>
        <v>West Liberty</v>
      </c>
      <c r="H317" s="8">
        <f>SUMPRODUCT(SUMIFS(TaxableValuation[Taxable Residential],TaxableValuation[Dist],$C317:$E317,TaxableValuation[Tif_NonTIF],$A$4))</f>
        <v>190545699</v>
      </c>
      <c r="I317" s="8">
        <f>SUMPRODUCT(SUMIFS(TaxableValuation[Taxable Ag Land],TaxableValuation[Dist],$C317:$E317,TaxableValuation[Tif_NonTIF],$A$4))</f>
        <v>120073305</v>
      </c>
      <c r="J317" s="8">
        <f>SUMPRODUCT(SUMIFS(TaxableValuation[Taxable Ag Building],TaxableValuation[Dist],$C317:$E317,TaxableValuation[Tif_NonTIF],$A$4))</f>
        <v>10493978</v>
      </c>
      <c r="K317" s="8">
        <f>SUMPRODUCT(SUMIFS(TaxableValuation[Taxable Commercial],TaxableValuation[Dist],$C317:$E317,TaxableValuation[Tif_NonTIF],$A$4))</f>
        <v>19088062</v>
      </c>
      <c r="L317" s="8">
        <f>SUMPRODUCT(SUMIFS(TaxableValuation[Taxable Industrial],TaxableValuation[Dist],$C317:$E317,TaxableValuation[Tif_NonTIF],$A$4))</f>
        <v>6688605</v>
      </c>
      <c r="M317" s="8">
        <f>SUMPRODUCT(SUMIFS(TaxableValuation[Taxable Reserved],TaxableValuation[Dist],$C317:$E317,TaxableValuation[Tif_NonTIF],$A$4))</f>
        <v>0</v>
      </c>
      <c r="N317" s="8">
        <f>SUMPRODUCT(SUMIFS(TaxableValuation[Taxable Reserved2],TaxableValuation[Dist],$C317:$E317,TaxableValuation[Tif_NonTIF],$A$4))</f>
        <v>0</v>
      </c>
      <c r="O317" s="8">
        <f>SUMPRODUCT(SUMIFS(TaxableValuation[Taxable Railroads],TaxableValuation[Dist],$C317:$E317,TaxableValuation[Tif_NonTIF],$A$4))</f>
        <v>2338028</v>
      </c>
      <c r="P317" s="8">
        <f>SUMPRODUCT(SUMIFS(TaxableValuation[Taxable Utilities],TaxableValuation[Dist],$C317:$E317,TaxableValuation[Tif_NonTIF],$A$4))</f>
        <v>7686521</v>
      </c>
      <c r="Q317" s="8">
        <f>SUMPRODUCT(SUMIFS(TaxableValuation[Taxable Other],TaxableValuation[Dist],$C317:$E317,TaxableValuation[Tif_NonTIF],$A$4))</f>
        <v>0</v>
      </c>
      <c r="R317" s="8">
        <f>SUMPRODUCT(SUMIFS(TaxableValuation[Taxable Gross],TaxableValuation[Dist],$C317:$E317,TaxableValuation[Tif_NonTIF],$A$4))</f>
        <v>356914198</v>
      </c>
      <c r="S317" s="8">
        <f>SUMPRODUCT(SUMIFS(TaxableValuation[Taxable Military Exempt],TaxableValuation[Dist],$C317:$E317,TaxableValuation[Tif_NonTIF],$A$4))</f>
        <v>564000</v>
      </c>
      <c r="T317" s="8">
        <f>SUMPRODUCT(SUMIFS(TaxableValuation[Taxable Homestead Exempt],TaxableValuation[Dist],$C317:$E317,TaxableValuation[Tif_NonTIF],$A$4))</f>
        <v>1937000</v>
      </c>
      <c r="U317" s="8">
        <f>SUMPRODUCT(SUMIFS(TaxableValuation[Taxable Net],TaxableValuation[Dist],$C317:$E317,TaxableValuation[Tif_NonTIF],$A$4))</f>
        <v>354413198</v>
      </c>
      <c r="V317" s="8">
        <f>SUMPRODUCT(SUMIFS(TaxableValuation[Taxable Gas &amp; Elec Utilities],TaxableValuation[Dist],$C317:$E317,TaxableValuation[Tif_NonTIF],$A$4))</f>
        <v>5027732</v>
      </c>
      <c r="W317" s="8">
        <f t="shared" si="4"/>
        <v>359440930</v>
      </c>
    </row>
    <row r="318" spans="1:23" x14ac:dyDescent="0.25">
      <c r="A318">
        <f>'Assessed Non-TIF_Combined'!A318</f>
        <v>2026</v>
      </c>
      <c r="B318" t="str">
        <f>'Assessed Non-TIF_Combined'!B318</f>
        <v>12</v>
      </c>
      <c r="C318" t="str">
        <f>'Assessed Non-TIF_Combined'!C318</f>
        <v>6983</v>
      </c>
      <c r="D318" t="str">
        <f>'Assessed Non-TIF_Combined'!D318</f>
        <v/>
      </c>
      <c r="E318" t="str">
        <f>'Assessed Non-TIF_Combined'!E318</f>
        <v/>
      </c>
      <c r="F318" t="str">
        <f>'Assessed Non-TIF_Combined'!F318</f>
        <v>6983</v>
      </c>
      <c r="G318" t="str">
        <f>'Assessed Non-TIF_Combined'!G318</f>
        <v>West Lyon</v>
      </c>
      <c r="H318" s="8">
        <f>SUMPRODUCT(SUMIFS(TaxableValuation[Taxable Residential],TaxableValuation[Dist],$C318:$E318,TaxableValuation[Tif_NonTIF],$A$4))</f>
        <v>217310187</v>
      </c>
      <c r="I318" s="8">
        <f>SUMPRODUCT(SUMIFS(TaxableValuation[Taxable Ag Land],TaxableValuation[Dist],$C318:$E318,TaxableValuation[Tif_NonTIF],$A$4))</f>
        <v>181988685</v>
      </c>
      <c r="J318" s="8">
        <f>SUMPRODUCT(SUMIFS(TaxableValuation[Taxable Ag Building],TaxableValuation[Dist],$C318:$E318,TaxableValuation[Tif_NonTIF],$A$4))</f>
        <v>38347875</v>
      </c>
      <c r="K318" s="8">
        <f>SUMPRODUCT(SUMIFS(TaxableValuation[Taxable Commercial],TaxableValuation[Dist],$C318:$E318,TaxableValuation[Tif_NonTIF],$A$4))</f>
        <v>90318444</v>
      </c>
      <c r="L318" s="8">
        <f>SUMPRODUCT(SUMIFS(TaxableValuation[Taxable Industrial],TaxableValuation[Dist],$C318:$E318,TaxableValuation[Tif_NonTIF],$A$4))</f>
        <v>6628182</v>
      </c>
      <c r="M318" s="8">
        <f>SUMPRODUCT(SUMIFS(TaxableValuation[Taxable Reserved],TaxableValuation[Dist],$C318:$E318,TaxableValuation[Tif_NonTIF],$A$4))</f>
        <v>0</v>
      </c>
      <c r="N318" s="8">
        <f>SUMPRODUCT(SUMIFS(TaxableValuation[Taxable Reserved2],TaxableValuation[Dist],$C318:$E318,TaxableValuation[Tif_NonTIF],$A$4))</f>
        <v>0</v>
      </c>
      <c r="O318" s="8">
        <f>SUMPRODUCT(SUMIFS(TaxableValuation[Taxable Railroads],TaxableValuation[Dist],$C318:$E318,TaxableValuation[Tif_NonTIF],$A$4))</f>
        <v>14702651</v>
      </c>
      <c r="P318" s="8">
        <f>SUMPRODUCT(SUMIFS(TaxableValuation[Taxable Utilities],TaxableValuation[Dist],$C318:$E318,TaxableValuation[Tif_NonTIF],$A$4))</f>
        <v>36277804</v>
      </c>
      <c r="Q318" s="8">
        <f>SUMPRODUCT(SUMIFS(TaxableValuation[Taxable Other],TaxableValuation[Dist],$C318:$E318,TaxableValuation[Tif_NonTIF],$A$4))</f>
        <v>0</v>
      </c>
      <c r="R318" s="8">
        <f>SUMPRODUCT(SUMIFS(TaxableValuation[Taxable Gross],TaxableValuation[Dist],$C318:$E318,TaxableValuation[Tif_NonTIF],$A$4))</f>
        <v>585573828</v>
      </c>
      <c r="S318" s="8">
        <f>SUMPRODUCT(SUMIFS(TaxableValuation[Taxable Military Exempt],TaxableValuation[Dist],$C318:$E318,TaxableValuation[Tif_NonTIF],$A$4))</f>
        <v>504000</v>
      </c>
      <c r="T318" s="8">
        <f>SUMPRODUCT(SUMIFS(TaxableValuation[Taxable Homestead Exempt],TaxableValuation[Dist],$C318:$E318,TaxableValuation[Tif_NonTIF],$A$4))</f>
        <v>1287000</v>
      </c>
      <c r="U318" s="8">
        <f>SUMPRODUCT(SUMIFS(TaxableValuation[Taxable Net],TaxableValuation[Dist],$C318:$E318,TaxableValuation[Tif_NonTIF],$A$4))</f>
        <v>583782828</v>
      </c>
      <c r="V318" s="8">
        <f>SUMPRODUCT(SUMIFS(TaxableValuation[Taxable Gas &amp; Elec Utilities],TaxableValuation[Dist],$C318:$E318,TaxableValuation[Tif_NonTIF],$A$4))</f>
        <v>3078726</v>
      </c>
      <c r="W318" s="8">
        <f t="shared" si="4"/>
        <v>586861554</v>
      </c>
    </row>
    <row r="319" spans="1:23" x14ac:dyDescent="0.25">
      <c r="A319">
        <f>'Assessed Non-TIF_Combined'!A319</f>
        <v>2026</v>
      </c>
      <c r="B319" t="str">
        <f>'Assessed Non-TIF_Combined'!B319</f>
        <v>07</v>
      </c>
      <c r="C319" t="str">
        <f>'Assessed Non-TIF_Combined'!C319</f>
        <v>6985</v>
      </c>
      <c r="D319" t="str">
        <f>'Assessed Non-TIF_Combined'!D319</f>
        <v/>
      </c>
      <c r="E319" t="str">
        <f>'Assessed Non-TIF_Combined'!E319</f>
        <v/>
      </c>
      <c r="F319" t="str">
        <f>'Assessed Non-TIF_Combined'!F319</f>
        <v>6985</v>
      </c>
      <c r="G319" t="str">
        <f>'Assessed Non-TIF_Combined'!G319</f>
        <v>West Marshall</v>
      </c>
      <c r="H319" s="8">
        <f>SUMPRODUCT(SUMIFS(TaxableValuation[Taxable Residential],TaxableValuation[Dist],$C319:$E319,TaxableValuation[Tif_NonTIF],$A$4))</f>
        <v>155531715</v>
      </c>
      <c r="I319" s="8">
        <f>SUMPRODUCT(SUMIFS(TaxableValuation[Taxable Ag Land],TaxableValuation[Dist],$C319:$E319,TaxableValuation[Tif_NonTIF],$A$4))</f>
        <v>165037148</v>
      </c>
      <c r="J319" s="8">
        <f>SUMPRODUCT(SUMIFS(TaxableValuation[Taxable Ag Building],TaxableValuation[Dist],$C319:$E319,TaxableValuation[Tif_NonTIF],$A$4))</f>
        <v>16240107</v>
      </c>
      <c r="K319" s="8">
        <f>SUMPRODUCT(SUMIFS(TaxableValuation[Taxable Commercial],TaxableValuation[Dist],$C319:$E319,TaxableValuation[Tif_NonTIF],$A$4))</f>
        <v>17658314</v>
      </c>
      <c r="L319" s="8">
        <f>SUMPRODUCT(SUMIFS(TaxableValuation[Taxable Industrial],TaxableValuation[Dist],$C319:$E319,TaxableValuation[Tif_NonTIF],$A$4))</f>
        <v>0</v>
      </c>
      <c r="M319" s="8">
        <f>SUMPRODUCT(SUMIFS(TaxableValuation[Taxable Reserved],TaxableValuation[Dist],$C319:$E319,TaxableValuation[Tif_NonTIF],$A$4))</f>
        <v>0</v>
      </c>
      <c r="N319" s="8">
        <f>SUMPRODUCT(SUMIFS(TaxableValuation[Taxable Reserved2],TaxableValuation[Dist],$C319:$E319,TaxableValuation[Tif_NonTIF],$A$4))</f>
        <v>0</v>
      </c>
      <c r="O319" s="8">
        <f>SUMPRODUCT(SUMIFS(TaxableValuation[Taxable Railroads],TaxableValuation[Dist],$C319:$E319,TaxableValuation[Tif_NonTIF],$A$4))</f>
        <v>14629529</v>
      </c>
      <c r="P319" s="8">
        <f>SUMPRODUCT(SUMIFS(TaxableValuation[Taxable Utilities],TaxableValuation[Dist],$C319:$E319,TaxableValuation[Tif_NonTIF],$A$4))</f>
        <v>967386</v>
      </c>
      <c r="Q319" s="8">
        <f>SUMPRODUCT(SUMIFS(TaxableValuation[Taxable Other],TaxableValuation[Dist],$C319:$E319,TaxableValuation[Tif_NonTIF],$A$4))</f>
        <v>0</v>
      </c>
      <c r="R319" s="8">
        <f>SUMPRODUCT(SUMIFS(TaxableValuation[Taxable Gross],TaxableValuation[Dist],$C319:$E319,TaxableValuation[Tif_NonTIF],$A$4))</f>
        <v>370064199</v>
      </c>
      <c r="S319" s="8">
        <f>SUMPRODUCT(SUMIFS(TaxableValuation[Taxable Military Exempt],TaxableValuation[Dist],$C319:$E319,TaxableValuation[Tif_NonTIF],$A$4))</f>
        <v>4000</v>
      </c>
      <c r="T319" s="8">
        <f>SUMPRODUCT(SUMIFS(TaxableValuation[Taxable Homestead Exempt],TaxableValuation[Dist],$C319:$E319,TaxableValuation[Tif_NonTIF],$A$4))</f>
        <v>2080000</v>
      </c>
      <c r="U319" s="8">
        <f>SUMPRODUCT(SUMIFS(TaxableValuation[Taxable Net],TaxableValuation[Dist],$C319:$E319,TaxableValuation[Tif_NonTIF],$A$4))</f>
        <v>367980199</v>
      </c>
      <c r="V319" s="8">
        <f>SUMPRODUCT(SUMIFS(TaxableValuation[Taxable Gas &amp; Elec Utilities],TaxableValuation[Dist],$C319:$E319,TaxableValuation[Tif_NonTIF],$A$4))</f>
        <v>7700676</v>
      </c>
      <c r="W319" s="8">
        <f t="shared" si="4"/>
        <v>375680875</v>
      </c>
    </row>
    <row r="320" spans="1:23" x14ac:dyDescent="0.25">
      <c r="A320">
        <f>'Assessed Non-TIF_Combined'!A320</f>
        <v>2026</v>
      </c>
      <c r="B320" t="str">
        <f>'Assessed Non-TIF_Combined'!B320</f>
        <v>12</v>
      </c>
      <c r="C320" t="str">
        <f>'Assessed Non-TIF_Combined'!C320</f>
        <v>6987</v>
      </c>
      <c r="D320" t="str">
        <f>'Assessed Non-TIF_Combined'!D320</f>
        <v/>
      </c>
      <c r="E320" t="str">
        <f>'Assessed Non-TIF_Combined'!E320</f>
        <v/>
      </c>
      <c r="F320" t="str">
        <f>'Assessed Non-TIF_Combined'!F320</f>
        <v>6987</v>
      </c>
      <c r="G320" t="str">
        <f>'Assessed Non-TIF_Combined'!G320</f>
        <v>West Monona</v>
      </c>
      <c r="H320" s="8">
        <f>SUMPRODUCT(SUMIFS(TaxableValuation[Taxable Residential],TaxableValuation[Dist],$C320:$E320,TaxableValuation[Tif_NonTIF],$A$4))</f>
        <v>114345441</v>
      </c>
      <c r="I320" s="8">
        <f>SUMPRODUCT(SUMIFS(TaxableValuation[Taxable Ag Land],TaxableValuation[Dist],$C320:$E320,TaxableValuation[Tif_NonTIF],$A$4))</f>
        <v>197772895</v>
      </c>
      <c r="J320" s="8">
        <f>SUMPRODUCT(SUMIFS(TaxableValuation[Taxable Ag Building],TaxableValuation[Dist],$C320:$E320,TaxableValuation[Tif_NonTIF],$A$4))</f>
        <v>5625181</v>
      </c>
      <c r="K320" s="8">
        <f>SUMPRODUCT(SUMIFS(TaxableValuation[Taxable Commercial],TaxableValuation[Dist],$C320:$E320,TaxableValuation[Tif_NonTIF],$A$4))</f>
        <v>36106621</v>
      </c>
      <c r="L320" s="8">
        <f>SUMPRODUCT(SUMIFS(TaxableValuation[Taxable Industrial],TaxableValuation[Dist],$C320:$E320,TaxableValuation[Tif_NonTIF],$A$4))</f>
        <v>1891080</v>
      </c>
      <c r="M320" s="8">
        <f>SUMPRODUCT(SUMIFS(TaxableValuation[Taxable Reserved],TaxableValuation[Dist],$C320:$E320,TaxableValuation[Tif_NonTIF],$A$4))</f>
        <v>0</v>
      </c>
      <c r="N320" s="8">
        <f>SUMPRODUCT(SUMIFS(TaxableValuation[Taxable Reserved2],TaxableValuation[Dist],$C320:$E320,TaxableValuation[Tif_NonTIF],$A$4))</f>
        <v>0</v>
      </c>
      <c r="O320" s="8">
        <f>SUMPRODUCT(SUMIFS(TaxableValuation[Taxable Railroads],TaxableValuation[Dist],$C320:$E320,TaxableValuation[Tif_NonTIF],$A$4))</f>
        <v>19914013</v>
      </c>
      <c r="P320" s="8">
        <f>SUMPRODUCT(SUMIFS(TaxableValuation[Taxable Utilities],TaxableValuation[Dist],$C320:$E320,TaxableValuation[Tif_NonTIF],$A$4))</f>
        <v>1633040</v>
      </c>
      <c r="Q320" s="8">
        <f>SUMPRODUCT(SUMIFS(TaxableValuation[Taxable Other],TaxableValuation[Dist],$C320:$E320,TaxableValuation[Tif_NonTIF],$A$4))</f>
        <v>0</v>
      </c>
      <c r="R320" s="8">
        <f>SUMPRODUCT(SUMIFS(TaxableValuation[Taxable Gross],TaxableValuation[Dist],$C320:$E320,TaxableValuation[Tif_NonTIF],$A$4))</f>
        <v>377288271</v>
      </c>
      <c r="S320" s="8">
        <f>SUMPRODUCT(SUMIFS(TaxableValuation[Taxable Military Exempt],TaxableValuation[Dist],$C320:$E320,TaxableValuation[Tif_NonTIF],$A$4))</f>
        <v>864000</v>
      </c>
      <c r="T320" s="8">
        <f>SUMPRODUCT(SUMIFS(TaxableValuation[Taxable Homestead Exempt],TaxableValuation[Dist],$C320:$E320,TaxableValuation[Tif_NonTIF],$A$4))</f>
        <v>2151500</v>
      </c>
      <c r="U320" s="8">
        <f>SUMPRODUCT(SUMIFS(TaxableValuation[Taxable Net],TaxableValuation[Dist],$C320:$E320,TaxableValuation[Tif_NonTIF],$A$4))</f>
        <v>374272771</v>
      </c>
      <c r="V320" s="8">
        <f>SUMPRODUCT(SUMIFS(TaxableValuation[Taxable Gas &amp; Elec Utilities],TaxableValuation[Dist],$C320:$E320,TaxableValuation[Tif_NonTIF],$A$4))</f>
        <v>2436913</v>
      </c>
      <c r="W320" s="8">
        <f t="shared" si="4"/>
        <v>376709684</v>
      </c>
    </row>
    <row r="321" spans="1:23" x14ac:dyDescent="0.25">
      <c r="A321">
        <f>'Assessed Non-TIF_Combined'!A321</f>
        <v>2026</v>
      </c>
      <c r="B321" t="str">
        <f>'Assessed Non-TIF_Combined'!B321</f>
        <v>12</v>
      </c>
      <c r="C321" t="str">
        <f>'Assessed Non-TIF_Combined'!C321</f>
        <v>6990</v>
      </c>
      <c r="D321" t="str">
        <f>'Assessed Non-TIF_Combined'!D321</f>
        <v/>
      </c>
      <c r="E321" t="str">
        <f>'Assessed Non-TIF_Combined'!E321</f>
        <v/>
      </c>
      <c r="F321" t="str">
        <f>'Assessed Non-TIF_Combined'!F321</f>
        <v>6990</v>
      </c>
      <c r="G321" t="str">
        <f>'Assessed Non-TIF_Combined'!G321</f>
        <v>West Sioux</v>
      </c>
      <c r="H321" s="8">
        <f>SUMPRODUCT(SUMIFS(TaxableValuation[Taxable Residential],TaxableValuation[Dist],$C321:$E321,TaxableValuation[Tif_NonTIF],$A$4))</f>
        <v>103152329</v>
      </c>
      <c r="I321" s="8">
        <f>SUMPRODUCT(SUMIFS(TaxableValuation[Taxable Ag Land],TaxableValuation[Dist],$C321:$E321,TaxableValuation[Tif_NonTIF],$A$4))</f>
        <v>131196346</v>
      </c>
      <c r="J321" s="8">
        <f>SUMPRODUCT(SUMIFS(TaxableValuation[Taxable Ag Building],TaxableValuation[Dist],$C321:$E321,TaxableValuation[Tif_NonTIF],$A$4))</f>
        <v>14263364</v>
      </c>
      <c r="K321" s="8">
        <f>SUMPRODUCT(SUMIFS(TaxableValuation[Taxable Commercial],TaxableValuation[Dist],$C321:$E321,TaxableValuation[Tif_NonTIF],$A$4))</f>
        <v>17070035</v>
      </c>
      <c r="L321" s="8">
        <f>SUMPRODUCT(SUMIFS(TaxableValuation[Taxable Industrial],TaxableValuation[Dist],$C321:$E321,TaxableValuation[Tif_NonTIF],$A$4))</f>
        <v>3594970</v>
      </c>
      <c r="M321" s="8">
        <f>SUMPRODUCT(SUMIFS(TaxableValuation[Taxable Reserved],TaxableValuation[Dist],$C321:$E321,TaxableValuation[Tif_NonTIF],$A$4))</f>
        <v>0</v>
      </c>
      <c r="N321" s="8">
        <f>SUMPRODUCT(SUMIFS(TaxableValuation[Taxable Reserved2],TaxableValuation[Dist],$C321:$E321,TaxableValuation[Tif_NonTIF],$A$4))</f>
        <v>0</v>
      </c>
      <c r="O321" s="8">
        <f>SUMPRODUCT(SUMIFS(TaxableValuation[Taxable Railroads],TaxableValuation[Dist],$C321:$E321,TaxableValuation[Tif_NonTIF],$A$4))</f>
        <v>0</v>
      </c>
      <c r="P321" s="8">
        <f>SUMPRODUCT(SUMIFS(TaxableValuation[Taxable Utilities],TaxableValuation[Dist],$C321:$E321,TaxableValuation[Tif_NonTIF],$A$4))</f>
        <v>817206</v>
      </c>
      <c r="Q321" s="8">
        <f>SUMPRODUCT(SUMIFS(TaxableValuation[Taxable Other],TaxableValuation[Dist],$C321:$E321,TaxableValuation[Tif_NonTIF],$A$4))</f>
        <v>0</v>
      </c>
      <c r="R321" s="8">
        <f>SUMPRODUCT(SUMIFS(TaxableValuation[Taxable Gross],TaxableValuation[Dist],$C321:$E321,TaxableValuation[Tif_NonTIF],$A$4))</f>
        <v>270094250</v>
      </c>
      <c r="S321" s="8">
        <f>SUMPRODUCT(SUMIFS(TaxableValuation[Taxable Military Exempt],TaxableValuation[Dist],$C321:$E321,TaxableValuation[Tif_NonTIF],$A$4))</f>
        <v>627808</v>
      </c>
      <c r="T321" s="8">
        <f>SUMPRODUCT(SUMIFS(TaxableValuation[Taxable Homestead Exempt],TaxableValuation[Dist],$C321:$E321,TaxableValuation[Tif_NonTIF],$A$4))</f>
        <v>2655808</v>
      </c>
      <c r="U321" s="8">
        <f>SUMPRODUCT(SUMIFS(TaxableValuation[Taxable Net],TaxableValuation[Dist],$C321:$E321,TaxableValuation[Tif_NonTIF],$A$4))</f>
        <v>266810634</v>
      </c>
      <c r="V321" s="8">
        <f>SUMPRODUCT(SUMIFS(TaxableValuation[Taxable Gas &amp; Elec Utilities],TaxableValuation[Dist],$C321:$E321,TaxableValuation[Tif_NonTIF],$A$4))</f>
        <v>3100800</v>
      </c>
      <c r="W321" s="8">
        <f t="shared" si="4"/>
        <v>269911434</v>
      </c>
    </row>
    <row r="322" spans="1:23" x14ac:dyDescent="0.25">
      <c r="A322">
        <f>'Assessed Non-TIF_Combined'!A322</f>
        <v>2026</v>
      </c>
      <c r="B322" t="str">
        <f>'Assessed Non-TIF_Combined'!B322</f>
        <v>01</v>
      </c>
      <c r="C322" t="str">
        <f>'Assessed Non-TIF_Combined'!C322</f>
        <v>6961</v>
      </c>
      <c r="D322" t="str">
        <f>'Assessed Non-TIF_Combined'!D322</f>
        <v/>
      </c>
      <c r="E322" t="str">
        <f>'Assessed Non-TIF_Combined'!E322</f>
        <v/>
      </c>
      <c r="F322" t="str">
        <f>'Assessed Non-TIF_Combined'!F322</f>
        <v>6961</v>
      </c>
      <c r="G322" t="str">
        <f>'Assessed Non-TIF_Combined'!G322</f>
        <v>Western Dubuque Co</v>
      </c>
      <c r="H322" s="8">
        <f>SUMPRODUCT(SUMIFS(TaxableValuation[Taxable Residential],TaxableValuation[Dist],$C322:$E322,TaxableValuation[Tif_NonTIF],$A$4))</f>
        <v>1036714995</v>
      </c>
      <c r="I322" s="8">
        <f>SUMPRODUCT(SUMIFS(TaxableValuation[Taxable Ag Land],TaxableValuation[Dist],$C322:$E322,TaxableValuation[Tif_NonTIF],$A$4))</f>
        <v>407624902</v>
      </c>
      <c r="J322" s="8">
        <f>SUMPRODUCT(SUMIFS(TaxableValuation[Taxable Ag Building],TaxableValuation[Dist],$C322:$E322,TaxableValuation[Tif_NonTIF],$A$4))</f>
        <v>38919088</v>
      </c>
      <c r="K322" s="8">
        <f>SUMPRODUCT(SUMIFS(TaxableValuation[Taxable Commercial],TaxableValuation[Dist],$C322:$E322,TaxableValuation[Tif_NonTIF],$A$4))</f>
        <v>207175746</v>
      </c>
      <c r="L322" s="8">
        <f>SUMPRODUCT(SUMIFS(TaxableValuation[Taxable Industrial],TaxableValuation[Dist],$C322:$E322,TaxableValuation[Tif_NonTIF],$A$4))</f>
        <v>78273337</v>
      </c>
      <c r="M322" s="8">
        <f>SUMPRODUCT(SUMIFS(TaxableValuation[Taxable Reserved],TaxableValuation[Dist],$C322:$E322,TaxableValuation[Tif_NonTIF],$A$4))</f>
        <v>0</v>
      </c>
      <c r="N322" s="8">
        <f>SUMPRODUCT(SUMIFS(TaxableValuation[Taxable Reserved2],TaxableValuation[Dist],$C322:$E322,TaxableValuation[Tif_NonTIF],$A$4))</f>
        <v>0</v>
      </c>
      <c r="O322" s="8">
        <f>SUMPRODUCT(SUMIFS(TaxableValuation[Taxable Railroads],TaxableValuation[Dist],$C322:$E322,TaxableValuation[Tif_NonTIF],$A$4))</f>
        <v>5969284</v>
      </c>
      <c r="P322" s="8">
        <f>SUMPRODUCT(SUMIFS(TaxableValuation[Taxable Utilities],TaxableValuation[Dist],$C322:$E322,TaxableValuation[Tif_NonTIF],$A$4))</f>
        <v>15482552</v>
      </c>
      <c r="Q322" s="8">
        <f>SUMPRODUCT(SUMIFS(TaxableValuation[Taxable Other],TaxableValuation[Dist],$C322:$E322,TaxableValuation[Tif_NonTIF],$A$4))</f>
        <v>0</v>
      </c>
      <c r="R322" s="8">
        <f>SUMPRODUCT(SUMIFS(TaxableValuation[Taxable Gross],TaxableValuation[Dist],$C322:$E322,TaxableValuation[Tif_NonTIF],$A$4))</f>
        <v>1790159904</v>
      </c>
      <c r="S322" s="8">
        <f>SUMPRODUCT(SUMIFS(TaxableValuation[Taxable Military Exempt],TaxableValuation[Dist],$C322:$E322,TaxableValuation[Tif_NonTIF],$A$4))</f>
        <v>2884000</v>
      </c>
      <c r="T322" s="8">
        <f>SUMPRODUCT(SUMIFS(TaxableValuation[Taxable Homestead Exempt],TaxableValuation[Dist],$C322:$E322,TaxableValuation[Tif_NonTIF],$A$4))</f>
        <v>12135500</v>
      </c>
      <c r="U322" s="8">
        <f>SUMPRODUCT(SUMIFS(TaxableValuation[Taxable Net],TaxableValuation[Dist],$C322:$E322,TaxableValuation[Tif_NonTIF],$A$4))</f>
        <v>1775140404</v>
      </c>
      <c r="V322" s="8">
        <f>SUMPRODUCT(SUMIFS(TaxableValuation[Taxable Gas &amp; Elec Utilities],TaxableValuation[Dist],$C322:$E322,TaxableValuation[Tif_NonTIF],$A$4))</f>
        <v>19586458</v>
      </c>
      <c r="W322" s="8">
        <f t="shared" si="4"/>
        <v>1794726862</v>
      </c>
    </row>
    <row r="323" spans="1:23" x14ac:dyDescent="0.25">
      <c r="A323">
        <f>'Assessed Non-TIF_Combined'!A323</f>
        <v>2026</v>
      </c>
      <c r="B323" t="str">
        <f>'Assessed Non-TIF_Combined'!B323</f>
        <v>12</v>
      </c>
      <c r="C323" t="str">
        <f>'Assessed Non-TIF_Combined'!C323</f>
        <v>6992</v>
      </c>
      <c r="D323" t="str">
        <f>'Assessed Non-TIF_Combined'!D323</f>
        <v/>
      </c>
      <c r="E323" t="str">
        <f>'Assessed Non-TIF_Combined'!E323</f>
        <v/>
      </c>
      <c r="F323" t="str">
        <f>'Assessed Non-TIF_Combined'!F323</f>
        <v>6992</v>
      </c>
      <c r="G323" t="str">
        <f>'Assessed Non-TIF_Combined'!G323</f>
        <v>Westwood</v>
      </c>
      <c r="H323" s="8">
        <f>SUMPRODUCT(SUMIFS(TaxableValuation[Taxable Residential],TaxableValuation[Dist],$C323:$E323,TaxableValuation[Tif_NonTIF],$A$4))</f>
        <v>122370473</v>
      </c>
      <c r="I323" s="8">
        <f>SUMPRODUCT(SUMIFS(TaxableValuation[Taxable Ag Land],TaxableValuation[Dist],$C323:$E323,TaxableValuation[Tif_NonTIF],$A$4))</f>
        <v>187423481</v>
      </c>
      <c r="J323" s="8">
        <f>SUMPRODUCT(SUMIFS(TaxableValuation[Taxable Ag Building],TaxableValuation[Dist],$C323:$E323,TaxableValuation[Tif_NonTIF],$A$4))</f>
        <v>7062291</v>
      </c>
      <c r="K323" s="8">
        <f>SUMPRODUCT(SUMIFS(TaxableValuation[Taxable Commercial],TaxableValuation[Dist],$C323:$E323,TaxableValuation[Tif_NonTIF],$A$4))</f>
        <v>26348453</v>
      </c>
      <c r="L323" s="8">
        <f>SUMPRODUCT(SUMIFS(TaxableValuation[Taxable Industrial],TaxableValuation[Dist],$C323:$E323,TaxableValuation[Tif_NonTIF],$A$4))</f>
        <v>30876547</v>
      </c>
      <c r="M323" s="8">
        <f>SUMPRODUCT(SUMIFS(TaxableValuation[Taxable Reserved],TaxableValuation[Dist],$C323:$E323,TaxableValuation[Tif_NonTIF],$A$4))</f>
        <v>0</v>
      </c>
      <c r="N323" s="8">
        <f>SUMPRODUCT(SUMIFS(TaxableValuation[Taxable Reserved2],TaxableValuation[Dist],$C323:$E323,TaxableValuation[Tif_NonTIF],$A$4))</f>
        <v>0</v>
      </c>
      <c r="O323" s="8">
        <f>SUMPRODUCT(SUMIFS(TaxableValuation[Taxable Railroads],TaxableValuation[Dist],$C323:$E323,TaxableValuation[Tif_NonTIF],$A$4))</f>
        <v>15061453</v>
      </c>
      <c r="P323" s="8">
        <f>SUMPRODUCT(SUMIFS(TaxableValuation[Taxable Utilities],TaxableValuation[Dist],$C323:$E323,TaxableValuation[Tif_NonTIF],$A$4))</f>
        <v>2161819</v>
      </c>
      <c r="Q323" s="8">
        <f>SUMPRODUCT(SUMIFS(TaxableValuation[Taxable Other],TaxableValuation[Dist],$C323:$E323,TaxableValuation[Tif_NonTIF],$A$4))</f>
        <v>0</v>
      </c>
      <c r="R323" s="8">
        <f>SUMPRODUCT(SUMIFS(TaxableValuation[Taxable Gross],TaxableValuation[Dist],$C323:$E323,TaxableValuation[Tif_NonTIF],$A$4))</f>
        <v>391304517</v>
      </c>
      <c r="S323" s="8">
        <f>SUMPRODUCT(SUMIFS(TaxableValuation[Taxable Military Exempt],TaxableValuation[Dist],$C323:$E323,TaxableValuation[Tif_NonTIF],$A$4))</f>
        <v>660000</v>
      </c>
      <c r="T323" s="8">
        <f>SUMPRODUCT(SUMIFS(TaxableValuation[Taxable Homestead Exempt],TaxableValuation[Dist],$C323:$E323,TaxableValuation[Tif_NonTIF],$A$4))</f>
        <v>1267500</v>
      </c>
      <c r="U323" s="8">
        <f>SUMPRODUCT(SUMIFS(TaxableValuation[Taxable Net],TaxableValuation[Dist],$C323:$E323,TaxableValuation[Tif_NonTIF],$A$4))</f>
        <v>389377017</v>
      </c>
      <c r="V323" s="8">
        <f>SUMPRODUCT(SUMIFS(TaxableValuation[Taxable Gas &amp; Elec Utilities],TaxableValuation[Dist],$C323:$E323,TaxableValuation[Tif_NonTIF],$A$4))</f>
        <v>57046732</v>
      </c>
      <c r="W323" s="8">
        <f t="shared" si="4"/>
        <v>446423749</v>
      </c>
    </row>
    <row r="324" spans="1:23" x14ac:dyDescent="0.25">
      <c r="A324">
        <f>'Assessed Non-TIF_Combined'!A324</f>
        <v>2026</v>
      </c>
      <c r="B324" t="str">
        <f>'Assessed Non-TIF_Combined'!B324</f>
        <v>12</v>
      </c>
      <c r="C324" t="str">
        <f>'Assessed Non-TIF_Combined'!C324</f>
        <v>7002</v>
      </c>
      <c r="D324" t="str">
        <f>'Assessed Non-TIF_Combined'!D324</f>
        <v/>
      </c>
      <c r="E324" t="str">
        <f>'Assessed Non-TIF_Combined'!E324</f>
        <v/>
      </c>
      <c r="F324" t="str">
        <f>'Assessed Non-TIF_Combined'!F324</f>
        <v>7002</v>
      </c>
      <c r="G324" t="str">
        <f>'Assessed Non-TIF_Combined'!G324</f>
        <v>Whiting</v>
      </c>
      <c r="H324" s="8">
        <f>SUMPRODUCT(SUMIFS(TaxableValuation[Taxable Residential],TaxableValuation[Dist],$C324:$E324,TaxableValuation[Tif_NonTIF],$A$4))</f>
        <v>33553200</v>
      </c>
      <c r="I324" s="8">
        <f>SUMPRODUCT(SUMIFS(TaxableValuation[Taxable Ag Land],TaxableValuation[Dist],$C324:$E324,TaxableValuation[Tif_NonTIF],$A$4))</f>
        <v>101360634</v>
      </c>
      <c r="J324" s="8">
        <f>SUMPRODUCT(SUMIFS(TaxableValuation[Taxable Ag Building],TaxableValuation[Dist],$C324:$E324,TaxableValuation[Tif_NonTIF],$A$4))</f>
        <v>2356210</v>
      </c>
      <c r="K324" s="8">
        <f>SUMPRODUCT(SUMIFS(TaxableValuation[Taxable Commercial],TaxableValuation[Dist],$C324:$E324,TaxableValuation[Tif_NonTIF],$A$4))</f>
        <v>4002227</v>
      </c>
      <c r="L324" s="8">
        <f>SUMPRODUCT(SUMIFS(TaxableValuation[Taxable Industrial],TaxableValuation[Dist],$C324:$E324,TaxableValuation[Tif_NonTIF],$A$4))</f>
        <v>3547494</v>
      </c>
      <c r="M324" s="8">
        <f>SUMPRODUCT(SUMIFS(TaxableValuation[Taxable Reserved],TaxableValuation[Dist],$C324:$E324,TaxableValuation[Tif_NonTIF],$A$4))</f>
        <v>0</v>
      </c>
      <c r="N324" s="8">
        <f>SUMPRODUCT(SUMIFS(TaxableValuation[Taxable Reserved2],TaxableValuation[Dist],$C324:$E324,TaxableValuation[Tif_NonTIF],$A$4))</f>
        <v>0</v>
      </c>
      <c r="O324" s="8">
        <f>SUMPRODUCT(SUMIFS(TaxableValuation[Taxable Railroads],TaxableValuation[Dist],$C324:$E324,TaxableValuation[Tif_NonTIF],$A$4))</f>
        <v>10708913</v>
      </c>
      <c r="P324" s="8">
        <f>SUMPRODUCT(SUMIFS(TaxableValuation[Taxable Utilities],TaxableValuation[Dist],$C324:$E324,TaxableValuation[Tif_NonTIF],$A$4))</f>
        <v>3773151</v>
      </c>
      <c r="Q324" s="8">
        <f>SUMPRODUCT(SUMIFS(TaxableValuation[Taxable Other],TaxableValuation[Dist],$C324:$E324,TaxableValuation[Tif_NonTIF],$A$4))</f>
        <v>0</v>
      </c>
      <c r="R324" s="8">
        <f>SUMPRODUCT(SUMIFS(TaxableValuation[Taxable Gross],TaxableValuation[Dist],$C324:$E324,TaxableValuation[Tif_NonTIF],$A$4))</f>
        <v>159301829</v>
      </c>
      <c r="S324" s="8">
        <f>SUMPRODUCT(SUMIFS(TaxableValuation[Taxable Military Exempt],TaxableValuation[Dist],$C324:$E324,TaxableValuation[Tif_NonTIF],$A$4))</f>
        <v>176000</v>
      </c>
      <c r="T324" s="8">
        <f>SUMPRODUCT(SUMIFS(TaxableValuation[Taxable Homestead Exempt],TaxableValuation[Dist],$C324:$E324,TaxableValuation[Tif_NonTIF],$A$4))</f>
        <v>611000</v>
      </c>
      <c r="U324" s="8">
        <f>SUMPRODUCT(SUMIFS(TaxableValuation[Taxable Net],TaxableValuation[Dist],$C324:$E324,TaxableValuation[Tif_NonTIF],$A$4))</f>
        <v>158514829</v>
      </c>
      <c r="V324" s="8">
        <f>SUMPRODUCT(SUMIFS(TaxableValuation[Taxable Gas &amp; Elec Utilities],TaxableValuation[Dist],$C324:$E324,TaxableValuation[Tif_NonTIF],$A$4))</f>
        <v>929594</v>
      </c>
      <c r="W324" s="8">
        <f t="shared" si="4"/>
        <v>159444423</v>
      </c>
    </row>
    <row r="325" spans="1:23" x14ac:dyDescent="0.25">
      <c r="A325">
        <f>'Assessed Non-TIF_Combined'!A325</f>
        <v>2026</v>
      </c>
      <c r="B325" t="str">
        <f>'Assessed Non-TIF_Combined'!B325</f>
        <v>10</v>
      </c>
      <c r="C325" t="str">
        <f>'Assessed Non-TIF_Combined'!C325</f>
        <v>7029</v>
      </c>
      <c r="D325" t="str">
        <f>'Assessed Non-TIF_Combined'!D325</f>
        <v/>
      </c>
      <c r="E325" t="str">
        <f>'Assessed Non-TIF_Combined'!E325</f>
        <v/>
      </c>
      <c r="F325" t="str">
        <f>'Assessed Non-TIF_Combined'!F325</f>
        <v>7029</v>
      </c>
      <c r="G325" t="str">
        <f>'Assessed Non-TIF_Combined'!G325</f>
        <v>Williamsburg</v>
      </c>
      <c r="H325" s="8">
        <f>SUMPRODUCT(SUMIFS(TaxableValuation[Taxable Residential],TaxableValuation[Dist],$C325:$E325,TaxableValuation[Tif_NonTIF],$A$4))</f>
        <v>244986551</v>
      </c>
      <c r="I325" s="8">
        <f>SUMPRODUCT(SUMIFS(TaxableValuation[Taxable Ag Land],TaxableValuation[Dist],$C325:$E325,TaxableValuation[Tif_NonTIF],$A$4))</f>
        <v>148243670</v>
      </c>
      <c r="J325" s="8">
        <f>SUMPRODUCT(SUMIFS(TaxableValuation[Taxable Ag Building],TaxableValuation[Dist],$C325:$E325,TaxableValuation[Tif_NonTIF],$A$4))</f>
        <v>10978478</v>
      </c>
      <c r="K325" s="8">
        <f>SUMPRODUCT(SUMIFS(TaxableValuation[Taxable Commercial],TaxableValuation[Dist],$C325:$E325,TaxableValuation[Tif_NonTIF],$A$4))</f>
        <v>43878434</v>
      </c>
      <c r="L325" s="8">
        <f>SUMPRODUCT(SUMIFS(TaxableValuation[Taxable Industrial],TaxableValuation[Dist],$C325:$E325,TaxableValuation[Tif_NonTIF],$A$4))</f>
        <v>25039391</v>
      </c>
      <c r="M325" s="8">
        <f>SUMPRODUCT(SUMIFS(TaxableValuation[Taxable Reserved],TaxableValuation[Dist],$C325:$E325,TaxableValuation[Tif_NonTIF],$A$4))</f>
        <v>0</v>
      </c>
      <c r="N325" s="8">
        <f>SUMPRODUCT(SUMIFS(TaxableValuation[Taxable Reserved2],TaxableValuation[Dist],$C325:$E325,TaxableValuation[Tif_NonTIF],$A$4))</f>
        <v>0</v>
      </c>
      <c r="O325" s="8">
        <f>SUMPRODUCT(SUMIFS(TaxableValuation[Taxable Railroads],TaxableValuation[Dist],$C325:$E325,TaxableValuation[Tif_NonTIF],$A$4))</f>
        <v>0</v>
      </c>
      <c r="P325" s="8">
        <f>SUMPRODUCT(SUMIFS(TaxableValuation[Taxable Utilities],TaxableValuation[Dist],$C325:$E325,TaxableValuation[Tif_NonTIF],$A$4))</f>
        <v>3334562</v>
      </c>
      <c r="Q325" s="8">
        <f>SUMPRODUCT(SUMIFS(TaxableValuation[Taxable Other],TaxableValuation[Dist],$C325:$E325,TaxableValuation[Tif_NonTIF],$A$4))</f>
        <v>0</v>
      </c>
      <c r="R325" s="8">
        <f>SUMPRODUCT(SUMIFS(TaxableValuation[Taxable Gross],TaxableValuation[Dist],$C325:$E325,TaxableValuation[Tif_NonTIF],$A$4))</f>
        <v>476461086</v>
      </c>
      <c r="S325" s="8">
        <f>SUMPRODUCT(SUMIFS(TaxableValuation[Taxable Military Exempt],TaxableValuation[Dist],$C325:$E325,TaxableValuation[Tif_NonTIF],$A$4))</f>
        <v>900000</v>
      </c>
      <c r="T325" s="8">
        <f>SUMPRODUCT(SUMIFS(TaxableValuation[Taxable Homestead Exempt],TaxableValuation[Dist],$C325:$E325,TaxableValuation[Tif_NonTIF],$A$4))</f>
        <v>3068000</v>
      </c>
      <c r="U325" s="8">
        <f>SUMPRODUCT(SUMIFS(TaxableValuation[Taxable Net],TaxableValuation[Dist],$C325:$E325,TaxableValuation[Tif_NonTIF],$A$4))</f>
        <v>472493086</v>
      </c>
      <c r="V325" s="8">
        <f>SUMPRODUCT(SUMIFS(TaxableValuation[Taxable Gas &amp; Elec Utilities],TaxableValuation[Dist],$C325:$E325,TaxableValuation[Tif_NonTIF],$A$4))</f>
        <v>12857962</v>
      </c>
      <c r="W325" s="8">
        <f t="shared" si="4"/>
        <v>485351048</v>
      </c>
    </row>
    <row r="326" spans="1:23" x14ac:dyDescent="0.25">
      <c r="A326">
        <f>'Assessed Non-TIF_Combined'!A326</f>
        <v>2026</v>
      </c>
      <c r="B326" t="str">
        <f>'Assessed Non-TIF_Combined'!B326</f>
        <v>09</v>
      </c>
      <c r="C326" t="str">
        <f>'Assessed Non-TIF_Combined'!C326</f>
        <v>7038</v>
      </c>
      <c r="D326" t="str">
        <f>'Assessed Non-TIF_Combined'!D326</f>
        <v/>
      </c>
      <c r="E326" t="str">
        <f>'Assessed Non-TIF_Combined'!E326</f>
        <v/>
      </c>
      <c r="F326" t="str">
        <f>'Assessed Non-TIF_Combined'!F326</f>
        <v>7038</v>
      </c>
      <c r="G326" t="str">
        <f>'Assessed Non-TIF_Combined'!G326</f>
        <v>Wilton</v>
      </c>
      <c r="H326" s="8">
        <f>SUMPRODUCT(SUMIFS(TaxableValuation[Taxable Residential],TaxableValuation[Dist],$C326:$E326,TaxableValuation[Tif_NonTIF],$A$4))</f>
        <v>169474071</v>
      </c>
      <c r="I326" s="8">
        <f>SUMPRODUCT(SUMIFS(TaxableValuation[Taxable Ag Land],TaxableValuation[Dist],$C326:$E326,TaxableValuation[Tif_NonTIF],$A$4))</f>
        <v>77363623</v>
      </c>
      <c r="J326" s="8">
        <f>SUMPRODUCT(SUMIFS(TaxableValuation[Taxable Ag Building],TaxableValuation[Dist],$C326:$E326,TaxableValuation[Tif_NonTIF],$A$4))</f>
        <v>6533184</v>
      </c>
      <c r="K326" s="8">
        <f>SUMPRODUCT(SUMIFS(TaxableValuation[Taxable Commercial],TaxableValuation[Dist],$C326:$E326,TaxableValuation[Tif_NonTIF],$A$4))</f>
        <v>28156419</v>
      </c>
      <c r="L326" s="8">
        <f>SUMPRODUCT(SUMIFS(TaxableValuation[Taxable Industrial],TaxableValuation[Dist],$C326:$E326,TaxableValuation[Tif_NonTIF],$A$4))</f>
        <v>21971299</v>
      </c>
      <c r="M326" s="8">
        <f>SUMPRODUCT(SUMIFS(TaxableValuation[Taxable Reserved],TaxableValuation[Dist],$C326:$E326,TaxableValuation[Tif_NonTIF],$A$4))</f>
        <v>0</v>
      </c>
      <c r="N326" s="8">
        <f>SUMPRODUCT(SUMIFS(TaxableValuation[Taxable Reserved2],TaxableValuation[Dist],$C326:$E326,TaxableValuation[Tif_NonTIF],$A$4))</f>
        <v>0</v>
      </c>
      <c r="O326" s="8">
        <f>SUMPRODUCT(SUMIFS(TaxableValuation[Taxable Railroads],TaxableValuation[Dist],$C326:$E326,TaxableValuation[Tif_NonTIF],$A$4))</f>
        <v>2737778</v>
      </c>
      <c r="P326" s="8">
        <f>SUMPRODUCT(SUMIFS(TaxableValuation[Taxable Utilities],TaxableValuation[Dist],$C326:$E326,TaxableValuation[Tif_NonTIF],$A$4))</f>
        <v>6715060</v>
      </c>
      <c r="Q326" s="8">
        <f>SUMPRODUCT(SUMIFS(TaxableValuation[Taxable Other],TaxableValuation[Dist],$C326:$E326,TaxableValuation[Tif_NonTIF],$A$4))</f>
        <v>0</v>
      </c>
      <c r="R326" s="8">
        <f>SUMPRODUCT(SUMIFS(TaxableValuation[Taxable Gross],TaxableValuation[Dist],$C326:$E326,TaxableValuation[Tif_NonTIF],$A$4))</f>
        <v>312951434</v>
      </c>
      <c r="S326" s="8">
        <f>SUMPRODUCT(SUMIFS(TaxableValuation[Taxable Military Exempt],TaxableValuation[Dist],$C326:$E326,TaxableValuation[Tif_NonTIF],$A$4))</f>
        <v>724000</v>
      </c>
      <c r="T326" s="8">
        <f>SUMPRODUCT(SUMIFS(TaxableValuation[Taxable Homestead Exempt],TaxableValuation[Dist],$C326:$E326,TaxableValuation[Tif_NonTIF],$A$4))</f>
        <v>1989000</v>
      </c>
      <c r="U326" s="8">
        <f>SUMPRODUCT(SUMIFS(TaxableValuation[Taxable Net],TaxableValuation[Dist],$C326:$E326,TaxableValuation[Tif_NonTIF],$A$4))</f>
        <v>310238434</v>
      </c>
      <c r="V326" s="8">
        <f>SUMPRODUCT(SUMIFS(TaxableValuation[Taxable Gas &amp; Elec Utilities],TaxableValuation[Dist],$C326:$E326,TaxableValuation[Tif_NonTIF],$A$4))</f>
        <v>3115719</v>
      </c>
      <c r="W326" s="8">
        <f t="shared" si="4"/>
        <v>313354153</v>
      </c>
    </row>
    <row r="327" spans="1:23" x14ac:dyDescent="0.25">
      <c r="A327">
        <f>'Assessed Non-TIF_Combined'!A327</f>
        <v>2026</v>
      </c>
      <c r="B327" t="str">
        <f>'Assessed Non-TIF_Combined'!B327</f>
        <v>15</v>
      </c>
      <c r="C327" t="str">
        <f>'Assessed Non-TIF_Combined'!C327</f>
        <v>7047</v>
      </c>
      <c r="D327" t="str">
        <f>'Assessed Non-TIF_Combined'!D327</f>
        <v/>
      </c>
      <c r="E327" t="str">
        <f>'Assessed Non-TIF_Combined'!E327</f>
        <v/>
      </c>
      <c r="F327" t="str">
        <f>'Assessed Non-TIF_Combined'!F327</f>
        <v>7047</v>
      </c>
      <c r="G327" t="str">
        <f>'Assessed Non-TIF_Combined'!G327</f>
        <v>Winfield-Mt Union</v>
      </c>
      <c r="H327" s="8">
        <f>SUMPRODUCT(SUMIFS(TaxableValuation[Taxable Residential],TaxableValuation[Dist],$C327:$E327,TaxableValuation[Tif_NonTIF],$A$4))</f>
        <v>43825452</v>
      </c>
      <c r="I327" s="8">
        <f>SUMPRODUCT(SUMIFS(TaxableValuation[Taxable Ag Land],TaxableValuation[Dist],$C327:$E327,TaxableValuation[Tif_NonTIF],$A$4))</f>
        <v>78545492</v>
      </c>
      <c r="J327" s="8">
        <f>SUMPRODUCT(SUMIFS(TaxableValuation[Taxable Ag Building],TaxableValuation[Dist],$C327:$E327,TaxableValuation[Tif_NonTIF],$A$4))</f>
        <v>4220907</v>
      </c>
      <c r="K327" s="8">
        <f>SUMPRODUCT(SUMIFS(TaxableValuation[Taxable Commercial],TaxableValuation[Dist],$C327:$E327,TaxableValuation[Tif_NonTIF],$A$4))</f>
        <v>6162334</v>
      </c>
      <c r="L327" s="8">
        <f>SUMPRODUCT(SUMIFS(TaxableValuation[Taxable Industrial],TaxableValuation[Dist],$C327:$E327,TaxableValuation[Tif_NonTIF],$A$4))</f>
        <v>1236131</v>
      </c>
      <c r="M327" s="8">
        <f>SUMPRODUCT(SUMIFS(TaxableValuation[Taxable Reserved],TaxableValuation[Dist],$C327:$E327,TaxableValuation[Tif_NonTIF],$A$4))</f>
        <v>0</v>
      </c>
      <c r="N327" s="8">
        <f>SUMPRODUCT(SUMIFS(TaxableValuation[Taxable Reserved2],TaxableValuation[Dist],$C327:$E327,TaxableValuation[Tif_NonTIF],$A$4))</f>
        <v>0</v>
      </c>
      <c r="O327" s="8">
        <f>SUMPRODUCT(SUMIFS(TaxableValuation[Taxable Railroads],TaxableValuation[Dist],$C327:$E327,TaxableValuation[Tif_NonTIF],$A$4))</f>
        <v>0</v>
      </c>
      <c r="P327" s="8">
        <f>SUMPRODUCT(SUMIFS(TaxableValuation[Taxable Utilities],TaxableValuation[Dist],$C327:$E327,TaxableValuation[Tif_NonTIF],$A$4))</f>
        <v>581919</v>
      </c>
      <c r="Q327" s="8">
        <f>SUMPRODUCT(SUMIFS(TaxableValuation[Taxable Other],TaxableValuation[Dist],$C327:$E327,TaxableValuation[Tif_NonTIF],$A$4))</f>
        <v>0</v>
      </c>
      <c r="R327" s="8">
        <f>SUMPRODUCT(SUMIFS(TaxableValuation[Taxable Gross],TaxableValuation[Dist],$C327:$E327,TaxableValuation[Tif_NonTIF],$A$4))</f>
        <v>134572235</v>
      </c>
      <c r="S327" s="8">
        <f>SUMPRODUCT(SUMIFS(TaxableValuation[Taxable Military Exempt],TaxableValuation[Dist],$C327:$E327,TaxableValuation[Tif_NonTIF],$A$4))</f>
        <v>264000</v>
      </c>
      <c r="T327" s="8">
        <f>SUMPRODUCT(SUMIFS(TaxableValuation[Taxable Homestead Exempt],TaxableValuation[Dist],$C327:$E327,TaxableValuation[Tif_NonTIF],$A$4))</f>
        <v>477750</v>
      </c>
      <c r="U327" s="8">
        <f>SUMPRODUCT(SUMIFS(TaxableValuation[Taxable Net],TaxableValuation[Dist],$C327:$E327,TaxableValuation[Tif_NonTIF],$A$4))</f>
        <v>133830485</v>
      </c>
      <c r="V327" s="8">
        <f>SUMPRODUCT(SUMIFS(TaxableValuation[Taxable Gas &amp; Elec Utilities],TaxableValuation[Dist],$C327:$E327,TaxableValuation[Tif_NonTIF],$A$4))</f>
        <v>1922906</v>
      </c>
      <c r="W327" s="8">
        <f t="shared" si="4"/>
        <v>135753391</v>
      </c>
    </row>
    <row r="328" spans="1:23" x14ac:dyDescent="0.25">
      <c r="A328">
        <f>'Assessed Non-TIF_Combined'!A328</f>
        <v>2026</v>
      </c>
      <c r="B328" t="str">
        <f>'Assessed Non-TIF_Combined'!B328</f>
        <v>11</v>
      </c>
      <c r="C328" t="str">
        <f>'Assessed Non-TIF_Combined'!C328</f>
        <v>7056</v>
      </c>
      <c r="D328" t="str">
        <f>'Assessed Non-TIF_Combined'!D328</f>
        <v/>
      </c>
      <c r="E328" t="str">
        <f>'Assessed Non-TIF_Combined'!E328</f>
        <v/>
      </c>
      <c r="F328" t="str">
        <f>'Assessed Non-TIF_Combined'!F328</f>
        <v>7056</v>
      </c>
      <c r="G328" t="str">
        <f>'Assessed Non-TIF_Combined'!G328</f>
        <v>Winterset</v>
      </c>
      <c r="H328" s="8">
        <f>SUMPRODUCT(SUMIFS(TaxableValuation[Taxable Residential],TaxableValuation[Dist],$C328:$E328,TaxableValuation[Tif_NonTIF],$A$4))</f>
        <v>477111820</v>
      </c>
      <c r="I328" s="8">
        <f>SUMPRODUCT(SUMIFS(TaxableValuation[Taxable Ag Land],TaxableValuation[Dist],$C328:$E328,TaxableValuation[Tif_NonTIF],$A$4))</f>
        <v>121209154</v>
      </c>
      <c r="J328" s="8">
        <f>SUMPRODUCT(SUMIFS(TaxableValuation[Taxable Ag Building],TaxableValuation[Dist],$C328:$E328,TaxableValuation[Tif_NonTIF],$A$4))</f>
        <v>12194459</v>
      </c>
      <c r="K328" s="8">
        <f>SUMPRODUCT(SUMIFS(TaxableValuation[Taxable Commercial],TaxableValuation[Dist],$C328:$E328,TaxableValuation[Tif_NonTIF],$A$4))</f>
        <v>63344310</v>
      </c>
      <c r="L328" s="8">
        <f>SUMPRODUCT(SUMIFS(TaxableValuation[Taxable Industrial],TaxableValuation[Dist],$C328:$E328,TaxableValuation[Tif_NonTIF],$A$4))</f>
        <v>7340529</v>
      </c>
      <c r="M328" s="8">
        <f>SUMPRODUCT(SUMIFS(TaxableValuation[Taxable Reserved],TaxableValuation[Dist],$C328:$E328,TaxableValuation[Tif_NonTIF],$A$4))</f>
        <v>0</v>
      </c>
      <c r="N328" s="8">
        <f>SUMPRODUCT(SUMIFS(TaxableValuation[Taxable Reserved2],TaxableValuation[Dist],$C328:$E328,TaxableValuation[Tif_NonTIF],$A$4))</f>
        <v>0</v>
      </c>
      <c r="O328" s="8">
        <f>SUMPRODUCT(SUMIFS(TaxableValuation[Taxable Railroads],TaxableValuation[Dist],$C328:$E328,TaxableValuation[Tif_NonTIF],$A$4))</f>
        <v>0</v>
      </c>
      <c r="P328" s="8">
        <f>SUMPRODUCT(SUMIFS(TaxableValuation[Taxable Utilities],TaxableValuation[Dist],$C328:$E328,TaxableValuation[Tif_NonTIF],$A$4))</f>
        <v>13410052</v>
      </c>
      <c r="Q328" s="8">
        <f>SUMPRODUCT(SUMIFS(TaxableValuation[Taxable Other],TaxableValuation[Dist],$C328:$E328,TaxableValuation[Tif_NonTIF],$A$4))</f>
        <v>0</v>
      </c>
      <c r="R328" s="8">
        <f>SUMPRODUCT(SUMIFS(TaxableValuation[Taxable Gross],TaxableValuation[Dist],$C328:$E328,TaxableValuation[Tif_NonTIF],$A$4))</f>
        <v>694610324</v>
      </c>
      <c r="S328" s="8">
        <f>SUMPRODUCT(SUMIFS(TaxableValuation[Taxable Military Exempt],TaxableValuation[Dist],$C328:$E328,TaxableValuation[Tif_NonTIF],$A$4))</f>
        <v>1708000</v>
      </c>
      <c r="T328" s="8">
        <f>SUMPRODUCT(SUMIFS(TaxableValuation[Taxable Homestead Exempt],TaxableValuation[Dist],$C328:$E328,TaxableValuation[Tif_NonTIF],$A$4))</f>
        <v>2382250</v>
      </c>
      <c r="U328" s="8">
        <f>SUMPRODUCT(SUMIFS(TaxableValuation[Taxable Net],TaxableValuation[Dist],$C328:$E328,TaxableValuation[Tif_NonTIF],$A$4))</f>
        <v>690520074</v>
      </c>
      <c r="V328" s="8">
        <f>SUMPRODUCT(SUMIFS(TaxableValuation[Taxable Gas &amp; Elec Utilities],TaxableValuation[Dist],$C328:$E328,TaxableValuation[Tif_NonTIF],$A$4))</f>
        <v>28786956</v>
      </c>
      <c r="W328" s="8">
        <f t="shared" ref="W328:W331" si="5">SUM(U328:V328)</f>
        <v>719307030</v>
      </c>
    </row>
    <row r="329" spans="1:23" x14ac:dyDescent="0.25">
      <c r="A329">
        <f>'Assessed Non-TIF_Combined'!A329</f>
        <v>2026</v>
      </c>
      <c r="B329" t="str">
        <f>'Assessed Non-TIF_Combined'!B329</f>
        <v>13</v>
      </c>
      <c r="C329" t="str">
        <f>'Assessed Non-TIF_Combined'!C329</f>
        <v>7092</v>
      </c>
      <c r="D329" t="str">
        <f>'Assessed Non-TIF_Combined'!D329</f>
        <v/>
      </c>
      <c r="E329" t="str">
        <f>'Assessed Non-TIF_Combined'!E329</f>
        <v/>
      </c>
      <c r="F329" t="str">
        <f>'Assessed Non-TIF_Combined'!F329</f>
        <v>7092</v>
      </c>
      <c r="G329" t="str">
        <f>'Assessed Non-TIF_Combined'!G329</f>
        <v>Woodbine</v>
      </c>
      <c r="H329" s="8">
        <f>SUMPRODUCT(SUMIFS(TaxableValuation[Taxable Residential],TaxableValuation[Dist],$C329:$E329,TaxableValuation[Tif_NonTIF],$A$4))</f>
        <v>94644416</v>
      </c>
      <c r="I329" s="8">
        <f>SUMPRODUCT(SUMIFS(TaxableValuation[Taxable Ag Land],TaxableValuation[Dist],$C329:$E329,TaxableValuation[Tif_NonTIF],$A$4))</f>
        <v>107102685</v>
      </c>
      <c r="J329" s="8">
        <f>SUMPRODUCT(SUMIFS(TaxableValuation[Taxable Ag Building],TaxableValuation[Dist],$C329:$E329,TaxableValuation[Tif_NonTIF],$A$4))</f>
        <v>5133511</v>
      </c>
      <c r="K329" s="8">
        <f>SUMPRODUCT(SUMIFS(TaxableValuation[Taxable Commercial],TaxableValuation[Dist],$C329:$E329,TaxableValuation[Tif_NonTIF],$A$4))</f>
        <v>11989482</v>
      </c>
      <c r="L329" s="8">
        <f>SUMPRODUCT(SUMIFS(TaxableValuation[Taxable Industrial],TaxableValuation[Dist],$C329:$E329,TaxableValuation[Tif_NonTIF],$A$4))</f>
        <v>3028034</v>
      </c>
      <c r="M329" s="8">
        <f>SUMPRODUCT(SUMIFS(TaxableValuation[Taxable Reserved],TaxableValuation[Dist],$C329:$E329,TaxableValuation[Tif_NonTIF],$A$4))</f>
        <v>0</v>
      </c>
      <c r="N329" s="8">
        <f>SUMPRODUCT(SUMIFS(TaxableValuation[Taxable Reserved2],TaxableValuation[Dist],$C329:$E329,TaxableValuation[Tif_NonTIF],$A$4))</f>
        <v>0</v>
      </c>
      <c r="O329" s="8">
        <f>SUMPRODUCT(SUMIFS(TaxableValuation[Taxable Railroads],TaxableValuation[Dist],$C329:$E329,TaxableValuation[Tif_NonTIF],$A$4))</f>
        <v>15325999</v>
      </c>
      <c r="P329" s="8">
        <f>SUMPRODUCT(SUMIFS(TaxableValuation[Taxable Utilities],TaxableValuation[Dist],$C329:$E329,TaxableValuation[Tif_NonTIF],$A$4))</f>
        <v>400242</v>
      </c>
      <c r="Q329" s="8">
        <f>SUMPRODUCT(SUMIFS(TaxableValuation[Taxable Other],TaxableValuation[Dist],$C329:$E329,TaxableValuation[Tif_NonTIF],$A$4))</f>
        <v>1</v>
      </c>
      <c r="R329" s="8">
        <f>SUMPRODUCT(SUMIFS(TaxableValuation[Taxable Gross],TaxableValuation[Dist],$C329:$E329,TaxableValuation[Tif_NonTIF],$A$4))</f>
        <v>237624370</v>
      </c>
      <c r="S329" s="8">
        <f>SUMPRODUCT(SUMIFS(TaxableValuation[Taxable Military Exempt],TaxableValuation[Dist],$C329:$E329,TaxableValuation[Tif_NonTIF],$A$4))</f>
        <v>436000</v>
      </c>
      <c r="T329" s="8">
        <f>SUMPRODUCT(SUMIFS(TaxableValuation[Taxable Homestead Exempt],TaxableValuation[Dist],$C329:$E329,TaxableValuation[Tif_NonTIF],$A$4))</f>
        <v>1072500</v>
      </c>
      <c r="U329" s="8">
        <f>SUMPRODUCT(SUMIFS(TaxableValuation[Taxable Net],TaxableValuation[Dist],$C329:$E329,TaxableValuation[Tif_NonTIF],$A$4))</f>
        <v>236115870</v>
      </c>
      <c r="V329" s="8">
        <f>SUMPRODUCT(SUMIFS(TaxableValuation[Taxable Gas &amp; Elec Utilities],TaxableValuation[Dist],$C329:$E329,TaxableValuation[Tif_NonTIF],$A$4))</f>
        <v>2018433</v>
      </c>
      <c r="W329" s="8">
        <f t="shared" si="5"/>
        <v>238134303</v>
      </c>
    </row>
    <row r="330" spans="1:23" x14ac:dyDescent="0.25">
      <c r="A330">
        <f>'Assessed Non-TIF_Combined'!A330</f>
        <v>2026</v>
      </c>
      <c r="B330" t="str">
        <f>'Assessed Non-TIF_Combined'!B330</f>
        <v>12</v>
      </c>
      <c r="C330" t="str">
        <f>'Assessed Non-TIF_Combined'!C330</f>
        <v>7098</v>
      </c>
      <c r="D330" t="str">
        <f>'Assessed Non-TIF_Combined'!D330</f>
        <v/>
      </c>
      <c r="E330" t="str">
        <f>'Assessed Non-TIF_Combined'!E330</f>
        <v/>
      </c>
      <c r="F330" t="str">
        <f>'Assessed Non-TIF_Combined'!F330</f>
        <v>7098</v>
      </c>
      <c r="G330" t="str">
        <f>'Assessed Non-TIF_Combined'!G330</f>
        <v>Woodbury Central</v>
      </c>
      <c r="H330" s="8">
        <f>SUMPRODUCT(SUMIFS(TaxableValuation[Taxable Residential],TaxableValuation[Dist],$C330:$E330,TaxableValuation[Tif_NonTIF],$A$4))</f>
        <v>113666801</v>
      </c>
      <c r="I330" s="8">
        <f>SUMPRODUCT(SUMIFS(TaxableValuation[Taxable Ag Land],TaxableValuation[Dist],$C330:$E330,TaxableValuation[Tif_NonTIF],$A$4))</f>
        <v>118553336</v>
      </c>
      <c r="J330" s="8">
        <f>SUMPRODUCT(SUMIFS(TaxableValuation[Taxable Ag Building],TaxableValuation[Dist],$C330:$E330,TaxableValuation[Tif_NonTIF],$A$4))</f>
        <v>6155456</v>
      </c>
      <c r="K330" s="8">
        <f>SUMPRODUCT(SUMIFS(TaxableValuation[Taxable Commercial],TaxableValuation[Dist],$C330:$E330,TaxableValuation[Tif_NonTIF],$A$4))</f>
        <v>11121835</v>
      </c>
      <c r="L330" s="8">
        <f>SUMPRODUCT(SUMIFS(TaxableValuation[Taxable Industrial],TaxableValuation[Dist],$C330:$E330,TaxableValuation[Tif_NonTIF],$A$4))</f>
        <v>17051</v>
      </c>
      <c r="M330" s="8">
        <f>SUMPRODUCT(SUMIFS(TaxableValuation[Taxable Reserved],TaxableValuation[Dist],$C330:$E330,TaxableValuation[Tif_NonTIF],$A$4))</f>
        <v>0</v>
      </c>
      <c r="N330" s="8">
        <f>SUMPRODUCT(SUMIFS(TaxableValuation[Taxable Reserved2],TaxableValuation[Dist],$C330:$E330,TaxableValuation[Tif_NonTIF],$A$4))</f>
        <v>0</v>
      </c>
      <c r="O330" s="8">
        <f>SUMPRODUCT(SUMIFS(TaxableValuation[Taxable Railroads],TaxableValuation[Dist],$C330:$E330,TaxableValuation[Tif_NonTIF],$A$4))</f>
        <v>0</v>
      </c>
      <c r="P330" s="8">
        <f>SUMPRODUCT(SUMIFS(TaxableValuation[Taxable Utilities],TaxableValuation[Dist],$C330:$E330,TaxableValuation[Tif_NonTIF],$A$4))</f>
        <v>2553623</v>
      </c>
      <c r="Q330" s="8">
        <f>SUMPRODUCT(SUMIFS(TaxableValuation[Taxable Other],TaxableValuation[Dist],$C330:$E330,TaxableValuation[Tif_NonTIF],$A$4))</f>
        <v>0</v>
      </c>
      <c r="R330" s="8">
        <f>SUMPRODUCT(SUMIFS(TaxableValuation[Taxable Gross],TaxableValuation[Dist],$C330:$E330,TaxableValuation[Tif_NonTIF],$A$4))</f>
        <v>252068102</v>
      </c>
      <c r="S330" s="8">
        <f>SUMPRODUCT(SUMIFS(TaxableValuation[Taxable Military Exempt],TaxableValuation[Dist],$C330:$E330,TaxableValuation[Tif_NonTIF],$A$4))</f>
        <v>552000</v>
      </c>
      <c r="T330" s="8">
        <f>SUMPRODUCT(SUMIFS(TaxableValuation[Taxable Homestead Exempt],TaxableValuation[Dist],$C330:$E330,TaxableValuation[Tif_NonTIF],$A$4))</f>
        <v>1215500</v>
      </c>
      <c r="U330" s="8">
        <f>SUMPRODUCT(SUMIFS(TaxableValuation[Taxable Net],TaxableValuation[Dist],$C330:$E330,TaxableValuation[Tif_NonTIF],$A$4))</f>
        <v>250300602</v>
      </c>
      <c r="V330" s="8">
        <f>SUMPRODUCT(SUMIFS(TaxableValuation[Taxable Gas &amp; Elec Utilities],TaxableValuation[Dist],$C330:$E330,TaxableValuation[Tif_NonTIF],$A$4))</f>
        <v>3011923</v>
      </c>
      <c r="W330" s="8">
        <f t="shared" si="5"/>
        <v>253312525</v>
      </c>
    </row>
    <row r="331" spans="1:23" x14ac:dyDescent="0.25">
      <c r="A331">
        <f>'Assessed Non-TIF_Combined'!A331</f>
        <v>2026</v>
      </c>
      <c r="B331" t="str">
        <f>'Assessed Non-TIF_Combined'!B331</f>
        <v>11</v>
      </c>
      <c r="C331" t="str">
        <f>'Assessed Non-TIF_Combined'!C331</f>
        <v>7110</v>
      </c>
      <c r="D331" t="str">
        <f>'Assessed Non-TIF_Combined'!D331</f>
        <v/>
      </c>
      <c r="E331" t="str">
        <f>'Assessed Non-TIF_Combined'!E331</f>
        <v/>
      </c>
      <c r="F331" t="str">
        <f>'Assessed Non-TIF_Combined'!F331</f>
        <v>7110</v>
      </c>
      <c r="G331" t="str">
        <f>'Assessed Non-TIF_Combined'!G331</f>
        <v>Woodward-Granger</v>
      </c>
      <c r="H331" s="8">
        <f>SUMPRODUCT(SUMIFS(TaxableValuation[Taxable Residential],TaxableValuation[Dist],$C331:$E331,TaxableValuation[Tif_NonTIF],$A$4))</f>
        <v>301388814</v>
      </c>
      <c r="I331" s="8">
        <f>SUMPRODUCT(SUMIFS(TaxableValuation[Taxable Ag Land],TaxableValuation[Dist],$C331:$E331,TaxableValuation[Tif_NonTIF],$A$4))</f>
        <v>66822982</v>
      </c>
      <c r="J331" s="8">
        <f>SUMPRODUCT(SUMIFS(TaxableValuation[Taxable Ag Building],TaxableValuation[Dist],$C331:$E331,TaxableValuation[Tif_NonTIF],$A$4))</f>
        <v>3845034</v>
      </c>
      <c r="K331" s="8">
        <f>SUMPRODUCT(SUMIFS(TaxableValuation[Taxable Commercial],TaxableValuation[Dist],$C331:$E331,TaxableValuation[Tif_NonTIF],$A$4))</f>
        <v>40251358</v>
      </c>
      <c r="L331" s="8">
        <f>SUMPRODUCT(SUMIFS(TaxableValuation[Taxable Industrial],TaxableValuation[Dist],$C331:$E331,TaxableValuation[Tif_NonTIF],$A$4))</f>
        <v>138874</v>
      </c>
      <c r="M331" s="8">
        <f>SUMPRODUCT(SUMIFS(TaxableValuation[Taxable Reserved],TaxableValuation[Dist],$C331:$E331,TaxableValuation[Tif_NonTIF],$A$4))</f>
        <v>0</v>
      </c>
      <c r="N331" s="8">
        <f>SUMPRODUCT(SUMIFS(TaxableValuation[Taxable Reserved2],TaxableValuation[Dist],$C331:$E331,TaxableValuation[Tif_NonTIF],$A$4))</f>
        <v>0</v>
      </c>
      <c r="O331" s="8">
        <f>SUMPRODUCT(SUMIFS(TaxableValuation[Taxable Railroads],TaxableValuation[Dist],$C331:$E331,TaxableValuation[Tif_NonTIF],$A$4))</f>
        <v>0</v>
      </c>
      <c r="P331" s="8">
        <f>SUMPRODUCT(SUMIFS(TaxableValuation[Taxable Utilities],TaxableValuation[Dist],$C331:$E331,TaxableValuation[Tif_NonTIF],$A$4))</f>
        <v>5651630</v>
      </c>
      <c r="Q331" s="8">
        <f>SUMPRODUCT(SUMIFS(TaxableValuation[Taxable Other],TaxableValuation[Dist],$C331:$E331,TaxableValuation[Tif_NonTIF],$A$4))</f>
        <v>4841</v>
      </c>
      <c r="R331" s="8">
        <f>SUMPRODUCT(SUMIFS(TaxableValuation[Taxable Gross],TaxableValuation[Dist],$C331:$E331,TaxableValuation[Tif_NonTIF],$A$4))</f>
        <v>418103533</v>
      </c>
      <c r="S331" s="8">
        <f>SUMPRODUCT(SUMIFS(TaxableValuation[Taxable Military Exempt],TaxableValuation[Dist],$C331:$E331,TaxableValuation[Tif_NonTIF],$A$4))</f>
        <v>800000</v>
      </c>
      <c r="T331" s="8">
        <f>SUMPRODUCT(SUMIFS(TaxableValuation[Taxable Homestead Exempt],TaxableValuation[Dist],$C331:$E331,TaxableValuation[Tif_NonTIF],$A$4))</f>
        <v>2197000</v>
      </c>
      <c r="U331" s="8">
        <f>SUMPRODUCT(SUMIFS(TaxableValuation[Taxable Net],TaxableValuation[Dist],$C331:$E331,TaxableValuation[Tif_NonTIF],$A$4))</f>
        <v>415106533</v>
      </c>
      <c r="V331" s="8">
        <f>SUMPRODUCT(SUMIFS(TaxableValuation[Taxable Gas &amp; Elec Utilities],TaxableValuation[Dist],$C331:$E331,TaxableValuation[Tif_NonTIF],$A$4))</f>
        <v>7068227</v>
      </c>
      <c r="W331" s="8">
        <f t="shared" si="5"/>
        <v>422174760</v>
      </c>
    </row>
    <row r="332" spans="1:23" ht="15.75" thickBot="1" x14ac:dyDescent="0.3">
      <c r="H332" s="10">
        <f t="shared" ref="H332:W332" si="6">SUM(H7:H331)</f>
        <v>123430273527</v>
      </c>
      <c r="I332" s="10">
        <f t="shared" si="6"/>
        <v>38636832103</v>
      </c>
      <c r="J332" s="10">
        <f t="shared" si="6"/>
        <v>2910639420</v>
      </c>
      <c r="K332" s="10">
        <f t="shared" si="6"/>
        <v>36262458937</v>
      </c>
      <c r="L332" s="10">
        <f t="shared" si="6"/>
        <v>10696056711</v>
      </c>
      <c r="M332" s="10">
        <f t="shared" si="6"/>
        <v>0</v>
      </c>
      <c r="N332" s="10">
        <f t="shared" si="6"/>
        <v>0</v>
      </c>
      <c r="O332" s="10">
        <f t="shared" si="6"/>
        <v>2812518984</v>
      </c>
      <c r="P332" s="10">
        <f t="shared" si="6"/>
        <v>3563188623</v>
      </c>
      <c r="Q332" s="10">
        <f t="shared" si="6"/>
        <v>11688238</v>
      </c>
      <c r="R332" s="10">
        <f t="shared" si="6"/>
        <v>218323656543</v>
      </c>
      <c r="S332" s="10">
        <f t="shared" si="6"/>
        <v>426445011</v>
      </c>
      <c r="T332" s="10">
        <f t="shared" si="6"/>
        <v>1506052524</v>
      </c>
      <c r="U332" s="10">
        <f t="shared" si="6"/>
        <v>216391159008</v>
      </c>
      <c r="V332" s="10">
        <f t="shared" si="6"/>
        <v>5503789322</v>
      </c>
      <c r="W332" s="10">
        <f t="shared" si="6"/>
        <v>221894948330</v>
      </c>
    </row>
    <row r="333" spans="1:23" ht="15.75" thickTop="1" x14ac:dyDescent="0.25"/>
    <row r="335" spans="1:23" hidden="1" x14ac:dyDescent="0.25">
      <c r="G335" t="s">
        <v>1751</v>
      </c>
      <c r="H335" s="8">
        <f>H332-'Taxable Non-TIF'!G338</f>
        <v>0</v>
      </c>
      <c r="I335" s="8">
        <f>I332-'Taxable Non-TIF'!H338</f>
        <v>0</v>
      </c>
      <c r="J335" s="8">
        <f>J332-'Taxable Non-TIF'!I338</f>
        <v>0</v>
      </c>
      <c r="K335" s="8">
        <f>K332-'Taxable Non-TIF'!J338</f>
        <v>0</v>
      </c>
      <c r="L335" s="8">
        <f>L332-'Taxable Non-TIF'!K338</f>
        <v>0</v>
      </c>
      <c r="M335" s="8">
        <f>M332-'Taxable Non-TIF'!L338</f>
        <v>0</v>
      </c>
      <c r="N335" s="8">
        <f>N332-'Taxable Non-TIF'!M338</f>
        <v>0</v>
      </c>
      <c r="O335" s="8">
        <f>O332-'Taxable Non-TIF'!N338</f>
        <v>0</v>
      </c>
      <c r="P335" s="8">
        <f>P332-'Taxable Non-TIF'!O338</f>
        <v>0</v>
      </c>
      <c r="Q335" s="8">
        <f>Q332-'Taxable Non-TIF'!P338</f>
        <v>0</v>
      </c>
      <c r="R335" s="8">
        <f>R332-'Taxable Non-TIF'!Q338</f>
        <v>0</v>
      </c>
      <c r="S335" s="8">
        <f>S332-'Taxable Non-TIF'!R338</f>
        <v>0</v>
      </c>
      <c r="T335" s="8"/>
      <c r="U335" s="8">
        <f>U332-'Taxable Non-TIF'!T338</f>
        <v>0</v>
      </c>
      <c r="V335" s="8">
        <f>V332-'Taxable Non-TIF'!U338</f>
        <v>0</v>
      </c>
      <c r="W335" s="8">
        <f>W332-'Taxable Non-TIF'!V338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DA0F-813C-4CD0-845F-DE312C4FA1B9}">
  <sheetPr>
    <tabColor theme="5" tint="-0.249977111117893"/>
  </sheetPr>
  <dimension ref="A1:W335"/>
  <sheetViews>
    <sheetView workbookViewId="0">
      <pane xSplit="7" ySplit="6" topLeftCell="H307" activePane="bottomRight" state="frozen"/>
      <selection pane="topRight" activeCell="G1" sqref="G1"/>
      <selection pane="bottomLeft" activeCell="A7" sqref="A7"/>
      <selection pane="bottomRight"/>
    </sheetView>
  </sheetViews>
  <sheetFormatPr defaultRowHeight="15" x14ac:dyDescent="0.25"/>
  <cols>
    <col min="1" max="1" width="11.5703125" customWidth="1"/>
    <col min="2" max="2" width="9.140625" hidden="1" customWidth="1"/>
    <col min="4" max="5" width="0" hidden="1" customWidth="1"/>
    <col min="6" max="6" width="9.140625" customWidth="1"/>
    <col min="7" max="7" width="40.42578125" bestFit="1" customWidth="1"/>
    <col min="8" max="8" width="14.85546875" bestFit="1" customWidth="1"/>
    <col min="9" max="9" width="13.85546875" bestFit="1" customWidth="1"/>
    <col min="10" max="10" width="12.7109375" bestFit="1" customWidth="1"/>
    <col min="11" max="11" width="13.85546875" bestFit="1" customWidth="1"/>
    <col min="12" max="12" width="12.7109375" bestFit="1" customWidth="1"/>
    <col min="13" max="14" width="9.28515625" bestFit="1" customWidth="1"/>
    <col min="15" max="16" width="12.7109375" bestFit="1" customWidth="1"/>
    <col min="17" max="17" width="10.140625" bestFit="1" customWidth="1"/>
    <col min="18" max="18" width="14.85546875" bestFit="1" customWidth="1"/>
    <col min="19" max="19" width="13.140625" bestFit="1" customWidth="1"/>
    <col min="20" max="20" width="13.140625" customWidth="1"/>
    <col min="21" max="21" width="14.85546875" bestFit="1" customWidth="1"/>
    <col min="22" max="22" width="13.85546875" bestFit="1" customWidth="1"/>
    <col min="23" max="23" width="14.42578125" bestFit="1" customWidth="1"/>
  </cols>
  <sheetData>
    <row r="1" spans="1:23" x14ac:dyDescent="0.25">
      <c r="A1" t="str">
        <f>'Assessed Non-TIF'!$A$1</f>
        <v>Iowa Department of Management - June 25, 2025 - Final</v>
      </c>
    </row>
    <row r="2" spans="1:23" x14ac:dyDescent="0.25">
      <c r="A2" t="str">
        <f>_xlfn.CONCAT("January 1, ",TaxableValuation[[#This Row],[Year]]," - Taxable Valuations")</f>
        <v>January 1, 2024 - Taxable Valuations</v>
      </c>
    </row>
    <row r="3" spans="1:23" x14ac:dyDescent="0.25">
      <c r="A3" s="11" t="str">
        <f>_xlfn.CONCAT("For Fiscal Year ",'2024_School_100pct Valuations B'!A2+2," Budgets - Districts Combined to Include Subdistricts Valuation")</f>
        <v>For Fiscal Year 2026 Budgets - Districts Combined to Include Subdistricts Valuation</v>
      </c>
    </row>
    <row r="4" spans="1:23" x14ac:dyDescent="0.25">
      <c r="A4" s="7" t="s">
        <v>1701</v>
      </c>
    </row>
    <row r="5" spans="1:23" x14ac:dyDescent="0.25">
      <c r="R5" s="8"/>
    </row>
    <row r="6" spans="1:23" s="9" customFormat="1" ht="30" customHeight="1" x14ac:dyDescent="0.25">
      <c r="A6" s="9" t="s">
        <v>1695</v>
      </c>
      <c r="B6" s="9" t="s">
        <v>1696</v>
      </c>
      <c r="C6" s="9" t="s">
        <v>1019</v>
      </c>
      <c r="D6" s="9" t="s">
        <v>1748</v>
      </c>
      <c r="E6" s="9" t="s">
        <v>1749</v>
      </c>
      <c r="F6" s="9" t="s">
        <v>1697</v>
      </c>
      <c r="G6" s="9" t="s">
        <v>1698</v>
      </c>
      <c r="H6" s="9" t="s">
        <v>3</v>
      </c>
      <c r="I6" s="9" t="s">
        <v>4</v>
      </c>
      <c r="J6" s="9" t="s">
        <v>5</v>
      </c>
      <c r="K6" s="9" t="s">
        <v>6</v>
      </c>
      <c r="L6" s="9" t="s">
        <v>7</v>
      </c>
      <c r="M6" s="9" t="s">
        <v>8</v>
      </c>
      <c r="N6" s="9" t="s">
        <v>8</v>
      </c>
      <c r="O6" s="9" t="s">
        <v>11</v>
      </c>
      <c r="P6" s="9" t="s">
        <v>10</v>
      </c>
      <c r="Q6" s="9" t="s">
        <v>9</v>
      </c>
      <c r="R6" s="9" t="s">
        <v>12</v>
      </c>
      <c r="S6" s="9" t="s">
        <v>13</v>
      </c>
      <c r="T6" s="9" t="s">
        <v>1759</v>
      </c>
      <c r="U6" s="9" t="s">
        <v>14</v>
      </c>
      <c r="V6" s="9" t="s">
        <v>15</v>
      </c>
      <c r="W6" s="9" t="s">
        <v>1700</v>
      </c>
    </row>
    <row r="7" spans="1:23" x14ac:dyDescent="0.25">
      <c r="A7">
        <f>'Assessed Non-TIF_Combined'!A7</f>
        <v>2026</v>
      </c>
      <c r="B7" t="str">
        <f>'Assessed Non-TIF_Combined'!B7</f>
        <v>11</v>
      </c>
      <c r="C7" t="str">
        <f>'Assessed Non-TIF_Combined'!C7</f>
        <v>0018</v>
      </c>
      <c r="D7" t="str">
        <f>'Assessed Non-TIF_Combined'!D7</f>
        <v/>
      </c>
      <c r="E7" t="str">
        <f>'Assessed Non-TIF_Combined'!E7</f>
        <v/>
      </c>
      <c r="F7" t="str">
        <f>'Assessed Non-TIF_Combined'!F7</f>
        <v>0018</v>
      </c>
      <c r="G7" t="str">
        <f>'Assessed Non-TIF_Combined'!G7</f>
        <v>Adair-Casey</v>
      </c>
      <c r="H7" s="8">
        <f>SUMPRODUCT(SUMIFS(TaxableValuation[Taxable Residential],TaxableValuation[Dist],$C7:$E7,TaxableValuation[Tif_NonTIF],$A$4))</f>
        <v>14875185</v>
      </c>
      <c r="I7" s="8">
        <f>SUMPRODUCT(SUMIFS(TaxableValuation[Taxable Ag Land],TaxableValuation[Dist],$C7:$E7,TaxableValuation[Tif_NonTIF],$A$4))</f>
        <v>206646</v>
      </c>
      <c r="J7" s="8">
        <f>SUMPRODUCT(SUMIFS(TaxableValuation[Taxable Ag Building],TaxableValuation[Dist],$C7:$E7,TaxableValuation[Tif_NonTIF],$A$4))</f>
        <v>0</v>
      </c>
      <c r="K7" s="8">
        <f>SUMPRODUCT(SUMIFS(TaxableValuation[Taxable Commercial],TaxableValuation[Dist],$C7:$E7,TaxableValuation[Tif_NonTIF],$A$4))</f>
        <v>8427339</v>
      </c>
      <c r="L7" s="8">
        <f>SUMPRODUCT(SUMIFS(TaxableValuation[Taxable Industrial],TaxableValuation[Dist],$C7:$E7,TaxableValuation[Tif_NonTIF],$A$4))</f>
        <v>139683361</v>
      </c>
      <c r="M7" s="8">
        <f>SUMPRODUCT(SUMIFS(TaxableValuation[Taxable Reserved],TaxableValuation[Dist],$C7:$E7,TaxableValuation[Tif_NonTIF],$A$4))</f>
        <v>0</v>
      </c>
      <c r="N7" s="8">
        <f>SUMPRODUCT(SUMIFS(TaxableValuation[Taxable Reserved2],TaxableValuation[Dist],$C7:$E7,TaxableValuation[Tif_NonTIF],$A$4))</f>
        <v>0</v>
      </c>
      <c r="O7" s="8">
        <f>SUMPRODUCT(SUMIFS(TaxableValuation[Taxable Railroads],TaxableValuation[Dist],$C7:$E7,TaxableValuation[Tif_NonTIF],$A$4))</f>
        <v>0</v>
      </c>
      <c r="P7" s="8">
        <f>SUMPRODUCT(SUMIFS(TaxableValuation[Taxable Utilities],TaxableValuation[Dist],$C7:$E7,TaxableValuation[Tif_NonTIF],$A$4))</f>
        <v>0</v>
      </c>
      <c r="Q7" s="8">
        <f>SUMPRODUCT(SUMIFS(TaxableValuation[Taxable Other],TaxableValuation[Dist],$C7:$E7,TaxableValuation[Tif_NonTIF],$A$4))</f>
        <v>0</v>
      </c>
      <c r="R7" s="8">
        <f>SUMPRODUCT(SUMIFS(TaxableValuation[Taxable Gross],TaxableValuation[Dist],$C7:$E7,TaxableValuation[Tif_NonTIF],$A$4))</f>
        <v>163192531</v>
      </c>
      <c r="S7" s="8">
        <f>SUMPRODUCT(SUMIFS(TaxableValuation[Taxable Military Exempt],TaxableValuation[Dist],$C7:$E7,TaxableValuation[Tif_NonTIF],$A$4))</f>
        <v>8000</v>
      </c>
      <c r="T7" s="8">
        <f>SUMPRODUCT(SUMIFS(TaxableValuation[Taxable Homestead Exempt],TaxableValuation[Dist],$C7:$E7,TaxableValuation[Tif_NonTIF],$A$4))</f>
        <v>19500</v>
      </c>
      <c r="U7" s="8">
        <f>SUMPRODUCT(SUMIFS(TaxableValuation[Taxable Net],TaxableValuation[Dist],$C7:$E7,TaxableValuation[Tif_NonTIF],$A$4))</f>
        <v>163165031</v>
      </c>
      <c r="V7" s="8">
        <f>SUMPRODUCT(SUMIFS(TaxableValuation[Taxable Gas &amp; Elec Utilities],TaxableValuation[Dist],$C7:$E7,TaxableValuation[Tif_NonTIF],$A$4))</f>
        <v>0</v>
      </c>
      <c r="W7" s="8">
        <f>SUM(U7:V7)</f>
        <v>163165031</v>
      </c>
    </row>
    <row r="8" spans="1:23" x14ac:dyDescent="0.25">
      <c r="A8">
        <f>'Assessed Non-TIF_Combined'!A8</f>
        <v>2026</v>
      </c>
      <c r="B8" t="str">
        <f>'Assessed Non-TIF_Combined'!B8</f>
        <v>11</v>
      </c>
      <c r="C8" t="str">
        <f>'Assessed Non-TIF_Combined'!C8</f>
        <v>0027</v>
      </c>
      <c r="D8" t="str">
        <f>'Assessed Non-TIF_Combined'!D8</f>
        <v/>
      </c>
      <c r="E8" t="str">
        <f>'Assessed Non-TIF_Combined'!E8</f>
        <v/>
      </c>
      <c r="F8" t="str">
        <f>'Assessed Non-TIF_Combined'!F8</f>
        <v>0027</v>
      </c>
      <c r="G8" t="str">
        <f>'Assessed Non-TIF_Combined'!G8</f>
        <v>Adel-Desoto-Minburn</v>
      </c>
      <c r="H8" s="8">
        <f>SUMPRODUCT(SUMIFS(TaxableValuation[Taxable Residential],TaxableValuation[Dist],$C8:$E8,TaxableValuation[Tif_NonTIF],$A$4))</f>
        <v>27887710</v>
      </c>
      <c r="I8" s="8">
        <f>SUMPRODUCT(SUMIFS(TaxableValuation[Taxable Ag Land],TaxableValuation[Dist],$C8:$E8,TaxableValuation[Tif_NonTIF],$A$4))</f>
        <v>0</v>
      </c>
      <c r="J8" s="8">
        <f>SUMPRODUCT(SUMIFS(TaxableValuation[Taxable Ag Building],TaxableValuation[Dist],$C8:$E8,TaxableValuation[Tif_NonTIF],$A$4))</f>
        <v>0</v>
      </c>
      <c r="K8" s="8">
        <f>SUMPRODUCT(SUMIFS(TaxableValuation[Taxable Commercial],TaxableValuation[Dist],$C8:$E8,TaxableValuation[Tif_NonTIF],$A$4))</f>
        <v>13155651</v>
      </c>
      <c r="L8" s="8">
        <f>SUMPRODUCT(SUMIFS(TaxableValuation[Taxable Industrial],TaxableValuation[Dist],$C8:$E8,TaxableValuation[Tif_NonTIF],$A$4))</f>
        <v>2236559</v>
      </c>
      <c r="M8" s="8">
        <f>SUMPRODUCT(SUMIFS(TaxableValuation[Taxable Reserved],TaxableValuation[Dist],$C8:$E8,TaxableValuation[Tif_NonTIF],$A$4))</f>
        <v>0</v>
      </c>
      <c r="N8" s="8">
        <f>SUMPRODUCT(SUMIFS(TaxableValuation[Taxable Reserved2],TaxableValuation[Dist],$C8:$E8,TaxableValuation[Tif_NonTIF],$A$4))</f>
        <v>0</v>
      </c>
      <c r="O8" s="8">
        <f>SUMPRODUCT(SUMIFS(TaxableValuation[Taxable Railroads],TaxableValuation[Dist],$C8:$E8,TaxableValuation[Tif_NonTIF],$A$4))</f>
        <v>0</v>
      </c>
      <c r="P8" s="8">
        <f>SUMPRODUCT(SUMIFS(TaxableValuation[Taxable Utilities],TaxableValuation[Dist],$C8:$E8,TaxableValuation[Tif_NonTIF],$A$4))</f>
        <v>0</v>
      </c>
      <c r="Q8" s="8">
        <f>SUMPRODUCT(SUMIFS(TaxableValuation[Taxable Other],TaxableValuation[Dist],$C8:$E8,TaxableValuation[Tif_NonTIF],$A$4))</f>
        <v>0</v>
      </c>
      <c r="R8" s="8">
        <f>SUMPRODUCT(SUMIFS(TaxableValuation[Taxable Gross],TaxableValuation[Dist],$C8:$E8,TaxableValuation[Tif_NonTIF],$A$4))</f>
        <v>43279920</v>
      </c>
      <c r="S8" s="8">
        <f>SUMPRODUCT(SUMIFS(TaxableValuation[Taxable Military Exempt],TaxableValuation[Dist],$C8:$E8,TaxableValuation[Tif_NonTIF],$A$4))</f>
        <v>0</v>
      </c>
      <c r="T8" s="8">
        <f>SUMPRODUCT(SUMIFS(TaxableValuation[Taxable Homestead Exempt],TaxableValuation[Dist],$C8:$E8,TaxableValuation[Tif_NonTIF],$A$4))</f>
        <v>0</v>
      </c>
      <c r="U8" s="8">
        <f>SUMPRODUCT(SUMIFS(TaxableValuation[Taxable Net],TaxableValuation[Dist],$C8:$E8,TaxableValuation[Tif_NonTIF],$A$4))</f>
        <v>43279920</v>
      </c>
      <c r="V8" s="8">
        <f>SUMPRODUCT(SUMIFS(TaxableValuation[Taxable Gas &amp; Elec Utilities],TaxableValuation[Dist],$C8:$E8,TaxableValuation[Tif_NonTIF],$A$4))</f>
        <v>0</v>
      </c>
      <c r="W8" s="8">
        <f t="shared" ref="W8:W71" si="0">SUM(U8:V8)</f>
        <v>43279920</v>
      </c>
    </row>
    <row r="9" spans="1:23" x14ac:dyDescent="0.25">
      <c r="A9">
        <f>'Assessed Non-TIF_Combined'!A9</f>
        <v>2026</v>
      </c>
      <c r="B9" t="str">
        <f>'Assessed Non-TIF_Combined'!B9</f>
        <v>07</v>
      </c>
      <c r="C9" t="str">
        <f>'Assessed Non-TIF_Combined'!C9</f>
        <v>0009</v>
      </c>
      <c r="D9" t="str">
        <f>'Assessed Non-TIF_Combined'!D9</f>
        <v/>
      </c>
      <c r="E9" t="str">
        <f>'Assessed Non-TIF_Combined'!E9</f>
        <v/>
      </c>
      <c r="F9" t="str">
        <f>'Assessed Non-TIF_Combined'!F9</f>
        <v>0009</v>
      </c>
      <c r="G9" t="str">
        <f>'Assessed Non-TIF_Combined'!G9</f>
        <v>AGWSR</v>
      </c>
      <c r="H9" s="8">
        <f>SUMPRODUCT(SUMIFS(TaxableValuation[Taxable Residential],TaxableValuation[Dist],$C9:$E9,TaxableValuation[Tif_NonTIF],$A$4))</f>
        <v>0</v>
      </c>
      <c r="I9" s="8">
        <f>SUMPRODUCT(SUMIFS(TaxableValuation[Taxable Ag Land],TaxableValuation[Dist],$C9:$E9,TaxableValuation[Tif_NonTIF],$A$4))</f>
        <v>0</v>
      </c>
      <c r="J9" s="8">
        <f>SUMPRODUCT(SUMIFS(TaxableValuation[Taxable Ag Building],TaxableValuation[Dist],$C9:$E9,TaxableValuation[Tif_NonTIF],$A$4))</f>
        <v>0</v>
      </c>
      <c r="K9" s="8">
        <f>SUMPRODUCT(SUMIFS(TaxableValuation[Taxable Commercial],TaxableValuation[Dist],$C9:$E9,TaxableValuation[Tif_NonTIF],$A$4))</f>
        <v>0</v>
      </c>
      <c r="L9" s="8">
        <f>SUMPRODUCT(SUMIFS(TaxableValuation[Taxable Industrial],TaxableValuation[Dist],$C9:$E9,TaxableValuation[Tif_NonTIF],$A$4))</f>
        <v>672421</v>
      </c>
      <c r="M9" s="8">
        <f>SUMPRODUCT(SUMIFS(TaxableValuation[Taxable Reserved],TaxableValuation[Dist],$C9:$E9,TaxableValuation[Tif_NonTIF],$A$4))</f>
        <v>0</v>
      </c>
      <c r="N9" s="8">
        <f>SUMPRODUCT(SUMIFS(TaxableValuation[Taxable Reserved2],TaxableValuation[Dist],$C9:$E9,TaxableValuation[Tif_NonTIF],$A$4))</f>
        <v>0</v>
      </c>
      <c r="O9" s="8">
        <f>SUMPRODUCT(SUMIFS(TaxableValuation[Taxable Railroads],TaxableValuation[Dist],$C9:$E9,TaxableValuation[Tif_NonTIF],$A$4))</f>
        <v>0</v>
      </c>
      <c r="P9" s="8">
        <f>SUMPRODUCT(SUMIFS(TaxableValuation[Taxable Utilities],TaxableValuation[Dist],$C9:$E9,TaxableValuation[Tif_NonTIF],$A$4))</f>
        <v>0</v>
      </c>
      <c r="Q9" s="8">
        <f>SUMPRODUCT(SUMIFS(TaxableValuation[Taxable Other],TaxableValuation[Dist],$C9:$E9,TaxableValuation[Tif_NonTIF],$A$4))</f>
        <v>0</v>
      </c>
      <c r="R9" s="8">
        <f>SUMPRODUCT(SUMIFS(TaxableValuation[Taxable Gross],TaxableValuation[Dist],$C9:$E9,TaxableValuation[Tif_NonTIF],$A$4))</f>
        <v>672421</v>
      </c>
      <c r="S9" s="8">
        <f>SUMPRODUCT(SUMIFS(TaxableValuation[Taxable Military Exempt],TaxableValuation[Dist],$C9:$E9,TaxableValuation[Tif_NonTIF],$A$4))</f>
        <v>0</v>
      </c>
      <c r="T9" s="8">
        <f>SUMPRODUCT(SUMIFS(TaxableValuation[Taxable Homestead Exempt],TaxableValuation[Dist],$C9:$E9,TaxableValuation[Tif_NonTIF],$A$4))</f>
        <v>0</v>
      </c>
      <c r="U9" s="8">
        <f>SUMPRODUCT(SUMIFS(TaxableValuation[Taxable Net],TaxableValuation[Dist],$C9:$E9,TaxableValuation[Tif_NonTIF],$A$4))</f>
        <v>672421</v>
      </c>
      <c r="V9" s="8">
        <f>SUMPRODUCT(SUMIFS(TaxableValuation[Taxable Gas &amp; Elec Utilities],TaxableValuation[Dist],$C9:$E9,TaxableValuation[Tif_NonTIF],$A$4))</f>
        <v>0</v>
      </c>
      <c r="W9" s="8">
        <f t="shared" si="0"/>
        <v>672421</v>
      </c>
    </row>
    <row r="10" spans="1:23" x14ac:dyDescent="0.25">
      <c r="A10">
        <f>'Assessed Non-TIF_Combined'!A10</f>
        <v>2026</v>
      </c>
      <c r="B10" t="str">
        <f>'Assessed Non-TIF_Combined'!B10</f>
        <v>13</v>
      </c>
      <c r="C10" t="str">
        <f>'Assessed Non-TIF_Combined'!C10</f>
        <v>0441</v>
      </c>
      <c r="D10" t="str">
        <f>'Assessed Non-TIF_Combined'!D10</f>
        <v/>
      </c>
      <c r="E10" t="str">
        <f>'Assessed Non-TIF_Combined'!E10</f>
        <v/>
      </c>
      <c r="F10" t="str">
        <f>'Assessed Non-TIF_Combined'!F10</f>
        <v>0441</v>
      </c>
      <c r="G10" t="str">
        <f>'Assessed Non-TIF_Combined'!G10</f>
        <v>AHSTW</v>
      </c>
      <c r="H10" s="8">
        <f>SUMPRODUCT(SUMIFS(TaxableValuation[Taxable Residential],TaxableValuation[Dist],$C10:$E10,TaxableValuation[Tif_NonTIF],$A$4))</f>
        <v>14366258</v>
      </c>
      <c r="I10" s="8">
        <f>SUMPRODUCT(SUMIFS(TaxableValuation[Taxable Ag Land],TaxableValuation[Dist],$C10:$E10,TaxableValuation[Tif_NonTIF],$A$4))</f>
        <v>179050</v>
      </c>
      <c r="J10" s="8">
        <f>SUMPRODUCT(SUMIFS(TaxableValuation[Taxable Ag Building],TaxableValuation[Dist],$C10:$E10,TaxableValuation[Tif_NonTIF],$A$4))</f>
        <v>10683</v>
      </c>
      <c r="K10" s="8">
        <f>SUMPRODUCT(SUMIFS(TaxableValuation[Taxable Commercial],TaxableValuation[Dist],$C10:$E10,TaxableValuation[Tif_NonTIF],$A$4))</f>
        <v>10815828</v>
      </c>
      <c r="L10" s="8">
        <f>SUMPRODUCT(SUMIFS(TaxableValuation[Taxable Industrial],TaxableValuation[Dist],$C10:$E10,TaxableValuation[Tif_NonTIF],$A$4))</f>
        <v>4055457</v>
      </c>
      <c r="M10" s="8">
        <f>SUMPRODUCT(SUMIFS(TaxableValuation[Taxable Reserved],TaxableValuation[Dist],$C10:$E10,TaxableValuation[Tif_NonTIF],$A$4))</f>
        <v>0</v>
      </c>
      <c r="N10" s="8">
        <f>SUMPRODUCT(SUMIFS(TaxableValuation[Taxable Reserved2],TaxableValuation[Dist],$C10:$E10,TaxableValuation[Tif_NonTIF],$A$4))</f>
        <v>0</v>
      </c>
      <c r="O10" s="8">
        <f>SUMPRODUCT(SUMIFS(TaxableValuation[Taxable Railroads],TaxableValuation[Dist],$C10:$E10,TaxableValuation[Tif_NonTIF],$A$4))</f>
        <v>0</v>
      </c>
      <c r="P10" s="8">
        <f>SUMPRODUCT(SUMIFS(TaxableValuation[Taxable Utilities],TaxableValuation[Dist],$C10:$E10,TaxableValuation[Tif_NonTIF],$A$4))</f>
        <v>0</v>
      </c>
      <c r="Q10" s="8">
        <f>SUMPRODUCT(SUMIFS(TaxableValuation[Taxable Other],TaxableValuation[Dist],$C10:$E10,TaxableValuation[Tif_NonTIF],$A$4))</f>
        <v>0</v>
      </c>
      <c r="R10" s="8">
        <f>SUMPRODUCT(SUMIFS(TaxableValuation[Taxable Gross],TaxableValuation[Dist],$C10:$E10,TaxableValuation[Tif_NonTIF],$A$4))</f>
        <v>29427276</v>
      </c>
      <c r="S10" s="8">
        <f>SUMPRODUCT(SUMIFS(TaxableValuation[Taxable Military Exempt],TaxableValuation[Dist],$C10:$E10,TaxableValuation[Tif_NonTIF],$A$4))</f>
        <v>44000</v>
      </c>
      <c r="T10" s="8">
        <f>SUMPRODUCT(SUMIFS(TaxableValuation[Taxable Homestead Exempt],TaxableValuation[Dist],$C10:$E10,TaxableValuation[Tif_NonTIF],$A$4))</f>
        <v>65000</v>
      </c>
      <c r="U10" s="8">
        <f>SUMPRODUCT(SUMIFS(TaxableValuation[Taxable Net],TaxableValuation[Dist],$C10:$E10,TaxableValuation[Tif_NonTIF],$A$4))</f>
        <v>29318276</v>
      </c>
      <c r="V10" s="8">
        <f>SUMPRODUCT(SUMIFS(TaxableValuation[Taxable Gas &amp; Elec Utilities],TaxableValuation[Dist],$C10:$E10,TaxableValuation[Tif_NonTIF],$A$4))</f>
        <v>0</v>
      </c>
      <c r="W10" s="8">
        <f t="shared" si="0"/>
        <v>29318276</v>
      </c>
    </row>
    <row r="11" spans="1:23" x14ac:dyDescent="0.25">
      <c r="A11">
        <f>'Assessed Non-TIF_Combined'!A11</f>
        <v>2026</v>
      </c>
      <c r="B11" t="str">
        <f>'Assessed Non-TIF_Combined'!B11</f>
        <v>12</v>
      </c>
      <c r="C11" t="str">
        <f>'Assessed Non-TIF_Combined'!C11</f>
        <v>0063</v>
      </c>
      <c r="D11" t="str">
        <f>'Assessed Non-TIF_Combined'!D11</f>
        <v/>
      </c>
      <c r="E11" t="str">
        <f>'Assessed Non-TIF_Combined'!E11</f>
        <v/>
      </c>
      <c r="F11" t="str">
        <f>'Assessed Non-TIF_Combined'!F11</f>
        <v>0063</v>
      </c>
      <c r="G11" t="str">
        <f>'Assessed Non-TIF_Combined'!G11</f>
        <v>Akron-Westfield</v>
      </c>
      <c r="H11" s="8">
        <f>SUMPRODUCT(SUMIFS(TaxableValuation[Taxable Residential],TaxableValuation[Dist],$C11:$E11,TaxableValuation[Tif_NonTIF],$A$4))</f>
        <v>0</v>
      </c>
      <c r="I11" s="8">
        <f>SUMPRODUCT(SUMIFS(TaxableValuation[Taxable Ag Land],TaxableValuation[Dist],$C11:$E11,TaxableValuation[Tif_NonTIF],$A$4))</f>
        <v>0</v>
      </c>
      <c r="J11" s="8">
        <f>SUMPRODUCT(SUMIFS(TaxableValuation[Taxable Ag Building],TaxableValuation[Dist],$C11:$E11,TaxableValuation[Tif_NonTIF],$A$4))</f>
        <v>0</v>
      </c>
      <c r="K11" s="8">
        <f>SUMPRODUCT(SUMIFS(TaxableValuation[Taxable Commercial],TaxableValuation[Dist],$C11:$E11,TaxableValuation[Tif_NonTIF],$A$4))</f>
        <v>0</v>
      </c>
      <c r="L11" s="8">
        <f>SUMPRODUCT(SUMIFS(TaxableValuation[Taxable Industrial],TaxableValuation[Dist],$C11:$E11,TaxableValuation[Tif_NonTIF],$A$4))</f>
        <v>0</v>
      </c>
      <c r="M11" s="8">
        <f>SUMPRODUCT(SUMIFS(TaxableValuation[Taxable Reserved],TaxableValuation[Dist],$C11:$E11,TaxableValuation[Tif_NonTIF],$A$4))</f>
        <v>0</v>
      </c>
      <c r="N11" s="8">
        <f>SUMPRODUCT(SUMIFS(TaxableValuation[Taxable Reserved2],TaxableValuation[Dist],$C11:$E11,TaxableValuation[Tif_NonTIF],$A$4))</f>
        <v>0</v>
      </c>
      <c r="O11" s="8">
        <f>SUMPRODUCT(SUMIFS(TaxableValuation[Taxable Railroads],TaxableValuation[Dist],$C11:$E11,TaxableValuation[Tif_NonTIF],$A$4))</f>
        <v>0</v>
      </c>
      <c r="P11" s="8">
        <f>SUMPRODUCT(SUMIFS(TaxableValuation[Taxable Utilities],TaxableValuation[Dist],$C11:$E11,TaxableValuation[Tif_NonTIF],$A$4))</f>
        <v>0</v>
      </c>
      <c r="Q11" s="8">
        <f>SUMPRODUCT(SUMIFS(TaxableValuation[Taxable Other],TaxableValuation[Dist],$C11:$E11,TaxableValuation[Tif_NonTIF],$A$4))</f>
        <v>0</v>
      </c>
      <c r="R11" s="8">
        <f>SUMPRODUCT(SUMIFS(TaxableValuation[Taxable Gross],TaxableValuation[Dist],$C11:$E11,TaxableValuation[Tif_NonTIF],$A$4))</f>
        <v>0</v>
      </c>
      <c r="S11" s="8">
        <f>SUMPRODUCT(SUMIFS(TaxableValuation[Taxable Military Exempt],TaxableValuation[Dist],$C11:$E11,TaxableValuation[Tif_NonTIF],$A$4))</f>
        <v>0</v>
      </c>
      <c r="T11" s="8">
        <f>SUMPRODUCT(SUMIFS(TaxableValuation[Taxable Homestead Exempt],TaxableValuation[Dist],$C11:$E11,TaxableValuation[Tif_NonTIF],$A$4))</f>
        <v>0</v>
      </c>
      <c r="U11" s="8">
        <f>SUMPRODUCT(SUMIFS(TaxableValuation[Taxable Net],TaxableValuation[Dist],$C11:$E11,TaxableValuation[Tif_NonTIF],$A$4))</f>
        <v>0</v>
      </c>
      <c r="V11" s="8">
        <f>SUMPRODUCT(SUMIFS(TaxableValuation[Taxable Gas &amp; Elec Utilities],TaxableValuation[Dist],$C11:$E11,TaxableValuation[Tif_NonTIF],$A$4))</f>
        <v>0</v>
      </c>
      <c r="W11" s="8">
        <f t="shared" si="0"/>
        <v>0</v>
      </c>
    </row>
    <row r="12" spans="1:23" x14ac:dyDescent="0.25">
      <c r="A12">
        <f>'Assessed Non-TIF_Combined'!A12</f>
        <v>2026</v>
      </c>
      <c r="B12" t="str">
        <f>'Assessed Non-TIF_Combined'!B12</f>
        <v>05</v>
      </c>
      <c r="C12" t="str">
        <f>'Assessed Non-TIF_Combined'!C12</f>
        <v>0072</v>
      </c>
      <c r="D12" t="str">
        <f>'Assessed Non-TIF_Combined'!D12</f>
        <v/>
      </c>
      <c r="E12" t="str">
        <f>'Assessed Non-TIF_Combined'!E12</f>
        <v/>
      </c>
      <c r="F12" t="str">
        <f>'Assessed Non-TIF_Combined'!F12</f>
        <v>0072</v>
      </c>
      <c r="G12" t="str">
        <f>'Assessed Non-TIF_Combined'!G12</f>
        <v>Albert City-Truesdale</v>
      </c>
      <c r="H12" s="8">
        <f>SUMPRODUCT(SUMIFS(TaxableValuation[Taxable Residential],TaxableValuation[Dist],$C12:$E12,TaxableValuation[Tif_NonTIF],$A$4))</f>
        <v>0</v>
      </c>
      <c r="I12" s="8">
        <f>SUMPRODUCT(SUMIFS(TaxableValuation[Taxable Ag Land],TaxableValuation[Dist],$C12:$E12,TaxableValuation[Tif_NonTIF],$A$4))</f>
        <v>0</v>
      </c>
      <c r="J12" s="8">
        <f>SUMPRODUCT(SUMIFS(TaxableValuation[Taxable Ag Building],TaxableValuation[Dist],$C12:$E12,TaxableValuation[Tif_NonTIF],$A$4))</f>
        <v>0</v>
      </c>
      <c r="K12" s="8">
        <f>SUMPRODUCT(SUMIFS(TaxableValuation[Taxable Commercial],TaxableValuation[Dist],$C12:$E12,TaxableValuation[Tif_NonTIF],$A$4))</f>
        <v>0</v>
      </c>
      <c r="L12" s="8">
        <f>SUMPRODUCT(SUMIFS(TaxableValuation[Taxable Industrial],TaxableValuation[Dist],$C12:$E12,TaxableValuation[Tif_NonTIF],$A$4))</f>
        <v>0</v>
      </c>
      <c r="M12" s="8">
        <f>SUMPRODUCT(SUMIFS(TaxableValuation[Taxable Reserved],TaxableValuation[Dist],$C12:$E12,TaxableValuation[Tif_NonTIF],$A$4))</f>
        <v>0</v>
      </c>
      <c r="N12" s="8">
        <f>SUMPRODUCT(SUMIFS(TaxableValuation[Taxable Reserved2],TaxableValuation[Dist],$C12:$E12,TaxableValuation[Tif_NonTIF],$A$4))</f>
        <v>0</v>
      </c>
      <c r="O12" s="8">
        <f>SUMPRODUCT(SUMIFS(TaxableValuation[Taxable Railroads],TaxableValuation[Dist],$C12:$E12,TaxableValuation[Tif_NonTIF],$A$4))</f>
        <v>0</v>
      </c>
      <c r="P12" s="8">
        <f>SUMPRODUCT(SUMIFS(TaxableValuation[Taxable Utilities],TaxableValuation[Dist],$C12:$E12,TaxableValuation[Tif_NonTIF],$A$4))</f>
        <v>0</v>
      </c>
      <c r="Q12" s="8">
        <f>SUMPRODUCT(SUMIFS(TaxableValuation[Taxable Other],TaxableValuation[Dist],$C12:$E12,TaxableValuation[Tif_NonTIF],$A$4))</f>
        <v>0</v>
      </c>
      <c r="R12" s="8">
        <f>SUMPRODUCT(SUMIFS(TaxableValuation[Taxable Gross],TaxableValuation[Dist],$C12:$E12,TaxableValuation[Tif_NonTIF],$A$4))</f>
        <v>0</v>
      </c>
      <c r="S12" s="8">
        <f>SUMPRODUCT(SUMIFS(TaxableValuation[Taxable Military Exempt],TaxableValuation[Dist],$C12:$E12,TaxableValuation[Tif_NonTIF],$A$4))</f>
        <v>0</v>
      </c>
      <c r="T12" s="8">
        <f>SUMPRODUCT(SUMIFS(TaxableValuation[Taxable Homestead Exempt],TaxableValuation[Dist],$C12:$E12,TaxableValuation[Tif_NonTIF],$A$4))</f>
        <v>0</v>
      </c>
      <c r="U12" s="8">
        <f>SUMPRODUCT(SUMIFS(TaxableValuation[Taxable Net],TaxableValuation[Dist],$C12:$E12,TaxableValuation[Tif_NonTIF],$A$4))</f>
        <v>0</v>
      </c>
      <c r="V12" s="8">
        <f>SUMPRODUCT(SUMIFS(TaxableValuation[Taxable Gas &amp; Elec Utilities],TaxableValuation[Dist],$C12:$E12,TaxableValuation[Tif_NonTIF],$A$4))</f>
        <v>0</v>
      </c>
      <c r="W12" s="8">
        <f t="shared" si="0"/>
        <v>0</v>
      </c>
    </row>
    <row r="13" spans="1:23" x14ac:dyDescent="0.25">
      <c r="A13">
        <f>'Assessed Non-TIF_Combined'!A13</f>
        <v>2026</v>
      </c>
      <c r="B13" t="str">
        <f>'Assessed Non-TIF_Combined'!B13</f>
        <v>15</v>
      </c>
      <c r="C13" t="str">
        <f>'Assessed Non-TIF_Combined'!C13</f>
        <v>0081</v>
      </c>
      <c r="D13" t="str">
        <f>'Assessed Non-TIF_Combined'!D13</f>
        <v/>
      </c>
      <c r="E13" t="str">
        <f>'Assessed Non-TIF_Combined'!E13</f>
        <v/>
      </c>
      <c r="F13" t="str">
        <f>'Assessed Non-TIF_Combined'!F13</f>
        <v>0081</v>
      </c>
      <c r="G13" t="str">
        <f>'Assessed Non-TIF_Combined'!G13</f>
        <v>Albia</v>
      </c>
      <c r="H13" s="8">
        <f>SUMPRODUCT(SUMIFS(TaxableValuation[Taxable Residential],TaxableValuation[Dist],$C13:$E13,TaxableValuation[Tif_NonTIF],$A$4))</f>
        <v>0</v>
      </c>
      <c r="I13" s="8">
        <f>SUMPRODUCT(SUMIFS(TaxableValuation[Taxable Ag Land],TaxableValuation[Dist],$C13:$E13,TaxableValuation[Tif_NonTIF],$A$4))</f>
        <v>0</v>
      </c>
      <c r="J13" s="8">
        <f>SUMPRODUCT(SUMIFS(TaxableValuation[Taxable Ag Building],TaxableValuation[Dist],$C13:$E13,TaxableValuation[Tif_NonTIF],$A$4))</f>
        <v>0</v>
      </c>
      <c r="K13" s="8">
        <f>SUMPRODUCT(SUMIFS(TaxableValuation[Taxable Commercial],TaxableValuation[Dist],$C13:$E13,TaxableValuation[Tif_NonTIF],$A$4))</f>
        <v>0</v>
      </c>
      <c r="L13" s="8">
        <f>SUMPRODUCT(SUMIFS(TaxableValuation[Taxable Industrial],TaxableValuation[Dist],$C13:$E13,TaxableValuation[Tif_NonTIF],$A$4))</f>
        <v>0</v>
      </c>
      <c r="M13" s="8">
        <f>SUMPRODUCT(SUMIFS(TaxableValuation[Taxable Reserved],TaxableValuation[Dist],$C13:$E13,TaxableValuation[Tif_NonTIF],$A$4))</f>
        <v>0</v>
      </c>
      <c r="N13" s="8">
        <f>SUMPRODUCT(SUMIFS(TaxableValuation[Taxable Reserved2],TaxableValuation[Dist],$C13:$E13,TaxableValuation[Tif_NonTIF],$A$4))</f>
        <v>0</v>
      </c>
      <c r="O13" s="8">
        <f>SUMPRODUCT(SUMIFS(TaxableValuation[Taxable Railroads],TaxableValuation[Dist],$C13:$E13,TaxableValuation[Tif_NonTIF],$A$4))</f>
        <v>0</v>
      </c>
      <c r="P13" s="8">
        <f>SUMPRODUCT(SUMIFS(TaxableValuation[Taxable Utilities],TaxableValuation[Dist],$C13:$E13,TaxableValuation[Tif_NonTIF],$A$4))</f>
        <v>0</v>
      </c>
      <c r="Q13" s="8">
        <f>SUMPRODUCT(SUMIFS(TaxableValuation[Taxable Other],TaxableValuation[Dist],$C13:$E13,TaxableValuation[Tif_NonTIF],$A$4))</f>
        <v>0</v>
      </c>
      <c r="R13" s="8">
        <f>SUMPRODUCT(SUMIFS(TaxableValuation[Taxable Gross],TaxableValuation[Dist],$C13:$E13,TaxableValuation[Tif_NonTIF],$A$4))</f>
        <v>0</v>
      </c>
      <c r="S13" s="8">
        <f>SUMPRODUCT(SUMIFS(TaxableValuation[Taxable Military Exempt],TaxableValuation[Dist],$C13:$E13,TaxableValuation[Tif_NonTIF],$A$4))</f>
        <v>0</v>
      </c>
      <c r="T13" s="8">
        <f>SUMPRODUCT(SUMIFS(TaxableValuation[Taxable Homestead Exempt],TaxableValuation[Dist],$C13:$E13,TaxableValuation[Tif_NonTIF],$A$4))</f>
        <v>0</v>
      </c>
      <c r="U13" s="8">
        <f>SUMPRODUCT(SUMIFS(TaxableValuation[Taxable Net],TaxableValuation[Dist],$C13:$E13,TaxableValuation[Tif_NonTIF],$A$4))</f>
        <v>0</v>
      </c>
      <c r="V13" s="8">
        <f>SUMPRODUCT(SUMIFS(TaxableValuation[Taxable Gas &amp; Elec Utilities],TaxableValuation[Dist],$C13:$E13,TaxableValuation[Tif_NonTIF],$A$4))</f>
        <v>0</v>
      </c>
      <c r="W13" s="8">
        <f t="shared" si="0"/>
        <v>0</v>
      </c>
    </row>
    <row r="14" spans="1:23" x14ac:dyDescent="0.25">
      <c r="A14">
        <f>'Assessed Non-TIF_Combined'!A14</f>
        <v>2026</v>
      </c>
      <c r="B14" t="str">
        <f>'Assessed Non-TIF_Combined'!B14</f>
        <v>10</v>
      </c>
      <c r="C14" t="str">
        <f>'Assessed Non-TIF_Combined'!C14</f>
        <v>0099</v>
      </c>
      <c r="D14" t="str">
        <f>'Assessed Non-TIF_Combined'!D14</f>
        <v/>
      </c>
      <c r="E14" t="str">
        <f>'Assessed Non-TIF_Combined'!E14</f>
        <v/>
      </c>
      <c r="F14" t="str">
        <f>'Assessed Non-TIF_Combined'!F14</f>
        <v>0099</v>
      </c>
      <c r="G14" t="str">
        <f>'Assessed Non-TIF_Combined'!G14</f>
        <v>Alburnett</v>
      </c>
      <c r="H14" s="8">
        <f>SUMPRODUCT(SUMIFS(TaxableValuation[Taxable Residential],TaxableValuation[Dist],$C14:$E14,TaxableValuation[Tif_NonTIF],$A$4))</f>
        <v>2292506</v>
      </c>
      <c r="I14" s="8">
        <f>SUMPRODUCT(SUMIFS(TaxableValuation[Taxable Ag Land],TaxableValuation[Dist],$C14:$E14,TaxableValuation[Tif_NonTIF],$A$4))</f>
        <v>24185</v>
      </c>
      <c r="J14" s="8">
        <f>SUMPRODUCT(SUMIFS(TaxableValuation[Taxable Ag Building],TaxableValuation[Dist],$C14:$E14,TaxableValuation[Tif_NonTIF],$A$4))</f>
        <v>3712</v>
      </c>
      <c r="K14" s="8">
        <f>SUMPRODUCT(SUMIFS(TaxableValuation[Taxable Commercial],TaxableValuation[Dist],$C14:$E14,TaxableValuation[Tif_NonTIF],$A$4))</f>
        <v>531251</v>
      </c>
      <c r="L14" s="8">
        <f>SUMPRODUCT(SUMIFS(TaxableValuation[Taxable Industrial],TaxableValuation[Dist],$C14:$E14,TaxableValuation[Tif_NonTIF],$A$4))</f>
        <v>0</v>
      </c>
      <c r="M14" s="8">
        <f>SUMPRODUCT(SUMIFS(TaxableValuation[Taxable Reserved],TaxableValuation[Dist],$C14:$E14,TaxableValuation[Tif_NonTIF],$A$4))</f>
        <v>0</v>
      </c>
      <c r="N14" s="8">
        <f>SUMPRODUCT(SUMIFS(TaxableValuation[Taxable Reserved2],TaxableValuation[Dist],$C14:$E14,TaxableValuation[Tif_NonTIF],$A$4))</f>
        <v>0</v>
      </c>
      <c r="O14" s="8">
        <f>SUMPRODUCT(SUMIFS(TaxableValuation[Taxable Railroads],TaxableValuation[Dist],$C14:$E14,TaxableValuation[Tif_NonTIF],$A$4))</f>
        <v>0</v>
      </c>
      <c r="P14" s="8">
        <f>SUMPRODUCT(SUMIFS(TaxableValuation[Taxable Utilities],TaxableValuation[Dist],$C14:$E14,TaxableValuation[Tif_NonTIF],$A$4))</f>
        <v>0</v>
      </c>
      <c r="Q14" s="8">
        <f>SUMPRODUCT(SUMIFS(TaxableValuation[Taxable Other],TaxableValuation[Dist],$C14:$E14,TaxableValuation[Tif_NonTIF],$A$4))</f>
        <v>0</v>
      </c>
      <c r="R14" s="8">
        <f>SUMPRODUCT(SUMIFS(TaxableValuation[Taxable Gross],TaxableValuation[Dist],$C14:$E14,TaxableValuation[Tif_NonTIF],$A$4))</f>
        <v>2851654</v>
      </c>
      <c r="S14" s="8">
        <f>SUMPRODUCT(SUMIFS(TaxableValuation[Taxable Military Exempt],TaxableValuation[Dist],$C14:$E14,TaxableValuation[Tif_NonTIF],$A$4))</f>
        <v>0</v>
      </c>
      <c r="T14" s="8">
        <f>SUMPRODUCT(SUMIFS(TaxableValuation[Taxable Homestead Exempt],TaxableValuation[Dist],$C14:$E14,TaxableValuation[Tif_NonTIF],$A$4))</f>
        <v>0</v>
      </c>
      <c r="U14" s="8">
        <f>SUMPRODUCT(SUMIFS(TaxableValuation[Taxable Net],TaxableValuation[Dist],$C14:$E14,TaxableValuation[Tif_NonTIF],$A$4))</f>
        <v>2851654</v>
      </c>
      <c r="V14" s="8">
        <f>SUMPRODUCT(SUMIFS(TaxableValuation[Taxable Gas &amp; Elec Utilities],TaxableValuation[Dist],$C14:$E14,TaxableValuation[Tif_NonTIF],$A$4))</f>
        <v>0</v>
      </c>
      <c r="W14" s="8">
        <f t="shared" si="0"/>
        <v>2851654</v>
      </c>
    </row>
    <row r="15" spans="1:23" x14ac:dyDescent="0.25">
      <c r="A15">
        <f>'Assessed Non-TIF_Combined'!A15</f>
        <v>2026</v>
      </c>
      <c r="B15" t="str">
        <f>'Assessed Non-TIF_Combined'!B15</f>
        <v>07</v>
      </c>
      <c r="C15" t="str">
        <f>'Assessed Non-TIF_Combined'!C15</f>
        <v>0108</v>
      </c>
      <c r="D15" t="str">
        <f>'Assessed Non-TIF_Combined'!D15</f>
        <v/>
      </c>
      <c r="E15" t="str">
        <f>'Assessed Non-TIF_Combined'!E15</f>
        <v/>
      </c>
      <c r="F15" t="str">
        <f>'Assessed Non-TIF_Combined'!F15</f>
        <v>0108</v>
      </c>
      <c r="G15" t="str">
        <f>'Assessed Non-TIF_Combined'!G15</f>
        <v>Alden</v>
      </c>
      <c r="H15" s="8">
        <f>SUMPRODUCT(SUMIFS(TaxableValuation[Taxable Residential],TaxableValuation[Dist],$C15:$E15,TaxableValuation[Tif_NonTIF],$A$4))</f>
        <v>0</v>
      </c>
      <c r="I15" s="8">
        <f>SUMPRODUCT(SUMIFS(TaxableValuation[Taxable Ag Land],TaxableValuation[Dist],$C15:$E15,TaxableValuation[Tif_NonTIF],$A$4))</f>
        <v>0</v>
      </c>
      <c r="J15" s="8">
        <f>SUMPRODUCT(SUMIFS(TaxableValuation[Taxable Ag Building],TaxableValuation[Dist],$C15:$E15,TaxableValuation[Tif_NonTIF],$A$4))</f>
        <v>0</v>
      </c>
      <c r="K15" s="8">
        <f>SUMPRODUCT(SUMIFS(TaxableValuation[Taxable Commercial],TaxableValuation[Dist],$C15:$E15,TaxableValuation[Tif_NonTIF],$A$4))</f>
        <v>0</v>
      </c>
      <c r="L15" s="8">
        <f>SUMPRODUCT(SUMIFS(TaxableValuation[Taxable Industrial],TaxableValuation[Dist],$C15:$E15,TaxableValuation[Tif_NonTIF],$A$4))</f>
        <v>0</v>
      </c>
      <c r="M15" s="8">
        <f>SUMPRODUCT(SUMIFS(TaxableValuation[Taxable Reserved],TaxableValuation[Dist],$C15:$E15,TaxableValuation[Tif_NonTIF],$A$4))</f>
        <v>0</v>
      </c>
      <c r="N15" s="8">
        <f>SUMPRODUCT(SUMIFS(TaxableValuation[Taxable Reserved2],TaxableValuation[Dist],$C15:$E15,TaxableValuation[Tif_NonTIF],$A$4))</f>
        <v>0</v>
      </c>
      <c r="O15" s="8">
        <f>SUMPRODUCT(SUMIFS(TaxableValuation[Taxable Railroads],TaxableValuation[Dist],$C15:$E15,TaxableValuation[Tif_NonTIF],$A$4))</f>
        <v>0</v>
      </c>
      <c r="P15" s="8">
        <f>SUMPRODUCT(SUMIFS(TaxableValuation[Taxable Utilities],TaxableValuation[Dist],$C15:$E15,TaxableValuation[Tif_NonTIF],$A$4))</f>
        <v>0</v>
      </c>
      <c r="Q15" s="8">
        <f>SUMPRODUCT(SUMIFS(TaxableValuation[Taxable Other],TaxableValuation[Dist],$C15:$E15,TaxableValuation[Tif_NonTIF],$A$4))</f>
        <v>0</v>
      </c>
      <c r="R15" s="8">
        <f>SUMPRODUCT(SUMIFS(TaxableValuation[Taxable Gross],TaxableValuation[Dist],$C15:$E15,TaxableValuation[Tif_NonTIF],$A$4))</f>
        <v>0</v>
      </c>
      <c r="S15" s="8">
        <f>SUMPRODUCT(SUMIFS(TaxableValuation[Taxable Military Exempt],TaxableValuation[Dist],$C15:$E15,TaxableValuation[Tif_NonTIF],$A$4))</f>
        <v>0</v>
      </c>
      <c r="T15" s="8">
        <f>SUMPRODUCT(SUMIFS(TaxableValuation[Taxable Homestead Exempt],TaxableValuation[Dist],$C15:$E15,TaxableValuation[Tif_NonTIF],$A$4))</f>
        <v>0</v>
      </c>
      <c r="U15" s="8">
        <f>SUMPRODUCT(SUMIFS(TaxableValuation[Taxable Net],TaxableValuation[Dist],$C15:$E15,TaxableValuation[Tif_NonTIF],$A$4))</f>
        <v>0</v>
      </c>
      <c r="V15" s="8">
        <f>SUMPRODUCT(SUMIFS(TaxableValuation[Taxable Gas &amp; Elec Utilities],TaxableValuation[Dist],$C15:$E15,TaxableValuation[Tif_NonTIF],$A$4))</f>
        <v>0</v>
      </c>
      <c r="W15" s="8">
        <f t="shared" si="0"/>
        <v>0</v>
      </c>
    </row>
    <row r="16" spans="1:23" x14ac:dyDescent="0.25">
      <c r="A16">
        <f>'Assessed Non-TIF_Combined'!A16</f>
        <v>2026</v>
      </c>
      <c r="B16" t="str">
        <f>'Assessed Non-TIF_Combined'!B16</f>
        <v>05</v>
      </c>
      <c r="C16" t="str">
        <f>'Assessed Non-TIF_Combined'!C16</f>
        <v>0126</v>
      </c>
      <c r="D16" t="str">
        <f>'Assessed Non-TIF_Combined'!D16</f>
        <v>6417</v>
      </c>
      <c r="E16" t="str">
        <f>'Assessed Non-TIF_Combined'!E16</f>
        <v>3897</v>
      </c>
      <c r="F16" t="str">
        <f>'Assessed Non-TIF_Combined'!F16</f>
        <v>0126</v>
      </c>
      <c r="G16" t="str">
        <f>'Assessed Non-TIF_Combined'!G16</f>
        <v>Algona</v>
      </c>
      <c r="H16" s="8">
        <f>SUMPRODUCT(SUMIFS(TaxableValuation[Taxable Residential],TaxableValuation[Dist],$C16:$E16,TaxableValuation[Tif_NonTIF],$A$4))</f>
        <v>13220278</v>
      </c>
      <c r="I16" s="8">
        <f>SUMPRODUCT(SUMIFS(TaxableValuation[Taxable Ag Land],TaxableValuation[Dist],$C16:$E16,TaxableValuation[Tif_NonTIF],$A$4))</f>
        <v>40733</v>
      </c>
      <c r="J16" s="8">
        <f>SUMPRODUCT(SUMIFS(TaxableValuation[Taxable Ag Building],TaxableValuation[Dist],$C16:$E16,TaxableValuation[Tif_NonTIF],$A$4))</f>
        <v>0</v>
      </c>
      <c r="K16" s="8">
        <f>SUMPRODUCT(SUMIFS(TaxableValuation[Taxable Commercial],TaxableValuation[Dist],$C16:$E16,TaxableValuation[Tif_NonTIF],$A$4))</f>
        <v>13445251</v>
      </c>
      <c r="L16" s="8">
        <f>SUMPRODUCT(SUMIFS(TaxableValuation[Taxable Industrial],TaxableValuation[Dist],$C16:$E16,TaxableValuation[Tif_NonTIF],$A$4))</f>
        <v>10167761</v>
      </c>
      <c r="M16" s="8">
        <f>SUMPRODUCT(SUMIFS(TaxableValuation[Taxable Reserved],TaxableValuation[Dist],$C16:$E16,TaxableValuation[Tif_NonTIF],$A$4))</f>
        <v>0</v>
      </c>
      <c r="N16" s="8">
        <f>SUMPRODUCT(SUMIFS(TaxableValuation[Taxable Reserved2],TaxableValuation[Dist],$C16:$E16,TaxableValuation[Tif_NonTIF],$A$4))</f>
        <v>0</v>
      </c>
      <c r="O16" s="8">
        <f>SUMPRODUCT(SUMIFS(TaxableValuation[Taxable Railroads],TaxableValuation[Dist],$C16:$E16,TaxableValuation[Tif_NonTIF],$A$4))</f>
        <v>0</v>
      </c>
      <c r="P16" s="8">
        <f>SUMPRODUCT(SUMIFS(TaxableValuation[Taxable Utilities],TaxableValuation[Dist],$C16:$E16,TaxableValuation[Tif_NonTIF],$A$4))</f>
        <v>0</v>
      </c>
      <c r="Q16" s="8">
        <f>SUMPRODUCT(SUMIFS(TaxableValuation[Taxable Other],TaxableValuation[Dist],$C16:$E16,TaxableValuation[Tif_NonTIF],$A$4))</f>
        <v>0</v>
      </c>
      <c r="R16" s="8">
        <f>SUMPRODUCT(SUMIFS(TaxableValuation[Taxable Gross],TaxableValuation[Dist],$C16:$E16,TaxableValuation[Tif_NonTIF],$A$4))</f>
        <v>36874023</v>
      </c>
      <c r="S16" s="8">
        <f>SUMPRODUCT(SUMIFS(TaxableValuation[Taxable Military Exempt],TaxableValuation[Dist],$C16:$E16,TaxableValuation[Tif_NonTIF],$A$4))</f>
        <v>0</v>
      </c>
      <c r="T16" s="8">
        <f>SUMPRODUCT(SUMIFS(TaxableValuation[Taxable Homestead Exempt],TaxableValuation[Dist],$C16:$E16,TaxableValuation[Tif_NonTIF],$A$4))</f>
        <v>0</v>
      </c>
      <c r="U16" s="8">
        <f>SUMPRODUCT(SUMIFS(TaxableValuation[Taxable Net],TaxableValuation[Dist],$C16:$E16,TaxableValuation[Tif_NonTIF],$A$4))</f>
        <v>36874023</v>
      </c>
      <c r="V16" s="8">
        <f>SUMPRODUCT(SUMIFS(TaxableValuation[Taxable Gas &amp; Elec Utilities],TaxableValuation[Dist],$C16:$E16,TaxableValuation[Tif_NonTIF],$A$4))</f>
        <v>0</v>
      </c>
      <c r="W16" s="8">
        <f t="shared" si="0"/>
        <v>36874023</v>
      </c>
    </row>
    <row r="17" spans="1:23" x14ac:dyDescent="0.25">
      <c r="A17">
        <f>'Assessed Non-TIF_Combined'!A17</f>
        <v>2026</v>
      </c>
      <c r="B17" t="str">
        <f>'Assessed Non-TIF_Combined'!B17</f>
        <v>01</v>
      </c>
      <c r="C17" t="str">
        <f>'Assessed Non-TIF_Combined'!C17</f>
        <v>0135</v>
      </c>
      <c r="D17" t="str">
        <f>'Assessed Non-TIF_Combined'!D17</f>
        <v/>
      </c>
      <c r="E17" t="str">
        <f>'Assessed Non-TIF_Combined'!E17</f>
        <v/>
      </c>
      <c r="F17" t="str">
        <f>'Assessed Non-TIF_Combined'!F17</f>
        <v>0135</v>
      </c>
      <c r="G17" t="str">
        <f>'Assessed Non-TIF_Combined'!G17</f>
        <v>Allamakee</v>
      </c>
      <c r="H17" s="8">
        <f>SUMPRODUCT(SUMIFS(TaxableValuation[Taxable Residential],TaxableValuation[Dist],$C17:$E17,TaxableValuation[Tif_NonTIF],$A$4))</f>
        <v>14346573</v>
      </c>
      <c r="I17" s="8">
        <f>SUMPRODUCT(SUMIFS(TaxableValuation[Taxable Ag Land],TaxableValuation[Dist],$C17:$E17,TaxableValuation[Tif_NonTIF],$A$4))</f>
        <v>16521</v>
      </c>
      <c r="J17" s="8">
        <f>SUMPRODUCT(SUMIFS(TaxableValuation[Taxable Ag Building],TaxableValuation[Dist],$C17:$E17,TaxableValuation[Tif_NonTIF],$A$4))</f>
        <v>0</v>
      </c>
      <c r="K17" s="8">
        <f>SUMPRODUCT(SUMIFS(TaxableValuation[Taxable Commercial],TaxableValuation[Dist],$C17:$E17,TaxableValuation[Tif_NonTIF],$A$4))</f>
        <v>4335706</v>
      </c>
      <c r="L17" s="8">
        <f>SUMPRODUCT(SUMIFS(TaxableValuation[Taxable Industrial],TaxableValuation[Dist],$C17:$E17,TaxableValuation[Tif_NonTIF],$A$4))</f>
        <v>742279</v>
      </c>
      <c r="M17" s="8">
        <f>SUMPRODUCT(SUMIFS(TaxableValuation[Taxable Reserved],TaxableValuation[Dist],$C17:$E17,TaxableValuation[Tif_NonTIF],$A$4))</f>
        <v>0</v>
      </c>
      <c r="N17" s="8">
        <f>SUMPRODUCT(SUMIFS(TaxableValuation[Taxable Reserved2],TaxableValuation[Dist],$C17:$E17,TaxableValuation[Tif_NonTIF],$A$4))</f>
        <v>0</v>
      </c>
      <c r="O17" s="8">
        <f>SUMPRODUCT(SUMIFS(TaxableValuation[Taxable Railroads],TaxableValuation[Dist],$C17:$E17,TaxableValuation[Tif_NonTIF],$A$4))</f>
        <v>0</v>
      </c>
      <c r="P17" s="8">
        <f>SUMPRODUCT(SUMIFS(TaxableValuation[Taxable Utilities],TaxableValuation[Dist],$C17:$E17,TaxableValuation[Tif_NonTIF],$A$4))</f>
        <v>0</v>
      </c>
      <c r="Q17" s="8">
        <f>SUMPRODUCT(SUMIFS(TaxableValuation[Taxable Other],TaxableValuation[Dist],$C17:$E17,TaxableValuation[Tif_NonTIF],$A$4))</f>
        <v>0</v>
      </c>
      <c r="R17" s="8">
        <f>SUMPRODUCT(SUMIFS(TaxableValuation[Taxable Gross],TaxableValuation[Dist],$C17:$E17,TaxableValuation[Tif_NonTIF],$A$4))</f>
        <v>19441079</v>
      </c>
      <c r="S17" s="8">
        <f>SUMPRODUCT(SUMIFS(TaxableValuation[Taxable Military Exempt],TaxableValuation[Dist],$C17:$E17,TaxableValuation[Tif_NonTIF],$A$4))</f>
        <v>0</v>
      </c>
      <c r="T17" s="8">
        <f>SUMPRODUCT(SUMIFS(TaxableValuation[Taxable Homestead Exempt],TaxableValuation[Dist],$C17:$E17,TaxableValuation[Tif_NonTIF],$A$4))</f>
        <v>0</v>
      </c>
      <c r="U17" s="8">
        <f>SUMPRODUCT(SUMIFS(TaxableValuation[Taxable Net],TaxableValuation[Dist],$C17:$E17,TaxableValuation[Tif_NonTIF],$A$4))</f>
        <v>19441079</v>
      </c>
      <c r="V17" s="8">
        <f>SUMPRODUCT(SUMIFS(TaxableValuation[Taxable Gas &amp; Elec Utilities],TaxableValuation[Dist],$C17:$E17,TaxableValuation[Tif_NonTIF],$A$4))</f>
        <v>0</v>
      </c>
      <c r="W17" s="8">
        <f t="shared" si="0"/>
        <v>19441079</v>
      </c>
    </row>
    <row r="18" spans="1:23" x14ac:dyDescent="0.25">
      <c r="A18">
        <f>'Assessed Non-TIF_Combined'!A18</f>
        <v>2026</v>
      </c>
      <c r="B18" t="str">
        <f>'Assessed Non-TIF_Combined'!B18</f>
        <v>05</v>
      </c>
      <c r="C18" t="str">
        <f>'Assessed Non-TIF_Combined'!C18</f>
        <v>0171</v>
      </c>
      <c r="D18" t="str">
        <f>'Assessed Non-TIF_Combined'!D18</f>
        <v/>
      </c>
      <c r="E18" t="str">
        <f>'Assessed Non-TIF_Combined'!E18</f>
        <v/>
      </c>
      <c r="F18" t="str">
        <f>'Assessed Non-TIF_Combined'!F18</f>
        <v>0171</v>
      </c>
      <c r="G18" t="str">
        <f>'Assessed Non-TIF_Combined'!G18</f>
        <v>Alta-Aurelia</v>
      </c>
      <c r="H18" s="8">
        <f>SUMPRODUCT(SUMIFS(TaxableValuation[Taxable Residential],TaxableValuation[Dist],$C18:$E18,TaxableValuation[Tif_NonTIF],$A$4))</f>
        <v>0</v>
      </c>
      <c r="I18" s="8">
        <f>SUMPRODUCT(SUMIFS(TaxableValuation[Taxable Ag Land],TaxableValuation[Dist],$C18:$E18,TaxableValuation[Tif_NonTIF],$A$4))</f>
        <v>0</v>
      </c>
      <c r="J18" s="8">
        <f>SUMPRODUCT(SUMIFS(TaxableValuation[Taxable Ag Building],TaxableValuation[Dist],$C18:$E18,TaxableValuation[Tif_NonTIF],$A$4))</f>
        <v>0</v>
      </c>
      <c r="K18" s="8">
        <f>SUMPRODUCT(SUMIFS(TaxableValuation[Taxable Commercial],TaxableValuation[Dist],$C18:$E18,TaxableValuation[Tif_NonTIF],$A$4))</f>
        <v>0</v>
      </c>
      <c r="L18" s="8">
        <f>SUMPRODUCT(SUMIFS(TaxableValuation[Taxable Industrial],TaxableValuation[Dist],$C18:$E18,TaxableValuation[Tif_NonTIF],$A$4))</f>
        <v>71340012</v>
      </c>
      <c r="M18" s="8">
        <f>SUMPRODUCT(SUMIFS(TaxableValuation[Taxable Reserved],TaxableValuation[Dist],$C18:$E18,TaxableValuation[Tif_NonTIF],$A$4))</f>
        <v>0</v>
      </c>
      <c r="N18" s="8">
        <f>SUMPRODUCT(SUMIFS(TaxableValuation[Taxable Reserved2],TaxableValuation[Dist],$C18:$E18,TaxableValuation[Tif_NonTIF],$A$4))</f>
        <v>0</v>
      </c>
      <c r="O18" s="8">
        <f>SUMPRODUCT(SUMIFS(TaxableValuation[Taxable Railroads],TaxableValuation[Dist],$C18:$E18,TaxableValuation[Tif_NonTIF],$A$4))</f>
        <v>0</v>
      </c>
      <c r="P18" s="8">
        <f>SUMPRODUCT(SUMIFS(TaxableValuation[Taxable Utilities],TaxableValuation[Dist],$C18:$E18,TaxableValuation[Tif_NonTIF],$A$4))</f>
        <v>0</v>
      </c>
      <c r="Q18" s="8">
        <f>SUMPRODUCT(SUMIFS(TaxableValuation[Taxable Other],TaxableValuation[Dist],$C18:$E18,TaxableValuation[Tif_NonTIF],$A$4))</f>
        <v>0</v>
      </c>
      <c r="R18" s="8">
        <f>SUMPRODUCT(SUMIFS(TaxableValuation[Taxable Gross],TaxableValuation[Dist],$C18:$E18,TaxableValuation[Tif_NonTIF],$A$4))</f>
        <v>71340012</v>
      </c>
      <c r="S18" s="8">
        <f>SUMPRODUCT(SUMIFS(TaxableValuation[Taxable Military Exempt],TaxableValuation[Dist],$C18:$E18,TaxableValuation[Tif_NonTIF],$A$4))</f>
        <v>0</v>
      </c>
      <c r="T18" s="8">
        <f>SUMPRODUCT(SUMIFS(TaxableValuation[Taxable Homestead Exempt],TaxableValuation[Dist],$C18:$E18,TaxableValuation[Tif_NonTIF],$A$4))</f>
        <v>0</v>
      </c>
      <c r="U18" s="8">
        <f>SUMPRODUCT(SUMIFS(TaxableValuation[Taxable Net],TaxableValuation[Dist],$C18:$E18,TaxableValuation[Tif_NonTIF],$A$4))</f>
        <v>71340012</v>
      </c>
      <c r="V18" s="8">
        <f>SUMPRODUCT(SUMIFS(TaxableValuation[Taxable Gas &amp; Elec Utilities],TaxableValuation[Dist],$C18:$E18,TaxableValuation[Tif_NonTIF],$A$4))</f>
        <v>0</v>
      </c>
      <c r="W18" s="8">
        <f t="shared" si="0"/>
        <v>71340012</v>
      </c>
    </row>
    <row r="19" spans="1:23" x14ac:dyDescent="0.25">
      <c r="A19">
        <f>'Assessed Non-TIF_Combined'!A19</f>
        <v>2026</v>
      </c>
      <c r="B19" t="str">
        <f>'Assessed Non-TIF_Combined'!B19</f>
        <v>11</v>
      </c>
      <c r="C19" t="str">
        <f>'Assessed Non-TIF_Combined'!C19</f>
        <v>0225</v>
      </c>
      <c r="D19" t="str">
        <f>'Assessed Non-TIF_Combined'!D19</f>
        <v/>
      </c>
      <c r="E19" t="str">
        <f>'Assessed Non-TIF_Combined'!E19</f>
        <v/>
      </c>
      <c r="F19" t="str">
        <f>'Assessed Non-TIF_Combined'!F19</f>
        <v>0225</v>
      </c>
      <c r="G19" t="str">
        <f>'Assessed Non-TIF_Combined'!G19</f>
        <v>Ames</v>
      </c>
      <c r="H19" s="8">
        <f>SUMPRODUCT(SUMIFS(TaxableValuation[Taxable Residential],TaxableValuation[Dist],$C19:$E19,TaxableValuation[Tif_NonTIF],$A$4))</f>
        <v>0</v>
      </c>
      <c r="I19" s="8">
        <f>SUMPRODUCT(SUMIFS(TaxableValuation[Taxable Ag Land],TaxableValuation[Dist],$C19:$E19,TaxableValuation[Tif_NonTIF],$A$4))</f>
        <v>0</v>
      </c>
      <c r="J19" s="8">
        <f>SUMPRODUCT(SUMIFS(TaxableValuation[Taxable Ag Building],TaxableValuation[Dist],$C19:$E19,TaxableValuation[Tif_NonTIF],$A$4))</f>
        <v>0</v>
      </c>
      <c r="K19" s="8">
        <f>SUMPRODUCT(SUMIFS(TaxableValuation[Taxable Commercial],TaxableValuation[Dist],$C19:$E19,TaxableValuation[Tif_NonTIF],$A$4))</f>
        <v>0</v>
      </c>
      <c r="L19" s="8">
        <f>SUMPRODUCT(SUMIFS(TaxableValuation[Taxable Industrial],TaxableValuation[Dist],$C19:$E19,TaxableValuation[Tif_NonTIF],$A$4))</f>
        <v>16426500</v>
      </c>
      <c r="M19" s="8">
        <f>SUMPRODUCT(SUMIFS(TaxableValuation[Taxable Reserved],TaxableValuation[Dist],$C19:$E19,TaxableValuation[Tif_NonTIF],$A$4))</f>
        <v>0</v>
      </c>
      <c r="N19" s="8">
        <f>SUMPRODUCT(SUMIFS(TaxableValuation[Taxable Reserved2],TaxableValuation[Dist],$C19:$E19,TaxableValuation[Tif_NonTIF],$A$4))</f>
        <v>0</v>
      </c>
      <c r="O19" s="8">
        <f>SUMPRODUCT(SUMIFS(TaxableValuation[Taxable Railroads],TaxableValuation[Dist],$C19:$E19,TaxableValuation[Tif_NonTIF],$A$4))</f>
        <v>0</v>
      </c>
      <c r="P19" s="8">
        <f>SUMPRODUCT(SUMIFS(TaxableValuation[Taxable Utilities],TaxableValuation[Dist],$C19:$E19,TaxableValuation[Tif_NonTIF],$A$4))</f>
        <v>0</v>
      </c>
      <c r="Q19" s="8">
        <f>SUMPRODUCT(SUMIFS(TaxableValuation[Taxable Other],TaxableValuation[Dist],$C19:$E19,TaxableValuation[Tif_NonTIF],$A$4))</f>
        <v>0</v>
      </c>
      <c r="R19" s="8">
        <f>SUMPRODUCT(SUMIFS(TaxableValuation[Taxable Gross],TaxableValuation[Dist],$C19:$E19,TaxableValuation[Tif_NonTIF],$A$4))</f>
        <v>16426500</v>
      </c>
      <c r="S19" s="8">
        <f>SUMPRODUCT(SUMIFS(TaxableValuation[Taxable Military Exempt],TaxableValuation[Dist],$C19:$E19,TaxableValuation[Tif_NonTIF],$A$4))</f>
        <v>0</v>
      </c>
      <c r="T19" s="8">
        <f>SUMPRODUCT(SUMIFS(TaxableValuation[Taxable Homestead Exempt],TaxableValuation[Dist],$C19:$E19,TaxableValuation[Tif_NonTIF],$A$4))</f>
        <v>0</v>
      </c>
      <c r="U19" s="8">
        <f>SUMPRODUCT(SUMIFS(TaxableValuation[Taxable Net],TaxableValuation[Dist],$C19:$E19,TaxableValuation[Tif_NonTIF],$A$4))</f>
        <v>16426500</v>
      </c>
      <c r="V19" s="8">
        <f>SUMPRODUCT(SUMIFS(TaxableValuation[Taxable Gas &amp; Elec Utilities],TaxableValuation[Dist],$C19:$E19,TaxableValuation[Tif_NonTIF],$A$4))</f>
        <v>0</v>
      </c>
      <c r="W19" s="8">
        <f t="shared" si="0"/>
        <v>16426500</v>
      </c>
    </row>
    <row r="20" spans="1:23" x14ac:dyDescent="0.25">
      <c r="A20">
        <f>'Assessed Non-TIF_Combined'!A20</f>
        <v>2026</v>
      </c>
      <c r="B20" t="str">
        <f>'Assessed Non-TIF_Combined'!B20</f>
        <v>10</v>
      </c>
      <c r="C20" t="str">
        <f>'Assessed Non-TIF_Combined'!C20</f>
        <v>0234</v>
      </c>
      <c r="D20" t="str">
        <f>'Assessed Non-TIF_Combined'!D20</f>
        <v/>
      </c>
      <c r="E20" t="str">
        <f>'Assessed Non-TIF_Combined'!E20</f>
        <v/>
      </c>
      <c r="F20" t="str">
        <f>'Assessed Non-TIF_Combined'!F20</f>
        <v>0234</v>
      </c>
      <c r="G20" t="str">
        <f>'Assessed Non-TIF_Combined'!G20</f>
        <v>Anamosa</v>
      </c>
      <c r="H20" s="8">
        <f>SUMPRODUCT(SUMIFS(TaxableValuation[Taxable Residential],TaxableValuation[Dist],$C20:$E20,TaxableValuation[Tif_NonTIF],$A$4))</f>
        <v>6209620</v>
      </c>
      <c r="I20" s="8">
        <f>SUMPRODUCT(SUMIFS(TaxableValuation[Taxable Ag Land],TaxableValuation[Dist],$C20:$E20,TaxableValuation[Tif_NonTIF],$A$4))</f>
        <v>0</v>
      </c>
      <c r="J20" s="8">
        <f>SUMPRODUCT(SUMIFS(TaxableValuation[Taxable Ag Building],TaxableValuation[Dist],$C20:$E20,TaxableValuation[Tif_NonTIF],$A$4))</f>
        <v>0</v>
      </c>
      <c r="K20" s="8">
        <f>SUMPRODUCT(SUMIFS(TaxableValuation[Taxable Commercial],TaxableValuation[Dist],$C20:$E20,TaxableValuation[Tif_NonTIF],$A$4))</f>
        <v>853206</v>
      </c>
      <c r="L20" s="8">
        <f>SUMPRODUCT(SUMIFS(TaxableValuation[Taxable Industrial],TaxableValuation[Dist],$C20:$E20,TaxableValuation[Tif_NonTIF],$A$4))</f>
        <v>31837</v>
      </c>
      <c r="M20" s="8">
        <f>SUMPRODUCT(SUMIFS(TaxableValuation[Taxable Reserved],TaxableValuation[Dist],$C20:$E20,TaxableValuation[Tif_NonTIF],$A$4))</f>
        <v>0</v>
      </c>
      <c r="N20" s="8">
        <f>SUMPRODUCT(SUMIFS(TaxableValuation[Taxable Reserved2],TaxableValuation[Dist],$C20:$E20,TaxableValuation[Tif_NonTIF],$A$4))</f>
        <v>0</v>
      </c>
      <c r="O20" s="8">
        <f>SUMPRODUCT(SUMIFS(TaxableValuation[Taxable Railroads],TaxableValuation[Dist],$C20:$E20,TaxableValuation[Tif_NonTIF],$A$4))</f>
        <v>0</v>
      </c>
      <c r="P20" s="8">
        <f>SUMPRODUCT(SUMIFS(TaxableValuation[Taxable Utilities],TaxableValuation[Dist],$C20:$E20,TaxableValuation[Tif_NonTIF],$A$4))</f>
        <v>0</v>
      </c>
      <c r="Q20" s="8">
        <f>SUMPRODUCT(SUMIFS(TaxableValuation[Taxable Other],TaxableValuation[Dist],$C20:$E20,TaxableValuation[Tif_NonTIF],$A$4))</f>
        <v>122334</v>
      </c>
      <c r="R20" s="8">
        <f>SUMPRODUCT(SUMIFS(TaxableValuation[Taxable Gross],TaxableValuation[Dist],$C20:$E20,TaxableValuation[Tif_NonTIF],$A$4))</f>
        <v>7216997</v>
      </c>
      <c r="S20" s="8">
        <f>SUMPRODUCT(SUMIFS(TaxableValuation[Taxable Military Exempt],TaxableValuation[Dist],$C20:$E20,TaxableValuation[Tif_NonTIF],$A$4))</f>
        <v>0</v>
      </c>
      <c r="T20" s="8">
        <f>SUMPRODUCT(SUMIFS(TaxableValuation[Taxable Homestead Exempt],TaxableValuation[Dist],$C20:$E20,TaxableValuation[Tif_NonTIF],$A$4))</f>
        <v>0</v>
      </c>
      <c r="U20" s="8">
        <f>SUMPRODUCT(SUMIFS(TaxableValuation[Taxable Net],TaxableValuation[Dist],$C20:$E20,TaxableValuation[Tif_NonTIF],$A$4))</f>
        <v>7216997</v>
      </c>
      <c r="V20" s="8">
        <f>SUMPRODUCT(SUMIFS(TaxableValuation[Taxable Gas &amp; Elec Utilities],TaxableValuation[Dist],$C20:$E20,TaxableValuation[Tif_NonTIF],$A$4))</f>
        <v>0</v>
      </c>
      <c r="W20" s="8">
        <f t="shared" si="0"/>
        <v>7216997</v>
      </c>
    </row>
    <row r="21" spans="1:23" x14ac:dyDescent="0.25">
      <c r="A21">
        <f>'Assessed Non-TIF_Combined'!A21</f>
        <v>2026</v>
      </c>
      <c r="B21" t="str">
        <f>'Assessed Non-TIF_Combined'!B21</f>
        <v>09</v>
      </c>
      <c r="C21" t="str">
        <f>'Assessed Non-TIF_Combined'!C21</f>
        <v>0243</v>
      </c>
      <c r="D21" t="str">
        <f>'Assessed Non-TIF_Combined'!D21</f>
        <v/>
      </c>
      <c r="E21" t="str">
        <f>'Assessed Non-TIF_Combined'!E21</f>
        <v/>
      </c>
      <c r="F21" t="str">
        <f>'Assessed Non-TIF_Combined'!F21</f>
        <v>0243</v>
      </c>
      <c r="G21" t="str">
        <f>'Assessed Non-TIF_Combined'!G21</f>
        <v>Andrew</v>
      </c>
      <c r="H21" s="8">
        <f>SUMPRODUCT(SUMIFS(TaxableValuation[Taxable Residential],TaxableValuation[Dist],$C21:$E21,TaxableValuation[Tif_NonTIF],$A$4))</f>
        <v>0</v>
      </c>
      <c r="I21" s="8">
        <f>SUMPRODUCT(SUMIFS(TaxableValuation[Taxable Ag Land],TaxableValuation[Dist],$C21:$E21,TaxableValuation[Tif_NonTIF],$A$4))</f>
        <v>0</v>
      </c>
      <c r="J21" s="8">
        <f>SUMPRODUCT(SUMIFS(TaxableValuation[Taxable Ag Building],TaxableValuation[Dist],$C21:$E21,TaxableValuation[Tif_NonTIF],$A$4))</f>
        <v>0</v>
      </c>
      <c r="K21" s="8">
        <f>SUMPRODUCT(SUMIFS(TaxableValuation[Taxable Commercial],TaxableValuation[Dist],$C21:$E21,TaxableValuation[Tif_NonTIF],$A$4))</f>
        <v>0</v>
      </c>
      <c r="L21" s="8">
        <f>SUMPRODUCT(SUMIFS(TaxableValuation[Taxable Industrial],TaxableValuation[Dist],$C21:$E21,TaxableValuation[Tif_NonTIF],$A$4))</f>
        <v>0</v>
      </c>
      <c r="M21" s="8">
        <f>SUMPRODUCT(SUMIFS(TaxableValuation[Taxable Reserved],TaxableValuation[Dist],$C21:$E21,TaxableValuation[Tif_NonTIF],$A$4))</f>
        <v>0</v>
      </c>
      <c r="N21" s="8">
        <f>SUMPRODUCT(SUMIFS(TaxableValuation[Taxable Reserved2],TaxableValuation[Dist],$C21:$E21,TaxableValuation[Tif_NonTIF],$A$4))</f>
        <v>0</v>
      </c>
      <c r="O21" s="8">
        <f>SUMPRODUCT(SUMIFS(TaxableValuation[Taxable Railroads],TaxableValuation[Dist],$C21:$E21,TaxableValuation[Tif_NonTIF],$A$4))</f>
        <v>0</v>
      </c>
      <c r="P21" s="8">
        <f>SUMPRODUCT(SUMIFS(TaxableValuation[Taxable Utilities],TaxableValuation[Dist],$C21:$E21,TaxableValuation[Tif_NonTIF],$A$4))</f>
        <v>0</v>
      </c>
      <c r="Q21" s="8">
        <f>SUMPRODUCT(SUMIFS(TaxableValuation[Taxable Other],TaxableValuation[Dist],$C21:$E21,TaxableValuation[Tif_NonTIF],$A$4))</f>
        <v>0</v>
      </c>
      <c r="R21" s="8">
        <f>SUMPRODUCT(SUMIFS(TaxableValuation[Taxable Gross],TaxableValuation[Dist],$C21:$E21,TaxableValuation[Tif_NonTIF],$A$4))</f>
        <v>0</v>
      </c>
      <c r="S21" s="8">
        <f>SUMPRODUCT(SUMIFS(TaxableValuation[Taxable Military Exempt],TaxableValuation[Dist],$C21:$E21,TaxableValuation[Tif_NonTIF],$A$4))</f>
        <v>0</v>
      </c>
      <c r="T21" s="8">
        <f>SUMPRODUCT(SUMIFS(TaxableValuation[Taxable Homestead Exempt],TaxableValuation[Dist],$C21:$E21,TaxableValuation[Tif_NonTIF],$A$4))</f>
        <v>0</v>
      </c>
      <c r="U21" s="8">
        <f>SUMPRODUCT(SUMIFS(TaxableValuation[Taxable Net],TaxableValuation[Dist],$C21:$E21,TaxableValuation[Tif_NonTIF],$A$4))</f>
        <v>0</v>
      </c>
      <c r="V21" s="8">
        <f>SUMPRODUCT(SUMIFS(TaxableValuation[Taxable Gas &amp; Elec Utilities],TaxableValuation[Dist],$C21:$E21,TaxableValuation[Tif_NonTIF],$A$4))</f>
        <v>0</v>
      </c>
      <c r="W21" s="8">
        <f t="shared" si="0"/>
        <v>0</v>
      </c>
    </row>
    <row r="22" spans="1:23" x14ac:dyDescent="0.25">
      <c r="A22">
        <f>'Assessed Non-TIF_Combined'!A22</f>
        <v>2026</v>
      </c>
      <c r="B22" t="str">
        <f>'Assessed Non-TIF_Combined'!B22</f>
        <v>11</v>
      </c>
      <c r="C22" t="str">
        <f>'Assessed Non-TIF_Combined'!C22</f>
        <v>0261</v>
      </c>
      <c r="D22" t="str">
        <f>'Assessed Non-TIF_Combined'!D22</f>
        <v/>
      </c>
      <c r="E22" t="str">
        <f>'Assessed Non-TIF_Combined'!E22</f>
        <v/>
      </c>
      <c r="F22" t="str">
        <f>'Assessed Non-TIF_Combined'!F22</f>
        <v>0261</v>
      </c>
      <c r="G22" t="str">
        <f>'Assessed Non-TIF_Combined'!G22</f>
        <v>Ankeny</v>
      </c>
      <c r="H22" s="8">
        <f>SUMPRODUCT(SUMIFS(TaxableValuation[Taxable Residential],TaxableValuation[Dist],$C22:$E22,TaxableValuation[Tif_NonTIF],$A$4))</f>
        <v>115954693</v>
      </c>
      <c r="I22" s="8">
        <f>SUMPRODUCT(SUMIFS(TaxableValuation[Taxable Ag Land],TaxableValuation[Dist],$C22:$E22,TaxableValuation[Tif_NonTIF],$A$4))</f>
        <v>0</v>
      </c>
      <c r="J22" s="8">
        <f>SUMPRODUCT(SUMIFS(TaxableValuation[Taxable Ag Building],TaxableValuation[Dist],$C22:$E22,TaxableValuation[Tif_NonTIF],$A$4))</f>
        <v>0</v>
      </c>
      <c r="K22" s="8">
        <f>SUMPRODUCT(SUMIFS(TaxableValuation[Taxable Commercial],TaxableValuation[Dist],$C22:$E22,TaxableValuation[Tif_NonTIF],$A$4))</f>
        <v>137056794</v>
      </c>
      <c r="L22" s="8">
        <f>SUMPRODUCT(SUMIFS(TaxableValuation[Taxable Industrial],TaxableValuation[Dist],$C22:$E22,TaxableValuation[Tif_NonTIF],$A$4))</f>
        <v>27030553</v>
      </c>
      <c r="M22" s="8">
        <f>SUMPRODUCT(SUMIFS(TaxableValuation[Taxable Reserved],TaxableValuation[Dist],$C22:$E22,TaxableValuation[Tif_NonTIF],$A$4))</f>
        <v>0</v>
      </c>
      <c r="N22" s="8">
        <f>SUMPRODUCT(SUMIFS(TaxableValuation[Taxable Reserved2],TaxableValuation[Dist],$C22:$E22,TaxableValuation[Tif_NonTIF],$A$4))</f>
        <v>0</v>
      </c>
      <c r="O22" s="8">
        <f>SUMPRODUCT(SUMIFS(TaxableValuation[Taxable Railroads],TaxableValuation[Dist],$C22:$E22,TaxableValuation[Tif_NonTIF],$A$4))</f>
        <v>0</v>
      </c>
      <c r="P22" s="8">
        <f>SUMPRODUCT(SUMIFS(TaxableValuation[Taxable Utilities],TaxableValuation[Dist],$C22:$E22,TaxableValuation[Tif_NonTIF],$A$4))</f>
        <v>0</v>
      </c>
      <c r="Q22" s="8">
        <f>SUMPRODUCT(SUMIFS(TaxableValuation[Taxable Other],TaxableValuation[Dist],$C22:$E22,TaxableValuation[Tif_NonTIF],$A$4))</f>
        <v>0</v>
      </c>
      <c r="R22" s="8">
        <f>SUMPRODUCT(SUMIFS(TaxableValuation[Taxable Gross],TaxableValuation[Dist],$C22:$E22,TaxableValuation[Tif_NonTIF],$A$4))</f>
        <v>280042040</v>
      </c>
      <c r="S22" s="8">
        <f>SUMPRODUCT(SUMIFS(TaxableValuation[Taxable Military Exempt],TaxableValuation[Dist],$C22:$E22,TaxableValuation[Tif_NonTIF],$A$4))</f>
        <v>0</v>
      </c>
      <c r="T22" s="8">
        <f>SUMPRODUCT(SUMIFS(TaxableValuation[Taxable Homestead Exempt],TaxableValuation[Dist],$C22:$E22,TaxableValuation[Tif_NonTIF],$A$4))</f>
        <v>0</v>
      </c>
      <c r="U22" s="8">
        <f>SUMPRODUCT(SUMIFS(TaxableValuation[Taxable Net],TaxableValuation[Dist],$C22:$E22,TaxableValuation[Tif_NonTIF],$A$4))</f>
        <v>280042040</v>
      </c>
      <c r="V22" s="8">
        <f>SUMPRODUCT(SUMIFS(TaxableValuation[Taxable Gas &amp; Elec Utilities],TaxableValuation[Dist],$C22:$E22,TaxableValuation[Tif_NonTIF],$A$4))</f>
        <v>0</v>
      </c>
      <c r="W22" s="8">
        <f t="shared" si="0"/>
        <v>280042040</v>
      </c>
    </row>
    <row r="23" spans="1:23" x14ac:dyDescent="0.25">
      <c r="A23">
        <f>'Assessed Non-TIF_Combined'!A23</f>
        <v>2026</v>
      </c>
      <c r="B23" t="str">
        <f>'Assessed Non-TIF_Combined'!B23</f>
        <v>07</v>
      </c>
      <c r="C23" t="str">
        <f>'Assessed Non-TIF_Combined'!C23</f>
        <v>0279</v>
      </c>
      <c r="D23" t="str">
        <f>'Assessed Non-TIF_Combined'!D23</f>
        <v/>
      </c>
      <c r="E23" t="str">
        <f>'Assessed Non-TIF_Combined'!E23</f>
        <v/>
      </c>
      <c r="F23" t="str">
        <f>'Assessed Non-TIF_Combined'!F23</f>
        <v>0279</v>
      </c>
      <c r="G23" t="str">
        <f>'Assessed Non-TIF_Combined'!G23</f>
        <v>Aplington-Parkersburg</v>
      </c>
      <c r="H23" s="8">
        <f>SUMPRODUCT(SUMIFS(TaxableValuation[Taxable Residential],TaxableValuation[Dist],$C23:$E23,TaxableValuation[Tif_NonTIF],$A$4))</f>
        <v>9800860</v>
      </c>
      <c r="I23" s="8">
        <f>SUMPRODUCT(SUMIFS(TaxableValuation[Taxable Ag Land],TaxableValuation[Dist],$C23:$E23,TaxableValuation[Tif_NonTIF],$A$4))</f>
        <v>0</v>
      </c>
      <c r="J23" s="8">
        <f>SUMPRODUCT(SUMIFS(TaxableValuation[Taxable Ag Building],TaxableValuation[Dist],$C23:$E23,TaxableValuation[Tif_NonTIF],$A$4))</f>
        <v>0</v>
      </c>
      <c r="K23" s="8">
        <f>SUMPRODUCT(SUMIFS(TaxableValuation[Taxable Commercial],TaxableValuation[Dist],$C23:$E23,TaxableValuation[Tif_NonTIF],$A$4))</f>
        <v>4627605</v>
      </c>
      <c r="L23" s="8">
        <f>SUMPRODUCT(SUMIFS(TaxableValuation[Taxable Industrial],TaxableValuation[Dist],$C23:$E23,TaxableValuation[Tif_NonTIF],$A$4))</f>
        <v>6429724</v>
      </c>
      <c r="M23" s="8">
        <f>SUMPRODUCT(SUMIFS(TaxableValuation[Taxable Reserved],TaxableValuation[Dist],$C23:$E23,TaxableValuation[Tif_NonTIF],$A$4))</f>
        <v>0</v>
      </c>
      <c r="N23" s="8">
        <f>SUMPRODUCT(SUMIFS(TaxableValuation[Taxable Reserved2],TaxableValuation[Dist],$C23:$E23,TaxableValuation[Tif_NonTIF],$A$4))</f>
        <v>0</v>
      </c>
      <c r="O23" s="8">
        <f>SUMPRODUCT(SUMIFS(TaxableValuation[Taxable Railroads],TaxableValuation[Dist],$C23:$E23,TaxableValuation[Tif_NonTIF],$A$4))</f>
        <v>0</v>
      </c>
      <c r="P23" s="8">
        <f>SUMPRODUCT(SUMIFS(TaxableValuation[Taxable Utilities],TaxableValuation[Dist],$C23:$E23,TaxableValuation[Tif_NonTIF],$A$4))</f>
        <v>0</v>
      </c>
      <c r="Q23" s="8">
        <f>SUMPRODUCT(SUMIFS(TaxableValuation[Taxable Other],TaxableValuation[Dist],$C23:$E23,TaxableValuation[Tif_NonTIF],$A$4))</f>
        <v>0</v>
      </c>
      <c r="R23" s="8">
        <f>SUMPRODUCT(SUMIFS(TaxableValuation[Taxable Gross],TaxableValuation[Dist],$C23:$E23,TaxableValuation[Tif_NonTIF],$A$4))</f>
        <v>20858189</v>
      </c>
      <c r="S23" s="8">
        <f>SUMPRODUCT(SUMIFS(TaxableValuation[Taxable Military Exempt],TaxableValuation[Dist],$C23:$E23,TaxableValuation[Tif_NonTIF],$A$4))</f>
        <v>0</v>
      </c>
      <c r="T23" s="8">
        <f>SUMPRODUCT(SUMIFS(TaxableValuation[Taxable Homestead Exempt],TaxableValuation[Dist],$C23:$E23,TaxableValuation[Tif_NonTIF],$A$4))</f>
        <v>0</v>
      </c>
      <c r="U23" s="8">
        <f>SUMPRODUCT(SUMIFS(TaxableValuation[Taxable Net],TaxableValuation[Dist],$C23:$E23,TaxableValuation[Tif_NonTIF],$A$4))</f>
        <v>20858189</v>
      </c>
      <c r="V23" s="8">
        <f>SUMPRODUCT(SUMIFS(TaxableValuation[Taxable Gas &amp; Elec Utilities],TaxableValuation[Dist],$C23:$E23,TaxableValuation[Tif_NonTIF],$A$4))</f>
        <v>0</v>
      </c>
      <c r="W23" s="8">
        <f t="shared" si="0"/>
        <v>20858189</v>
      </c>
    </row>
    <row r="24" spans="1:23" x14ac:dyDescent="0.25">
      <c r="A24">
        <f>'Assessed Non-TIF_Combined'!A24</f>
        <v>2026</v>
      </c>
      <c r="B24" t="str">
        <f>'Assessed Non-TIF_Combined'!B24</f>
        <v>12</v>
      </c>
      <c r="C24" t="str">
        <f>'Assessed Non-TIF_Combined'!C24</f>
        <v>0355</v>
      </c>
      <c r="D24" t="str">
        <f>'Assessed Non-TIF_Combined'!D24</f>
        <v/>
      </c>
      <c r="E24" t="str">
        <f>'Assessed Non-TIF_Combined'!E24</f>
        <v/>
      </c>
      <c r="F24" t="str">
        <f>'Assessed Non-TIF_Combined'!F24</f>
        <v>0355</v>
      </c>
      <c r="G24" t="str">
        <f>'Assessed Non-TIF_Combined'!G24</f>
        <v>Ar-We-Va</v>
      </c>
      <c r="H24" s="8">
        <f>SUMPRODUCT(SUMIFS(TaxableValuation[Taxable Residential],TaxableValuation[Dist],$C24:$E24,TaxableValuation[Tif_NonTIF],$A$4))</f>
        <v>6006595</v>
      </c>
      <c r="I24" s="8">
        <f>SUMPRODUCT(SUMIFS(TaxableValuation[Taxable Ag Land],TaxableValuation[Dist],$C24:$E24,TaxableValuation[Tif_NonTIF],$A$4))</f>
        <v>0</v>
      </c>
      <c r="J24" s="8">
        <f>SUMPRODUCT(SUMIFS(TaxableValuation[Taxable Ag Building],TaxableValuation[Dist],$C24:$E24,TaxableValuation[Tif_NonTIF],$A$4))</f>
        <v>0</v>
      </c>
      <c r="K24" s="8">
        <f>SUMPRODUCT(SUMIFS(TaxableValuation[Taxable Commercial],TaxableValuation[Dist],$C24:$E24,TaxableValuation[Tif_NonTIF],$A$4))</f>
        <v>1206043</v>
      </c>
      <c r="L24" s="8">
        <f>SUMPRODUCT(SUMIFS(TaxableValuation[Taxable Industrial],TaxableValuation[Dist],$C24:$E24,TaxableValuation[Tif_NonTIF],$A$4))</f>
        <v>6837097</v>
      </c>
      <c r="M24" s="8">
        <f>SUMPRODUCT(SUMIFS(TaxableValuation[Taxable Reserved],TaxableValuation[Dist],$C24:$E24,TaxableValuation[Tif_NonTIF],$A$4))</f>
        <v>0</v>
      </c>
      <c r="N24" s="8">
        <f>SUMPRODUCT(SUMIFS(TaxableValuation[Taxable Reserved2],TaxableValuation[Dist],$C24:$E24,TaxableValuation[Tif_NonTIF],$A$4))</f>
        <v>0</v>
      </c>
      <c r="O24" s="8">
        <f>SUMPRODUCT(SUMIFS(TaxableValuation[Taxable Railroads],TaxableValuation[Dist],$C24:$E24,TaxableValuation[Tif_NonTIF],$A$4))</f>
        <v>0</v>
      </c>
      <c r="P24" s="8">
        <f>SUMPRODUCT(SUMIFS(TaxableValuation[Taxable Utilities],TaxableValuation[Dist],$C24:$E24,TaxableValuation[Tif_NonTIF],$A$4))</f>
        <v>0</v>
      </c>
      <c r="Q24" s="8">
        <f>SUMPRODUCT(SUMIFS(TaxableValuation[Taxable Other],TaxableValuation[Dist],$C24:$E24,TaxableValuation[Tif_NonTIF],$A$4))</f>
        <v>0</v>
      </c>
      <c r="R24" s="8">
        <f>SUMPRODUCT(SUMIFS(TaxableValuation[Taxable Gross],TaxableValuation[Dist],$C24:$E24,TaxableValuation[Tif_NonTIF],$A$4))</f>
        <v>14049735</v>
      </c>
      <c r="S24" s="8">
        <f>SUMPRODUCT(SUMIFS(TaxableValuation[Taxable Military Exempt],TaxableValuation[Dist],$C24:$E24,TaxableValuation[Tif_NonTIF],$A$4))</f>
        <v>12000</v>
      </c>
      <c r="T24" s="8">
        <f>SUMPRODUCT(SUMIFS(TaxableValuation[Taxable Homestead Exempt],TaxableValuation[Dist],$C24:$E24,TaxableValuation[Tif_NonTIF],$A$4))</f>
        <v>32500</v>
      </c>
      <c r="U24" s="8">
        <f>SUMPRODUCT(SUMIFS(TaxableValuation[Taxable Net],TaxableValuation[Dist],$C24:$E24,TaxableValuation[Tif_NonTIF],$A$4))</f>
        <v>14005235</v>
      </c>
      <c r="V24" s="8">
        <f>SUMPRODUCT(SUMIFS(TaxableValuation[Taxable Gas &amp; Elec Utilities],TaxableValuation[Dist],$C24:$E24,TaxableValuation[Tif_NonTIF],$A$4))</f>
        <v>0</v>
      </c>
      <c r="W24" s="8">
        <f t="shared" si="0"/>
        <v>14005235</v>
      </c>
    </row>
    <row r="25" spans="1:23" x14ac:dyDescent="0.25">
      <c r="A25">
        <f>'Assessed Non-TIF_Combined'!A25</f>
        <v>2026</v>
      </c>
      <c r="B25" t="str">
        <f>'Assessed Non-TIF_Combined'!B25</f>
        <v>13</v>
      </c>
      <c r="C25" t="str">
        <f>'Assessed Non-TIF_Combined'!C25</f>
        <v>0387</v>
      </c>
      <c r="D25" t="str">
        <f>'Assessed Non-TIF_Combined'!D25</f>
        <v/>
      </c>
      <c r="E25" t="str">
        <f>'Assessed Non-TIF_Combined'!E25</f>
        <v/>
      </c>
      <c r="F25" t="str">
        <f>'Assessed Non-TIF_Combined'!F25</f>
        <v>0387</v>
      </c>
      <c r="G25" t="str">
        <f>'Assessed Non-TIF_Combined'!G25</f>
        <v>Atlantic</v>
      </c>
      <c r="H25" s="8">
        <f>SUMPRODUCT(SUMIFS(TaxableValuation[Taxable Residential],TaxableValuation[Dist],$C25:$E25,TaxableValuation[Tif_NonTIF],$A$4))</f>
        <v>3977649</v>
      </c>
      <c r="I25" s="8">
        <f>SUMPRODUCT(SUMIFS(TaxableValuation[Taxable Ag Land],TaxableValuation[Dist],$C25:$E25,TaxableValuation[Tif_NonTIF],$A$4))</f>
        <v>39708</v>
      </c>
      <c r="J25" s="8">
        <f>SUMPRODUCT(SUMIFS(TaxableValuation[Taxable Ag Building],TaxableValuation[Dist],$C25:$E25,TaxableValuation[Tif_NonTIF],$A$4))</f>
        <v>0</v>
      </c>
      <c r="K25" s="8">
        <f>SUMPRODUCT(SUMIFS(TaxableValuation[Taxable Commercial],TaxableValuation[Dist],$C25:$E25,TaxableValuation[Tif_NonTIF],$A$4))</f>
        <v>0</v>
      </c>
      <c r="L25" s="8">
        <f>SUMPRODUCT(SUMIFS(TaxableValuation[Taxable Industrial],TaxableValuation[Dist],$C25:$E25,TaxableValuation[Tif_NonTIF],$A$4))</f>
        <v>41383658</v>
      </c>
      <c r="M25" s="8">
        <f>SUMPRODUCT(SUMIFS(TaxableValuation[Taxable Reserved],TaxableValuation[Dist],$C25:$E25,TaxableValuation[Tif_NonTIF],$A$4))</f>
        <v>0</v>
      </c>
      <c r="N25" s="8">
        <f>SUMPRODUCT(SUMIFS(TaxableValuation[Taxable Reserved2],TaxableValuation[Dist],$C25:$E25,TaxableValuation[Tif_NonTIF],$A$4))</f>
        <v>0</v>
      </c>
      <c r="O25" s="8">
        <f>SUMPRODUCT(SUMIFS(TaxableValuation[Taxable Railroads],TaxableValuation[Dist],$C25:$E25,TaxableValuation[Tif_NonTIF],$A$4))</f>
        <v>0</v>
      </c>
      <c r="P25" s="8">
        <f>SUMPRODUCT(SUMIFS(TaxableValuation[Taxable Utilities],TaxableValuation[Dist],$C25:$E25,TaxableValuation[Tif_NonTIF],$A$4))</f>
        <v>0</v>
      </c>
      <c r="Q25" s="8">
        <f>SUMPRODUCT(SUMIFS(TaxableValuation[Taxable Other],TaxableValuation[Dist],$C25:$E25,TaxableValuation[Tif_NonTIF],$A$4))</f>
        <v>0</v>
      </c>
      <c r="R25" s="8">
        <f>SUMPRODUCT(SUMIFS(TaxableValuation[Taxable Gross],TaxableValuation[Dist],$C25:$E25,TaxableValuation[Tif_NonTIF],$A$4))</f>
        <v>45401015</v>
      </c>
      <c r="S25" s="8">
        <f>SUMPRODUCT(SUMIFS(TaxableValuation[Taxable Military Exempt],TaxableValuation[Dist],$C25:$E25,TaxableValuation[Tif_NonTIF],$A$4))</f>
        <v>0</v>
      </c>
      <c r="T25" s="8">
        <f>SUMPRODUCT(SUMIFS(TaxableValuation[Taxable Homestead Exempt],TaxableValuation[Dist],$C25:$E25,TaxableValuation[Tif_NonTIF],$A$4))</f>
        <v>0</v>
      </c>
      <c r="U25" s="8">
        <f>SUMPRODUCT(SUMIFS(TaxableValuation[Taxable Net],TaxableValuation[Dist],$C25:$E25,TaxableValuation[Tif_NonTIF],$A$4))</f>
        <v>45401015</v>
      </c>
      <c r="V25" s="8">
        <f>SUMPRODUCT(SUMIFS(TaxableValuation[Taxable Gas &amp; Elec Utilities],TaxableValuation[Dist],$C25:$E25,TaxableValuation[Tif_NonTIF],$A$4))</f>
        <v>0</v>
      </c>
      <c r="W25" s="8">
        <f t="shared" si="0"/>
        <v>45401015</v>
      </c>
    </row>
    <row r="26" spans="1:23" x14ac:dyDescent="0.25">
      <c r="A26">
        <f>'Assessed Non-TIF_Combined'!A26</f>
        <v>2026</v>
      </c>
      <c r="B26" t="str">
        <f>'Assessed Non-TIF_Combined'!B26</f>
        <v>11</v>
      </c>
      <c r="C26" t="str">
        <f>'Assessed Non-TIF_Combined'!C26</f>
        <v>0414</v>
      </c>
      <c r="D26" t="str">
        <f>'Assessed Non-TIF_Combined'!D26</f>
        <v/>
      </c>
      <c r="E26" t="str">
        <f>'Assessed Non-TIF_Combined'!E26</f>
        <v/>
      </c>
      <c r="F26" t="str">
        <f>'Assessed Non-TIF_Combined'!F26</f>
        <v>0414</v>
      </c>
      <c r="G26" t="str">
        <f>'Assessed Non-TIF_Combined'!G26</f>
        <v>Audubon</v>
      </c>
      <c r="H26" s="8">
        <f>SUMPRODUCT(SUMIFS(TaxableValuation[Taxable Residential],TaxableValuation[Dist],$C26:$E26,TaxableValuation[Tif_NonTIF],$A$4))</f>
        <v>0</v>
      </c>
      <c r="I26" s="8">
        <f>SUMPRODUCT(SUMIFS(TaxableValuation[Taxable Ag Land],TaxableValuation[Dist],$C26:$E26,TaxableValuation[Tif_NonTIF],$A$4))</f>
        <v>0</v>
      </c>
      <c r="J26" s="8">
        <f>SUMPRODUCT(SUMIFS(TaxableValuation[Taxable Ag Building],TaxableValuation[Dist],$C26:$E26,TaxableValuation[Tif_NonTIF],$A$4))</f>
        <v>0</v>
      </c>
      <c r="K26" s="8">
        <f>SUMPRODUCT(SUMIFS(TaxableValuation[Taxable Commercial],TaxableValuation[Dist],$C26:$E26,TaxableValuation[Tif_NonTIF],$A$4))</f>
        <v>9670365</v>
      </c>
      <c r="L26" s="8">
        <f>SUMPRODUCT(SUMIFS(TaxableValuation[Taxable Industrial],TaxableValuation[Dist],$C26:$E26,TaxableValuation[Tif_NonTIF],$A$4))</f>
        <v>27992266</v>
      </c>
      <c r="M26" s="8">
        <f>SUMPRODUCT(SUMIFS(TaxableValuation[Taxable Reserved],TaxableValuation[Dist],$C26:$E26,TaxableValuation[Tif_NonTIF],$A$4))</f>
        <v>0</v>
      </c>
      <c r="N26" s="8">
        <f>SUMPRODUCT(SUMIFS(TaxableValuation[Taxable Reserved2],TaxableValuation[Dist],$C26:$E26,TaxableValuation[Tif_NonTIF],$A$4))</f>
        <v>0</v>
      </c>
      <c r="O26" s="8">
        <f>SUMPRODUCT(SUMIFS(TaxableValuation[Taxable Railroads],TaxableValuation[Dist],$C26:$E26,TaxableValuation[Tif_NonTIF],$A$4))</f>
        <v>0</v>
      </c>
      <c r="P26" s="8">
        <f>SUMPRODUCT(SUMIFS(TaxableValuation[Taxable Utilities],TaxableValuation[Dist],$C26:$E26,TaxableValuation[Tif_NonTIF],$A$4))</f>
        <v>0</v>
      </c>
      <c r="Q26" s="8">
        <f>SUMPRODUCT(SUMIFS(TaxableValuation[Taxable Other],TaxableValuation[Dist],$C26:$E26,TaxableValuation[Tif_NonTIF],$A$4))</f>
        <v>0</v>
      </c>
      <c r="R26" s="8">
        <f>SUMPRODUCT(SUMIFS(TaxableValuation[Taxable Gross],TaxableValuation[Dist],$C26:$E26,TaxableValuation[Tif_NonTIF],$A$4))</f>
        <v>37662631</v>
      </c>
      <c r="S26" s="8">
        <f>SUMPRODUCT(SUMIFS(TaxableValuation[Taxable Military Exempt],TaxableValuation[Dist],$C26:$E26,TaxableValuation[Tif_NonTIF],$A$4))</f>
        <v>0</v>
      </c>
      <c r="T26" s="8">
        <f>SUMPRODUCT(SUMIFS(TaxableValuation[Taxable Homestead Exempt],TaxableValuation[Dist],$C26:$E26,TaxableValuation[Tif_NonTIF],$A$4))</f>
        <v>0</v>
      </c>
      <c r="U26" s="8">
        <f>SUMPRODUCT(SUMIFS(TaxableValuation[Taxable Net],TaxableValuation[Dist],$C26:$E26,TaxableValuation[Tif_NonTIF],$A$4))</f>
        <v>37662631</v>
      </c>
      <c r="V26" s="8">
        <f>SUMPRODUCT(SUMIFS(TaxableValuation[Taxable Gas &amp; Elec Utilities],TaxableValuation[Dist],$C26:$E26,TaxableValuation[Tif_NonTIF],$A$4))</f>
        <v>0</v>
      </c>
      <c r="W26" s="8">
        <f t="shared" si="0"/>
        <v>37662631</v>
      </c>
    </row>
    <row r="27" spans="1:23" x14ac:dyDescent="0.25">
      <c r="A27">
        <f>'Assessed Non-TIF_Combined'!A27</f>
        <v>2026</v>
      </c>
      <c r="B27" t="str">
        <f>'Assessed Non-TIF_Combined'!B27</f>
        <v>11</v>
      </c>
      <c r="C27" t="str">
        <f>'Assessed Non-TIF_Combined'!C27</f>
        <v>0472</v>
      </c>
      <c r="D27" t="str">
        <f>'Assessed Non-TIF_Combined'!D27</f>
        <v/>
      </c>
      <c r="E27" t="str">
        <f>'Assessed Non-TIF_Combined'!E27</f>
        <v/>
      </c>
      <c r="F27" t="str">
        <f>'Assessed Non-TIF_Combined'!F27</f>
        <v>0472</v>
      </c>
      <c r="G27" t="str">
        <f>'Assessed Non-TIF_Combined'!G27</f>
        <v>Ballard</v>
      </c>
      <c r="H27" s="8">
        <f>SUMPRODUCT(SUMIFS(TaxableValuation[Taxable Residential],TaxableValuation[Dist],$C27:$E27,TaxableValuation[Tif_NonTIF],$A$4))</f>
        <v>112917571</v>
      </c>
      <c r="I27" s="8">
        <f>SUMPRODUCT(SUMIFS(TaxableValuation[Taxable Ag Land],TaxableValuation[Dist],$C27:$E27,TaxableValuation[Tif_NonTIF],$A$4))</f>
        <v>21969</v>
      </c>
      <c r="J27" s="8">
        <f>SUMPRODUCT(SUMIFS(TaxableValuation[Taxable Ag Building],TaxableValuation[Dist],$C27:$E27,TaxableValuation[Tif_NonTIF],$A$4))</f>
        <v>9231</v>
      </c>
      <c r="K27" s="8">
        <f>SUMPRODUCT(SUMIFS(TaxableValuation[Taxable Commercial],TaxableValuation[Dist],$C27:$E27,TaxableValuation[Tif_NonTIF],$A$4))</f>
        <v>4638378</v>
      </c>
      <c r="L27" s="8">
        <f>SUMPRODUCT(SUMIFS(TaxableValuation[Taxable Industrial],TaxableValuation[Dist],$C27:$E27,TaxableValuation[Tif_NonTIF],$A$4))</f>
        <v>881236</v>
      </c>
      <c r="M27" s="8">
        <f>SUMPRODUCT(SUMIFS(TaxableValuation[Taxable Reserved],TaxableValuation[Dist],$C27:$E27,TaxableValuation[Tif_NonTIF],$A$4))</f>
        <v>0</v>
      </c>
      <c r="N27" s="8">
        <f>SUMPRODUCT(SUMIFS(TaxableValuation[Taxable Reserved2],TaxableValuation[Dist],$C27:$E27,TaxableValuation[Tif_NonTIF],$A$4))</f>
        <v>0</v>
      </c>
      <c r="O27" s="8">
        <f>SUMPRODUCT(SUMIFS(TaxableValuation[Taxable Railroads],TaxableValuation[Dist],$C27:$E27,TaxableValuation[Tif_NonTIF],$A$4))</f>
        <v>0</v>
      </c>
      <c r="P27" s="8">
        <f>SUMPRODUCT(SUMIFS(TaxableValuation[Taxable Utilities],TaxableValuation[Dist],$C27:$E27,TaxableValuation[Tif_NonTIF],$A$4))</f>
        <v>0</v>
      </c>
      <c r="Q27" s="8">
        <f>SUMPRODUCT(SUMIFS(TaxableValuation[Taxable Other],TaxableValuation[Dist],$C27:$E27,TaxableValuation[Tif_NonTIF],$A$4))</f>
        <v>0</v>
      </c>
      <c r="R27" s="8">
        <f>SUMPRODUCT(SUMIFS(TaxableValuation[Taxable Gross],TaxableValuation[Dist],$C27:$E27,TaxableValuation[Tif_NonTIF],$A$4))</f>
        <v>118468385</v>
      </c>
      <c r="S27" s="8">
        <f>SUMPRODUCT(SUMIFS(TaxableValuation[Taxable Military Exempt],TaxableValuation[Dist],$C27:$E27,TaxableValuation[Tif_NonTIF],$A$4))</f>
        <v>12000</v>
      </c>
      <c r="T27" s="8">
        <f>SUMPRODUCT(SUMIFS(TaxableValuation[Taxable Homestead Exempt],TaxableValuation[Dist],$C27:$E27,TaxableValuation[Tif_NonTIF],$A$4))</f>
        <v>32500</v>
      </c>
      <c r="U27" s="8">
        <f>SUMPRODUCT(SUMIFS(TaxableValuation[Taxable Net],TaxableValuation[Dist],$C27:$E27,TaxableValuation[Tif_NonTIF],$A$4))</f>
        <v>118423885</v>
      </c>
      <c r="V27" s="8">
        <f>SUMPRODUCT(SUMIFS(TaxableValuation[Taxable Gas &amp; Elec Utilities],TaxableValuation[Dist],$C27:$E27,TaxableValuation[Tif_NonTIF],$A$4))</f>
        <v>0</v>
      </c>
      <c r="W27" s="8">
        <f t="shared" si="0"/>
        <v>118423885</v>
      </c>
    </row>
    <row r="28" spans="1:23" x14ac:dyDescent="0.25">
      <c r="A28">
        <f>'Assessed Non-TIF_Combined'!A28</f>
        <v>2026</v>
      </c>
      <c r="B28" t="str">
        <f>'Assessed Non-TIF_Combined'!B28</f>
        <v>11</v>
      </c>
      <c r="C28" t="str">
        <f>'Assessed Non-TIF_Combined'!C28</f>
        <v>0513</v>
      </c>
      <c r="D28" t="str">
        <f>'Assessed Non-TIF_Combined'!D28</f>
        <v/>
      </c>
      <c r="E28" t="str">
        <f>'Assessed Non-TIF_Combined'!E28</f>
        <v/>
      </c>
      <c r="F28" t="str">
        <f>'Assessed Non-TIF_Combined'!F28</f>
        <v>0513</v>
      </c>
      <c r="G28" t="str">
        <f>'Assessed Non-TIF_Combined'!G28</f>
        <v>Baxter</v>
      </c>
      <c r="H28" s="8">
        <f>SUMPRODUCT(SUMIFS(TaxableValuation[Taxable Residential],TaxableValuation[Dist],$C28:$E28,TaxableValuation[Tif_NonTIF],$A$4))</f>
        <v>2933296</v>
      </c>
      <c r="I28" s="8">
        <f>SUMPRODUCT(SUMIFS(TaxableValuation[Taxable Ag Land],TaxableValuation[Dist],$C28:$E28,TaxableValuation[Tif_NonTIF],$A$4))</f>
        <v>0</v>
      </c>
      <c r="J28" s="8">
        <f>SUMPRODUCT(SUMIFS(TaxableValuation[Taxable Ag Building],TaxableValuation[Dist],$C28:$E28,TaxableValuation[Tif_NonTIF],$A$4))</f>
        <v>0</v>
      </c>
      <c r="K28" s="8">
        <f>SUMPRODUCT(SUMIFS(TaxableValuation[Taxable Commercial],TaxableValuation[Dist],$C28:$E28,TaxableValuation[Tif_NonTIF],$A$4))</f>
        <v>257369</v>
      </c>
      <c r="L28" s="8">
        <f>SUMPRODUCT(SUMIFS(TaxableValuation[Taxable Industrial],TaxableValuation[Dist],$C28:$E28,TaxableValuation[Tif_NonTIF],$A$4))</f>
        <v>0</v>
      </c>
      <c r="M28" s="8">
        <f>SUMPRODUCT(SUMIFS(TaxableValuation[Taxable Reserved],TaxableValuation[Dist],$C28:$E28,TaxableValuation[Tif_NonTIF],$A$4))</f>
        <v>0</v>
      </c>
      <c r="N28" s="8">
        <f>SUMPRODUCT(SUMIFS(TaxableValuation[Taxable Reserved2],TaxableValuation[Dist],$C28:$E28,TaxableValuation[Tif_NonTIF],$A$4))</f>
        <v>0</v>
      </c>
      <c r="O28" s="8">
        <f>SUMPRODUCT(SUMIFS(TaxableValuation[Taxable Railroads],TaxableValuation[Dist],$C28:$E28,TaxableValuation[Tif_NonTIF],$A$4))</f>
        <v>0</v>
      </c>
      <c r="P28" s="8">
        <f>SUMPRODUCT(SUMIFS(TaxableValuation[Taxable Utilities],TaxableValuation[Dist],$C28:$E28,TaxableValuation[Tif_NonTIF],$A$4))</f>
        <v>0</v>
      </c>
      <c r="Q28" s="8">
        <f>SUMPRODUCT(SUMIFS(TaxableValuation[Taxable Other],TaxableValuation[Dist],$C28:$E28,TaxableValuation[Tif_NonTIF],$A$4))</f>
        <v>0</v>
      </c>
      <c r="R28" s="8">
        <f>SUMPRODUCT(SUMIFS(TaxableValuation[Taxable Gross],TaxableValuation[Dist],$C28:$E28,TaxableValuation[Tif_NonTIF],$A$4))</f>
        <v>3190665</v>
      </c>
      <c r="S28" s="8">
        <f>SUMPRODUCT(SUMIFS(TaxableValuation[Taxable Military Exempt],TaxableValuation[Dist],$C28:$E28,TaxableValuation[Tif_NonTIF],$A$4))</f>
        <v>4000</v>
      </c>
      <c r="T28" s="8">
        <f>SUMPRODUCT(SUMIFS(TaxableValuation[Taxable Homestead Exempt],TaxableValuation[Dist],$C28:$E28,TaxableValuation[Tif_NonTIF],$A$4))</f>
        <v>0</v>
      </c>
      <c r="U28" s="8">
        <f>SUMPRODUCT(SUMIFS(TaxableValuation[Taxable Net],TaxableValuation[Dist],$C28:$E28,TaxableValuation[Tif_NonTIF],$A$4))</f>
        <v>3186665</v>
      </c>
      <c r="V28" s="8">
        <f>SUMPRODUCT(SUMIFS(TaxableValuation[Taxable Gas &amp; Elec Utilities],TaxableValuation[Dist],$C28:$E28,TaxableValuation[Tif_NonTIF],$A$4))</f>
        <v>0</v>
      </c>
      <c r="W28" s="8">
        <f t="shared" si="0"/>
        <v>3186665</v>
      </c>
    </row>
    <row r="29" spans="1:23" x14ac:dyDescent="0.25">
      <c r="A29">
        <f>'Assessed Non-TIF_Combined'!A29</f>
        <v>2026</v>
      </c>
      <c r="B29" t="str">
        <f>'Assessed Non-TIF_Combined'!B29</f>
        <v>07</v>
      </c>
      <c r="C29" t="str">
        <f>'Assessed Non-TIF_Combined'!C29</f>
        <v>0540</v>
      </c>
      <c r="D29" t="str">
        <f>'Assessed Non-TIF_Combined'!D29</f>
        <v/>
      </c>
      <c r="E29" t="str">
        <f>'Assessed Non-TIF_Combined'!E29</f>
        <v/>
      </c>
      <c r="F29" t="str">
        <f>'Assessed Non-TIF_Combined'!F29</f>
        <v>0540</v>
      </c>
      <c r="G29" t="str">
        <f>'Assessed Non-TIF_Combined'!G29</f>
        <v>BCLUW</v>
      </c>
      <c r="H29" s="8">
        <f>SUMPRODUCT(SUMIFS(TaxableValuation[Taxable Residential],TaxableValuation[Dist],$C29:$E29,TaxableValuation[Tif_NonTIF],$A$4))</f>
        <v>5886732</v>
      </c>
      <c r="I29" s="8">
        <f>SUMPRODUCT(SUMIFS(TaxableValuation[Taxable Ag Land],TaxableValuation[Dist],$C29:$E29,TaxableValuation[Tif_NonTIF],$A$4))</f>
        <v>0</v>
      </c>
      <c r="J29" s="8">
        <f>SUMPRODUCT(SUMIFS(TaxableValuation[Taxable Ag Building],TaxableValuation[Dist],$C29:$E29,TaxableValuation[Tif_NonTIF],$A$4))</f>
        <v>0</v>
      </c>
      <c r="K29" s="8">
        <f>SUMPRODUCT(SUMIFS(TaxableValuation[Taxable Commercial],TaxableValuation[Dist],$C29:$E29,TaxableValuation[Tif_NonTIF],$A$4))</f>
        <v>1052076</v>
      </c>
      <c r="L29" s="8">
        <f>SUMPRODUCT(SUMIFS(TaxableValuation[Taxable Industrial],TaxableValuation[Dist],$C29:$E29,TaxableValuation[Tif_NonTIF],$A$4))</f>
        <v>410213</v>
      </c>
      <c r="M29" s="8">
        <f>SUMPRODUCT(SUMIFS(TaxableValuation[Taxable Reserved],TaxableValuation[Dist],$C29:$E29,TaxableValuation[Tif_NonTIF],$A$4))</f>
        <v>0</v>
      </c>
      <c r="N29" s="8">
        <f>SUMPRODUCT(SUMIFS(TaxableValuation[Taxable Reserved2],TaxableValuation[Dist],$C29:$E29,TaxableValuation[Tif_NonTIF],$A$4))</f>
        <v>0</v>
      </c>
      <c r="O29" s="8">
        <f>SUMPRODUCT(SUMIFS(TaxableValuation[Taxable Railroads],TaxableValuation[Dist],$C29:$E29,TaxableValuation[Tif_NonTIF],$A$4))</f>
        <v>0</v>
      </c>
      <c r="P29" s="8">
        <f>SUMPRODUCT(SUMIFS(TaxableValuation[Taxable Utilities],TaxableValuation[Dist],$C29:$E29,TaxableValuation[Tif_NonTIF],$A$4))</f>
        <v>0</v>
      </c>
      <c r="Q29" s="8">
        <f>SUMPRODUCT(SUMIFS(TaxableValuation[Taxable Other],TaxableValuation[Dist],$C29:$E29,TaxableValuation[Tif_NonTIF],$A$4))</f>
        <v>0</v>
      </c>
      <c r="R29" s="8">
        <f>SUMPRODUCT(SUMIFS(TaxableValuation[Taxable Gross],TaxableValuation[Dist],$C29:$E29,TaxableValuation[Tif_NonTIF],$A$4))</f>
        <v>7349021</v>
      </c>
      <c r="S29" s="8">
        <f>SUMPRODUCT(SUMIFS(TaxableValuation[Taxable Military Exempt],TaxableValuation[Dist],$C29:$E29,TaxableValuation[Tif_NonTIF],$A$4))</f>
        <v>0</v>
      </c>
      <c r="T29" s="8">
        <f>SUMPRODUCT(SUMIFS(TaxableValuation[Taxable Homestead Exempt],TaxableValuation[Dist],$C29:$E29,TaxableValuation[Tif_NonTIF],$A$4))</f>
        <v>0</v>
      </c>
      <c r="U29" s="8">
        <f>SUMPRODUCT(SUMIFS(TaxableValuation[Taxable Net],TaxableValuation[Dist],$C29:$E29,TaxableValuation[Tif_NonTIF],$A$4))</f>
        <v>7349021</v>
      </c>
      <c r="V29" s="8">
        <f>SUMPRODUCT(SUMIFS(TaxableValuation[Taxable Gas &amp; Elec Utilities],TaxableValuation[Dist],$C29:$E29,TaxableValuation[Tif_NonTIF],$A$4))</f>
        <v>0</v>
      </c>
      <c r="W29" s="8">
        <f t="shared" si="0"/>
        <v>7349021</v>
      </c>
    </row>
    <row r="30" spans="1:23" x14ac:dyDescent="0.25">
      <c r="A30">
        <f>'Assessed Non-TIF_Combined'!A30</f>
        <v>2026</v>
      </c>
      <c r="B30" t="str">
        <f>'Assessed Non-TIF_Combined'!B30</f>
        <v>13</v>
      </c>
      <c r="C30" t="str">
        <f>'Assessed Non-TIF_Combined'!C30</f>
        <v>0549</v>
      </c>
      <c r="D30" t="str">
        <f>'Assessed Non-TIF_Combined'!D30</f>
        <v/>
      </c>
      <c r="E30" t="str">
        <f>'Assessed Non-TIF_Combined'!E30</f>
        <v/>
      </c>
      <c r="F30" t="str">
        <f>'Assessed Non-TIF_Combined'!F30</f>
        <v>0549</v>
      </c>
      <c r="G30" t="str">
        <f>'Assessed Non-TIF_Combined'!G30</f>
        <v>Bedford</v>
      </c>
      <c r="H30" s="8">
        <f>SUMPRODUCT(SUMIFS(TaxableValuation[Taxable Residential],TaxableValuation[Dist],$C30:$E30,TaxableValuation[Tif_NonTIF],$A$4))</f>
        <v>0</v>
      </c>
      <c r="I30" s="8">
        <f>SUMPRODUCT(SUMIFS(TaxableValuation[Taxable Ag Land],TaxableValuation[Dist],$C30:$E30,TaxableValuation[Tif_NonTIF],$A$4))</f>
        <v>0</v>
      </c>
      <c r="J30" s="8">
        <f>SUMPRODUCT(SUMIFS(TaxableValuation[Taxable Ag Building],TaxableValuation[Dist],$C30:$E30,TaxableValuation[Tif_NonTIF],$A$4))</f>
        <v>0</v>
      </c>
      <c r="K30" s="8">
        <f>SUMPRODUCT(SUMIFS(TaxableValuation[Taxable Commercial],TaxableValuation[Dist],$C30:$E30,TaxableValuation[Tif_NonTIF],$A$4))</f>
        <v>0</v>
      </c>
      <c r="L30" s="8">
        <f>SUMPRODUCT(SUMIFS(TaxableValuation[Taxable Industrial],TaxableValuation[Dist],$C30:$E30,TaxableValuation[Tif_NonTIF],$A$4))</f>
        <v>0</v>
      </c>
      <c r="M30" s="8">
        <f>SUMPRODUCT(SUMIFS(TaxableValuation[Taxable Reserved],TaxableValuation[Dist],$C30:$E30,TaxableValuation[Tif_NonTIF],$A$4))</f>
        <v>0</v>
      </c>
      <c r="N30" s="8">
        <f>SUMPRODUCT(SUMIFS(TaxableValuation[Taxable Reserved2],TaxableValuation[Dist],$C30:$E30,TaxableValuation[Tif_NonTIF],$A$4))</f>
        <v>0</v>
      </c>
      <c r="O30" s="8">
        <f>SUMPRODUCT(SUMIFS(TaxableValuation[Taxable Railroads],TaxableValuation[Dist],$C30:$E30,TaxableValuation[Tif_NonTIF],$A$4))</f>
        <v>0</v>
      </c>
      <c r="P30" s="8">
        <f>SUMPRODUCT(SUMIFS(TaxableValuation[Taxable Utilities],TaxableValuation[Dist],$C30:$E30,TaxableValuation[Tif_NonTIF],$A$4))</f>
        <v>0</v>
      </c>
      <c r="Q30" s="8">
        <f>SUMPRODUCT(SUMIFS(TaxableValuation[Taxable Other],TaxableValuation[Dist],$C30:$E30,TaxableValuation[Tif_NonTIF],$A$4))</f>
        <v>0</v>
      </c>
      <c r="R30" s="8">
        <f>SUMPRODUCT(SUMIFS(TaxableValuation[Taxable Gross],TaxableValuation[Dist],$C30:$E30,TaxableValuation[Tif_NonTIF],$A$4))</f>
        <v>0</v>
      </c>
      <c r="S30" s="8">
        <f>SUMPRODUCT(SUMIFS(TaxableValuation[Taxable Military Exempt],TaxableValuation[Dist],$C30:$E30,TaxableValuation[Tif_NonTIF],$A$4))</f>
        <v>0</v>
      </c>
      <c r="T30" s="8">
        <f>SUMPRODUCT(SUMIFS(TaxableValuation[Taxable Homestead Exempt],TaxableValuation[Dist],$C30:$E30,TaxableValuation[Tif_NonTIF],$A$4))</f>
        <v>0</v>
      </c>
      <c r="U30" s="8">
        <f>SUMPRODUCT(SUMIFS(TaxableValuation[Taxable Net],TaxableValuation[Dist],$C30:$E30,TaxableValuation[Tif_NonTIF],$A$4))</f>
        <v>0</v>
      </c>
      <c r="V30" s="8">
        <f>SUMPRODUCT(SUMIFS(TaxableValuation[Taxable Gas &amp; Elec Utilities],TaxableValuation[Dist],$C30:$E30,TaxableValuation[Tif_NonTIF],$A$4))</f>
        <v>0</v>
      </c>
      <c r="W30" s="8">
        <f t="shared" si="0"/>
        <v>0</v>
      </c>
    </row>
    <row r="31" spans="1:23" x14ac:dyDescent="0.25">
      <c r="A31">
        <f>'Assessed Non-TIF_Combined'!A31</f>
        <v>2026</v>
      </c>
      <c r="B31" t="str">
        <f>'Assessed Non-TIF_Combined'!B31</f>
        <v>10</v>
      </c>
      <c r="C31" t="str">
        <f>'Assessed Non-TIF_Combined'!C31</f>
        <v>0576</v>
      </c>
      <c r="D31" t="str">
        <f>'Assessed Non-TIF_Combined'!D31</f>
        <v/>
      </c>
      <c r="E31" t="str">
        <f>'Assessed Non-TIF_Combined'!E31</f>
        <v/>
      </c>
      <c r="F31" t="str">
        <f>'Assessed Non-TIF_Combined'!F31</f>
        <v>0576</v>
      </c>
      <c r="G31" t="str">
        <f>'Assessed Non-TIF_Combined'!G31</f>
        <v>Belle Plaine</v>
      </c>
      <c r="H31" s="8">
        <f>SUMPRODUCT(SUMIFS(TaxableValuation[Taxable Residential],TaxableValuation[Dist],$C31:$E31,TaxableValuation[Tif_NonTIF],$A$4))</f>
        <v>1657535</v>
      </c>
      <c r="I31" s="8">
        <f>SUMPRODUCT(SUMIFS(TaxableValuation[Taxable Ag Land],TaxableValuation[Dist],$C31:$E31,TaxableValuation[Tif_NonTIF],$A$4))</f>
        <v>54246</v>
      </c>
      <c r="J31" s="8">
        <f>SUMPRODUCT(SUMIFS(TaxableValuation[Taxable Ag Building],TaxableValuation[Dist],$C31:$E31,TaxableValuation[Tif_NonTIF],$A$4))</f>
        <v>0</v>
      </c>
      <c r="K31" s="8">
        <f>SUMPRODUCT(SUMIFS(TaxableValuation[Taxable Commercial],TaxableValuation[Dist],$C31:$E31,TaxableValuation[Tif_NonTIF],$A$4))</f>
        <v>8472355</v>
      </c>
      <c r="L31" s="8">
        <f>SUMPRODUCT(SUMIFS(TaxableValuation[Taxable Industrial],TaxableValuation[Dist],$C31:$E31,TaxableValuation[Tif_NonTIF],$A$4))</f>
        <v>511924</v>
      </c>
      <c r="M31" s="8">
        <f>SUMPRODUCT(SUMIFS(TaxableValuation[Taxable Reserved],TaxableValuation[Dist],$C31:$E31,TaxableValuation[Tif_NonTIF],$A$4))</f>
        <v>0</v>
      </c>
      <c r="N31" s="8">
        <f>SUMPRODUCT(SUMIFS(TaxableValuation[Taxable Reserved2],TaxableValuation[Dist],$C31:$E31,TaxableValuation[Tif_NonTIF],$A$4))</f>
        <v>0</v>
      </c>
      <c r="O31" s="8">
        <f>SUMPRODUCT(SUMIFS(TaxableValuation[Taxable Railroads],TaxableValuation[Dist],$C31:$E31,TaxableValuation[Tif_NonTIF],$A$4))</f>
        <v>0</v>
      </c>
      <c r="P31" s="8">
        <f>SUMPRODUCT(SUMIFS(TaxableValuation[Taxable Utilities],TaxableValuation[Dist],$C31:$E31,TaxableValuation[Tif_NonTIF],$A$4))</f>
        <v>0</v>
      </c>
      <c r="Q31" s="8">
        <f>SUMPRODUCT(SUMIFS(TaxableValuation[Taxable Other],TaxableValuation[Dist],$C31:$E31,TaxableValuation[Tif_NonTIF],$A$4))</f>
        <v>0</v>
      </c>
      <c r="R31" s="8">
        <f>SUMPRODUCT(SUMIFS(TaxableValuation[Taxable Gross],TaxableValuation[Dist],$C31:$E31,TaxableValuation[Tif_NonTIF],$A$4))</f>
        <v>10696060</v>
      </c>
      <c r="S31" s="8">
        <f>SUMPRODUCT(SUMIFS(TaxableValuation[Taxable Military Exempt],TaxableValuation[Dist],$C31:$E31,TaxableValuation[Tif_NonTIF],$A$4))</f>
        <v>8000</v>
      </c>
      <c r="T31" s="8">
        <f>SUMPRODUCT(SUMIFS(TaxableValuation[Taxable Homestead Exempt],TaxableValuation[Dist],$C31:$E31,TaxableValuation[Tif_NonTIF],$A$4))</f>
        <v>58500</v>
      </c>
      <c r="U31" s="8">
        <f>SUMPRODUCT(SUMIFS(TaxableValuation[Taxable Net],TaxableValuation[Dist],$C31:$E31,TaxableValuation[Tif_NonTIF],$A$4))</f>
        <v>10629560</v>
      </c>
      <c r="V31" s="8">
        <f>SUMPRODUCT(SUMIFS(TaxableValuation[Taxable Gas &amp; Elec Utilities],TaxableValuation[Dist],$C31:$E31,TaxableValuation[Tif_NonTIF],$A$4))</f>
        <v>0</v>
      </c>
      <c r="W31" s="8">
        <f t="shared" si="0"/>
        <v>10629560</v>
      </c>
    </row>
    <row r="32" spans="1:23" x14ac:dyDescent="0.25">
      <c r="A32">
        <f>'Assessed Non-TIF_Combined'!A32</f>
        <v>2026</v>
      </c>
      <c r="B32" t="str">
        <f>'Assessed Non-TIF_Combined'!B32</f>
        <v>09</v>
      </c>
      <c r="C32" t="str">
        <f>'Assessed Non-TIF_Combined'!C32</f>
        <v>0585</v>
      </c>
      <c r="D32" t="str">
        <f>'Assessed Non-TIF_Combined'!D32</f>
        <v/>
      </c>
      <c r="E32" t="str">
        <f>'Assessed Non-TIF_Combined'!E32</f>
        <v/>
      </c>
      <c r="F32" t="str">
        <f>'Assessed Non-TIF_Combined'!F32</f>
        <v>0585</v>
      </c>
      <c r="G32" t="str">
        <f>'Assessed Non-TIF_Combined'!G32</f>
        <v>Bellevue</v>
      </c>
      <c r="H32" s="8">
        <f>SUMPRODUCT(SUMIFS(TaxableValuation[Taxable Residential],TaxableValuation[Dist],$C32:$E32,TaxableValuation[Tif_NonTIF],$A$4))</f>
        <v>1100000</v>
      </c>
      <c r="I32" s="8">
        <f>SUMPRODUCT(SUMIFS(TaxableValuation[Taxable Ag Land],TaxableValuation[Dist],$C32:$E32,TaxableValuation[Tif_NonTIF],$A$4))</f>
        <v>0</v>
      </c>
      <c r="J32" s="8">
        <f>SUMPRODUCT(SUMIFS(TaxableValuation[Taxable Ag Building],TaxableValuation[Dist],$C32:$E32,TaxableValuation[Tif_NonTIF],$A$4))</f>
        <v>0</v>
      </c>
      <c r="K32" s="8">
        <f>SUMPRODUCT(SUMIFS(TaxableValuation[Taxable Commercial],TaxableValuation[Dist],$C32:$E32,TaxableValuation[Tif_NonTIF],$A$4))</f>
        <v>12565898</v>
      </c>
      <c r="L32" s="8">
        <f>SUMPRODUCT(SUMIFS(TaxableValuation[Taxable Industrial],TaxableValuation[Dist],$C32:$E32,TaxableValuation[Tif_NonTIF],$A$4))</f>
        <v>0</v>
      </c>
      <c r="M32" s="8">
        <f>SUMPRODUCT(SUMIFS(TaxableValuation[Taxable Reserved],TaxableValuation[Dist],$C32:$E32,TaxableValuation[Tif_NonTIF],$A$4))</f>
        <v>0</v>
      </c>
      <c r="N32" s="8">
        <f>SUMPRODUCT(SUMIFS(TaxableValuation[Taxable Reserved2],TaxableValuation[Dist],$C32:$E32,TaxableValuation[Tif_NonTIF],$A$4))</f>
        <v>0</v>
      </c>
      <c r="O32" s="8">
        <f>SUMPRODUCT(SUMIFS(TaxableValuation[Taxable Railroads],TaxableValuation[Dist],$C32:$E32,TaxableValuation[Tif_NonTIF],$A$4))</f>
        <v>0</v>
      </c>
      <c r="P32" s="8">
        <f>SUMPRODUCT(SUMIFS(TaxableValuation[Taxable Utilities],TaxableValuation[Dist],$C32:$E32,TaxableValuation[Tif_NonTIF],$A$4))</f>
        <v>0</v>
      </c>
      <c r="Q32" s="8">
        <f>SUMPRODUCT(SUMIFS(TaxableValuation[Taxable Other],TaxableValuation[Dist],$C32:$E32,TaxableValuation[Tif_NonTIF],$A$4))</f>
        <v>0</v>
      </c>
      <c r="R32" s="8">
        <f>SUMPRODUCT(SUMIFS(TaxableValuation[Taxable Gross],TaxableValuation[Dist],$C32:$E32,TaxableValuation[Tif_NonTIF],$A$4))</f>
        <v>13665898</v>
      </c>
      <c r="S32" s="8">
        <f>SUMPRODUCT(SUMIFS(TaxableValuation[Taxable Military Exempt],TaxableValuation[Dist],$C32:$E32,TaxableValuation[Tif_NonTIF],$A$4))</f>
        <v>0</v>
      </c>
      <c r="T32" s="8">
        <f>SUMPRODUCT(SUMIFS(TaxableValuation[Taxable Homestead Exempt],TaxableValuation[Dist],$C32:$E32,TaxableValuation[Tif_NonTIF],$A$4))</f>
        <v>0</v>
      </c>
      <c r="U32" s="8">
        <f>SUMPRODUCT(SUMIFS(TaxableValuation[Taxable Net],TaxableValuation[Dist],$C32:$E32,TaxableValuation[Tif_NonTIF],$A$4))</f>
        <v>13665898</v>
      </c>
      <c r="V32" s="8">
        <f>SUMPRODUCT(SUMIFS(TaxableValuation[Taxable Gas &amp; Elec Utilities],TaxableValuation[Dist],$C32:$E32,TaxableValuation[Tif_NonTIF],$A$4))</f>
        <v>0</v>
      </c>
      <c r="W32" s="8">
        <f t="shared" si="0"/>
        <v>13665898</v>
      </c>
    </row>
    <row r="33" spans="1:23" x14ac:dyDescent="0.25">
      <c r="A33">
        <f>'Assessed Non-TIF_Combined'!A33</f>
        <v>2026</v>
      </c>
      <c r="B33" t="str">
        <f>'Assessed Non-TIF_Combined'!B33</f>
        <v>07</v>
      </c>
      <c r="C33" t="str">
        <f>'Assessed Non-TIF_Combined'!C33</f>
        <v>0594</v>
      </c>
      <c r="D33" t="str">
        <f>'Assessed Non-TIF_Combined'!D33</f>
        <v/>
      </c>
      <c r="E33" t="str">
        <f>'Assessed Non-TIF_Combined'!E33</f>
        <v/>
      </c>
      <c r="F33" t="str">
        <f>'Assessed Non-TIF_Combined'!F33</f>
        <v>0594</v>
      </c>
      <c r="G33" t="str">
        <f>'Assessed Non-TIF_Combined'!G33</f>
        <v>Belmond-Klemme</v>
      </c>
      <c r="H33" s="8">
        <f>SUMPRODUCT(SUMIFS(TaxableValuation[Taxable Residential],TaxableValuation[Dist],$C33:$E33,TaxableValuation[Tif_NonTIF],$A$4))</f>
        <v>178306</v>
      </c>
      <c r="I33" s="8">
        <f>SUMPRODUCT(SUMIFS(TaxableValuation[Taxable Ag Land],TaxableValuation[Dist],$C33:$E33,TaxableValuation[Tif_NonTIF],$A$4))</f>
        <v>0</v>
      </c>
      <c r="J33" s="8">
        <f>SUMPRODUCT(SUMIFS(TaxableValuation[Taxable Ag Building],TaxableValuation[Dist],$C33:$E33,TaxableValuation[Tif_NonTIF],$A$4))</f>
        <v>0</v>
      </c>
      <c r="K33" s="8">
        <f>SUMPRODUCT(SUMIFS(TaxableValuation[Taxable Commercial],TaxableValuation[Dist],$C33:$E33,TaxableValuation[Tif_NonTIF],$A$4))</f>
        <v>3324360</v>
      </c>
      <c r="L33" s="8">
        <f>SUMPRODUCT(SUMIFS(TaxableValuation[Taxable Industrial],TaxableValuation[Dist],$C33:$E33,TaxableValuation[Tif_NonTIF],$A$4))</f>
        <v>788131</v>
      </c>
      <c r="M33" s="8">
        <f>SUMPRODUCT(SUMIFS(TaxableValuation[Taxable Reserved],TaxableValuation[Dist],$C33:$E33,TaxableValuation[Tif_NonTIF],$A$4))</f>
        <v>0</v>
      </c>
      <c r="N33" s="8">
        <f>SUMPRODUCT(SUMIFS(TaxableValuation[Taxable Reserved2],TaxableValuation[Dist],$C33:$E33,TaxableValuation[Tif_NonTIF],$A$4))</f>
        <v>0</v>
      </c>
      <c r="O33" s="8">
        <f>SUMPRODUCT(SUMIFS(TaxableValuation[Taxable Railroads],TaxableValuation[Dist],$C33:$E33,TaxableValuation[Tif_NonTIF],$A$4))</f>
        <v>0</v>
      </c>
      <c r="P33" s="8">
        <f>SUMPRODUCT(SUMIFS(TaxableValuation[Taxable Utilities],TaxableValuation[Dist],$C33:$E33,TaxableValuation[Tif_NonTIF],$A$4))</f>
        <v>0</v>
      </c>
      <c r="Q33" s="8">
        <f>SUMPRODUCT(SUMIFS(TaxableValuation[Taxable Other],TaxableValuation[Dist],$C33:$E33,TaxableValuation[Tif_NonTIF],$A$4))</f>
        <v>0</v>
      </c>
      <c r="R33" s="8">
        <f>SUMPRODUCT(SUMIFS(TaxableValuation[Taxable Gross],TaxableValuation[Dist],$C33:$E33,TaxableValuation[Tif_NonTIF],$A$4))</f>
        <v>4290797</v>
      </c>
      <c r="S33" s="8">
        <f>SUMPRODUCT(SUMIFS(TaxableValuation[Taxable Military Exempt],TaxableValuation[Dist],$C33:$E33,TaxableValuation[Tif_NonTIF],$A$4))</f>
        <v>0</v>
      </c>
      <c r="T33" s="8">
        <f>SUMPRODUCT(SUMIFS(TaxableValuation[Taxable Homestead Exempt],TaxableValuation[Dist],$C33:$E33,TaxableValuation[Tif_NonTIF],$A$4))</f>
        <v>0</v>
      </c>
      <c r="U33" s="8">
        <f>SUMPRODUCT(SUMIFS(TaxableValuation[Taxable Net],TaxableValuation[Dist],$C33:$E33,TaxableValuation[Tif_NonTIF],$A$4))</f>
        <v>4290797</v>
      </c>
      <c r="V33" s="8">
        <f>SUMPRODUCT(SUMIFS(TaxableValuation[Taxable Gas &amp; Elec Utilities],TaxableValuation[Dist],$C33:$E33,TaxableValuation[Tif_NonTIF],$A$4))</f>
        <v>0</v>
      </c>
      <c r="W33" s="8">
        <f t="shared" si="0"/>
        <v>4290797</v>
      </c>
    </row>
    <row r="34" spans="1:23" x14ac:dyDescent="0.25">
      <c r="A34">
        <f>'Assessed Non-TIF_Combined'!A34</f>
        <v>2026</v>
      </c>
      <c r="B34" t="str">
        <f>'Assessed Non-TIF_Combined'!B34</f>
        <v>09</v>
      </c>
      <c r="C34" t="str">
        <f>'Assessed Non-TIF_Combined'!C34</f>
        <v>0603</v>
      </c>
      <c r="D34" t="str">
        <f>'Assessed Non-TIF_Combined'!D34</f>
        <v/>
      </c>
      <c r="E34" t="str">
        <f>'Assessed Non-TIF_Combined'!E34</f>
        <v/>
      </c>
      <c r="F34" t="str">
        <f>'Assessed Non-TIF_Combined'!F34</f>
        <v>0603</v>
      </c>
      <c r="G34" t="str">
        <f>'Assessed Non-TIF_Combined'!G34</f>
        <v>Bennett</v>
      </c>
      <c r="H34" s="8">
        <f>SUMPRODUCT(SUMIFS(TaxableValuation[Taxable Residential],TaxableValuation[Dist],$C34:$E34,TaxableValuation[Tif_NonTIF],$A$4))</f>
        <v>0</v>
      </c>
      <c r="I34" s="8">
        <f>SUMPRODUCT(SUMIFS(TaxableValuation[Taxable Ag Land],TaxableValuation[Dist],$C34:$E34,TaxableValuation[Tif_NonTIF],$A$4))</f>
        <v>0</v>
      </c>
      <c r="J34" s="8">
        <f>SUMPRODUCT(SUMIFS(TaxableValuation[Taxable Ag Building],TaxableValuation[Dist],$C34:$E34,TaxableValuation[Tif_NonTIF],$A$4))</f>
        <v>0</v>
      </c>
      <c r="K34" s="8">
        <f>SUMPRODUCT(SUMIFS(TaxableValuation[Taxable Commercial],TaxableValuation[Dist],$C34:$E34,TaxableValuation[Tif_NonTIF],$A$4))</f>
        <v>0</v>
      </c>
      <c r="L34" s="8">
        <f>SUMPRODUCT(SUMIFS(TaxableValuation[Taxable Industrial],TaxableValuation[Dist],$C34:$E34,TaxableValuation[Tif_NonTIF],$A$4))</f>
        <v>0</v>
      </c>
      <c r="M34" s="8">
        <f>SUMPRODUCT(SUMIFS(TaxableValuation[Taxable Reserved],TaxableValuation[Dist],$C34:$E34,TaxableValuation[Tif_NonTIF],$A$4))</f>
        <v>0</v>
      </c>
      <c r="N34" s="8">
        <f>SUMPRODUCT(SUMIFS(TaxableValuation[Taxable Reserved2],TaxableValuation[Dist],$C34:$E34,TaxableValuation[Tif_NonTIF],$A$4))</f>
        <v>0</v>
      </c>
      <c r="O34" s="8">
        <f>SUMPRODUCT(SUMIFS(TaxableValuation[Taxable Railroads],TaxableValuation[Dist],$C34:$E34,TaxableValuation[Tif_NonTIF],$A$4))</f>
        <v>0</v>
      </c>
      <c r="P34" s="8">
        <f>SUMPRODUCT(SUMIFS(TaxableValuation[Taxable Utilities],TaxableValuation[Dist],$C34:$E34,TaxableValuation[Tif_NonTIF],$A$4))</f>
        <v>0</v>
      </c>
      <c r="Q34" s="8">
        <f>SUMPRODUCT(SUMIFS(TaxableValuation[Taxable Other],TaxableValuation[Dist],$C34:$E34,TaxableValuation[Tif_NonTIF],$A$4))</f>
        <v>0</v>
      </c>
      <c r="R34" s="8">
        <f>SUMPRODUCT(SUMIFS(TaxableValuation[Taxable Gross],TaxableValuation[Dist],$C34:$E34,TaxableValuation[Tif_NonTIF],$A$4))</f>
        <v>0</v>
      </c>
      <c r="S34" s="8">
        <f>SUMPRODUCT(SUMIFS(TaxableValuation[Taxable Military Exempt],TaxableValuation[Dist],$C34:$E34,TaxableValuation[Tif_NonTIF],$A$4))</f>
        <v>0</v>
      </c>
      <c r="T34" s="8">
        <f>SUMPRODUCT(SUMIFS(TaxableValuation[Taxable Homestead Exempt],TaxableValuation[Dist],$C34:$E34,TaxableValuation[Tif_NonTIF],$A$4))</f>
        <v>0</v>
      </c>
      <c r="U34" s="8">
        <f>SUMPRODUCT(SUMIFS(TaxableValuation[Taxable Net],TaxableValuation[Dist],$C34:$E34,TaxableValuation[Tif_NonTIF],$A$4))</f>
        <v>0</v>
      </c>
      <c r="V34" s="8">
        <f>SUMPRODUCT(SUMIFS(TaxableValuation[Taxable Gas &amp; Elec Utilities],TaxableValuation[Dist],$C34:$E34,TaxableValuation[Tif_NonTIF],$A$4))</f>
        <v>0</v>
      </c>
      <c r="W34" s="8">
        <f t="shared" si="0"/>
        <v>0</v>
      </c>
    </row>
    <row r="35" spans="1:23" x14ac:dyDescent="0.25">
      <c r="A35">
        <f>'Assessed Non-TIF_Combined'!A35</f>
        <v>2026</v>
      </c>
      <c r="B35" t="str">
        <f>'Assessed Non-TIF_Combined'!B35</f>
        <v>10</v>
      </c>
      <c r="C35" t="str">
        <f>'Assessed Non-TIF_Combined'!C35</f>
        <v>0609</v>
      </c>
      <c r="D35" t="str">
        <f>'Assessed Non-TIF_Combined'!D35</f>
        <v/>
      </c>
      <c r="E35" t="str">
        <f>'Assessed Non-TIF_Combined'!E35</f>
        <v/>
      </c>
      <c r="F35" t="str">
        <f>'Assessed Non-TIF_Combined'!F35</f>
        <v>0609</v>
      </c>
      <c r="G35" t="str">
        <f>'Assessed Non-TIF_Combined'!G35</f>
        <v>Benton</v>
      </c>
      <c r="H35" s="8">
        <f>SUMPRODUCT(SUMIFS(TaxableValuation[Taxable Residential],TaxableValuation[Dist],$C35:$E35,TaxableValuation[Tif_NonTIF],$A$4))</f>
        <v>20928353</v>
      </c>
      <c r="I35" s="8">
        <f>SUMPRODUCT(SUMIFS(TaxableValuation[Taxable Ag Land],TaxableValuation[Dist],$C35:$E35,TaxableValuation[Tif_NonTIF],$A$4))</f>
        <v>17900</v>
      </c>
      <c r="J35" s="8">
        <f>SUMPRODUCT(SUMIFS(TaxableValuation[Taxable Ag Building],TaxableValuation[Dist],$C35:$E35,TaxableValuation[Tif_NonTIF],$A$4))</f>
        <v>0</v>
      </c>
      <c r="K35" s="8">
        <f>SUMPRODUCT(SUMIFS(TaxableValuation[Taxable Commercial],TaxableValuation[Dist],$C35:$E35,TaxableValuation[Tif_NonTIF],$A$4))</f>
        <v>9334270</v>
      </c>
      <c r="L35" s="8">
        <f>SUMPRODUCT(SUMIFS(TaxableValuation[Taxable Industrial],TaxableValuation[Dist],$C35:$E35,TaxableValuation[Tif_NonTIF],$A$4))</f>
        <v>14860</v>
      </c>
      <c r="M35" s="8">
        <f>SUMPRODUCT(SUMIFS(TaxableValuation[Taxable Reserved],TaxableValuation[Dist],$C35:$E35,TaxableValuation[Tif_NonTIF],$A$4))</f>
        <v>0</v>
      </c>
      <c r="N35" s="8">
        <f>SUMPRODUCT(SUMIFS(TaxableValuation[Taxable Reserved2],TaxableValuation[Dist],$C35:$E35,TaxableValuation[Tif_NonTIF],$A$4))</f>
        <v>0</v>
      </c>
      <c r="O35" s="8">
        <f>SUMPRODUCT(SUMIFS(TaxableValuation[Taxable Railroads],TaxableValuation[Dist],$C35:$E35,TaxableValuation[Tif_NonTIF],$A$4))</f>
        <v>0</v>
      </c>
      <c r="P35" s="8">
        <f>SUMPRODUCT(SUMIFS(TaxableValuation[Taxable Utilities],TaxableValuation[Dist],$C35:$E35,TaxableValuation[Tif_NonTIF],$A$4))</f>
        <v>0</v>
      </c>
      <c r="Q35" s="8">
        <f>SUMPRODUCT(SUMIFS(TaxableValuation[Taxable Other],TaxableValuation[Dist],$C35:$E35,TaxableValuation[Tif_NonTIF],$A$4))</f>
        <v>0</v>
      </c>
      <c r="R35" s="8">
        <f>SUMPRODUCT(SUMIFS(TaxableValuation[Taxable Gross],TaxableValuation[Dist],$C35:$E35,TaxableValuation[Tif_NonTIF],$A$4))</f>
        <v>30295383</v>
      </c>
      <c r="S35" s="8">
        <f>SUMPRODUCT(SUMIFS(TaxableValuation[Taxable Military Exempt],TaxableValuation[Dist],$C35:$E35,TaxableValuation[Tif_NonTIF],$A$4))</f>
        <v>48000</v>
      </c>
      <c r="T35" s="8">
        <f>SUMPRODUCT(SUMIFS(TaxableValuation[Taxable Homestead Exempt],TaxableValuation[Dist],$C35:$E35,TaxableValuation[Tif_NonTIF],$A$4))</f>
        <v>188500</v>
      </c>
      <c r="U35" s="8">
        <f>SUMPRODUCT(SUMIFS(TaxableValuation[Taxable Net],TaxableValuation[Dist],$C35:$E35,TaxableValuation[Tif_NonTIF],$A$4))</f>
        <v>30058883</v>
      </c>
      <c r="V35" s="8">
        <f>SUMPRODUCT(SUMIFS(TaxableValuation[Taxable Gas &amp; Elec Utilities],TaxableValuation[Dist],$C35:$E35,TaxableValuation[Tif_NonTIF],$A$4))</f>
        <v>0</v>
      </c>
      <c r="W35" s="8">
        <f t="shared" si="0"/>
        <v>30058883</v>
      </c>
    </row>
    <row r="36" spans="1:23" x14ac:dyDescent="0.25">
      <c r="A36">
        <f>'Assessed Non-TIF_Combined'!A36</f>
        <v>2026</v>
      </c>
      <c r="B36" t="str">
        <f>'Assessed Non-TIF_Combined'!B36</f>
        <v>09</v>
      </c>
      <c r="C36" t="str">
        <f>'Assessed Non-TIF_Combined'!C36</f>
        <v>0621</v>
      </c>
      <c r="D36" t="str">
        <f>'Assessed Non-TIF_Combined'!D36</f>
        <v/>
      </c>
      <c r="E36" t="str">
        <f>'Assessed Non-TIF_Combined'!E36</f>
        <v/>
      </c>
      <c r="F36" t="str">
        <f>'Assessed Non-TIF_Combined'!F36</f>
        <v>0621</v>
      </c>
      <c r="G36" t="str">
        <f>'Assessed Non-TIF_Combined'!G36</f>
        <v>Bettendorf</v>
      </c>
      <c r="H36" s="8">
        <f>SUMPRODUCT(SUMIFS(TaxableValuation[Taxable Residential],TaxableValuation[Dist],$C36:$E36,TaxableValuation[Tif_NonTIF],$A$4))</f>
        <v>6055620</v>
      </c>
      <c r="I36" s="8">
        <f>SUMPRODUCT(SUMIFS(TaxableValuation[Taxable Ag Land],TaxableValuation[Dist],$C36:$E36,TaxableValuation[Tif_NonTIF],$A$4))</f>
        <v>0</v>
      </c>
      <c r="J36" s="8">
        <f>SUMPRODUCT(SUMIFS(TaxableValuation[Taxable Ag Building],TaxableValuation[Dist],$C36:$E36,TaxableValuation[Tif_NonTIF],$A$4))</f>
        <v>0</v>
      </c>
      <c r="K36" s="8">
        <f>SUMPRODUCT(SUMIFS(TaxableValuation[Taxable Commercial],TaxableValuation[Dist],$C36:$E36,TaxableValuation[Tif_NonTIF],$A$4))</f>
        <v>76973152</v>
      </c>
      <c r="L36" s="8">
        <f>SUMPRODUCT(SUMIFS(TaxableValuation[Taxable Industrial],TaxableValuation[Dist],$C36:$E36,TaxableValuation[Tif_NonTIF],$A$4))</f>
        <v>6628518</v>
      </c>
      <c r="M36" s="8">
        <f>SUMPRODUCT(SUMIFS(TaxableValuation[Taxable Reserved],TaxableValuation[Dist],$C36:$E36,TaxableValuation[Tif_NonTIF],$A$4))</f>
        <v>0</v>
      </c>
      <c r="N36" s="8">
        <f>SUMPRODUCT(SUMIFS(TaxableValuation[Taxable Reserved2],TaxableValuation[Dist],$C36:$E36,TaxableValuation[Tif_NonTIF],$A$4))</f>
        <v>0</v>
      </c>
      <c r="O36" s="8">
        <f>SUMPRODUCT(SUMIFS(TaxableValuation[Taxable Railroads],TaxableValuation[Dist],$C36:$E36,TaxableValuation[Tif_NonTIF],$A$4))</f>
        <v>0</v>
      </c>
      <c r="P36" s="8">
        <f>SUMPRODUCT(SUMIFS(TaxableValuation[Taxable Utilities],TaxableValuation[Dist],$C36:$E36,TaxableValuation[Tif_NonTIF],$A$4))</f>
        <v>0</v>
      </c>
      <c r="Q36" s="8">
        <f>SUMPRODUCT(SUMIFS(TaxableValuation[Taxable Other],TaxableValuation[Dist],$C36:$E36,TaxableValuation[Tif_NonTIF],$A$4))</f>
        <v>0</v>
      </c>
      <c r="R36" s="8">
        <f>SUMPRODUCT(SUMIFS(TaxableValuation[Taxable Gross],TaxableValuation[Dist],$C36:$E36,TaxableValuation[Tif_NonTIF],$A$4))</f>
        <v>89657290</v>
      </c>
      <c r="S36" s="8">
        <f>SUMPRODUCT(SUMIFS(TaxableValuation[Taxable Military Exempt],TaxableValuation[Dist],$C36:$E36,TaxableValuation[Tif_NonTIF],$A$4))</f>
        <v>0</v>
      </c>
      <c r="T36" s="8">
        <f>SUMPRODUCT(SUMIFS(TaxableValuation[Taxable Homestead Exempt],TaxableValuation[Dist],$C36:$E36,TaxableValuation[Tif_NonTIF],$A$4))</f>
        <v>0</v>
      </c>
      <c r="U36" s="8">
        <f>SUMPRODUCT(SUMIFS(TaxableValuation[Taxable Net],TaxableValuation[Dist],$C36:$E36,TaxableValuation[Tif_NonTIF],$A$4))</f>
        <v>89657290</v>
      </c>
      <c r="V36" s="8">
        <f>SUMPRODUCT(SUMIFS(TaxableValuation[Taxable Gas &amp; Elec Utilities],TaxableValuation[Dist],$C36:$E36,TaxableValuation[Tif_NonTIF],$A$4))</f>
        <v>0</v>
      </c>
      <c r="W36" s="8">
        <f t="shared" si="0"/>
        <v>89657290</v>
      </c>
    </row>
    <row r="37" spans="1:23" x14ac:dyDescent="0.25">
      <c r="A37">
        <f>'Assessed Non-TIF_Combined'!A37</f>
        <v>2026</v>
      </c>
      <c r="B37" t="str">
        <f>'Assessed Non-TIF_Combined'!B37</f>
        <v>11</v>
      </c>
      <c r="C37" t="str">
        <f>'Assessed Non-TIF_Combined'!C37</f>
        <v>0720</v>
      </c>
      <c r="D37" t="str">
        <f>'Assessed Non-TIF_Combined'!D37</f>
        <v/>
      </c>
      <c r="E37" t="str">
        <f>'Assessed Non-TIF_Combined'!E37</f>
        <v/>
      </c>
      <c r="F37" t="str">
        <f>'Assessed Non-TIF_Combined'!F37</f>
        <v>0720</v>
      </c>
      <c r="G37" t="str">
        <f>'Assessed Non-TIF_Combined'!G37</f>
        <v>Bondurant-Farrar</v>
      </c>
      <c r="H37" s="8">
        <f>SUMPRODUCT(SUMIFS(TaxableValuation[Taxable Residential],TaxableValuation[Dist],$C37:$E37,TaxableValuation[Tif_NonTIF],$A$4))</f>
        <v>81213054</v>
      </c>
      <c r="I37" s="8">
        <f>SUMPRODUCT(SUMIFS(TaxableValuation[Taxable Ag Land],TaxableValuation[Dist],$C37:$E37,TaxableValuation[Tif_NonTIF],$A$4))</f>
        <v>0</v>
      </c>
      <c r="J37" s="8">
        <f>SUMPRODUCT(SUMIFS(TaxableValuation[Taxable Ag Building],TaxableValuation[Dist],$C37:$E37,TaxableValuation[Tif_NonTIF],$A$4))</f>
        <v>0</v>
      </c>
      <c r="K37" s="8">
        <f>SUMPRODUCT(SUMIFS(TaxableValuation[Taxable Commercial],TaxableValuation[Dist],$C37:$E37,TaxableValuation[Tif_NonTIF],$A$4))</f>
        <v>211486991</v>
      </c>
      <c r="L37" s="8">
        <f>SUMPRODUCT(SUMIFS(TaxableValuation[Taxable Industrial],TaxableValuation[Dist],$C37:$E37,TaxableValuation[Tif_NonTIF],$A$4))</f>
        <v>4890418</v>
      </c>
      <c r="M37" s="8">
        <f>SUMPRODUCT(SUMIFS(TaxableValuation[Taxable Reserved],TaxableValuation[Dist],$C37:$E37,TaxableValuation[Tif_NonTIF],$A$4))</f>
        <v>0</v>
      </c>
      <c r="N37" s="8">
        <f>SUMPRODUCT(SUMIFS(TaxableValuation[Taxable Reserved2],TaxableValuation[Dist],$C37:$E37,TaxableValuation[Tif_NonTIF],$A$4))</f>
        <v>0</v>
      </c>
      <c r="O37" s="8">
        <f>SUMPRODUCT(SUMIFS(TaxableValuation[Taxable Railroads],TaxableValuation[Dist],$C37:$E37,TaxableValuation[Tif_NonTIF],$A$4))</f>
        <v>0</v>
      </c>
      <c r="P37" s="8">
        <f>SUMPRODUCT(SUMIFS(TaxableValuation[Taxable Utilities],TaxableValuation[Dist],$C37:$E37,TaxableValuation[Tif_NonTIF],$A$4))</f>
        <v>0</v>
      </c>
      <c r="Q37" s="8">
        <f>SUMPRODUCT(SUMIFS(TaxableValuation[Taxable Other],TaxableValuation[Dist],$C37:$E37,TaxableValuation[Tif_NonTIF],$A$4))</f>
        <v>0</v>
      </c>
      <c r="R37" s="8">
        <f>SUMPRODUCT(SUMIFS(TaxableValuation[Taxable Gross],TaxableValuation[Dist],$C37:$E37,TaxableValuation[Tif_NonTIF],$A$4))</f>
        <v>297590463</v>
      </c>
      <c r="S37" s="8">
        <f>SUMPRODUCT(SUMIFS(TaxableValuation[Taxable Military Exempt],TaxableValuation[Dist],$C37:$E37,TaxableValuation[Tif_NonTIF],$A$4))</f>
        <v>0</v>
      </c>
      <c r="T37" s="8">
        <f>SUMPRODUCT(SUMIFS(TaxableValuation[Taxable Homestead Exempt],TaxableValuation[Dist],$C37:$E37,TaxableValuation[Tif_NonTIF],$A$4))</f>
        <v>0</v>
      </c>
      <c r="U37" s="8">
        <f>SUMPRODUCT(SUMIFS(TaxableValuation[Taxable Net],TaxableValuation[Dist],$C37:$E37,TaxableValuation[Tif_NonTIF],$A$4))</f>
        <v>297590463</v>
      </c>
      <c r="V37" s="8">
        <f>SUMPRODUCT(SUMIFS(TaxableValuation[Taxable Gas &amp; Elec Utilities],TaxableValuation[Dist],$C37:$E37,TaxableValuation[Tif_NonTIF],$A$4))</f>
        <v>0</v>
      </c>
      <c r="W37" s="8">
        <f t="shared" si="0"/>
        <v>297590463</v>
      </c>
    </row>
    <row r="38" spans="1:23" x14ac:dyDescent="0.25">
      <c r="A38">
        <f>'Assessed Non-TIF_Combined'!A38</f>
        <v>2026</v>
      </c>
      <c r="B38" t="str">
        <f>'Assessed Non-TIF_Combined'!B38</f>
        <v>11</v>
      </c>
      <c r="C38" t="str">
        <f>'Assessed Non-TIF_Combined'!C38</f>
        <v>0729</v>
      </c>
      <c r="D38" t="str">
        <f>'Assessed Non-TIF_Combined'!D38</f>
        <v/>
      </c>
      <c r="E38" t="str">
        <f>'Assessed Non-TIF_Combined'!E38</f>
        <v/>
      </c>
      <c r="F38" t="str">
        <f>'Assessed Non-TIF_Combined'!F38</f>
        <v>0729</v>
      </c>
      <c r="G38" t="str">
        <f>'Assessed Non-TIF_Combined'!G38</f>
        <v>Boone</v>
      </c>
      <c r="H38" s="8">
        <f>SUMPRODUCT(SUMIFS(TaxableValuation[Taxable Residential],TaxableValuation[Dist],$C38:$E38,TaxableValuation[Tif_NonTIF],$A$4))</f>
        <v>20689309</v>
      </c>
      <c r="I38" s="8">
        <f>SUMPRODUCT(SUMIFS(TaxableValuation[Taxable Ag Land],TaxableValuation[Dist],$C38:$E38,TaxableValuation[Tif_NonTIF],$A$4))</f>
        <v>72368</v>
      </c>
      <c r="J38" s="8">
        <f>SUMPRODUCT(SUMIFS(TaxableValuation[Taxable Ag Building],TaxableValuation[Dist],$C38:$E38,TaxableValuation[Tif_NonTIF],$A$4))</f>
        <v>2408</v>
      </c>
      <c r="K38" s="8">
        <f>SUMPRODUCT(SUMIFS(TaxableValuation[Taxable Commercial],TaxableValuation[Dist],$C38:$E38,TaxableValuation[Tif_NonTIF],$A$4))</f>
        <v>576140</v>
      </c>
      <c r="L38" s="8">
        <f>SUMPRODUCT(SUMIFS(TaxableValuation[Taxable Industrial],TaxableValuation[Dist],$C38:$E38,TaxableValuation[Tif_NonTIF],$A$4))</f>
        <v>48876</v>
      </c>
      <c r="M38" s="8">
        <f>SUMPRODUCT(SUMIFS(TaxableValuation[Taxable Reserved],TaxableValuation[Dist],$C38:$E38,TaxableValuation[Tif_NonTIF],$A$4))</f>
        <v>0</v>
      </c>
      <c r="N38" s="8">
        <f>SUMPRODUCT(SUMIFS(TaxableValuation[Taxable Reserved2],TaxableValuation[Dist],$C38:$E38,TaxableValuation[Tif_NonTIF],$A$4))</f>
        <v>0</v>
      </c>
      <c r="O38" s="8">
        <f>SUMPRODUCT(SUMIFS(TaxableValuation[Taxable Railroads],TaxableValuation[Dist],$C38:$E38,TaxableValuation[Tif_NonTIF],$A$4))</f>
        <v>0</v>
      </c>
      <c r="P38" s="8">
        <f>SUMPRODUCT(SUMIFS(TaxableValuation[Taxable Utilities],TaxableValuation[Dist],$C38:$E38,TaxableValuation[Tif_NonTIF],$A$4))</f>
        <v>0</v>
      </c>
      <c r="Q38" s="8">
        <f>SUMPRODUCT(SUMIFS(TaxableValuation[Taxable Other],TaxableValuation[Dist],$C38:$E38,TaxableValuation[Tif_NonTIF],$A$4))</f>
        <v>0</v>
      </c>
      <c r="R38" s="8">
        <f>SUMPRODUCT(SUMIFS(TaxableValuation[Taxable Gross],TaxableValuation[Dist],$C38:$E38,TaxableValuation[Tif_NonTIF],$A$4))</f>
        <v>21389101</v>
      </c>
      <c r="S38" s="8">
        <f>SUMPRODUCT(SUMIFS(TaxableValuation[Taxable Military Exempt],TaxableValuation[Dist],$C38:$E38,TaxableValuation[Tif_NonTIF],$A$4))</f>
        <v>8000</v>
      </c>
      <c r="T38" s="8">
        <f>SUMPRODUCT(SUMIFS(TaxableValuation[Taxable Homestead Exempt],TaxableValuation[Dist],$C38:$E38,TaxableValuation[Tif_NonTIF],$A$4))</f>
        <v>19500</v>
      </c>
      <c r="U38" s="8">
        <f>SUMPRODUCT(SUMIFS(TaxableValuation[Taxable Net],TaxableValuation[Dist],$C38:$E38,TaxableValuation[Tif_NonTIF],$A$4))</f>
        <v>21361601</v>
      </c>
      <c r="V38" s="8">
        <f>SUMPRODUCT(SUMIFS(TaxableValuation[Taxable Gas &amp; Elec Utilities],TaxableValuation[Dist],$C38:$E38,TaxableValuation[Tif_NonTIF],$A$4))</f>
        <v>0</v>
      </c>
      <c r="W38" s="8">
        <f t="shared" si="0"/>
        <v>21361601</v>
      </c>
    </row>
    <row r="39" spans="1:23" x14ac:dyDescent="0.25">
      <c r="A39">
        <f>'Assessed Non-TIF_Combined'!A39</f>
        <v>2026</v>
      </c>
      <c r="B39" t="str">
        <f>'Assessed Non-TIF_Combined'!B39</f>
        <v>12</v>
      </c>
      <c r="C39" t="str">
        <f>'Assessed Non-TIF_Combined'!C39</f>
        <v>0747</v>
      </c>
      <c r="D39" t="str">
        <f>'Assessed Non-TIF_Combined'!D39</f>
        <v/>
      </c>
      <c r="E39" t="str">
        <f>'Assessed Non-TIF_Combined'!E39</f>
        <v/>
      </c>
      <c r="F39" t="str">
        <f>'Assessed Non-TIF_Combined'!F39</f>
        <v>0747</v>
      </c>
      <c r="G39" t="str">
        <f>'Assessed Non-TIF_Combined'!G39</f>
        <v>Boyden-Hull</v>
      </c>
      <c r="H39" s="8">
        <f>SUMPRODUCT(SUMIFS(TaxableValuation[Taxable Residential],TaxableValuation[Dist],$C39:$E39,TaxableValuation[Tif_NonTIF],$A$4))</f>
        <v>21736756</v>
      </c>
      <c r="I39" s="8">
        <f>SUMPRODUCT(SUMIFS(TaxableValuation[Taxable Ag Land],TaxableValuation[Dist],$C39:$E39,TaxableValuation[Tif_NonTIF],$A$4))</f>
        <v>704843</v>
      </c>
      <c r="J39" s="8">
        <f>SUMPRODUCT(SUMIFS(TaxableValuation[Taxable Ag Building],TaxableValuation[Dist],$C39:$E39,TaxableValuation[Tif_NonTIF],$A$4))</f>
        <v>56316</v>
      </c>
      <c r="K39" s="8">
        <f>SUMPRODUCT(SUMIFS(TaxableValuation[Taxable Commercial],TaxableValuation[Dist],$C39:$E39,TaxableValuation[Tif_NonTIF],$A$4))</f>
        <v>40828198</v>
      </c>
      <c r="L39" s="8">
        <f>SUMPRODUCT(SUMIFS(TaxableValuation[Taxable Industrial],TaxableValuation[Dist],$C39:$E39,TaxableValuation[Tif_NonTIF],$A$4))</f>
        <v>15419020</v>
      </c>
      <c r="M39" s="8">
        <f>SUMPRODUCT(SUMIFS(TaxableValuation[Taxable Reserved],TaxableValuation[Dist],$C39:$E39,TaxableValuation[Tif_NonTIF],$A$4))</f>
        <v>0</v>
      </c>
      <c r="N39" s="8">
        <f>SUMPRODUCT(SUMIFS(TaxableValuation[Taxable Reserved2],TaxableValuation[Dist],$C39:$E39,TaxableValuation[Tif_NonTIF],$A$4))</f>
        <v>0</v>
      </c>
      <c r="O39" s="8">
        <f>SUMPRODUCT(SUMIFS(TaxableValuation[Taxable Railroads],TaxableValuation[Dist],$C39:$E39,TaxableValuation[Tif_NonTIF],$A$4))</f>
        <v>0</v>
      </c>
      <c r="P39" s="8">
        <f>SUMPRODUCT(SUMIFS(TaxableValuation[Taxable Utilities],TaxableValuation[Dist],$C39:$E39,TaxableValuation[Tif_NonTIF],$A$4))</f>
        <v>0</v>
      </c>
      <c r="Q39" s="8">
        <f>SUMPRODUCT(SUMIFS(TaxableValuation[Taxable Other],TaxableValuation[Dist],$C39:$E39,TaxableValuation[Tif_NonTIF],$A$4))</f>
        <v>0</v>
      </c>
      <c r="R39" s="8">
        <f>SUMPRODUCT(SUMIFS(TaxableValuation[Taxable Gross],TaxableValuation[Dist],$C39:$E39,TaxableValuation[Tif_NonTIF],$A$4))</f>
        <v>78745133</v>
      </c>
      <c r="S39" s="8">
        <f>SUMPRODUCT(SUMIFS(TaxableValuation[Taxable Military Exempt],TaxableValuation[Dist],$C39:$E39,TaxableValuation[Tif_NonTIF],$A$4))</f>
        <v>28000</v>
      </c>
      <c r="T39" s="8">
        <f>SUMPRODUCT(SUMIFS(TaxableValuation[Taxable Homestead Exempt],TaxableValuation[Dist],$C39:$E39,TaxableValuation[Tif_NonTIF],$A$4))</f>
        <v>240500</v>
      </c>
      <c r="U39" s="8">
        <f>SUMPRODUCT(SUMIFS(TaxableValuation[Taxable Net],TaxableValuation[Dist],$C39:$E39,TaxableValuation[Tif_NonTIF],$A$4))</f>
        <v>78476633</v>
      </c>
      <c r="V39" s="8">
        <f>SUMPRODUCT(SUMIFS(TaxableValuation[Taxable Gas &amp; Elec Utilities],TaxableValuation[Dist],$C39:$E39,TaxableValuation[Tif_NonTIF],$A$4))</f>
        <v>0</v>
      </c>
      <c r="W39" s="8">
        <f t="shared" si="0"/>
        <v>78476633</v>
      </c>
    </row>
    <row r="40" spans="1:23" x14ac:dyDescent="0.25">
      <c r="A40">
        <f>'Assessed Non-TIF_Combined'!A40</f>
        <v>2026</v>
      </c>
      <c r="B40" t="str">
        <f>'Assessed Non-TIF_Combined'!B40</f>
        <v>13</v>
      </c>
      <c r="C40" t="str">
        <f>'Assessed Non-TIF_Combined'!C40</f>
        <v>1917</v>
      </c>
      <c r="D40" t="str">
        <f>'Assessed Non-TIF_Combined'!D40</f>
        <v/>
      </c>
      <c r="E40" t="str">
        <f>'Assessed Non-TIF_Combined'!E40</f>
        <v/>
      </c>
      <c r="F40" t="str">
        <f>'Assessed Non-TIF_Combined'!F40</f>
        <v>1917</v>
      </c>
      <c r="G40" t="str">
        <f>'Assessed Non-TIF_Combined'!G40</f>
        <v>Boyer Valley</v>
      </c>
      <c r="H40" s="8">
        <f>SUMPRODUCT(SUMIFS(TaxableValuation[Taxable Residential],TaxableValuation[Dist],$C40:$E40,TaxableValuation[Tif_NonTIF],$A$4))</f>
        <v>6210075</v>
      </c>
      <c r="I40" s="8">
        <f>SUMPRODUCT(SUMIFS(TaxableValuation[Taxable Ag Land],TaxableValuation[Dist],$C40:$E40,TaxableValuation[Tif_NonTIF],$A$4))</f>
        <v>0</v>
      </c>
      <c r="J40" s="8">
        <f>SUMPRODUCT(SUMIFS(TaxableValuation[Taxable Ag Building],TaxableValuation[Dist],$C40:$E40,TaxableValuation[Tif_NonTIF],$A$4))</f>
        <v>0</v>
      </c>
      <c r="K40" s="8">
        <f>SUMPRODUCT(SUMIFS(TaxableValuation[Taxable Commercial],TaxableValuation[Dist],$C40:$E40,TaxableValuation[Tif_NonTIF],$A$4))</f>
        <v>19001</v>
      </c>
      <c r="L40" s="8">
        <f>SUMPRODUCT(SUMIFS(TaxableValuation[Taxable Industrial],TaxableValuation[Dist],$C40:$E40,TaxableValuation[Tif_NonTIF],$A$4))</f>
        <v>0</v>
      </c>
      <c r="M40" s="8">
        <f>SUMPRODUCT(SUMIFS(TaxableValuation[Taxable Reserved],TaxableValuation[Dist],$C40:$E40,TaxableValuation[Tif_NonTIF],$A$4))</f>
        <v>0</v>
      </c>
      <c r="N40" s="8">
        <f>SUMPRODUCT(SUMIFS(TaxableValuation[Taxable Reserved2],TaxableValuation[Dist],$C40:$E40,TaxableValuation[Tif_NonTIF],$A$4))</f>
        <v>0</v>
      </c>
      <c r="O40" s="8">
        <f>SUMPRODUCT(SUMIFS(TaxableValuation[Taxable Railroads],TaxableValuation[Dist],$C40:$E40,TaxableValuation[Tif_NonTIF],$A$4))</f>
        <v>0</v>
      </c>
      <c r="P40" s="8">
        <f>SUMPRODUCT(SUMIFS(TaxableValuation[Taxable Utilities],TaxableValuation[Dist],$C40:$E40,TaxableValuation[Tif_NonTIF],$A$4))</f>
        <v>0</v>
      </c>
      <c r="Q40" s="8">
        <f>SUMPRODUCT(SUMIFS(TaxableValuation[Taxable Other],TaxableValuation[Dist],$C40:$E40,TaxableValuation[Tif_NonTIF],$A$4))</f>
        <v>0</v>
      </c>
      <c r="R40" s="8">
        <f>SUMPRODUCT(SUMIFS(TaxableValuation[Taxable Gross],TaxableValuation[Dist],$C40:$E40,TaxableValuation[Tif_NonTIF],$A$4))</f>
        <v>6229076</v>
      </c>
      <c r="S40" s="8">
        <f>SUMPRODUCT(SUMIFS(TaxableValuation[Taxable Military Exempt],TaxableValuation[Dist],$C40:$E40,TaxableValuation[Tif_NonTIF],$A$4))</f>
        <v>0</v>
      </c>
      <c r="T40" s="8">
        <f>SUMPRODUCT(SUMIFS(TaxableValuation[Taxable Homestead Exempt],TaxableValuation[Dist],$C40:$E40,TaxableValuation[Tif_NonTIF],$A$4))</f>
        <v>32500</v>
      </c>
      <c r="U40" s="8">
        <f>SUMPRODUCT(SUMIFS(TaxableValuation[Taxable Net],TaxableValuation[Dist],$C40:$E40,TaxableValuation[Tif_NonTIF],$A$4))</f>
        <v>6196576</v>
      </c>
      <c r="V40" s="8">
        <f>SUMPRODUCT(SUMIFS(TaxableValuation[Taxable Gas &amp; Elec Utilities],TaxableValuation[Dist],$C40:$E40,TaxableValuation[Tif_NonTIF],$A$4))</f>
        <v>0</v>
      </c>
      <c r="W40" s="8">
        <f t="shared" si="0"/>
        <v>6196576</v>
      </c>
    </row>
    <row r="41" spans="1:23" x14ac:dyDescent="0.25">
      <c r="A41">
        <f>'Assessed Non-TIF_Combined'!A41</f>
        <v>2026</v>
      </c>
      <c r="B41" t="str">
        <f>'Assessed Non-TIF_Combined'!B41</f>
        <v>07</v>
      </c>
      <c r="C41" t="str">
        <f>'Assessed Non-TIF_Combined'!C41</f>
        <v>0846</v>
      </c>
      <c r="D41" t="str">
        <f>'Assessed Non-TIF_Combined'!D41</f>
        <v/>
      </c>
      <c r="E41" t="str">
        <f>'Assessed Non-TIF_Combined'!E41</f>
        <v/>
      </c>
      <c r="F41" t="str">
        <f>'Assessed Non-TIF_Combined'!F41</f>
        <v>0846</v>
      </c>
      <c r="G41" t="str">
        <f>'Assessed Non-TIF_Combined'!G41</f>
        <v>Brooklyn-Guernsey-Malcom</v>
      </c>
      <c r="H41" s="8">
        <f>SUMPRODUCT(SUMIFS(TaxableValuation[Taxable Residential],TaxableValuation[Dist],$C41:$E41,TaxableValuation[Tif_NonTIF],$A$4))</f>
        <v>24895679</v>
      </c>
      <c r="I41" s="8">
        <f>SUMPRODUCT(SUMIFS(TaxableValuation[Taxable Ag Land],TaxableValuation[Dist],$C41:$E41,TaxableValuation[Tif_NonTIF],$A$4))</f>
        <v>0</v>
      </c>
      <c r="J41" s="8">
        <f>SUMPRODUCT(SUMIFS(TaxableValuation[Taxable Ag Building],TaxableValuation[Dist],$C41:$E41,TaxableValuation[Tif_NonTIF],$A$4))</f>
        <v>0</v>
      </c>
      <c r="K41" s="8">
        <f>SUMPRODUCT(SUMIFS(TaxableValuation[Taxable Commercial],TaxableValuation[Dist],$C41:$E41,TaxableValuation[Tif_NonTIF],$A$4))</f>
        <v>1296069</v>
      </c>
      <c r="L41" s="8">
        <f>SUMPRODUCT(SUMIFS(TaxableValuation[Taxable Industrial],TaxableValuation[Dist],$C41:$E41,TaxableValuation[Tif_NonTIF],$A$4))</f>
        <v>9845568</v>
      </c>
      <c r="M41" s="8">
        <f>SUMPRODUCT(SUMIFS(TaxableValuation[Taxable Reserved],TaxableValuation[Dist],$C41:$E41,TaxableValuation[Tif_NonTIF],$A$4))</f>
        <v>0</v>
      </c>
      <c r="N41" s="8">
        <f>SUMPRODUCT(SUMIFS(TaxableValuation[Taxable Reserved2],TaxableValuation[Dist],$C41:$E41,TaxableValuation[Tif_NonTIF],$A$4))</f>
        <v>0</v>
      </c>
      <c r="O41" s="8">
        <f>SUMPRODUCT(SUMIFS(TaxableValuation[Taxable Railroads],TaxableValuation[Dist],$C41:$E41,TaxableValuation[Tif_NonTIF],$A$4))</f>
        <v>0</v>
      </c>
      <c r="P41" s="8">
        <f>SUMPRODUCT(SUMIFS(TaxableValuation[Taxable Utilities],TaxableValuation[Dist],$C41:$E41,TaxableValuation[Tif_NonTIF],$A$4))</f>
        <v>0</v>
      </c>
      <c r="Q41" s="8">
        <f>SUMPRODUCT(SUMIFS(TaxableValuation[Taxable Other],TaxableValuation[Dist],$C41:$E41,TaxableValuation[Tif_NonTIF],$A$4))</f>
        <v>0</v>
      </c>
      <c r="R41" s="8">
        <f>SUMPRODUCT(SUMIFS(TaxableValuation[Taxable Gross],TaxableValuation[Dist],$C41:$E41,TaxableValuation[Tif_NonTIF],$A$4))</f>
        <v>36037316</v>
      </c>
      <c r="S41" s="8">
        <f>SUMPRODUCT(SUMIFS(TaxableValuation[Taxable Military Exempt],TaxableValuation[Dist],$C41:$E41,TaxableValuation[Tif_NonTIF],$A$4))</f>
        <v>0</v>
      </c>
      <c r="T41" s="8">
        <f>SUMPRODUCT(SUMIFS(TaxableValuation[Taxable Homestead Exempt],TaxableValuation[Dist],$C41:$E41,TaxableValuation[Tif_NonTIF],$A$4))</f>
        <v>0</v>
      </c>
      <c r="U41" s="8">
        <f>SUMPRODUCT(SUMIFS(TaxableValuation[Taxable Net],TaxableValuation[Dist],$C41:$E41,TaxableValuation[Tif_NonTIF],$A$4))</f>
        <v>36037316</v>
      </c>
      <c r="V41" s="8">
        <f>SUMPRODUCT(SUMIFS(TaxableValuation[Taxable Gas &amp; Elec Utilities],TaxableValuation[Dist],$C41:$E41,TaxableValuation[Tif_NonTIF],$A$4))</f>
        <v>0</v>
      </c>
      <c r="W41" s="8">
        <f t="shared" si="0"/>
        <v>36037316</v>
      </c>
    </row>
    <row r="42" spans="1:23" x14ac:dyDescent="0.25">
      <c r="A42">
        <f>'Assessed Non-TIF_Combined'!A42</f>
        <v>2026</v>
      </c>
      <c r="B42" t="str">
        <f>'Assessed Non-TIF_Combined'!B42</f>
        <v>15</v>
      </c>
      <c r="C42" t="str">
        <f>'Assessed Non-TIF_Combined'!C42</f>
        <v>0882</v>
      </c>
      <c r="D42" t="str">
        <f>'Assessed Non-TIF_Combined'!D42</f>
        <v/>
      </c>
      <c r="E42" t="str">
        <f>'Assessed Non-TIF_Combined'!E42</f>
        <v/>
      </c>
      <c r="F42" t="str">
        <f>'Assessed Non-TIF_Combined'!F42</f>
        <v>0882</v>
      </c>
      <c r="G42" t="str">
        <f>'Assessed Non-TIF_Combined'!G42</f>
        <v>Burlington</v>
      </c>
      <c r="H42" s="8">
        <f>SUMPRODUCT(SUMIFS(TaxableValuation[Taxable Residential],TaxableValuation[Dist],$C42:$E42,TaxableValuation[Tif_NonTIF],$A$4))</f>
        <v>40568045</v>
      </c>
      <c r="I42" s="8">
        <f>SUMPRODUCT(SUMIFS(TaxableValuation[Taxable Ag Land],TaxableValuation[Dist],$C42:$E42,TaxableValuation[Tif_NonTIF],$A$4))</f>
        <v>777492</v>
      </c>
      <c r="J42" s="8">
        <f>SUMPRODUCT(SUMIFS(TaxableValuation[Taxable Ag Building],TaxableValuation[Dist],$C42:$E42,TaxableValuation[Tif_NonTIF],$A$4))</f>
        <v>1415</v>
      </c>
      <c r="K42" s="8">
        <f>SUMPRODUCT(SUMIFS(TaxableValuation[Taxable Commercial],TaxableValuation[Dist],$C42:$E42,TaxableValuation[Tif_NonTIF],$A$4))</f>
        <v>65623706</v>
      </c>
      <c r="L42" s="8">
        <f>SUMPRODUCT(SUMIFS(TaxableValuation[Taxable Industrial],TaxableValuation[Dist],$C42:$E42,TaxableValuation[Tif_NonTIF],$A$4))</f>
        <v>8047920</v>
      </c>
      <c r="M42" s="8">
        <f>SUMPRODUCT(SUMIFS(TaxableValuation[Taxable Reserved],TaxableValuation[Dist],$C42:$E42,TaxableValuation[Tif_NonTIF],$A$4))</f>
        <v>0</v>
      </c>
      <c r="N42" s="8">
        <f>SUMPRODUCT(SUMIFS(TaxableValuation[Taxable Reserved2],TaxableValuation[Dist],$C42:$E42,TaxableValuation[Tif_NonTIF],$A$4))</f>
        <v>0</v>
      </c>
      <c r="O42" s="8">
        <f>SUMPRODUCT(SUMIFS(TaxableValuation[Taxable Railroads],TaxableValuation[Dist],$C42:$E42,TaxableValuation[Tif_NonTIF],$A$4))</f>
        <v>0</v>
      </c>
      <c r="P42" s="8">
        <f>SUMPRODUCT(SUMIFS(TaxableValuation[Taxable Utilities],TaxableValuation[Dist],$C42:$E42,TaxableValuation[Tif_NonTIF],$A$4))</f>
        <v>0</v>
      </c>
      <c r="Q42" s="8">
        <f>SUMPRODUCT(SUMIFS(TaxableValuation[Taxable Other],TaxableValuation[Dist],$C42:$E42,TaxableValuation[Tif_NonTIF],$A$4))</f>
        <v>0</v>
      </c>
      <c r="R42" s="8">
        <f>SUMPRODUCT(SUMIFS(TaxableValuation[Taxable Gross],TaxableValuation[Dist],$C42:$E42,TaxableValuation[Tif_NonTIF],$A$4))</f>
        <v>115018578</v>
      </c>
      <c r="S42" s="8">
        <f>SUMPRODUCT(SUMIFS(TaxableValuation[Taxable Military Exempt],TaxableValuation[Dist],$C42:$E42,TaxableValuation[Tif_NonTIF],$A$4))</f>
        <v>0</v>
      </c>
      <c r="T42" s="8">
        <f>SUMPRODUCT(SUMIFS(TaxableValuation[Taxable Homestead Exempt],TaxableValuation[Dist],$C42:$E42,TaxableValuation[Tif_NonTIF],$A$4))</f>
        <v>26000</v>
      </c>
      <c r="U42" s="8">
        <f>SUMPRODUCT(SUMIFS(TaxableValuation[Taxable Net],TaxableValuation[Dist],$C42:$E42,TaxableValuation[Tif_NonTIF],$A$4))</f>
        <v>114992578</v>
      </c>
      <c r="V42" s="8">
        <f>SUMPRODUCT(SUMIFS(TaxableValuation[Taxable Gas &amp; Elec Utilities],TaxableValuation[Dist],$C42:$E42,TaxableValuation[Tif_NonTIF],$A$4))</f>
        <v>0</v>
      </c>
      <c r="W42" s="8">
        <f t="shared" si="0"/>
        <v>114992578</v>
      </c>
    </row>
    <row r="43" spans="1:23" x14ac:dyDescent="0.25">
      <c r="A43">
        <f>'Assessed Non-TIF_Combined'!A43</f>
        <v>2026</v>
      </c>
      <c r="B43" t="str">
        <f>'Assessed Non-TIF_Combined'!B43</f>
        <v>07</v>
      </c>
      <c r="C43" t="str">
        <f>'Assessed Non-TIF_Combined'!C43</f>
        <v>0916</v>
      </c>
      <c r="D43" t="str">
        <f>'Assessed Non-TIF_Combined'!D43</f>
        <v/>
      </c>
      <c r="E43" t="str">
        <f>'Assessed Non-TIF_Combined'!E43</f>
        <v/>
      </c>
      <c r="F43" t="str">
        <f>'Assessed Non-TIF_Combined'!F43</f>
        <v>0916</v>
      </c>
      <c r="G43" t="str">
        <f>'Assessed Non-TIF_Combined'!G43</f>
        <v>CAL</v>
      </c>
      <c r="H43" s="8">
        <f>SUMPRODUCT(SUMIFS(TaxableValuation[Taxable Residential],TaxableValuation[Dist],$C43:$E43,TaxableValuation[Tif_NonTIF],$A$4))</f>
        <v>0</v>
      </c>
      <c r="I43" s="8">
        <f>SUMPRODUCT(SUMIFS(TaxableValuation[Taxable Ag Land],TaxableValuation[Dist],$C43:$E43,TaxableValuation[Tif_NonTIF],$A$4))</f>
        <v>0</v>
      </c>
      <c r="J43" s="8">
        <f>SUMPRODUCT(SUMIFS(TaxableValuation[Taxable Ag Building],TaxableValuation[Dist],$C43:$E43,TaxableValuation[Tif_NonTIF],$A$4))</f>
        <v>0</v>
      </c>
      <c r="K43" s="8">
        <f>SUMPRODUCT(SUMIFS(TaxableValuation[Taxable Commercial],TaxableValuation[Dist],$C43:$E43,TaxableValuation[Tif_NonTIF],$A$4))</f>
        <v>0</v>
      </c>
      <c r="L43" s="8">
        <f>SUMPRODUCT(SUMIFS(TaxableValuation[Taxable Industrial],TaxableValuation[Dist],$C43:$E43,TaxableValuation[Tif_NonTIF],$A$4))</f>
        <v>0</v>
      </c>
      <c r="M43" s="8">
        <f>SUMPRODUCT(SUMIFS(TaxableValuation[Taxable Reserved],TaxableValuation[Dist],$C43:$E43,TaxableValuation[Tif_NonTIF],$A$4))</f>
        <v>0</v>
      </c>
      <c r="N43" s="8">
        <f>SUMPRODUCT(SUMIFS(TaxableValuation[Taxable Reserved2],TaxableValuation[Dist],$C43:$E43,TaxableValuation[Tif_NonTIF],$A$4))</f>
        <v>0</v>
      </c>
      <c r="O43" s="8">
        <f>SUMPRODUCT(SUMIFS(TaxableValuation[Taxable Railroads],TaxableValuation[Dist],$C43:$E43,TaxableValuation[Tif_NonTIF],$A$4))</f>
        <v>0</v>
      </c>
      <c r="P43" s="8">
        <f>SUMPRODUCT(SUMIFS(TaxableValuation[Taxable Utilities],TaxableValuation[Dist],$C43:$E43,TaxableValuation[Tif_NonTIF],$A$4))</f>
        <v>0</v>
      </c>
      <c r="Q43" s="8">
        <f>SUMPRODUCT(SUMIFS(TaxableValuation[Taxable Other],TaxableValuation[Dist],$C43:$E43,TaxableValuation[Tif_NonTIF],$A$4))</f>
        <v>0</v>
      </c>
      <c r="R43" s="8">
        <f>SUMPRODUCT(SUMIFS(TaxableValuation[Taxable Gross],TaxableValuation[Dist],$C43:$E43,TaxableValuation[Tif_NonTIF],$A$4))</f>
        <v>0</v>
      </c>
      <c r="S43" s="8">
        <f>SUMPRODUCT(SUMIFS(TaxableValuation[Taxable Military Exempt],TaxableValuation[Dist],$C43:$E43,TaxableValuation[Tif_NonTIF],$A$4))</f>
        <v>0</v>
      </c>
      <c r="T43" s="8">
        <f>SUMPRODUCT(SUMIFS(TaxableValuation[Taxable Homestead Exempt],TaxableValuation[Dist],$C43:$E43,TaxableValuation[Tif_NonTIF],$A$4))</f>
        <v>0</v>
      </c>
      <c r="U43" s="8">
        <f>SUMPRODUCT(SUMIFS(TaxableValuation[Taxable Net],TaxableValuation[Dist],$C43:$E43,TaxableValuation[Tif_NonTIF],$A$4))</f>
        <v>0</v>
      </c>
      <c r="V43" s="8">
        <f>SUMPRODUCT(SUMIFS(TaxableValuation[Taxable Gas &amp; Elec Utilities],TaxableValuation[Dist],$C43:$E43,TaxableValuation[Tif_NonTIF],$A$4))</f>
        <v>0</v>
      </c>
      <c r="W43" s="8">
        <f t="shared" si="0"/>
        <v>0</v>
      </c>
    </row>
    <row r="44" spans="1:23" x14ac:dyDescent="0.25">
      <c r="A44">
        <f>'Assessed Non-TIF_Combined'!A44</f>
        <v>2026</v>
      </c>
      <c r="B44" t="str">
        <f>'Assessed Non-TIF_Combined'!B44</f>
        <v>09</v>
      </c>
      <c r="C44" t="str">
        <f>'Assessed Non-TIF_Combined'!C44</f>
        <v>0918</v>
      </c>
      <c r="D44" t="str">
        <f>'Assessed Non-TIF_Combined'!D44</f>
        <v/>
      </c>
      <c r="E44" t="str">
        <f>'Assessed Non-TIF_Combined'!E44</f>
        <v/>
      </c>
      <c r="F44" t="str">
        <f>'Assessed Non-TIF_Combined'!F44</f>
        <v>0918</v>
      </c>
      <c r="G44" t="str">
        <f>'Assessed Non-TIF_Combined'!G44</f>
        <v>Calamus-Wheatland</v>
      </c>
      <c r="H44" s="8">
        <f>SUMPRODUCT(SUMIFS(TaxableValuation[Taxable Residential],TaxableValuation[Dist],$C44:$E44,TaxableValuation[Tif_NonTIF],$A$4))</f>
        <v>0</v>
      </c>
      <c r="I44" s="8">
        <f>SUMPRODUCT(SUMIFS(TaxableValuation[Taxable Ag Land],TaxableValuation[Dist],$C44:$E44,TaxableValuation[Tif_NonTIF],$A$4))</f>
        <v>0</v>
      </c>
      <c r="J44" s="8">
        <f>SUMPRODUCT(SUMIFS(TaxableValuation[Taxable Ag Building],TaxableValuation[Dist],$C44:$E44,TaxableValuation[Tif_NonTIF],$A$4))</f>
        <v>0</v>
      </c>
      <c r="K44" s="8">
        <f>SUMPRODUCT(SUMIFS(TaxableValuation[Taxable Commercial],TaxableValuation[Dist],$C44:$E44,TaxableValuation[Tif_NonTIF],$A$4))</f>
        <v>0</v>
      </c>
      <c r="L44" s="8">
        <f>SUMPRODUCT(SUMIFS(TaxableValuation[Taxable Industrial],TaxableValuation[Dist],$C44:$E44,TaxableValuation[Tif_NonTIF],$A$4))</f>
        <v>0</v>
      </c>
      <c r="M44" s="8">
        <f>SUMPRODUCT(SUMIFS(TaxableValuation[Taxable Reserved],TaxableValuation[Dist],$C44:$E44,TaxableValuation[Tif_NonTIF],$A$4))</f>
        <v>0</v>
      </c>
      <c r="N44" s="8">
        <f>SUMPRODUCT(SUMIFS(TaxableValuation[Taxable Reserved2],TaxableValuation[Dist],$C44:$E44,TaxableValuation[Tif_NonTIF],$A$4))</f>
        <v>0</v>
      </c>
      <c r="O44" s="8">
        <f>SUMPRODUCT(SUMIFS(TaxableValuation[Taxable Railroads],TaxableValuation[Dist],$C44:$E44,TaxableValuation[Tif_NonTIF],$A$4))</f>
        <v>0</v>
      </c>
      <c r="P44" s="8">
        <f>SUMPRODUCT(SUMIFS(TaxableValuation[Taxable Utilities],TaxableValuation[Dist],$C44:$E44,TaxableValuation[Tif_NonTIF],$A$4))</f>
        <v>0</v>
      </c>
      <c r="Q44" s="8">
        <f>SUMPRODUCT(SUMIFS(TaxableValuation[Taxable Other],TaxableValuation[Dist],$C44:$E44,TaxableValuation[Tif_NonTIF],$A$4))</f>
        <v>0</v>
      </c>
      <c r="R44" s="8">
        <f>SUMPRODUCT(SUMIFS(TaxableValuation[Taxable Gross],TaxableValuation[Dist],$C44:$E44,TaxableValuation[Tif_NonTIF],$A$4))</f>
        <v>0</v>
      </c>
      <c r="S44" s="8">
        <f>SUMPRODUCT(SUMIFS(TaxableValuation[Taxable Military Exempt],TaxableValuation[Dist],$C44:$E44,TaxableValuation[Tif_NonTIF],$A$4))</f>
        <v>0</v>
      </c>
      <c r="T44" s="8">
        <f>SUMPRODUCT(SUMIFS(TaxableValuation[Taxable Homestead Exempt],TaxableValuation[Dist],$C44:$E44,TaxableValuation[Tif_NonTIF],$A$4))</f>
        <v>0</v>
      </c>
      <c r="U44" s="8">
        <f>SUMPRODUCT(SUMIFS(TaxableValuation[Taxable Net],TaxableValuation[Dist],$C44:$E44,TaxableValuation[Tif_NonTIF],$A$4))</f>
        <v>0</v>
      </c>
      <c r="V44" s="8">
        <f>SUMPRODUCT(SUMIFS(TaxableValuation[Taxable Gas &amp; Elec Utilities],TaxableValuation[Dist],$C44:$E44,TaxableValuation[Tif_NonTIF],$A$4))</f>
        <v>0</v>
      </c>
      <c r="W44" s="8">
        <f t="shared" si="0"/>
        <v>0</v>
      </c>
    </row>
    <row r="45" spans="1:23" x14ac:dyDescent="0.25">
      <c r="A45">
        <f>'Assessed Non-TIF_Combined'!A45</f>
        <v>2026</v>
      </c>
      <c r="B45" t="str">
        <f>'Assessed Non-TIF_Combined'!B45</f>
        <v>13</v>
      </c>
      <c r="C45" t="str">
        <f>'Assessed Non-TIF_Combined'!C45</f>
        <v>0914</v>
      </c>
      <c r="D45" t="str">
        <f>'Assessed Non-TIF_Combined'!D45</f>
        <v/>
      </c>
      <c r="E45" t="str">
        <f>'Assessed Non-TIF_Combined'!E45</f>
        <v/>
      </c>
      <c r="F45" t="str">
        <f>'Assessed Non-TIF_Combined'!F45</f>
        <v>0914</v>
      </c>
      <c r="G45" t="str">
        <f>'Assessed Non-TIF_Combined'!G45</f>
        <v>CAM</v>
      </c>
      <c r="H45" s="8">
        <f>SUMPRODUCT(SUMIFS(TaxableValuation[Taxable Residential],TaxableValuation[Dist],$C45:$E45,TaxableValuation[Tif_NonTIF],$A$4))</f>
        <v>0</v>
      </c>
      <c r="I45" s="8">
        <f>SUMPRODUCT(SUMIFS(TaxableValuation[Taxable Ag Land],TaxableValuation[Dist],$C45:$E45,TaxableValuation[Tif_NonTIF],$A$4))</f>
        <v>136335</v>
      </c>
      <c r="J45" s="8">
        <f>SUMPRODUCT(SUMIFS(TaxableValuation[Taxable Ag Building],TaxableValuation[Dist],$C45:$E45,TaxableValuation[Tif_NonTIF],$A$4))</f>
        <v>0</v>
      </c>
      <c r="K45" s="8">
        <f>SUMPRODUCT(SUMIFS(TaxableValuation[Taxable Commercial],TaxableValuation[Dist],$C45:$E45,TaxableValuation[Tif_NonTIF],$A$4))</f>
        <v>0</v>
      </c>
      <c r="L45" s="8">
        <f>SUMPRODUCT(SUMIFS(TaxableValuation[Taxable Industrial],TaxableValuation[Dist],$C45:$E45,TaxableValuation[Tif_NonTIF],$A$4))</f>
        <v>55125198</v>
      </c>
      <c r="M45" s="8">
        <f>SUMPRODUCT(SUMIFS(TaxableValuation[Taxable Reserved],TaxableValuation[Dist],$C45:$E45,TaxableValuation[Tif_NonTIF],$A$4))</f>
        <v>0</v>
      </c>
      <c r="N45" s="8">
        <f>SUMPRODUCT(SUMIFS(TaxableValuation[Taxable Reserved2],TaxableValuation[Dist],$C45:$E45,TaxableValuation[Tif_NonTIF],$A$4))</f>
        <v>0</v>
      </c>
      <c r="O45" s="8">
        <f>SUMPRODUCT(SUMIFS(TaxableValuation[Taxable Railroads],TaxableValuation[Dist],$C45:$E45,TaxableValuation[Tif_NonTIF],$A$4))</f>
        <v>0</v>
      </c>
      <c r="P45" s="8">
        <f>SUMPRODUCT(SUMIFS(TaxableValuation[Taxable Utilities],TaxableValuation[Dist],$C45:$E45,TaxableValuation[Tif_NonTIF],$A$4))</f>
        <v>0</v>
      </c>
      <c r="Q45" s="8">
        <f>SUMPRODUCT(SUMIFS(TaxableValuation[Taxable Other],TaxableValuation[Dist],$C45:$E45,TaxableValuation[Tif_NonTIF],$A$4))</f>
        <v>0</v>
      </c>
      <c r="R45" s="8">
        <f>SUMPRODUCT(SUMIFS(TaxableValuation[Taxable Gross],TaxableValuation[Dist],$C45:$E45,TaxableValuation[Tif_NonTIF],$A$4))</f>
        <v>55261533</v>
      </c>
      <c r="S45" s="8">
        <f>SUMPRODUCT(SUMIFS(TaxableValuation[Taxable Military Exempt],TaxableValuation[Dist],$C45:$E45,TaxableValuation[Tif_NonTIF],$A$4))</f>
        <v>0</v>
      </c>
      <c r="T45" s="8">
        <f>SUMPRODUCT(SUMIFS(TaxableValuation[Taxable Homestead Exempt],TaxableValuation[Dist],$C45:$E45,TaxableValuation[Tif_NonTIF],$A$4))</f>
        <v>0</v>
      </c>
      <c r="U45" s="8">
        <f>SUMPRODUCT(SUMIFS(TaxableValuation[Taxable Net],TaxableValuation[Dist],$C45:$E45,TaxableValuation[Tif_NonTIF],$A$4))</f>
        <v>55261533</v>
      </c>
      <c r="V45" s="8">
        <f>SUMPRODUCT(SUMIFS(TaxableValuation[Taxable Gas &amp; Elec Utilities],TaxableValuation[Dist],$C45:$E45,TaxableValuation[Tif_NonTIF],$A$4))</f>
        <v>0</v>
      </c>
      <c r="W45" s="8">
        <f t="shared" si="0"/>
        <v>55261533</v>
      </c>
    </row>
    <row r="46" spans="1:23" x14ac:dyDescent="0.25">
      <c r="A46">
        <f>'Assessed Non-TIF_Combined'!A46</f>
        <v>2026</v>
      </c>
      <c r="B46" t="str">
        <f>'Assessed Non-TIF_Combined'!B46</f>
        <v>09</v>
      </c>
      <c r="C46" t="str">
        <f>'Assessed Non-TIF_Combined'!C46</f>
        <v>0936</v>
      </c>
      <c r="D46" t="str">
        <f>'Assessed Non-TIF_Combined'!D46</f>
        <v/>
      </c>
      <c r="E46" t="str">
        <f>'Assessed Non-TIF_Combined'!E46</f>
        <v/>
      </c>
      <c r="F46" t="str">
        <f>'Assessed Non-TIF_Combined'!F46</f>
        <v>0936</v>
      </c>
      <c r="G46" t="str">
        <f>'Assessed Non-TIF_Combined'!G46</f>
        <v>Camanche</v>
      </c>
      <c r="H46" s="8">
        <f>SUMPRODUCT(SUMIFS(TaxableValuation[Taxable Residential],TaxableValuation[Dist],$C46:$E46,TaxableValuation[Tif_NonTIF],$A$4))</f>
        <v>7140334</v>
      </c>
      <c r="I46" s="8">
        <f>SUMPRODUCT(SUMIFS(TaxableValuation[Taxable Ag Land],TaxableValuation[Dist],$C46:$E46,TaxableValuation[Tif_NonTIF],$A$4))</f>
        <v>0</v>
      </c>
      <c r="J46" s="8">
        <f>SUMPRODUCT(SUMIFS(TaxableValuation[Taxable Ag Building],TaxableValuation[Dist],$C46:$E46,TaxableValuation[Tif_NonTIF],$A$4))</f>
        <v>0</v>
      </c>
      <c r="K46" s="8">
        <f>SUMPRODUCT(SUMIFS(TaxableValuation[Taxable Commercial],TaxableValuation[Dist],$C46:$E46,TaxableValuation[Tif_NonTIF],$A$4))</f>
        <v>0</v>
      </c>
      <c r="L46" s="8">
        <f>SUMPRODUCT(SUMIFS(TaxableValuation[Taxable Industrial],TaxableValuation[Dist],$C46:$E46,TaxableValuation[Tif_NonTIF],$A$4))</f>
        <v>0</v>
      </c>
      <c r="M46" s="8">
        <f>SUMPRODUCT(SUMIFS(TaxableValuation[Taxable Reserved],TaxableValuation[Dist],$C46:$E46,TaxableValuation[Tif_NonTIF],$A$4))</f>
        <v>0</v>
      </c>
      <c r="N46" s="8">
        <f>SUMPRODUCT(SUMIFS(TaxableValuation[Taxable Reserved2],TaxableValuation[Dist],$C46:$E46,TaxableValuation[Tif_NonTIF],$A$4))</f>
        <v>0</v>
      </c>
      <c r="O46" s="8">
        <f>SUMPRODUCT(SUMIFS(TaxableValuation[Taxable Railroads],TaxableValuation[Dist],$C46:$E46,TaxableValuation[Tif_NonTIF],$A$4))</f>
        <v>0</v>
      </c>
      <c r="P46" s="8">
        <f>SUMPRODUCT(SUMIFS(TaxableValuation[Taxable Utilities],TaxableValuation[Dist],$C46:$E46,TaxableValuation[Tif_NonTIF],$A$4))</f>
        <v>0</v>
      </c>
      <c r="Q46" s="8">
        <f>SUMPRODUCT(SUMIFS(TaxableValuation[Taxable Other],TaxableValuation[Dist],$C46:$E46,TaxableValuation[Tif_NonTIF],$A$4))</f>
        <v>0</v>
      </c>
      <c r="R46" s="8">
        <f>SUMPRODUCT(SUMIFS(TaxableValuation[Taxable Gross],TaxableValuation[Dist],$C46:$E46,TaxableValuation[Tif_NonTIF],$A$4))</f>
        <v>7140334</v>
      </c>
      <c r="S46" s="8">
        <f>SUMPRODUCT(SUMIFS(TaxableValuation[Taxable Military Exempt],TaxableValuation[Dist],$C46:$E46,TaxableValuation[Tif_NonTIF],$A$4))</f>
        <v>60000</v>
      </c>
      <c r="T46" s="8">
        <f>SUMPRODUCT(SUMIFS(TaxableValuation[Taxable Homestead Exempt],TaxableValuation[Dist],$C46:$E46,TaxableValuation[Tif_NonTIF],$A$4))</f>
        <v>188500</v>
      </c>
      <c r="U46" s="8">
        <f>SUMPRODUCT(SUMIFS(TaxableValuation[Taxable Net],TaxableValuation[Dist],$C46:$E46,TaxableValuation[Tif_NonTIF],$A$4))</f>
        <v>6891834</v>
      </c>
      <c r="V46" s="8">
        <f>SUMPRODUCT(SUMIFS(TaxableValuation[Taxable Gas &amp; Elec Utilities],TaxableValuation[Dist],$C46:$E46,TaxableValuation[Tif_NonTIF],$A$4))</f>
        <v>0</v>
      </c>
      <c r="W46" s="8">
        <f t="shared" si="0"/>
        <v>6891834</v>
      </c>
    </row>
    <row r="47" spans="1:23" x14ac:dyDescent="0.25">
      <c r="A47">
        <f>'Assessed Non-TIF_Combined'!A47</f>
        <v>2026</v>
      </c>
      <c r="B47" t="str">
        <f>'Assessed Non-TIF_Combined'!B47</f>
        <v>15</v>
      </c>
      <c r="C47" t="str">
        <f>'Assessed Non-TIF_Combined'!C47</f>
        <v>0977</v>
      </c>
      <c r="D47" t="str">
        <f>'Assessed Non-TIF_Combined'!D47</f>
        <v/>
      </c>
      <c r="E47" t="str">
        <f>'Assessed Non-TIF_Combined'!E47</f>
        <v/>
      </c>
      <c r="F47" t="str">
        <f>'Assessed Non-TIF_Combined'!F47</f>
        <v>0977</v>
      </c>
      <c r="G47" t="str">
        <f>'Assessed Non-TIF_Combined'!G47</f>
        <v>Cardinal</v>
      </c>
      <c r="H47" s="8">
        <f>SUMPRODUCT(SUMIFS(TaxableValuation[Taxable Residential],TaxableValuation[Dist],$C47:$E47,TaxableValuation[Tif_NonTIF],$A$4))</f>
        <v>0</v>
      </c>
      <c r="I47" s="8">
        <f>SUMPRODUCT(SUMIFS(TaxableValuation[Taxable Ag Land],TaxableValuation[Dist],$C47:$E47,TaxableValuation[Tif_NonTIF],$A$4))</f>
        <v>0</v>
      </c>
      <c r="J47" s="8">
        <f>SUMPRODUCT(SUMIFS(TaxableValuation[Taxable Ag Building],TaxableValuation[Dist],$C47:$E47,TaxableValuation[Tif_NonTIF],$A$4))</f>
        <v>0</v>
      </c>
      <c r="K47" s="8">
        <f>SUMPRODUCT(SUMIFS(TaxableValuation[Taxable Commercial],TaxableValuation[Dist],$C47:$E47,TaxableValuation[Tif_NonTIF],$A$4))</f>
        <v>0</v>
      </c>
      <c r="L47" s="8">
        <f>SUMPRODUCT(SUMIFS(TaxableValuation[Taxable Industrial],TaxableValuation[Dist],$C47:$E47,TaxableValuation[Tif_NonTIF],$A$4))</f>
        <v>0</v>
      </c>
      <c r="M47" s="8">
        <f>SUMPRODUCT(SUMIFS(TaxableValuation[Taxable Reserved],TaxableValuation[Dist],$C47:$E47,TaxableValuation[Tif_NonTIF],$A$4))</f>
        <v>0</v>
      </c>
      <c r="N47" s="8">
        <f>SUMPRODUCT(SUMIFS(TaxableValuation[Taxable Reserved2],TaxableValuation[Dist],$C47:$E47,TaxableValuation[Tif_NonTIF],$A$4))</f>
        <v>0</v>
      </c>
      <c r="O47" s="8">
        <f>SUMPRODUCT(SUMIFS(TaxableValuation[Taxable Railroads],TaxableValuation[Dist],$C47:$E47,TaxableValuation[Tif_NonTIF],$A$4))</f>
        <v>0</v>
      </c>
      <c r="P47" s="8">
        <f>SUMPRODUCT(SUMIFS(TaxableValuation[Taxable Utilities],TaxableValuation[Dist],$C47:$E47,TaxableValuation[Tif_NonTIF],$A$4))</f>
        <v>0</v>
      </c>
      <c r="Q47" s="8">
        <f>SUMPRODUCT(SUMIFS(TaxableValuation[Taxable Other],TaxableValuation[Dist],$C47:$E47,TaxableValuation[Tif_NonTIF],$A$4))</f>
        <v>0</v>
      </c>
      <c r="R47" s="8">
        <f>SUMPRODUCT(SUMIFS(TaxableValuation[Taxable Gross],TaxableValuation[Dist],$C47:$E47,TaxableValuation[Tif_NonTIF],$A$4))</f>
        <v>0</v>
      </c>
      <c r="S47" s="8">
        <f>SUMPRODUCT(SUMIFS(TaxableValuation[Taxable Military Exempt],TaxableValuation[Dist],$C47:$E47,TaxableValuation[Tif_NonTIF],$A$4))</f>
        <v>0</v>
      </c>
      <c r="T47" s="8">
        <f>SUMPRODUCT(SUMIFS(TaxableValuation[Taxable Homestead Exempt],TaxableValuation[Dist],$C47:$E47,TaxableValuation[Tif_NonTIF],$A$4))</f>
        <v>0</v>
      </c>
      <c r="U47" s="8">
        <f>SUMPRODUCT(SUMIFS(TaxableValuation[Taxable Net],TaxableValuation[Dist],$C47:$E47,TaxableValuation[Tif_NonTIF],$A$4))</f>
        <v>0</v>
      </c>
      <c r="V47" s="8">
        <f>SUMPRODUCT(SUMIFS(TaxableValuation[Taxable Gas &amp; Elec Utilities],TaxableValuation[Dist],$C47:$E47,TaxableValuation[Tif_NonTIF],$A$4))</f>
        <v>0</v>
      </c>
      <c r="W47" s="8">
        <f t="shared" si="0"/>
        <v>0</v>
      </c>
    </row>
    <row r="48" spans="1:23" x14ac:dyDescent="0.25">
      <c r="A48">
        <f>'Assessed Non-TIF_Combined'!A48</f>
        <v>2026</v>
      </c>
      <c r="B48" t="str">
        <f>'Assessed Non-TIF_Combined'!B48</f>
        <v>11</v>
      </c>
      <c r="C48" t="str">
        <f>'Assessed Non-TIF_Combined'!C48</f>
        <v>0981</v>
      </c>
      <c r="D48" t="str">
        <f>'Assessed Non-TIF_Combined'!D48</f>
        <v/>
      </c>
      <c r="E48" t="str">
        <f>'Assessed Non-TIF_Combined'!E48</f>
        <v/>
      </c>
      <c r="F48" t="str">
        <f>'Assessed Non-TIF_Combined'!F48</f>
        <v>0981</v>
      </c>
      <c r="G48" t="str">
        <f>'Assessed Non-TIF_Combined'!G48</f>
        <v>Carlisle</v>
      </c>
      <c r="H48" s="8">
        <f>SUMPRODUCT(SUMIFS(TaxableValuation[Taxable Residential],TaxableValuation[Dist],$C48:$E48,TaxableValuation[Tif_NonTIF],$A$4))</f>
        <v>0</v>
      </c>
      <c r="I48" s="8">
        <f>SUMPRODUCT(SUMIFS(TaxableValuation[Taxable Ag Land],TaxableValuation[Dist],$C48:$E48,TaxableValuation[Tif_NonTIF],$A$4))</f>
        <v>0</v>
      </c>
      <c r="J48" s="8">
        <f>SUMPRODUCT(SUMIFS(TaxableValuation[Taxable Ag Building],TaxableValuation[Dist],$C48:$E48,TaxableValuation[Tif_NonTIF],$A$4))</f>
        <v>0</v>
      </c>
      <c r="K48" s="8">
        <f>SUMPRODUCT(SUMIFS(TaxableValuation[Taxable Commercial],TaxableValuation[Dist],$C48:$E48,TaxableValuation[Tif_NonTIF],$A$4))</f>
        <v>23843937</v>
      </c>
      <c r="L48" s="8">
        <f>SUMPRODUCT(SUMIFS(TaxableValuation[Taxable Industrial],TaxableValuation[Dist],$C48:$E48,TaxableValuation[Tif_NonTIF],$A$4))</f>
        <v>7883147</v>
      </c>
      <c r="M48" s="8">
        <f>SUMPRODUCT(SUMIFS(TaxableValuation[Taxable Reserved],TaxableValuation[Dist],$C48:$E48,TaxableValuation[Tif_NonTIF],$A$4))</f>
        <v>0</v>
      </c>
      <c r="N48" s="8">
        <f>SUMPRODUCT(SUMIFS(TaxableValuation[Taxable Reserved2],TaxableValuation[Dist],$C48:$E48,TaxableValuation[Tif_NonTIF],$A$4))</f>
        <v>0</v>
      </c>
      <c r="O48" s="8">
        <f>SUMPRODUCT(SUMIFS(TaxableValuation[Taxable Railroads],TaxableValuation[Dist],$C48:$E48,TaxableValuation[Tif_NonTIF],$A$4))</f>
        <v>0</v>
      </c>
      <c r="P48" s="8">
        <f>SUMPRODUCT(SUMIFS(TaxableValuation[Taxable Utilities],TaxableValuation[Dist],$C48:$E48,TaxableValuation[Tif_NonTIF],$A$4))</f>
        <v>0</v>
      </c>
      <c r="Q48" s="8">
        <f>SUMPRODUCT(SUMIFS(TaxableValuation[Taxable Other],TaxableValuation[Dist],$C48:$E48,TaxableValuation[Tif_NonTIF],$A$4))</f>
        <v>0</v>
      </c>
      <c r="R48" s="8">
        <f>SUMPRODUCT(SUMIFS(TaxableValuation[Taxable Gross],TaxableValuation[Dist],$C48:$E48,TaxableValuation[Tif_NonTIF],$A$4))</f>
        <v>31727084</v>
      </c>
      <c r="S48" s="8">
        <f>SUMPRODUCT(SUMIFS(TaxableValuation[Taxable Military Exempt],TaxableValuation[Dist],$C48:$E48,TaxableValuation[Tif_NonTIF],$A$4))</f>
        <v>0</v>
      </c>
      <c r="T48" s="8">
        <f>SUMPRODUCT(SUMIFS(TaxableValuation[Taxable Homestead Exempt],TaxableValuation[Dist],$C48:$E48,TaxableValuation[Tif_NonTIF],$A$4))</f>
        <v>0</v>
      </c>
      <c r="U48" s="8">
        <f>SUMPRODUCT(SUMIFS(TaxableValuation[Taxable Net],TaxableValuation[Dist],$C48:$E48,TaxableValuation[Tif_NonTIF],$A$4))</f>
        <v>31727084</v>
      </c>
      <c r="V48" s="8">
        <f>SUMPRODUCT(SUMIFS(TaxableValuation[Taxable Gas &amp; Elec Utilities],TaxableValuation[Dist],$C48:$E48,TaxableValuation[Tif_NonTIF],$A$4))</f>
        <v>0</v>
      </c>
      <c r="W48" s="8">
        <f t="shared" si="0"/>
        <v>31727084</v>
      </c>
    </row>
    <row r="49" spans="1:23" x14ac:dyDescent="0.25">
      <c r="A49">
        <f>'Assessed Non-TIF_Combined'!A49</f>
        <v>2026</v>
      </c>
      <c r="B49" t="str">
        <f>'Assessed Non-TIF_Combined'!B49</f>
        <v>11</v>
      </c>
      <c r="C49" t="str">
        <f>'Assessed Non-TIF_Combined'!C49</f>
        <v>0999</v>
      </c>
      <c r="D49" t="str">
        <f>'Assessed Non-TIF_Combined'!D49</f>
        <v/>
      </c>
      <c r="E49" t="str">
        <f>'Assessed Non-TIF_Combined'!E49</f>
        <v/>
      </c>
      <c r="F49" t="str">
        <f>'Assessed Non-TIF_Combined'!F49</f>
        <v>0999</v>
      </c>
      <c r="G49" t="str">
        <f>'Assessed Non-TIF_Combined'!G49</f>
        <v>Carroll</v>
      </c>
      <c r="H49" s="8">
        <f>SUMPRODUCT(SUMIFS(TaxableValuation[Taxable Residential],TaxableValuation[Dist],$C49:$E49,TaxableValuation[Tif_NonTIF],$A$4))</f>
        <v>7550982</v>
      </c>
      <c r="I49" s="8">
        <f>SUMPRODUCT(SUMIFS(TaxableValuation[Taxable Ag Land],TaxableValuation[Dist],$C49:$E49,TaxableValuation[Tif_NonTIF],$A$4))</f>
        <v>37920</v>
      </c>
      <c r="J49" s="8">
        <f>SUMPRODUCT(SUMIFS(TaxableValuation[Taxable Ag Building],TaxableValuation[Dist],$C49:$E49,TaxableValuation[Tif_NonTIF],$A$4))</f>
        <v>0</v>
      </c>
      <c r="K49" s="8">
        <f>SUMPRODUCT(SUMIFS(TaxableValuation[Taxable Commercial],TaxableValuation[Dist],$C49:$E49,TaxableValuation[Tif_NonTIF],$A$4))</f>
        <v>51185558</v>
      </c>
      <c r="L49" s="8">
        <f>SUMPRODUCT(SUMIFS(TaxableValuation[Taxable Industrial],TaxableValuation[Dist],$C49:$E49,TaxableValuation[Tif_NonTIF],$A$4))</f>
        <v>8976100</v>
      </c>
      <c r="M49" s="8">
        <f>SUMPRODUCT(SUMIFS(TaxableValuation[Taxable Reserved],TaxableValuation[Dist],$C49:$E49,TaxableValuation[Tif_NonTIF],$A$4))</f>
        <v>0</v>
      </c>
      <c r="N49" s="8">
        <f>SUMPRODUCT(SUMIFS(TaxableValuation[Taxable Reserved2],TaxableValuation[Dist],$C49:$E49,TaxableValuation[Tif_NonTIF],$A$4))</f>
        <v>0</v>
      </c>
      <c r="O49" s="8">
        <f>SUMPRODUCT(SUMIFS(TaxableValuation[Taxable Railroads],TaxableValuation[Dist],$C49:$E49,TaxableValuation[Tif_NonTIF],$A$4))</f>
        <v>0</v>
      </c>
      <c r="P49" s="8">
        <f>SUMPRODUCT(SUMIFS(TaxableValuation[Taxable Utilities],TaxableValuation[Dist],$C49:$E49,TaxableValuation[Tif_NonTIF],$A$4))</f>
        <v>0</v>
      </c>
      <c r="Q49" s="8">
        <f>SUMPRODUCT(SUMIFS(TaxableValuation[Taxable Other],TaxableValuation[Dist],$C49:$E49,TaxableValuation[Tif_NonTIF],$A$4))</f>
        <v>0</v>
      </c>
      <c r="R49" s="8">
        <f>SUMPRODUCT(SUMIFS(TaxableValuation[Taxable Gross],TaxableValuation[Dist],$C49:$E49,TaxableValuation[Tif_NonTIF],$A$4))</f>
        <v>67750560</v>
      </c>
      <c r="S49" s="8">
        <f>SUMPRODUCT(SUMIFS(TaxableValuation[Taxable Military Exempt],TaxableValuation[Dist],$C49:$E49,TaxableValuation[Tif_NonTIF],$A$4))</f>
        <v>8000</v>
      </c>
      <c r="T49" s="8">
        <f>SUMPRODUCT(SUMIFS(TaxableValuation[Taxable Homestead Exempt],TaxableValuation[Dist],$C49:$E49,TaxableValuation[Tif_NonTIF],$A$4))</f>
        <v>78000</v>
      </c>
      <c r="U49" s="8">
        <f>SUMPRODUCT(SUMIFS(TaxableValuation[Taxable Net],TaxableValuation[Dist],$C49:$E49,TaxableValuation[Tif_NonTIF],$A$4))</f>
        <v>67664560</v>
      </c>
      <c r="V49" s="8">
        <f>SUMPRODUCT(SUMIFS(TaxableValuation[Taxable Gas &amp; Elec Utilities],TaxableValuation[Dist],$C49:$E49,TaxableValuation[Tif_NonTIF],$A$4))</f>
        <v>0</v>
      </c>
      <c r="W49" s="8">
        <f t="shared" si="0"/>
        <v>67664560</v>
      </c>
    </row>
    <row r="50" spans="1:23" x14ac:dyDescent="0.25">
      <c r="A50">
        <f>'Assessed Non-TIF_Combined'!A50</f>
        <v>2026</v>
      </c>
      <c r="B50" t="str">
        <f>'Assessed Non-TIF_Combined'!B50</f>
        <v>07</v>
      </c>
      <c r="C50" t="str">
        <f>'Assessed Non-TIF_Combined'!C50</f>
        <v>1044</v>
      </c>
      <c r="D50" t="str">
        <f>'Assessed Non-TIF_Combined'!D50</f>
        <v/>
      </c>
      <c r="E50" t="str">
        <f>'Assessed Non-TIF_Combined'!E50</f>
        <v/>
      </c>
      <c r="F50" t="str">
        <f>'Assessed Non-TIF_Combined'!F50</f>
        <v>1044</v>
      </c>
      <c r="G50" t="str">
        <f>'Assessed Non-TIF_Combined'!G50</f>
        <v>Cedar Falls</v>
      </c>
      <c r="H50" s="8">
        <f>SUMPRODUCT(SUMIFS(TaxableValuation[Taxable Residential],TaxableValuation[Dist],$C50:$E50,TaxableValuation[Tif_NonTIF],$A$4))</f>
        <v>40025831</v>
      </c>
      <c r="I50" s="8">
        <f>SUMPRODUCT(SUMIFS(TaxableValuation[Taxable Ag Land],TaxableValuation[Dist],$C50:$E50,TaxableValuation[Tif_NonTIF],$A$4))</f>
        <v>27848</v>
      </c>
      <c r="J50" s="8">
        <f>SUMPRODUCT(SUMIFS(TaxableValuation[Taxable Ag Building],TaxableValuation[Dist],$C50:$E50,TaxableValuation[Tif_NonTIF],$A$4))</f>
        <v>262</v>
      </c>
      <c r="K50" s="8">
        <f>SUMPRODUCT(SUMIFS(TaxableValuation[Taxable Commercial],TaxableValuation[Dist],$C50:$E50,TaxableValuation[Tif_NonTIF],$A$4))</f>
        <v>158068901</v>
      </c>
      <c r="L50" s="8">
        <f>SUMPRODUCT(SUMIFS(TaxableValuation[Taxable Industrial],TaxableValuation[Dist],$C50:$E50,TaxableValuation[Tif_NonTIF],$A$4))</f>
        <v>20952919</v>
      </c>
      <c r="M50" s="8">
        <f>SUMPRODUCT(SUMIFS(TaxableValuation[Taxable Reserved],TaxableValuation[Dist],$C50:$E50,TaxableValuation[Tif_NonTIF],$A$4))</f>
        <v>0</v>
      </c>
      <c r="N50" s="8">
        <f>SUMPRODUCT(SUMIFS(TaxableValuation[Taxable Reserved2],TaxableValuation[Dist],$C50:$E50,TaxableValuation[Tif_NonTIF],$A$4))</f>
        <v>0</v>
      </c>
      <c r="O50" s="8">
        <f>SUMPRODUCT(SUMIFS(TaxableValuation[Taxable Railroads],TaxableValuation[Dist],$C50:$E50,TaxableValuation[Tif_NonTIF],$A$4))</f>
        <v>0</v>
      </c>
      <c r="P50" s="8">
        <f>SUMPRODUCT(SUMIFS(TaxableValuation[Taxable Utilities],TaxableValuation[Dist],$C50:$E50,TaxableValuation[Tif_NonTIF],$A$4))</f>
        <v>0</v>
      </c>
      <c r="Q50" s="8">
        <f>SUMPRODUCT(SUMIFS(TaxableValuation[Taxable Other],TaxableValuation[Dist],$C50:$E50,TaxableValuation[Tif_NonTIF],$A$4))</f>
        <v>0</v>
      </c>
      <c r="R50" s="8">
        <f>SUMPRODUCT(SUMIFS(TaxableValuation[Taxable Gross],TaxableValuation[Dist],$C50:$E50,TaxableValuation[Tif_NonTIF],$A$4))</f>
        <v>219075761</v>
      </c>
      <c r="S50" s="8">
        <f>SUMPRODUCT(SUMIFS(TaxableValuation[Taxable Military Exempt],TaxableValuation[Dist],$C50:$E50,TaxableValuation[Tif_NonTIF],$A$4))</f>
        <v>4000</v>
      </c>
      <c r="T50" s="8">
        <f>SUMPRODUCT(SUMIFS(TaxableValuation[Taxable Homestead Exempt],TaxableValuation[Dist],$C50:$E50,TaxableValuation[Tif_NonTIF],$A$4))</f>
        <v>6500</v>
      </c>
      <c r="U50" s="8">
        <f>SUMPRODUCT(SUMIFS(TaxableValuation[Taxable Net],TaxableValuation[Dist],$C50:$E50,TaxableValuation[Tif_NonTIF],$A$4))</f>
        <v>219065261</v>
      </c>
      <c r="V50" s="8">
        <f>SUMPRODUCT(SUMIFS(TaxableValuation[Taxable Gas &amp; Elec Utilities],TaxableValuation[Dist],$C50:$E50,TaxableValuation[Tif_NonTIF],$A$4))</f>
        <v>0</v>
      </c>
      <c r="W50" s="8">
        <f t="shared" si="0"/>
        <v>219065261</v>
      </c>
    </row>
    <row r="51" spans="1:23" x14ac:dyDescent="0.25">
      <c r="A51">
        <f>'Assessed Non-TIF_Combined'!A51</f>
        <v>2026</v>
      </c>
      <c r="B51" t="str">
        <f>'Assessed Non-TIF_Combined'!B51</f>
        <v>10</v>
      </c>
      <c r="C51" t="str">
        <f>'Assessed Non-TIF_Combined'!C51</f>
        <v>1053</v>
      </c>
      <c r="D51" t="str">
        <f>'Assessed Non-TIF_Combined'!D51</f>
        <v/>
      </c>
      <c r="E51" t="str">
        <f>'Assessed Non-TIF_Combined'!E51</f>
        <v/>
      </c>
      <c r="F51" t="str">
        <f>'Assessed Non-TIF_Combined'!F51</f>
        <v>1053</v>
      </c>
      <c r="G51" t="str">
        <f>'Assessed Non-TIF_Combined'!G51</f>
        <v>Cedar Rapids</v>
      </c>
      <c r="H51" s="8">
        <f>SUMPRODUCT(SUMIFS(TaxableValuation[Taxable Residential],TaxableValuation[Dist],$C51:$E51,TaxableValuation[Tif_NonTIF],$A$4))</f>
        <v>264086153</v>
      </c>
      <c r="I51" s="8">
        <f>SUMPRODUCT(SUMIFS(TaxableValuation[Taxable Ag Land],TaxableValuation[Dist],$C51:$E51,TaxableValuation[Tif_NonTIF],$A$4))</f>
        <v>56410</v>
      </c>
      <c r="J51" s="8">
        <f>SUMPRODUCT(SUMIFS(TaxableValuation[Taxable Ag Building],TaxableValuation[Dist],$C51:$E51,TaxableValuation[Tif_NonTIF],$A$4))</f>
        <v>61559</v>
      </c>
      <c r="K51" s="8">
        <f>SUMPRODUCT(SUMIFS(TaxableValuation[Taxable Commercial],TaxableValuation[Dist],$C51:$E51,TaxableValuation[Tif_NonTIF],$A$4))</f>
        <v>333335938</v>
      </c>
      <c r="L51" s="8">
        <f>SUMPRODUCT(SUMIFS(TaxableValuation[Taxable Industrial],TaxableValuation[Dist],$C51:$E51,TaxableValuation[Tif_NonTIF],$A$4))</f>
        <v>18527007</v>
      </c>
      <c r="M51" s="8">
        <f>SUMPRODUCT(SUMIFS(TaxableValuation[Taxable Reserved],TaxableValuation[Dist],$C51:$E51,TaxableValuation[Tif_NonTIF],$A$4))</f>
        <v>0</v>
      </c>
      <c r="N51" s="8">
        <f>SUMPRODUCT(SUMIFS(TaxableValuation[Taxable Reserved2],TaxableValuation[Dist],$C51:$E51,TaxableValuation[Tif_NonTIF],$A$4))</f>
        <v>0</v>
      </c>
      <c r="O51" s="8">
        <f>SUMPRODUCT(SUMIFS(TaxableValuation[Taxable Railroads],TaxableValuation[Dist],$C51:$E51,TaxableValuation[Tif_NonTIF],$A$4))</f>
        <v>0</v>
      </c>
      <c r="P51" s="8">
        <f>SUMPRODUCT(SUMIFS(TaxableValuation[Taxable Utilities],TaxableValuation[Dist],$C51:$E51,TaxableValuation[Tif_NonTIF],$A$4))</f>
        <v>0</v>
      </c>
      <c r="Q51" s="8">
        <f>SUMPRODUCT(SUMIFS(TaxableValuation[Taxable Other],TaxableValuation[Dist],$C51:$E51,TaxableValuation[Tif_NonTIF],$A$4))</f>
        <v>0</v>
      </c>
      <c r="R51" s="8">
        <f>SUMPRODUCT(SUMIFS(TaxableValuation[Taxable Gross],TaxableValuation[Dist],$C51:$E51,TaxableValuation[Tif_NonTIF],$A$4))</f>
        <v>616067067</v>
      </c>
      <c r="S51" s="8">
        <f>SUMPRODUCT(SUMIFS(TaxableValuation[Taxable Military Exempt],TaxableValuation[Dist],$C51:$E51,TaxableValuation[Tif_NonTIF],$A$4))</f>
        <v>8000</v>
      </c>
      <c r="T51" s="8">
        <f>SUMPRODUCT(SUMIFS(TaxableValuation[Taxable Homestead Exempt],TaxableValuation[Dist],$C51:$E51,TaxableValuation[Tif_NonTIF],$A$4))</f>
        <v>13000</v>
      </c>
      <c r="U51" s="8">
        <f>SUMPRODUCT(SUMIFS(TaxableValuation[Taxable Net],TaxableValuation[Dist],$C51:$E51,TaxableValuation[Tif_NonTIF],$A$4))</f>
        <v>616046067</v>
      </c>
      <c r="V51" s="8">
        <f>SUMPRODUCT(SUMIFS(TaxableValuation[Taxable Gas &amp; Elec Utilities],TaxableValuation[Dist],$C51:$E51,TaxableValuation[Tif_NonTIF],$A$4))</f>
        <v>0</v>
      </c>
      <c r="W51" s="8">
        <f t="shared" si="0"/>
        <v>616046067</v>
      </c>
    </row>
    <row r="52" spans="1:23" x14ac:dyDescent="0.25">
      <c r="A52">
        <f>'Assessed Non-TIF_Combined'!A52</f>
        <v>2026</v>
      </c>
      <c r="B52" t="str">
        <f>'Assessed Non-TIF_Combined'!B52</f>
        <v>10</v>
      </c>
      <c r="C52" t="str">
        <f>'Assessed Non-TIF_Combined'!C52</f>
        <v>1062</v>
      </c>
      <c r="D52" t="str">
        <f>'Assessed Non-TIF_Combined'!D52</f>
        <v/>
      </c>
      <c r="E52" t="str">
        <f>'Assessed Non-TIF_Combined'!E52</f>
        <v/>
      </c>
      <c r="F52" t="str">
        <f>'Assessed Non-TIF_Combined'!F52</f>
        <v>1062</v>
      </c>
      <c r="G52" t="str">
        <f>'Assessed Non-TIF_Combined'!G52</f>
        <v>Center Point-Urbana</v>
      </c>
      <c r="H52" s="8">
        <f>SUMPRODUCT(SUMIFS(TaxableValuation[Taxable Residential],TaxableValuation[Dist],$C52:$E52,TaxableValuation[Tif_NonTIF],$A$4))</f>
        <v>5031415</v>
      </c>
      <c r="I52" s="8">
        <f>SUMPRODUCT(SUMIFS(TaxableValuation[Taxable Ag Land],TaxableValuation[Dist],$C52:$E52,TaxableValuation[Tif_NonTIF],$A$4))</f>
        <v>30115</v>
      </c>
      <c r="J52" s="8">
        <f>SUMPRODUCT(SUMIFS(TaxableValuation[Taxable Ag Building],TaxableValuation[Dist],$C52:$E52,TaxableValuation[Tif_NonTIF],$A$4))</f>
        <v>1096</v>
      </c>
      <c r="K52" s="8">
        <f>SUMPRODUCT(SUMIFS(TaxableValuation[Taxable Commercial],TaxableValuation[Dist],$C52:$E52,TaxableValuation[Tif_NonTIF],$A$4))</f>
        <v>6427955</v>
      </c>
      <c r="L52" s="8">
        <f>SUMPRODUCT(SUMIFS(TaxableValuation[Taxable Industrial],TaxableValuation[Dist],$C52:$E52,TaxableValuation[Tif_NonTIF],$A$4))</f>
        <v>9509</v>
      </c>
      <c r="M52" s="8">
        <f>SUMPRODUCT(SUMIFS(TaxableValuation[Taxable Reserved],TaxableValuation[Dist],$C52:$E52,TaxableValuation[Tif_NonTIF],$A$4))</f>
        <v>0</v>
      </c>
      <c r="N52" s="8">
        <f>SUMPRODUCT(SUMIFS(TaxableValuation[Taxable Reserved2],TaxableValuation[Dist],$C52:$E52,TaxableValuation[Tif_NonTIF],$A$4))</f>
        <v>0</v>
      </c>
      <c r="O52" s="8">
        <f>SUMPRODUCT(SUMIFS(TaxableValuation[Taxable Railroads],TaxableValuation[Dist],$C52:$E52,TaxableValuation[Tif_NonTIF],$A$4))</f>
        <v>0</v>
      </c>
      <c r="P52" s="8">
        <f>SUMPRODUCT(SUMIFS(TaxableValuation[Taxable Utilities],TaxableValuation[Dist],$C52:$E52,TaxableValuation[Tif_NonTIF],$A$4))</f>
        <v>0</v>
      </c>
      <c r="Q52" s="8">
        <f>SUMPRODUCT(SUMIFS(TaxableValuation[Taxable Other],TaxableValuation[Dist],$C52:$E52,TaxableValuation[Tif_NonTIF],$A$4))</f>
        <v>0</v>
      </c>
      <c r="R52" s="8">
        <f>SUMPRODUCT(SUMIFS(TaxableValuation[Taxable Gross],TaxableValuation[Dist],$C52:$E52,TaxableValuation[Tif_NonTIF],$A$4))</f>
        <v>11500090</v>
      </c>
      <c r="S52" s="8">
        <f>SUMPRODUCT(SUMIFS(TaxableValuation[Taxable Military Exempt],TaxableValuation[Dist],$C52:$E52,TaxableValuation[Tif_NonTIF],$A$4))</f>
        <v>0</v>
      </c>
      <c r="T52" s="8">
        <f>SUMPRODUCT(SUMIFS(TaxableValuation[Taxable Homestead Exempt],TaxableValuation[Dist],$C52:$E52,TaxableValuation[Tif_NonTIF],$A$4))</f>
        <v>0</v>
      </c>
      <c r="U52" s="8">
        <f>SUMPRODUCT(SUMIFS(TaxableValuation[Taxable Net],TaxableValuation[Dist],$C52:$E52,TaxableValuation[Tif_NonTIF],$A$4))</f>
        <v>11500090</v>
      </c>
      <c r="V52" s="8">
        <f>SUMPRODUCT(SUMIFS(TaxableValuation[Taxable Gas &amp; Elec Utilities],TaxableValuation[Dist],$C52:$E52,TaxableValuation[Tif_NonTIF],$A$4))</f>
        <v>0</v>
      </c>
      <c r="W52" s="8">
        <f t="shared" si="0"/>
        <v>11500090</v>
      </c>
    </row>
    <row r="53" spans="1:23" x14ac:dyDescent="0.25">
      <c r="A53">
        <f>'Assessed Non-TIF_Combined'!A53</f>
        <v>2026</v>
      </c>
      <c r="B53" t="str">
        <f>'Assessed Non-TIF_Combined'!B53</f>
        <v>15</v>
      </c>
      <c r="C53" t="str">
        <f>'Assessed Non-TIF_Combined'!C53</f>
        <v>1071</v>
      </c>
      <c r="D53" t="str">
        <f>'Assessed Non-TIF_Combined'!D53</f>
        <v/>
      </c>
      <c r="E53" t="str">
        <f>'Assessed Non-TIF_Combined'!E53</f>
        <v/>
      </c>
      <c r="F53" t="str">
        <f>'Assessed Non-TIF_Combined'!F53</f>
        <v>1071</v>
      </c>
      <c r="G53" t="str">
        <f>'Assessed Non-TIF_Combined'!G53</f>
        <v>Centerville</v>
      </c>
      <c r="H53" s="8">
        <f>SUMPRODUCT(SUMIFS(TaxableValuation[Taxable Residential],TaxableValuation[Dist],$C53:$E53,TaxableValuation[Tif_NonTIF],$A$4))</f>
        <v>389660</v>
      </c>
      <c r="I53" s="8">
        <f>SUMPRODUCT(SUMIFS(TaxableValuation[Taxable Ag Land],TaxableValuation[Dist],$C53:$E53,TaxableValuation[Tif_NonTIF],$A$4))</f>
        <v>0</v>
      </c>
      <c r="J53" s="8">
        <f>SUMPRODUCT(SUMIFS(TaxableValuation[Taxable Ag Building],TaxableValuation[Dist],$C53:$E53,TaxableValuation[Tif_NonTIF],$A$4))</f>
        <v>0</v>
      </c>
      <c r="K53" s="8">
        <f>SUMPRODUCT(SUMIFS(TaxableValuation[Taxable Commercial],TaxableValuation[Dist],$C53:$E53,TaxableValuation[Tif_NonTIF],$A$4))</f>
        <v>264970</v>
      </c>
      <c r="L53" s="8">
        <f>SUMPRODUCT(SUMIFS(TaxableValuation[Taxable Industrial],TaxableValuation[Dist],$C53:$E53,TaxableValuation[Tif_NonTIF],$A$4))</f>
        <v>10473</v>
      </c>
      <c r="M53" s="8">
        <f>SUMPRODUCT(SUMIFS(TaxableValuation[Taxable Reserved],TaxableValuation[Dist],$C53:$E53,TaxableValuation[Tif_NonTIF],$A$4))</f>
        <v>0</v>
      </c>
      <c r="N53" s="8">
        <f>SUMPRODUCT(SUMIFS(TaxableValuation[Taxable Reserved2],TaxableValuation[Dist],$C53:$E53,TaxableValuation[Tif_NonTIF],$A$4))</f>
        <v>0</v>
      </c>
      <c r="O53" s="8">
        <f>SUMPRODUCT(SUMIFS(TaxableValuation[Taxable Railroads],TaxableValuation[Dist],$C53:$E53,TaxableValuation[Tif_NonTIF],$A$4))</f>
        <v>0</v>
      </c>
      <c r="P53" s="8">
        <f>SUMPRODUCT(SUMIFS(TaxableValuation[Taxable Utilities],TaxableValuation[Dist],$C53:$E53,TaxableValuation[Tif_NonTIF],$A$4))</f>
        <v>0</v>
      </c>
      <c r="Q53" s="8">
        <f>SUMPRODUCT(SUMIFS(TaxableValuation[Taxable Other],TaxableValuation[Dist],$C53:$E53,TaxableValuation[Tif_NonTIF],$A$4))</f>
        <v>0</v>
      </c>
      <c r="R53" s="8">
        <f>SUMPRODUCT(SUMIFS(TaxableValuation[Taxable Gross],TaxableValuation[Dist],$C53:$E53,TaxableValuation[Tif_NonTIF],$A$4))</f>
        <v>665103</v>
      </c>
      <c r="S53" s="8">
        <f>SUMPRODUCT(SUMIFS(TaxableValuation[Taxable Military Exempt],TaxableValuation[Dist],$C53:$E53,TaxableValuation[Tif_NonTIF],$A$4))</f>
        <v>0</v>
      </c>
      <c r="T53" s="8">
        <f>SUMPRODUCT(SUMIFS(TaxableValuation[Taxable Homestead Exempt],TaxableValuation[Dist],$C53:$E53,TaxableValuation[Tif_NonTIF],$A$4))</f>
        <v>0</v>
      </c>
      <c r="U53" s="8">
        <f>SUMPRODUCT(SUMIFS(TaxableValuation[Taxable Net],TaxableValuation[Dist],$C53:$E53,TaxableValuation[Tif_NonTIF],$A$4))</f>
        <v>665103</v>
      </c>
      <c r="V53" s="8">
        <f>SUMPRODUCT(SUMIFS(TaxableValuation[Taxable Gas &amp; Elec Utilities],TaxableValuation[Dist],$C53:$E53,TaxableValuation[Tif_NonTIF],$A$4))</f>
        <v>0</v>
      </c>
      <c r="W53" s="8">
        <f t="shared" si="0"/>
        <v>665103</v>
      </c>
    </row>
    <row r="54" spans="1:23" x14ac:dyDescent="0.25">
      <c r="A54">
        <f>'Assessed Non-TIF_Combined'!A54</f>
        <v>2026</v>
      </c>
      <c r="B54" t="str">
        <f>'Assessed Non-TIF_Combined'!B54</f>
        <v>10</v>
      </c>
      <c r="C54" t="str">
        <f>'Assessed Non-TIF_Combined'!C54</f>
        <v>1089</v>
      </c>
      <c r="D54" t="str">
        <f>'Assessed Non-TIF_Combined'!D54</f>
        <v/>
      </c>
      <c r="E54" t="str">
        <f>'Assessed Non-TIF_Combined'!E54</f>
        <v/>
      </c>
      <c r="F54" t="str">
        <f>'Assessed Non-TIF_Combined'!F54</f>
        <v>1089</v>
      </c>
      <c r="G54" t="str">
        <f>'Assessed Non-TIF_Combined'!G54</f>
        <v>Central City</v>
      </c>
      <c r="H54" s="8">
        <f>SUMPRODUCT(SUMIFS(TaxableValuation[Taxable Residential],TaxableValuation[Dist],$C54:$E54,TaxableValuation[Tif_NonTIF],$A$4))</f>
        <v>6646695</v>
      </c>
      <c r="I54" s="8">
        <f>SUMPRODUCT(SUMIFS(TaxableValuation[Taxable Ag Land],TaxableValuation[Dist],$C54:$E54,TaxableValuation[Tif_NonTIF],$A$4))</f>
        <v>55399</v>
      </c>
      <c r="J54" s="8">
        <f>SUMPRODUCT(SUMIFS(TaxableValuation[Taxable Ag Building],TaxableValuation[Dist],$C54:$E54,TaxableValuation[Tif_NonTIF],$A$4))</f>
        <v>0</v>
      </c>
      <c r="K54" s="8">
        <f>SUMPRODUCT(SUMIFS(TaxableValuation[Taxable Commercial],TaxableValuation[Dist],$C54:$E54,TaxableValuation[Tif_NonTIF],$A$4))</f>
        <v>1814795</v>
      </c>
      <c r="L54" s="8">
        <f>SUMPRODUCT(SUMIFS(TaxableValuation[Taxable Industrial],TaxableValuation[Dist],$C54:$E54,TaxableValuation[Tif_NonTIF],$A$4))</f>
        <v>0</v>
      </c>
      <c r="M54" s="8">
        <f>SUMPRODUCT(SUMIFS(TaxableValuation[Taxable Reserved],TaxableValuation[Dist],$C54:$E54,TaxableValuation[Tif_NonTIF],$A$4))</f>
        <v>0</v>
      </c>
      <c r="N54" s="8">
        <f>SUMPRODUCT(SUMIFS(TaxableValuation[Taxable Reserved2],TaxableValuation[Dist],$C54:$E54,TaxableValuation[Tif_NonTIF],$A$4))</f>
        <v>0</v>
      </c>
      <c r="O54" s="8">
        <f>SUMPRODUCT(SUMIFS(TaxableValuation[Taxable Railroads],TaxableValuation[Dist],$C54:$E54,TaxableValuation[Tif_NonTIF],$A$4))</f>
        <v>0</v>
      </c>
      <c r="P54" s="8">
        <f>SUMPRODUCT(SUMIFS(TaxableValuation[Taxable Utilities],TaxableValuation[Dist],$C54:$E54,TaxableValuation[Tif_NonTIF],$A$4))</f>
        <v>0</v>
      </c>
      <c r="Q54" s="8">
        <f>SUMPRODUCT(SUMIFS(TaxableValuation[Taxable Other],TaxableValuation[Dist],$C54:$E54,TaxableValuation[Tif_NonTIF],$A$4))</f>
        <v>0</v>
      </c>
      <c r="R54" s="8">
        <f>SUMPRODUCT(SUMIFS(TaxableValuation[Taxable Gross],TaxableValuation[Dist],$C54:$E54,TaxableValuation[Tif_NonTIF],$A$4))</f>
        <v>8516889</v>
      </c>
      <c r="S54" s="8">
        <f>SUMPRODUCT(SUMIFS(TaxableValuation[Taxable Military Exempt],TaxableValuation[Dist],$C54:$E54,TaxableValuation[Tif_NonTIF],$A$4))</f>
        <v>0</v>
      </c>
      <c r="T54" s="8">
        <f>SUMPRODUCT(SUMIFS(TaxableValuation[Taxable Homestead Exempt],TaxableValuation[Dist],$C54:$E54,TaxableValuation[Tif_NonTIF],$A$4))</f>
        <v>0</v>
      </c>
      <c r="U54" s="8">
        <f>SUMPRODUCT(SUMIFS(TaxableValuation[Taxable Net],TaxableValuation[Dist],$C54:$E54,TaxableValuation[Tif_NonTIF],$A$4))</f>
        <v>8516889</v>
      </c>
      <c r="V54" s="8">
        <f>SUMPRODUCT(SUMIFS(TaxableValuation[Taxable Gas &amp; Elec Utilities],TaxableValuation[Dist],$C54:$E54,TaxableValuation[Tif_NonTIF],$A$4))</f>
        <v>0</v>
      </c>
      <c r="W54" s="8">
        <f t="shared" si="0"/>
        <v>8516889</v>
      </c>
    </row>
    <row r="55" spans="1:23" x14ac:dyDescent="0.25">
      <c r="A55">
        <f>'Assessed Non-TIF_Combined'!A55</f>
        <v>2026</v>
      </c>
      <c r="B55" t="str">
        <f>'Assessed Non-TIF_Combined'!B55</f>
        <v>01</v>
      </c>
      <c r="C55" t="str">
        <f>'Assessed Non-TIF_Combined'!C55</f>
        <v>1080</v>
      </c>
      <c r="D55" t="str">
        <f>'Assessed Non-TIF_Combined'!D55</f>
        <v/>
      </c>
      <c r="E55" t="str">
        <f>'Assessed Non-TIF_Combined'!E55</f>
        <v/>
      </c>
      <c r="F55" t="str">
        <f>'Assessed Non-TIF_Combined'!F55</f>
        <v>1080</v>
      </c>
      <c r="G55" t="str">
        <f>'Assessed Non-TIF_Combined'!G55</f>
        <v>Central Clayton</v>
      </c>
      <c r="H55" s="8">
        <f>SUMPRODUCT(SUMIFS(TaxableValuation[Taxable Residential],TaxableValuation[Dist],$C55:$E55,TaxableValuation[Tif_NonTIF],$A$4))</f>
        <v>0</v>
      </c>
      <c r="I55" s="8">
        <f>SUMPRODUCT(SUMIFS(TaxableValuation[Taxable Ag Land],TaxableValuation[Dist],$C55:$E55,TaxableValuation[Tif_NonTIF],$A$4))</f>
        <v>0</v>
      </c>
      <c r="J55" s="8">
        <f>SUMPRODUCT(SUMIFS(TaxableValuation[Taxable Ag Building],TaxableValuation[Dist],$C55:$E55,TaxableValuation[Tif_NonTIF],$A$4))</f>
        <v>0</v>
      </c>
      <c r="K55" s="8">
        <f>SUMPRODUCT(SUMIFS(TaxableValuation[Taxable Commercial],TaxableValuation[Dist],$C55:$E55,TaxableValuation[Tif_NonTIF],$A$4))</f>
        <v>277123</v>
      </c>
      <c r="L55" s="8">
        <f>SUMPRODUCT(SUMIFS(TaxableValuation[Taxable Industrial],TaxableValuation[Dist],$C55:$E55,TaxableValuation[Tif_NonTIF],$A$4))</f>
        <v>1455617</v>
      </c>
      <c r="M55" s="8">
        <f>SUMPRODUCT(SUMIFS(TaxableValuation[Taxable Reserved],TaxableValuation[Dist],$C55:$E55,TaxableValuation[Tif_NonTIF],$A$4))</f>
        <v>0</v>
      </c>
      <c r="N55" s="8">
        <f>SUMPRODUCT(SUMIFS(TaxableValuation[Taxable Reserved2],TaxableValuation[Dist],$C55:$E55,TaxableValuation[Tif_NonTIF],$A$4))</f>
        <v>0</v>
      </c>
      <c r="O55" s="8">
        <f>SUMPRODUCT(SUMIFS(TaxableValuation[Taxable Railroads],TaxableValuation[Dist],$C55:$E55,TaxableValuation[Tif_NonTIF],$A$4))</f>
        <v>0</v>
      </c>
      <c r="P55" s="8">
        <f>SUMPRODUCT(SUMIFS(TaxableValuation[Taxable Utilities],TaxableValuation[Dist],$C55:$E55,TaxableValuation[Tif_NonTIF],$A$4))</f>
        <v>0</v>
      </c>
      <c r="Q55" s="8">
        <f>SUMPRODUCT(SUMIFS(TaxableValuation[Taxable Other],TaxableValuation[Dist],$C55:$E55,TaxableValuation[Tif_NonTIF],$A$4))</f>
        <v>0</v>
      </c>
      <c r="R55" s="8">
        <f>SUMPRODUCT(SUMIFS(TaxableValuation[Taxable Gross],TaxableValuation[Dist],$C55:$E55,TaxableValuation[Tif_NonTIF],$A$4))</f>
        <v>1732740</v>
      </c>
      <c r="S55" s="8">
        <f>SUMPRODUCT(SUMIFS(TaxableValuation[Taxable Military Exempt],TaxableValuation[Dist],$C55:$E55,TaxableValuation[Tif_NonTIF],$A$4))</f>
        <v>0</v>
      </c>
      <c r="T55" s="8">
        <f>SUMPRODUCT(SUMIFS(TaxableValuation[Taxable Homestead Exempt],TaxableValuation[Dist],$C55:$E55,TaxableValuation[Tif_NonTIF],$A$4))</f>
        <v>0</v>
      </c>
      <c r="U55" s="8">
        <f>SUMPRODUCT(SUMIFS(TaxableValuation[Taxable Net],TaxableValuation[Dist],$C55:$E55,TaxableValuation[Tif_NonTIF],$A$4))</f>
        <v>1732740</v>
      </c>
      <c r="V55" s="8">
        <f>SUMPRODUCT(SUMIFS(TaxableValuation[Taxable Gas &amp; Elec Utilities],TaxableValuation[Dist],$C55:$E55,TaxableValuation[Tif_NonTIF],$A$4))</f>
        <v>0</v>
      </c>
      <c r="W55" s="8">
        <f t="shared" si="0"/>
        <v>1732740</v>
      </c>
    </row>
    <row r="56" spans="1:23" x14ac:dyDescent="0.25">
      <c r="A56">
        <f>'Assessed Non-TIF_Combined'!A56</f>
        <v>2026</v>
      </c>
      <c r="B56" t="str">
        <f>'Assessed Non-TIF_Combined'!B56</f>
        <v>09</v>
      </c>
      <c r="C56" t="str">
        <f>'Assessed Non-TIF_Combined'!C56</f>
        <v>1082</v>
      </c>
      <c r="D56" t="str">
        <f>'Assessed Non-TIF_Combined'!D56</f>
        <v/>
      </c>
      <c r="E56" t="str">
        <f>'Assessed Non-TIF_Combined'!E56</f>
        <v/>
      </c>
      <c r="F56" t="str">
        <f>'Assessed Non-TIF_Combined'!F56</f>
        <v>1082</v>
      </c>
      <c r="G56" t="str">
        <f>'Assessed Non-TIF_Combined'!G56</f>
        <v>Central De Witt</v>
      </c>
      <c r="H56" s="8">
        <f>SUMPRODUCT(SUMIFS(TaxableValuation[Taxable Residential],TaxableValuation[Dist],$C56:$E56,TaxableValuation[Tif_NonTIF],$A$4))</f>
        <v>63966464</v>
      </c>
      <c r="I56" s="8">
        <f>SUMPRODUCT(SUMIFS(TaxableValuation[Taxable Ag Land],TaxableValuation[Dist],$C56:$E56,TaxableValuation[Tif_NonTIF],$A$4))</f>
        <v>0</v>
      </c>
      <c r="J56" s="8">
        <f>SUMPRODUCT(SUMIFS(TaxableValuation[Taxable Ag Building],TaxableValuation[Dist],$C56:$E56,TaxableValuation[Tif_NonTIF],$A$4))</f>
        <v>0</v>
      </c>
      <c r="K56" s="8">
        <f>SUMPRODUCT(SUMIFS(TaxableValuation[Taxable Commercial],TaxableValuation[Dist],$C56:$E56,TaxableValuation[Tif_NonTIF],$A$4))</f>
        <v>13043103</v>
      </c>
      <c r="L56" s="8">
        <f>SUMPRODUCT(SUMIFS(TaxableValuation[Taxable Industrial],TaxableValuation[Dist],$C56:$E56,TaxableValuation[Tif_NonTIF],$A$4))</f>
        <v>10326801</v>
      </c>
      <c r="M56" s="8">
        <f>SUMPRODUCT(SUMIFS(TaxableValuation[Taxable Reserved],TaxableValuation[Dist],$C56:$E56,TaxableValuation[Tif_NonTIF],$A$4))</f>
        <v>0</v>
      </c>
      <c r="N56" s="8">
        <f>SUMPRODUCT(SUMIFS(TaxableValuation[Taxable Reserved2],TaxableValuation[Dist],$C56:$E56,TaxableValuation[Tif_NonTIF],$A$4))</f>
        <v>0</v>
      </c>
      <c r="O56" s="8">
        <f>SUMPRODUCT(SUMIFS(TaxableValuation[Taxable Railroads],TaxableValuation[Dist],$C56:$E56,TaxableValuation[Tif_NonTIF],$A$4))</f>
        <v>0</v>
      </c>
      <c r="P56" s="8">
        <f>SUMPRODUCT(SUMIFS(TaxableValuation[Taxable Utilities],TaxableValuation[Dist],$C56:$E56,TaxableValuation[Tif_NonTIF],$A$4))</f>
        <v>0</v>
      </c>
      <c r="Q56" s="8">
        <f>SUMPRODUCT(SUMIFS(TaxableValuation[Taxable Other],TaxableValuation[Dist],$C56:$E56,TaxableValuation[Tif_NonTIF],$A$4))</f>
        <v>0</v>
      </c>
      <c r="R56" s="8">
        <f>SUMPRODUCT(SUMIFS(TaxableValuation[Taxable Gross],TaxableValuation[Dist],$C56:$E56,TaxableValuation[Tif_NonTIF],$A$4))</f>
        <v>87336368</v>
      </c>
      <c r="S56" s="8">
        <f>SUMPRODUCT(SUMIFS(TaxableValuation[Taxable Military Exempt],TaxableValuation[Dist],$C56:$E56,TaxableValuation[Tif_NonTIF],$A$4))</f>
        <v>4000</v>
      </c>
      <c r="T56" s="8">
        <f>SUMPRODUCT(SUMIFS(TaxableValuation[Taxable Homestead Exempt],TaxableValuation[Dist],$C56:$E56,TaxableValuation[Tif_NonTIF],$A$4))</f>
        <v>19500</v>
      </c>
      <c r="U56" s="8">
        <f>SUMPRODUCT(SUMIFS(TaxableValuation[Taxable Net],TaxableValuation[Dist],$C56:$E56,TaxableValuation[Tif_NonTIF],$A$4))</f>
        <v>87312868</v>
      </c>
      <c r="V56" s="8">
        <f>SUMPRODUCT(SUMIFS(TaxableValuation[Taxable Gas &amp; Elec Utilities],TaxableValuation[Dist],$C56:$E56,TaxableValuation[Tif_NonTIF],$A$4))</f>
        <v>0</v>
      </c>
      <c r="W56" s="8">
        <f t="shared" si="0"/>
        <v>87312868</v>
      </c>
    </row>
    <row r="57" spans="1:23" x14ac:dyDescent="0.25">
      <c r="A57">
        <f>'Assessed Non-TIF_Combined'!A57</f>
        <v>2026</v>
      </c>
      <c r="B57" t="str">
        <f>'Assessed Non-TIF_Combined'!B57</f>
        <v>13</v>
      </c>
      <c r="C57" t="str">
        <f>'Assessed Non-TIF_Combined'!C57</f>
        <v>1093</v>
      </c>
      <c r="D57" t="str">
        <f>'Assessed Non-TIF_Combined'!D57</f>
        <v/>
      </c>
      <c r="E57" t="str">
        <f>'Assessed Non-TIF_Combined'!E57</f>
        <v/>
      </c>
      <c r="F57" t="str">
        <f>'Assessed Non-TIF_Combined'!F57</f>
        <v>1093</v>
      </c>
      <c r="G57" t="str">
        <f>'Assessed Non-TIF_Combined'!G57</f>
        <v>Central Decatur</v>
      </c>
      <c r="H57" s="8">
        <f>SUMPRODUCT(SUMIFS(TaxableValuation[Taxable Residential],TaxableValuation[Dist],$C57:$E57,TaxableValuation[Tif_NonTIF],$A$4))</f>
        <v>0</v>
      </c>
      <c r="I57" s="8">
        <f>SUMPRODUCT(SUMIFS(TaxableValuation[Taxable Ag Land],TaxableValuation[Dist],$C57:$E57,TaxableValuation[Tif_NonTIF],$A$4))</f>
        <v>0</v>
      </c>
      <c r="J57" s="8">
        <f>SUMPRODUCT(SUMIFS(TaxableValuation[Taxable Ag Building],TaxableValuation[Dist],$C57:$E57,TaxableValuation[Tif_NonTIF],$A$4))</f>
        <v>0</v>
      </c>
      <c r="K57" s="8">
        <f>SUMPRODUCT(SUMIFS(TaxableValuation[Taxable Commercial],TaxableValuation[Dist],$C57:$E57,TaxableValuation[Tif_NonTIF],$A$4))</f>
        <v>0</v>
      </c>
      <c r="L57" s="8">
        <f>SUMPRODUCT(SUMIFS(TaxableValuation[Taxable Industrial],TaxableValuation[Dist],$C57:$E57,TaxableValuation[Tif_NonTIF],$A$4))</f>
        <v>0</v>
      </c>
      <c r="M57" s="8">
        <f>SUMPRODUCT(SUMIFS(TaxableValuation[Taxable Reserved],TaxableValuation[Dist],$C57:$E57,TaxableValuation[Tif_NonTIF],$A$4))</f>
        <v>0</v>
      </c>
      <c r="N57" s="8">
        <f>SUMPRODUCT(SUMIFS(TaxableValuation[Taxable Reserved2],TaxableValuation[Dist],$C57:$E57,TaxableValuation[Tif_NonTIF],$A$4))</f>
        <v>0</v>
      </c>
      <c r="O57" s="8">
        <f>SUMPRODUCT(SUMIFS(TaxableValuation[Taxable Railroads],TaxableValuation[Dist],$C57:$E57,TaxableValuation[Tif_NonTIF],$A$4))</f>
        <v>0</v>
      </c>
      <c r="P57" s="8">
        <f>SUMPRODUCT(SUMIFS(TaxableValuation[Taxable Utilities],TaxableValuation[Dist],$C57:$E57,TaxableValuation[Tif_NonTIF],$A$4))</f>
        <v>0</v>
      </c>
      <c r="Q57" s="8">
        <f>SUMPRODUCT(SUMIFS(TaxableValuation[Taxable Other],TaxableValuation[Dist],$C57:$E57,TaxableValuation[Tif_NonTIF],$A$4))</f>
        <v>0</v>
      </c>
      <c r="R57" s="8">
        <f>SUMPRODUCT(SUMIFS(TaxableValuation[Taxable Gross],TaxableValuation[Dist],$C57:$E57,TaxableValuation[Tif_NonTIF],$A$4))</f>
        <v>0</v>
      </c>
      <c r="S57" s="8">
        <f>SUMPRODUCT(SUMIFS(TaxableValuation[Taxable Military Exempt],TaxableValuation[Dist],$C57:$E57,TaxableValuation[Tif_NonTIF],$A$4))</f>
        <v>0</v>
      </c>
      <c r="T57" s="8">
        <f>SUMPRODUCT(SUMIFS(TaxableValuation[Taxable Homestead Exempt],TaxableValuation[Dist],$C57:$E57,TaxableValuation[Tif_NonTIF],$A$4))</f>
        <v>0</v>
      </c>
      <c r="U57" s="8">
        <f>SUMPRODUCT(SUMIFS(TaxableValuation[Taxable Net],TaxableValuation[Dist],$C57:$E57,TaxableValuation[Tif_NonTIF],$A$4))</f>
        <v>0</v>
      </c>
      <c r="V57" s="8">
        <f>SUMPRODUCT(SUMIFS(TaxableValuation[Taxable Gas &amp; Elec Utilities],TaxableValuation[Dist],$C57:$E57,TaxableValuation[Tif_NonTIF],$A$4))</f>
        <v>0</v>
      </c>
      <c r="W57" s="8">
        <f t="shared" si="0"/>
        <v>0</v>
      </c>
    </row>
    <row r="58" spans="1:23" x14ac:dyDescent="0.25">
      <c r="A58">
        <f>'Assessed Non-TIF_Combined'!A58</f>
        <v>2026</v>
      </c>
      <c r="B58" t="str">
        <f>'Assessed Non-TIF_Combined'!B58</f>
        <v>15</v>
      </c>
      <c r="C58" t="str">
        <f>'Assessed Non-TIF_Combined'!C58</f>
        <v>1079</v>
      </c>
      <c r="D58" t="str">
        <f>'Assessed Non-TIF_Combined'!D58</f>
        <v/>
      </c>
      <c r="E58" t="str">
        <f>'Assessed Non-TIF_Combined'!E58</f>
        <v/>
      </c>
      <c r="F58" t="str">
        <f>'Assessed Non-TIF_Combined'!F58</f>
        <v>1079</v>
      </c>
      <c r="G58" t="str">
        <f>'Assessed Non-TIF_Combined'!G58</f>
        <v>Central Lee</v>
      </c>
      <c r="H58" s="8">
        <f>SUMPRODUCT(SUMIFS(TaxableValuation[Taxable Residential],TaxableValuation[Dist],$C58:$E58,TaxableValuation[Tif_NonTIF],$A$4))</f>
        <v>0</v>
      </c>
      <c r="I58" s="8">
        <f>SUMPRODUCT(SUMIFS(TaxableValuation[Taxable Ag Land],TaxableValuation[Dist],$C58:$E58,TaxableValuation[Tif_NonTIF],$A$4))</f>
        <v>0</v>
      </c>
      <c r="J58" s="8">
        <f>SUMPRODUCT(SUMIFS(TaxableValuation[Taxable Ag Building],TaxableValuation[Dist],$C58:$E58,TaxableValuation[Tif_NonTIF],$A$4))</f>
        <v>0</v>
      </c>
      <c r="K58" s="8">
        <f>SUMPRODUCT(SUMIFS(TaxableValuation[Taxable Commercial],TaxableValuation[Dist],$C58:$E58,TaxableValuation[Tif_NonTIF],$A$4))</f>
        <v>0</v>
      </c>
      <c r="L58" s="8">
        <f>SUMPRODUCT(SUMIFS(TaxableValuation[Taxable Industrial],TaxableValuation[Dist],$C58:$E58,TaxableValuation[Tif_NonTIF],$A$4))</f>
        <v>0</v>
      </c>
      <c r="M58" s="8">
        <f>SUMPRODUCT(SUMIFS(TaxableValuation[Taxable Reserved],TaxableValuation[Dist],$C58:$E58,TaxableValuation[Tif_NonTIF],$A$4))</f>
        <v>0</v>
      </c>
      <c r="N58" s="8">
        <f>SUMPRODUCT(SUMIFS(TaxableValuation[Taxable Reserved2],TaxableValuation[Dist],$C58:$E58,TaxableValuation[Tif_NonTIF],$A$4))</f>
        <v>0</v>
      </c>
      <c r="O58" s="8">
        <f>SUMPRODUCT(SUMIFS(TaxableValuation[Taxable Railroads],TaxableValuation[Dist],$C58:$E58,TaxableValuation[Tif_NonTIF],$A$4))</f>
        <v>0</v>
      </c>
      <c r="P58" s="8">
        <f>SUMPRODUCT(SUMIFS(TaxableValuation[Taxable Utilities],TaxableValuation[Dist],$C58:$E58,TaxableValuation[Tif_NonTIF],$A$4))</f>
        <v>0</v>
      </c>
      <c r="Q58" s="8">
        <f>SUMPRODUCT(SUMIFS(TaxableValuation[Taxable Other],TaxableValuation[Dist],$C58:$E58,TaxableValuation[Tif_NonTIF],$A$4))</f>
        <v>0</v>
      </c>
      <c r="R58" s="8">
        <f>SUMPRODUCT(SUMIFS(TaxableValuation[Taxable Gross],TaxableValuation[Dist],$C58:$E58,TaxableValuation[Tif_NonTIF],$A$4))</f>
        <v>0</v>
      </c>
      <c r="S58" s="8">
        <f>SUMPRODUCT(SUMIFS(TaxableValuation[Taxable Military Exempt],TaxableValuation[Dist],$C58:$E58,TaxableValuation[Tif_NonTIF],$A$4))</f>
        <v>0</v>
      </c>
      <c r="T58" s="8">
        <f>SUMPRODUCT(SUMIFS(TaxableValuation[Taxable Homestead Exempt],TaxableValuation[Dist],$C58:$E58,TaxableValuation[Tif_NonTIF],$A$4))</f>
        <v>0</v>
      </c>
      <c r="U58" s="8">
        <f>SUMPRODUCT(SUMIFS(TaxableValuation[Taxable Net],TaxableValuation[Dist],$C58:$E58,TaxableValuation[Tif_NonTIF],$A$4))</f>
        <v>0</v>
      </c>
      <c r="V58" s="8">
        <f>SUMPRODUCT(SUMIFS(TaxableValuation[Taxable Gas &amp; Elec Utilities],TaxableValuation[Dist],$C58:$E58,TaxableValuation[Tif_NonTIF],$A$4))</f>
        <v>0</v>
      </c>
      <c r="W58" s="8">
        <f t="shared" si="0"/>
        <v>0</v>
      </c>
    </row>
    <row r="59" spans="1:23" x14ac:dyDescent="0.25">
      <c r="A59">
        <f>'Assessed Non-TIF_Combined'!A59</f>
        <v>2026</v>
      </c>
      <c r="B59" t="str">
        <f>'Assessed Non-TIF_Combined'!B59</f>
        <v>12</v>
      </c>
      <c r="C59" t="str">
        <f>'Assessed Non-TIF_Combined'!C59</f>
        <v>1095</v>
      </c>
      <c r="D59" t="str">
        <f>'Assessed Non-TIF_Combined'!D59</f>
        <v/>
      </c>
      <c r="E59" t="str">
        <f>'Assessed Non-TIF_Combined'!E59</f>
        <v/>
      </c>
      <c r="F59" t="str">
        <f>'Assessed Non-TIF_Combined'!F59</f>
        <v>1095</v>
      </c>
      <c r="G59" t="str">
        <f>'Assessed Non-TIF_Combined'!G59</f>
        <v>Central Lyon</v>
      </c>
      <c r="H59" s="8">
        <f>SUMPRODUCT(SUMIFS(TaxableValuation[Taxable Residential],TaxableValuation[Dist],$C59:$E59,TaxableValuation[Tif_NonTIF],$A$4))</f>
        <v>3147389</v>
      </c>
      <c r="I59" s="8">
        <f>SUMPRODUCT(SUMIFS(TaxableValuation[Taxable Ag Land],TaxableValuation[Dist],$C59:$E59,TaxableValuation[Tif_NonTIF],$A$4))</f>
        <v>0</v>
      </c>
      <c r="J59" s="8">
        <f>SUMPRODUCT(SUMIFS(TaxableValuation[Taxable Ag Building],TaxableValuation[Dist],$C59:$E59,TaxableValuation[Tif_NonTIF],$A$4))</f>
        <v>0</v>
      </c>
      <c r="K59" s="8">
        <f>SUMPRODUCT(SUMIFS(TaxableValuation[Taxable Commercial],TaxableValuation[Dist],$C59:$E59,TaxableValuation[Tif_NonTIF],$A$4))</f>
        <v>4548527</v>
      </c>
      <c r="L59" s="8">
        <f>SUMPRODUCT(SUMIFS(TaxableValuation[Taxable Industrial],TaxableValuation[Dist],$C59:$E59,TaxableValuation[Tif_NonTIF],$A$4))</f>
        <v>0</v>
      </c>
      <c r="M59" s="8">
        <f>SUMPRODUCT(SUMIFS(TaxableValuation[Taxable Reserved],TaxableValuation[Dist],$C59:$E59,TaxableValuation[Tif_NonTIF],$A$4))</f>
        <v>0</v>
      </c>
      <c r="N59" s="8">
        <f>SUMPRODUCT(SUMIFS(TaxableValuation[Taxable Reserved2],TaxableValuation[Dist],$C59:$E59,TaxableValuation[Tif_NonTIF],$A$4))</f>
        <v>0</v>
      </c>
      <c r="O59" s="8">
        <f>SUMPRODUCT(SUMIFS(TaxableValuation[Taxable Railroads],TaxableValuation[Dist],$C59:$E59,TaxableValuation[Tif_NonTIF],$A$4))</f>
        <v>0</v>
      </c>
      <c r="P59" s="8">
        <f>SUMPRODUCT(SUMIFS(TaxableValuation[Taxable Utilities],TaxableValuation[Dist],$C59:$E59,TaxableValuation[Tif_NonTIF],$A$4))</f>
        <v>0</v>
      </c>
      <c r="Q59" s="8">
        <f>SUMPRODUCT(SUMIFS(TaxableValuation[Taxable Other],TaxableValuation[Dist],$C59:$E59,TaxableValuation[Tif_NonTIF],$A$4))</f>
        <v>0</v>
      </c>
      <c r="R59" s="8">
        <f>SUMPRODUCT(SUMIFS(TaxableValuation[Taxable Gross],TaxableValuation[Dist],$C59:$E59,TaxableValuation[Tif_NonTIF],$A$4))</f>
        <v>7695916</v>
      </c>
      <c r="S59" s="8">
        <f>SUMPRODUCT(SUMIFS(TaxableValuation[Taxable Military Exempt],TaxableValuation[Dist],$C59:$E59,TaxableValuation[Tif_NonTIF],$A$4))</f>
        <v>8000</v>
      </c>
      <c r="T59" s="8">
        <f>SUMPRODUCT(SUMIFS(TaxableValuation[Taxable Homestead Exempt],TaxableValuation[Dist],$C59:$E59,TaxableValuation[Tif_NonTIF],$A$4))</f>
        <v>26000</v>
      </c>
      <c r="U59" s="8">
        <f>SUMPRODUCT(SUMIFS(TaxableValuation[Taxable Net],TaxableValuation[Dist],$C59:$E59,TaxableValuation[Tif_NonTIF],$A$4))</f>
        <v>7661916</v>
      </c>
      <c r="V59" s="8">
        <f>SUMPRODUCT(SUMIFS(TaxableValuation[Taxable Gas &amp; Elec Utilities],TaxableValuation[Dist],$C59:$E59,TaxableValuation[Tif_NonTIF],$A$4))</f>
        <v>0</v>
      </c>
      <c r="W59" s="8">
        <f t="shared" si="0"/>
        <v>7661916</v>
      </c>
    </row>
    <row r="60" spans="1:23" x14ac:dyDescent="0.25">
      <c r="A60">
        <f>'Assessed Non-TIF_Combined'!A60</f>
        <v>2026</v>
      </c>
      <c r="B60" t="str">
        <f>'Assessed Non-TIF_Combined'!B60</f>
        <v>07</v>
      </c>
      <c r="C60" t="str">
        <f>'Assessed Non-TIF_Combined'!C60</f>
        <v>4772</v>
      </c>
      <c r="D60" t="str">
        <f>'Assessed Non-TIF_Combined'!D60</f>
        <v/>
      </c>
      <c r="E60" t="str">
        <f>'Assessed Non-TIF_Combined'!E60</f>
        <v/>
      </c>
      <c r="F60" t="str">
        <f>'Assessed Non-TIF_Combined'!F60</f>
        <v>4772</v>
      </c>
      <c r="G60" t="str">
        <f>'Assessed Non-TIF_Combined'!G60</f>
        <v>Central Springs</v>
      </c>
      <c r="H60" s="8">
        <f>SUMPRODUCT(SUMIFS(TaxableValuation[Taxable Residential],TaxableValuation[Dist],$C60:$E60,TaxableValuation[Tif_NonTIF],$A$4))</f>
        <v>0</v>
      </c>
      <c r="I60" s="8">
        <f>SUMPRODUCT(SUMIFS(TaxableValuation[Taxable Ag Land],TaxableValuation[Dist],$C60:$E60,TaxableValuation[Tif_NonTIF],$A$4))</f>
        <v>0</v>
      </c>
      <c r="J60" s="8">
        <f>SUMPRODUCT(SUMIFS(TaxableValuation[Taxable Ag Building],TaxableValuation[Dist],$C60:$E60,TaxableValuation[Tif_NonTIF],$A$4))</f>
        <v>0</v>
      </c>
      <c r="K60" s="8">
        <f>SUMPRODUCT(SUMIFS(TaxableValuation[Taxable Commercial],TaxableValuation[Dist],$C60:$E60,TaxableValuation[Tif_NonTIF],$A$4))</f>
        <v>0</v>
      </c>
      <c r="L60" s="8">
        <f>SUMPRODUCT(SUMIFS(TaxableValuation[Taxable Industrial],TaxableValuation[Dist],$C60:$E60,TaxableValuation[Tif_NonTIF],$A$4))</f>
        <v>6123100</v>
      </c>
      <c r="M60" s="8">
        <f>SUMPRODUCT(SUMIFS(TaxableValuation[Taxable Reserved],TaxableValuation[Dist],$C60:$E60,TaxableValuation[Tif_NonTIF],$A$4))</f>
        <v>0</v>
      </c>
      <c r="N60" s="8">
        <f>SUMPRODUCT(SUMIFS(TaxableValuation[Taxable Reserved2],TaxableValuation[Dist],$C60:$E60,TaxableValuation[Tif_NonTIF],$A$4))</f>
        <v>0</v>
      </c>
      <c r="O60" s="8">
        <f>SUMPRODUCT(SUMIFS(TaxableValuation[Taxable Railroads],TaxableValuation[Dist],$C60:$E60,TaxableValuation[Tif_NonTIF],$A$4))</f>
        <v>0</v>
      </c>
      <c r="P60" s="8">
        <f>SUMPRODUCT(SUMIFS(TaxableValuation[Taxable Utilities],TaxableValuation[Dist],$C60:$E60,TaxableValuation[Tif_NonTIF],$A$4))</f>
        <v>0</v>
      </c>
      <c r="Q60" s="8">
        <f>SUMPRODUCT(SUMIFS(TaxableValuation[Taxable Other],TaxableValuation[Dist],$C60:$E60,TaxableValuation[Tif_NonTIF],$A$4))</f>
        <v>0</v>
      </c>
      <c r="R60" s="8">
        <f>SUMPRODUCT(SUMIFS(TaxableValuation[Taxable Gross],TaxableValuation[Dist],$C60:$E60,TaxableValuation[Tif_NonTIF],$A$4))</f>
        <v>6123100</v>
      </c>
      <c r="S60" s="8">
        <f>SUMPRODUCT(SUMIFS(TaxableValuation[Taxable Military Exempt],TaxableValuation[Dist],$C60:$E60,TaxableValuation[Tif_NonTIF],$A$4))</f>
        <v>0</v>
      </c>
      <c r="T60" s="8">
        <f>SUMPRODUCT(SUMIFS(TaxableValuation[Taxable Homestead Exempt],TaxableValuation[Dist],$C60:$E60,TaxableValuation[Tif_NonTIF],$A$4))</f>
        <v>0</v>
      </c>
      <c r="U60" s="8">
        <f>SUMPRODUCT(SUMIFS(TaxableValuation[Taxable Net],TaxableValuation[Dist],$C60:$E60,TaxableValuation[Tif_NonTIF],$A$4))</f>
        <v>6123100</v>
      </c>
      <c r="V60" s="8">
        <f>SUMPRODUCT(SUMIFS(TaxableValuation[Taxable Gas &amp; Elec Utilities],TaxableValuation[Dist],$C60:$E60,TaxableValuation[Tif_NonTIF],$A$4))</f>
        <v>0</v>
      </c>
      <c r="W60" s="8">
        <f t="shared" si="0"/>
        <v>6123100</v>
      </c>
    </row>
    <row r="61" spans="1:23" x14ac:dyDescent="0.25">
      <c r="A61">
        <f>'Assessed Non-TIF_Combined'!A61</f>
        <v>2026</v>
      </c>
      <c r="B61" t="str">
        <f>'Assessed Non-TIF_Combined'!B61</f>
        <v>15</v>
      </c>
      <c r="C61" t="str">
        <f>'Assessed Non-TIF_Combined'!C61</f>
        <v>1107</v>
      </c>
      <c r="D61" t="str">
        <f>'Assessed Non-TIF_Combined'!D61</f>
        <v/>
      </c>
      <c r="E61" t="str">
        <f>'Assessed Non-TIF_Combined'!E61</f>
        <v/>
      </c>
      <c r="F61" t="str">
        <f>'Assessed Non-TIF_Combined'!F61</f>
        <v>1107</v>
      </c>
      <c r="G61" t="str">
        <f>'Assessed Non-TIF_Combined'!G61</f>
        <v>Chariton</v>
      </c>
      <c r="H61" s="8">
        <f>SUMPRODUCT(SUMIFS(TaxableValuation[Taxable Residential],TaxableValuation[Dist],$C61:$E61,TaxableValuation[Tif_NonTIF],$A$4))</f>
        <v>2093028</v>
      </c>
      <c r="I61" s="8">
        <f>SUMPRODUCT(SUMIFS(TaxableValuation[Taxable Ag Land],TaxableValuation[Dist],$C61:$E61,TaxableValuation[Tif_NonTIF],$A$4))</f>
        <v>0</v>
      </c>
      <c r="J61" s="8">
        <f>SUMPRODUCT(SUMIFS(TaxableValuation[Taxable Ag Building],TaxableValuation[Dist],$C61:$E61,TaxableValuation[Tif_NonTIF],$A$4))</f>
        <v>0</v>
      </c>
      <c r="K61" s="8">
        <f>SUMPRODUCT(SUMIFS(TaxableValuation[Taxable Commercial],TaxableValuation[Dist],$C61:$E61,TaxableValuation[Tif_NonTIF],$A$4))</f>
        <v>92356</v>
      </c>
      <c r="L61" s="8">
        <f>SUMPRODUCT(SUMIFS(TaxableValuation[Taxable Industrial],TaxableValuation[Dist],$C61:$E61,TaxableValuation[Tif_NonTIF],$A$4))</f>
        <v>0</v>
      </c>
      <c r="M61" s="8">
        <f>SUMPRODUCT(SUMIFS(TaxableValuation[Taxable Reserved],TaxableValuation[Dist],$C61:$E61,TaxableValuation[Tif_NonTIF],$A$4))</f>
        <v>0</v>
      </c>
      <c r="N61" s="8">
        <f>SUMPRODUCT(SUMIFS(TaxableValuation[Taxable Reserved2],TaxableValuation[Dist],$C61:$E61,TaxableValuation[Tif_NonTIF],$A$4))</f>
        <v>0</v>
      </c>
      <c r="O61" s="8">
        <f>SUMPRODUCT(SUMIFS(TaxableValuation[Taxable Railroads],TaxableValuation[Dist],$C61:$E61,TaxableValuation[Tif_NonTIF],$A$4))</f>
        <v>0</v>
      </c>
      <c r="P61" s="8">
        <f>SUMPRODUCT(SUMIFS(TaxableValuation[Taxable Utilities],TaxableValuation[Dist],$C61:$E61,TaxableValuation[Tif_NonTIF],$A$4))</f>
        <v>0</v>
      </c>
      <c r="Q61" s="8">
        <f>SUMPRODUCT(SUMIFS(TaxableValuation[Taxable Other],TaxableValuation[Dist],$C61:$E61,TaxableValuation[Tif_NonTIF],$A$4))</f>
        <v>0</v>
      </c>
      <c r="R61" s="8">
        <f>SUMPRODUCT(SUMIFS(TaxableValuation[Taxable Gross],TaxableValuation[Dist],$C61:$E61,TaxableValuation[Tif_NonTIF],$A$4))</f>
        <v>2185384</v>
      </c>
      <c r="S61" s="8">
        <f>SUMPRODUCT(SUMIFS(TaxableValuation[Taxable Military Exempt],TaxableValuation[Dist],$C61:$E61,TaxableValuation[Tif_NonTIF],$A$4))</f>
        <v>0</v>
      </c>
      <c r="T61" s="8">
        <f>SUMPRODUCT(SUMIFS(TaxableValuation[Taxable Homestead Exempt],TaxableValuation[Dist],$C61:$E61,TaxableValuation[Tif_NonTIF],$A$4))</f>
        <v>0</v>
      </c>
      <c r="U61" s="8">
        <f>SUMPRODUCT(SUMIFS(TaxableValuation[Taxable Net],TaxableValuation[Dist],$C61:$E61,TaxableValuation[Tif_NonTIF],$A$4))</f>
        <v>2185384</v>
      </c>
      <c r="V61" s="8">
        <f>SUMPRODUCT(SUMIFS(TaxableValuation[Taxable Gas &amp; Elec Utilities],TaxableValuation[Dist],$C61:$E61,TaxableValuation[Tif_NonTIF],$A$4))</f>
        <v>0</v>
      </c>
      <c r="W61" s="8">
        <f t="shared" si="0"/>
        <v>2185384</v>
      </c>
    </row>
    <row r="62" spans="1:23" x14ac:dyDescent="0.25">
      <c r="A62">
        <f>'Assessed Non-TIF_Combined'!A62</f>
        <v>2026</v>
      </c>
      <c r="B62" t="str">
        <f>'Assessed Non-TIF_Combined'!B62</f>
        <v>07</v>
      </c>
      <c r="C62" t="str">
        <f>'Assessed Non-TIF_Combined'!C62</f>
        <v>1116</v>
      </c>
      <c r="D62" t="str">
        <f>'Assessed Non-TIF_Combined'!D62</f>
        <v/>
      </c>
      <c r="E62" t="str">
        <f>'Assessed Non-TIF_Combined'!E62</f>
        <v/>
      </c>
      <c r="F62" t="str">
        <f>'Assessed Non-TIF_Combined'!F62</f>
        <v>1116</v>
      </c>
      <c r="G62" t="str">
        <f>'Assessed Non-TIF_Combined'!G62</f>
        <v>Charles City</v>
      </c>
      <c r="H62" s="8">
        <f>SUMPRODUCT(SUMIFS(TaxableValuation[Taxable Residential],TaxableValuation[Dist],$C62:$E62,TaxableValuation[Tif_NonTIF],$A$4))</f>
        <v>7898083</v>
      </c>
      <c r="I62" s="8">
        <f>SUMPRODUCT(SUMIFS(TaxableValuation[Taxable Ag Land],TaxableValuation[Dist],$C62:$E62,TaxableValuation[Tif_NonTIF],$A$4))</f>
        <v>496367</v>
      </c>
      <c r="J62" s="8">
        <f>SUMPRODUCT(SUMIFS(TaxableValuation[Taxable Ag Building],TaxableValuation[Dist],$C62:$E62,TaxableValuation[Tif_NonTIF],$A$4))</f>
        <v>3723</v>
      </c>
      <c r="K62" s="8">
        <f>SUMPRODUCT(SUMIFS(TaxableValuation[Taxable Commercial],TaxableValuation[Dist],$C62:$E62,TaxableValuation[Tif_NonTIF],$A$4))</f>
        <v>12318321</v>
      </c>
      <c r="L62" s="8">
        <f>SUMPRODUCT(SUMIFS(TaxableValuation[Taxable Industrial],TaxableValuation[Dist],$C62:$E62,TaxableValuation[Tif_NonTIF],$A$4))</f>
        <v>52023808</v>
      </c>
      <c r="M62" s="8">
        <f>SUMPRODUCT(SUMIFS(TaxableValuation[Taxable Reserved],TaxableValuation[Dist],$C62:$E62,TaxableValuation[Tif_NonTIF],$A$4))</f>
        <v>0</v>
      </c>
      <c r="N62" s="8">
        <f>SUMPRODUCT(SUMIFS(TaxableValuation[Taxable Reserved2],TaxableValuation[Dist],$C62:$E62,TaxableValuation[Tif_NonTIF],$A$4))</f>
        <v>0</v>
      </c>
      <c r="O62" s="8">
        <f>SUMPRODUCT(SUMIFS(TaxableValuation[Taxable Railroads],TaxableValuation[Dist],$C62:$E62,TaxableValuation[Tif_NonTIF],$A$4))</f>
        <v>0</v>
      </c>
      <c r="P62" s="8">
        <f>SUMPRODUCT(SUMIFS(TaxableValuation[Taxable Utilities],TaxableValuation[Dist],$C62:$E62,TaxableValuation[Tif_NonTIF],$A$4))</f>
        <v>0</v>
      </c>
      <c r="Q62" s="8">
        <f>SUMPRODUCT(SUMIFS(TaxableValuation[Taxable Other],TaxableValuation[Dist],$C62:$E62,TaxableValuation[Tif_NonTIF],$A$4))</f>
        <v>0</v>
      </c>
      <c r="R62" s="8">
        <f>SUMPRODUCT(SUMIFS(TaxableValuation[Taxable Gross],TaxableValuation[Dist],$C62:$E62,TaxableValuation[Tif_NonTIF],$A$4))</f>
        <v>72740302</v>
      </c>
      <c r="S62" s="8">
        <f>SUMPRODUCT(SUMIFS(TaxableValuation[Taxable Military Exempt],TaxableValuation[Dist],$C62:$E62,TaxableValuation[Tif_NonTIF],$A$4))</f>
        <v>0</v>
      </c>
      <c r="T62" s="8">
        <f>SUMPRODUCT(SUMIFS(TaxableValuation[Taxable Homestead Exempt],TaxableValuation[Dist],$C62:$E62,TaxableValuation[Tif_NonTIF],$A$4))</f>
        <v>0</v>
      </c>
      <c r="U62" s="8">
        <f>SUMPRODUCT(SUMIFS(TaxableValuation[Taxable Net],TaxableValuation[Dist],$C62:$E62,TaxableValuation[Tif_NonTIF],$A$4))</f>
        <v>72740302</v>
      </c>
      <c r="V62" s="8">
        <f>SUMPRODUCT(SUMIFS(TaxableValuation[Taxable Gas &amp; Elec Utilities],TaxableValuation[Dist],$C62:$E62,TaxableValuation[Tif_NonTIF],$A$4))</f>
        <v>0</v>
      </c>
      <c r="W62" s="8">
        <f t="shared" si="0"/>
        <v>72740302</v>
      </c>
    </row>
    <row r="63" spans="1:23" x14ac:dyDescent="0.25">
      <c r="A63">
        <f>'Assessed Non-TIF_Combined'!A63</f>
        <v>2026</v>
      </c>
      <c r="B63" t="str">
        <f>'Assessed Non-TIF_Combined'!B63</f>
        <v>12</v>
      </c>
      <c r="C63" t="str">
        <f>'Assessed Non-TIF_Combined'!C63</f>
        <v>1134</v>
      </c>
      <c r="D63" t="str">
        <f>'Assessed Non-TIF_Combined'!D63</f>
        <v/>
      </c>
      <c r="E63" t="str">
        <f>'Assessed Non-TIF_Combined'!E63</f>
        <v/>
      </c>
      <c r="F63" t="str">
        <f>'Assessed Non-TIF_Combined'!F63</f>
        <v>1134</v>
      </c>
      <c r="G63" t="str">
        <f>'Assessed Non-TIF_Combined'!G63</f>
        <v>Charter Oak-Ute</v>
      </c>
      <c r="H63" s="8">
        <f>SUMPRODUCT(SUMIFS(TaxableValuation[Taxable Residential],TaxableValuation[Dist],$C63:$E63,TaxableValuation[Tif_NonTIF],$A$4))</f>
        <v>1824048</v>
      </c>
      <c r="I63" s="8">
        <f>SUMPRODUCT(SUMIFS(TaxableValuation[Taxable Ag Land],TaxableValuation[Dist],$C63:$E63,TaxableValuation[Tif_NonTIF],$A$4))</f>
        <v>0</v>
      </c>
      <c r="J63" s="8">
        <f>SUMPRODUCT(SUMIFS(TaxableValuation[Taxable Ag Building],TaxableValuation[Dist],$C63:$E63,TaxableValuation[Tif_NonTIF],$A$4))</f>
        <v>0</v>
      </c>
      <c r="K63" s="8">
        <f>SUMPRODUCT(SUMIFS(TaxableValuation[Taxable Commercial],TaxableValuation[Dist],$C63:$E63,TaxableValuation[Tif_NonTIF],$A$4))</f>
        <v>1289588</v>
      </c>
      <c r="L63" s="8">
        <f>SUMPRODUCT(SUMIFS(TaxableValuation[Taxable Industrial],TaxableValuation[Dist],$C63:$E63,TaxableValuation[Tif_NonTIF],$A$4))</f>
        <v>0</v>
      </c>
      <c r="M63" s="8">
        <f>SUMPRODUCT(SUMIFS(TaxableValuation[Taxable Reserved],TaxableValuation[Dist],$C63:$E63,TaxableValuation[Tif_NonTIF],$A$4))</f>
        <v>0</v>
      </c>
      <c r="N63" s="8">
        <f>SUMPRODUCT(SUMIFS(TaxableValuation[Taxable Reserved2],TaxableValuation[Dist],$C63:$E63,TaxableValuation[Tif_NonTIF],$A$4))</f>
        <v>0</v>
      </c>
      <c r="O63" s="8">
        <f>SUMPRODUCT(SUMIFS(TaxableValuation[Taxable Railroads],TaxableValuation[Dist],$C63:$E63,TaxableValuation[Tif_NonTIF],$A$4))</f>
        <v>0</v>
      </c>
      <c r="P63" s="8">
        <f>SUMPRODUCT(SUMIFS(TaxableValuation[Taxable Utilities],TaxableValuation[Dist],$C63:$E63,TaxableValuation[Tif_NonTIF],$A$4))</f>
        <v>0</v>
      </c>
      <c r="Q63" s="8">
        <f>SUMPRODUCT(SUMIFS(TaxableValuation[Taxable Other],TaxableValuation[Dist],$C63:$E63,TaxableValuation[Tif_NonTIF],$A$4))</f>
        <v>0</v>
      </c>
      <c r="R63" s="8">
        <f>SUMPRODUCT(SUMIFS(TaxableValuation[Taxable Gross],TaxableValuation[Dist],$C63:$E63,TaxableValuation[Tif_NonTIF],$A$4))</f>
        <v>3113636</v>
      </c>
      <c r="S63" s="8">
        <f>SUMPRODUCT(SUMIFS(TaxableValuation[Taxable Military Exempt],TaxableValuation[Dist],$C63:$E63,TaxableValuation[Tif_NonTIF],$A$4))</f>
        <v>0</v>
      </c>
      <c r="T63" s="8">
        <f>SUMPRODUCT(SUMIFS(TaxableValuation[Taxable Homestead Exempt],TaxableValuation[Dist],$C63:$E63,TaxableValuation[Tif_NonTIF],$A$4))</f>
        <v>0</v>
      </c>
      <c r="U63" s="8">
        <f>SUMPRODUCT(SUMIFS(TaxableValuation[Taxable Net],TaxableValuation[Dist],$C63:$E63,TaxableValuation[Tif_NonTIF],$A$4))</f>
        <v>3113636</v>
      </c>
      <c r="V63" s="8">
        <f>SUMPRODUCT(SUMIFS(TaxableValuation[Taxable Gas &amp; Elec Utilities],TaxableValuation[Dist],$C63:$E63,TaxableValuation[Tif_NonTIF],$A$4))</f>
        <v>0</v>
      </c>
      <c r="W63" s="8">
        <f t="shared" si="0"/>
        <v>3113636</v>
      </c>
    </row>
    <row r="64" spans="1:23" x14ac:dyDescent="0.25">
      <c r="A64">
        <f>'Assessed Non-TIF_Combined'!A64</f>
        <v>2026</v>
      </c>
      <c r="B64" t="str">
        <f>'Assessed Non-TIF_Combined'!B64</f>
        <v>12</v>
      </c>
      <c r="C64" t="str">
        <f>'Assessed Non-TIF_Combined'!C64</f>
        <v>1152</v>
      </c>
      <c r="D64" t="str">
        <f>'Assessed Non-TIF_Combined'!D64</f>
        <v/>
      </c>
      <c r="E64" t="str">
        <f>'Assessed Non-TIF_Combined'!E64</f>
        <v/>
      </c>
      <c r="F64" t="str">
        <f>'Assessed Non-TIF_Combined'!F64</f>
        <v>1152</v>
      </c>
      <c r="G64" t="str">
        <f>'Assessed Non-TIF_Combined'!G64</f>
        <v>Cherokee</v>
      </c>
      <c r="H64" s="8">
        <f>SUMPRODUCT(SUMIFS(TaxableValuation[Taxable Residential],TaxableValuation[Dist],$C64:$E64,TaxableValuation[Tif_NonTIF],$A$4))</f>
        <v>0</v>
      </c>
      <c r="I64" s="8">
        <f>SUMPRODUCT(SUMIFS(TaxableValuation[Taxable Ag Land],TaxableValuation[Dist],$C64:$E64,TaxableValuation[Tif_NonTIF],$A$4))</f>
        <v>0</v>
      </c>
      <c r="J64" s="8">
        <f>SUMPRODUCT(SUMIFS(TaxableValuation[Taxable Ag Building],TaxableValuation[Dist],$C64:$E64,TaxableValuation[Tif_NonTIF],$A$4))</f>
        <v>0</v>
      </c>
      <c r="K64" s="8">
        <f>SUMPRODUCT(SUMIFS(TaxableValuation[Taxable Commercial],TaxableValuation[Dist],$C64:$E64,TaxableValuation[Tif_NonTIF],$A$4))</f>
        <v>2559565</v>
      </c>
      <c r="L64" s="8">
        <f>SUMPRODUCT(SUMIFS(TaxableValuation[Taxable Industrial],TaxableValuation[Dist],$C64:$E64,TaxableValuation[Tif_NonTIF],$A$4))</f>
        <v>2824864</v>
      </c>
      <c r="M64" s="8">
        <f>SUMPRODUCT(SUMIFS(TaxableValuation[Taxable Reserved],TaxableValuation[Dist],$C64:$E64,TaxableValuation[Tif_NonTIF],$A$4))</f>
        <v>0</v>
      </c>
      <c r="N64" s="8">
        <f>SUMPRODUCT(SUMIFS(TaxableValuation[Taxable Reserved2],TaxableValuation[Dist],$C64:$E64,TaxableValuation[Tif_NonTIF],$A$4))</f>
        <v>0</v>
      </c>
      <c r="O64" s="8">
        <f>SUMPRODUCT(SUMIFS(TaxableValuation[Taxable Railroads],TaxableValuation[Dist],$C64:$E64,TaxableValuation[Tif_NonTIF],$A$4))</f>
        <v>0</v>
      </c>
      <c r="P64" s="8">
        <f>SUMPRODUCT(SUMIFS(TaxableValuation[Taxable Utilities],TaxableValuation[Dist],$C64:$E64,TaxableValuation[Tif_NonTIF],$A$4))</f>
        <v>0</v>
      </c>
      <c r="Q64" s="8">
        <f>SUMPRODUCT(SUMIFS(TaxableValuation[Taxable Other],TaxableValuation[Dist],$C64:$E64,TaxableValuation[Tif_NonTIF],$A$4))</f>
        <v>0</v>
      </c>
      <c r="R64" s="8">
        <f>SUMPRODUCT(SUMIFS(TaxableValuation[Taxable Gross],TaxableValuation[Dist],$C64:$E64,TaxableValuation[Tif_NonTIF],$A$4))</f>
        <v>5384429</v>
      </c>
      <c r="S64" s="8">
        <f>SUMPRODUCT(SUMIFS(TaxableValuation[Taxable Military Exempt],TaxableValuation[Dist],$C64:$E64,TaxableValuation[Tif_NonTIF],$A$4))</f>
        <v>0</v>
      </c>
      <c r="T64" s="8">
        <f>SUMPRODUCT(SUMIFS(TaxableValuation[Taxable Homestead Exempt],TaxableValuation[Dist],$C64:$E64,TaxableValuation[Tif_NonTIF],$A$4))</f>
        <v>0</v>
      </c>
      <c r="U64" s="8">
        <f>SUMPRODUCT(SUMIFS(TaxableValuation[Taxable Net],TaxableValuation[Dist],$C64:$E64,TaxableValuation[Tif_NonTIF],$A$4))</f>
        <v>5384429</v>
      </c>
      <c r="V64" s="8">
        <f>SUMPRODUCT(SUMIFS(TaxableValuation[Taxable Gas &amp; Elec Utilities],TaxableValuation[Dist],$C64:$E64,TaxableValuation[Tif_NonTIF],$A$4))</f>
        <v>0</v>
      </c>
      <c r="W64" s="8">
        <f t="shared" si="0"/>
        <v>5384429</v>
      </c>
    </row>
    <row r="65" spans="1:23" x14ac:dyDescent="0.25">
      <c r="A65">
        <f>'Assessed Non-TIF_Combined'!A65</f>
        <v>2026</v>
      </c>
      <c r="B65" t="str">
        <f>'Assessed Non-TIF_Combined'!B65</f>
        <v>13</v>
      </c>
      <c r="C65" t="str">
        <f>'Assessed Non-TIF_Combined'!C65</f>
        <v>1197</v>
      </c>
      <c r="D65" t="str">
        <f>'Assessed Non-TIF_Combined'!D65</f>
        <v/>
      </c>
      <c r="E65" t="str">
        <f>'Assessed Non-TIF_Combined'!E65</f>
        <v/>
      </c>
      <c r="F65" t="str">
        <f>'Assessed Non-TIF_Combined'!F65</f>
        <v>1197</v>
      </c>
      <c r="G65" t="str">
        <f>'Assessed Non-TIF_Combined'!G65</f>
        <v>Clarinda</v>
      </c>
      <c r="H65" s="8">
        <f>SUMPRODUCT(SUMIFS(TaxableValuation[Taxable Residential],TaxableValuation[Dist],$C65:$E65,TaxableValuation[Tif_NonTIF],$A$4))</f>
        <v>2046744</v>
      </c>
      <c r="I65" s="8">
        <f>SUMPRODUCT(SUMIFS(TaxableValuation[Taxable Ag Land],TaxableValuation[Dist],$C65:$E65,TaxableValuation[Tif_NonTIF],$A$4))</f>
        <v>0</v>
      </c>
      <c r="J65" s="8">
        <f>SUMPRODUCT(SUMIFS(TaxableValuation[Taxable Ag Building],TaxableValuation[Dist],$C65:$E65,TaxableValuation[Tif_NonTIF],$A$4))</f>
        <v>0</v>
      </c>
      <c r="K65" s="8">
        <f>SUMPRODUCT(SUMIFS(TaxableValuation[Taxable Commercial],TaxableValuation[Dist],$C65:$E65,TaxableValuation[Tif_NonTIF],$A$4))</f>
        <v>6207593</v>
      </c>
      <c r="L65" s="8">
        <f>SUMPRODUCT(SUMIFS(TaxableValuation[Taxable Industrial],TaxableValuation[Dist],$C65:$E65,TaxableValuation[Tif_NonTIF],$A$4))</f>
        <v>0</v>
      </c>
      <c r="M65" s="8">
        <f>SUMPRODUCT(SUMIFS(TaxableValuation[Taxable Reserved],TaxableValuation[Dist],$C65:$E65,TaxableValuation[Tif_NonTIF],$A$4))</f>
        <v>0</v>
      </c>
      <c r="N65" s="8">
        <f>SUMPRODUCT(SUMIFS(TaxableValuation[Taxable Reserved2],TaxableValuation[Dist],$C65:$E65,TaxableValuation[Tif_NonTIF],$A$4))</f>
        <v>0</v>
      </c>
      <c r="O65" s="8">
        <f>SUMPRODUCT(SUMIFS(TaxableValuation[Taxable Railroads],TaxableValuation[Dist],$C65:$E65,TaxableValuation[Tif_NonTIF],$A$4))</f>
        <v>0</v>
      </c>
      <c r="P65" s="8">
        <f>SUMPRODUCT(SUMIFS(TaxableValuation[Taxable Utilities],TaxableValuation[Dist],$C65:$E65,TaxableValuation[Tif_NonTIF],$A$4))</f>
        <v>0</v>
      </c>
      <c r="Q65" s="8">
        <f>SUMPRODUCT(SUMIFS(TaxableValuation[Taxable Other],TaxableValuation[Dist],$C65:$E65,TaxableValuation[Tif_NonTIF],$A$4))</f>
        <v>0</v>
      </c>
      <c r="R65" s="8">
        <f>SUMPRODUCT(SUMIFS(TaxableValuation[Taxable Gross],TaxableValuation[Dist],$C65:$E65,TaxableValuation[Tif_NonTIF],$A$4))</f>
        <v>8254337</v>
      </c>
      <c r="S65" s="8">
        <f>SUMPRODUCT(SUMIFS(TaxableValuation[Taxable Military Exempt],TaxableValuation[Dist],$C65:$E65,TaxableValuation[Tif_NonTIF],$A$4))</f>
        <v>4000</v>
      </c>
      <c r="T65" s="8">
        <f>SUMPRODUCT(SUMIFS(TaxableValuation[Taxable Homestead Exempt],TaxableValuation[Dist],$C65:$E65,TaxableValuation[Tif_NonTIF],$A$4))</f>
        <v>19500</v>
      </c>
      <c r="U65" s="8">
        <f>SUMPRODUCT(SUMIFS(TaxableValuation[Taxable Net],TaxableValuation[Dist],$C65:$E65,TaxableValuation[Tif_NonTIF],$A$4))</f>
        <v>8230837</v>
      </c>
      <c r="V65" s="8">
        <f>SUMPRODUCT(SUMIFS(TaxableValuation[Taxable Gas &amp; Elec Utilities],TaxableValuation[Dist],$C65:$E65,TaxableValuation[Tif_NonTIF],$A$4))</f>
        <v>0</v>
      </c>
      <c r="W65" s="8">
        <f t="shared" si="0"/>
        <v>8230837</v>
      </c>
    </row>
    <row r="66" spans="1:23" x14ac:dyDescent="0.25">
      <c r="A66">
        <f>'Assessed Non-TIF_Combined'!A66</f>
        <v>2026</v>
      </c>
      <c r="B66" t="str">
        <f>'Assessed Non-TIF_Combined'!B66</f>
        <v>05</v>
      </c>
      <c r="C66" t="str">
        <f>'Assessed Non-TIF_Combined'!C66</f>
        <v>1206</v>
      </c>
      <c r="D66" t="str">
        <f>'Assessed Non-TIF_Combined'!D66</f>
        <v>1854</v>
      </c>
      <c r="E66" t="str">
        <f>'Assessed Non-TIF_Combined'!E66</f>
        <v/>
      </c>
      <c r="F66" t="str">
        <f>'Assessed Non-TIF_Combined'!F66</f>
        <v>1206</v>
      </c>
      <c r="G66" t="str">
        <f>'Assessed Non-TIF_Combined'!G66</f>
        <v>Clarion-Goldfield-Dows</v>
      </c>
      <c r="H66" s="8">
        <f>SUMPRODUCT(SUMIFS(TaxableValuation[Taxable Residential],TaxableValuation[Dist],$C66:$E66,TaxableValuation[Tif_NonTIF],$A$4))</f>
        <v>1759763</v>
      </c>
      <c r="I66" s="8">
        <f>SUMPRODUCT(SUMIFS(TaxableValuation[Taxable Ag Land],TaxableValuation[Dist],$C66:$E66,TaxableValuation[Tif_NonTIF],$A$4))</f>
        <v>0</v>
      </c>
      <c r="J66" s="8">
        <f>SUMPRODUCT(SUMIFS(TaxableValuation[Taxable Ag Building],TaxableValuation[Dist],$C66:$E66,TaxableValuation[Tif_NonTIF],$A$4))</f>
        <v>0</v>
      </c>
      <c r="K66" s="8">
        <f>SUMPRODUCT(SUMIFS(TaxableValuation[Taxable Commercial],TaxableValuation[Dist],$C66:$E66,TaxableValuation[Tif_NonTIF],$A$4))</f>
        <v>12537257</v>
      </c>
      <c r="L66" s="8">
        <f>SUMPRODUCT(SUMIFS(TaxableValuation[Taxable Industrial],TaxableValuation[Dist],$C66:$E66,TaxableValuation[Tif_NonTIF],$A$4))</f>
        <v>18359564</v>
      </c>
      <c r="M66" s="8">
        <f>SUMPRODUCT(SUMIFS(TaxableValuation[Taxable Reserved],TaxableValuation[Dist],$C66:$E66,TaxableValuation[Tif_NonTIF],$A$4))</f>
        <v>0</v>
      </c>
      <c r="N66" s="8">
        <f>SUMPRODUCT(SUMIFS(TaxableValuation[Taxable Reserved2],TaxableValuation[Dist],$C66:$E66,TaxableValuation[Tif_NonTIF],$A$4))</f>
        <v>0</v>
      </c>
      <c r="O66" s="8">
        <f>SUMPRODUCT(SUMIFS(TaxableValuation[Taxable Railroads],TaxableValuation[Dist],$C66:$E66,TaxableValuation[Tif_NonTIF],$A$4))</f>
        <v>0</v>
      </c>
      <c r="P66" s="8">
        <f>SUMPRODUCT(SUMIFS(TaxableValuation[Taxable Utilities],TaxableValuation[Dist],$C66:$E66,TaxableValuation[Tif_NonTIF],$A$4))</f>
        <v>0</v>
      </c>
      <c r="Q66" s="8">
        <f>SUMPRODUCT(SUMIFS(TaxableValuation[Taxable Other],TaxableValuation[Dist],$C66:$E66,TaxableValuation[Tif_NonTIF],$A$4))</f>
        <v>0</v>
      </c>
      <c r="R66" s="8">
        <f>SUMPRODUCT(SUMIFS(TaxableValuation[Taxable Gross],TaxableValuation[Dist],$C66:$E66,TaxableValuation[Tif_NonTIF],$A$4))</f>
        <v>32656584</v>
      </c>
      <c r="S66" s="8">
        <f>SUMPRODUCT(SUMIFS(TaxableValuation[Taxable Military Exempt],TaxableValuation[Dist],$C66:$E66,TaxableValuation[Tif_NonTIF],$A$4))</f>
        <v>0</v>
      </c>
      <c r="T66" s="8">
        <f>SUMPRODUCT(SUMIFS(TaxableValuation[Taxable Homestead Exempt],TaxableValuation[Dist],$C66:$E66,TaxableValuation[Tif_NonTIF],$A$4))</f>
        <v>0</v>
      </c>
      <c r="U66" s="8">
        <f>SUMPRODUCT(SUMIFS(TaxableValuation[Taxable Net],TaxableValuation[Dist],$C66:$E66,TaxableValuation[Tif_NonTIF],$A$4))</f>
        <v>32656584</v>
      </c>
      <c r="V66" s="8">
        <f>SUMPRODUCT(SUMIFS(TaxableValuation[Taxable Gas &amp; Elec Utilities],TaxableValuation[Dist],$C66:$E66,TaxableValuation[Tif_NonTIF],$A$4))</f>
        <v>0</v>
      </c>
      <c r="W66" s="8">
        <f t="shared" si="0"/>
        <v>32656584</v>
      </c>
    </row>
    <row r="67" spans="1:23" x14ac:dyDescent="0.25">
      <c r="A67">
        <f>'Assessed Non-TIF_Combined'!A67</f>
        <v>2026</v>
      </c>
      <c r="B67" t="str">
        <f>'Assessed Non-TIF_Combined'!B67</f>
        <v>13</v>
      </c>
      <c r="C67" t="str">
        <f>'Assessed Non-TIF_Combined'!C67</f>
        <v>1211</v>
      </c>
      <c r="D67" t="str">
        <f>'Assessed Non-TIF_Combined'!D67</f>
        <v/>
      </c>
      <c r="E67" t="str">
        <f>'Assessed Non-TIF_Combined'!E67</f>
        <v/>
      </c>
      <c r="F67" t="str">
        <f>'Assessed Non-TIF_Combined'!F67</f>
        <v>1211</v>
      </c>
      <c r="G67" t="str">
        <f>'Assessed Non-TIF_Combined'!G67</f>
        <v>Clarke</v>
      </c>
      <c r="H67" s="8">
        <f>SUMPRODUCT(SUMIFS(TaxableValuation[Taxable Residential],TaxableValuation[Dist],$C67:$E67,TaxableValuation[Tif_NonTIF],$A$4))</f>
        <v>5211265</v>
      </c>
      <c r="I67" s="8">
        <f>SUMPRODUCT(SUMIFS(TaxableValuation[Taxable Ag Land],TaxableValuation[Dist],$C67:$E67,TaxableValuation[Tif_NonTIF],$A$4))</f>
        <v>0</v>
      </c>
      <c r="J67" s="8">
        <f>SUMPRODUCT(SUMIFS(TaxableValuation[Taxable Ag Building],TaxableValuation[Dist],$C67:$E67,TaxableValuation[Tif_NonTIF],$A$4))</f>
        <v>0</v>
      </c>
      <c r="K67" s="8">
        <f>SUMPRODUCT(SUMIFS(TaxableValuation[Taxable Commercial],TaxableValuation[Dist],$C67:$E67,TaxableValuation[Tif_NonTIF],$A$4))</f>
        <v>12582694</v>
      </c>
      <c r="L67" s="8">
        <f>SUMPRODUCT(SUMIFS(TaxableValuation[Taxable Industrial],TaxableValuation[Dist],$C67:$E67,TaxableValuation[Tif_NonTIF],$A$4))</f>
        <v>0</v>
      </c>
      <c r="M67" s="8">
        <f>SUMPRODUCT(SUMIFS(TaxableValuation[Taxable Reserved],TaxableValuation[Dist],$C67:$E67,TaxableValuation[Tif_NonTIF],$A$4))</f>
        <v>0</v>
      </c>
      <c r="N67" s="8">
        <f>SUMPRODUCT(SUMIFS(TaxableValuation[Taxable Reserved2],TaxableValuation[Dist],$C67:$E67,TaxableValuation[Tif_NonTIF],$A$4))</f>
        <v>0</v>
      </c>
      <c r="O67" s="8">
        <f>SUMPRODUCT(SUMIFS(TaxableValuation[Taxable Railroads],TaxableValuation[Dist],$C67:$E67,TaxableValuation[Tif_NonTIF],$A$4))</f>
        <v>0</v>
      </c>
      <c r="P67" s="8">
        <f>SUMPRODUCT(SUMIFS(TaxableValuation[Taxable Utilities],TaxableValuation[Dist],$C67:$E67,TaxableValuation[Tif_NonTIF],$A$4))</f>
        <v>0</v>
      </c>
      <c r="Q67" s="8">
        <f>SUMPRODUCT(SUMIFS(TaxableValuation[Taxable Other],TaxableValuation[Dist],$C67:$E67,TaxableValuation[Tif_NonTIF],$A$4))</f>
        <v>0</v>
      </c>
      <c r="R67" s="8">
        <f>SUMPRODUCT(SUMIFS(TaxableValuation[Taxable Gross],TaxableValuation[Dist],$C67:$E67,TaxableValuation[Tif_NonTIF],$A$4))</f>
        <v>17793959</v>
      </c>
      <c r="S67" s="8">
        <f>SUMPRODUCT(SUMIFS(TaxableValuation[Taxable Military Exempt],TaxableValuation[Dist],$C67:$E67,TaxableValuation[Tif_NonTIF],$A$4))</f>
        <v>0</v>
      </c>
      <c r="T67" s="8">
        <f>SUMPRODUCT(SUMIFS(TaxableValuation[Taxable Homestead Exempt],TaxableValuation[Dist],$C67:$E67,TaxableValuation[Tif_NonTIF],$A$4))</f>
        <v>0</v>
      </c>
      <c r="U67" s="8">
        <f>SUMPRODUCT(SUMIFS(TaxableValuation[Taxable Net],TaxableValuation[Dist],$C67:$E67,TaxableValuation[Tif_NonTIF],$A$4))</f>
        <v>17793959</v>
      </c>
      <c r="V67" s="8">
        <f>SUMPRODUCT(SUMIFS(TaxableValuation[Taxable Gas &amp; Elec Utilities],TaxableValuation[Dist],$C67:$E67,TaxableValuation[Tif_NonTIF],$A$4))</f>
        <v>0</v>
      </c>
      <c r="W67" s="8">
        <f t="shared" si="0"/>
        <v>17793959</v>
      </c>
    </row>
    <row r="68" spans="1:23" x14ac:dyDescent="0.25">
      <c r="A68">
        <f>'Assessed Non-TIF_Combined'!A68</f>
        <v>2026</v>
      </c>
      <c r="B68" t="str">
        <f>'Assessed Non-TIF_Combined'!B68</f>
        <v>07</v>
      </c>
      <c r="C68" t="str">
        <f>'Assessed Non-TIF_Combined'!C68</f>
        <v>1215</v>
      </c>
      <c r="D68" t="str">
        <f>'Assessed Non-TIF_Combined'!D68</f>
        <v/>
      </c>
      <c r="E68" t="str">
        <f>'Assessed Non-TIF_Combined'!E68</f>
        <v/>
      </c>
      <c r="F68" t="str">
        <f>'Assessed Non-TIF_Combined'!F68</f>
        <v>1215</v>
      </c>
      <c r="G68" t="str">
        <f>'Assessed Non-TIF_Combined'!G68</f>
        <v>Clarksville</v>
      </c>
      <c r="H68" s="8">
        <f>SUMPRODUCT(SUMIFS(TaxableValuation[Taxable Residential],TaxableValuation[Dist],$C68:$E68,TaxableValuation[Tif_NonTIF],$A$4))</f>
        <v>0</v>
      </c>
      <c r="I68" s="8">
        <f>SUMPRODUCT(SUMIFS(TaxableValuation[Taxable Ag Land],TaxableValuation[Dist],$C68:$E68,TaxableValuation[Tif_NonTIF],$A$4))</f>
        <v>0</v>
      </c>
      <c r="J68" s="8">
        <f>SUMPRODUCT(SUMIFS(TaxableValuation[Taxable Ag Building],TaxableValuation[Dist],$C68:$E68,TaxableValuation[Tif_NonTIF],$A$4))</f>
        <v>0</v>
      </c>
      <c r="K68" s="8">
        <f>SUMPRODUCT(SUMIFS(TaxableValuation[Taxable Commercial],TaxableValuation[Dist],$C68:$E68,TaxableValuation[Tif_NonTIF],$A$4))</f>
        <v>0</v>
      </c>
      <c r="L68" s="8">
        <f>SUMPRODUCT(SUMIFS(TaxableValuation[Taxable Industrial],TaxableValuation[Dist],$C68:$E68,TaxableValuation[Tif_NonTIF],$A$4))</f>
        <v>0</v>
      </c>
      <c r="M68" s="8">
        <f>SUMPRODUCT(SUMIFS(TaxableValuation[Taxable Reserved],TaxableValuation[Dist],$C68:$E68,TaxableValuation[Tif_NonTIF],$A$4))</f>
        <v>0</v>
      </c>
      <c r="N68" s="8">
        <f>SUMPRODUCT(SUMIFS(TaxableValuation[Taxable Reserved2],TaxableValuation[Dist],$C68:$E68,TaxableValuation[Tif_NonTIF],$A$4))</f>
        <v>0</v>
      </c>
      <c r="O68" s="8">
        <f>SUMPRODUCT(SUMIFS(TaxableValuation[Taxable Railroads],TaxableValuation[Dist],$C68:$E68,TaxableValuation[Tif_NonTIF],$A$4))</f>
        <v>0</v>
      </c>
      <c r="P68" s="8">
        <f>SUMPRODUCT(SUMIFS(TaxableValuation[Taxable Utilities],TaxableValuation[Dist],$C68:$E68,TaxableValuation[Tif_NonTIF],$A$4))</f>
        <v>0</v>
      </c>
      <c r="Q68" s="8">
        <f>SUMPRODUCT(SUMIFS(TaxableValuation[Taxable Other],TaxableValuation[Dist],$C68:$E68,TaxableValuation[Tif_NonTIF],$A$4))</f>
        <v>0</v>
      </c>
      <c r="R68" s="8">
        <f>SUMPRODUCT(SUMIFS(TaxableValuation[Taxable Gross],TaxableValuation[Dist],$C68:$E68,TaxableValuation[Tif_NonTIF],$A$4))</f>
        <v>0</v>
      </c>
      <c r="S68" s="8">
        <f>SUMPRODUCT(SUMIFS(TaxableValuation[Taxable Military Exempt],TaxableValuation[Dist],$C68:$E68,TaxableValuation[Tif_NonTIF],$A$4))</f>
        <v>0</v>
      </c>
      <c r="T68" s="8">
        <f>SUMPRODUCT(SUMIFS(TaxableValuation[Taxable Homestead Exempt],TaxableValuation[Dist],$C68:$E68,TaxableValuation[Tif_NonTIF],$A$4))</f>
        <v>0</v>
      </c>
      <c r="U68" s="8">
        <f>SUMPRODUCT(SUMIFS(TaxableValuation[Taxable Net],TaxableValuation[Dist],$C68:$E68,TaxableValuation[Tif_NonTIF],$A$4))</f>
        <v>0</v>
      </c>
      <c r="V68" s="8">
        <f>SUMPRODUCT(SUMIFS(TaxableValuation[Taxable Gas &amp; Elec Utilities],TaxableValuation[Dist],$C68:$E68,TaxableValuation[Tif_NonTIF],$A$4))</f>
        <v>0</v>
      </c>
      <c r="W68" s="8">
        <f t="shared" si="0"/>
        <v>0</v>
      </c>
    </row>
    <row r="69" spans="1:23" x14ac:dyDescent="0.25">
      <c r="A69">
        <f>'Assessed Non-TIF_Combined'!A69</f>
        <v>2026</v>
      </c>
      <c r="B69" t="str">
        <f>'Assessed Non-TIF_Combined'!B69</f>
        <v>05</v>
      </c>
      <c r="C69" t="str">
        <f>'Assessed Non-TIF_Combined'!C69</f>
        <v>1218</v>
      </c>
      <c r="D69" t="str">
        <f>'Assessed Non-TIF_Combined'!D69</f>
        <v/>
      </c>
      <c r="E69" t="str">
        <f>'Assessed Non-TIF_Combined'!E69</f>
        <v/>
      </c>
      <c r="F69" t="str">
        <f>'Assessed Non-TIF_Combined'!F69</f>
        <v>1218</v>
      </c>
      <c r="G69" t="str">
        <f>'Assessed Non-TIF_Combined'!G69</f>
        <v>Clay Central-Everly</v>
      </c>
      <c r="H69" s="8">
        <f>SUMPRODUCT(SUMIFS(TaxableValuation[Taxable Residential],TaxableValuation[Dist],$C69:$E69,TaxableValuation[Tif_NonTIF],$A$4))</f>
        <v>0</v>
      </c>
      <c r="I69" s="8">
        <f>SUMPRODUCT(SUMIFS(TaxableValuation[Taxable Ag Land],TaxableValuation[Dist],$C69:$E69,TaxableValuation[Tif_NonTIF],$A$4))</f>
        <v>0</v>
      </c>
      <c r="J69" s="8">
        <f>SUMPRODUCT(SUMIFS(TaxableValuation[Taxable Ag Building],TaxableValuation[Dist],$C69:$E69,TaxableValuation[Tif_NonTIF],$A$4))</f>
        <v>0</v>
      </c>
      <c r="K69" s="8">
        <f>SUMPRODUCT(SUMIFS(TaxableValuation[Taxable Commercial],TaxableValuation[Dist],$C69:$E69,TaxableValuation[Tif_NonTIF],$A$4))</f>
        <v>0</v>
      </c>
      <c r="L69" s="8">
        <f>SUMPRODUCT(SUMIFS(TaxableValuation[Taxable Industrial],TaxableValuation[Dist],$C69:$E69,TaxableValuation[Tif_NonTIF],$A$4))</f>
        <v>48852088</v>
      </c>
      <c r="M69" s="8">
        <f>SUMPRODUCT(SUMIFS(TaxableValuation[Taxable Reserved],TaxableValuation[Dist],$C69:$E69,TaxableValuation[Tif_NonTIF],$A$4))</f>
        <v>0</v>
      </c>
      <c r="N69" s="8">
        <f>SUMPRODUCT(SUMIFS(TaxableValuation[Taxable Reserved2],TaxableValuation[Dist],$C69:$E69,TaxableValuation[Tif_NonTIF],$A$4))</f>
        <v>0</v>
      </c>
      <c r="O69" s="8">
        <f>SUMPRODUCT(SUMIFS(TaxableValuation[Taxable Railroads],TaxableValuation[Dist],$C69:$E69,TaxableValuation[Tif_NonTIF],$A$4))</f>
        <v>0</v>
      </c>
      <c r="P69" s="8">
        <f>SUMPRODUCT(SUMIFS(TaxableValuation[Taxable Utilities],TaxableValuation[Dist],$C69:$E69,TaxableValuation[Tif_NonTIF],$A$4))</f>
        <v>0</v>
      </c>
      <c r="Q69" s="8">
        <f>SUMPRODUCT(SUMIFS(TaxableValuation[Taxable Other],TaxableValuation[Dist],$C69:$E69,TaxableValuation[Tif_NonTIF],$A$4))</f>
        <v>0</v>
      </c>
      <c r="R69" s="8">
        <f>SUMPRODUCT(SUMIFS(TaxableValuation[Taxable Gross],TaxableValuation[Dist],$C69:$E69,TaxableValuation[Tif_NonTIF],$A$4))</f>
        <v>48852088</v>
      </c>
      <c r="S69" s="8">
        <f>SUMPRODUCT(SUMIFS(TaxableValuation[Taxable Military Exempt],TaxableValuation[Dist],$C69:$E69,TaxableValuation[Tif_NonTIF],$A$4))</f>
        <v>0</v>
      </c>
      <c r="T69" s="8">
        <f>SUMPRODUCT(SUMIFS(TaxableValuation[Taxable Homestead Exempt],TaxableValuation[Dist],$C69:$E69,TaxableValuation[Tif_NonTIF],$A$4))</f>
        <v>0</v>
      </c>
      <c r="U69" s="8">
        <f>SUMPRODUCT(SUMIFS(TaxableValuation[Taxable Net],TaxableValuation[Dist],$C69:$E69,TaxableValuation[Tif_NonTIF],$A$4))</f>
        <v>48852088</v>
      </c>
      <c r="V69" s="8">
        <f>SUMPRODUCT(SUMIFS(TaxableValuation[Taxable Gas &amp; Elec Utilities],TaxableValuation[Dist],$C69:$E69,TaxableValuation[Tif_NonTIF],$A$4))</f>
        <v>0</v>
      </c>
      <c r="W69" s="8">
        <f t="shared" si="0"/>
        <v>48852088</v>
      </c>
    </row>
    <row r="70" spans="1:23" x14ac:dyDescent="0.25">
      <c r="A70">
        <f>'Assessed Non-TIF_Combined'!A70</f>
        <v>2026</v>
      </c>
      <c r="B70" t="str">
        <f>'Assessed Non-TIF_Combined'!B70</f>
        <v>01</v>
      </c>
      <c r="C70" t="str">
        <f>'Assessed Non-TIF_Combined'!C70</f>
        <v>2763</v>
      </c>
      <c r="D70" t="str">
        <f>'Assessed Non-TIF_Combined'!D70</f>
        <v/>
      </c>
      <c r="E70" t="str">
        <f>'Assessed Non-TIF_Combined'!E70</f>
        <v/>
      </c>
      <c r="F70" t="str">
        <f>'Assessed Non-TIF_Combined'!F70</f>
        <v>2763</v>
      </c>
      <c r="G70" t="str">
        <f>'Assessed Non-TIF_Combined'!G70</f>
        <v>Clayton Ridge</v>
      </c>
      <c r="H70" s="8">
        <f>SUMPRODUCT(SUMIFS(TaxableValuation[Taxable Residential],TaxableValuation[Dist],$C70:$E70,TaxableValuation[Tif_NonTIF],$A$4))</f>
        <v>0</v>
      </c>
      <c r="I70" s="8">
        <f>SUMPRODUCT(SUMIFS(TaxableValuation[Taxable Ag Land],TaxableValuation[Dist],$C70:$E70,TaxableValuation[Tif_NonTIF],$A$4))</f>
        <v>0</v>
      </c>
      <c r="J70" s="8">
        <f>SUMPRODUCT(SUMIFS(TaxableValuation[Taxable Ag Building],TaxableValuation[Dist],$C70:$E70,TaxableValuation[Tif_NonTIF],$A$4))</f>
        <v>0</v>
      </c>
      <c r="K70" s="8">
        <f>SUMPRODUCT(SUMIFS(TaxableValuation[Taxable Commercial],TaxableValuation[Dist],$C70:$E70,TaxableValuation[Tif_NonTIF],$A$4))</f>
        <v>294675</v>
      </c>
      <c r="L70" s="8">
        <f>SUMPRODUCT(SUMIFS(TaxableValuation[Taxable Industrial],TaxableValuation[Dist],$C70:$E70,TaxableValuation[Tif_NonTIF],$A$4))</f>
        <v>0</v>
      </c>
      <c r="M70" s="8">
        <f>SUMPRODUCT(SUMIFS(TaxableValuation[Taxable Reserved],TaxableValuation[Dist],$C70:$E70,TaxableValuation[Tif_NonTIF],$A$4))</f>
        <v>0</v>
      </c>
      <c r="N70" s="8">
        <f>SUMPRODUCT(SUMIFS(TaxableValuation[Taxable Reserved2],TaxableValuation[Dist],$C70:$E70,TaxableValuation[Tif_NonTIF],$A$4))</f>
        <v>0</v>
      </c>
      <c r="O70" s="8">
        <f>SUMPRODUCT(SUMIFS(TaxableValuation[Taxable Railroads],TaxableValuation[Dist],$C70:$E70,TaxableValuation[Tif_NonTIF],$A$4))</f>
        <v>0</v>
      </c>
      <c r="P70" s="8">
        <f>SUMPRODUCT(SUMIFS(TaxableValuation[Taxable Utilities],TaxableValuation[Dist],$C70:$E70,TaxableValuation[Tif_NonTIF],$A$4))</f>
        <v>0</v>
      </c>
      <c r="Q70" s="8">
        <f>SUMPRODUCT(SUMIFS(TaxableValuation[Taxable Other],TaxableValuation[Dist],$C70:$E70,TaxableValuation[Tif_NonTIF],$A$4))</f>
        <v>0</v>
      </c>
      <c r="R70" s="8">
        <f>SUMPRODUCT(SUMIFS(TaxableValuation[Taxable Gross],TaxableValuation[Dist],$C70:$E70,TaxableValuation[Tif_NonTIF],$A$4))</f>
        <v>294675</v>
      </c>
      <c r="S70" s="8">
        <f>SUMPRODUCT(SUMIFS(TaxableValuation[Taxable Military Exempt],TaxableValuation[Dist],$C70:$E70,TaxableValuation[Tif_NonTIF],$A$4))</f>
        <v>0</v>
      </c>
      <c r="T70" s="8">
        <f>SUMPRODUCT(SUMIFS(TaxableValuation[Taxable Homestead Exempt],TaxableValuation[Dist],$C70:$E70,TaxableValuation[Tif_NonTIF],$A$4))</f>
        <v>0</v>
      </c>
      <c r="U70" s="8">
        <f>SUMPRODUCT(SUMIFS(TaxableValuation[Taxable Net],TaxableValuation[Dist],$C70:$E70,TaxableValuation[Tif_NonTIF],$A$4))</f>
        <v>294675</v>
      </c>
      <c r="V70" s="8">
        <f>SUMPRODUCT(SUMIFS(TaxableValuation[Taxable Gas &amp; Elec Utilities],TaxableValuation[Dist],$C70:$E70,TaxableValuation[Tif_NonTIF],$A$4))</f>
        <v>0</v>
      </c>
      <c r="W70" s="8">
        <f t="shared" si="0"/>
        <v>294675</v>
      </c>
    </row>
    <row r="71" spans="1:23" x14ac:dyDescent="0.25">
      <c r="A71">
        <f>'Assessed Non-TIF_Combined'!A71</f>
        <v>2026</v>
      </c>
      <c r="B71" t="str">
        <f>'Assessed Non-TIF_Combined'!B71</f>
        <v>10</v>
      </c>
      <c r="C71" t="str">
        <f>'Assessed Non-TIF_Combined'!C71</f>
        <v>1221</v>
      </c>
      <c r="D71" t="str">
        <f>'Assessed Non-TIF_Combined'!D71</f>
        <v>0216</v>
      </c>
      <c r="E71" t="str">
        <f>'Assessed Non-TIF_Combined'!E71</f>
        <v/>
      </c>
      <c r="F71" t="str">
        <f>'Assessed Non-TIF_Combined'!F71</f>
        <v>1221</v>
      </c>
      <c r="G71" t="str">
        <f>'Assessed Non-TIF_Combined'!G71</f>
        <v>Clear Creek-Amana</v>
      </c>
      <c r="H71" s="8">
        <f>SUMPRODUCT(SUMIFS(TaxableValuation[Taxable Residential],TaxableValuation[Dist],$C71:$E71,TaxableValuation[Tif_NonTIF],$A$4))</f>
        <v>84110582</v>
      </c>
      <c r="I71" s="8">
        <f>SUMPRODUCT(SUMIFS(TaxableValuation[Taxable Ag Land],TaxableValuation[Dist],$C71:$E71,TaxableValuation[Tif_NonTIF],$A$4))</f>
        <v>119282</v>
      </c>
      <c r="J71" s="8">
        <f>SUMPRODUCT(SUMIFS(TaxableValuation[Taxable Ag Building],TaxableValuation[Dist],$C71:$E71,TaxableValuation[Tif_NonTIF],$A$4))</f>
        <v>5141</v>
      </c>
      <c r="K71" s="8">
        <f>SUMPRODUCT(SUMIFS(TaxableValuation[Taxable Commercial],TaxableValuation[Dist],$C71:$E71,TaxableValuation[Tif_NonTIF],$A$4))</f>
        <v>272078445</v>
      </c>
      <c r="L71" s="8">
        <f>SUMPRODUCT(SUMIFS(TaxableValuation[Taxable Industrial],TaxableValuation[Dist],$C71:$E71,TaxableValuation[Tif_NonTIF],$A$4))</f>
        <v>2856018</v>
      </c>
      <c r="M71" s="8">
        <f>SUMPRODUCT(SUMIFS(TaxableValuation[Taxable Reserved],TaxableValuation[Dist],$C71:$E71,TaxableValuation[Tif_NonTIF],$A$4))</f>
        <v>0</v>
      </c>
      <c r="N71" s="8">
        <f>SUMPRODUCT(SUMIFS(TaxableValuation[Taxable Reserved2],TaxableValuation[Dist],$C71:$E71,TaxableValuation[Tif_NonTIF],$A$4))</f>
        <v>0</v>
      </c>
      <c r="O71" s="8">
        <f>SUMPRODUCT(SUMIFS(TaxableValuation[Taxable Railroads],TaxableValuation[Dist],$C71:$E71,TaxableValuation[Tif_NonTIF],$A$4))</f>
        <v>0</v>
      </c>
      <c r="P71" s="8">
        <f>SUMPRODUCT(SUMIFS(TaxableValuation[Taxable Utilities],TaxableValuation[Dist],$C71:$E71,TaxableValuation[Tif_NonTIF],$A$4))</f>
        <v>0</v>
      </c>
      <c r="Q71" s="8">
        <f>SUMPRODUCT(SUMIFS(TaxableValuation[Taxable Other],TaxableValuation[Dist],$C71:$E71,TaxableValuation[Tif_NonTIF],$A$4))</f>
        <v>0</v>
      </c>
      <c r="R71" s="8">
        <f>SUMPRODUCT(SUMIFS(TaxableValuation[Taxable Gross],TaxableValuation[Dist],$C71:$E71,TaxableValuation[Tif_NonTIF],$A$4))</f>
        <v>359169468</v>
      </c>
      <c r="S71" s="8">
        <f>SUMPRODUCT(SUMIFS(TaxableValuation[Taxable Military Exempt],TaxableValuation[Dist],$C71:$E71,TaxableValuation[Tif_NonTIF],$A$4))</f>
        <v>0</v>
      </c>
      <c r="T71" s="8">
        <f>SUMPRODUCT(SUMIFS(TaxableValuation[Taxable Homestead Exempt],TaxableValuation[Dist],$C71:$E71,TaxableValuation[Tif_NonTIF],$A$4))</f>
        <v>0</v>
      </c>
      <c r="U71" s="8">
        <f>SUMPRODUCT(SUMIFS(TaxableValuation[Taxable Net],TaxableValuation[Dist],$C71:$E71,TaxableValuation[Tif_NonTIF],$A$4))</f>
        <v>359169468</v>
      </c>
      <c r="V71" s="8">
        <f>SUMPRODUCT(SUMIFS(TaxableValuation[Taxable Gas &amp; Elec Utilities],TaxableValuation[Dist],$C71:$E71,TaxableValuation[Tif_NonTIF],$A$4))</f>
        <v>0</v>
      </c>
      <c r="W71" s="8">
        <f t="shared" si="0"/>
        <v>359169468</v>
      </c>
    </row>
    <row r="72" spans="1:23" x14ac:dyDescent="0.25">
      <c r="A72">
        <f>'Assessed Non-TIF_Combined'!A72</f>
        <v>2026</v>
      </c>
      <c r="B72" t="str">
        <f>'Assessed Non-TIF_Combined'!B72</f>
        <v>07</v>
      </c>
      <c r="C72" t="str">
        <f>'Assessed Non-TIF_Combined'!C72</f>
        <v>1233</v>
      </c>
      <c r="D72" t="str">
        <f>'Assessed Non-TIF_Combined'!D72</f>
        <v/>
      </c>
      <c r="E72" t="str">
        <f>'Assessed Non-TIF_Combined'!E72</f>
        <v/>
      </c>
      <c r="F72" t="str">
        <f>'Assessed Non-TIF_Combined'!F72</f>
        <v>1233</v>
      </c>
      <c r="G72" t="str">
        <f>'Assessed Non-TIF_Combined'!G72</f>
        <v>Clear Lake</v>
      </c>
      <c r="H72" s="8">
        <f>SUMPRODUCT(SUMIFS(TaxableValuation[Taxable Residential],TaxableValuation[Dist],$C72:$E72,TaxableValuation[Tif_NonTIF],$A$4))</f>
        <v>45043979</v>
      </c>
      <c r="I72" s="8">
        <f>SUMPRODUCT(SUMIFS(TaxableValuation[Taxable Ag Land],TaxableValuation[Dist],$C72:$E72,TaxableValuation[Tif_NonTIF],$A$4))</f>
        <v>0</v>
      </c>
      <c r="J72" s="8">
        <f>SUMPRODUCT(SUMIFS(TaxableValuation[Taxable Ag Building],TaxableValuation[Dist],$C72:$E72,TaxableValuation[Tif_NonTIF],$A$4))</f>
        <v>0</v>
      </c>
      <c r="K72" s="8">
        <f>SUMPRODUCT(SUMIFS(TaxableValuation[Taxable Commercial],TaxableValuation[Dist],$C72:$E72,TaxableValuation[Tif_NonTIF],$A$4))</f>
        <v>73086411</v>
      </c>
      <c r="L72" s="8">
        <f>SUMPRODUCT(SUMIFS(TaxableValuation[Taxable Industrial],TaxableValuation[Dist],$C72:$E72,TaxableValuation[Tif_NonTIF],$A$4))</f>
        <v>9140773</v>
      </c>
      <c r="M72" s="8">
        <f>SUMPRODUCT(SUMIFS(TaxableValuation[Taxable Reserved],TaxableValuation[Dist],$C72:$E72,TaxableValuation[Tif_NonTIF],$A$4))</f>
        <v>0</v>
      </c>
      <c r="N72" s="8">
        <f>SUMPRODUCT(SUMIFS(TaxableValuation[Taxable Reserved2],TaxableValuation[Dist],$C72:$E72,TaxableValuation[Tif_NonTIF],$A$4))</f>
        <v>0</v>
      </c>
      <c r="O72" s="8">
        <f>SUMPRODUCT(SUMIFS(TaxableValuation[Taxable Railroads],TaxableValuation[Dist],$C72:$E72,TaxableValuation[Tif_NonTIF],$A$4))</f>
        <v>0</v>
      </c>
      <c r="P72" s="8">
        <f>SUMPRODUCT(SUMIFS(TaxableValuation[Taxable Utilities],TaxableValuation[Dist],$C72:$E72,TaxableValuation[Tif_NonTIF],$A$4))</f>
        <v>0</v>
      </c>
      <c r="Q72" s="8">
        <f>SUMPRODUCT(SUMIFS(TaxableValuation[Taxable Other],TaxableValuation[Dist],$C72:$E72,TaxableValuation[Tif_NonTIF],$A$4))</f>
        <v>0</v>
      </c>
      <c r="R72" s="8">
        <f>SUMPRODUCT(SUMIFS(TaxableValuation[Taxable Gross],TaxableValuation[Dist],$C72:$E72,TaxableValuation[Tif_NonTIF],$A$4))</f>
        <v>127271163</v>
      </c>
      <c r="S72" s="8">
        <f>SUMPRODUCT(SUMIFS(TaxableValuation[Taxable Military Exempt],TaxableValuation[Dist],$C72:$E72,TaxableValuation[Tif_NonTIF],$A$4))</f>
        <v>0</v>
      </c>
      <c r="T72" s="8">
        <f>SUMPRODUCT(SUMIFS(TaxableValuation[Taxable Homestead Exempt],TaxableValuation[Dist],$C72:$E72,TaxableValuation[Tif_NonTIF],$A$4))</f>
        <v>0</v>
      </c>
      <c r="U72" s="8">
        <f>SUMPRODUCT(SUMIFS(TaxableValuation[Taxable Net],TaxableValuation[Dist],$C72:$E72,TaxableValuation[Tif_NonTIF],$A$4))</f>
        <v>127271163</v>
      </c>
      <c r="V72" s="8">
        <f>SUMPRODUCT(SUMIFS(TaxableValuation[Taxable Gas &amp; Elec Utilities],TaxableValuation[Dist],$C72:$E72,TaxableValuation[Tif_NonTIF],$A$4))</f>
        <v>0</v>
      </c>
      <c r="W72" s="8">
        <f t="shared" ref="W72:W135" si="1">SUM(U72:V72)</f>
        <v>127271163</v>
      </c>
    </row>
    <row r="73" spans="1:23" x14ac:dyDescent="0.25">
      <c r="A73">
        <f>'Assessed Non-TIF_Combined'!A73</f>
        <v>2026</v>
      </c>
      <c r="B73" t="str">
        <f>'Assessed Non-TIF_Combined'!B73</f>
        <v>09</v>
      </c>
      <c r="C73" t="str">
        <f>'Assessed Non-TIF_Combined'!C73</f>
        <v>1278</v>
      </c>
      <c r="D73" t="str">
        <f>'Assessed Non-TIF_Combined'!D73</f>
        <v/>
      </c>
      <c r="E73" t="str">
        <f>'Assessed Non-TIF_Combined'!E73</f>
        <v/>
      </c>
      <c r="F73" t="str">
        <f>'Assessed Non-TIF_Combined'!F73</f>
        <v>1278</v>
      </c>
      <c r="G73" t="str">
        <f>'Assessed Non-TIF_Combined'!G73</f>
        <v>Clinton</v>
      </c>
      <c r="H73" s="8">
        <f>SUMPRODUCT(SUMIFS(TaxableValuation[Taxable Residential],TaxableValuation[Dist],$C73:$E73,TaxableValuation[Tif_NonTIF],$A$4))</f>
        <v>7418348</v>
      </c>
      <c r="I73" s="8">
        <f>SUMPRODUCT(SUMIFS(TaxableValuation[Taxable Ag Land],TaxableValuation[Dist],$C73:$E73,TaxableValuation[Tif_NonTIF],$A$4))</f>
        <v>0</v>
      </c>
      <c r="J73" s="8">
        <f>SUMPRODUCT(SUMIFS(TaxableValuation[Taxable Ag Building],TaxableValuation[Dist],$C73:$E73,TaxableValuation[Tif_NonTIF],$A$4))</f>
        <v>0</v>
      </c>
      <c r="K73" s="8">
        <f>SUMPRODUCT(SUMIFS(TaxableValuation[Taxable Commercial],TaxableValuation[Dist],$C73:$E73,TaxableValuation[Tif_NonTIF],$A$4))</f>
        <v>1551299</v>
      </c>
      <c r="L73" s="8">
        <f>SUMPRODUCT(SUMIFS(TaxableValuation[Taxable Industrial],TaxableValuation[Dist],$C73:$E73,TaxableValuation[Tif_NonTIF],$A$4))</f>
        <v>0</v>
      </c>
      <c r="M73" s="8">
        <f>SUMPRODUCT(SUMIFS(TaxableValuation[Taxable Reserved],TaxableValuation[Dist],$C73:$E73,TaxableValuation[Tif_NonTIF],$A$4))</f>
        <v>0</v>
      </c>
      <c r="N73" s="8">
        <f>SUMPRODUCT(SUMIFS(TaxableValuation[Taxable Reserved2],TaxableValuation[Dist],$C73:$E73,TaxableValuation[Tif_NonTIF],$A$4))</f>
        <v>0</v>
      </c>
      <c r="O73" s="8">
        <f>SUMPRODUCT(SUMIFS(TaxableValuation[Taxable Railroads],TaxableValuation[Dist],$C73:$E73,TaxableValuation[Tif_NonTIF],$A$4))</f>
        <v>0</v>
      </c>
      <c r="P73" s="8">
        <f>SUMPRODUCT(SUMIFS(TaxableValuation[Taxable Utilities],TaxableValuation[Dist],$C73:$E73,TaxableValuation[Tif_NonTIF],$A$4))</f>
        <v>0</v>
      </c>
      <c r="Q73" s="8">
        <f>SUMPRODUCT(SUMIFS(TaxableValuation[Taxable Other],TaxableValuation[Dist],$C73:$E73,TaxableValuation[Tif_NonTIF],$A$4))</f>
        <v>0</v>
      </c>
      <c r="R73" s="8">
        <f>SUMPRODUCT(SUMIFS(TaxableValuation[Taxable Gross],TaxableValuation[Dist],$C73:$E73,TaxableValuation[Tif_NonTIF],$A$4))</f>
        <v>8969647</v>
      </c>
      <c r="S73" s="8">
        <f>SUMPRODUCT(SUMIFS(TaxableValuation[Taxable Military Exempt],TaxableValuation[Dist],$C73:$E73,TaxableValuation[Tif_NonTIF],$A$4))</f>
        <v>16000</v>
      </c>
      <c r="T73" s="8">
        <f>SUMPRODUCT(SUMIFS(TaxableValuation[Taxable Homestead Exempt],TaxableValuation[Dist],$C73:$E73,TaxableValuation[Tif_NonTIF],$A$4))</f>
        <v>97500</v>
      </c>
      <c r="U73" s="8">
        <f>SUMPRODUCT(SUMIFS(TaxableValuation[Taxable Net],TaxableValuation[Dist],$C73:$E73,TaxableValuation[Tif_NonTIF],$A$4))</f>
        <v>8856147</v>
      </c>
      <c r="V73" s="8">
        <f>SUMPRODUCT(SUMIFS(TaxableValuation[Taxable Gas &amp; Elec Utilities],TaxableValuation[Dist],$C73:$E73,TaxableValuation[Tif_NonTIF],$A$4))</f>
        <v>0</v>
      </c>
      <c r="W73" s="8">
        <f t="shared" si="1"/>
        <v>8856147</v>
      </c>
    </row>
    <row r="74" spans="1:23" x14ac:dyDescent="0.25">
      <c r="A74">
        <f>'Assessed Non-TIF_Combined'!A74</f>
        <v>2026</v>
      </c>
      <c r="B74" t="str">
        <f>'Assessed Non-TIF_Combined'!B74</f>
        <v>11</v>
      </c>
      <c r="C74" t="str">
        <f>'Assessed Non-TIF_Combined'!C74</f>
        <v>1332</v>
      </c>
      <c r="D74" t="str">
        <f>'Assessed Non-TIF_Combined'!D74</f>
        <v/>
      </c>
      <c r="E74" t="str">
        <f>'Assessed Non-TIF_Combined'!E74</f>
        <v/>
      </c>
      <c r="F74" t="str">
        <f>'Assessed Non-TIF_Combined'!F74</f>
        <v>1332</v>
      </c>
      <c r="G74" t="str">
        <f>'Assessed Non-TIF_Combined'!G74</f>
        <v>Colfax-Mingo</v>
      </c>
      <c r="H74" s="8">
        <f>SUMPRODUCT(SUMIFS(TaxableValuation[Taxable Residential],TaxableValuation[Dist],$C74:$E74,TaxableValuation[Tif_NonTIF],$A$4))</f>
        <v>373209</v>
      </c>
      <c r="I74" s="8">
        <f>SUMPRODUCT(SUMIFS(TaxableValuation[Taxable Ag Land],TaxableValuation[Dist],$C74:$E74,TaxableValuation[Tif_NonTIF],$A$4))</f>
        <v>0</v>
      </c>
      <c r="J74" s="8">
        <f>SUMPRODUCT(SUMIFS(TaxableValuation[Taxable Ag Building],TaxableValuation[Dist],$C74:$E74,TaxableValuation[Tif_NonTIF],$A$4))</f>
        <v>0</v>
      </c>
      <c r="K74" s="8">
        <f>SUMPRODUCT(SUMIFS(TaxableValuation[Taxable Commercial],TaxableValuation[Dist],$C74:$E74,TaxableValuation[Tif_NonTIF],$A$4))</f>
        <v>140501</v>
      </c>
      <c r="L74" s="8">
        <f>SUMPRODUCT(SUMIFS(TaxableValuation[Taxable Industrial],TaxableValuation[Dist],$C74:$E74,TaxableValuation[Tif_NonTIF],$A$4))</f>
        <v>0</v>
      </c>
      <c r="M74" s="8">
        <f>SUMPRODUCT(SUMIFS(TaxableValuation[Taxable Reserved],TaxableValuation[Dist],$C74:$E74,TaxableValuation[Tif_NonTIF],$A$4))</f>
        <v>0</v>
      </c>
      <c r="N74" s="8">
        <f>SUMPRODUCT(SUMIFS(TaxableValuation[Taxable Reserved2],TaxableValuation[Dist],$C74:$E74,TaxableValuation[Tif_NonTIF],$A$4))</f>
        <v>0</v>
      </c>
      <c r="O74" s="8">
        <f>SUMPRODUCT(SUMIFS(TaxableValuation[Taxable Railroads],TaxableValuation[Dist],$C74:$E74,TaxableValuation[Tif_NonTIF],$A$4))</f>
        <v>0</v>
      </c>
      <c r="P74" s="8">
        <f>SUMPRODUCT(SUMIFS(TaxableValuation[Taxable Utilities],TaxableValuation[Dist],$C74:$E74,TaxableValuation[Tif_NonTIF],$A$4))</f>
        <v>0</v>
      </c>
      <c r="Q74" s="8">
        <f>SUMPRODUCT(SUMIFS(TaxableValuation[Taxable Other],TaxableValuation[Dist],$C74:$E74,TaxableValuation[Tif_NonTIF],$A$4))</f>
        <v>0</v>
      </c>
      <c r="R74" s="8">
        <f>SUMPRODUCT(SUMIFS(TaxableValuation[Taxable Gross],TaxableValuation[Dist],$C74:$E74,TaxableValuation[Tif_NonTIF],$A$4))</f>
        <v>513710</v>
      </c>
      <c r="S74" s="8">
        <f>SUMPRODUCT(SUMIFS(TaxableValuation[Taxable Military Exempt],TaxableValuation[Dist],$C74:$E74,TaxableValuation[Tif_NonTIF],$A$4))</f>
        <v>0</v>
      </c>
      <c r="T74" s="8">
        <f>SUMPRODUCT(SUMIFS(TaxableValuation[Taxable Homestead Exempt],TaxableValuation[Dist],$C74:$E74,TaxableValuation[Tif_NonTIF],$A$4))</f>
        <v>0</v>
      </c>
      <c r="U74" s="8">
        <f>SUMPRODUCT(SUMIFS(TaxableValuation[Taxable Net],TaxableValuation[Dist],$C74:$E74,TaxableValuation[Tif_NonTIF],$A$4))</f>
        <v>513710</v>
      </c>
      <c r="V74" s="8">
        <f>SUMPRODUCT(SUMIFS(TaxableValuation[Taxable Gas &amp; Elec Utilities],TaxableValuation[Dist],$C74:$E74,TaxableValuation[Tif_NonTIF],$A$4))</f>
        <v>0</v>
      </c>
      <c r="W74" s="8">
        <f t="shared" si="1"/>
        <v>513710</v>
      </c>
    </row>
    <row r="75" spans="1:23" x14ac:dyDescent="0.25">
      <c r="A75">
        <f>'Assessed Non-TIF_Combined'!A75</f>
        <v>2026</v>
      </c>
      <c r="B75" t="str">
        <f>'Assessed Non-TIF_Combined'!B75</f>
        <v>10</v>
      </c>
      <c r="C75" t="str">
        <f>'Assessed Non-TIF_Combined'!C75</f>
        <v>1337</v>
      </c>
      <c r="D75" t="str">
        <f>'Assessed Non-TIF_Combined'!D75</f>
        <v/>
      </c>
      <c r="E75" t="str">
        <f>'Assessed Non-TIF_Combined'!E75</f>
        <v/>
      </c>
      <c r="F75" t="str">
        <f>'Assessed Non-TIF_Combined'!F75</f>
        <v>1337</v>
      </c>
      <c r="G75" t="str">
        <f>'Assessed Non-TIF_Combined'!G75</f>
        <v>College Community</v>
      </c>
      <c r="H75" s="8">
        <f>SUMPRODUCT(SUMIFS(TaxableValuation[Taxable Residential],TaxableValuation[Dist],$C75:$E75,TaxableValuation[Tif_NonTIF],$A$4))</f>
        <v>73732259</v>
      </c>
      <c r="I75" s="8">
        <f>SUMPRODUCT(SUMIFS(TaxableValuation[Taxable Ag Land],TaxableValuation[Dist],$C75:$E75,TaxableValuation[Tif_NonTIF],$A$4))</f>
        <v>831</v>
      </c>
      <c r="J75" s="8">
        <f>SUMPRODUCT(SUMIFS(TaxableValuation[Taxable Ag Building],TaxableValuation[Dist],$C75:$E75,TaxableValuation[Tif_NonTIF],$A$4))</f>
        <v>8197</v>
      </c>
      <c r="K75" s="8">
        <f>SUMPRODUCT(SUMIFS(TaxableValuation[Taxable Commercial],TaxableValuation[Dist],$C75:$E75,TaxableValuation[Tif_NonTIF],$A$4))</f>
        <v>156329673</v>
      </c>
      <c r="L75" s="8">
        <f>SUMPRODUCT(SUMIFS(TaxableValuation[Taxable Industrial],TaxableValuation[Dist],$C75:$E75,TaxableValuation[Tif_NonTIF],$A$4))</f>
        <v>16367935</v>
      </c>
      <c r="M75" s="8">
        <f>SUMPRODUCT(SUMIFS(TaxableValuation[Taxable Reserved],TaxableValuation[Dist],$C75:$E75,TaxableValuation[Tif_NonTIF],$A$4))</f>
        <v>0</v>
      </c>
      <c r="N75" s="8">
        <f>SUMPRODUCT(SUMIFS(TaxableValuation[Taxable Reserved2],TaxableValuation[Dist],$C75:$E75,TaxableValuation[Tif_NonTIF],$A$4))</f>
        <v>0</v>
      </c>
      <c r="O75" s="8">
        <f>SUMPRODUCT(SUMIFS(TaxableValuation[Taxable Railroads],TaxableValuation[Dist],$C75:$E75,TaxableValuation[Tif_NonTIF],$A$4))</f>
        <v>0</v>
      </c>
      <c r="P75" s="8">
        <f>SUMPRODUCT(SUMIFS(TaxableValuation[Taxable Utilities],TaxableValuation[Dist],$C75:$E75,TaxableValuation[Tif_NonTIF],$A$4))</f>
        <v>0</v>
      </c>
      <c r="Q75" s="8">
        <f>SUMPRODUCT(SUMIFS(TaxableValuation[Taxable Other],TaxableValuation[Dist],$C75:$E75,TaxableValuation[Tif_NonTIF],$A$4))</f>
        <v>0</v>
      </c>
      <c r="R75" s="8">
        <f>SUMPRODUCT(SUMIFS(TaxableValuation[Taxable Gross],TaxableValuation[Dist],$C75:$E75,TaxableValuation[Tif_NonTIF],$A$4))</f>
        <v>246438895</v>
      </c>
      <c r="S75" s="8">
        <f>SUMPRODUCT(SUMIFS(TaxableValuation[Taxable Military Exempt],TaxableValuation[Dist],$C75:$E75,TaxableValuation[Tif_NonTIF],$A$4))</f>
        <v>4000</v>
      </c>
      <c r="T75" s="8">
        <f>SUMPRODUCT(SUMIFS(TaxableValuation[Taxable Homestead Exempt],TaxableValuation[Dist],$C75:$E75,TaxableValuation[Tif_NonTIF],$A$4))</f>
        <v>58500</v>
      </c>
      <c r="U75" s="8">
        <f>SUMPRODUCT(SUMIFS(TaxableValuation[Taxable Net],TaxableValuation[Dist],$C75:$E75,TaxableValuation[Tif_NonTIF],$A$4))</f>
        <v>246376395</v>
      </c>
      <c r="V75" s="8">
        <f>SUMPRODUCT(SUMIFS(TaxableValuation[Taxable Gas &amp; Elec Utilities],TaxableValuation[Dist],$C75:$E75,TaxableValuation[Tif_NonTIF],$A$4))</f>
        <v>0</v>
      </c>
      <c r="W75" s="8">
        <f t="shared" si="1"/>
        <v>246376395</v>
      </c>
    </row>
    <row r="76" spans="1:23" x14ac:dyDescent="0.25">
      <c r="A76">
        <f>'Assessed Non-TIF_Combined'!A76</f>
        <v>2026</v>
      </c>
      <c r="B76" t="str">
        <f>'Assessed Non-TIF_Combined'!B76</f>
        <v>11</v>
      </c>
      <c r="C76" t="str">
        <f>'Assessed Non-TIF_Combined'!C76</f>
        <v>1350</v>
      </c>
      <c r="D76" t="str">
        <f>'Assessed Non-TIF_Combined'!D76</f>
        <v/>
      </c>
      <c r="E76" t="str">
        <f>'Assessed Non-TIF_Combined'!E76</f>
        <v/>
      </c>
      <c r="F76" t="str">
        <f>'Assessed Non-TIF_Combined'!F76</f>
        <v>1350</v>
      </c>
      <c r="G76" t="str">
        <f>'Assessed Non-TIF_Combined'!G76</f>
        <v>Collins-Maxwell</v>
      </c>
      <c r="H76" s="8">
        <f>SUMPRODUCT(SUMIFS(TaxableValuation[Taxable Residential],TaxableValuation[Dist],$C76:$E76,TaxableValuation[Tif_NonTIF],$A$4))</f>
        <v>608786</v>
      </c>
      <c r="I76" s="8">
        <f>SUMPRODUCT(SUMIFS(TaxableValuation[Taxable Ag Land],TaxableValuation[Dist],$C76:$E76,TaxableValuation[Tif_NonTIF],$A$4))</f>
        <v>0</v>
      </c>
      <c r="J76" s="8">
        <f>SUMPRODUCT(SUMIFS(TaxableValuation[Taxable Ag Building],TaxableValuation[Dist],$C76:$E76,TaxableValuation[Tif_NonTIF],$A$4))</f>
        <v>0</v>
      </c>
      <c r="K76" s="8">
        <f>SUMPRODUCT(SUMIFS(TaxableValuation[Taxable Commercial],TaxableValuation[Dist],$C76:$E76,TaxableValuation[Tif_NonTIF],$A$4))</f>
        <v>6315309</v>
      </c>
      <c r="L76" s="8">
        <f>SUMPRODUCT(SUMIFS(TaxableValuation[Taxable Industrial],TaxableValuation[Dist],$C76:$E76,TaxableValuation[Tif_NonTIF],$A$4))</f>
        <v>0</v>
      </c>
      <c r="M76" s="8">
        <f>SUMPRODUCT(SUMIFS(TaxableValuation[Taxable Reserved],TaxableValuation[Dist],$C76:$E76,TaxableValuation[Tif_NonTIF],$A$4))</f>
        <v>0</v>
      </c>
      <c r="N76" s="8">
        <f>SUMPRODUCT(SUMIFS(TaxableValuation[Taxable Reserved2],TaxableValuation[Dist],$C76:$E76,TaxableValuation[Tif_NonTIF],$A$4))</f>
        <v>0</v>
      </c>
      <c r="O76" s="8">
        <f>SUMPRODUCT(SUMIFS(TaxableValuation[Taxable Railroads],TaxableValuation[Dist],$C76:$E76,TaxableValuation[Tif_NonTIF],$A$4))</f>
        <v>0</v>
      </c>
      <c r="P76" s="8">
        <f>SUMPRODUCT(SUMIFS(TaxableValuation[Taxable Utilities],TaxableValuation[Dist],$C76:$E76,TaxableValuation[Tif_NonTIF],$A$4))</f>
        <v>0</v>
      </c>
      <c r="Q76" s="8">
        <f>SUMPRODUCT(SUMIFS(TaxableValuation[Taxable Other],TaxableValuation[Dist],$C76:$E76,TaxableValuation[Tif_NonTIF],$A$4))</f>
        <v>0</v>
      </c>
      <c r="R76" s="8">
        <f>SUMPRODUCT(SUMIFS(TaxableValuation[Taxable Gross],TaxableValuation[Dist],$C76:$E76,TaxableValuation[Tif_NonTIF],$A$4))</f>
        <v>6924095</v>
      </c>
      <c r="S76" s="8">
        <f>SUMPRODUCT(SUMIFS(TaxableValuation[Taxable Military Exempt],TaxableValuation[Dist],$C76:$E76,TaxableValuation[Tif_NonTIF],$A$4))</f>
        <v>0</v>
      </c>
      <c r="T76" s="8">
        <f>SUMPRODUCT(SUMIFS(TaxableValuation[Taxable Homestead Exempt],TaxableValuation[Dist],$C76:$E76,TaxableValuation[Tif_NonTIF],$A$4))</f>
        <v>6500</v>
      </c>
      <c r="U76" s="8">
        <f>SUMPRODUCT(SUMIFS(TaxableValuation[Taxable Net],TaxableValuation[Dist],$C76:$E76,TaxableValuation[Tif_NonTIF],$A$4))</f>
        <v>6917595</v>
      </c>
      <c r="V76" s="8">
        <f>SUMPRODUCT(SUMIFS(TaxableValuation[Taxable Gas &amp; Elec Utilities],TaxableValuation[Dist],$C76:$E76,TaxableValuation[Tif_NonTIF],$A$4))</f>
        <v>0</v>
      </c>
      <c r="W76" s="8">
        <f t="shared" si="1"/>
        <v>6917595</v>
      </c>
    </row>
    <row r="77" spans="1:23" x14ac:dyDescent="0.25">
      <c r="A77">
        <f>'Assessed Non-TIF_Combined'!A77</f>
        <v>2026</v>
      </c>
      <c r="B77" t="str">
        <f>'Assessed Non-TIF_Combined'!B77</f>
        <v>11</v>
      </c>
      <c r="C77" t="str">
        <f>'Assessed Non-TIF_Combined'!C77</f>
        <v>1359</v>
      </c>
      <c r="D77" t="str">
        <f>'Assessed Non-TIF_Combined'!D77</f>
        <v/>
      </c>
      <c r="E77" t="str">
        <f>'Assessed Non-TIF_Combined'!E77</f>
        <v/>
      </c>
      <c r="F77" t="str">
        <f>'Assessed Non-TIF_Combined'!F77</f>
        <v>1359</v>
      </c>
      <c r="G77" t="str">
        <f>'Assessed Non-TIF_Combined'!G77</f>
        <v>Colo-Nesco</v>
      </c>
      <c r="H77" s="8">
        <f>SUMPRODUCT(SUMIFS(TaxableValuation[Taxable Residential],TaxableValuation[Dist],$C77:$E77,TaxableValuation[Tif_NonTIF],$A$4))</f>
        <v>4800489</v>
      </c>
      <c r="I77" s="8">
        <f>SUMPRODUCT(SUMIFS(TaxableValuation[Taxable Ag Land],TaxableValuation[Dist],$C77:$E77,TaxableValuation[Tif_NonTIF],$A$4))</f>
        <v>0</v>
      </c>
      <c r="J77" s="8">
        <f>SUMPRODUCT(SUMIFS(TaxableValuation[Taxable Ag Building],TaxableValuation[Dist],$C77:$E77,TaxableValuation[Tif_NonTIF],$A$4))</f>
        <v>0</v>
      </c>
      <c r="K77" s="8">
        <f>SUMPRODUCT(SUMIFS(TaxableValuation[Taxable Commercial],TaxableValuation[Dist],$C77:$E77,TaxableValuation[Tif_NonTIF],$A$4))</f>
        <v>485478</v>
      </c>
      <c r="L77" s="8">
        <f>SUMPRODUCT(SUMIFS(TaxableValuation[Taxable Industrial],TaxableValuation[Dist],$C77:$E77,TaxableValuation[Tif_NonTIF],$A$4))</f>
        <v>30446385</v>
      </c>
      <c r="M77" s="8">
        <f>SUMPRODUCT(SUMIFS(TaxableValuation[Taxable Reserved],TaxableValuation[Dist],$C77:$E77,TaxableValuation[Tif_NonTIF],$A$4))</f>
        <v>0</v>
      </c>
      <c r="N77" s="8">
        <f>SUMPRODUCT(SUMIFS(TaxableValuation[Taxable Reserved2],TaxableValuation[Dist],$C77:$E77,TaxableValuation[Tif_NonTIF],$A$4))</f>
        <v>0</v>
      </c>
      <c r="O77" s="8">
        <f>SUMPRODUCT(SUMIFS(TaxableValuation[Taxable Railroads],TaxableValuation[Dist],$C77:$E77,TaxableValuation[Tif_NonTIF],$A$4))</f>
        <v>0</v>
      </c>
      <c r="P77" s="8">
        <f>SUMPRODUCT(SUMIFS(TaxableValuation[Taxable Utilities],TaxableValuation[Dist],$C77:$E77,TaxableValuation[Tif_NonTIF],$A$4))</f>
        <v>0</v>
      </c>
      <c r="Q77" s="8">
        <f>SUMPRODUCT(SUMIFS(TaxableValuation[Taxable Other],TaxableValuation[Dist],$C77:$E77,TaxableValuation[Tif_NonTIF],$A$4))</f>
        <v>0</v>
      </c>
      <c r="R77" s="8">
        <f>SUMPRODUCT(SUMIFS(TaxableValuation[Taxable Gross],TaxableValuation[Dist],$C77:$E77,TaxableValuation[Tif_NonTIF],$A$4))</f>
        <v>35732352</v>
      </c>
      <c r="S77" s="8">
        <f>SUMPRODUCT(SUMIFS(TaxableValuation[Taxable Military Exempt],TaxableValuation[Dist],$C77:$E77,TaxableValuation[Tif_NonTIF],$A$4))</f>
        <v>0</v>
      </c>
      <c r="T77" s="8">
        <f>SUMPRODUCT(SUMIFS(TaxableValuation[Taxable Homestead Exempt],TaxableValuation[Dist],$C77:$E77,TaxableValuation[Tif_NonTIF],$A$4))</f>
        <v>0</v>
      </c>
      <c r="U77" s="8">
        <f>SUMPRODUCT(SUMIFS(TaxableValuation[Taxable Net],TaxableValuation[Dist],$C77:$E77,TaxableValuation[Tif_NonTIF],$A$4))</f>
        <v>35732352</v>
      </c>
      <c r="V77" s="8">
        <f>SUMPRODUCT(SUMIFS(TaxableValuation[Taxable Gas &amp; Elec Utilities],TaxableValuation[Dist],$C77:$E77,TaxableValuation[Tif_NonTIF],$A$4))</f>
        <v>0</v>
      </c>
      <c r="W77" s="8">
        <f t="shared" si="1"/>
        <v>35732352</v>
      </c>
    </row>
    <row r="78" spans="1:23" x14ac:dyDescent="0.25">
      <c r="A78">
        <f>'Assessed Non-TIF_Combined'!A78</f>
        <v>2026</v>
      </c>
      <c r="B78" t="str">
        <f>'Assessed Non-TIF_Combined'!B78</f>
        <v>09</v>
      </c>
      <c r="C78" t="str">
        <f>'Assessed Non-TIF_Combined'!C78</f>
        <v>1368</v>
      </c>
      <c r="D78" t="str">
        <f>'Assessed Non-TIF_Combined'!D78</f>
        <v/>
      </c>
      <c r="E78" t="str">
        <f>'Assessed Non-TIF_Combined'!E78</f>
        <v/>
      </c>
      <c r="F78" t="str">
        <f>'Assessed Non-TIF_Combined'!F78</f>
        <v>1368</v>
      </c>
      <c r="G78" t="str">
        <f>'Assessed Non-TIF_Combined'!G78</f>
        <v>Columbus</v>
      </c>
      <c r="H78" s="8">
        <f>SUMPRODUCT(SUMIFS(TaxableValuation[Taxable Residential],TaxableValuation[Dist],$C78:$E78,TaxableValuation[Tif_NonTIF],$A$4))</f>
        <v>1186671</v>
      </c>
      <c r="I78" s="8">
        <f>SUMPRODUCT(SUMIFS(TaxableValuation[Taxable Ag Land],TaxableValuation[Dist],$C78:$E78,TaxableValuation[Tif_NonTIF],$A$4))</f>
        <v>0</v>
      </c>
      <c r="J78" s="8">
        <f>SUMPRODUCT(SUMIFS(TaxableValuation[Taxable Ag Building],TaxableValuation[Dist],$C78:$E78,TaxableValuation[Tif_NonTIF],$A$4))</f>
        <v>0</v>
      </c>
      <c r="K78" s="8">
        <f>SUMPRODUCT(SUMIFS(TaxableValuation[Taxable Commercial],TaxableValuation[Dist],$C78:$E78,TaxableValuation[Tif_NonTIF],$A$4))</f>
        <v>0</v>
      </c>
      <c r="L78" s="8">
        <f>SUMPRODUCT(SUMIFS(TaxableValuation[Taxable Industrial],TaxableValuation[Dist],$C78:$E78,TaxableValuation[Tif_NonTIF],$A$4))</f>
        <v>0</v>
      </c>
      <c r="M78" s="8">
        <f>SUMPRODUCT(SUMIFS(TaxableValuation[Taxable Reserved],TaxableValuation[Dist],$C78:$E78,TaxableValuation[Tif_NonTIF],$A$4))</f>
        <v>0</v>
      </c>
      <c r="N78" s="8">
        <f>SUMPRODUCT(SUMIFS(TaxableValuation[Taxable Reserved2],TaxableValuation[Dist],$C78:$E78,TaxableValuation[Tif_NonTIF],$A$4))</f>
        <v>0</v>
      </c>
      <c r="O78" s="8">
        <f>SUMPRODUCT(SUMIFS(TaxableValuation[Taxable Railroads],TaxableValuation[Dist],$C78:$E78,TaxableValuation[Tif_NonTIF],$A$4))</f>
        <v>0</v>
      </c>
      <c r="P78" s="8">
        <f>SUMPRODUCT(SUMIFS(TaxableValuation[Taxable Utilities],TaxableValuation[Dist],$C78:$E78,TaxableValuation[Tif_NonTIF],$A$4))</f>
        <v>0</v>
      </c>
      <c r="Q78" s="8">
        <f>SUMPRODUCT(SUMIFS(TaxableValuation[Taxable Other],TaxableValuation[Dist],$C78:$E78,TaxableValuation[Tif_NonTIF],$A$4))</f>
        <v>0</v>
      </c>
      <c r="R78" s="8">
        <f>SUMPRODUCT(SUMIFS(TaxableValuation[Taxable Gross],TaxableValuation[Dist],$C78:$E78,TaxableValuation[Tif_NonTIF],$A$4))</f>
        <v>1186671</v>
      </c>
      <c r="S78" s="8">
        <f>SUMPRODUCT(SUMIFS(TaxableValuation[Taxable Military Exempt],TaxableValuation[Dist],$C78:$E78,TaxableValuation[Tif_NonTIF],$A$4))</f>
        <v>4000</v>
      </c>
      <c r="T78" s="8">
        <f>SUMPRODUCT(SUMIFS(TaxableValuation[Taxable Homestead Exempt],TaxableValuation[Dist],$C78:$E78,TaxableValuation[Tif_NonTIF],$A$4))</f>
        <v>6500</v>
      </c>
      <c r="U78" s="8">
        <f>SUMPRODUCT(SUMIFS(TaxableValuation[Taxable Net],TaxableValuation[Dist],$C78:$E78,TaxableValuation[Tif_NonTIF],$A$4))</f>
        <v>1176171</v>
      </c>
      <c r="V78" s="8">
        <f>SUMPRODUCT(SUMIFS(TaxableValuation[Taxable Gas &amp; Elec Utilities],TaxableValuation[Dist],$C78:$E78,TaxableValuation[Tif_NonTIF],$A$4))</f>
        <v>0</v>
      </c>
      <c r="W78" s="8">
        <f t="shared" si="1"/>
        <v>1176171</v>
      </c>
    </row>
    <row r="79" spans="1:23" x14ac:dyDescent="0.25">
      <c r="A79">
        <f>'Assessed Non-TIF_Combined'!A79</f>
        <v>2026</v>
      </c>
      <c r="B79" t="str">
        <f>'Assessed Non-TIF_Combined'!B79</f>
        <v>11</v>
      </c>
      <c r="C79" t="str">
        <f>'Assessed Non-TIF_Combined'!C79</f>
        <v>1413</v>
      </c>
      <c r="D79" t="str">
        <f>'Assessed Non-TIF_Combined'!D79</f>
        <v/>
      </c>
      <c r="E79" t="str">
        <f>'Assessed Non-TIF_Combined'!E79</f>
        <v/>
      </c>
      <c r="F79" t="str">
        <f>'Assessed Non-TIF_Combined'!F79</f>
        <v>1413</v>
      </c>
      <c r="G79" t="str">
        <f>'Assessed Non-TIF_Combined'!G79</f>
        <v>Coon Rapids-Bayard</v>
      </c>
      <c r="H79" s="8">
        <f>SUMPRODUCT(SUMIFS(TaxableValuation[Taxable Residential],TaxableValuation[Dist],$C79:$E79,TaxableValuation[Tif_NonTIF],$A$4))</f>
        <v>2144158</v>
      </c>
      <c r="I79" s="8">
        <f>SUMPRODUCT(SUMIFS(TaxableValuation[Taxable Ag Land],TaxableValuation[Dist],$C79:$E79,TaxableValuation[Tif_NonTIF],$A$4))</f>
        <v>0</v>
      </c>
      <c r="J79" s="8">
        <f>SUMPRODUCT(SUMIFS(TaxableValuation[Taxable Ag Building],TaxableValuation[Dist],$C79:$E79,TaxableValuation[Tif_NonTIF],$A$4))</f>
        <v>0</v>
      </c>
      <c r="K79" s="8">
        <f>SUMPRODUCT(SUMIFS(TaxableValuation[Taxable Commercial],TaxableValuation[Dist],$C79:$E79,TaxableValuation[Tif_NonTIF],$A$4))</f>
        <v>2976659</v>
      </c>
      <c r="L79" s="8">
        <f>SUMPRODUCT(SUMIFS(TaxableValuation[Taxable Industrial],TaxableValuation[Dist],$C79:$E79,TaxableValuation[Tif_NonTIF],$A$4))</f>
        <v>500088</v>
      </c>
      <c r="M79" s="8">
        <f>SUMPRODUCT(SUMIFS(TaxableValuation[Taxable Reserved],TaxableValuation[Dist],$C79:$E79,TaxableValuation[Tif_NonTIF],$A$4))</f>
        <v>0</v>
      </c>
      <c r="N79" s="8">
        <f>SUMPRODUCT(SUMIFS(TaxableValuation[Taxable Reserved2],TaxableValuation[Dist],$C79:$E79,TaxableValuation[Tif_NonTIF],$A$4))</f>
        <v>0</v>
      </c>
      <c r="O79" s="8">
        <f>SUMPRODUCT(SUMIFS(TaxableValuation[Taxable Railroads],TaxableValuation[Dist],$C79:$E79,TaxableValuation[Tif_NonTIF],$A$4))</f>
        <v>0</v>
      </c>
      <c r="P79" s="8">
        <f>SUMPRODUCT(SUMIFS(TaxableValuation[Taxable Utilities],TaxableValuation[Dist],$C79:$E79,TaxableValuation[Tif_NonTIF],$A$4))</f>
        <v>0</v>
      </c>
      <c r="Q79" s="8">
        <f>SUMPRODUCT(SUMIFS(TaxableValuation[Taxable Other],TaxableValuation[Dist],$C79:$E79,TaxableValuation[Tif_NonTIF],$A$4))</f>
        <v>0</v>
      </c>
      <c r="R79" s="8">
        <f>SUMPRODUCT(SUMIFS(TaxableValuation[Taxable Gross],TaxableValuation[Dist],$C79:$E79,TaxableValuation[Tif_NonTIF],$A$4))</f>
        <v>5620905</v>
      </c>
      <c r="S79" s="8">
        <f>SUMPRODUCT(SUMIFS(TaxableValuation[Taxable Military Exempt],TaxableValuation[Dist],$C79:$E79,TaxableValuation[Tif_NonTIF],$A$4))</f>
        <v>0</v>
      </c>
      <c r="T79" s="8">
        <f>SUMPRODUCT(SUMIFS(TaxableValuation[Taxable Homestead Exempt],TaxableValuation[Dist],$C79:$E79,TaxableValuation[Tif_NonTIF],$A$4))</f>
        <v>0</v>
      </c>
      <c r="U79" s="8">
        <f>SUMPRODUCT(SUMIFS(TaxableValuation[Taxable Net],TaxableValuation[Dist],$C79:$E79,TaxableValuation[Tif_NonTIF],$A$4))</f>
        <v>5620905</v>
      </c>
      <c r="V79" s="8">
        <f>SUMPRODUCT(SUMIFS(TaxableValuation[Taxable Gas &amp; Elec Utilities],TaxableValuation[Dist],$C79:$E79,TaxableValuation[Tif_NonTIF],$A$4))</f>
        <v>0</v>
      </c>
      <c r="W79" s="8">
        <f t="shared" si="1"/>
        <v>5620905</v>
      </c>
    </row>
    <row r="80" spans="1:23" x14ac:dyDescent="0.25">
      <c r="A80">
        <f>'Assessed Non-TIF_Combined'!A80</f>
        <v>2026</v>
      </c>
      <c r="B80" t="str">
        <f>'Assessed Non-TIF_Combined'!B80</f>
        <v>13</v>
      </c>
      <c r="C80" t="str">
        <f>'Assessed Non-TIF_Combined'!C80</f>
        <v>1431</v>
      </c>
      <c r="D80" t="str">
        <f>'Assessed Non-TIF_Combined'!D80</f>
        <v/>
      </c>
      <c r="E80" t="str">
        <f>'Assessed Non-TIF_Combined'!E80</f>
        <v/>
      </c>
      <c r="F80" t="str">
        <f>'Assessed Non-TIF_Combined'!F80</f>
        <v>1431</v>
      </c>
      <c r="G80" t="str">
        <f>'Assessed Non-TIF_Combined'!G80</f>
        <v>Corning</v>
      </c>
      <c r="H80" s="8">
        <f>SUMPRODUCT(SUMIFS(TaxableValuation[Taxable Residential],TaxableValuation[Dist],$C80:$E80,TaxableValuation[Tif_NonTIF],$A$4))</f>
        <v>0</v>
      </c>
      <c r="I80" s="8">
        <f>SUMPRODUCT(SUMIFS(TaxableValuation[Taxable Ag Land],TaxableValuation[Dist],$C80:$E80,TaxableValuation[Tif_NonTIF],$A$4))</f>
        <v>0</v>
      </c>
      <c r="J80" s="8">
        <f>SUMPRODUCT(SUMIFS(TaxableValuation[Taxable Ag Building],TaxableValuation[Dist],$C80:$E80,TaxableValuation[Tif_NonTIF],$A$4))</f>
        <v>0</v>
      </c>
      <c r="K80" s="8">
        <f>SUMPRODUCT(SUMIFS(TaxableValuation[Taxable Commercial],TaxableValuation[Dist],$C80:$E80,TaxableValuation[Tif_NonTIF],$A$4))</f>
        <v>1630577</v>
      </c>
      <c r="L80" s="8">
        <f>SUMPRODUCT(SUMIFS(TaxableValuation[Taxable Industrial],TaxableValuation[Dist],$C80:$E80,TaxableValuation[Tif_NonTIF],$A$4))</f>
        <v>0</v>
      </c>
      <c r="M80" s="8">
        <f>SUMPRODUCT(SUMIFS(TaxableValuation[Taxable Reserved],TaxableValuation[Dist],$C80:$E80,TaxableValuation[Tif_NonTIF],$A$4))</f>
        <v>0</v>
      </c>
      <c r="N80" s="8">
        <f>SUMPRODUCT(SUMIFS(TaxableValuation[Taxable Reserved2],TaxableValuation[Dist],$C80:$E80,TaxableValuation[Tif_NonTIF],$A$4))</f>
        <v>0</v>
      </c>
      <c r="O80" s="8">
        <f>SUMPRODUCT(SUMIFS(TaxableValuation[Taxable Railroads],TaxableValuation[Dist],$C80:$E80,TaxableValuation[Tif_NonTIF],$A$4))</f>
        <v>0</v>
      </c>
      <c r="P80" s="8">
        <f>SUMPRODUCT(SUMIFS(TaxableValuation[Taxable Utilities],TaxableValuation[Dist],$C80:$E80,TaxableValuation[Tif_NonTIF],$A$4))</f>
        <v>0</v>
      </c>
      <c r="Q80" s="8">
        <f>SUMPRODUCT(SUMIFS(TaxableValuation[Taxable Other],TaxableValuation[Dist],$C80:$E80,TaxableValuation[Tif_NonTIF],$A$4))</f>
        <v>0</v>
      </c>
      <c r="R80" s="8">
        <f>SUMPRODUCT(SUMIFS(TaxableValuation[Taxable Gross],TaxableValuation[Dist],$C80:$E80,TaxableValuation[Tif_NonTIF],$A$4))</f>
        <v>1630577</v>
      </c>
      <c r="S80" s="8">
        <f>SUMPRODUCT(SUMIFS(TaxableValuation[Taxable Military Exempt],TaxableValuation[Dist],$C80:$E80,TaxableValuation[Tif_NonTIF],$A$4))</f>
        <v>0</v>
      </c>
      <c r="T80" s="8">
        <f>SUMPRODUCT(SUMIFS(TaxableValuation[Taxable Homestead Exempt],TaxableValuation[Dist],$C80:$E80,TaxableValuation[Tif_NonTIF],$A$4))</f>
        <v>0</v>
      </c>
      <c r="U80" s="8">
        <f>SUMPRODUCT(SUMIFS(TaxableValuation[Taxable Net],TaxableValuation[Dist],$C80:$E80,TaxableValuation[Tif_NonTIF],$A$4))</f>
        <v>1630577</v>
      </c>
      <c r="V80" s="8">
        <f>SUMPRODUCT(SUMIFS(TaxableValuation[Taxable Gas &amp; Elec Utilities],TaxableValuation[Dist],$C80:$E80,TaxableValuation[Tif_NonTIF],$A$4))</f>
        <v>0</v>
      </c>
      <c r="W80" s="8">
        <f t="shared" si="1"/>
        <v>1630577</v>
      </c>
    </row>
    <row r="81" spans="1:23" x14ac:dyDescent="0.25">
      <c r="A81">
        <f>'Assessed Non-TIF_Combined'!A81</f>
        <v>2026</v>
      </c>
      <c r="B81" t="str">
        <f>'Assessed Non-TIF_Combined'!B81</f>
        <v>13</v>
      </c>
      <c r="C81" t="str">
        <f>'Assessed Non-TIF_Combined'!C81</f>
        <v>1476</v>
      </c>
      <c r="D81" t="str">
        <f>'Assessed Non-TIF_Combined'!D81</f>
        <v/>
      </c>
      <c r="E81" t="str">
        <f>'Assessed Non-TIF_Combined'!E81</f>
        <v/>
      </c>
      <c r="F81" t="str">
        <f>'Assessed Non-TIF_Combined'!F81</f>
        <v>1476</v>
      </c>
      <c r="G81" t="str">
        <f>'Assessed Non-TIF_Combined'!G81</f>
        <v>Council Bluffs</v>
      </c>
      <c r="H81" s="8">
        <f>SUMPRODUCT(SUMIFS(TaxableValuation[Taxable Residential],TaxableValuation[Dist],$C81:$E81,TaxableValuation[Tif_NonTIF],$A$4))</f>
        <v>38184661</v>
      </c>
      <c r="I81" s="8">
        <f>SUMPRODUCT(SUMIFS(TaxableValuation[Taxable Ag Land],TaxableValuation[Dist],$C81:$E81,TaxableValuation[Tif_NonTIF],$A$4))</f>
        <v>0</v>
      </c>
      <c r="J81" s="8">
        <f>SUMPRODUCT(SUMIFS(TaxableValuation[Taxable Ag Building],TaxableValuation[Dist],$C81:$E81,TaxableValuation[Tif_NonTIF],$A$4))</f>
        <v>0</v>
      </c>
      <c r="K81" s="8">
        <f>SUMPRODUCT(SUMIFS(TaxableValuation[Taxable Commercial],TaxableValuation[Dist],$C81:$E81,TaxableValuation[Tif_NonTIF],$A$4))</f>
        <v>36882881</v>
      </c>
      <c r="L81" s="8">
        <f>SUMPRODUCT(SUMIFS(TaxableValuation[Taxable Industrial],TaxableValuation[Dist],$C81:$E81,TaxableValuation[Tif_NonTIF],$A$4))</f>
        <v>1143953</v>
      </c>
      <c r="M81" s="8">
        <f>SUMPRODUCT(SUMIFS(TaxableValuation[Taxable Reserved],TaxableValuation[Dist],$C81:$E81,TaxableValuation[Tif_NonTIF],$A$4))</f>
        <v>0</v>
      </c>
      <c r="N81" s="8">
        <f>SUMPRODUCT(SUMIFS(TaxableValuation[Taxable Reserved2],TaxableValuation[Dist],$C81:$E81,TaxableValuation[Tif_NonTIF],$A$4))</f>
        <v>0</v>
      </c>
      <c r="O81" s="8">
        <f>SUMPRODUCT(SUMIFS(TaxableValuation[Taxable Railroads],TaxableValuation[Dist],$C81:$E81,TaxableValuation[Tif_NonTIF],$A$4))</f>
        <v>0</v>
      </c>
      <c r="P81" s="8">
        <f>SUMPRODUCT(SUMIFS(TaxableValuation[Taxable Utilities],TaxableValuation[Dist],$C81:$E81,TaxableValuation[Tif_NonTIF],$A$4))</f>
        <v>0</v>
      </c>
      <c r="Q81" s="8">
        <f>SUMPRODUCT(SUMIFS(TaxableValuation[Taxable Other],TaxableValuation[Dist],$C81:$E81,TaxableValuation[Tif_NonTIF],$A$4))</f>
        <v>0</v>
      </c>
      <c r="R81" s="8">
        <f>SUMPRODUCT(SUMIFS(TaxableValuation[Taxable Gross],TaxableValuation[Dist],$C81:$E81,TaxableValuation[Tif_NonTIF],$A$4))</f>
        <v>76211495</v>
      </c>
      <c r="S81" s="8">
        <f>SUMPRODUCT(SUMIFS(TaxableValuation[Taxable Military Exempt],TaxableValuation[Dist],$C81:$E81,TaxableValuation[Tif_NonTIF],$A$4))</f>
        <v>32000</v>
      </c>
      <c r="T81" s="8">
        <f>SUMPRODUCT(SUMIFS(TaxableValuation[Taxable Homestead Exempt],TaxableValuation[Dist],$C81:$E81,TaxableValuation[Tif_NonTIF],$A$4))</f>
        <v>58500</v>
      </c>
      <c r="U81" s="8">
        <f>SUMPRODUCT(SUMIFS(TaxableValuation[Taxable Net],TaxableValuation[Dist],$C81:$E81,TaxableValuation[Tif_NonTIF],$A$4))</f>
        <v>76120995</v>
      </c>
      <c r="V81" s="8">
        <f>SUMPRODUCT(SUMIFS(TaxableValuation[Taxable Gas &amp; Elec Utilities],TaxableValuation[Dist],$C81:$E81,TaxableValuation[Tif_NonTIF],$A$4))</f>
        <v>0</v>
      </c>
      <c r="W81" s="8">
        <f t="shared" si="1"/>
        <v>76120995</v>
      </c>
    </row>
    <row r="82" spans="1:23" x14ac:dyDescent="0.25">
      <c r="A82">
        <f>'Assessed Non-TIF_Combined'!A82</f>
        <v>2026</v>
      </c>
      <c r="B82" t="str">
        <f>'Assessed Non-TIF_Combined'!B82</f>
        <v>13</v>
      </c>
      <c r="C82" t="str">
        <f>'Assessed Non-TIF_Combined'!C82</f>
        <v>1503</v>
      </c>
      <c r="D82" t="str">
        <f>'Assessed Non-TIF_Combined'!D82</f>
        <v/>
      </c>
      <c r="E82" t="str">
        <f>'Assessed Non-TIF_Combined'!E82</f>
        <v/>
      </c>
      <c r="F82" t="str">
        <f>'Assessed Non-TIF_Combined'!F82</f>
        <v>1503</v>
      </c>
      <c r="G82" t="str">
        <f>'Assessed Non-TIF_Combined'!G82</f>
        <v>Creston</v>
      </c>
      <c r="H82" s="8">
        <f>SUMPRODUCT(SUMIFS(TaxableValuation[Taxable Residential],TaxableValuation[Dist],$C82:$E82,TaxableValuation[Tif_NonTIF],$A$4))</f>
        <v>2471848</v>
      </c>
      <c r="I82" s="8">
        <f>SUMPRODUCT(SUMIFS(TaxableValuation[Taxable Ag Land],TaxableValuation[Dist],$C82:$E82,TaxableValuation[Tif_NonTIF],$A$4))</f>
        <v>0</v>
      </c>
      <c r="J82" s="8">
        <f>SUMPRODUCT(SUMIFS(TaxableValuation[Taxable Ag Building],TaxableValuation[Dist],$C82:$E82,TaxableValuation[Tif_NonTIF],$A$4))</f>
        <v>0</v>
      </c>
      <c r="K82" s="8">
        <f>SUMPRODUCT(SUMIFS(TaxableValuation[Taxable Commercial],TaxableValuation[Dist],$C82:$E82,TaxableValuation[Tif_NonTIF],$A$4))</f>
        <v>714318</v>
      </c>
      <c r="L82" s="8">
        <f>SUMPRODUCT(SUMIFS(TaxableValuation[Taxable Industrial],TaxableValuation[Dist],$C82:$E82,TaxableValuation[Tif_NonTIF],$A$4))</f>
        <v>22551558</v>
      </c>
      <c r="M82" s="8">
        <f>SUMPRODUCT(SUMIFS(TaxableValuation[Taxable Reserved],TaxableValuation[Dist],$C82:$E82,TaxableValuation[Tif_NonTIF],$A$4))</f>
        <v>0</v>
      </c>
      <c r="N82" s="8">
        <f>SUMPRODUCT(SUMIFS(TaxableValuation[Taxable Reserved2],TaxableValuation[Dist],$C82:$E82,TaxableValuation[Tif_NonTIF],$A$4))</f>
        <v>0</v>
      </c>
      <c r="O82" s="8">
        <f>SUMPRODUCT(SUMIFS(TaxableValuation[Taxable Railroads],TaxableValuation[Dist],$C82:$E82,TaxableValuation[Tif_NonTIF],$A$4))</f>
        <v>0</v>
      </c>
      <c r="P82" s="8">
        <f>SUMPRODUCT(SUMIFS(TaxableValuation[Taxable Utilities],TaxableValuation[Dist],$C82:$E82,TaxableValuation[Tif_NonTIF],$A$4))</f>
        <v>0</v>
      </c>
      <c r="Q82" s="8">
        <f>SUMPRODUCT(SUMIFS(TaxableValuation[Taxable Other],TaxableValuation[Dist],$C82:$E82,TaxableValuation[Tif_NonTIF],$A$4))</f>
        <v>0</v>
      </c>
      <c r="R82" s="8">
        <f>SUMPRODUCT(SUMIFS(TaxableValuation[Taxable Gross],TaxableValuation[Dist],$C82:$E82,TaxableValuation[Tif_NonTIF],$A$4))</f>
        <v>25737724</v>
      </c>
      <c r="S82" s="8">
        <f>SUMPRODUCT(SUMIFS(TaxableValuation[Taxable Military Exempt],TaxableValuation[Dist],$C82:$E82,TaxableValuation[Tif_NonTIF],$A$4))</f>
        <v>16000</v>
      </c>
      <c r="T82" s="8">
        <f>SUMPRODUCT(SUMIFS(TaxableValuation[Taxable Homestead Exempt],TaxableValuation[Dist],$C82:$E82,TaxableValuation[Tif_NonTIF],$A$4))</f>
        <v>71500</v>
      </c>
      <c r="U82" s="8">
        <f>SUMPRODUCT(SUMIFS(TaxableValuation[Taxable Net],TaxableValuation[Dist],$C82:$E82,TaxableValuation[Tif_NonTIF],$A$4))</f>
        <v>25650224</v>
      </c>
      <c r="V82" s="8">
        <f>SUMPRODUCT(SUMIFS(TaxableValuation[Taxable Gas &amp; Elec Utilities],TaxableValuation[Dist],$C82:$E82,TaxableValuation[Tif_NonTIF],$A$4))</f>
        <v>0</v>
      </c>
      <c r="W82" s="8">
        <f t="shared" si="1"/>
        <v>25650224</v>
      </c>
    </row>
    <row r="83" spans="1:23" x14ac:dyDescent="0.25">
      <c r="A83">
        <f>'Assessed Non-TIF_Combined'!A83</f>
        <v>2026</v>
      </c>
      <c r="B83" t="str">
        <f>'Assessed Non-TIF_Combined'!B83</f>
        <v>11</v>
      </c>
      <c r="C83" t="str">
        <f>'Assessed Non-TIF_Combined'!C83</f>
        <v>1576</v>
      </c>
      <c r="D83" t="str">
        <f>'Assessed Non-TIF_Combined'!D83</f>
        <v/>
      </c>
      <c r="E83" t="str">
        <f>'Assessed Non-TIF_Combined'!E83</f>
        <v/>
      </c>
      <c r="F83" t="str">
        <f>'Assessed Non-TIF_Combined'!F83</f>
        <v>1576</v>
      </c>
      <c r="G83" t="str">
        <f>'Assessed Non-TIF_Combined'!G83</f>
        <v>Dallas Center-Grimes</v>
      </c>
      <c r="H83" s="8">
        <f>SUMPRODUCT(SUMIFS(TaxableValuation[Taxable Residential],TaxableValuation[Dist],$C83:$E83,TaxableValuation[Tif_NonTIF],$A$4))</f>
        <v>206205187</v>
      </c>
      <c r="I83" s="8">
        <f>SUMPRODUCT(SUMIFS(TaxableValuation[Taxable Ag Land],TaxableValuation[Dist],$C83:$E83,TaxableValuation[Tif_NonTIF],$A$4))</f>
        <v>0</v>
      </c>
      <c r="J83" s="8">
        <f>SUMPRODUCT(SUMIFS(TaxableValuation[Taxable Ag Building],TaxableValuation[Dist],$C83:$E83,TaxableValuation[Tif_NonTIF],$A$4))</f>
        <v>0</v>
      </c>
      <c r="K83" s="8">
        <f>SUMPRODUCT(SUMIFS(TaxableValuation[Taxable Commercial],TaxableValuation[Dist],$C83:$E83,TaxableValuation[Tif_NonTIF],$A$4))</f>
        <v>176574852</v>
      </c>
      <c r="L83" s="8">
        <f>SUMPRODUCT(SUMIFS(TaxableValuation[Taxable Industrial],TaxableValuation[Dist],$C83:$E83,TaxableValuation[Tif_NonTIF],$A$4))</f>
        <v>15888552</v>
      </c>
      <c r="M83" s="8">
        <f>SUMPRODUCT(SUMIFS(TaxableValuation[Taxable Reserved],TaxableValuation[Dist],$C83:$E83,TaxableValuation[Tif_NonTIF],$A$4))</f>
        <v>0</v>
      </c>
      <c r="N83" s="8">
        <f>SUMPRODUCT(SUMIFS(TaxableValuation[Taxable Reserved2],TaxableValuation[Dist],$C83:$E83,TaxableValuation[Tif_NonTIF],$A$4))</f>
        <v>0</v>
      </c>
      <c r="O83" s="8">
        <f>SUMPRODUCT(SUMIFS(TaxableValuation[Taxable Railroads],TaxableValuation[Dist],$C83:$E83,TaxableValuation[Tif_NonTIF],$A$4))</f>
        <v>0</v>
      </c>
      <c r="P83" s="8">
        <f>SUMPRODUCT(SUMIFS(TaxableValuation[Taxable Utilities],TaxableValuation[Dist],$C83:$E83,TaxableValuation[Tif_NonTIF],$A$4))</f>
        <v>0</v>
      </c>
      <c r="Q83" s="8">
        <f>SUMPRODUCT(SUMIFS(TaxableValuation[Taxable Other],TaxableValuation[Dist],$C83:$E83,TaxableValuation[Tif_NonTIF],$A$4))</f>
        <v>0</v>
      </c>
      <c r="R83" s="8">
        <f>SUMPRODUCT(SUMIFS(TaxableValuation[Taxable Gross],TaxableValuation[Dist],$C83:$E83,TaxableValuation[Tif_NonTIF],$A$4))</f>
        <v>398668591</v>
      </c>
      <c r="S83" s="8">
        <f>SUMPRODUCT(SUMIFS(TaxableValuation[Taxable Military Exempt],TaxableValuation[Dist],$C83:$E83,TaxableValuation[Tif_NonTIF],$A$4))</f>
        <v>0</v>
      </c>
      <c r="T83" s="8">
        <f>SUMPRODUCT(SUMIFS(TaxableValuation[Taxable Homestead Exempt],TaxableValuation[Dist],$C83:$E83,TaxableValuation[Tif_NonTIF],$A$4))</f>
        <v>0</v>
      </c>
      <c r="U83" s="8">
        <f>SUMPRODUCT(SUMIFS(TaxableValuation[Taxable Net],TaxableValuation[Dist],$C83:$E83,TaxableValuation[Tif_NonTIF],$A$4))</f>
        <v>398668591</v>
      </c>
      <c r="V83" s="8">
        <f>SUMPRODUCT(SUMIFS(TaxableValuation[Taxable Gas &amp; Elec Utilities],TaxableValuation[Dist],$C83:$E83,TaxableValuation[Tif_NonTIF],$A$4))</f>
        <v>0</v>
      </c>
      <c r="W83" s="8">
        <f t="shared" si="1"/>
        <v>398668591</v>
      </c>
    </row>
    <row r="84" spans="1:23" x14ac:dyDescent="0.25">
      <c r="A84">
        <f>'Assessed Non-TIF_Combined'!A84</f>
        <v>2026</v>
      </c>
      <c r="B84" t="str">
        <f>'Assessed Non-TIF_Combined'!B84</f>
        <v>15</v>
      </c>
      <c r="C84" t="str">
        <f>'Assessed Non-TIF_Combined'!C84</f>
        <v>1602</v>
      </c>
      <c r="D84" t="str">
        <f>'Assessed Non-TIF_Combined'!D84</f>
        <v/>
      </c>
      <c r="E84" t="str">
        <f>'Assessed Non-TIF_Combined'!E84</f>
        <v/>
      </c>
      <c r="F84" t="str">
        <f>'Assessed Non-TIF_Combined'!F84</f>
        <v>1602</v>
      </c>
      <c r="G84" t="str">
        <f>'Assessed Non-TIF_Combined'!G84</f>
        <v>Danville</v>
      </c>
      <c r="H84" s="8">
        <f>SUMPRODUCT(SUMIFS(TaxableValuation[Taxable Residential],TaxableValuation[Dist],$C84:$E84,TaxableValuation[Tif_NonTIF],$A$4))</f>
        <v>0</v>
      </c>
      <c r="I84" s="8">
        <f>SUMPRODUCT(SUMIFS(TaxableValuation[Taxable Ag Land],TaxableValuation[Dist],$C84:$E84,TaxableValuation[Tif_NonTIF],$A$4))</f>
        <v>0</v>
      </c>
      <c r="J84" s="8">
        <f>SUMPRODUCT(SUMIFS(TaxableValuation[Taxable Ag Building],TaxableValuation[Dist],$C84:$E84,TaxableValuation[Tif_NonTIF],$A$4))</f>
        <v>0</v>
      </c>
      <c r="K84" s="8">
        <f>SUMPRODUCT(SUMIFS(TaxableValuation[Taxable Commercial],TaxableValuation[Dist],$C84:$E84,TaxableValuation[Tif_NonTIF],$A$4))</f>
        <v>0</v>
      </c>
      <c r="L84" s="8">
        <f>SUMPRODUCT(SUMIFS(TaxableValuation[Taxable Industrial],TaxableValuation[Dist],$C84:$E84,TaxableValuation[Tif_NonTIF],$A$4))</f>
        <v>0</v>
      </c>
      <c r="M84" s="8">
        <f>SUMPRODUCT(SUMIFS(TaxableValuation[Taxable Reserved],TaxableValuation[Dist],$C84:$E84,TaxableValuation[Tif_NonTIF],$A$4))</f>
        <v>0</v>
      </c>
      <c r="N84" s="8">
        <f>SUMPRODUCT(SUMIFS(TaxableValuation[Taxable Reserved2],TaxableValuation[Dist],$C84:$E84,TaxableValuation[Tif_NonTIF],$A$4))</f>
        <v>0</v>
      </c>
      <c r="O84" s="8">
        <f>SUMPRODUCT(SUMIFS(TaxableValuation[Taxable Railroads],TaxableValuation[Dist],$C84:$E84,TaxableValuation[Tif_NonTIF],$A$4))</f>
        <v>0</v>
      </c>
      <c r="P84" s="8">
        <f>SUMPRODUCT(SUMIFS(TaxableValuation[Taxable Utilities],TaxableValuation[Dist],$C84:$E84,TaxableValuation[Tif_NonTIF],$A$4))</f>
        <v>0</v>
      </c>
      <c r="Q84" s="8">
        <f>SUMPRODUCT(SUMIFS(TaxableValuation[Taxable Other],TaxableValuation[Dist],$C84:$E84,TaxableValuation[Tif_NonTIF],$A$4))</f>
        <v>0</v>
      </c>
      <c r="R84" s="8">
        <f>SUMPRODUCT(SUMIFS(TaxableValuation[Taxable Gross],TaxableValuation[Dist],$C84:$E84,TaxableValuation[Tif_NonTIF],$A$4))</f>
        <v>0</v>
      </c>
      <c r="S84" s="8">
        <f>SUMPRODUCT(SUMIFS(TaxableValuation[Taxable Military Exempt],TaxableValuation[Dist],$C84:$E84,TaxableValuation[Tif_NonTIF],$A$4))</f>
        <v>0</v>
      </c>
      <c r="T84" s="8">
        <f>SUMPRODUCT(SUMIFS(TaxableValuation[Taxable Homestead Exempt],TaxableValuation[Dist],$C84:$E84,TaxableValuation[Tif_NonTIF],$A$4))</f>
        <v>0</v>
      </c>
      <c r="U84" s="8">
        <f>SUMPRODUCT(SUMIFS(TaxableValuation[Taxable Net],TaxableValuation[Dist],$C84:$E84,TaxableValuation[Tif_NonTIF],$A$4))</f>
        <v>0</v>
      </c>
      <c r="V84" s="8">
        <f>SUMPRODUCT(SUMIFS(TaxableValuation[Taxable Gas &amp; Elec Utilities],TaxableValuation[Dist],$C84:$E84,TaxableValuation[Tif_NonTIF],$A$4))</f>
        <v>0</v>
      </c>
      <c r="W84" s="8">
        <f t="shared" si="1"/>
        <v>0</v>
      </c>
    </row>
    <row r="85" spans="1:23" x14ac:dyDescent="0.25">
      <c r="A85">
        <f>'Assessed Non-TIF_Combined'!A85</f>
        <v>2026</v>
      </c>
      <c r="B85" t="str">
        <f>'Assessed Non-TIF_Combined'!B85</f>
        <v>09</v>
      </c>
      <c r="C85" t="str">
        <f>'Assessed Non-TIF_Combined'!C85</f>
        <v>1611</v>
      </c>
      <c r="D85" t="str">
        <f>'Assessed Non-TIF_Combined'!D85</f>
        <v/>
      </c>
      <c r="E85" t="str">
        <f>'Assessed Non-TIF_Combined'!E85</f>
        <v/>
      </c>
      <c r="F85" t="str">
        <f>'Assessed Non-TIF_Combined'!F85</f>
        <v>1611</v>
      </c>
      <c r="G85" t="str">
        <f>'Assessed Non-TIF_Combined'!G85</f>
        <v>Davenport</v>
      </c>
      <c r="H85" s="8">
        <f>SUMPRODUCT(SUMIFS(TaxableValuation[Taxable Residential],TaxableValuation[Dist],$C85:$E85,TaxableValuation[Tif_NonTIF],$A$4))</f>
        <v>29585958</v>
      </c>
      <c r="I85" s="8">
        <f>SUMPRODUCT(SUMIFS(TaxableValuation[Taxable Ag Land],TaxableValuation[Dist],$C85:$E85,TaxableValuation[Tif_NonTIF],$A$4))</f>
        <v>0</v>
      </c>
      <c r="J85" s="8">
        <f>SUMPRODUCT(SUMIFS(TaxableValuation[Taxable Ag Building],TaxableValuation[Dist],$C85:$E85,TaxableValuation[Tif_NonTIF],$A$4))</f>
        <v>0</v>
      </c>
      <c r="K85" s="8">
        <f>SUMPRODUCT(SUMIFS(TaxableValuation[Taxable Commercial],TaxableValuation[Dist],$C85:$E85,TaxableValuation[Tif_NonTIF],$A$4))</f>
        <v>122157704</v>
      </c>
      <c r="L85" s="8">
        <f>SUMPRODUCT(SUMIFS(TaxableValuation[Taxable Industrial],TaxableValuation[Dist],$C85:$E85,TaxableValuation[Tif_NonTIF],$A$4))</f>
        <v>35662</v>
      </c>
      <c r="M85" s="8">
        <f>SUMPRODUCT(SUMIFS(TaxableValuation[Taxable Reserved],TaxableValuation[Dist],$C85:$E85,TaxableValuation[Tif_NonTIF],$A$4))</f>
        <v>0</v>
      </c>
      <c r="N85" s="8">
        <f>SUMPRODUCT(SUMIFS(TaxableValuation[Taxable Reserved2],TaxableValuation[Dist],$C85:$E85,TaxableValuation[Tif_NonTIF],$A$4))</f>
        <v>0</v>
      </c>
      <c r="O85" s="8">
        <f>SUMPRODUCT(SUMIFS(TaxableValuation[Taxable Railroads],TaxableValuation[Dist],$C85:$E85,TaxableValuation[Tif_NonTIF],$A$4))</f>
        <v>0</v>
      </c>
      <c r="P85" s="8">
        <f>SUMPRODUCT(SUMIFS(TaxableValuation[Taxable Utilities],TaxableValuation[Dist],$C85:$E85,TaxableValuation[Tif_NonTIF],$A$4))</f>
        <v>0</v>
      </c>
      <c r="Q85" s="8">
        <f>SUMPRODUCT(SUMIFS(TaxableValuation[Taxable Other],TaxableValuation[Dist],$C85:$E85,TaxableValuation[Tif_NonTIF],$A$4))</f>
        <v>0</v>
      </c>
      <c r="R85" s="8">
        <f>SUMPRODUCT(SUMIFS(TaxableValuation[Taxable Gross],TaxableValuation[Dist],$C85:$E85,TaxableValuation[Tif_NonTIF],$A$4))</f>
        <v>151779324</v>
      </c>
      <c r="S85" s="8">
        <f>SUMPRODUCT(SUMIFS(TaxableValuation[Taxable Military Exempt],TaxableValuation[Dist],$C85:$E85,TaxableValuation[Tif_NonTIF],$A$4))</f>
        <v>8000</v>
      </c>
      <c r="T85" s="8">
        <f>SUMPRODUCT(SUMIFS(TaxableValuation[Taxable Homestead Exempt],TaxableValuation[Dist],$C85:$E85,TaxableValuation[Tif_NonTIF],$A$4))</f>
        <v>32500</v>
      </c>
      <c r="U85" s="8">
        <f>SUMPRODUCT(SUMIFS(TaxableValuation[Taxable Net],TaxableValuation[Dist],$C85:$E85,TaxableValuation[Tif_NonTIF],$A$4))</f>
        <v>151738824</v>
      </c>
      <c r="V85" s="8">
        <f>SUMPRODUCT(SUMIFS(TaxableValuation[Taxable Gas &amp; Elec Utilities],TaxableValuation[Dist],$C85:$E85,TaxableValuation[Tif_NonTIF],$A$4))</f>
        <v>0</v>
      </c>
      <c r="W85" s="8">
        <f t="shared" si="1"/>
        <v>151738824</v>
      </c>
    </row>
    <row r="86" spans="1:23" x14ac:dyDescent="0.25">
      <c r="A86">
        <f>'Assessed Non-TIF_Combined'!A86</f>
        <v>2026</v>
      </c>
      <c r="B86" t="str">
        <f>'Assessed Non-TIF_Combined'!B86</f>
        <v>15</v>
      </c>
      <c r="C86" t="str">
        <f>'Assessed Non-TIF_Combined'!C86</f>
        <v>1619</v>
      </c>
      <c r="D86" t="str">
        <f>'Assessed Non-TIF_Combined'!D86</f>
        <v/>
      </c>
      <c r="E86" t="str">
        <f>'Assessed Non-TIF_Combined'!E86</f>
        <v/>
      </c>
      <c r="F86" t="str">
        <f>'Assessed Non-TIF_Combined'!F86</f>
        <v>1619</v>
      </c>
      <c r="G86" t="str">
        <f>'Assessed Non-TIF_Combined'!G86</f>
        <v>Davis County</v>
      </c>
      <c r="H86" s="8">
        <f>SUMPRODUCT(SUMIFS(TaxableValuation[Taxable Residential],TaxableValuation[Dist],$C86:$E86,TaxableValuation[Tif_NonTIF],$A$4))</f>
        <v>1812239</v>
      </c>
      <c r="I86" s="8">
        <f>SUMPRODUCT(SUMIFS(TaxableValuation[Taxable Ag Land],TaxableValuation[Dist],$C86:$E86,TaxableValuation[Tif_NonTIF],$A$4))</f>
        <v>0</v>
      </c>
      <c r="J86" s="8">
        <f>SUMPRODUCT(SUMIFS(TaxableValuation[Taxable Ag Building],TaxableValuation[Dist],$C86:$E86,TaxableValuation[Tif_NonTIF],$A$4))</f>
        <v>0</v>
      </c>
      <c r="K86" s="8">
        <f>SUMPRODUCT(SUMIFS(TaxableValuation[Taxable Commercial],TaxableValuation[Dist],$C86:$E86,TaxableValuation[Tif_NonTIF],$A$4))</f>
        <v>2027529</v>
      </c>
      <c r="L86" s="8">
        <f>SUMPRODUCT(SUMIFS(TaxableValuation[Taxable Industrial],TaxableValuation[Dist],$C86:$E86,TaxableValuation[Tif_NonTIF],$A$4))</f>
        <v>614526</v>
      </c>
      <c r="M86" s="8">
        <f>SUMPRODUCT(SUMIFS(TaxableValuation[Taxable Reserved],TaxableValuation[Dist],$C86:$E86,TaxableValuation[Tif_NonTIF],$A$4))</f>
        <v>0</v>
      </c>
      <c r="N86" s="8">
        <f>SUMPRODUCT(SUMIFS(TaxableValuation[Taxable Reserved2],TaxableValuation[Dist],$C86:$E86,TaxableValuation[Tif_NonTIF],$A$4))</f>
        <v>0</v>
      </c>
      <c r="O86" s="8">
        <f>SUMPRODUCT(SUMIFS(TaxableValuation[Taxable Railroads],TaxableValuation[Dist],$C86:$E86,TaxableValuation[Tif_NonTIF],$A$4))</f>
        <v>0</v>
      </c>
      <c r="P86" s="8">
        <f>SUMPRODUCT(SUMIFS(TaxableValuation[Taxable Utilities],TaxableValuation[Dist],$C86:$E86,TaxableValuation[Tif_NonTIF],$A$4))</f>
        <v>0</v>
      </c>
      <c r="Q86" s="8">
        <f>SUMPRODUCT(SUMIFS(TaxableValuation[Taxable Other],TaxableValuation[Dist],$C86:$E86,TaxableValuation[Tif_NonTIF],$A$4))</f>
        <v>0</v>
      </c>
      <c r="R86" s="8">
        <f>SUMPRODUCT(SUMIFS(TaxableValuation[Taxable Gross],TaxableValuation[Dist],$C86:$E86,TaxableValuation[Tif_NonTIF],$A$4))</f>
        <v>4454294</v>
      </c>
      <c r="S86" s="8">
        <f>SUMPRODUCT(SUMIFS(TaxableValuation[Taxable Military Exempt],TaxableValuation[Dist],$C86:$E86,TaxableValuation[Tif_NonTIF],$A$4))</f>
        <v>0</v>
      </c>
      <c r="T86" s="8">
        <f>SUMPRODUCT(SUMIFS(TaxableValuation[Taxable Homestead Exempt],TaxableValuation[Dist],$C86:$E86,TaxableValuation[Tif_NonTIF],$A$4))</f>
        <v>0</v>
      </c>
      <c r="U86" s="8">
        <f>SUMPRODUCT(SUMIFS(TaxableValuation[Taxable Net],TaxableValuation[Dist],$C86:$E86,TaxableValuation[Tif_NonTIF],$A$4))</f>
        <v>4454294</v>
      </c>
      <c r="V86" s="8">
        <f>SUMPRODUCT(SUMIFS(TaxableValuation[Taxable Gas &amp; Elec Utilities],TaxableValuation[Dist],$C86:$E86,TaxableValuation[Tif_NonTIF],$A$4))</f>
        <v>0</v>
      </c>
      <c r="W86" s="8">
        <f t="shared" si="1"/>
        <v>4454294</v>
      </c>
    </row>
    <row r="87" spans="1:23" x14ac:dyDescent="0.25">
      <c r="A87">
        <f>'Assessed Non-TIF_Combined'!A87</f>
        <v>2026</v>
      </c>
      <c r="B87" t="str">
        <f>'Assessed Non-TIF_Combined'!B87</f>
        <v>01</v>
      </c>
      <c r="C87" t="str">
        <f>'Assessed Non-TIF_Combined'!C87</f>
        <v>1638</v>
      </c>
      <c r="D87" t="str">
        <f>'Assessed Non-TIF_Combined'!D87</f>
        <v/>
      </c>
      <c r="E87" t="str">
        <f>'Assessed Non-TIF_Combined'!E87</f>
        <v/>
      </c>
      <c r="F87" t="str">
        <f>'Assessed Non-TIF_Combined'!F87</f>
        <v>1638</v>
      </c>
      <c r="G87" t="str">
        <f>'Assessed Non-TIF_Combined'!G87</f>
        <v>Decorah</v>
      </c>
      <c r="H87" s="8">
        <f>SUMPRODUCT(SUMIFS(TaxableValuation[Taxable Residential],TaxableValuation[Dist],$C87:$E87,TaxableValuation[Tif_NonTIF],$A$4))</f>
        <v>0</v>
      </c>
      <c r="I87" s="8">
        <f>SUMPRODUCT(SUMIFS(TaxableValuation[Taxable Ag Land],TaxableValuation[Dist],$C87:$E87,TaxableValuation[Tif_NonTIF],$A$4))</f>
        <v>0</v>
      </c>
      <c r="J87" s="8">
        <f>SUMPRODUCT(SUMIFS(TaxableValuation[Taxable Ag Building],TaxableValuation[Dist],$C87:$E87,TaxableValuation[Tif_NonTIF],$A$4))</f>
        <v>0</v>
      </c>
      <c r="K87" s="8">
        <f>SUMPRODUCT(SUMIFS(TaxableValuation[Taxable Commercial],TaxableValuation[Dist],$C87:$E87,TaxableValuation[Tif_NonTIF],$A$4))</f>
        <v>7615406</v>
      </c>
      <c r="L87" s="8">
        <f>SUMPRODUCT(SUMIFS(TaxableValuation[Taxable Industrial],TaxableValuation[Dist],$C87:$E87,TaxableValuation[Tif_NonTIF],$A$4))</f>
        <v>0</v>
      </c>
      <c r="M87" s="8">
        <f>SUMPRODUCT(SUMIFS(TaxableValuation[Taxable Reserved],TaxableValuation[Dist],$C87:$E87,TaxableValuation[Tif_NonTIF],$A$4))</f>
        <v>0</v>
      </c>
      <c r="N87" s="8">
        <f>SUMPRODUCT(SUMIFS(TaxableValuation[Taxable Reserved2],TaxableValuation[Dist],$C87:$E87,TaxableValuation[Tif_NonTIF],$A$4))</f>
        <v>0</v>
      </c>
      <c r="O87" s="8">
        <f>SUMPRODUCT(SUMIFS(TaxableValuation[Taxable Railroads],TaxableValuation[Dist],$C87:$E87,TaxableValuation[Tif_NonTIF],$A$4))</f>
        <v>0</v>
      </c>
      <c r="P87" s="8">
        <f>SUMPRODUCT(SUMIFS(TaxableValuation[Taxable Utilities],TaxableValuation[Dist],$C87:$E87,TaxableValuation[Tif_NonTIF],$A$4))</f>
        <v>0</v>
      </c>
      <c r="Q87" s="8">
        <f>SUMPRODUCT(SUMIFS(TaxableValuation[Taxable Other],TaxableValuation[Dist],$C87:$E87,TaxableValuation[Tif_NonTIF],$A$4))</f>
        <v>0</v>
      </c>
      <c r="R87" s="8">
        <f>SUMPRODUCT(SUMIFS(TaxableValuation[Taxable Gross],TaxableValuation[Dist],$C87:$E87,TaxableValuation[Tif_NonTIF],$A$4))</f>
        <v>7615406</v>
      </c>
      <c r="S87" s="8">
        <f>SUMPRODUCT(SUMIFS(TaxableValuation[Taxable Military Exempt],TaxableValuation[Dist],$C87:$E87,TaxableValuation[Tif_NonTIF],$A$4))</f>
        <v>0</v>
      </c>
      <c r="T87" s="8">
        <f>SUMPRODUCT(SUMIFS(TaxableValuation[Taxable Homestead Exempt],TaxableValuation[Dist],$C87:$E87,TaxableValuation[Tif_NonTIF],$A$4))</f>
        <v>0</v>
      </c>
      <c r="U87" s="8">
        <f>SUMPRODUCT(SUMIFS(TaxableValuation[Taxable Net],TaxableValuation[Dist],$C87:$E87,TaxableValuation[Tif_NonTIF],$A$4))</f>
        <v>7615406</v>
      </c>
      <c r="V87" s="8">
        <f>SUMPRODUCT(SUMIFS(TaxableValuation[Taxable Gas &amp; Elec Utilities],TaxableValuation[Dist],$C87:$E87,TaxableValuation[Tif_NonTIF],$A$4))</f>
        <v>0</v>
      </c>
      <c r="W87" s="8">
        <f t="shared" si="1"/>
        <v>7615406</v>
      </c>
    </row>
    <row r="88" spans="1:23" x14ac:dyDescent="0.25">
      <c r="A88">
        <f>'Assessed Non-TIF_Combined'!A88</f>
        <v>2026</v>
      </c>
      <c r="B88" t="str">
        <f>'Assessed Non-TIF_Combined'!B88</f>
        <v>09</v>
      </c>
      <c r="C88" t="str">
        <f>'Assessed Non-TIF_Combined'!C88</f>
        <v>1675</v>
      </c>
      <c r="D88" t="str">
        <f>'Assessed Non-TIF_Combined'!D88</f>
        <v/>
      </c>
      <c r="E88" t="str">
        <f>'Assessed Non-TIF_Combined'!E88</f>
        <v/>
      </c>
      <c r="F88" t="str">
        <f>'Assessed Non-TIF_Combined'!F88</f>
        <v>1675</v>
      </c>
      <c r="G88" t="str">
        <f>'Assessed Non-TIF_Combined'!G88</f>
        <v>Delwood</v>
      </c>
      <c r="H88" s="8">
        <f>SUMPRODUCT(SUMIFS(TaxableValuation[Taxable Residential],TaxableValuation[Dist],$C88:$E88,TaxableValuation[Tif_NonTIF],$A$4))</f>
        <v>0</v>
      </c>
      <c r="I88" s="8">
        <f>SUMPRODUCT(SUMIFS(TaxableValuation[Taxable Ag Land],TaxableValuation[Dist],$C88:$E88,TaxableValuation[Tif_NonTIF],$A$4))</f>
        <v>0</v>
      </c>
      <c r="J88" s="8">
        <f>SUMPRODUCT(SUMIFS(TaxableValuation[Taxable Ag Building],TaxableValuation[Dist],$C88:$E88,TaxableValuation[Tif_NonTIF],$A$4))</f>
        <v>0</v>
      </c>
      <c r="K88" s="8">
        <f>SUMPRODUCT(SUMIFS(TaxableValuation[Taxable Commercial],TaxableValuation[Dist],$C88:$E88,TaxableValuation[Tif_NonTIF],$A$4))</f>
        <v>0</v>
      </c>
      <c r="L88" s="8">
        <f>SUMPRODUCT(SUMIFS(TaxableValuation[Taxable Industrial],TaxableValuation[Dist],$C88:$E88,TaxableValuation[Tif_NonTIF],$A$4))</f>
        <v>0</v>
      </c>
      <c r="M88" s="8">
        <f>SUMPRODUCT(SUMIFS(TaxableValuation[Taxable Reserved],TaxableValuation[Dist],$C88:$E88,TaxableValuation[Tif_NonTIF],$A$4))</f>
        <v>0</v>
      </c>
      <c r="N88" s="8">
        <f>SUMPRODUCT(SUMIFS(TaxableValuation[Taxable Reserved2],TaxableValuation[Dist],$C88:$E88,TaxableValuation[Tif_NonTIF],$A$4))</f>
        <v>0</v>
      </c>
      <c r="O88" s="8">
        <f>SUMPRODUCT(SUMIFS(TaxableValuation[Taxable Railroads],TaxableValuation[Dist],$C88:$E88,TaxableValuation[Tif_NonTIF],$A$4))</f>
        <v>0</v>
      </c>
      <c r="P88" s="8">
        <f>SUMPRODUCT(SUMIFS(TaxableValuation[Taxable Utilities],TaxableValuation[Dist],$C88:$E88,TaxableValuation[Tif_NonTIF],$A$4))</f>
        <v>0</v>
      </c>
      <c r="Q88" s="8">
        <f>SUMPRODUCT(SUMIFS(TaxableValuation[Taxable Other],TaxableValuation[Dist],$C88:$E88,TaxableValuation[Tif_NonTIF],$A$4))</f>
        <v>0</v>
      </c>
      <c r="R88" s="8">
        <f>SUMPRODUCT(SUMIFS(TaxableValuation[Taxable Gross],TaxableValuation[Dist],$C88:$E88,TaxableValuation[Tif_NonTIF],$A$4))</f>
        <v>0</v>
      </c>
      <c r="S88" s="8">
        <f>SUMPRODUCT(SUMIFS(TaxableValuation[Taxable Military Exempt],TaxableValuation[Dist],$C88:$E88,TaxableValuation[Tif_NonTIF],$A$4))</f>
        <v>0</v>
      </c>
      <c r="T88" s="8">
        <f>SUMPRODUCT(SUMIFS(TaxableValuation[Taxable Homestead Exempt],TaxableValuation[Dist],$C88:$E88,TaxableValuation[Tif_NonTIF],$A$4))</f>
        <v>0</v>
      </c>
      <c r="U88" s="8">
        <f>SUMPRODUCT(SUMIFS(TaxableValuation[Taxable Net],TaxableValuation[Dist],$C88:$E88,TaxableValuation[Tif_NonTIF],$A$4))</f>
        <v>0</v>
      </c>
      <c r="V88" s="8">
        <f>SUMPRODUCT(SUMIFS(TaxableValuation[Taxable Gas &amp; Elec Utilities],TaxableValuation[Dist],$C88:$E88,TaxableValuation[Tif_NonTIF],$A$4))</f>
        <v>0</v>
      </c>
      <c r="W88" s="8">
        <f t="shared" si="1"/>
        <v>0</v>
      </c>
    </row>
    <row r="89" spans="1:23" x14ac:dyDescent="0.25">
      <c r="A89">
        <f>'Assessed Non-TIF_Combined'!A89</f>
        <v>2026</v>
      </c>
      <c r="B89" t="str">
        <f>'Assessed Non-TIF_Combined'!B89</f>
        <v>12</v>
      </c>
      <c r="C89" t="str">
        <f>'Assessed Non-TIF_Combined'!C89</f>
        <v>1701</v>
      </c>
      <c r="D89" t="str">
        <f>'Assessed Non-TIF_Combined'!D89</f>
        <v/>
      </c>
      <c r="E89" t="str">
        <f>'Assessed Non-TIF_Combined'!E89</f>
        <v/>
      </c>
      <c r="F89" t="str">
        <f>'Assessed Non-TIF_Combined'!F89</f>
        <v>1701</v>
      </c>
      <c r="G89" t="str">
        <f>'Assessed Non-TIF_Combined'!G89</f>
        <v>Denison</v>
      </c>
      <c r="H89" s="8">
        <f>SUMPRODUCT(SUMIFS(TaxableValuation[Taxable Residential],TaxableValuation[Dist],$C89:$E89,TaxableValuation[Tif_NonTIF],$A$4))</f>
        <v>337882</v>
      </c>
      <c r="I89" s="8">
        <f>SUMPRODUCT(SUMIFS(TaxableValuation[Taxable Ag Land],TaxableValuation[Dist],$C89:$E89,TaxableValuation[Tif_NonTIF],$A$4))</f>
        <v>0</v>
      </c>
      <c r="J89" s="8">
        <f>SUMPRODUCT(SUMIFS(TaxableValuation[Taxable Ag Building],TaxableValuation[Dist],$C89:$E89,TaxableValuation[Tif_NonTIF],$A$4))</f>
        <v>0</v>
      </c>
      <c r="K89" s="8">
        <f>SUMPRODUCT(SUMIFS(TaxableValuation[Taxable Commercial],TaxableValuation[Dist],$C89:$E89,TaxableValuation[Tif_NonTIF],$A$4))</f>
        <v>332773</v>
      </c>
      <c r="L89" s="8">
        <f>SUMPRODUCT(SUMIFS(TaxableValuation[Taxable Industrial],TaxableValuation[Dist],$C89:$E89,TaxableValuation[Tif_NonTIF],$A$4))</f>
        <v>20834</v>
      </c>
      <c r="M89" s="8">
        <f>SUMPRODUCT(SUMIFS(TaxableValuation[Taxable Reserved],TaxableValuation[Dist],$C89:$E89,TaxableValuation[Tif_NonTIF],$A$4))</f>
        <v>0</v>
      </c>
      <c r="N89" s="8">
        <f>SUMPRODUCT(SUMIFS(TaxableValuation[Taxable Reserved2],TaxableValuation[Dist],$C89:$E89,TaxableValuation[Tif_NonTIF],$A$4))</f>
        <v>0</v>
      </c>
      <c r="O89" s="8">
        <f>SUMPRODUCT(SUMIFS(TaxableValuation[Taxable Railroads],TaxableValuation[Dist],$C89:$E89,TaxableValuation[Tif_NonTIF],$A$4))</f>
        <v>0</v>
      </c>
      <c r="P89" s="8">
        <f>SUMPRODUCT(SUMIFS(TaxableValuation[Taxable Utilities],TaxableValuation[Dist],$C89:$E89,TaxableValuation[Tif_NonTIF],$A$4))</f>
        <v>0</v>
      </c>
      <c r="Q89" s="8">
        <f>SUMPRODUCT(SUMIFS(TaxableValuation[Taxable Other],TaxableValuation[Dist],$C89:$E89,TaxableValuation[Tif_NonTIF],$A$4))</f>
        <v>0</v>
      </c>
      <c r="R89" s="8">
        <f>SUMPRODUCT(SUMIFS(TaxableValuation[Taxable Gross],TaxableValuation[Dist],$C89:$E89,TaxableValuation[Tif_NonTIF],$A$4))</f>
        <v>691489</v>
      </c>
      <c r="S89" s="8">
        <f>SUMPRODUCT(SUMIFS(TaxableValuation[Taxable Military Exempt],TaxableValuation[Dist],$C89:$E89,TaxableValuation[Tif_NonTIF],$A$4))</f>
        <v>0</v>
      </c>
      <c r="T89" s="8">
        <f>SUMPRODUCT(SUMIFS(TaxableValuation[Taxable Homestead Exempt],TaxableValuation[Dist],$C89:$E89,TaxableValuation[Tif_NonTIF],$A$4))</f>
        <v>0</v>
      </c>
      <c r="U89" s="8">
        <f>SUMPRODUCT(SUMIFS(TaxableValuation[Taxable Net],TaxableValuation[Dist],$C89:$E89,TaxableValuation[Tif_NonTIF],$A$4))</f>
        <v>691489</v>
      </c>
      <c r="V89" s="8">
        <f>SUMPRODUCT(SUMIFS(TaxableValuation[Taxable Gas &amp; Elec Utilities],TaxableValuation[Dist],$C89:$E89,TaxableValuation[Tif_NonTIF],$A$4))</f>
        <v>0</v>
      </c>
      <c r="W89" s="8">
        <f t="shared" si="1"/>
        <v>691489</v>
      </c>
    </row>
    <row r="90" spans="1:23" x14ac:dyDescent="0.25">
      <c r="A90">
        <f>'Assessed Non-TIF_Combined'!A90</f>
        <v>2026</v>
      </c>
      <c r="B90" t="str">
        <f>'Assessed Non-TIF_Combined'!B90</f>
        <v>07</v>
      </c>
      <c r="C90" t="str">
        <f>'Assessed Non-TIF_Combined'!C90</f>
        <v>1719</v>
      </c>
      <c r="D90" t="str">
        <f>'Assessed Non-TIF_Combined'!D90</f>
        <v/>
      </c>
      <c r="E90" t="str">
        <f>'Assessed Non-TIF_Combined'!E90</f>
        <v/>
      </c>
      <c r="F90" t="str">
        <f>'Assessed Non-TIF_Combined'!F90</f>
        <v>1719</v>
      </c>
      <c r="G90" t="str">
        <f>'Assessed Non-TIF_Combined'!G90</f>
        <v>Denver</v>
      </c>
      <c r="H90" s="8">
        <f>SUMPRODUCT(SUMIFS(TaxableValuation[Taxable Residential],TaxableValuation[Dist],$C90:$E90,TaxableValuation[Tif_NonTIF],$A$4))</f>
        <v>5401025</v>
      </c>
      <c r="I90" s="8">
        <f>SUMPRODUCT(SUMIFS(TaxableValuation[Taxable Ag Land],TaxableValuation[Dist],$C90:$E90,TaxableValuation[Tif_NonTIF],$A$4))</f>
        <v>0</v>
      </c>
      <c r="J90" s="8">
        <f>SUMPRODUCT(SUMIFS(TaxableValuation[Taxable Ag Building],TaxableValuation[Dist],$C90:$E90,TaxableValuation[Tif_NonTIF],$A$4))</f>
        <v>0</v>
      </c>
      <c r="K90" s="8">
        <f>SUMPRODUCT(SUMIFS(TaxableValuation[Taxable Commercial],TaxableValuation[Dist],$C90:$E90,TaxableValuation[Tif_NonTIF],$A$4))</f>
        <v>1046746</v>
      </c>
      <c r="L90" s="8">
        <f>SUMPRODUCT(SUMIFS(TaxableValuation[Taxable Industrial],TaxableValuation[Dist],$C90:$E90,TaxableValuation[Tif_NonTIF],$A$4))</f>
        <v>129620</v>
      </c>
      <c r="M90" s="8">
        <f>SUMPRODUCT(SUMIFS(TaxableValuation[Taxable Reserved],TaxableValuation[Dist],$C90:$E90,TaxableValuation[Tif_NonTIF],$A$4))</f>
        <v>0</v>
      </c>
      <c r="N90" s="8">
        <f>SUMPRODUCT(SUMIFS(TaxableValuation[Taxable Reserved2],TaxableValuation[Dist],$C90:$E90,TaxableValuation[Tif_NonTIF],$A$4))</f>
        <v>0</v>
      </c>
      <c r="O90" s="8">
        <f>SUMPRODUCT(SUMIFS(TaxableValuation[Taxable Railroads],TaxableValuation[Dist],$C90:$E90,TaxableValuation[Tif_NonTIF],$A$4))</f>
        <v>0</v>
      </c>
      <c r="P90" s="8">
        <f>SUMPRODUCT(SUMIFS(TaxableValuation[Taxable Utilities],TaxableValuation[Dist],$C90:$E90,TaxableValuation[Tif_NonTIF],$A$4))</f>
        <v>0</v>
      </c>
      <c r="Q90" s="8">
        <f>SUMPRODUCT(SUMIFS(TaxableValuation[Taxable Other],TaxableValuation[Dist],$C90:$E90,TaxableValuation[Tif_NonTIF],$A$4))</f>
        <v>0</v>
      </c>
      <c r="R90" s="8">
        <f>SUMPRODUCT(SUMIFS(TaxableValuation[Taxable Gross],TaxableValuation[Dist],$C90:$E90,TaxableValuation[Tif_NonTIF],$A$4))</f>
        <v>6577391</v>
      </c>
      <c r="S90" s="8">
        <f>SUMPRODUCT(SUMIFS(TaxableValuation[Taxable Military Exempt],TaxableValuation[Dist],$C90:$E90,TaxableValuation[Tif_NonTIF],$A$4))</f>
        <v>0</v>
      </c>
      <c r="T90" s="8">
        <f>SUMPRODUCT(SUMIFS(TaxableValuation[Taxable Homestead Exempt],TaxableValuation[Dist],$C90:$E90,TaxableValuation[Tif_NonTIF],$A$4))</f>
        <v>0</v>
      </c>
      <c r="U90" s="8">
        <f>SUMPRODUCT(SUMIFS(TaxableValuation[Taxable Net],TaxableValuation[Dist],$C90:$E90,TaxableValuation[Tif_NonTIF],$A$4))</f>
        <v>6577391</v>
      </c>
      <c r="V90" s="8">
        <f>SUMPRODUCT(SUMIFS(TaxableValuation[Taxable Gas &amp; Elec Utilities],TaxableValuation[Dist],$C90:$E90,TaxableValuation[Tif_NonTIF],$A$4))</f>
        <v>0</v>
      </c>
      <c r="W90" s="8">
        <f t="shared" si="1"/>
        <v>6577391</v>
      </c>
    </row>
    <row r="91" spans="1:23" x14ac:dyDescent="0.25">
      <c r="A91">
        <f>'Assessed Non-TIF_Combined'!A91</f>
        <v>2026</v>
      </c>
      <c r="B91" t="str">
        <f>'Assessed Non-TIF_Combined'!B91</f>
        <v>11</v>
      </c>
      <c r="C91" t="str">
        <f>'Assessed Non-TIF_Combined'!C91</f>
        <v>1737</v>
      </c>
      <c r="D91" t="str">
        <f>'Assessed Non-TIF_Combined'!D91</f>
        <v/>
      </c>
      <c r="E91" t="str">
        <f>'Assessed Non-TIF_Combined'!E91</f>
        <v/>
      </c>
      <c r="F91" t="str">
        <f>'Assessed Non-TIF_Combined'!F91</f>
        <v>1737</v>
      </c>
      <c r="G91" t="str">
        <f>'Assessed Non-TIF_Combined'!G91</f>
        <v>Des Moines</v>
      </c>
      <c r="H91" s="8">
        <f>SUMPRODUCT(SUMIFS(TaxableValuation[Taxable Residential],TaxableValuation[Dist],$C91:$E91,TaxableValuation[Tif_NonTIF],$A$4))</f>
        <v>296942660</v>
      </c>
      <c r="I91" s="8">
        <f>SUMPRODUCT(SUMIFS(TaxableValuation[Taxable Ag Land],TaxableValuation[Dist],$C91:$E91,TaxableValuation[Tif_NonTIF],$A$4))</f>
        <v>0</v>
      </c>
      <c r="J91" s="8">
        <f>SUMPRODUCT(SUMIFS(TaxableValuation[Taxable Ag Building],TaxableValuation[Dist],$C91:$E91,TaxableValuation[Tif_NonTIF],$A$4))</f>
        <v>0</v>
      </c>
      <c r="K91" s="8">
        <f>SUMPRODUCT(SUMIFS(TaxableValuation[Taxable Commercial],TaxableValuation[Dist],$C91:$E91,TaxableValuation[Tif_NonTIF],$A$4))</f>
        <v>1004666002</v>
      </c>
      <c r="L91" s="8">
        <f>SUMPRODUCT(SUMIFS(TaxableValuation[Taxable Industrial],TaxableValuation[Dist],$C91:$E91,TaxableValuation[Tif_NonTIF],$A$4))</f>
        <v>81323848</v>
      </c>
      <c r="M91" s="8">
        <f>SUMPRODUCT(SUMIFS(TaxableValuation[Taxable Reserved],TaxableValuation[Dist],$C91:$E91,TaxableValuation[Tif_NonTIF],$A$4))</f>
        <v>0</v>
      </c>
      <c r="N91" s="8">
        <f>SUMPRODUCT(SUMIFS(TaxableValuation[Taxable Reserved2],TaxableValuation[Dist],$C91:$E91,TaxableValuation[Tif_NonTIF],$A$4))</f>
        <v>0</v>
      </c>
      <c r="O91" s="8">
        <f>SUMPRODUCT(SUMIFS(TaxableValuation[Taxable Railroads],TaxableValuation[Dist],$C91:$E91,TaxableValuation[Tif_NonTIF],$A$4))</f>
        <v>0</v>
      </c>
      <c r="P91" s="8">
        <f>SUMPRODUCT(SUMIFS(TaxableValuation[Taxable Utilities],TaxableValuation[Dist],$C91:$E91,TaxableValuation[Tif_NonTIF],$A$4))</f>
        <v>0</v>
      </c>
      <c r="Q91" s="8">
        <f>SUMPRODUCT(SUMIFS(TaxableValuation[Taxable Other],TaxableValuation[Dist],$C91:$E91,TaxableValuation[Tif_NonTIF],$A$4))</f>
        <v>0</v>
      </c>
      <c r="R91" s="8">
        <f>SUMPRODUCT(SUMIFS(TaxableValuation[Taxable Gross],TaxableValuation[Dist],$C91:$E91,TaxableValuation[Tif_NonTIF],$A$4))</f>
        <v>1382932510</v>
      </c>
      <c r="S91" s="8">
        <f>SUMPRODUCT(SUMIFS(TaxableValuation[Taxable Military Exempt],TaxableValuation[Dist],$C91:$E91,TaxableValuation[Tif_NonTIF],$A$4))</f>
        <v>8000</v>
      </c>
      <c r="T91" s="8">
        <f>SUMPRODUCT(SUMIFS(TaxableValuation[Taxable Homestead Exempt],TaxableValuation[Dist],$C91:$E91,TaxableValuation[Tif_NonTIF],$A$4))</f>
        <v>32500</v>
      </c>
      <c r="U91" s="8">
        <f>SUMPRODUCT(SUMIFS(TaxableValuation[Taxable Net],TaxableValuation[Dist],$C91:$E91,TaxableValuation[Tif_NonTIF],$A$4))</f>
        <v>1382892010</v>
      </c>
      <c r="V91" s="8">
        <f>SUMPRODUCT(SUMIFS(TaxableValuation[Taxable Gas &amp; Elec Utilities],TaxableValuation[Dist],$C91:$E91,TaxableValuation[Tif_NonTIF],$A$4))</f>
        <v>0</v>
      </c>
      <c r="W91" s="8">
        <f t="shared" si="1"/>
        <v>1382892010</v>
      </c>
    </row>
    <row r="92" spans="1:23" x14ac:dyDescent="0.25">
      <c r="A92">
        <f>'Assessed Non-TIF_Combined'!A92</f>
        <v>2026</v>
      </c>
      <c r="B92" t="str">
        <f>'Assessed Non-TIF_Combined'!B92</f>
        <v>13</v>
      </c>
      <c r="C92" t="str">
        <f>'Assessed Non-TIF_Combined'!C92</f>
        <v>1782</v>
      </c>
      <c r="D92" t="str">
        <f>'Assessed Non-TIF_Combined'!D92</f>
        <v/>
      </c>
      <c r="E92" t="str">
        <f>'Assessed Non-TIF_Combined'!E92</f>
        <v/>
      </c>
      <c r="F92" t="str">
        <f>'Assessed Non-TIF_Combined'!F92</f>
        <v>1782</v>
      </c>
      <c r="G92" t="str">
        <f>'Assessed Non-TIF_Combined'!G92</f>
        <v>Diagonal</v>
      </c>
      <c r="H92" s="8">
        <f>SUMPRODUCT(SUMIFS(TaxableValuation[Taxable Residential],TaxableValuation[Dist],$C92:$E92,TaxableValuation[Tif_NonTIF],$A$4))</f>
        <v>0</v>
      </c>
      <c r="I92" s="8">
        <f>SUMPRODUCT(SUMIFS(TaxableValuation[Taxable Ag Land],TaxableValuation[Dist],$C92:$E92,TaxableValuation[Tif_NonTIF],$A$4))</f>
        <v>0</v>
      </c>
      <c r="J92" s="8">
        <f>SUMPRODUCT(SUMIFS(TaxableValuation[Taxable Ag Building],TaxableValuation[Dist],$C92:$E92,TaxableValuation[Tif_NonTIF],$A$4))</f>
        <v>0</v>
      </c>
      <c r="K92" s="8">
        <f>SUMPRODUCT(SUMIFS(TaxableValuation[Taxable Commercial],TaxableValuation[Dist],$C92:$E92,TaxableValuation[Tif_NonTIF],$A$4))</f>
        <v>0</v>
      </c>
      <c r="L92" s="8">
        <f>SUMPRODUCT(SUMIFS(TaxableValuation[Taxable Industrial],TaxableValuation[Dist],$C92:$E92,TaxableValuation[Tif_NonTIF],$A$4))</f>
        <v>0</v>
      </c>
      <c r="M92" s="8">
        <f>SUMPRODUCT(SUMIFS(TaxableValuation[Taxable Reserved],TaxableValuation[Dist],$C92:$E92,TaxableValuation[Tif_NonTIF],$A$4))</f>
        <v>0</v>
      </c>
      <c r="N92" s="8">
        <f>SUMPRODUCT(SUMIFS(TaxableValuation[Taxable Reserved2],TaxableValuation[Dist],$C92:$E92,TaxableValuation[Tif_NonTIF],$A$4))</f>
        <v>0</v>
      </c>
      <c r="O92" s="8">
        <f>SUMPRODUCT(SUMIFS(TaxableValuation[Taxable Railroads],TaxableValuation[Dist],$C92:$E92,TaxableValuation[Tif_NonTIF],$A$4))</f>
        <v>0</v>
      </c>
      <c r="P92" s="8">
        <f>SUMPRODUCT(SUMIFS(TaxableValuation[Taxable Utilities],TaxableValuation[Dist],$C92:$E92,TaxableValuation[Tif_NonTIF],$A$4))</f>
        <v>0</v>
      </c>
      <c r="Q92" s="8">
        <f>SUMPRODUCT(SUMIFS(TaxableValuation[Taxable Other],TaxableValuation[Dist],$C92:$E92,TaxableValuation[Tif_NonTIF],$A$4))</f>
        <v>0</v>
      </c>
      <c r="R92" s="8">
        <f>SUMPRODUCT(SUMIFS(TaxableValuation[Taxable Gross],TaxableValuation[Dist],$C92:$E92,TaxableValuation[Tif_NonTIF],$A$4))</f>
        <v>0</v>
      </c>
      <c r="S92" s="8">
        <f>SUMPRODUCT(SUMIFS(TaxableValuation[Taxable Military Exempt],TaxableValuation[Dist],$C92:$E92,TaxableValuation[Tif_NonTIF],$A$4))</f>
        <v>0</v>
      </c>
      <c r="T92" s="8">
        <f>SUMPRODUCT(SUMIFS(TaxableValuation[Taxable Homestead Exempt],TaxableValuation[Dist],$C92:$E92,TaxableValuation[Tif_NonTIF],$A$4))</f>
        <v>0</v>
      </c>
      <c r="U92" s="8">
        <f>SUMPRODUCT(SUMIFS(TaxableValuation[Taxable Net],TaxableValuation[Dist],$C92:$E92,TaxableValuation[Tif_NonTIF],$A$4))</f>
        <v>0</v>
      </c>
      <c r="V92" s="8">
        <f>SUMPRODUCT(SUMIFS(TaxableValuation[Taxable Gas &amp; Elec Utilities],TaxableValuation[Dist],$C92:$E92,TaxableValuation[Tif_NonTIF],$A$4))</f>
        <v>0</v>
      </c>
      <c r="W92" s="8">
        <f t="shared" si="1"/>
        <v>0</v>
      </c>
    </row>
    <row r="93" spans="1:23" x14ac:dyDescent="0.25">
      <c r="A93">
        <f>'Assessed Non-TIF_Combined'!A93</f>
        <v>2026</v>
      </c>
      <c r="B93" t="str">
        <f>'Assessed Non-TIF_Combined'!B93</f>
        <v>07</v>
      </c>
      <c r="C93" t="str">
        <f>'Assessed Non-TIF_Combined'!C93</f>
        <v>1791</v>
      </c>
      <c r="D93" t="str">
        <f>'Assessed Non-TIF_Combined'!D93</f>
        <v/>
      </c>
      <c r="E93" t="str">
        <f>'Assessed Non-TIF_Combined'!E93</f>
        <v/>
      </c>
      <c r="F93" t="str">
        <f>'Assessed Non-TIF_Combined'!F93</f>
        <v>1791</v>
      </c>
      <c r="G93" t="str">
        <f>'Assessed Non-TIF_Combined'!G93</f>
        <v>Dike-New Hartford</v>
      </c>
      <c r="H93" s="8">
        <f>SUMPRODUCT(SUMIFS(TaxableValuation[Taxable Residential],TaxableValuation[Dist],$C93:$E93,TaxableValuation[Tif_NonTIF],$A$4))</f>
        <v>163222</v>
      </c>
      <c r="I93" s="8">
        <f>SUMPRODUCT(SUMIFS(TaxableValuation[Taxable Ag Land],TaxableValuation[Dist],$C93:$E93,TaxableValuation[Tif_NonTIF],$A$4))</f>
        <v>22432</v>
      </c>
      <c r="J93" s="8">
        <f>SUMPRODUCT(SUMIFS(TaxableValuation[Taxable Ag Building],TaxableValuation[Dist],$C93:$E93,TaxableValuation[Tif_NonTIF],$A$4))</f>
        <v>0</v>
      </c>
      <c r="K93" s="8">
        <f>SUMPRODUCT(SUMIFS(TaxableValuation[Taxable Commercial],TaxableValuation[Dist],$C93:$E93,TaxableValuation[Tif_NonTIF],$A$4))</f>
        <v>0</v>
      </c>
      <c r="L93" s="8">
        <f>SUMPRODUCT(SUMIFS(TaxableValuation[Taxable Industrial],TaxableValuation[Dist],$C93:$E93,TaxableValuation[Tif_NonTIF],$A$4))</f>
        <v>6817077</v>
      </c>
      <c r="M93" s="8">
        <f>SUMPRODUCT(SUMIFS(TaxableValuation[Taxable Reserved],TaxableValuation[Dist],$C93:$E93,TaxableValuation[Tif_NonTIF],$A$4))</f>
        <v>0</v>
      </c>
      <c r="N93" s="8">
        <f>SUMPRODUCT(SUMIFS(TaxableValuation[Taxable Reserved2],TaxableValuation[Dist],$C93:$E93,TaxableValuation[Tif_NonTIF],$A$4))</f>
        <v>0</v>
      </c>
      <c r="O93" s="8">
        <f>SUMPRODUCT(SUMIFS(TaxableValuation[Taxable Railroads],TaxableValuation[Dist],$C93:$E93,TaxableValuation[Tif_NonTIF],$A$4))</f>
        <v>0</v>
      </c>
      <c r="P93" s="8">
        <f>SUMPRODUCT(SUMIFS(TaxableValuation[Taxable Utilities],TaxableValuation[Dist],$C93:$E93,TaxableValuation[Tif_NonTIF],$A$4))</f>
        <v>0</v>
      </c>
      <c r="Q93" s="8">
        <f>SUMPRODUCT(SUMIFS(TaxableValuation[Taxable Other],TaxableValuation[Dist],$C93:$E93,TaxableValuation[Tif_NonTIF],$A$4))</f>
        <v>0</v>
      </c>
      <c r="R93" s="8">
        <f>SUMPRODUCT(SUMIFS(TaxableValuation[Taxable Gross],TaxableValuation[Dist],$C93:$E93,TaxableValuation[Tif_NonTIF],$A$4))</f>
        <v>7002731</v>
      </c>
      <c r="S93" s="8">
        <f>SUMPRODUCT(SUMIFS(TaxableValuation[Taxable Military Exempt],TaxableValuation[Dist],$C93:$E93,TaxableValuation[Tif_NonTIF],$A$4))</f>
        <v>0</v>
      </c>
      <c r="T93" s="8">
        <f>SUMPRODUCT(SUMIFS(TaxableValuation[Taxable Homestead Exempt],TaxableValuation[Dist],$C93:$E93,TaxableValuation[Tif_NonTIF],$A$4))</f>
        <v>0</v>
      </c>
      <c r="U93" s="8">
        <f>SUMPRODUCT(SUMIFS(TaxableValuation[Taxable Net],TaxableValuation[Dist],$C93:$E93,TaxableValuation[Tif_NonTIF],$A$4))</f>
        <v>7002731</v>
      </c>
      <c r="V93" s="8">
        <f>SUMPRODUCT(SUMIFS(TaxableValuation[Taxable Gas &amp; Elec Utilities],TaxableValuation[Dist],$C93:$E93,TaxableValuation[Tif_NonTIF],$A$4))</f>
        <v>0</v>
      </c>
      <c r="W93" s="8">
        <f t="shared" si="1"/>
        <v>7002731</v>
      </c>
    </row>
    <row r="94" spans="1:23" x14ac:dyDescent="0.25">
      <c r="A94">
        <f>'Assessed Non-TIF_Combined'!A94</f>
        <v>2026</v>
      </c>
      <c r="B94" t="str">
        <f>'Assessed Non-TIF_Combined'!B94</f>
        <v>01</v>
      </c>
      <c r="C94" t="str">
        <f>'Assessed Non-TIF_Combined'!C94</f>
        <v>1863</v>
      </c>
      <c r="D94" t="str">
        <f>'Assessed Non-TIF_Combined'!D94</f>
        <v/>
      </c>
      <c r="E94" t="str">
        <f>'Assessed Non-TIF_Combined'!E94</f>
        <v/>
      </c>
      <c r="F94" t="str">
        <f>'Assessed Non-TIF_Combined'!F94</f>
        <v>1863</v>
      </c>
      <c r="G94" t="str">
        <f>'Assessed Non-TIF_Combined'!G94</f>
        <v>Dubuque</v>
      </c>
      <c r="H94" s="8">
        <f>SUMPRODUCT(SUMIFS(TaxableValuation[Taxable Residential],TaxableValuation[Dist],$C94:$E94,TaxableValuation[Tif_NonTIF],$A$4))</f>
        <v>199327766</v>
      </c>
      <c r="I94" s="8">
        <f>SUMPRODUCT(SUMIFS(TaxableValuation[Taxable Ag Land],TaxableValuation[Dist],$C94:$E94,TaxableValuation[Tif_NonTIF],$A$4))</f>
        <v>0</v>
      </c>
      <c r="J94" s="8">
        <f>SUMPRODUCT(SUMIFS(TaxableValuation[Taxable Ag Building],TaxableValuation[Dist],$C94:$E94,TaxableValuation[Tif_NonTIF],$A$4))</f>
        <v>0</v>
      </c>
      <c r="K94" s="8">
        <f>SUMPRODUCT(SUMIFS(TaxableValuation[Taxable Commercial],TaxableValuation[Dist],$C94:$E94,TaxableValuation[Tif_NonTIF],$A$4))</f>
        <v>377955183</v>
      </c>
      <c r="L94" s="8">
        <f>SUMPRODUCT(SUMIFS(TaxableValuation[Taxable Industrial],TaxableValuation[Dist],$C94:$E94,TaxableValuation[Tif_NonTIF],$A$4))</f>
        <v>85912864</v>
      </c>
      <c r="M94" s="8">
        <f>SUMPRODUCT(SUMIFS(TaxableValuation[Taxable Reserved],TaxableValuation[Dist],$C94:$E94,TaxableValuation[Tif_NonTIF],$A$4))</f>
        <v>0</v>
      </c>
      <c r="N94" s="8">
        <f>SUMPRODUCT(SUMIFS(TaxableValuation[Taxable Reserved2],TaxableValuation[Dist],$C94:$E94,TaxableValuation[Tif_NonTIF],$A$4))</f>
        <v>0</v>
      </c>
      <c r="O94" s="8">
        <f>SUMPRODUCT(SUMIFS(TaxableValuation[Taxable Railroads],TaxableValuation[Dist],$C94:$E94,TaxableValuation[Tif_NonTIF],$A$4))</f>
        <v>0</v>
      </c>
      <c r="P94" s="8">
        <f>SUMPRODUCT(SUMIFS(TaxableValuation[Taxable Utilities],TaxableValuation[Dist],$C94:$E94,TaxableValuation[Tif_NonTIF],$A$4))</f>
        <v>0</v>
      </c>
      <c r="Q94" s="8">
        <f>SUMPRODUCT(SUMIFS(TaxableValuation[Taxable Other],TaxableValuation[Dist],$C94:$E94,TaxableValuation[Tif_NonTIF],$A$4))</f>
        <v>249506</v>
      </c>
      <c r="R94" s="8">
        <f>SUMPRODUCT(SUMIFS(TaxableValuation[Taxable Gross],TaxableValuation[Dist],$C94:$E94,TaxableValuation[Tif_NonTIF],$A$4))</f>
        <v>663445319</v>
      </c>
      <c r="S94" s="8">
        <f>SUMPRODUCT(SUMIFS(TaxableValuation[Taxable Military Exempt],TaxableValuation[Dist],$C94:$E94,TaxableValuation[Tif_NonTIF],$A$4))</f>
        <v>136000</v>
      </c>
      <c r="T94" s="8">
        <f>SUMPRODUCT(SUMIFS(TaxableValuation[Taxable Homestead Exempt],TaxableValuation[Dist],$C94:$E94,TaxableValuation[Tif_NonTIF],$A$4))</f>
        <v>383500</v>
      </c>
      <c r="U94" s="8">
        <f>SUMPRODUCT(SUMIFS(TaxableValuation[Taxable Net],TaxableValuation[Dist],$C94:$E94,TaxableValuation[Tif_NonTIF],$A$4))</f>
        <v>662925819</v>
      </c>
      <c r="V94" s="8">
        <f>SUMPRODUCT(SUMIFS(TaxableValuation[Taxable Gas &amp; Elec Utilities],TaxableValuation[Dist],$C94:$E94,TaxableValuation[Tif_NonTIF],$A$4))</f>
        <v>0</v>
      </c>
      <c r="W94" s="8">
        <f t="shared" si="1"/>
        <v>662925819</v>
      </c>
    </row>
    <row r="95" spans="1:23" x14ac:dyDescent="0.25">
      <c r="A95">
        <f>'Assessed Non-TIF_Combined'!A95</f>
        <v>2026</v>
      </c>
      <c r="B95" t="str">
        <f>'Assessed Non-TIF_Combined'!B95</f>
        <v>07</v>
      </c>
      <c r="C95" t="str">
        <f>'Assessed Non-TIF_Combined'!C95</f>
        <v>1908</v>
      </c>
      <c r="D95" t="str">
        <f>'Assessed Non-TIF_Combined'!D95</f>
        <v/>
      </c>
      <c r="E95" t="str">
        <f>'Assessed Non-TIF_Combined'!E95</f>
        <v/>
      </c>
      <c r="F95" t="str">
        <f>'Assessed Non-TIF_Combined'!F95</f>
        <v>1908</v>
      </c>
      <c r="G95" t="str">
        <f>'Assessed Non-TIF_Combined'!G95</f>
        <v>Dunkerton</v>
      </c>
      <c r="H95" s="8">
        <f>SUMPRODUCT(SUMIFS(TaxableValuation[Taxable Residential],TaxableValuation[Dist],$C95:$E95,TaxableValuation[Tif_NonTIF],$A$4))</f>
        <v>0</v>
      </c>
      <c r="I95" s="8">
        <f>SUMPRODUCT(SUMIFS(TaxableValuation[Taxable Ag Land],TaxableValuation[Dist],$C95:$E95,TaxableValuation[Tif_NonTIF],$A$4))</f>
        <v>0</v>
      </c>
      <c r="J95" s="8">
        <f>SUMPRODUCT(SUMIFS(TaxableValuation[Taxable Ag Building],TaxableValuation[Dist],$C95:$E95,TaxableValuation[Tif_NonTIF],$A$4))</f>
        <v>0</v>
      </c>
      <c r="K95" s="8">
        <f>SUMPRODUCT(SUMIFS(TaxableValuation[Taxable Commercial],TaxableValuation[Dist],$C95:$E95,TaxableValuation[Tif_NonTIF],$A$4))</f>
        <v>0</v>
      </c>
      <c r="L95" s="8">
        <f>SUMPRODUCT(SUMIFS(TaxableValuation[Taxable Industrial],TaxableValuation[Dist],$C95:$E95,TaxableValuation[Tif_NonTIF],$A$4))</f>
        <v>0</v>
      </c>
      <c r="M95" s="8">
        <f>SUMPRODUCT(SUMIFS(TaxableValuation[Taxable Reserved],TaxableValuation[Dist],$C95:$E95,TaxableValuation[Tif_NonTIF],$A$4))</f>
        <v>0</v>
      </c>
      <c r="N95" s="8">
        <f>SUMPRODUCT(SUMIFS(TaxableValuation[Taxable Reserved2],TaxableValuation[Dist],$C95:$E95,TaxableValuation[Tif_NonTIF],$A$4))</f>
        <v>0</v>
      </c>
      <c r="O95" s="8">
        <f>SUMPRODUCT(SUMIFS(TaxableValuation[Taxable Railroads],TaxableValuation[Dist],$C95:$E95,TaxableValuation[Tif_NonTIF],$A$4))</f>
        <v>0</v>
      </c>
      <c r="P95" s="8">
        <f>SUMPRODUCT(SUMIFS(TaxableValuation[Taxable Utilities],TaxableValuation[Dist],$C95:$E95,TaxableValuation[Tif_NonTIF],$A$4))</f>
        <v>0</v>
      </c>
      <c r="Q95" s="8">
        <f>SUMPRODUCT(SUMIFS(TaxableValuation[Taxable Other],TaxableValuation[Dist],$C95:$E95,TaxableValuation[Tif_NonTIF],$A$4))</f>
        <v>0</v>
      </c>
      <c r="R95" s="8">
        <f>SUMPRODUCT(SUMIFS(TaxableValuation[Taxable Gross],TaxableValuation[Dist],$C95:$E95,TaxableValuation[Tif_NonTIF],$A$4))</f>
        <v>0</v>
      </c>
      <c r="S95" s="8">
        <f>SUMPRODUCT(SUMIFS(TaxableValuation[Taxable Military Exempt],TaxableValuation[Dist],$C95:$E95,TaxableValuation[Tif_NonTIF],$A$4))</f>
        <v>0</v>
      </c>
      <c r="T95" s="8">
        <f>SUMPRODUCT(SUMIFS(TaxableValuation[Taxable Homestead Exempt],TaxableValuation[Dist],$C95:$E95,TaxableValuation[Tif_NonTIF],$A$4))</f>
        <v>0</v>
      </c>
      <c r="U95" s="8">
        <f>SUMPRODUCT(SUMIFS(TaxableValuation[Taxable Net],TaxableValuation[Dist],$C95:$E95,TaxableValuation[Tif_NonTIF],$A$4))</f>
        <v>0</v>
      </c>
      <c r="V95" s="8">
        <f>SUMPRODUCT(SUMIFS(TaxableValuation[Taxable Gas &amp; Elec Utilities],TaxableValuation[Dist],$C95:$E95,TaxableValuation[Tif_NonTIF],$A$4))</f>
        <v>0</v>
      </c>
      <c r="W95" s="8">
        <f t="shared" si="1"/>
        <v>0</v>
      </c>
    </row>
    <row r="96" spans="1:23" x14ac:dyDescent="0.25">
      <c r="A96">
        <f>'Assessed Non-TIF_Combined'!A96</f>
        <v>2026</v>
      </c>
      <c r="B96" t="str">
        <f>'Assessed Non-TIF_Combined'!B96</f>
        <v>09</v>
      </c>
      <c r="C96" t="str">
        <f>'Assessed Non-TIF_Combined'!C96</f>
        <v>1926</v>
      </c>
      <c r="D96" t="str">
        <f>'Assessed Non-TIF_Combined'!D96</f>
        <v/>
      </c>
      <c r="E96" t="str">
        <f>'Assessed Non-TIF_Combined'!E96</f>
        <v/>
      </c>
      <c r="F96" t="str">
        <f>'Assessed Non-TIF_Combined'!F96</f>
        <v>1926</v>
      </c>
      <c r="G96" t="str">
        <f>'Assessed Non-TIF_Combined'!G96</f>
        <v>Durant</v>
      </c>
      <c r="H96" s="8">
        <f>SUMPRODUCT(SUMIFS(TaxableValuation[Taxable Residential],TaxableValuation[Dist],$C96:$E96,TaxableValuation[Tif_NonTIF],$A$4))</f>
        <v>0</v>
      </c>
      <c r="I96" s="8">
        <f>SUMPRODUCT(SUMIFS(TaxableValuation[Taxable Ag Land],TaxableValuation[Dist],$C96:$E96,TaxableValuation[Tif_NonTIF],$A$4))</f>
        <v>0</v>
      </c>
      <c r="J96" s="8">
        <f>SUMPRODUCT(SUMIFS(TaxableValuation[Taxable Ag Building],TaxableValuation[Dist],$C96:$E96,TaxableValuation[Tif_NonTIF],$A$4))</f>
        <v>0</v>
      </c>
      <c r="K96" s="8">
        <f>SUMPRODUCT(SUMIFS(TaxableValuation[Taxable Commercial],TaxableValuation[Dist],$C96:$E96,TaxableValuation[Tif_NonTIF],$A$4))</f>
        <v>0</v>
      </c>
      <c r="L96" s="8">
        <f>SUMPRODUCT(SUMIFS(TaxableValuation[Taxable Industrial],TaxableValuation[Dist],$C96:$E96,TaxableValuation[Tif_NonTIF],$A$4))</f>
        <v>909769</v>
      </c>
      <c r="M96" s="8">
        <f>SUMPRODUCT(SUMIFS(TaxableValuation[Taxable Reserved],TaxableValuation[Dist],$C96:$E96,TaxableValuation[Tif_NonTIF],$A$4))</f>
        <v>0</v>
      </c>
      <c r="N96" s="8">
        <f>SUMPRODUCT(SUMIFS(TaxableValuation[Taxable Reserved2],TaxableValuation[Dist],$C96:$E96,TaxableValuation[Tif_NonTIF],$A$4))</f>
        <v>0</v>
      </c>
      <c r="O96" s="8">
        <f>SUMPRODUCT(SUMIFS(TaxableValuation[Taxable Railroads],TaxableValuation[Dist],$C96:$E96,TaxableValuation[Tif_NonTIF],$A$4))</f>
        <v>0</v>
      </c>
      <c r="P96" s="8">
        <f>SUMPRODUCT(SUMIFS(TaxableValuation[Taxable Utilities],TaxableValuation[Dist],$C96:$E96,TaxableValuation[Tif_NonTIF],$A$4))</f>
        <v>0</v>
      </c>
      <c r="Q96" s="8">
        <f>SUMPRODUCT(SUMIFS(TaxableValuation[Taxable Other],TaxableValuation[Dist],$C96:$E96,TaxableValuation[Tif_NonTIF],$A$4))</f>
        <v>0</v>
      </c>
      <c r="R96" s="8">
        <f>SUMPRODUCT(SUMIFS(TaxableValuation[Taxable Gross],TaxableValuation[Dist],$C96:$E96,TaxableValuation[Tif_NonTIF],$A$4))</f>
        <v>909769</v>
      </c>
      <c r="S96" s="8">
        <f>SUMPRODUCT(SUMIFS(TaxableValuation[Taxable Military Exempt],TaxableValuation[Dist],$C96:$E96,TaxableValuation[Tif_NonTIF],$A$4))</f>
        <v>0</v>
      </c>
      <c r="T96" s="8">
        <f>SUMPRODUCT(SUMIFS(TaxableValuation[Taxable Homestead Exempt],TaxableValuation[Dist],$C96:$E96,TaxableValuation[Tif_NonTIF],$A$4))</f>
        <v>0</v>
      </c>
      <c r="U96" s="8">
        <f>SUMPRODUCT(SUMIFS(TaxableValuation[Taxable Net],TaxableValuation[Dist],$C96:$E96,TaxableValuation[Tif_NonTIF],$A$4))</f>
        <v>909769</v>
      </c>
      <c r="V96" s="8">
        <f>SUMPRODUCT(SUMIFS(TaxableValuation[Taxable Gas &amp; Elec Utilities],TaxableValuation[Dist],$C96:$E96,TaxableValuation[Tif_NonTIF],$A$4))</f>
        <v>0</v>
      </c>
      <c r="W96" s="8">
        <f t="shared" si="1"/>
        <v>909769</v>
      </c>
    </row>
    <row r="97" spans="1:23" x14ac:dyDescent="0.25">
      <c r="A97">
        <f>'Assessed Non-TIF_Combined'!A97</f>
        <v>2026</v>
      </c>
      <c r="B97" t="str">
        <f>'Assessed Non-TIF_Combined'!B97</f>
        <v>05</v>
      </c>
      <c r="C97" t="str">
        <f>'Assessed Non-TIF_Combined'!C97</f>
        <v>1944</v>
      </c>
      <c r="D97" t="str">
        <f>'Assessed Non-TIF_Combined'!D97</f>
        <v/>
      </c>
      <c r="E97" t="str">
        <f>'Assessed Non-TIF_Combined'!E97</f>
        <v/>
      </c>
      <c r="F97" t="str">
        <f>'Assessed Non-TIF_Combined'!F97</f>
        <v>1944</v>
      </c>
      <c r="G97" t="str">
        <f>'Assessed Non-TIF_Combined'!G97</f>
        <v>Eagle Grove</v>
      </c>
      <c r="H97" s="8">
        <f>SUMPRODUCT(SUMIFS(TaxableValuation[Taxable Residential],TaxableValuation[Dist],$C97:$E97,TaxableValuation[Tif_NonTIF],$A$4))</f>
        <v>4909929</v>
      </c>
      <c r="I97" s="8">
        <f>SUMPRODUCT(SUMIFS(TaxableValuation[Taxable Ag Land],TaxableValuation[Dist],$C97:$E97,TaxableValuation[Tif_NonTIF],$A$4))</f>
        <v>74400</v>
      </c>
      <c r="J97" s="8">
        <f>SUMPRODUCT(SUMIFS(TaxableValuation[Taxable Ag Building],TaxableValuation[Dist],$C97:$E97,TaxableValuation[Tif_NonTIF],$A$4))</f>
        <v>2880</v>
      </c>
      <c r="K97" s="8">
        <f>SUMPRODUCT(SUMIFS(TaxableValuation[Taxable Commercial],TaxableValuation[Dist],$C97:$E97,TaxableValuation[Tif_NonTIF],$A$4))</f>
        <v>8095157</v>
      </c>
      <c r="L97" s="8">
        <f>SUMPRODUCT(SUMIFS(TaxableValuation[Taxable Industrial],TaxableValuation[Dist],$C97:$E97,TaxableValuation[Tif_NonTIF],$A$4))</f>
        <v>61336974</v>
      </c>
      <c r="M97" s="8">
        <f>SUMPRODUCT(SUMIFS(TaxableValuation[Taxable Reserved],TaxableValuation[Dist],$C97:$E97,TaxableValuation[Tif_NonTIF],$A$4))</f>
        <v>0</v>
      </c>
      <c r="N97" s="8">
        <f>SUMPRODUCT(SUMIFS(TaxableValuation[Taxable Reserved2],TaxableValuation[Dist],$C97:$E97,TaxableValuation[Tif_NonTIF],$A$4))</f>
        <v>0</v>
      </c>
      <c r="O97" s="8">
        <f>SUMPRODUCT(SUMIFS(TaxableValuation[Taxable Railroads],TaxableValuation[Dist],$C97:$E97,TaxableValuation[Tif_NonTIF],$A$4))</f>
        <v>0</v>
      </c>
      <c r="P97" s="8">
        <f>SUMPRODUCT(SUMIFS(TaxableValuation[Taxable Utilities],TaxableValuation[Dist],$C97:$E97,TaxableValuation[Tif_NonTIF],$A$4))</f>
        <v>0</v>
      </c>
      <c r="Q97" s="8">
        <f>SUMPRODUCT(SUMIFS(TaxableValuation[Taxable Other],TaxableValuation[Dist],$C97:$E97,TaxableValuation[Tif_NonTIF],$A$4))</f>
        <v>0</v>
      </c>
      <c r="R97" s="8">
        <f>SUMPRODUCT(SUMIFS(TaxableValuation[Taxable Gross],TaxableValuation[Dist],$C97:$E97,TaxableValuation[Tif_NonTIF],$A$4))</f>
        <v>74419340</v>
      </c>
      <c r="S97" s="8">
        <f>SUMPRODUCT(SUMIFS(TaxableValuation[Taxable Military Exempt],TaxableValuation[Dist],$C97:$E97,TaxableValuation[Tif_NonTIF],$A$4))</f>
        <v>4000</v>
      </c>
      <c r="T97" s="8">
        <f>SUMPRODUCT(SUMIFS(TaxableValuation[Taxable Homestead Exempt],TaxableValuation[Dist],$C97:$E97,TaxableValuation[Tif_NonTIF],$A$4))</f>
        <v>13000</v>
      </c>
      <c r="U97" s="8">
        <f>SUMPRODUCT(SUMIFS(TaxableValuation[Taxable Net],TaxableValuation[Dist],$C97:$E97,TaxableValuation[Tif_NonTIF],$A$4))</f>
        <v>74402340</v>
      </c>
      <c r="V97" s="8">
        <f>SUMPRODUCT(SUMIFS(TaxableValuation[Taxable Gas &amp; Elec Utilities],TaxableValuation[Dist],$C97:$E97,TaxableValuation[Tif_NonTIF],$A$4))</f>
        <v>0</v>
      </c>
      <c r="W97" s="8">
        <f t="shared" si="1"/>
        <v>74402340</v>
      </c>
    </row>
    <row r="98" spans="1:23" x14ac:dyDescent="0.25">
      <c r="A98">
        <f>'Assessed Non-TIF_Combined'!A98</f>
        <v>2026</v>
      </c>
      <c r="B98" t="str">
        <f>'Assessed Non-TIF_Combined'!B98</f>
        <v>11</v>
      </c>
      <c r="C98" t="str">
        <f>'Assessed Non-TIF_Combined'!C98</f>
        <v>1953</v>
      </c>
      <c r="D98" t="str">
        <f>'Assessed Non-TIF_Combined'!D98</f>
        <v/>
      </c>
      <c r="E98" t="str">
        <f>'Assessed Non-TIF_Combined'!E98</f>
        <v/>
      </c>
      <c r="F98" t="str">
        <f>'Assessed Non-TIF_Combined'!F98</f>
        <v>1953</v>
      </c>
      <c r="G98" t="str">
        <f>'Assessed Non-TIF_Combined'!G98</f>
        <v>Earlham</v>
      </c>
      <c r="H98" s="8">
        <f>SUMPRODUCT(SUMIFS(TaxableValuation[Taxable Residential],TaxableValuation[Dist],$C98:$E98,TaxableValuation[Tif_NonTIF],$A$4))</f>
        <v>1345075</v>
      </c>
      <c r="I98" s="8">
        <f>SUMPRODUCT(SUMIFS(TaxableValuation[Taxable Ag Land],TaxableValuation[Dist],$C98:$E98,TaxableValuation[Tif_NonTIF],$A$4))</f>
        <v>0</v>
      </c>
      <c r="J98" s="8">
        <f>SUMPRODUCT(SUMIFS(TaxableValuation[Taxable Ag Building],TaxableValuation[Dist],$C98:$E98,TaxableValuation[Tif_NonTIF],$A$4))</f>
        <v>0</v>
      </c>
      <c r="K98" s="8">
        <f>SUMPRODUCT(SUMIFS(TaxableValuation[Taxable Commercial],TaxableValuation[Dist],$C98:$E98,TaxableValuation[Tif_NonTIF],$A$4))</f>
        <v>0</v>
      </c>
      <c r="L98" s="8">
        <f>SUMPRODUCT(SUMIFS(TaxableValuation[Taxable Industrial],TaxableValuation[Dist],$C98:$E98,TaxableValuation[Tif_NonTIF],$A$4))</f>
        <v>0</v>
      </c>
      <c r="M98" s="8">
        <f>SUMPRODUCT(SUMIFS(TaxableValuation[Taxable Reserved],TaxableValuation[Dist],$C98:$E98,TaxableValuation[Tif_NonTIF],$A$4))</f>
        <v>0</v>
      </c>
      <c r="N98" s="8">
        <f>SUMPRODUCT(SUMIFS(TaxableValuation[Taxable Reserved2],TaxableValuation[Dist],$C98:$E98,TaxableValuation[Tif_NonTIF],$A$4))</f>
        <v>0</v>
      </c>
      <c r="O98" s="8">
        <f>SUMPRODUCT(SUMIFS(TaxableValuation[Taxable Railroads],TaxableValuation[Dist],$C98:$E98,TaxableValuation[Tif_NonTIF],$A$4))</f>
        <v>0</v>
      </c>
      <c r="P98" s="8">
        <f>SUMPRODUCT(SUMIFS(TaxableValuation[Taxable Utilities],TaxableValuation[Dist],$C98:$E98,TaxableValuation[Tif_NonTIF],$A$4))</f>
        <v>0</v>
      </c>
      <c r="Q98" s="8">
        <f>SUMPRODUCT(SUMIFS(TaxableValuation[Taxable Other],TaxableValuation[Dist],$C98:$E98,TaxableValuation[Tif_NonTIF],$A$4))</f>
        <v>0</v>
      </c>
      <c r="R98" s="8">
        <f>SUMPRODUCT(SUMIFS(TaxableValuation[Taxable Gross],TaxableValuation[Dist],$C98:$E98,TaxableValuation[Tif_NonTIF],$A$4))</f>
        <v>1345075</v>
      </c>
      <c r="S98" s="8">
        <f>SUMPRODUCT(SUMIFS(TaxableValuation[Taxable Military Exempt],TaxableValuation[Dist],$C98:$E98,TaxableValuation[Tif_NonTIF],$A$4))</f>
        <v>0</v>
      </c>
      <c r="T98" s="8">
        <f>SUMPRODUCT(SUMIFS(TaxableValuation[Taxable Homestead Exempt],TaxableValuation[Dist],$C98:$E98,TaxableValuation[Tif_NonTIF],$A$4))</f>
        <v>0</v>
      </c>
      <c r="U98" s="8">
        <f>SUMPRODUCT(SUMIFS(TaxableValuation[Taxable Net],TaxableValuation[Dist],$C98:$E98,TaxableValuation[Tif_NonTIF],$A$4))</f>
        <v>1345075</v>
      </c>
      <c r="V98" s="8">
        <f>SUMPRODUCT(SUMIFS(TaxableValuation[Taxable Gas &amp; Elec Utilities],TaxableValuation[Dist],$C98:$E98,TaxableValuation[Tif_NonTIF],$A$4))</f>
        <v>0</v>
      </c>
      <c r="W98" s="8">
        <f t="shared" si="1"/>
        <v>1345075</v>
      </c>
    </row>
    <row r="99" spans="1:23" x14ac:dyDescent="0.25">
      <c r="A99">
        <f>'Assessed Non-TIF_Combined'!A99</f>
        <v>2026</v>
      </c>
      <c r="B99" t="str">
        <f>'Assessed Non-TIF_Combined'!B99</f>
        <v>07</v>
      </c>
      <c r="C99" t="str">
        <f>'Assessed Non-TIF_Combined'!C99</f>
        <v>1963</v>
      </c>
      <c r="D99" t="str">
        <f>'Assessed Non-TIF_Combined'!D99</f>
        <v/>
      </c>
      <c r="E99" t="str">
        <f>'Assessed Non-TIF_Combined'!E99</f>
        <v/>
      </c>
      <c r="F99" t="str">
        <f>'Assessed Non-TIF_Combined'!F99</f>
        <v>1963</v>
      </c>
      <c r="G99" t="str">
        <f>'Assessed Non-TIF_Combined'!G99</f>
        <v>East Buchanan</v>
      </c>
      <c r="H99" s="8">
        <f>SUMPRODUCT(SUMIFS(TaxableValuation[Taxable Residential],TaxableValuation[Dist],$C99:$E99,TaxableValuation[Tif_NonTIF],$A$4))</f>
        <v>5230</v>
      </c>
      <c r="I99" s="8">
        <f>SUMPRODUCT(SUMIFS(TaxableValuation[Taxable Ag Land],TaxableValuation[Dist],$C99:$E99,TaxableValuation[Tif_NonTIF],$A$4))</f>
        <v>0</v>
      </c>
      <c r="J99" s="8">
        <f>SUMPRODUCT(SUMIFS(TaxableValuation[Taxable Ag Building],TaxableValuation[Dist],$C99:$E99,TaxableValuation[Tif_NonTIF],$A$4))</f>
        <v>0</v>
      </c>
      <c r="K99" s="8">
        <f>SUMPRODUCT(SUMIFS(TaxableValuation[Taxable Commercial],TaxableValuation[Dist],$C99:$E99,TaxableValuation[Tif_NonTIF],$A$4))</f>
        <v>0</v>
      </c>
      <c r="L99" s="8">
        <f>SUMPRODUCT(SUMIFS(TaxableValuation[Taxable Industrial],TaxableValuation[Dist],$C99:$E99,TaxableValuation[Tif_NonTIF],$A$4))</f>
        <v>0</v>
      </c>
      <c r="M99" s="8">
        <f>SUMPRODUCT(SUMIFS(TaxableValuation[Taxable Reserved],TaxableValuation[Dist],$C99:$E99,TaxableValuation[Tif_NonTIF],$A$4))</f>
        <v>0</v>
      </c>
      <c r="N99" s="8">
        <f>SUMPRODUCT(SUMIFS(TaxableValuation[Taxable Reserved2],TaxableValuation[Dist],$C99:$E99,TaxableValuation[Tif_NonTIF],$A$4))</f>
        <v>0</v>
      </c>
      <c r="O99" s="8">
        <f>SUMPRODUCT(SUMIFS(TaxableValuation[Taxable Railroads],TaxableValuation[Dist],$C99:$E99,TaxableValuation[Tif_NonTIF],$A$4))</f>
        <v>0</v>
      </c>
      <c r="P99" s="8">
        <f>SUMPRODUCT(SUMIFS(TaxableValuation[Taxable Utilities],TaxableValuation[Dist],$C99:$E99,TaxableValuation[Tif_NonTIF],$A$4))</f>
        <v>0</v>
      </c>
      <c r="Q99" s="8">
        <f>SUMPRODUCT(SUMIFS(TaxableValuation[Taxable Other],TaxableValuation[Dist],$C99:$E99,TaxableValuation[Tif_NonTIF],$A$4))</f>
        <v>0</v>
      </c>
      <c r="R99" s="8">
        <f>SUMPRODUCT(SUMIFS(TaxableValuation[Taxable Gross],TaxableValuation[Dist],$C99:$E99,TaxableValuation[Tif_NonTIF],$A$4))</f>
        <v>5230</v>
      </c>
      <c r="S99" s="8">
        <f>SUMPRODUCT(SUMIFS(TaxableValuation[Taxable Military Exempt],TaxableValuation[Dist],$C99:$E99,TaxableValuation[Tif_NonTIF],$A$4))</f>
        <v>0</v>
      </c>
      <c r="T99" s="8">
        <f>SUMPRODUCT(SUMIFS(TaxableValuation[Taxable Homestead Exempt],TaxableValuation[Dist],$C99:$E99,TaxableValuation[Tif_NonTIF],$A$4))</f>
        <v>0</v>
      </c>
      <c r="U99" s="8">
        <f>SUMPRODUCT(SUMIFS(TaxableValuation[Taxable Net],TaxableValuation[Dist],$C99:$E99,TaxableValuation[Tif_NonTIF],$A$4))</f>
        <v>5230</v>
      </c>
      <c r="V99" s="8">
        <f>SUMPRODUCT(SUMIFS(TaxableValuation[Taxable Gas &amp; Elec Utilities],TaxableValuation[Dist],$C99:$E99,TaxableValuation[Tif_NonTIF],$A$4))</f>
        <v>0</v>
      </c>
      <c r="W99" s="8">
        <f t="shared" si="1"/>
        <v>5230</v>
      </c>
    </row>
    <row r="100" spans="1:23" x14ac:dyDescent="0.25">
      <c r="A100">
        <f>'Assessed Non-TIF_Combined'!A100</f>
        <v>2026</v>
      </c>
      <c r="B100" t="str">
        <f>'Assessed Non-TIF_Combined'!B100</f>
        <v>07</v>
      </c>
      <c r="C100" t="str">
        <f>'Assessed Non-TIF_Combined'!C100</f>
        <v>3582</v>
      </c>
      <c r="D100" t="str">
        <f>'Assessed Non-TIF_Combined'!D100</f>
        <v/>
      </c>
      <c r="E100" t="str">
        <f>'Assessed Non-TIF_Combined'!E100</f>
        <v/>
      </c>
      <c r="F100" t="str">
        <f>'Assessed Non-TIF_Combined'!F100</f>
        <v>1968</v>
      </c>
      <c r="G100" t="str">
        <f>'Assessed Non-TIF_Combined'!G100</f>
        <v>East Marshall</v>
      </c>
      <c r="H100" s="8">
        <f>SUMPRODUCT(SUMIFS(TaxableValuation[Taxable Residential],TaxableValuation[Dist],$C100:$E100,TaxableValuation[Tif_NonTIF],$A$4))</f>
        <v>0</v>
      </c>
      <c r="I100" s="8">
        <f>SUMPRODUCT(SUMIFS(TaxableValuation[Taxable Ag Land],TaxableValuation[Dist],$C100:$E100,TaxableValuation[Tif_NonTIF],$A$4))</f>
        <v>0</v>
      </c>
      <c r="J100" s="8">
        <f>SUMPRODUCT(SUMIFS(TaxableValuation[Taxable Ag Building],TaxableValuation[Dist],$C100:$E100,TaxableValuation[Tif_NonTIF],$A$4))</f>
        <v>0</v>
      </c>
      <c r="K100" s="8">
        <f>SUMPRODUCT(SUMIFS(TaxableValuation[Taxable Commercial],TaxableValuation[Dist],$C100:$E100,TaxableValuation[Tif_NonTIF],$A$4))</f>
        <v>0</v>
      </c>
      <c r="L100" s="8">
        <f>SUMPRODUCT(SUMIFS(TaxableValuation[Taxable Industrial],TaxableValuation[Dist],$C100:$E100,TaxableValuation[Tif_NonTIF],$A$4))</f>
        <v>0</v>
      </c>
      <c r="M100" s="8">
        <f>SUMPRODUCT(SUMIFS(TaxableValuation[Taxable Reserved],TaxableValuation[Dist],$C100:$E100,TaxableValuation[Tif_NonTIF],$A$4))</f>
        <v>0</v>
      </c>
      <c r="N100" s="8">
        <f>SUMPRODUCT(SUMIFS(TaxableValuation[Taxable Reserved2],TaxableValuation[Dist],$C100:$E100,TaxableValuation[Tif_NonTIF],$A$4))</f>
        <v>0</v>
      </c>
      <c r="O100" s="8">
        <f>SUMPRODUCT(SUMIFS(TaxableValuation[Taxable Railroads],TaxableValuation[Dist],$C100:$E100,TaxableValuation[Tif_NonTIF],$A$4))</f>
        <v>0</v>
      </c>
      <c r="P100" s="8">
        <f>SUMPRODUCT(SUMIFS(TaxableValuation[Taxable Utilities],TaxableValuation[Dist],$C100:$E100,TaxableValuation[Tif_NonTIF],$A$4))</f>
        <v>0</v>
      </c>
      <c r="Q100" s="8">
        <f>SUMPRODUCT(SUMIFS(TaxableValuation[Taxable Other],TaxableValuation[Dist],$C100:$E100,TaxableValuation[Tif_NonTIF],$A$4))</f>
        <v>0</v>
      </c>
      <c r="R100" s="8">
        <f>SUMPRODUCT(SUMIFS(TaxableValuation[Taxable Gross],TaxableValuation[Dist],$C100:$E100,TaxableValuation[Tif_NonTIF],$A$4))</f>
        <v>0</v>
      </c>
      <c r="S100" s="8">
        <f>SUMPRODUCT(SUMIFS(TaxableValuation[Taxable Military Exempt],TaxableValuation[Dist],$C100:$E100,TaxableValuation[Tif_NonTIF],$A$4))</f>
        <v>0</v>
      </c>
      <c r="T100" s="8">
        <f>SUMPRODUCT(SUMIFS(TaxableValuation[Taxable Homestead Exempt],TaxableValuation[Dist],$C100:$E100,TaxableValuation[Tif_NonTIF],$A$4))</f>
        <v>0</v>
      </c>
      <c r="U100" s="8">
        <f>SUMPRODUCT(SUMIFS(TaxableValuation[Taxable Net],TaxableValuation[Dist],$C100:$E100,TaxableValuation[Tif_NonTIF],$A$4))</f>
        <v>0</v>
      </c>
      <c r="V100" s="8">
        <f>SUMPRODUCT(SUMIFS(TaxableValuation[Taxable Gas &amp; Elec Utilities],TaxableValuation[Dist],$C100:$E100,TaxableValuation[Tif_NonTIF],$A$4))</f>
        <v>0</v>
      </c>
      <c r="W100" s="8">
        <f t="shared" si="1"/>
        <v>0</v>
      </c>
    </row>
    <row r="101" spans="1:23" x14ac:dyDescent="0.25">
      <c r="A101">
        <f>'Assessed Non-TIF_Combined'!A101</f>
        <v>2026</v>
      </c>
      <c r="B101" t="str">
        <f>'Assessed Non-TIF_Combined'!B101</f>
        <v>13</v>
      </c>
      <c r="C101" t="str">
        <f>'Assessed Non-TIF_Combined'!C101</f>
        <v>3978</v>
      </c>
      <c r="D101" t="str">
        <f>'Assessed Non-TIF_Combined'!D101</f>
        <v/>
      </c>
      <c r="E101" t="str">
        <f>'Assessed Non-TIF_Combined'!E101</f>
        <v/>
      </c>
      <c r="F101" t="str">
        <f>'Assessed Non-TIF_Combined'!F101</f>
        <v>3978</v>
      </c>
      <c r="G101" t="str">
        <f>'Assessed Non-TIF_Combined'!G101</f>
        <v>East Mills</v>
      </c>
      <c r="H101" s="8">
        <f>SUMPRODUCT(SUMIFS(TaxableValuation[Taxable Residential],TaxableValuation[Dist],$C101:$E101,TaxableValuation[Tif_NonTIF],$A$4))</f>
        <v>4540826</v>
      </c>
      <c r="I101" s="8">
        <f>SUMPRODUCT(SUMIFS(TaxableValuation[Taxable Ag Land],TaxableValuation[Dist],$C101:$E101,TaxableValuation[Tif_NonTIF],$A$4))</f>
        <v>0</v>
      </c>
      <c r="J101" s="8">
        <f>SUMPRODUCT(SUMIFS(TaxableValuation[Taxable Ag Building],TaxableValuation[Dist],$C101:$E101,TaxableValuation[Tif_NonTIF],$A$4))</f>
        <v>0</v>
      </c>
      <c r="K101" s="8">
        <f>SUMPRODUCT(SUMIFS(TaxableValuation[Taxable Commercial],TaxableValuation[Dist],$C101:$E101,TaxableValuation[Tif_NonTIF],$A$4))</f>
        <v>0</v>
      </c>
      <c r="L101" s="8">
        <f>SUMPRODUCT(SUMIFS(TaxableValuation[Taxable Industrial],TaxableValuation[Dist],$C101:$E101,TaxableValuation[Tif_NonTIF],$A$4))</f>
        <v>0</v>
      </c>
      <c r="M101" s="8">
        <f>SUMPRODUCT(SUMIFS(TaxableValuation[Taxable Reserved],TaxableValuation[Dist],$C101:$E101,TaxableValuation[Tif_NonTIF],$A$4))</f>
        <v>0</v>
      </c>
      <c r="N101" s="8">
        <f>SUMPRODUCT(SUMIFS(TaxableValuation[Taxable Reserved2],TaxableValuation[Dist],$C101:$E101,TaxableValuation[Tif_NonTIF],$A$4))</f>
        <v>0</v>
      </c>
      <c r="O101" s="8">
        <f>SUMPRODUCT(SUMIFS(TaxableValuation[Taxable Railroads],TaxableValuation[Dist],$C101:$E101,TaxableValuation[Tif_NonTIF],$A$4))</f>
        <v>0</v>
      </c>
      <c r="P101" s="8">
        <f>SUMPRODUCT(SUMIFS(TaxableValuation[Taxable Utilities],TaxableValuation[Dist],$C101:$E101,TaxableValuation[Tif_NonTIF],$A$4))</f>
        <v>0</v>
      </c>
      <c r="Q101" s="8">
        <f>SUMPRODUCT(SUMIFS(TaxableValuation[Taxable Other],TaxableValuation[Dist],$C101:$E101,TaxableValuation[Tif_NonTIF],$A$4))</f>
        <v>0</v>
      </c>
      <c r="R101" s="8">
        <f>SUMPRODUCT(SUMIFS(TaxableValuation[Taxable Gross],TaxableValuation[Dist],$C101:$E101,TaxableValuation[Tif_NonTIF],$A$4))</f>
        <v>4540826</v>
      </c>
      <c r="S101" s="8">
        <f>SUMPRODUCT(SUMIFS(TaxableValuation[Taxable Military Exempt],TaxableValuation[Dist],$C101:$E101,TaxableValuation[Tif_NonTIF],$A$4))</f>
        <v>4000</v>
      </c>
      <c r="T101" s="8">
        <f>SUMPRODUCT(SUMIFS(TaxableValuation[Taxable Homestead Exempt],TaxableValuation[Dist],$C101:$E101,TaxableValuation[Tif_NonTIF],$A$4))</f>
        <v>13000</v>
      </c>
      <c r="U101" s="8">
        <f>SUMPRODUCT(SUMIFS(TaxableValuation[Taxable Net],TaxableValuation[Dist],$C101:$E101,TaxableValuation[Tif_NonTIF],$A$4))</f>
        <v>4523826</v>
      </c>
      <c r="V101" s="8">
        <f>SUMPRODUCT(SUMIFS(TaxableValuation[Taxable Gas &amp; Elec Utilities],TaxableValuation[Dist],$C101:$E101,TaxableValuation[Tif_NonTIF],$A$4))</f>
        <v>0</v>
      </c>
      <c r="W101" s="8">
        <f t="shared" si="1"/>
        <v>4523826</v>
      </c>
    </row>
    <row r="102" spans="1:23" x14ac:dyDescent="0.25">
      <c r="A102">
        <f>'Assessed Non-TIF_Combined'!A102</f>
        <v>2026</v>
      </c>
      <c r="B102" t="str">
        <f>'Assessed Non-TIF_Combined'!B102</f>
        <v>05</v>
      </c>
      <c r="C102" t="str">
        <f>'Assessed Non-TIF_Combined'!C102</f>
        <v>6741</v>
      </c>
      <c r="D102" t="str">
        <f>'Assessed Non-TIF_Combined'!D102</f>
        <v/>
      </c>
      <c r="E102" t="str">
        <f>'Assessed Non-TIF_Combined'!E102</f>
        <v/>
      </c>
      <c r="F102" t="str">
        <f>'Assessed Non-TIF_Combined'!F102</f>
        <v>6741</v>
      </c>
      <c r="G102" t="str">
        <f>'Assessed Non-TIF_Combined'!G102</f>
        <v>East Sac County</v>
      </c>
      <c r="H102" s="8">
        <f>SUMPRODUCT(SUMIFS(TaxableValuation[Taxable Residential],TaxableValuation[Dist],$C102:$E102,TaxableValuation[Tif_NonTIF],$A$4))</f>
        <v>2302393</v>
      </c>
      <c r="I102" s="8">
        <f>SUMPRODUCT(SUMIFS(TaxableValuation[Taxable Ag Land],TaxableValuation[Dist],$C102:$E102,TaxableValuation[Tif_NonTIF],$A$4))</f>
        <v>59750</v>
      </c>
      <c r="J102" s="8">
        <f>SUMPRODUCT(SUMIFS(TaxableValuation[Taxable Ag Building],TaxableValuation[Dist],$C102:$E102,TaxableValuation[Tif_NonTIF],$A$4))</f>
        <v>0</v>
      </c>
      <c r="K102" s="8">
        <f>SUMPRODUCT(SUMIFS(TaxableValuation[Taxable Commercial],TaxableValuation[Dist],$C102:$E102,TaxableValuation[Tif_NonTIF],$A$4))</f>
        <v>8832196</v>
      </c>
      <c r="L102" s="8">
        <f>SUMPRODUCT(SUMIFS(TaxableValuation[Taxable Industrial],TaxableValuation[Dist],$C102:$E102,TaxableValuation[Tif_NonTIF],$A$4))</f>
        <v>2576476</v>
      </c>
      <c r="M102" s="8">
        <f>SUMPRODUCT(SUMIFS(TaxableValuation[Taxable Reserved],TaxableValuation[Dist],$C102:$E102,TaxableValuation[Tif_NonTIF],$A$4))</f>
        <v>0</v>
      </c>
      <c r="N102" s="8">
        <f>SUMPRODUCT(SUMIFS(TaxableValuation[Taxable Reserved2],TaxableValuation[Dist],$C102:$E102,TaxableValuation[Tif_NonTIF],$A$4))</f>
        <v>0</v>
      </c>
      <c r="O102" s="8">
        <f>SUMPRODUCT(SUMIFS(TaxableValuation[Taxable Railroads],TaxableValuation[Dist],$C102:$E102,TaxableValuation[Tif_NonTIF],$A$4))</f>
        <v>0</v>
      </c>
      <c r="P102" s="8">
        <f>SUMPRODUCT(SUMIFS(TaxableValuation[Taxable Utilities],TaxableValuation[Dist],$C102:$E102,TaxableValuation[Tif_NonTIF],$A$4))</f>
        <v>0</v>
      </c>
      <c r="Q102" s="8">
        <f>SUMPRODUCT(SUMIFS(TaxableValuation[Taxable Other],TaxableValuation[Dist],$C102:$E102,TaxableValuation[Tif_NonTIF],$A$4))</f>
        <v>0</v>
      </c>
      <c r="R102" s="8">
        <f>SUMPRODUCT(SUMIFS(TaxableValuation[Taxable Gross],TaxableValuation[Dist],$C102:$E102,TaxableValuation[Tif_NonTIF],$A$4))</f>
        <v>13770815</v>
      </c>
      <c r="S102" s="8">
        <f>SUMPRODUCT(SUMIFS(TaxableValuation[Taxable Military Exempt],TaxableValuation[Dist],$C102:$E102,TaxableValuation[Tif_NonTIF],$A$4))</f>
        <v>0</v>
      </c>
      <c r="T102" s="8">
        <f>SUMPRODUCT(SUMIFS(TaxableValuation[Taxable Homestead Exempt],TaxableValuation[Dist],$C102:$E102,TaxableValuation[Tif_NonTIF],$A$4))</f>
        <v>6500</v>
      </c>
      <c r="U102" s="8">
        <f>SUMPRODUCT(SUMIFS(TaxableValuation[Taxable Net],TaxableValuation[Dist],$C102:$E102,TaxableValuation[Tif_NonTIF],$A$4))</f>
        <v>13764315</v>
      </c>
      <c r="V102" s="8">
        <f>SUMPRODUCT(SUMIFS(TaxableValuation[Taxable Gas &amp; Elec Utilities],TaxableValuation[Dist],$C102:$E102,TaxableValuation[Tif_NonTIF],$A$4))</f>
        <v>0</v>
      </c>
      <c r="W102" s="8">
        <f t="shared" si="1"/>
        <v>13764315</v>
      </c>
    </row>
    <row r="103" spans="1:23" x14ac:dyDescent="0.25">
      <c r="A103">
        <f>'Assessed Non-TIF_Combined'!A103</f>
        <v>2026</v>
      </c>
      <c r="B103" t="str">
        <f>'Assessed Non-TIF_Combined'!B103</f>
        <v>13</v>
      </c>
      <c r="C103" t="str">
        <f>'Assessed Non-TIF_Combined'!C103</f>
        <v>1970</v>
      </c>
      <c r="D103" t="str">
        <f>'Assessed Non-TIF_Combined'!D103</f>
        <v/>
      </c>
      <c r="E103" t="str">
        <f>'Assessed Non-TIF_Combined'!E103</f>
        <v/>
      </c>
      <c r="F103" t="str">
        <f>'Assessed Non-TIF_Combined'!F103</f>
        <v>1970</v>
      </c>
      <c r="G103" t="str">
        <f>'Assessed Non-TIF_Combined'!G103</f>
        <v>East Union</v>
      </c>
      <c r="H103" s="8">
        <f>SUMPRODUCT(SUMIFS(TaxableValuation[Taxable Residential],TaxableValuation[Dist],$C103:$E103,TaxableValuation[Tif_NonTIF],$A$4))</f>
        <v>0</v>
      </c>
      <c r="I103" s="8">
        <f>SUMPRODUCT(SUMIFS(TaxableValuation[Taxable Ag Land],TaxableValuation[Dist],$C103:$E103,TaxableValuation[Tif_NonTIF],$A$4))</f>
        <v>0</v>
      </c>
      <c r="J103" s="8">
        <f>SUMPRODUCT(SUMIFS(TaxableValuation[Taxable Ag Building],TaxableValuation[Dist],$C103:$E103,TaxableValuation[Tif_NonTIF],$A$4))</f>
        <v>0</v>
      </c>
      <c r="K103" s="8">
        <f>SUMPRODUCT(SUMIFS(TaxableValuation[Taxable Commercial],TaxableValuation[Dist],$C103:$E103,TaxableValuation[Tif_NonTIF],$A$4))</f>
        <v>0</v>
      </c>
      <c r="L103" s="8">
        <f>SUMPRODUCT(SUMIFS(TaxableValuation[Taxable Industrial],TaxableValuation[Dist],$C103:$E103,TaxableValuation[Tif_NonTIF],$A$4))</f>
        <v>0</v>
      </c>
      <c r="M103" s="8">
        <f>SUMPRODUCT(SUMIFS(TaxableValuation[Taxable Reserved],TaxableValuation[Dist],$C103:$E103,TaxableValuation[Tif_NonTIF],$A$4))</f>
        <v>0</v>
      </c>
      <c r="N103" s="8">
        <f>SUMPRODUCT(SUMIFS(TaxableValuation[Taxable Reserved2],TaxableValuation[Dist],$C103:$E103,TaxableValuation[Tif_NonTIF],$A$4))</f>
        <v>0</v>
      </c>
      <c r="O103" s="8">
        <f>SUMPRODUCT(SUMIFS(TaxableValuation[Taxable Railroads],TaxableValuation[Dist],$C103:$E103,TaxableValuation[Tif_NonTIF],$A$4))</f>
        <v>0</v>
      </c>
      <c r="P103" s="8">
        <f>SUMPRODUCT(SUMIFS(TaxableValuation[Taxable Utilities],TaxableValuation[Dist],$C103:$E103,TaxableValuation[Tif_NonTIF],$A$4))</f>
        <v>0</v>
      </c>
      <c r="Q103" s="8">
        <f>SUMPRODUCT(SUMIFS(TaxableValuation[Taxable Other],TaxableValuation[Dist],$C103:$E103,TaxableValuation[Tif_NonTIF],$A$4))</f>
        <v>0</v>
      </c>
      <c r="R103" s="8">
        <f>SUMPRODUCT(SUMIFS(TaxableValuation[Taxable Gross],TaxableValuation[Dist],$C103:$E103,TaxableValuation[Tif_NonTIF],$A$4))</f>
        <v>0</v>
      </c>
      <c r="S103" s="8">
        <f>SUMPRODUCT(SUMIFS(TaxableValuation[Taxable Military Exempt],TaxableValuation[Dist],$C103:$E103,TaxableValuation[Tif_NonTIF],$A$4))</f>
        <v>0</v>
      </c>
      <c r="T103" s="8">
        <f>SUMPRODUCT(SUMIFS(TaxableValuation[Taxable Homestead Exempt],TaxableValuation[Dist],$C103:$E103,TaxableValuation[Tif_NonTIF],$A$4))</f>
        <v>0</v>
      </c>
      <c r="U103" s="8">
        <f>SUMPRODUCT(SUMIFS(TaxableValuation[Taxable Net],TaxableValuation[Dist],$C103:$E103,TaxableValuation[Tif_NonTIF],$A$4))</f>
        <v>0</v>
      </c>
      <c r="V103" s="8">
        <f>SUMPRODUCT(SUMIFS(TaxableValuation[Taxable Gas &amp; Elec Utilities],TaxableValuation[Dist],$C103:$E103,TaxableValuation[Tif_NonTIF],$A$4))</f>
        <v>0</v>
      </c>
      <c r="W103" s="8">
        <f t="shared" si="1"/>
        <v>0</v>
      </c>
    </row>
    <row r="104" spans="1:23" x14ac:dyDescent="0.25">
      <c r="A104">
        <f>'Assessed Non-TIF_Combined'!A104</f>
        <v>2026</v>
      </c>
      <c r="B104" t="str">
        <f>'Assessed Non-TIF_Combined'!B104</f>
        <v>01</v>
      </c>
      <c r="C104" t="str">
        <f>'Assessed Non-TIF_Combined'!C104</f>
        <v>1972</v>
      </c>
      <c r="D104" t="str">
        <f>'Assessed Non-TIF_Combined'!D104</f>
        <v/>
      </c>
      <c r="E104" t="str">
        <f>'Assessed Non-TIF_Combined'!E104</f>
        <v/>
      </c>
      <c r="F104" t="str">
        <f>'Assessed Non-TIF_Combined'!F104</f>
        <v>1972</v>
      </c>
      <c r="G104" t="str">
        <f>'Assessed Non-TIF_Combined'!G104</f>
        <v>Eastern Allamakee</v>
      </c>
      <c r="H104" s="8">
        <f>SUMPRODUCT(SUMIFS(TaxableValuation[Taxable Residential],TaxableValuation[Dist],$C104:$E104,TaxableValuation[Tif_NonTIF],$A$4))</f>
        <v>0</v>
      </c>
      <c r="I104" s="8">
        <f>SUMPRODUCT(SUMIFS(TaxableValuation[Taxable Ag Land],TaxableValuation[Dist],$C104:$E104,TaxableValuation[Tif_NonTIF],$A$4))</f>
        <v>0</v>
      </c>
      <c r="J104" s="8">
        <f>SUMPRODUCT(SUMIFS(TaxableValuation[Taxable Ag Building],TaxableValuation[Dist],$C104:$E104,TaxableValuation[Tif_NonTIF],$A$4))</f>
        <v>0</v>
      </c>
      <c r="K104" s="8">
        <f>SUMPRODUCT(SUMIFS(TaxableValuation[Taxable Commercial],TaxableValuation[Dist],$C104:$E104,TaxableValuation[Tif_NonTIF],$A$4))</f>
        <v>0</v>
      </c>
      <c r="L104" s="8">
        <f>SUMPRODUCT(SUMIFS(TaxableValuation[Taxable Industrial],TaxableValuation[Dist],$C104:$E104,TaxableValuation[Tif_NonTIF],$A$4))</f>
        <v>0</v>
      </c>
      <c r="M104" s="8">
        <f>SUMPRODUCT(SUMIFS(TaxableValuation[Taxable Reserved],TaxableValuation[Dist],$C104:$E104,TaxableValuation[Tif_NonTIF],$A$4))</f>
        <v>0</v>
      </c>
      <c r="N104" s="8">
        <f>SUMPRODUCT(SUMIFS(TaxableValuation[Taxable Reserved2],TaxableValuation[Dist],$C104:$E104,TaxableValuation[Tif_NonTIF],$A$4))</f>
        <v>0</v>
      </c>
      <c r="O104" s="8">
        <f>SUMPRODUCT(SUMIFS(TaxableValuation[Taxable Railroads],TaxableValuation[Dist],$C104:$E104,TaxableValuation[Tif_NonTIF],$A$4))</f>
        <v>0</v>
      </c>
      <c r="P104" s="8">
        <f>SUMPRODUCT(SUMIFS(TaxableValuation[Taxable Utilities],TaxableValuation[Dist],$C104:$E104,TaxableValuation[Tif_NonTIF],$A$4))</f>
        <v>0</v>
      </c>
      <c r="Q104" s="8">
        <f>SUMPRODUCT(SUMIFS(TaxableValuation[Taxable Other],TaxableValuation[Dist],$C104:$E104,TaxableValuation[Tif_NonTIF],$A$4))</f>
        <v>0</v>
      </c>
      <c r="R104" s="8">
        <f>SUMPRODUCT(SUMIFS(TaxableValuation[Taxable Gross],TaxableValuation[Dist],$C104:$E104,TaxableValuation[Tif_NonTIF],$A$4))</f>
        <v>0</v>
      </c>
      <c r="S104" s="8">
        <f>SUMPRODUCT(SUMIFS(TaxableValuation[Taxable Military Exempt],TaxableValuation[Dist],$C104:$E104,TaxableValuation[Tif_NonTIF],$A$4))</f>
        <v>0</v>
      </c>
      <c r="T104" s="8">
        <f>SUMPRODUCT(SUMIFS(TaxableValuation[Taxable Homestead Exempt],TaxableValuation[Dist],$C104:$E104,TaxableValuation[Tif_NonTIF],$A$4))</f>
        <v>0</v>
      </c>
      <c r="U104" s="8">
        <f>SUMPRODUCT(SUMIFS(TaxableValuation[Taxable Net],TaxableValuation[Dist],$C104:$E104,TaxableValuation[Tif_NonTIF],$A$4))</f>
        <v>0</v>
      </c>
      <c r="V104" s="8">
        <f>SUMPRODUCT(SUMIFS(TaxableValuation[Taxable Gas &amp; Elec Utilities],TaxableValuation[Dist],$C104:$E104,TaxableValuation[Tif_NonTIF],$A$4))</f>
        <v>0</v>
      </c>
      <c r="W104" s="8">
        <f t="shared" si="1"/>
        <v>0</v>
      </c>
    </row>
    <row r="105" spans="1:23" x14ac:dyDescent="0.25">
      <c r="A105">
        <f>'Assessed Non-TIF_Combined'!A105</f>
        <v>2026</v>
      </c>
      <c r="B105" t="str">
        <f>'Assessed Non-TIF_Combined'!B105</f>
        <v>09</v>
      </c>
      <c r="C105" t="str">
        <f>'Assessed Non-TIF_Combined'!C105</f>
        <v>1965</v>
      </c>
      <c r="D105" t="str">
        <f>'Assessed Non-TIF_Combined'!D105</f>
        <v/>
      </c>
      <c r="E105" t="str">
        <f>'Assessed Non-TIF_Combined'!E105</f>
        <v/>
      </c>
      <c r="F105" t="str">
        <f>'Assessed Non-TIF_Combined'!F105</f>
        <v>1965</v>
      </c>
      <c r="G105" t="str">
        <f>'Assessed Non-TIF_Combined'!G105</f>
        <v>Easton Valley</v>
      </c>
      <c r="H105" s="8">
        <f>SUMPRODUCT(SUMIFS(TaxableValuation[Taxable Residential],TaxableValuation[Dist],$C105:$E105,TaxableValuation[Tif_NonTIF],$A$4))</f>
        <v>2569972</v>
      </c>
      <c r="I105" s="8">
        <f>SUMPRODUCT(SUMIFS(TaxableValuation[Taxable Ag Land],TaxableValuation[Dist],$C105:$E105,TaxableValuation[Tif_NonTIF],$A$4))</f>
        <v>0</v>
      </c>
      <c r="J105" s="8">
        <f>SUMPRODUCT(SUMIFS(TaxableValuation[Taxable Ag Building],TaxableValuation[Dist],$C105:$E105,TaxableValuation[Tif_NonTIF],$A$4))</f>
        <v>0</v>
      </c>
      <c r="K105" s="8">
        <f>SUMPRODUCT(SUMIFS(TaxableValuation[Taxable Commercial],TaxableValuation[Dist],$C105:$E105,TaxableValuation[Tif_NonTIF],$A$4))</f>
        <v>1791756</v>
      </c>
      <c r="L105" s="8">
        <f>SUMPRODUCT(SUMIFS(TaxableValuation[Taxable Industrial],TaxableValuation[Dist],$C105:$E105,TaxableValuation[Tif_NonTIF],$A$4))</f>
        <v>1000000</v>
      </c>
      <c r="M105" s="8">
        <f>SUMPRODUCT(SUMIFS(TaxableValuation[Taxable Reserved],TaxableValuation[Dist],$C105:$E105,TaxableValuation[Tif_NonTIF],$A$4))</f>
        <v>0</v>
      </c>
      <c r="N105" s="8">
        <f>SUMPRODUCT(SUMIFS(TaxableValuation[Taxable Reserved2],TaxableValuation[Dist],$C105:$E105,TaxableValuation[Tif_NonTIF],$A$4))</f>
        <v>0</v>
      </c>
      <c r="O105" s="8">
        <f>SUMPRODUCT(SUMIFS(TaxableValuation[Taxable Railroads],TaxableValuation[Dist],$C105:$E105,TaxableValuation[Tif_NonTIF],$A$4))</f>
        <v>0</v>
      </c>
      <c r="P105" s="8">
        <f>SUMPRODUCT(SUMIFS(TaxableValuation[Taxable Utilities],TaxableValuation[Dist],$C105:$E105,TaxableValuation[Tif_NonTIF],$A$4))</f>
        <v>0</v>
      </c>
      <c r="Q105" s="8">
        <f>SUMPRODUCT(SUMIFS(TaxableValuation[Taxable Other],TaxableValuation[Dist],$C105:$E105,TaxableValuation[Tif_NonTIF],$A$4))</f>
        <v>0</v>
      </c>
      <c r="R105" s="8">
        <f>SUMPRODUCT(SUMIFS(TaxableValuation[Taxable Gross],TaxableValuation[Dist],$C105:$E105,TaxableValuation[Tif_NonTIF],$A$4))</f>
        <v>5361728</v>
      </c>
      <c r="S105" s="8">
        <f>SUMPRODUCT(SUMIFS(TaxableValuation[Taxable Military Exempt],TaxableValuation[Dist],$C105:$E105,TaxableValuation[Tif_NonTIF],$A$4))</f>
        <v>0</v>
      </c>
      <c r="T105" s="8">
        <f>SUMPRODUCT(SUMIFS(TaxableValuation[Taxable Homestead Exempt],TaxableValuation[Dist],$C105:$E105,TaxableValuation[Tif_NonTIF],$A$4))</f>
        <v>0</v>
      </c>
      <c r="U105" s="8">
        <f>SUMPRODUCT(SUMIFS(TaxableValuation[Taxable Net],TaxableValuation[Dist],$C105:$E105,TaxableValuation[Tif_NonTIF],$A$4))</f>
        <v>5361728</v>
      </c>
      <c r="V105" s="8">
        <f>SUMPRODUCT(SUMIFS(TaxableValuation[Taxable Gas &amp; Elec Utilities],TaxableValuation[Dist],$C105:$E105,TaxableValuation[Tif_NonTIF],$A$4))</f>
        <v>0</v>
      </c>
      <c r="W105" s="8">
        <f t="shared" si="1"/>
        <v>5361728</v>
      </c>
    </row>
    <row r="106" spans="1:23" x14ac:dyDescent="0.25">
      <c r="A106">
        <f>'Assessed Non-TIF_Combined'!A106</f>
        <v>2026</v>
      </c>
      <c r="B106" t="str">
        <f>'Assessed Non-TIF_Combined'!B106</f>
        <v>15</v>
      </c>
      <c r="C106" t="str">
        <f>'Assessed Non-TIF_Combined'!C106</f>
        <v>0657</v>
      </c>
      <c r="D106" t="str">
        <f>'Assessed Non-TIF_Combined'!D106</f>
        <v/>
      </c>
      <c r="E106" t="str">
        <f>'Assessed Non-TIF_Combined'!E106</f>
        <v/>
      </c>
      <c r="F106" t="str">
        <f>'Assessed Non-TIF_Combined'!F106</f>
        <v>0657</v>
      </c>
      <c r="G106" t="str">
        <f>'Assessed Non-TIF_Combined'!G106</f>
        <v>Eddyville-Blakesburg-Fremont</v>
      </c>
      <c r="H106" s="8">
        <f>SUMPRODUCT(SUMIFS(TaxableValuation[Taxable Residential],TaxableValuation[Dist],$C106:$E106,TaxableValuation[Tif_NonTIF],$A$4))</f>
        <v>0</v>
      </c>
      <c r="I106" s="8">
        <f>SUMPRODUCT(SUMIFS(TaxableValuation[Taxable Ag Land],TaxableValuation[Dist],$C106:$E106,TaxableValuation[Tif_NonTIF],$A$4))</f>
        <v>0</v>
      </c>
      <c r="J106" s="8">
        <f>SUMPRODUCT(SUMIFS(TaxableValuation[Taxable Ag Building],TaxableValuation[Dist],$C106:$E106,TaxableValuation[Tif_NonTIF],$A$4))</f>
        <v>0</v>
      </c>
      <c r="K106" s="8">
        <f>SUMPRODUCT(SUMIFS(TaxableValuation[Taxable Commercial],TaxableValuation[Dist],$C106:$E106,TaxableValuation[Tif_NonTIF],$A$4))</f>
        <v>0</v>
      </c>
      <c r="L106" s="8">
        <f>SUMPRODUCT(SUMIFS(TaxableValuation[Taxable Industrial],TaxableValuation[Dist],$C106:$E106,TaxableValuation[Tif_NonTIF],$A$4))</f>
        <v>0</v>
      </c>
      <c r="M106" s="8">
        <f>SUMPRODUCT(SUMIFS(TaxableValuation[Taxable Reserved],TaxableValuation[Dist],$C106:$E106,TaxableValuation[Tif_NonTIF],$A$4))</f>
        <v>0</v>
      </c>
      <c r="N106" s="8">
        <f>SUMPRODUCT(SUMIFS(TaxableValuation[Taxable Reserved2],TaxableValuation[Dist],$C106:$E106,TaxableValuation[Tif_NonTIF],$A$4))</f>
        <v>0</v>
      </c>
      <c r="O106" s="8">
        <f>SUMPRODUCT(SUMIFS(TaxableValuation[Taxable Railroads],TaxableValuation[Dist],$C106:$E106,TaxableValuation[Tif_NonTIF],$A$4))</f>
        <v>0</v>
      </c>
      <c r="P106" s="8">
        <f>SUMPRODUCT(SUMIFS(TaxableValuation[Taxable Utilities],TaxableValuation[Dist],$C106:$E106,TaxableValuation[Tif_NonTIF],$A$4))</f>
        <v>0</v>
      </c>
      <c r="Q106" s="8">
        <f>SUMPRODUCT(SUMIFS(TaxableValuation[Taxable Other],TaxableValuation[Dist],$C106:$E106,TaxableValuation[Tif_NonTIF],$A$4))</f>
        <v>0</v>
      </c>
      <c r="R106" s="8">
        <f>SUMPRODUCT(SUMIFS(TaxableValuation[Taxable Gross],TaxableValuation[Dist],$C106:$E106,TaxableValuation[Tif_NonTIF],$A$4))</f>
        <v>0</v>
      </c>
      <c r="S106" s="8">
        <f>SUMPRODUCT(SUMIFS(TaxableValuation[Taxable Military Exempt],TaxableValuation[Dist],$C106:$E106,TaxableValuation[Tif_NonTIF],$A$4))</f>
        <v>0</v>
      </c>
      <c r="T106" s="8">
        <f>SUMPRODUCT(SUMIFS(TaxableValuation[Taxable Homestead Exempt],TaxableValuation[Dist],$C106:$E106,TaxableValuation[Tif_NonTIF],$A$4))</f>
        <v>0</v>
      </c>
      <c r="U106" s="8">
        <f>SUMPRODUCT(SUMIFS(TaxableValuation[Taxable Net],TaxableValuation[Dist],$C106:$E106,TaxableValuation[Tif_NonTIF],$A$4))</f>
        <v>0</v>
      </c>
      <c r="V106" s="8">
        <f>SUMPRODUCT(SUMIFS(TaxableValuation[Taxable Gas &amp; Elec Utilities],TaxableValuation[Dist],$C106:$E106,TaxableValuation[Tif_NonTIF],$A$4))</f>
        <v>0</v>
      </c>
      <c r="W106" s="8">
        <f t="shared" si="1"/>
        <v>0</v>
      </c>
    </row>
    <row r="107" spans="1:23" x14ac:dyDescent="0.25">
      <c r="A107">
        <f>'Assessed Non-TIF_Combined'!A107</f>
        <v>2026</v>
      </c>
      <c r="B107" t="str">
        <f>'Assessed Non-TIF_Combined'!B107</f>
        <v>01</v>
      </c>
      <c r="C107" t="str">
        <f>'Assessed Non-TIF_Combined'!C107</f>
        <v>1989</v>
      </c>
      <c r="D107" t="str">
        <f>'Assessed Non-TIF_Combined'!D107</f>
        <v/>
      </c>
      <c r="E107" t="str">
        <f>'Assessed Non-TIF_Combined'!E107</f>
        <v/>
      </c>
      <c r="F107" t="str">
        <f>'Assessed Non-TIF_Combined'!F107</f>
        <v>1989</v>
      </c>
      <c r="G107" t="str">
        <f>'Assessed Non-TIF_Combined'!G107</f>
        <v>Edgewood-Colesburg</v>
      </c>
      <c r="H107" s="8">
        <f>SUMPRODUCT(SUMIFS(TaxableValuation[Taxable Residential],TaxableValuation[Dist],$C107:$E107,TaxableValuation[Tif_NonTIF],$A$4))</f>
        <v>4158020</v>
      </c>
      <c r="I107" s="8">
        <f>SUMPRODUCT(SUMIFS(TaxableValuation[Taxable Ag Land],TaxableValuation[Dist],$C107:$E107,TaxableValuation[Tif_NonTIF],$A$4))</f>
        <v>46445</v>
      </c>
      <c r="J107" s="8">
        <f>SUMPRODUCT(SUMIFS(TaxableValuation[Taxable Ag Building],TaxableValuation[Dist],$C107:$E107,TaxableValuation[Tif_NonTIF],$A$4))</f>
        <v>0</v>
      </c>
      <c r="K107" s="8">
        <f>SUMPRODUCT(SUMIFS(TaxableValuation[Taxable Commercial],TaxableValuation[Dist],$C107:$E107,TaxableValuation[Tif_NonTIF],$A$4))</f>
        <v>6130167</v>
      </c>
      <c r="L107" s="8">
        <f>SUMPRODUCT(SUMIFS(TaxableValuation[Taxable Industrial],TaxableValuation[Dist],$C107:$E107,TaxableValuation[Tif_NonTIF],$A$4))</f>
        <v>728671</v>
      </c>
      <c r="M107" s="8">
        <f>SUMPRODUCT(SUMIFS(TaxableValuation[Taxable Reserved],TaxableValuation[Dist],$C107:$E107,TaxableValuation[Tif_NonTIF],$A$4))</f>
        <v>0</v>
      </c>
      <c r="N107" s="8">
        <f>SUMPRODUCT(SUMIFS(TaxableValuation[Taxable Reserved2],TaxableValuation[Dist],$C107:$E107,TaxableValuation[Tif_NonTIF],$A$4))</f>
        <v>0</v>
      </c>
      <c r="O107" s="8">
        <f>SUMPRODUCT(SUMIFS(TaxableValuation[Taxable Railroads],TaxableValuation[Dist],$C107:$E107,TaxableValuation[Tif_NonTIF],$A$4))</f>
        <v>0</v>
      </c>
      <c r="P107" s="8">
        <f>SUMPRODUCT(SUMIFS(TaxableValuation[Taxable Utilities],TaxableValuation[Dist],$C107:$E107,TaxableValuation[Tif_NonTIF],$A$4))</f>
        <v>0</v>
      </c>
      <c r="Q107" s="8">
        <f>SUMPRODUCT(SUMIFS(TaxableValuation[Taxable Other],TaxableValuation[Dist],$C107:$E107,TaxableValuation[Tif_NonTIF],$A$4))</f>
        <v>0</v>
      </c>
      <c r="R107" s="8">
        <f>SUMPRODUCT(SUMIFS(TaxableValuation[Taxable Gross],TaxableValuation[Dist],$C107:$E107,TaxableValuation[Tif_NonTIF],$A$4))</f>
        <v>11063303</v>
      </c>
      <c r="S107" s="8">
        <f>SUMPRODUCT(SUMIFS(TaxableValuation[Taxable Military Exempt],TaxableValuation[Dist],$C107:$E107,TaxableValuation[Tif_NonTIF],$A$4))</f>
        <v>32000</v>
      </c>
      <c r="T107" s="8">
        <f>SUMPRODUCT(SUMIFS(TaxableValuation[Taxable Homestead Exempt],TaxableValuation[Dist],$C107:$E107,TaxableValuation[Tif_NonTIF],$A$4))</f>
        <v>84500</v>
      </c>
      <c r="U107" s="8">
        <f>SUMPRODUCT(SUMIFS(TaxableValuation[Taxable Net],TaxableValuation[Dist],$C107:$E107,TaxableValuation[Tif_NonTIF],$A$4))</f>
        <v>10946803</v>
      </c>
      <c r="V107" s="8">
        <f>SUMPRODUCT(SUMIFS(TaxableValuation[Taxable Gas &amp; Elec Utilities],TaxableValuation[Dist],$C107:$E107,TaxableValuation[Tif_NonTIF],$A$4))</f>
        <v>0</v>
      </c>
      <c r="W107" s="8">
        <f t="shared" si="1"/>
        <v>10946803</v>
      </c>
    </row>
    <row r="108" spans="1:23" x14ac:dyDescent="0.25">
      <c r="A108">
        <f>'Assessed Non-TIF_Combined'!A108</f>
        <v>2026</v>
      </c>
      <c r="B108" t="str">
        <f>'Assessed Non-TIF_Combined'!B108</f>
        <v>07</v>
      </c>
      <c r="C108" t="str">
        <f>'Assessed Non-TIF_Combined'!C108</f>
        <v>2007</v>
      </c>
      <c r="D108" t="str">
        <f>'Assessed Non-TIF_Combined'!D108</f>
        <v/>
      </c>
      <c r="E108" t="str">
        <f>'Assessed Non-TIF_Combined'!E108</f>
        <v/>
      </c>
      <c r="F108" t="str">
        <f>'Assessed Non-TIF_Combined'!F108</f>
        <v>2007</v>
      </c>
      <c r="G108" t="str">
        <f>'Assessed Non-TIF_Combined'!G108</f>
        <v>Eldora-New Providence</v>
      </c>
      <c r="H108" s="8">
        <f>SUMPRODUCT(SUMIFS(TaxableValuation[Taxable Residential],TaxableValuation[Dist],$C108:$E108,TaxableValuation[Tif_NonTIF],$A$4))</f>
        <v>0</v>
      </c>
      <c r="I108" s="8">
        <f>SUMPRODUCT(SUMIFS(TaxableValuation[Taxable Ag Land],TaxableValuation[Dist],$C108:$E108,TaxableValuation[Tif_NonTIF],$A$4))</f>
        <v>0</v>
      </c>
      <c r="J108" s="8">
        <f>SUMPRODUCT(SUMIFS(TaxableValuation[Taxable Ag Building],TaxableValuation[Dist],$C108:$E108,TaxableValuation[Tif_NonTIF],$A$4))</f>
        <v>0</v>
      </c>
      <c r="K108" s="8">
        <f>SUMPRODUCT(SUMIFS(TaxableValuation[Taxable Commercial],TaxableValuation[Dist],$C108:$E108,TaxableValuation[Tif_NonTIF],$A$4))</f>
        <v>249591</v>
      </c>
      <c r="L108" s="8">
        <f>SUMPRODUCT(SUMIFS(TaxableValuation[Taxable Industrial],TaxableValuation[Dist],$C108:$E108,TaxableValuation[Tif_NonTIF],$A$4))</f>
        <v>0</v>
      </c>
      <c r="M108" s="8">
        <f>SUMPRODUCT(SUMIFS(TaxableValuation[Taxable Reserved],TaxableValuation[Dist],$C108:$E108,TaxableValuation[Tif_NonTIF],$A$4))</f>
        <v>0</v>
      </c>
      <c r="N108" s="8">
        <f>SUMPRODUCT(SUMIFS(TaxableValuation[Taxable Reserved2],TaxableValuation[Dist],$C108:$E108,TaxableValuation[Tif_NonTIF],$A$4))</f>
        <v>0</v>
      </c>
      <c r="O108" s="8">
        <f>SUMPRODUCT(SUMIFS(TaxableValuation[Taxable Railroads],TaxableValuation[Dist],$C108:$E108,TaxableValuation[Tif_NonTIF],$A$4))</f>
        <v>0</v>
      </c>
      <c r="P108" s="8">
        <f>SUMPRODUCT(SUMIFS(TaxableValuation[Taxable Utilities],TaxableValuation[Dist],$C108:$E108,TaxableValuation[Tif_NonTIF],$A$4))</f>
        <v>0</v>
      </c>
      <c r="Q108" s="8">
        <f>SUMPRODUCT(SUMIFS(TaxableValuation[Taxable Other],TaxableValuation[Dist],$C108:$E108,TaxableValuation[Tif_NonTIF],$A$4))</f>
        <v>0</v>
      </c>
      <c r="R108" s="8">
        <f>SUMPRODUCT(SUMIFS(TaxableValuation[Taxable Gross],TaxableValuation[Dist],$C108:$E108,TaxableValuation[Tif_NonTIF],$A$4))</f>
        <v>249591</v>
      </c>
      <c r="S108" s="8">
        <f>SUMPRODUCT(SUMIFS(TaxableValuation[Taxable Military Exempt],TaxableValuation[Dist],$C108:$E108,TaxableValuation[Tif_NonTIF],$A$4))</f>
        <v>0</v>
      </c>
      <c r="T108" s="8">
        <f>SUMPRODUCT(SUMIFS(TaxableValuation[Taxable Homestead Exempt],TaxableValuation[Dist],$C108:$E108,TaxableValuation[Tif_NonTIF],$A$4))</f>
        <v>0</v>
      </c>
      <c r="U108" s="8">
        <f>SUMPRODUCT(SUMIFS(TaxableValuation[Taxable Net],TaxableValuation[Dist],$C108:$E108,TaxableValuation[Tif_NonTIF],$A$4))</f>
        <v>249591</v>
      </c>
      <c r="V108" s="8">
        <f>SUMPRODUCT(SUMIFS(TaxableValuation[Taxable Gas &amp; Elec Utilities],TaxableValuation[Dist],$C108:$E108,TaxableValuation[Tif_NonTIF],$A$4))</f>
        <v>0</v>
      </c>
      <c r="W108" s="8">
        <f t="shared" si="1"/>
        <v>249591</v>
      </c>
    </row>
    <row r="109" spans="1:23" x14ac:dyDescent="0.25">
      <c r="A109">
        <f>'Assessed Non-TIF_Combined'!A109</f>
        <v>2026</v>
      </c>
      <c r="B109" t="str">
        <f>'Assessed Non-TIF_Combined'!B109</f>
        <v>05</v>
      </c>
      <c r="C109" t="str">
        <f>'Assessed Non-TIF_Combined'!C109</f>
        <v>2088</v>
      </c>
      <c r="D109" t="str">
        <f>'Assessed Non-TIF_Combined'!D109</f>
        <v/>
      </c>
      <c r="E109" t="str">
        <f>'Assessed Non-TIF_Combined'!E109</f>
        <v/>
      </c>
      <c r="F109" t="str">
        <f>'Assessed Non-TIF_Combined'!F109</f>
        <v>2088</v>
      </c>
      <c r="G109" t="str">
        <f>'Assessed Non-TIF_Combined'!G109</f>
        <v>Emmetsburg</v>
      </c>
      <c r="H109" s="8">
        <f>SUMPRODUCT(SUMIFS(TaxableValuation[Taxable Residential],TaxableValuation[Dist],$C109:$E109,TaxableValuation[Tif_NonTIF],$A$4))</f>
        <v>839729</v>
      </c>
      <c r="I109" s="8">
        <f>SUMPRODUCT(SUMIFS(TaxableValuation[Taxable Ag Land],TaxableValuation[Dist],$C109:$E109,TaxableValuation[Tif_NonTIF],$A$4))</f>
        <v>1</v>
      </c>
      <c r="J109" s="8">
        <f>SUMPRODUCT(SUMIFS(TaxableValuation[Taxable Ag Building],TaxableValuation[Dist],$C109:$E109,TaxableValuation[Tif_NonTIF],$A$4))</f>
        <v>0</v>
      </c>
      <c r="K109" s="8">
        <f>SUMPRODUCT(SUMIFS(TaxableValuation[Taxable Commercial],TaxableValuation[Dist],$C109:$E109,TaxableValuation[Tif_NonTIF],$A$4))</f>
        <v>2749313</v>
      </c>
      <c r="L109" s="8">
        <f>SUMPRODUCT(SUMIFS(TaxableValuation[Taxable Industrial],TaxableValuation[Dist],$C109:$E109,TaxableValuation[Tif_NonTIF],$A$4))</f>
        <v>51786562</v>
      </c>
      <c r="M109" s="8">
        <f>SUMPRODUCT(SUMIFS(TaxableValuation[Taxable Reserved],TaxableValuation[Dist],$C109:$E109,TaxableValuation[Tif_NonTIF],$A$4))</f>
        <v>0</v>
      </c>
      <c r="N109" s="8">
        <f>SUMPRODUCT(SUMIFS(TaxableValuation[Taxable Reserved2],TaxableValuation[Dist],$C109:$E109,TaxableValuation[Tif_NonTIF],$A$4))</f>
        <v>0</v>
      </c>
      <c r="O109" s="8">
        <f>SUMPRODUCT(SUMIFS(TaxableValuation[Taxable Railroads],TaxableValuation[Dist],$C109:$E109,TaxableValuation[Tif_NonTIF],$A$4))</f>
        <v>0</v>
      </c>
      <c r="P109" s="8">
        <f>SUMPRODUCT(SUMIFS(TaxableValuation[Taxable Utilities],TaxableValuation[Dist],$C109:$E109,TaxableValuation[Tif_NonTIF],$A$4))</f>
        <v>0</v>
      </c>
      <c r="Q109" s="8">
        <f>SUMPRODUCT(SUMIFS(TaxableValuation[Taxable Other],TaxableValuation[Dist],$C109:$E109,TaxableValuation[Tif_NonTIF],$A$4))</f>
        <v>0</v>
      </c>
      <c r="R109" s="8">
        <f>SUMPRODUCT(SUMIFS(TaxableValuation[Taxable Gross],TaxableValuation[Dist],$C109:$E109,TaxableValuation[Tif_NonTIF],$A$4))</f>
        <v>55375605</v>
      </c>
      <c r="S109" s="8">
        <f>SUMPRODUCT(SUMIFS(TaxableValuation[Taxable Military Exempt],TaxableValuation[Dist],$C109:$E109,TaxableValuation[Tif_NonTIF],$A$4))</f>
        <v>4000</v>
      </c>
      <c r="T109" s="8">
        <f>SUMPRODUCT(SUMIFS(TaxableValuation[Taxable Homestead Exempt],TaxableValuation[Dist],$C109:$E109,TaxableValuation[Tif_NonTIF],$A$4))</f>
        <v>0</v>
      </c>
      <c r="U109" s="8">
        <f>SUMPRODUCT(SUMIFS(TaxableValuation[Taxable Net],TaxableValuation[Dist],$C109:$E109,TaxableValuation[Tif_NonTIF],$A$4))</f>
        <v>55371605</v>
      </c>
      <c r="V109" s="8">
        <f>SUMPRODUCT(SUMIFS(TaxableValuation[Taxable Gas &amp; Elec Utilities],TaxableValuation[Dist],$C109:$E109,TaxableValuation[Tif_NonTIF],$A$4))</f>
        <v>0</v>
      </c>
      <c r="W109" s="8">
        <f t="shared" si="1"/>
        <v>55371605</v>
      </c>
    </row>
    <row r="110" spans="1:23" x14ac:dyDescent="0.25">
      <c r="A110">
        <f>'Assessed Non-TIF_Combined'!A110</f>
        <v>2026</v>
      </c>
      <c r="B110" t="str">
        <f>'Assessed Non-TIF_Combined'!B110</f>
        <v>10</v>
      </c>
      <c r="C110" t="str">
        <f>'Assessed Non-TIF_Combined'!C110</f>
        <v>2097</v>
      </c>
      <c r="D110" t="str">
        <f>'Assessed Non-TIF_Combined'!D110</f>
        <v/>
      </c>
      <c r="E110" t="str">
        <f>'Assessed Non-TIF_Combined'!E110</f>
        <v/>
      </c>
      <c r="F110" t="str">
        <f>'Assessed Non-TIF_Combined'!F110</f>
        <v>2097</v>
      </c>
      <c r="G110" t="str">
        <f>'Assessed Non-TIF_Combined'!G110</f>
        <v>English Valleys</v>
      </c>
      <c r="H110" s="8">
        <f>SUMPRODUCT(SUMIFS(TaxableValuation[Taxable Residential],TaxableValuation[Dist],$C110:$E110,TaxableValuation[Tif_NonTIF],$A$4))</f>
        <v>0</v>
      </c>
      <c r="I110" s="8">
        <f>SUMPRODUCT(SUMIFS(TaxableValuation[Taxable Ag Land],TaxableValuation[Dist],$C110:$E110,TaxableValuation[Tif_NonTIF],$A$4))</f>
        <v>0</v>
      </c>
      <c r="J110" s="8">
        <f>SUMPRODUCT(SUMIFS(TaxableValuation[Taxable Ag Building],TaxableValuation[Dist],$C110:$E110,TaxableValuation[Tif_NonTIF],$A$4))</f>
        <v>0</v>
      </c>
      <c r="K110" s="8">
        <f>SUMPRODUCT(SUMIFS(TaxableValuation[Taxable Commercial],TaxableValuation[Dist],$C110:$E110,TaxableValuation[Tif_NonTIF],$A$4))</f>
        <v>0</v>
      </c>
      <c r="L110" s="8">
        <f>SUMPRODUCT(SUMIFS(TaxableValuation[Taxable Industrial],TaxableValuation[Dist],$C110:$E110,TaxableValuation[Tif_NonTIF],$A$4))</f>
        <v>3914353</v>
      </c>
      <c r="M110" s="8">
        <f>SUMPRODUCT(SUMIFS(TaxableValuation[Taxable Reserved],TaxableValuation[Dist],$C110:$E110,TaxableValuation[Tif_NonTIF],$A$4))</f>
        <v>0</v>
      </c>
      <c r="N110" s="8">
        <f>SUMPRODUCT(SUMIFS(TaxableValuation[Taxable Reserved2],TaxableValuation[Dist],$C110:$E110,TaxableValuation[Tif_NonTIF],$A$4))</f>
        <v>0</v>
      </c>
      <c r="O110" s="8">
        <f>SUMPRODUCT(SUMIFS(TaxableValuation[Taxable Railroads],TaxableValuation[Dist],$C110:$E110,TaxableValuation[Tif_NonTIF],$A$4))</f>
        <v>0</v>
      </c>
      <c r="P110" s="8">
        <f>SUMPRODUCT(SUMIFS(TaxableValuation[Taxable Utilities],TaxableValuation[Dist],$C110:$E110,TaxableValuation[Tif_NonTIF],$A$4))</f>
        <v>0</v>
      </c>
      <c r="Q110" s="8">
        <f>SUMPRODUCT(SUMIFS(TaxableValuation[Taxable Other],TaxableValuation[Dist],$C110:$E110,TaxableValuation[Tif_NonTIF],$A$4))</f>
        <v>0</v>
      </c>
      <c r="R110" s="8">
        <f>SUMPRODUCT(SUMIFS(TaxableValuation[Taxable Gross],TaxableValuation[Dist],$C110:$E110,TaxableValuation[Tif_NonTIF],$A$4))</f>
        <v>3914353</v>
      </c>
      <c r="S110" s="8">
        <f>SUMPRODUCT(SUMIFS(TaxableValuation[Taxable Military Exempt],TaxableValuation[Dist],$C110:$E110,TaxableValuation[Tif_NonTIF],$A$4))</f>
        <v>0</v>
      </c>
      <c r="T110" s="8">
        <f>SUMPRODUCT(SUMIFS(TaxableValuation[Taxable Homestead Exempt],TaxableValuation[Dist],$C110:$E110,TaxableValuation[Tif_NonTIF],$A$4))</f>
        <v>0</v>
      </c>
      <c r="U110" s="8">
        <f>SUMPRODUCT(SUMIFS(TaxableValuation[Taxable Net],TaxableValuation[Dist],$C110:$E110,TaxableValuation[Tif_NonTIF],$A$4))</f>
        <v>3914353</v>
      </c>
      <c r="V110" s="8">
        <f>SUMPRODUCT(SUMIFS(TaxableValuation[Taxable Gas &amp; Elec Utilities],TaxableValuation[Dist],$C110:$E110,TaxableValuation[Tif_NonTIF],$A$4))</f>
        <v>0</v>
      </c>
      <c r="W110" s="8">
        <f t="shared" si="1"/>
        <v>3914353</v>
      </c>
    </row>
    <row r="111" spans="1:23" x14ac:dyDescent="0.25">
      <c r="A111">
        <f>'Assessed Non-TIF_Combined'!A111</f>
        <v>2026</v>
      </c>
      <c r="B111" t="str">
        <f>'Assessed Non-TIF_Combined'!B111</f>
        <v>13</v>
      </c>
      <c r="C111" t="str">
        <f>'Assessed Non-TIF_Combined'!C111</f>
        <v>2113</v>
      </c>
      <c r="D111" t="str">
        <f>'Assessed Non-TIF_Combined'!D111</f>
        <v/>
      </c>
      <c r="E111" t="str">
        <f>'Assessed Non-TIF_Combined'!E111</f>
        <v/>
      </c>
      <c r="F111" t="str">
        <f>'Assessed Non-TIF_Combined'!F111</f>
        <v>2113</v>
      </c>
      <c r="G111" t="str">
        <f>'Assessed Non-TIF_Combined'!G111</f>
        <v>Essex</v>
      </c>
      <c r="H111" s="8">
        <f>SUMPRODUCT(SUMIFS(TaxableValuation[Taxable Residential],TaxableValuation[Dist],$C111:$E111,TaxableValuation[Tif_NonTIF],$A$4))</f>
        <v>0</v>
      </c>
      <c r="I111" s="8">
        <f>SUMPRODUCT(SUMIFS(TaxableValuation[Taxable Ag Land],TaxableValuation[Dist],$C111:$E111,TaxableValuation[Tif_NonTIF],$A$4))</f>
        <v>0</v>
      </c>
      <c r="J111" s="8">
        <f>SUMPRODUCT(SUMIFS(TaxableValuation[Taxable Ag Building],TaxableValuation[Dist],$C111:$E111,TaxableValuation[Tif_NonTIF],$A$4))</f>
        <v>0</v>
      </c>
      <c r="K111" s="8">
        <f>SUMPRODUCT(SUMIFS(TaxableValuation[Taxable Commercial],TaxableValuation[Dist],$C111:$E111,TaxableValuation[Tif_NonTIF],$A$4))</f>
        <v>0</v>
      </c>
      <c r="L111" s="8">
        <f>SUMPRODUCT(SUMIFS(TaxableValuation[Taxable Industrial],TaxableValuation[Dist],$C111:$E111,TaxableValuation[Tif_NonTIF],$A$4))</f>
        <v>0</v>
      </c>
      <c r="M111" s="8">
        <f>SUMPRODUCT(SUMIFS(TaxableValuation[Taxable Reserved],TaxableValuation[Dist],$C111:$E111,TaxableValuation[Tif_NonTIF],$A$4))</f>
        <v>0</v>
      </c>
      <c r="N111" s="8">
        <f>SUMPRODUCT(SUMIFS(TaxableValuation[Taxable Reserved2],TaxableValuation[Dist],$C111:$E111,TaxableValuation[Tif_NonTIF],$A$4))</f>
        <v>0</v>
      </c>
      <c r="O111" s="8">
        <f>SUMPRODUCT(SUMIFS(TaxableValuation[Taxable Railroads],TaxableValuation[Dist],$C111:$E111,TaxableValuation[Tif_NonTIF],$A$4))</f>
        <v>0</v>
      </c>
      <c r="P111" s="8">
        <f>SUMPRODUCT(SUMIFS(TaxableValuation[Taxable Utilities],TaxableValuation[Dist],$C111:$E111,TaxableValuation[Tif_NonTIF],$A$4))</f>
        <v>0</v>
      </c>
      <c r="Q111" s="8">
        <f>SUMPRODUCT(SUMIFS(TaxableValuation[Taxable Other],TaxableValuation[Dist],$C111:$E111,TaxableValuation[Tif_NonTIF],$A$4))</f>
        <v>0</v>
      </c>
      <c r="R111" s="8">
        <f>SUMPRODUCT(SUMIFS(TaxableValuation[Taxable Gross],TaxableValuation[Dist],$C111:$E111,TaxableValuation[Tif_NonTIF],$A$4))</f>
        <v>0</v>
      </c>
      <c r="S111" s="8">
        <f>SUMPRODUCT(SUMIFS(TaxableValuation[Taxable Military Exempt],TaxableValuation[Dist],$C111:$E111,TaxableValuation[Tif_NonTIF],$A$4))</f>
        <v>0</v>
      </c>
      <c r="T111" s="8">
        <f>SUMPRODUCT(SUMIFS(TaxableValuation[Taxable Homestead Exempt],TaxableValuation[Dist],$C111:$E111,TaxableValuation[Tif_NonTIF],$A$4))</f>
        <v>0</v>
      </c>
      <c r="U111" s="8">
        <f>SUMPRODUCT(SUMIFS(TaxableValuation[Taxable Net],TaxableValuation[Dist],$C111:$E111,TaxableValuation[Tif_NonTIF],$A$4))</f>
        <v>0</v>
      </c>
      <c r="V111" s="8">
        <f>SUMPRODUCT(SUMIFS(TaxableValuation[Taxable Gas &amp; Elec Utilities],TaxableValuation[Dist],$C111:$E111,TaxableValuation[Tif_NonTIF],$A$4))</f>
        <v>0</v>
      </c>
      <c r="W111" s="8">
        <f t="shared" si="1"/>
        <v>0</v>
      </c>
    </row>
    <row r="112" spans="1:23" x14ac:dyDescent="0.25">
      <c r="A112">
        <f>'Assessed Non-TIF_Combined'!A112</f>
        <v>2026</v>
      </c>
      <c r="B112" t="str">
        <f>'Assessed Non-TIF_Combined'!B112</f>
        <v>05</v>
      </c>
      <c r="C112" t="str">
        <f>'Assessed Non-TIF_Combined'!C112</f>
        <v>2124</v>
      </c>
      <c r="D112" t="str">
        <f>'Assessed Non-TIF_Combined'!D112</f>
        <v/>
      </c>
      <c r="E112" t="str">
        <f>'Assessed Non-TIF_Combined'!E112</f>
        <v/>
      </c>
      <c r="F112" t="str">
        <f>'Assessed Non-TIF_Combined'!F112</f>
        <v>2124</v>
      </c>
      <c r="G112" t="str">
        <f>'Assessed Non-TIF_Combined'!G112</f>
        <v>Estherville-Lincoln Central</v>
      </c>
      <c r="H112" s="8">
        <f>SUMPRODUCT(SUMIFS(TaxableValuation[Taxable Residential],TaxableValuation[Dist],$C112:$E112,TaxableValuation[Tif_NonTIF],$A$4))</f>
        <v>66074</v>
      </c>
      <c r="I112" s="8">
        <f>SUMPRODUCT(SUMIFS(TaxableValuation[Taxable Ag Land],TaxableValuation[Dist],$C112:$E112,TaxableValuation[Tif_NonTIF],$A$4))</f>
        <v>0</v>
      </c>
      <c r="J112" s="8">
        <f>SUMPRODUCT(SUMIFS(TaxableValuation[Taxable Ag Building],TaxableValuation[Dist],$C112:$E112,TaxableValuation[Tif_NonTIF],$A$4))</f>
        <v>0</v>
      </c>
      <c r="K112" s="8">
        <f>SUMPRODUCT(SUMIFS(TaxableValuation[Taxable Commercial],TaxableValuation[Dist],$C112:$E112,TaxableValuation[Tif_NonTIF],$A$4))</f>
        <v>4120067</v>
      </c>
      <c r="L112" s="8">
        <f>SUMPRODUCT(SUMIFS(TaxableValuation[Taxable Industrial],TaxableValuation[Dist],$C112:$E112,TaxableValuation[Tif_NonTIF],$A$4))</f>
        <v>2970608</v>
      </c>
      <c r="M112" s="8">
        <f>SUMPRODUCT(SUMIFS(TaxableValuation[Taxable Reserved],TaxableValuation[Dist],$C112:$E112,TaxableValuation[Tif_NonTIF],$A$4))</f>
        <v>0</v>
      </c>
      <c r="N112" s="8">
        <f>SUMPRODUCT(SUMIFS(TaxableValuation[Taxable Reserved2],TaxableValuation[Dist],$C112:$E112,TaxableValuation[Tif_NonTIF],$A$4))</f>
        <v>0</v>
      </c>
      <c r="O112" s="8">
        <f>SUMPRODUCT(SUMIFS(TaxableValuation[Taxable Railroads],TaxableValuation[Dist],$C112:$E112,TaxableValuation[Tif_NonTIF],$A$4))</f>
        <v>0</v>
      </c>
      <c r="P112" s="8">
        <f>SUMPRODUCT(SUMIFS(TaxableValuation[Taxable Utilities],TaxableValuation[Dist],$C112:$E112,TaxableValuation[Tif_NonTIF],$A$4))</f>
        <v>0</v>
      </c>
      <c r="Q112" s="8">
        <f>SUMPRODUCT(SUMIFS(TaxableValuation[Taxable Other],TaxableValuation[Dist],$C112:$E112,TaxableValuation[Tif_NonTIF],$A$4))</f>
        <v>0</v>
      </c>
      <c r="R112" s="8">
        <f>SUMPRODUCT(SUMIFS(TaxableValuation[Taxable Gross],TaxableValuation[Dist],$C112:$E112,TaxableValuation[Tif_NonTIF],$A$4))</f>
        <v>7156749</v>
      </c>
      <c r="S112" s="8">
        <f>SUMPRODUCT(SUMIFS(TaxableValuation[Taxable Military Exempt],TaxableValuation[Dist],$C112:$E112,TaxableValuation[Tif_NonTIF],$A$4))</f>
        <v>0</v>
      </c>
      <c r="T112" s="8">
        <f>SUMPRODUCT(SUMIFS(TaxableValuation[Taxable Homestead Exempt],TaxableValuation[Dist],$C112:$E112,TaxableValuation[Tif_NonTIF],$A$4))</f>
        <v>0</v>
      </c>
      <c r="U112" s="8">
        <f>SUMPRODUCT(SUMIFS(TaxableValuation[Taxable Net],TaxableValuation[Dist],$C112:$E112,TaxableValuation[Tif_NonTIF],$A$4))</f>
        <v>7156749</v>
      </c>
      <c r="V112" s="8">
        <f>SUMPRODUCT(SUMIFS(TaxableValuation[Taxable Gas &amp; Elec Utilities],TaxableValuation[Dist],$C112:$E112,TaxableValuation[Tif_NonTIF],$A$4))</f>
        <v>0</v>
      </c>
      <c r="W112" s="8">
        <f t="shared" si="1"/>
        <v>7156749</v>
      </c>
    </row>
    <row r="113" spans="1:23" x14ac:dyDescent="0.25">
      <c r="A113">
        <f>'Assessed Non-TIF_Combined'!A113</f>
        <v>2026</v>
      </c>
      <c r="B113" t="str">
        <f>'Assessed Non-TIF_Combined'!B113</f>
        <v>11</v>
      </c>
      <c r="C113" t="str">
        <f>'Assessed Non-TIF_Combined'!C113</f>
        <v>2151</v>
      </c>
      <c r="D113" t="str">
        <f>'Assessed Non-TIF_Combined'!D113</f>
        <v/>
      </c>
      <c r="E113" t="str">
        <f>'Assessed Non-TIF_Combined'!E113</f>
        <v/>
      </c>
      <c r="F113" t="str">
        <f>'Assessed Non-TIF_Combined'!F113</f>
        <v>2151</v>
      </c>
      <c r="G113" t="str">
        <f>'Assessed Non-TIF_Combined'!G113</f>
        <v>Exira-Elk Horn-Kimballton</v>
      </c>
      <c r="H113" s="8">
        <f>SUMPRODUCT(SUMIFS(TaxableValuation[Taxable Residential],TaxableValuation[Dist],$C113:$E113,TaxableValuation[Tif_NonTIF],$A$4))</f>
        <v>14559304</v>
      </c>
      <c r="I113" s="8">
        <f>SUMPRODUCT(SUMIFS(TaxableValuation[Taxable Ag Land],TaxableValuation[Dist],$C113:$E113,TaxableValuation[Tif_NonTIF],$A$4))</f>
        <v>774835</v>
      </c>
      <c r="J113" s="8">
        <f>SUMPRODUCT(SUMIFS(TaxableValuation[Taxable Ag Building],TaxableValuation[Dist],$C113:$E113,TaxableValuation[Tif_NonTIF],$A$4))</f>
        <v>7200</v>
      </c>
      <c r="K113" s="8">
        <f>SUMPRODUCT(SUMIFS(TaxableValuation[Taxable Commercial],TaxableValuation[Dist],$C113:$E113,TaxableValuation[Tif_NonTIF],$A$4))</f>
        <v>2354532</v>
      </c>
      <c r="L113" s="8">
        <f>SUMPRODUCT(SUMIFS(TaxableValuation[Taxable Industrial],TaxableValuation[Dist],$C113:$E113,TaxableValuation[Tif_NonTIF],$A$4))</f>
        <v>10102936</v>
      </c>
      <c r="M113" s="8">
        <f>SUMPRODUCT(SUMIFS(TaxableValuation[Taxable Reserved],TaxableValuation[Dist],$C113:$E113,TaxableValuation[Tif_NonTIF],$A$4))</f>
        <v>0</v>
      </c>
      <c r="N113" s="8">
        <f>SUMPRODUCT(SUMIFS(TaxableValuation[Taxable Reserved2],TaxableValuation[Dist],$C113:$E113,TaxableValuation[Tif_NonTIF],$A$4))</f>
        <v>0</v>
      </c>
      <c r="O113" s="8">
        <f>SUMPRODUCT(SUMIFS(TaxableValuation[Taxable Railroads],TaxableValuation[Dist],$C113:$E113,TaxableValuation[Tif_NonTIF],$A$4))</f>
        <v>0</v>
      </c>
      <c r="P113" s="8">
        <f>SUMPRODUCT(SUMIFS(TaxableValuation[Taxable Utilities],TaxableValuation[Dist],$C113:$E113,TaxableValuation[Tif_NonTIF],$A$4))</f>
        <v>0</v>
      </c>
      <c r="Q113" s="8">
        <f>SUMPRODUCT(SUMIFS(TaxableValuation[Taxable Other],TaxableValuation[Dist],$C113:$E113,TaxableValuation[Tif_NonTIF],$A$4))</f>
        <v>0</v>
      </c>
      <c r="R113" s="8">
        <f>SUMPRODUCT(SUMIFS(TaxableValuation[Taxable Gross],TaxableValuation[Dist],$C113:$E113,TaxableValuation[Tif_NonTIF],$A$4))</f>
        <v>27798807</v>
      </c>
      <c r="S113" s="8">
        <f>SUMPRODUCT(SUMIFS(TaxableValuation[Taxable Military Exempt],TaxableValuation[Dist],$C113:$E113,TaxableValuation[Tif_NonTIF],$A$4))</f>
        <v>0</v>
      </c>
      <c r="T113" s="8">
        <f>SUMPRODUCT(SUMIFS(TaxableValuation[Taxable Homestead Exempt],TaxableValuation[Dist],$C113:$E113,TaxableValuation[Tif_NonTIF],$A$4))</f>
        <v>0</v>
      </c>
      <c r="U113" s="8">
        <f>SUMPRODUCT(SUMIFS(TaxableValuation[Taxable Net],TaxableValuation[Dist],$C113:$E113,TaxableValuation[Tif_NonTIF],$A$4))</f>
        <v>27798807</v>
      </c>
      <c r="V113" s="8">
        <f>SUMPRODUCT(SUMIFS(TaxableValuation[Taxable Gas &amp; Elec Utilities],TaxableValuation[Dist],$C113:$E113,TaxableValuation[Tif_NonTIF],$A$4))</f>
        <v>0</v>
      </c>
      <c r="W113" s="8">
        <f t="shared" si="1"/>
        <v>27798807</v>
      </c>
    </row>
    <row r="114" spans="1:23" x14ac:dyDescent="0.25">
      <c r="A114">
        <f>'Assessed Non-TIF_Combined'!A114</f>
        <v>2026</v>
      </c>
      <c r="B114" t="str">
        <f>'Assessed Non-TIF_Combined'!B114</f>
        <v>15</v>
      </c>
      <c r="C114" t="str">
        <f>'Assessed Non-TIF_Combined'!C114</f>
        <v>2169</v>
      </c>
      <c r="D114" t="str">
        <f>'Assessed Non-TIF_Combined'!D114</f>
        <v/>
      </c>
      <c r="E114" t="str">
        <f>'Assessed Non-TIF_Combined'!E114</f>
        <v/>
      </c>
      <c r="F114" t="str">
        <f>'Assessed Non-TIF_Combined'!F114</f>
        <v>2169</v>
      </c>
      <c r="G114" t="str">
        <f>'Assessed Non-TIF_Combined'!G114</f>
        <v>Fairfield</v>
      </c>
      <c r="H114" s="8">
        <f>SUMPRODUCT(SUMIFS(TaxableValuation[Taxable Residential],TaxableValuation[Dist],$C114:$E114,TaxableValuation[Tif_NonTIF],$A$4))</f>
        <v>12768670</v>
      </c>
      <c r="I114" s="8">
        <f>SUMPRODUCT(SUMIFS(TaxableValuation[Taxable Ag Land],TaxableValuation[Dist],$C114:$E114,TaxableValuation[Tif_NonTIF],$A$4))</f>
        <v>15351</v>
      </c>
      <c r="J114" s="8">
        <f>SUMPRODUCT(SUMIFS(TaxableValuation[Taxable Ag Building],TaxableValuation[Dist],$C114:$E114,TaxableValuation[Tif_NonTIF],$A$4))</f>
        <v>0</v>
      </c>
      <c r="K114" s="8">
        <f>SUMPRODUCT(SUMIFS(TaxableValuation[Taxable Commercial],TaxableValuation[Dist],$C114:$E114,TaxableValuation[Tif_NonTIF],$A$4))</f>
        <v>10863896</v>
      </c>
      <c r="L114" s="8">
        <f>SUMPRODUCT(SUMIFS(TaxableValuation[Taxable Industrial],TaxableValuation[Dist],$C114:$E114,TaxableValuation[Tif_NonTIF],$A$4))</f>
        <v>3195220</v>
      </c>
      <c r="M114" s="8">
        <f>SUMPRODUCT(SUMIFS(TaxableValuation[Taxable Reserved],TaxableValuation[Dist],$C114:$E114,TaxableValuation[Tif_NonTIF],$A$4))</f>
        <v>0</v>
      </c>
      <c r="N114" s="8">
        <f>SUMPRODUCT(SUMIFS(TaxableValuation[Taxable Reserved2],TaxableValuation[Dist],$C114:$E114,TaxableValuation[Tif_NonTIF],$A$4))</f>
        <v>0</v>
      </c>
      <c r="O114" s="8">
        <f>SUMPRODUCT(SUMIFS(TaxableValuation[Taxable Railroads],TaxableValuation[Dist],$C114:$E114,TaxableValuation[Tif_NonTIF],$A$4))</f>
        <v>0</v>
      </c>
      <c r="P114" s="8">
        <f>SUMPRODUCT(SUMIFS(TaxableValuation[Taxable Utilities],TaxableValuation[Dist],$C114:$E114,TaxableValuation[Tif_NonTIF],$A$4))</f>
        <v>0</v>
      </c>
      <c r="Q114" s="8">
        <f>SUMPRODUCT(SUMIFS(TaxableValuation[Taxable Other],TaxableValuation[Dist],$C114:$E114,TaxableValuation[Tif_NonTIF],$A$4))</f>
        <v>0</v>
      </c>
      <c r="R114" s="8">
        <f>SUMPRODUCT(SUMIFS(TaxableValuation[Taxable Gross],TaxableValuation[Dist],$C114:$E114,TaxableValuation[Tif_NonTIF],$A$4))</f>
        <v>26843137</v>
      </c>
      <c r="S114" s="8">
        <f>SUMPRODUCT(SUMIFS(TaxableValuation[Taxable Military Exempt],TaxableValuation[Dist],$C114:$E114,TaxableValuation[Tif_NonTIF],$A$4))</f>
        <v>24000</v>
      </c>
      <c r="T114" s="8">
        <f>SUMPRODUCT(SUMIFS(TaxableValuation[Taxable Homestead Exempt],TaxableValuation[Dist],$C114:$E114,TaxableValuation[Tif_NonTIF],$A$4))</f>
        <v>448500</v>
      </c>
      <c r="U114" s="8">
        <f>SUMPRODUCT(SUMIFS(TaxableValuation[Taxable Net],TaxableValuation[Dist],$C114:$E114,TaxableValuation[Tif_NonTIF],$A$4))</f>
        <v>26370637</v>
      </c>
      <c r="V114" s="8">
        <f>SUMPRODUCT(SUMIFS(TaxableValuation[Taxable Gas &amp; Elec Utilities],TaxableValuation[Dist],$C114:$E114,TaxableValuation[Tif_NonTIF],$A$4))</f>
        <v>0</v>
      </c>
      <c r="W114" s="8">
        <f t="shared" si="1"/>
        <v>26370637</v>
      </c>
    </row>
    <row r="115" spans="1:23" x14ac:dyDescent="0.25">
      <c r="A115">
        <f>'Assessed Non-TIF_Combined'!A115</f>
        <v>2026</v>
      </c>
      <c r="B115" t="str">
        <f>'Assessed Non-TIF_Combined'!B115</f>
        <v>07</v>
      </c>
      <c r="C115" t="str">
        <f>'Assessed Non-TIF_Combined'!C115</f>
        <v>2295</v>
      </c>
      <c r="D115" t="str">
        <f>'Assessed Non-TIF_Combined'!D115</f>
        <v/>
      </c>
      <c r="E115" t="str">
        <f>'Assessed Non-TIF_Combined'!E115</f>
        <v/>
      </c>
      <c r="F115" t="str">
        <f>'Assessed Non-TIF_Combined'!F115</f>
        <v>2295</v>
      </c>
      <c r="G115" t="str">
        <f>'Assessed Non-TIF_Combined'!G115</f>
        <v>Forest City</v>
      </c>
      <c r="H115" s="8">
        <f>SUMPRODUCT(SUMIFS(TaxableValuation[Taxable Residential],TaxableValuation[Dist],$C115:$E115,TaxableValuation[Tif_NonTIF],$A$4))</f>
        <v>8761581</v>
      </c>
      <c r="I115" s="8">
        <f>SUMPRODUCT(SUMIFS(TaxableValuation[Taxable Ag Land],TaxableValuation[Dist],$C115:$E115,TaxableValuation[Tif_NonTIF],$A$4))</f>
        <v>6655</v>
      </c>
      <c r="J115" s="8">
        <f>SUMPRODUCT(SUMIFS(TaxableValuation[Taxable Ag Building],TaxableValuation[Dist],$C115:$E115,TaxableValuation[Tif_NonTIF],$A$4))</f>
        <v>676</v>
      </c>
      <c r="K115" s="8">
        <f>SUMPRODUCT(SUMIFS(TaxableValuation[Taxable Commercial],TaxableValuation[Dist],$C115:$E115,TaxableValuation[Tif_NonTIF],$A$4))</f>
        <v>6104368</v>
      </c>
      <c r="L115" s="8">
        <f>SUMPRODUCT(SUMIFS(TaxableValuation[Taxable Industrial],TaxableValuation[Dist],$C115:$E115,TaxableValuation[Tif_NonTIF],$A$4))</f>
        <v>46399030</v>
      </c>
      <c r="M115" s="8">
        <f>SUMPRODUCT(SUMIFS(TaxableValuation[Taxable Reserved],TaxableValuation[Dist],$C115:$E115,TaxableValuation[Tif_NonTIF],$A$4))</f>
        <v>0</v>
      </c>
      <c r="N115" s="8">
        <f>SUMPRODUCT(SUMIFS(TaxableValuation[Taxable Reserved2],TaxableValuation[Dist],$C115:$E115,TaxableValuation[Tif_NonTIF],$A$4))</f>
        <v>0</v>
      </c>
      <c r="O115" s="8">
        <f>SUMPRODUCT(SUMIFS(TaxableValuation[Taxable Railroads],TaxableValuation[Dist],$C115:$E115,TaxableValuation[Tif_NonTIF],$A$4))</f>
        <v>0</v>
      </c>
      <c r="P115" s="8">
        <f>SUMPRODUCT(SUMIFS(TaxableValuation[Taxable Utilities],TaxableValuation[Dist],$C115:$E115,TaxableValuation[Tif_NonTIF],$A$4))</f>
        <v>0</v>
      </c>
      <c r="Q115" s="8">
        <f>SUMPRODUCT(SUMIFS(TaxableValuation[Taxable Other],TaxableValuation[Dist],$C115:$E115,TaxableValuation[Tif_NonTIF],$A$4))</f>
        <v>0</v>
      </c>
      <c r="R115" s="8">
        <f>SUMPRODUCT(SUMIFS(TaxableValuation[Taxable Gross],TaxableValuation[Dist],$C115:$E115,TaxableValuation[Tif_NonTIF],$A$4))</f>
        <v>61272310</v>
      </c>
      <c r="S115" s="8">
        <f>SUMPRODUCT(SUMIFS(TaxableValuation[Taxable Military Exempt],TaxableValuation[Dist],$C115:$E115,TaxableValuation[Tif_NonTIF],$A$4))</f>
        <v>0</v>
      </c>
      <c r="T115" s="8">
        <f>SUMPRODUCT(SUMIFS(TaxableValuation[Taxable Homestead Exempt],TaxableValuation[Dist],$C115:$E115,TaxableValuation[Tif_NonTIF],$A$4))</f>
        <v>0</v>
      </c>
      <c r="U115" s="8">
        <f>SUMPRODUCT(SUMIFS(TaxableValuation[Taxable Net],TaxableValuation[Dist],$C115:$E115,TaxableValuation[Tif_NonTIF],$A$4))</f>
        <v>61272310</v>
      </c>
      <c r="V115" s="8">
        <f>SUMPRODUCT(SUMIFS(TaxableValuation[Taxable Gas &amp; Elec Utilities],TaxableValuation[Dist],$C115:$E115,TaxableValuation[Tif_NonTIF],$A$4))</f>
        <v>0</v>
      </c>
      <c r="W115" s="8">
        <f t="shared" si="1"/>
        <v>61272310</v>
      </c>
    </row>
    <row r="116" spans="1:23" x14ac:dyDescent="0.25">
      <c r="A116">
        <f>'Assessed Non-TIF_Combined'!A116</f>
        <v>2026</v>
      </c>
      <c r="B116" t="str">
        <f>'Assessed Non-TIF_Combined'!B116</f>
        <v>05</v>
      </c>
      <c r="C116" t="str">
        <f>'Assessed Non-TIF_Combined'!C116</f>
        <v>2313</v>
      </c>
      <c r="D116" t="str">
        <f>'Assessed Non-TIF_Combined'!D116</f>
        <v/>
      </c>
      <c r="E116" t="str">
        <f>'Assessed Non-TIF_Combined'!E116</f>
        <v/>
      </c>
      <c r="F116" t="str">
        <f>'Assessed Non-TIF_Combined'!F116</f>
        <v>2313</v>
      </c>
      <c r="G116" t="str">
        <f>'Assessed Non-TIF_Combined'!G116</f>
        <v>Fort Dodge</v>
      </c>
      <c r="H116" s="8">
        <f>SUMPRODUCT(SUMIFS(TaxableValuation[Taxable Residential],TaxableValuation[Dist],$C116:$E116,TaxableValuation[Tif_NonTIF],$A$4))</f>
        <v>9370812</v>
      </c>
      <c r="I116" s="8">
        <f>SUMPRODUCT(SUMIFS(TaxableValuation[Taxable Ag Land],TaxableValuation[Dist],$C116:$E116,TaxableValuation[Tif_NonTIF],$A$4))</f>
        <v>293660</v>
      </c>
      <c r="J116" s="8">
        <f>SUMPRODUCT(SUMIFS(TaxableValuation[Taxable Ag Building],TaxableValuation[Dist],$C116:$E116,TaxableValuation[Tif_NonTIF],$A$4))</f>
        <v>0</v>
      </c>
      <c r="K116" s="8">
        <f>SUMPRODUCT(SUMIFS(TaxableValuation[Taxable Commercial],TaxableValuation[Dist],$C116:$E116,TaxableValuation[Tif_NonTIF],$A$4))</f>
        <v>74920966</v>
      </c>
      <c r="L116" s="8">
        <f>SUMPRODUCT(SUMIFS(TaxableValuation[Taxable Industrial],TaxableValuation[Dist],$C116:$E116,TaxableValuation[Tif_NonTIF],$A$4))</f>
        <v>38517853</v>
      </c>
      <c r="M116" s="8">
        <f>SUMPRODUCT(SUMIFS(TaxableValuation[Taxable Reserved],TaxableValuation[Dist],$C116:$E116,TaxableValuation[Tif_NonTIF],$A$4))</f>
        <v>0</v>
      </c>
      <c r="N116" s="8">
        <f>SUMPRODUCT(SUMIFS(TaxableValuation[Taxable Reserved2],TaxableValuation[Dist],$C116:$E116,TaxableValuation[Tif_NonTIF],$A$4))</f>
        <v>0</v>
      </c>
      <c r="O116" s="8">
        <f>SUMPRODUCT(SUMIFS(TaxableValuation[Taxable Railroads],TaxableValuation[Dist],$C116:$E116,TaxableValuation[Tif_NonTIF],$A$4))</f>
        <v>0</v>
      </c>
      <c r="P116" s="8">
        <f>SUMPRODUCT(SUMIFS(TaxableValuation[Taxable Utilities],TaxableValuation[Dist],$C116:$E116,TaxableValuation[Tif_NonTIF],$A$4))</f>
        <v>0</v>
      </c>
      <c r="Q116" s="8">
        <f>SUMPRODUCT(SUMIFS(TaxableValuation[Taxable Other],TaxableValuation[Dist],$C116:$E116,TaxableValuation[Tif_NonTIF],$A$4))</f>
        <v>0</v>
      </c>
      <c r="R116" s="8">
        <f>SUMPRODUCT(SUMIFS(TaxableValuation[Taxable Gross],TaxableValuation[Dist],$C116:$E116,TaxableValuation[Tif_NonTIF],$A$4))</f>
        <v>123103291</v>
      </c>
      <c r="S116" s="8">
        <f>SUMPRODUCT(SUMIFS(TaxableValuation[Taxable Military Exempt],TaxableValuation[Dist],$C116:$E116,TaxableValuation[Tif_NonTIF],$A$4))</f>
        <v>4000</v>
      </c>
      <c r="T116" s="8">
        <f>SUMPRODUCT(SUMIFS(TaxableValuation[Taxable Homestead Exempt],TaxableValuation[Dist],$C116:$E116,TaxableValuation[Tif_NonTIF],$A$4))</f>
        <v>65000</v>
      </c>
      <c r="U116" s="8">
        <f>SUMPRODUCT(SUMIFS(TaxableValuation[Taxable Net],TaxableValuation[Dist],$C116:$E116,TaxableValuation[Tif_NonTIF],$A$4))</f>
        <v>123034291</v>
      </c>
      <c r="V116" s="8">
        <f>SUMPRODUCT(SUMIFS(TaxableValuation[Taxable Gas &amp; Elec Utilities],TaxableValuation[Dist],$C116:$E116,TaxableValuation[Tif_NonTIF],$A$4))</f>
        <v>0</v>
      </c>
      <c r="W116" s="8">
        <f t="shared" si="1"/>
        <v>123034291</v>
      </c>
    </row>
    <row r="117" spans="1:23" x14ac:dyDescent="0.25">
      <c r="A117">
        <f>'Assessed Non-TIF_Combined'!A117</f>
        <v>2026</v>
      </c>
      <c r="B117" t="str">
        <f>'Assessed Non-TIF_Combined'!B117</f>
        <v>15</v>
      </c>
      <c r="C117" t="str">
        <f>'Assessed Non-TIF_Combined'!C117</f>
        <v>2322</v>
      </c>
      <c r="D117" t="str">
        <f>'Assessed Non-TIF_Combined'!D117</f>
        <v/>
      </c>
      <c r="E117" t="str">
        <f>'Assessed Non-TIF_Combined'!E117</f>
        <v/>
      </c>
      <c r="F117" t="str">
        <f>'Assessed Non-TIF_Combined'!F117</f>
        <v>2322</v>
      </c>
      <c r="G117" t="str">
        <f>'Assessed Non-TIF_Combined'!G117</f>
        <v>Fort Madison</v>
      </c>
      <c r="H117" s="8">
        <f>SUMPRODUCT(SUMIFS(TaxableValuation[Taxable Residential],TaxableValuation[Dist],$C117:$E117,TaxableValuation[Tif_NonTIF],$A$4))</f>
        <v>1070013</v>
      </c>
      <c r="I117" s="8">
        <f>SUMPRODUCT(SUMIFS(TaxableValuation[Taxable Ag Land],TaxableValuation[Dist],$C117:$E117,TaxableValuation[Tif_NonTIF],$A$4))</f>
        <v>760</v>
      </c>
      <c r="J117" s="8">
        <f>SUMPRODUCT(SUMIFS(TaxableValuation[Taxable Ag Building],TaxableValuation[Dist],$C117:$E117,TaxableValuation[Tif_NonTIF],$A$4))</f>
        <v>0</v>
      </c>
      <c r="K117" s="8">
        <f>SUMPRODUCT(SUMIFS(TaxableValuation[Taxable Commercial],TaxableValuation[Dist],$C117:$E117,TaxableValuation[Tif_NonTIF],$A$4))</f>
        <v>1241730</v>
      </c>
      <c r="L117" s="8">
        <f>SUMPRODUCT(SUMIFS(TaxableValuation[Taxable Industrial],TaxableValuation[Dist],$C117:$E117,TaxableValuation[Tif_NonTIF],$A$4))</f>
        <v>0</v>
      </c>
      <c r="M117" s="8">
        <f>SUMPRODUCT(SUMIFS(TaxableValuation[Taxable Reserved],TaxableValuation[Dist],$C117:$E117,TaxableValuation[Tif_NonTIF],$A$4))</f>
        <v>0</v>
      </c>
      <c r="N117" s="8">
        <f>SUMPRODUCT(SUMIFS(TaxableValuation[Taxable Reserved2],TaxableValuation[Dist],$C117:$E117,TaxableValuation[Tif_NonTIF],$A$4))</f>
        <v>0</v>
      </c>
      <c r="O117" s="8">
        <f>SUMPRODUCT(SUMIFS(TaxableValuation[Taxable Railroads],TaxableValuation[Dist],$C117:$E117,TaxableValuation[Tif_NonTIF],$A$4))</f>
        <v>0</v>
      </c>
      <c r="P117" s="8">
        <f>SUMPRODUCT(SUMIFS(TaxableValuation[Taxable Utilities],TaxableValuation[Dist],$C117:$E117,TaxableValuation[Tif_NonTIF],$A$4))</f>
        <v>0</v>
      </c>
      <c r="Q117" s="8">
        <f>SUMPRODUCT(SUMIFS(TaxableValuation[Taxable Other],TaxableValuation[Dist],$C117:$E117,TaxableValuation[Tif_NonTIF],$A$4))</f>
        <v>0</v>
      </c>
      <c r="R117" s="8">
        <f>SUMPRODUCT(SUMIFS(TaxableValuation[Taxable Gross],TaxableValuation[Dist],$C117:$E117,TaxableValuation[Tif_NonTIF],$A$4))</f>
        <v>2312503</v>
      </c>
      <c r="S117" s="8">
        <f>SUMPRODUCT(SUMIFS(TaxableValuation[Taxable Military Exempt],TaxableValuation[Dist],$C117:$E117,TaxableValuation[Tif_NonTIF],$A$4))</f>
        <v>0</v>
      </c>
      <c r="T117" s="8">
        <f>SUMPRODUCT(SUMIFS(TaxableValuation[Taxable Homestead Exempt],TaxableValuation[Dist],$C117:$E117,TaxableValuation[Tif_NonTIF],$A$4))</f>
        <v>0</v>
      </c>
      <c r="U117" s="8">
        <f>SUMPRODUCT(SUMIFS(TaxableValuation[Taxable Net],TaxableValuation[Dist],$C117:$E117,TaxableValuation[Tif_NonTIF],$A$4))</f>
        <v>2312503</v>
      </c>
      <c r="V117" s="8">
        <f>SUMPRODUCT(SUMIFS(TaxableValuation[Taxable Gas &amp; Elec Utilities],TaxableValuation[Dist],$C117:$E117,TaxableValuation[Tif_NonTIF],$A$4))</f>
        <v>0</v>
      </c>
      <c r="W117" s="8">
        <f t="shared" si="1"/>
        <v>2312503</v>
      </c>
    </row>
    <row r="118" spans="1:23" x14ac:dyDescent="0.25">
      <c r="A118">
        <f>'Assessed Non-TIF_Combined'!A118</f>
        <v>2026</v>
      </c>
      <c r="B118" t="str">
        <f>'Assessed Non-TIF_Combined'!B118</f>
        <v>13</v>
      </c>
      <c r="C118" t="str">
        <f>'Assessed Non-TIF_Combined'!C118</f>
        <v>2369</v>
      </c>
      <c r="D118" t="str">
        <f>'Assessed Non-TIF_Combined'!D118</f>
        <v/>
      </c>
      <c r="E118" t="str">
        <f>'Assessed Non-TIF_Combined'!E118</f>
        <v/>
      </c>
      <c r="F118" t="str">
        <f>'Assessed Non-TIF_Combined'!F118</f>
        <v>2369</v>
      </c>
      <c r="G118" t="str">
        <f>'Assessed Non-TIF_Combined'!G118</f>
        <v>Fremont-Mills</v>
      </c>
      <c r="H118" s="8">
        <f>SUMPRODUCT(SUMIFS(TaxableValuation[Taxable Residential],TaxableValuation[Dist],$C118:$E118,TaxableValuation[Tif_NonTIF],$A$4))</f>
        <v>0</v>
      </c>
      <c r="I118" s="8">
        <f>SUMPRODUCT(SUMIFS(TaxableValuation[Taxable Ag Land],TaxableValuation[Dist],$C118:$E118,TaxableValuation[Tif_NonTIF],$A$4))</f>
        <v>0</v>
      </c>
      <c r="J118" s="8">
        <f>SUMPRODUCT(SUMIFS(TaxableValuation[Taxable Ag Building],TaxableValuation[Dist],$C118:$E118,TaxableValuation[Tif_NonTIF],$A$4))</f>
        <v>0</v>
      </c>
      <c r="K118" s="8">
        <f>SUMPRODUCT(SUMIFS(TaxableValuation[Taxable Commercial],TaxableValuation[Dist],$C118:$E118,TaxableValuation[Tif_NonTIF],$A$4))</f>
        <v>0</v>
      </c>
      <c r="L118" s="8">
        <f>SUMPRODUCT(SUMIFS(TaxableValuation[Taxable Industrial],TaxableValuation[Dist],$C118:$E118,TaxableValuation[Tif_NonTIF],$A$4))</f>
        <v>0</v>
      </c>
      <c r="M118" s="8">
        <f>SUMPRODUCT(SUMIFS(TaxableValuation[Taxable Reserved],TaxableValuation[Dist],$C118:$E118,TaxableValuation[Tif_NonTIF],$A$4))</f>
        <v>0</v>
      </c>
      <c r="N118" s="8">
        <f>SUMPRODUCT(SUMIFS(TaxableValuation[Taxable Reserved2],TaxableValuation[Dist],$C118:$E118,TaxableValuation[Tif_NonTIF],$A$4))</f>
        <v>0</v>
      </c>
      <c r="O118" s="8">
        <f>SUMPRODUCT(SUMIFS(TaxableValuation[Taxable Railroads],TaxableValuation[Dist],$C118:$E118,TaxableValuation[Tif_NonTIF],$A$4))</f>
        <v>0</v>
      </c>
      <c r="P118" s="8">
        <f>SUMPRODUCT(SUMIFS(TaxableValuation[Taxable Utilities],TaxableValuation[Dist],$C118:$E118,TaxableValuation[Tif_NonTIF],$A$4))</f>
        <v>0</v>
      </c>
      <c r="Q118" s="8">
        <f>SUMPRODUCT(SUMIFS(TaxableValuation[Taxable Other],TaxableValuation[Dist],$C118:$E118,TaxableValuation[Tif_NonTIF],$A$4))</f>
        <v>0</v>
      </c>
      <c r="R118" s="8">
        <f>SUMPRODUCT(SUMIFS(TaxableValuation[Taxable Gross],TaxableValuation[Dist],$C118:$E118,TaxableValuation[Tif_NonTIF],$A$4))</f>
        <v>0</v>
      </c>
      <c r="S118" s="8">
        <f>SUMPRODUCT(SUMIFS(TaxableValuation[Taxable Military Exempt],TaxableValuation[Dist],$C118:$E118,TaxableValuation[Tif_NonTIF],$A$4))</f>
        <v>0</v>
      </c>
      <c r="T118" s="8">
        <f>SUMPRODUCT(SUMIFS(TaxableValuation[Taxable Homestead Exempt],TaxableValuation[Dist],$C118:$E118,TaxableValuation[Tif_NonTIF],$A$4))</f>
        <v>0</v>
      </c>
      <c r="U118" s="8">
        <f>SUMPRODUCT(SUMIFS(TaxableValuation[Taxable Net],TaxableValuation[Dist],$C118:$E118,TaxableValuation[Tif_NonTIF],$A$4))</f>
        <v>0</v>
      </c>
      <c r="V118" s="8">
        <f>SUMPRODUCT(SUMIFS(TaxableValuation[Taxable Gas &amp; Elec Utilities],TaxableValuation[Dist],$C118:$E118,TaxableValuation[Tif_NonTIF],$A$4))</f>
        <v>0</v>
      </c>
      <c r="W118" s="8">
        <f t="shared" si="1"/>
        <v>0</v>
      </c>
    </row>
    <row r="119" spans="1:23" x14ac:dyDescent="0.25">
      <c r="A119">
        <f>'Assessed Non-TIF_Combined'!A119</f>
        <v>2026</v>
      </c>
      <c r="B119" t="str">
        <f>'Assessed Non-TIF_Combined'!B119</f>
        <v>12</v>
      </c>
      <c r="C119" t="str">
        <f>'Assessed Non-TIF_Combined'!C119</f>
        <v>2376</v>
      </c>
      <c r="D119" t="str">
        <f>'Assessed Non-TIF_Combined'!D119</f>
        <v/>
      </c>
      <c r="E119" t="str">
        <f>'Assessed Non-TIF_Combined'!E119</f>
        <v/>
      </c>
      <c r="F119" t="str">
        <f>'Assessed Non-TIF_Combined'!F119</f>
        <v>2376</v>
      </c>
      <c r="G119" t="str">
        <f>'Assessed Non-TIF_Combined'!G119</f>
        <v>Galva-Holstein</v>
      </c>
      <c r="H119" s="8">
        <f>SUMPRODUCT(SUMIFS(TaxableValuation[Taxable Residential],TaxableValuation[Dist],$C119:$E119,TaxableValuation[Tif_NonTIF],$A$4))</f>
        <v>0</v>
      </c>
      <c r="I119" s="8">
        <f>SUMPRODUCT(SUMIFS(TaxableValuation[Taxable Ag Land],TaxableValuation[Dist],$C119:$E119,TaxableValuation[Tif_NonTIF],$A$4))</f>
        <v>0</v>
      </c>
      <c r="J119" s="8">
        <f>SUMPRODUCT(SUMIFS(TaxableValuation[Taxable Ag Building],TaxableValuation[Dist],$C119:$E119,TaxableValuation[Tif_NonTIF],$A$4))</f>
        <v>0</v>
      </c>
      <c r="K119" s="8">
        <f>SUMPRODUCT(SUMIFS(TaxableValuation[Taxable Commercial],TaxableValuation[Dist],$C119:$E119,TaxableValuation[Tif_NonTIF],$A$4))</f>
        <v>6436811</v>
      </c>
      <c r="L119" s="8">
        <f>SUMPRODUCT(SUMIFS(TaxableValuation[Taxable Industrial],TaxableValuation[Dist],$C119:$E119,TaxableValuation[Tif_NonTIF],$A$4))</f>
        <v>36990097</v>
      </c>
      <c r="M119" s="8">
        <f>SUMPRODUCT(SUMIFS(TaxableValuation[Taxable Reserved],TaxableValuation[Dist],$C119:$E119,TaxableValuation[Tif_NonTIF],$A$4))</f>
        <v>0</v>
      </c>
      <c r="N119" s="8">
        <f>SUMPRODUCT(SUMIFS(TaxableValuation[Taxable Reserved2],TaxableValuation[Dist],$C119:$E119,TaxableValuation[Tif_NonTIF],$A$4))</f>
        <v>0</v>
      </c>
      <c r="O119" s="8">
        <f>SUMPRODUCT(SUMIFS(TaxableValuation[Taxable Railroads],TaxableValuation[Dist],$C119:$E119,TaxableValuation[Tif_NonTIF],$A$4))</f>
        <v>0</v>
      </c>
      <c r="P119" s="8">
        <f>SUMPRODUCT(SUMIFS(TaxableValuation[Taxable Utilities],TaxableValuation[Dist],$C119:$E119,TaxableValuation[Tif_NonTIF],$A$4))</f>
        <v>0</v>
      </c>
      <c r="Q119" s="8">
        <f>SUMPRODUCT(SUMIFS(TaxableValuation[Taxable Other],TaxableValuation[Dist],$C119:$E119,TaxableValuation[Tif_NonTIF],$A$4))</f>
        <v>0</v>
      </c>
      <c r="R119" s="8">
        <f>SUMPRODUCT(SUMIFS(TaxableValuation[Taxable Gross],TaxableValuation[Dist],$C119:$E119,TaxableValuation[Tif_NonTIF],$A$4))</f>
        <v>43426908</v>
      </c>
      <c r="S119" s="8">
        <f>SUMPRODUCT(SUMIFS(TaxableValuation[Taxable Military Exempt],TaxableValuation[Dist],$C119:$E119,TaxableValuation[Tif_NonTIF],$A$4))</f>
        <v>0</v>
      </c>
      <c r="T119" s="8">
        <f>SUMPRODUCT(SUMIFS(TaxableValuation[Taxable Homestead Exempt],TaxableValuation[Dist],$C119:$E119,TaxableValuation[Tif_NonTIF],$A$4))</f>
        <v>0</v>
      </c>
      <c r="U119" s="8">
        <f>SUMPRODUCT(SUMIFS(TaxableValuation[Taxable Net],TaxableValuation[Dist],$C119:$E119,TaxableValuation[Tif_NonTIF],$A$4))</f>
        <v>43426908</v>
      </c>
      <c r="V119" s="8">
        <f>SUMPRODUCT(SUMIFS(TaxableValuation[Taxable Gas &amp; Elec Utilities],TaxableValuation[Dist],$C119:$E119,TaxableValuation[Tif_NonTIF],$A$4))</f>
        <v>0</v>
      </c>
      <c r="W119" s="8">
        <f t="shared" si="1"/>
        <v>43426908</v>
      </c>
    </row>
    <row r="120" spans="1:23" x14ac:dyDescent="0.25">
      <c r="A120">
        <f>'Assessed Non-TIF_Combined'!A120</f>
        <v>2026</v>
      </c>
      <c r="B120" t="str">
        <f>'Assessed Non-TIF_Combined'!B120</f>
        <v>07</v>
      </c>
      <c r="C120" t="str">
        <f>'Assessed Non-TIF_Combined'!C120</f>
        <v>2403</v>
      </c>
      <c r="D120" t="str">
        <f>'Assessed Non-TIF_Combined'!D120</f>
        <v/>
      </c>
      <c r="E120" t="str">
        <f>'Assessed Non-TIF_Combined'!E120</f>
        <v/>
      </c>
      <c r="F120" t="str">
        <f>'Assessed Non-TIF_Combined'!F120</f>
        <v>2403</v>
      </c>
      <c r="G120" t="str">
        <f>'Assessed Non-TIF_Combined'!G120</f>
        <v>Garner-Hayfield-Ventura</v>
      </c>
      <c r="H120" s="8">
        <f>SUMPRODUCT(SUMIFS(TaxableValuation[Taxable Residential],TaxableValuation[Dist],$C120:$E120,TaxableValuation[Tif_NonTIF],$A$4))</f>
        <v>3708861</v>
      </c>
      <c r="I120" s="8">
        <f>SUMPRODUCT(SUMIFS(TaxableValuation[Taxable Ag Land],TaxableValuation[Dist],$C120:$E120,TaxableValuation[Tif_NonTIF],$A$4))</f>
        <v>0</v>
      </c>
      <c r="J120" s="8">
        <f>SUMPRODUCT(SUMIFS(TaxableValuation[Taxable Ag Building],TaxableValuation[Dist],$C120:$E120,TaxableValuation[Tif_NonTIF],$A$4))</f>
        <v>0</v>
      </c>
      <c r="K120" s="8">
        <f>SUMPRODUCT(SUMIFS(TaxableValuation[Taxable Commercial],TaxableValuation[Dist],$C120:$E120,TaxableValuation[Tif_NonTIF],$A$4))</f>
        <v>19176010</v>
      </c>
      <c r="L120" s="8">
        <f>SUMPRODUCT(SUMIFS(TaxableValuation[Taxable Industrial],TaxableValuation[Dist],$C120:$E120,TaxableValuation[Tif_NonTIF],$A$4))</f>
        <v>9698172</v>
      </c>
      <c r="M120" s="8">
        <f>SUMPRODUCT(SUMIFS(TaxableValuation[Taxable Reserved],TaxableValuation[Dist],$C120:$E120,TaxableValuation[Tif_NonTIF],$A$4))</f>
        <v>0</v>
      </c>
      <c r="N120" s="8">
        <f>SUMPRODUCT(SUMIFS(TaxableValuation[Taxable Reserved2],TaxableValuation[Dist],$C120:$E120,TaxableValuation[Tif_NonTIF],$A$4))</f>
        <v>0</v>
      </c>
      <c r="O120" s="8">
        <f>SUMPRODUCT(SUMIFS(TaxableValuation[Taxable Railroads],TaxableValuation[Dist],$C120:$E120,TaxableValuation[Tif_NonTIF],$A$4))</f>
        <v>0</v>
      </c>
      <c r="P120" s="8">
        <f>SUMPRODUCT(SUMIFS(TaxableValuation[Taxable Utilities],TaxableValuation[Dist],$C120:$E120,TaxableValuation[Tif_NonTIF],$A$4))</f>
        <v>0</v>
      </c>
      <c r="Q120" s="8">
        <f>SUMPRODUCT(SUMIFS(TaxableValuation[Taxable Other],TaxableValuation[Dist],$C120:$E120,TaxableValuation[Tif_NonTIF],$A$4))</f>
        <v>0</v>
      </c>
      <c r="R120" s="8">
        <f>SUMPRODUCT(SUMIFS(TaxableValuation[Taxable Gross],TaxableValuation[Dist],$C120:$E120,TaxableValuation[Tif_NonTIF],$A$4))</f>
        <v>32583043</v>
      </c>
      <c r="S120" s="8">
        <f>SUMPRODUCT(SUMIFS(TaxableValuation[Taxable Military Exempt],TaxableValuation[Dist],$C120:$E120,TaxableValuation[Tif_NonTIF],$A$4))</f>
        <v>0</v>
      </c>
      <c r="T120" s="8">
        <f>SUMPRODUCT(SUMIFS(TaxableValuation[Taxable Homestead Exempt],TaxableValuation[Dist],$C120:$E120,TaxableValuation[Tif_NonTIF],$A$4))</f>
        <v>0</v>
      </c>
      <c r="U120" s="8">
        <f>SUMPRODUCT(SUMIFS(TaxableValuation[Taxable Net],TaxableValuation[Dist],$C120:$E120,TaxableValuation[Tif_NonTIF],$A$4))</f>
        <v>32583043</v>
      </c>
      <c r="V120" s="8">
        <f>SUMPRODUCT(SUMIFS(TaxableValuation[Taxable Gas &amp; Elec Utilities],TaxableValuation[Dist],$C120:$E120,TaxableValuation[Tif_NonTIF],$A$4))</f>
        <v>0</v>
      </c>
      <c r="W120" s="8">
        <f t="shared" si="1"/>
        <v>32583043</v>
      </c>
    </row>
    <row r="121" spans="1:23" x14ac:dyDescent="0.25">
      <c r="A121">
        <f>'Assessed Non-TIF_Combined'!A121</f>
        <v>2026</v>
      </c>
      <c r="B121" t="str">
        <f>'Assessed Non-TIF_Combined'!B121</f>
        <v>12</v>
      </c>
      <c r="C121" t="str">
        <f>'Assessed Non-TIF_Combined'!C121</f>
        <v>2457</v>
      </c>
      <c r="D121" t="str">
        <f>'Assessed Non-TIF_Combined'!D121</f>
        <v/>
      </c>
      <c r="E121" t="str">
        <f>'Assessed Non-TIF_Combined'!E121</f>
        <v/>
      </c>
      <c r="F121" t="str">
        <f>'Assessed Non-TIF_Combined'!F121</f>
        <v>2457</v>
      </c>
      <c r="G121" t="str">
        <f>'Assessed Non-TIF_Combined'!G121</f>
        <v>George-Little Rock</v>
      </c>
      <c r="H121" s="8">
        <f>SUMPRODUCT(SUMIFS(TaxableValuation[Taxable Residential],TaxableValuation[Dist],$C121:$E121,TaxableValuation[Tif_NonTIF],$A$4))</f>
        <v>0</v>
      </c>
      <c r="I121" s="8">
        <f>SUMPRODUCT(SUMIFS(TaxableValuation[Taxable Ag Land],TaxableValuation[Dist],$C121:$E121,TaxableValuation[Tif_NonTIF],$A$4))</f>
        <v>0</v>
      </c>
      <c r="J121" s="8">
        <f>SUMPRODUCT(SUMIFS(TaxableValuation[Taxable Ag Building],TaxableValuation[Dist],$C121:$E121,TaxableValuation[Tif_NonTIF],$A$4))</f>
        <v>0</v>
      </c>
      <c r="K121" s="8">
        <f>SUMPRODUCT(SUMIFS(TaxableValuation[Taxable Commercial],TaxableValuation[Dist],$C121:$E121,TaxableValuation[Tif_NonTIF],$A$4))</f>
        <v>2051555</v>
      </c>
      <c r="L121" s="8">
        <f>SUMPRODUCT(SUMIFS(TaxableValuation[Taxable Industrial],TaxableValuation[Dist],$C121:$E121,TaxableValuation[Tif_NonTIF],$A$4))</f>
        <v>5396881</v>
      </c>
      <c r="M121" s="8">
        <f>SUMPRODUCT(SUMIFS(TaxableValuation[Taxable Reserved],TaxableValuation[Dist],$C121:$E121,TaxableValuation[Tif_NonTIF],$A$4))</f>
        <v>0</v>
      </c>
      <c r="N121" s="8">
        <f>SUMPRODUCT(SUMIFS(TaxableValuation[Taxable Reserved2],TaxableValuation[Dist],$C121:$E121,TaxableValuation[Tif_NonTIF],$A$4))</f>
        <v>0</v>
      </c>
      <c r="O121" s="8">
        <f>SUMPRODUCT(SUMIFS(TaxableValuation[Taxable Railroads],TaxableValuation[Dist],$C121:$E121,TaxableValuation[Tif_NonTIF],$A$4))</f>
        <v>0</v>
      </c>
      <c r="P121" s="8">
        <f>SUMPRODUCT(SUMIFS(TaxableValuation[Taxable Utilities],TaxableValuation[Dist],$C121:$E121,TaxableValuation[Tif_NonTIF],$A$4))</f>
        <v>0</v>
      </c>
      <c r="Q121" s="8">
        <f>SUMPRODUCT(SUMIFS(TaxableValuation[Taxable Other],TaxableValuation[Dist],$C121:$E121,TaxableValuation[Tif_NonTIF],$A$4))</f>
        <v>0</v>
      </c>
      <c r="R121" s="8">
        <f>SUMPRODUCT(SUMIFS(TaxableValuation[Taxable Gross],TaxableValuation[Dist],$C121:$E121,TaxableValuation[Tif_NonTIF],$A$4))</f>
        <v>7448436</v>
      </c>
      <c r="S121" s="8">
        <f>SUMPRODUCT(SUMIFS(TaxableValuation[Taxable Military Exempt],TaxableValuation[Dist],$C121:$E121,TaxableValuation[Tif_NonTIF],$A$4))</f>
        <v>0</v>
      </c>
      <c r="T121" s="8">
        <f>SUMPRODUCT(SUMIFS(TaxableValuation[Taxable Homestead Exempt],TaxableValuation[Dist],$C121:$E121,TaxableValuation[Tif_NonTIF],$A$4))</f>
        <v>0</v>
      </c>
      <c r="U121" s="8">
        <f>SUMPRODUCT(SUMIFS(TaxableValuation[Taxable Net],TaxableValuation[Dist],$C121:$E121,TaxableValuation[Tif_NonTIF],$A$4))</f>
        <v>7448436</v>
      </c>
      <c r="V121" s="8">
        <f>SUMPRODUCT(SUMIFS(TaxableValuation[Taxable Gas &amp; Elec Utilities],TaxableValuation[Dist],$C121:$E121,TaxableValuation[Tif_NonTIF],$A$4))</f>
        <v>0</v>
      </c>
      <c r="W121" s="8">
        <f t="shared" si="1"/>
        <v>7448436</v>
      </c>
    </row>
    <row r="122" spans="1:23" x14ac:dyDescent="0.25">
      <c r="A122">
        <f>'Assessed Non-TIF_Combined'!A122</f>
        <v>2026</v>
      </c>
      <c r="B122" t="str">
        <f>'Assessed Non-TIF_Combined'!B122</f>
        <v>11</v>
      </c>
      <c r="C122" t="str">
        <f>'Assessed Non-TIF_Combined'!C122</f>
        <v>2466</v>
      </c>
      <c r="D122" t="str">
        <f>'Assessed Non-TIF_Combined'!D122</f>
        <v/>
      </c>
      <c r="E122" t="str">
        <f>'Assessed Non-TIF_Combined'!E122</f>
        <v/>
      </c>
      <c r="F122" t="str">
        <f>'Assessed Non-TIF_Combined'!F122</f>
        <v>2466</v>
      </c>
      <c r="G122" t="str">
        <f>'Assessed Non-TIF_Combined'!G122</f>
        <v>Gilbert</v>
      </c>
      <c r="H122" s="8">
        <f>SUMPRODUCT(SUMIFS(TaxableValuation[Taxable Residential],TaxableValuation[Dist],$C122:$E122,TaxableValuation[Tif_NonTIF],$A$4))</f>
        <v>0</v>
      </c>
      <c r="I122" s="8">
        <f>SUMPRODUCT(SUMIFS(TaxableValuation[Taxable Ag Land],TaxableValuation[Dist],$C122:$E122,TaxableValuation[Tif_NonTIF],$A$4))</f>
        <v>0</v>
      </c>
      <c r="J122" s="8">
        <f>SUMPRODUCT(SUMIFS(TaxableValuation[Taxable Ag Building],TaxableValuation[Dist],$C122:$E122,TaxableValuation[Tif_NonTIF],$A$4))</f>
        <v>0</v>
      </c>
      <c r="K122" s="8">
        <f>SUMPRODUCT(SUMIFS(TaxableValuation[Taxable Commercial],TaxableValuation[Dist],$C122:$E122,TaxableValuation[Tif_NonTIF],$A$4))</f>
        <v>6546502</v>
      </c>
      <c r="L122" s="8">
        <f>SUMPRODUCT(SUMIFS(TaxableValuation[Taxable Industrial],TaxableValuation[Dist],$C122:$E122,TaxableValuation[Tif_NonTIF],$A$4))</f>
        <v>0</v>
      </c>
      <c r="M122" s="8">
        <f>SUMPRODUCT(SUMIFS(TaxableValuation[Taxable Reserved],TaxableValuation[Dist],$C122:$E122,TaxableValuation[Tif_NonTIF],$A$4))</f>
        <v>0</v>
      </c>
      <c r="N122" s="8">
        <f>SUMPRODUCT(SUMIFS(TaxableValuation[Taxable Reserved2],TaxableValuation[Dist],$C122:$E122,TaxableValuation[Tif_NonTIF],$A$4))</f>
        <v>0</v>
      </c>
      <c r="O122" s="8">
        <f>SUMPRODUCT(SUMIFS(TaxableValuation[Taxable Railroads],TaxableValuation[Dist],$C122:$E122,TaxableValuation[Tif_NonTIF],$A$4))</f>
        <v>0</v>
      </c>
      <c r="P122" s="8">
        <f>SUMPRODUCT(SUMIFS(TaxableValuation[Taxable Utilities],TaxableValuation[Dist],$C122:$E122,TaxableValuation[Tif_NonTIF],$A$4))</f>
        <v>0</v>
      </c>
      <c r="Q122" s="8">
        <f>SUMPRODUCT(SUMIFS(TaxableValuation[Taxable Other],TaxableValuation[Dist],$C122:$E122,TaxableValuation[Tif_NonTIF],$A$4))</f>
        <v>0</v>
      </c>
      <c r="R122" s="8">
        <f>SUMPRODUCT(SUMIFS(TaxableValuation[Taxable Gross],TaxableValuation[Dist],$C122:$E122,TaxableValuation[Tif_NonTIF],$A$4))</f>
        <v>6546502</v>
      </c>
      <c r="S122" s="8">
        <f>SUMPRODUCT(SUMIFS(TaxableValuation[Taxable Military Exempt],TaxableValuation[Dist],$C122:$E122,TaxableValuation[Tif_NonTIF],$A$4))</f>
        <v>0</v>
      </c>
      <c r="T122" s="8">
        <f>SUMPRODUCT(SUMIFS(TaxableValuation[Taxable Homestead Exempt],TaxableValuation[Dist],$C122:$E122,TaxableValuation[Tif_NonTIF],$A$4))</f>
        <v>0</v>
      </c>
      <c r="U122" s="8">
        <f>SUMPRODUCT(SUMIFS(TaxableValuation[Taxable Net],TaxableValuation[Dist],$C122:$E122,TaxableValuation[Tif_NonTIF],$A$4))</f>
        <v>6546502</v>
      </c>
      <c r="V122" s="8">
        <f>SUMPRODUCT(SUMIFS(TaxableValuation[Taxable Gas &amp; Elec Utilities],TaxableValuation[Dist],$C122:$E122,TaxableValuation[Tif_NonTIF],$A$4))</f>
        <v>0</v>
      </c>
      <c r="W122" s="8">
        <f t="shared" si="1"/>
        <v>6546502</v>
      </c>
    </row>
    <row r="123" spans="1:23" x14ac:dyDescent="0.25">
      <c r="A123">
        <f>'Assessed Non-TIF_Combined'!A123</f>
        <v>2026</v>
      </c>
      <c r="B123" t="str">
        <f>'Assessed Non-TIF_Combined'!B123</f>
        <v>05</v>
      </c>
      <c r="C123" t="str">
        <f>'Assessed Non-TIF_Combined'!C123</f>
        <v>2493</v>
      </c>
      <c r="D123" t="str">
        <f>'Assessed Non-TIF_Combined'!D123</f>
        <v/>
      </c>
      <c r="E123" t="str">
        <f>'Assessed Non-TIF_Combined'!E123</f>
        <v/>
      </c>
      <c r="F123" t="str">
        <f>'Assessed Non-TIF_Combined'!F123</f>
        <v>2493</v>
      </c>
      <c r="G123" t="str">
        <f>'Assessed Non-TIF_Combined'!G123</f>
        <v>Gilmore City-Bradgate</v>
      </c>
      <c r="H123" s="8">
        <f>SUMPRODUCT(SUMIFS(TaxableValuation[Taxable Residential],TaxableValuation[Dist],$C123:$E123,TaxableValuation[Tif_NonTIF],$A$4))</f>
        <v>0</v>
      </c>
      <c r="I123" s="8">
        <f>SUMPRODUCT(SUMIFS(TaxableValuation[Taxable Ag Land],TaxableValuation[Dist],$C123:$E123,TaxableValuation[Tif_NonTIF],$A$4))</f>
        <v>0</v>
      </c>
      <c r="J123" s="8">
        <f>SUMPRODUCT(SUMIFS(TaxableValuation[Taxable Ag Building],TaxableValuation[Dist],$C123:$E123,TaxableValuation[Tif_NonTIF],$A$4))</f>
        <v>0</v>
      </c>
      <c r="K123" s="8">
        <f>SUMPRODUCT(SUMIFS(TaxableValuation[Taxable Commercial],TaxableValuation[Dist],$C123:$E123,TaxableValuation[Tif_NonTIF],$A$4))</f>
        <v>182980</v>
      </c>
      <c r="L123" s="8">
        <f>SUMPRODUCT(SUMIFS(TaxableValuation[Taxable Industrial],TaxableValuation[Dist],$C123:$E123,TaxableValuation[Tif_NonTIF],$A$4))</f>
        <v>0</v>
      </c>
      <c r="M123" s="8">
        <f>SUMPRODUCT(SUMIFS(TaxableValuation[Taxable Reserved],TaxableValuation[Dist],$C123:$E123,TaxableValuation[Tif_NonTIF],$A$4))</f>
        <v>0</v>
      </c>
      <c r="N123" s="8">
        <f>SUMPRODUCT(SUMIFS(TaxableValuation[Taxable Reserved2],TaxableValuation[Dist],$C123:$E123,TaxableValuation[Tif_NonTIF],$A$4))</f>
        <v>0</v>
      </c>
      <c r="O123" s="8">
        <f>SUMPRODUCT(SUMIFS(TaxableValuation[Taxable Railroads],TaxableValuation[Dist],$C123:$E123,TaxableValuation[Tif_NonTIF],$A$4))</f>
        <v>0</v>
      </c>
      <c r="P123" s="8">
        <f>SUMPRODUCT(SUMIFS(TaxableValuation[Taxable Utilities],TaxableValuation[Dist],$C123:$E123,TaxableValuation[Tif_NonTIF],$A$4))</f>
        <v>0</v>
      </c>
      <c r="Q123" s="8">
        <f>SUMPRODUCT(SUMIFS(TaxableValuation[Taxable Other],TaxableValuation[Dist],$C123:$E123,TaxableValuation[Tif_NonTIF],$A$4))</f>
        <v>0</v>
      </c>
      <c r="R123" s="8">
        <f>SUMPRODUCT(SUMIFS(TaxableValuation[Taxable Gross],TaxableValuation[Dist],$C123:$E123,TaxableValuation[Tif_NonTIF],$A$4))</f>
        <v>182980</v>
      </c>
      <c r="S123" s="8">
        <f>SUMPRODUCT(SUMIFS(TaxableValuation[Taxable Military Exempt],TaxableValuation[Dist],$C123:$E123,TaxableValuation[Tif_NonTIF],$A$4))</f>
        <v>0</v>
      </c>
      <c r="T123" s="8">
        <f>SUMPRODUCT(SUMIFS(TaxableValuation[Taxable Homestead Exempt],TaxableValuation[Dist],$C123:$E123,TaxableValuation[Tif_NonTIF],$A$4))</f>
        <v>0</v>
      </c>
      <c r="U123" s="8">
        <f>SUMPRODUCT(SUMIFS(TaxableValuation[Taxable Net],TaxableValuation[Dist],$C123:$E123,TaxableValuation[Tif_NonTIF],$A$4))</f>
        <v>182980</v>
      </c>
      <c r="V123" s="8">
        <f>SUMPRODUCT(SUMIFS(TaxableValuation[Taxable Gas &amp; Elec Utilities],TaxableValuation[Dist],$C123:$E123,TaxableValuation[Tif_NonTIF],$A$4))</f>
        <v>0</v>
      </c>
      <c r="W123" s="8">
        <f t="shared" si="1"/>
        <v>182980</v>
      </c>
    </row>
    <row r="124" spans="1:23" x14ac:dyDescent="0.25">
      <c r="A124">
        <f>'Assessed Non-TIF_Combined'!A124</f>
        <v>2026</v>
      </c>
      <c r="B124" t="str">
        <f>'Assessed Non-TIF_Combined'!B124</f>
        <v>07</v>
      </c>
      <c r="C124" t="str">
        <f>'Assessed Non-TIF_Combined'!C124</f>
        <v>2502</v>
      </c>
      <c r="D124" t="str">
        <f>'Assessed Non-TIF_Combined'!D124</f>
        <v/>
      </c>
      <c r="E124" t="str">
        <f>'Assessed Non-TIF_Combined'!E124</f>
        <v/>
      </c>
      <c r="F124" t="str">
        <f>'Assessed Non-TIF_Combined'!F124</f>
        <v>2502</v>
      </c>
      <c r="G124" t="str">
        <f>'Assessed Non-TIF_Combined'!G124</f>
        <v>Gladbrook-Reinbeck</v>
      </c>
      <c r="H124" s="8">
        <f>SUMPRODUCT(SUMIFS(TaxableValuation[Taxable Residential],TaxableValuation[Dist],$C124:$E124,TaxableValuation[Tif_NonTIF],$A$4))</f>
        <v>0</v>
      </c>
      <c r="I124" s="8">
        <f>SUMPRODUCT(SUMIFS(TaxableValuation[Taxable Ag Land],TaxableValuation[Dist],$C124:$E124,TaxableValuation[Tif_NonTIF],$A$4))</f>
        <v>0</v>
      </c>
      <c r="J124" s="8">
        <f>SUMPRODUCT(SUMIFS(TaxableValuation[Taxable Ag Building],TaxableValuation[Dist],$C124:$E124,TaxableValuation[Tif_NonTIF],$A$4))</f>
        <v>0</v>
      </c>
      <c r="K124" s="8">
        <f>SUMPRODUCT(SUMIFS(TaxableValuation[Taxable Commercial],TaxableValuation[Dist],$C124:$E124,TaxableValuation[Tif_NonTIF],$A$4))</f>
        <v>0</v>
      </c>
      <c r="L124" s="8">
        <f>SUMPRODUCT(SUMIFS(TaxableValuation[Taxable Industrial],TaxableValuation[Dist],$C124:$E124,TaxableValuation[Tif_NonTIF],$A$4))</f>
        <v>17729020</v>
      </c>
      <c r="M124" s="8">
        <f>SUMPRODUCT(SUMIFS(TaxableValuation[Taxable Reserved],TaxableValuation[Dist],$C124:$E124,TaxableValuation[Tif_NonTIF],$A$4))</f>
        <v>0</v>
      </c>
      <c r="N124" s="8">
        <f>SUMPRODUCT(SUMIFS(TaxableValuation[Taxable Reserved2],TaxableValuation[Dist],$C124:$E124,TaxableValuation[Tif_NonTIF],$A$4))</f>
        <v>0</v>
      </c>
      <c r="O124" s="8">
        <f>SUMPRODUCT(SUMIFS(TaxableValuation[Taxable Railroads],TaxableValuation[Dist],$C124:$E124,TaxableValuation[Tif_NonTIF],$A$4))</f>
        <v>0</v>
      </c>
      <c r="P124" s="8">
        <f>SUMPRODUCT(SUMIFS(TaxableValuation[Taxable Utilities],TaxableValuation[Dist],$C124:$E124,TaxableValuation[Tif_NonTIF],$A$4))</f>
        <v>0</v>
      </c>
      <c r="Q124" s="8">
        <f>SUMPRODUCT(SUMIFS(TaxableValuation[Taxable Other],TaxableValuation[Dist],$C124:$E124,TaxableValuation[Tif_NonTIF],$A$4))</f>
        <v>0</v>
      </c>
      <c r="R124" s="8">
        <f>SUMPRODUCT(SUMIFS(TaxableValuation[Taxable Gross],TaxableValuation[Dist],$C124:$E124,TaxableValuation[Tif_NonTIF],$A$4))</f>
        <v>17729020</v>
      </c>
      <c r="S124" s="8">
        <f>SUMPRODUCT(SUMIFS(TaxableValuation[Taxable Military Exempt],TaxableValuation[Dist],$C124:$E124,TaxableValuation[Tif_NonTIF],$A$4))</f>
        <v>0</v>
      </c>
      <c r="T124" s="8">
        <f>SUMPRODUCT(SUMIFS(TaxableValuation[Taxable Homestead Exempt],TaxableValuation[Dist],$C124:$E124,TaxableValuation[Tif_NonTIF],$A$4))</f>
        <v>0</v>
      </c>
      <c r="U124" s="8">
        <f>SUMPRODUCT(SUMIFS(TaxableValuation[Taxable Net],TaxableValuation[Dist],$C124:$E124,TaxableValuation[Tif_NonTIF],$A$4))</f>
        <v>17729020</v>
      </c>
      <c r="V124" s="8">
        <f>SUMPRODUCT(SUMIFS(TaxableValuation[Taxable Gas &amp; Elec Utilities],TaxableValuation[Dist],$C124:$E124,TaxableValuation[Tif_NonTIF],$A$4))</f>
        <v>0</v>
      </c>
      <c r="W124" s="8">
        <f t="shared" si="1"/>
        <v>17729020</v>
      </c>
    </row>
    <row r="125" spans="1:23" x14ac:dyDescent="0.25">
      <c r="A125">
        <f>'Assessed Non-TIF_Combined'!A125</f>
        <v>2026</v>
      </c>
      <c r="B125" t="str">
        <f>'Assessed Non-TIF_Combined'!B125</f>
        <v>13</v>
      </c>
      <c r="C125" t="str">
        <f>'Assessed Non-TIF_Combined'!C125</f>
        <v>2511</v>
      </c>
      <c r="D125" t="str">
        <f>'Assessed Non-TIF_Combined'!D125</f>
        <v/>
      </c>
      <c r="E125" t="str">
        <f>'Assessed Non-TIF_Combined'!E125</f>
        <v/>
      </c>
      <c r="F125" t="str">
        <f>'Assessed Non-TIF_Combined'!F125</f>
        <v>2511</v>
      </c>
      <c r="G125" t="str">
        <f>'Assessed Non-TIF_Combined'!G125</f>
        <v>Glenwood</v>
      </c>
      <c r="H125" s="8">
        <f>SUMPRODUCT(SUMIFS(TaxableValuation[Taxable Residential],TaxableValuation[Dist],$C125:$E125,TaxableValuation[Tif_NonTIF],$A$4))</f>
        <v>31871942</v>
      </c>
      <c r="I125" s="8">
        <f>SUMPRODUCT(SUMIFS(TaxableValuation[Taxable Ag Land],TaxableValuation[Dist],$C125:$E125,TaxableValuation[Tif_NonTIF],$A$4))</f>
        <v>2740759</v>
      </c>
      <c r="J125" s="8">
        <f>SUMPRODUCT(SUMIFS(TaxableValuation[Taxable Ag Building],TaxableValuation[Dist],$C125:$E125,TaxableValuation[Tif_NonTIF],$A$4))</f>
        <v>21075</v>
      </c>
      <c r="K125" s="8">
        <f>SUMPRODUCT(SUMIFS(TaxableValuation[Taxable Commercial],TaxableValuation[Dist],$C125:$E125,TaxableValuation[Tif_NonTIF],$A$4))</f>
        <v>7757347</v>
      </c>
      <c r="L125" s="8">
        <f>SUMPRODUCT(SUMIFS(TaxableValuation[Taxable Industrial],TaxableValuation[Dist],$C125:$E125,TaxableValuation[Tif_NonTIF],$A$4))</f>
        <v>0</v>
      </c>
      <c r="M125" s="8">
        <f>SUMPRODUCT(SUMIFS(TaxableValuation[Taxable Reserved],TaxableValuation[Dist],$C125:$E125,TaxableValuation[Tif_NonTIF],$A$4))</f>
        <v>0</v>
      </c>
      <c r="N125" s="8">
        <f>SUMPRODUCT(SUMIFS(TaxableValuation[Taxable Reserved2],TaxableValuation[Dist],$C125:$E125,TaxableValuation[Tif_NonTIF],$A$4))</f>
        <v>0</v>
      </c>
      <c r="O125" s="8">
        <f>SUMPRODUCT(SUMIFS(TaxableValuation[Taxable Railroads],TaxableValuation[Dist],$C125:$E125,TaxableValuation[Tif_NonTIF],$A$4))</f>
        <v>0</v>
      </c>
      <c r="P125" s="8">
        <f>SUMPRODUCT(SUMIFS(TaxableValuation[Taxable Utilities],TaxableValuation[Dist],$C125:$E125,TaxableValuation[Tif_NonTIF],$A$4))</f>
        <v>0</v>
      </c>
      <c r="Q125" s="8">
        <f>SUMPRODUCT(SUMIFS(TaxableValuation[Taxable Other],TaxableValuation[Dist],$C125:$E125,TaxableValuation[Tif_NonTIF],$A$4))</f>
        <v>0</v>
      </c>
      <c r="R125" s="8">
        <f>SUMPRODUCT(SUMIFS(TaxableValuation[Taxable Gross],TaxableValuation[Dist],$C125:$E125,TaxableValuation[Tif_NonTIF],$A$4))</f>
        <v>42391123</v>
      </c>
      <c r="S125" s="8">
        <f>SUMPRODUCT(SUMIFS(TaxableValuation[Taxable Military Exempt],TaxableValuation[Dist],$C125:$E125,TaxableValuation[Tif_NonTIF],$A$4))</f>
        <v>0</v>
      </c>
      <c r="T125" s="8">
        <f>SUMPRODUCT(SUMIFS(TaxableValuation[Taxable Homestead Exempt],TaxableValuation[Dist],$C125:$E125,TaxableValuation[Tif_NonTIF],$A$4))</f>
        <v>0</v>
      </c>
      <c r="U125" s="8">
        <f>SUMPRODUCT(SUMIFS(TaxableValuation[Taxable Net],TaxableValuation[Dist],$C125:$E125,TaxableValuation[Tif_NonTIF],$A$4))</f>
        <v>42391123</v>
      </c>
      <c r="V125" s="8">
        <f>SUMPRODUCT(SUMIFS(TaxableValuation[Taxable Gas &amp; Elec Utilities],TaxableValuation[Dist],$C125:$E125,TaxableValuation[Tif_NonTIF],$A$4))</f>
        <v>0</v>
      </c>
      <c r="W125" s="8">
        <f t="shared" si="1"/>
        <v>42391123</v>
      </c>
    </row>
    <row r="126" spans="1:23" x14ac:dyDescent="0.25">
      <c r="A126">
        <f>'Assessed Non-TIF_Combined'!A126</f>
        <v>2026</v>
      </c>
      <c r="B126" t="str">
        <f>'Assessed Non-TIF_Combined'!B126</f>
        <v>11</v>
      </c>
      <c r="C126" t="str">
        <f>'Assessed Non-TIF_Combined'!C126</f>
        <v>2520</v>
      </c>
      <c r="D126" t="str">
        <f>'Assessed Non-TIF_Combined'!D126</f>
        <v/>
      </c>
      <c r="E126" t="str">
        <f>'Assessed Non-TIF_Combined'!E126</f>
        <v/>
      </c>
      <c r="F126" t="str">
        <f>'Assessed Non-TIF_Combined'!F126</f>
        <v>2520</v>
      </c>
      <c r="G126" t="str">
        <f>'Assessed Non-TIF_Combined'!G126</f>
        <v>Glidden-Ralston</v>
      </c>
      <c r="H126" s="8">
        <f>SUMPRODUCT(SUMIFS(TaxableValuation[Taxable Residential],TaxableValuation[Dist],$C126:$E126,TaxableValuation[Tif_NonTIF],$A$4))</f>
        <v>4558072</v>
      </c>
      <c r="I126" s="8">
        <f>SUMPRODUCT(SUMIFS(TaxableValuation[Taxable Ag Land],TaxableValuation[Dist],$C126:$E126,TaxableValuation[Tif_NonTIF],$A$4))</f>
        <v>0</v>
      </c>
      <c r="J126" s="8">
        <f>SUMPRODUCT(SUMIFS(TaxableValuation[Taxable Ag Building],TaxableValuation[Dist],$C126:$E126,TaxableValuation[Tif_NonTIF],$A$4))</f>
        <v>0</v>
      </c>
      <c r="K126" s="8">
        <f>SUMPRODUCT(SUMIFS(TaxableValuation[Taxable Commercial],TaxableValuation[Dist],$C126:$E126,TaxableValuation[Tif_NonTIF],$A$4))</f>
        <v>2025895</v>
      </c>
      <c r="L126" s="8">
        <f>SUMPRODUCT(SUMIFS(TaxableValuation[Taxable Industrial],TaxableValuation[Dist],$C126:$E126,TaxableValuation[Tif_NonTIF],$A$4))</f>
        <v>0</v>
      </c>
      <c r="M126" s="8">
        <f>SUMPRODUCT(SUMIFS(TaxableValuation[Taxable Reserved],TaxableValuation[Dist],$C126:$E126,TaxableValuation[Tif_NonTIF],$A$4))</f>
        <v>0</v>
      </c>
      <c r="N126" s="8">
        <f>SUMPRODUCT(SUMIFS(TaxableValuation[Taxable Reserved2],TaxableValuation[Dist],$C126:$E126,TaxableValuation[Tif_NonTIF],$A$4))</f>
        <v>0</v>
      </c>
      <c r="O126" s="8">
        <f>SUMPRODUCT(SUMIFS(TaxableValuation[Taxable Railroads],TaxableValuation[Dist],$C126:$E126,TaxableValuation[Tif_NonTIF],$A$4))</f>
        <v>0</v>
      </c>
      <c r="P126" s="8">
        <f>SUMPRODUCT(SUMIFS(TaxableValuation[Taxable Utilities],TaxableValuation[Dist],$C126:$E126,TaxableValuation[Tif_NonTIF],$A$4))</f>
        <v>0</v>
      </c>
      <c r="Q126" s="8">
        <f>SUMPRODUCT(SUMIFS(TaxableValuation[Taxable Other],TaxableValuation[Dist],$C126:$E126,TaxableValuation[Tif_NonTIF],$A$4))</f>
        <v>0</v>
      </c>
      <c r="R126" s="8">
        <f>SUMPRODUCT(SUMIFS(TaxableValuation[Taxable Gross],TaxableValuation[Dist],$C126:$E126,TaxableValuation[Tif_NonTIF],$A$4))</f>
        <v>6583967</v>
      </c>
      <c r="S126" s="8">
        <f>SUMPRODUCT(SUMIFS(TaxableValuation[Taxable Military Exempt],TaxableValuation[Dist],$C126:$E126,TaxableValuation[Tif_NonTIF],$A$4))</f>
        <v>4000</v>
      </c>
      <c r="T126" s="8">
        <f>SUMPRODUCT(SUMIFS(TaxableValuation[Taxable Homestead Exempt],TaxableValuation[Dist],$C126:$E126,TaxableValuation[Tif_NonTIF],$A$4))</f>
        <v>26000</v>
      </c>
      <c r="U126" s="8">
        <f>SUMPRODUCT(SUMIFS(TaxableValuation[Taxable Net],TaxableValuation[Dist],$C126:$E126,TaxableValuation[Tif_NonTIF],$A$4))</f>
        <v>6553967</v>
      </c>
      <c r="V126" s="8">
        <f>SUMPRODUCT(SUMIFS(TaxableValuation[Taxable Gas &amp; Elec Utilities],TaxableValuation[Dist],$C126:$E126,TaxableValuation[Tif_NonTIF],$A$4))</f>
        <v>0</v>
      </c>
      <c r="W126" s="8">
        <f t="shared" si="1"/>
        <v>6553967</v>
      </c>
    </row>
    <row r="127" spans="1:23" x14ac:dyDescent="0.25">
      <c r="A127">
        <f>'Assessed Non-TIF_Combined'!A127</f>
        <v>2026</v>
      </c>
      <c r="B127" t="str">
        <f>'Assessed Non-TIF_Combined'!B127</f>
        <v>07</v>
      </c>
      <c r="C127" t="str">
        <f>'Assessed Non-TIF_Combined'!C127</f>
        <v>2682</v>
      </c>
      <c r="D127" t="str">
        <f>'Assessed Non-TIF_Combined'!D127</f>
        <v/>
      </c>
      <c r="E127" t="str">
        <f>'Assessed Non-TIF_Combined'!E127</f>
        <v/>
      </c>
      <c r="F127" t="str">
        <f>'Assessed Non-TIF_Combined'!F127</f>
        <v>2682</v>
      </c>
      <c r="G127" t="str">
        <f>'Assessed Non-TIF_Combined'!G127</f>
        <v>GMG</v>
      </c>
      <c r="H127" s="8">
        <f>SUMPRODUCT(SUMIFS(TaxableValuation[Taxable Residential],TaxableValuation[Dist],$C127:$E127,TaxableValuation[Tif_NonTIF],$A$4))</f>
        <v>0</v>
      </c>
      <c r="I127" s="8">
        <f>SUMPRODUCT(SUMIFS(TaxableValuation[Taxable Ag Land],TaxableValuation[Dist],$C127:$E127,TaxableValuation[Tif_NonTIF],$A$4))</f>
        <v>0</v>
      </c>
      <c r="J127" s="8">
        <f>SUMPRODUCT(SUMIFS(TaxableValuation[Taxable Ag Building],TaxableValuation[Dist],$C127:$E127,TaxableValuation[Tif_NonTIF],$A$4))</f>
        <v>0</v>
      </c>
      <c r="K127" s="8">
        <f>SUMPRODUCT(SUMIFS(TaxableValuation[Taxable Commercial],TaxableValuation[Dist],$C127:$E127,TaxableValuation[Tif_NonTIF],$A$4))</f>
        <v>0</v>
      </c>
      <c r="L127" s="8">
        <f>SUMPRODUCT(SUMIFS(TaxableValuation[Taxable Industrial],TaxableValuation[Dist],$C127:$E127,TaxableValuation[Tif_NonTIF],$A$4))</f>
        <v>2876161</v>
      </c>
      <c r="M127" s="8">
        <f>SUMPRODUCT(SUMIFS(TaxableValuation[Taxable Reserved],TaxableValuation[Dist],$C127:$E127,TaxableValuation[Tif_NonTIF],$A$4))</f>
        <v>0</v>
      </c>
      <c r="N127" s="8">
        <f>SUMPRODUCT(SUMIFS(TaxableValuation[Taxable Reserved2],TaxableValuation[Dist],$C127:$E127,TaxableValuation[Tif_NonTIF],$A$4))</f>
        <v>0</v>
      </c>
      <c r="O127" s="8">
        <f>SUMPRODUCT(SUMIFS(TaxableValuation[Taxable Railroads],TaxableValuation[Dist],$C127:$E127,TaxableValuation[Tif_NonTIF],$A$4))</f>
        <v>0</v>
      </c>
      <c r="P127" s="8">
        <f>SUMPRODUCT(SUMIFS(TaxableValuation[Taxable Utilities],TaxableValuation[Dist],$C127:$E127,TaxableValuation[Tif_NonTIF],$A$4))</f>
        <v>0</v>
      </c>
      <c r="Q127" s="8">
        <f>SUMPRODUCT(SUMIFS(TaxableValuation[Taxable Other],TaxableValuation[Dist],$C127:$E127,TaxableValuation[Tif_NonTIF],$A$4))</f>
        <v>0</v>
      </c>
      <c r="R127" s="8">
        <f>SUMPRODUCT(SUMIFS(TaxableValuation[Taxable Gross],TaxableValuation[Dist],$C127:$E127,TaxableValuation[Tif_NonTIF],$A$4))</f>
        <v>2876161</v>
      </c>
      <c r="S127" s="8">
        <f>SUMPRODUCT(SUMIFS(TaxableValuation[Taxable Military Exempt],TaxableValuation[Dist],$C127:$E127,TaxableValuation[Tif_NonTIF],$A$4))</f>
        <v>0</v>
      </c>
      <c r="T127" s="8">
        <f>SUMPRODUCT(SUMIFS(TaxableValuation[Taxable Homestead Exempt],TaxableValuation[Dist],$C127:$E127,TaxableValuation[Tif_NonTIF],$A$4))</f>
        <v>0</v>
      </c>
      <c r="U127" s="8">
        <f>SUMPRODUCT(SUMIFS(TaxableValuation[Taxable Net],TaxableValuation[Dist],$C127:$E127,TaxableValuation[Tif_NonTIF],$A$4))</f>
        <v>2876161</v>
      </c>
      <c r="V127" s="8">
        <f>SUMPRODUCT(SUMIFS(TaxableValuation[Taxable Gas &amp; Elec Utilities],TaxableValuation[Dist],$C127:$E127,TaxableValuation[Tif_NonTIF],$A$4))</f>
        <v>0</v>
      </c>
      <c r="W127" s="8">
        <f t="shared" si="1"/>
        <v>2876161</v>
      </c>
    </row>
    <row r="128" spans="1:23" x14ac:dyDescent="0.25">
      <c r="A128">
        <f>'Assessed Non-TIF_Combined'!A128</f>
        <v>2026</v>
      </c>
      <c r="B128" t="str">
        <f>'Assessed Non-TIF_Combined'!B128</f>
        <v>05</v>
      </c>
      <c r="C128" t="str">
        <f>'Assessed Non-TIF_Combined'!C128</f>
        <v>2556</v>
      </c>
      <c r="D128" t="str">
        <f>'Assessed Non-TIF_Combined'!D128</f>
        <v/>
      </c>
      <c r="E128" t="str">
        <f>'Assessed Non-TIF_Combined'!E128</f>
        <v/>
      </c>
      <c r="F128" t="str">
        <f>'Assessed Non-TIF_Combined'!F128</f>
        <v>2556</v>
      </c>
      <c r="G128" t="str">
        <f>'Assessed Non-TIF_Combined'!G128</f>
        <v>Graettinger-Terril</v>
      </c>
      <c r="H128" s="8">
        <f>SUMPRODUCT(SUMIFS(TaxableValuation[Taxable Residential],TaxableValuation[Dist],$C128:$E128,TaxableValuation[Tif_NonTIF],$A$4))</f>
        <v>2563231</v>
      </c>
      <c r="I128" s="8">
        <f>SUMPRODUCT(SUMIFS(TaxableValuation[Taxable Ag Land],TaxableValuation[Dist],$C128:$E128,TaxableValuation[Tif_NonTIF],$A$4))</f>
        <v>0</v>
      </c>
      <c r="J128" s="8">
        <f>SUMPRODUCT(SUMIFS(TaxableValuation[Taxable Ag Building],TaxableValuation[Dist],$C128:$E128,TaxableValuation[Tif_NonTIF],$A$4))</f>
        <v>0</v>
      </c>
      <c r="K128" s="8">
        <f>SUMPRODUCT(SUMIFS(TaxableValuation[Taxable Commercial],TaxableValuation[Dist],$C128:$E128,TaxableValuation[Tif_NonTIF],$A$4))</f>
        <v>1872966</v>
      </c>
      <c r="L128" s="8">
        <f>SUMPRODUCT(SUMIFS(TaxableValuation[Taxable Industrial],TaxableValuation[Dist],$C128:$E128,TaxableValuation[Tif_NonTIF],$A$4))</f>
        <v>3561667</v>
      </c>
      <c r="M128" s="8">
        <f>SUMPRODUCT(SUMIFS(TaxableValuation[Taxable Reserved],TaxableValuation[Dist],$C128:$E128,TaxableValuation[Tif_NonTIF],$A$4))</f>
        <v>0</v>
      </c>
      <c r="N128" s="8">
        <f>SUMPRODUCT(SUMIFS(TaxableValuation[Taxable Reserved2],TaxableValuation[Dist],$C128:$E128,TaxableValuation[Tif_NonTIF],$A$4))</f>
        <v>0</v>
      </c>
      <c r="O128" s="8">
        <f>SUMPRODUCT(SUMIFS(TaxableValuation[Taxable Railroads],TaxableValuation[Dist],$C128:$E128,TaxableValuation[Tif_NonTIF],$A$4))</f>
        <v>0</v>
      </c>
      <c r="P128" s="8">
        <f>SUMPRODUCT(SUMIFS(TaxableValuation[Taxable Utilities],TaxableValuation[Dist],$C128:$E128,TaxableValuation[Tif_NonTIF],$A$4))</f>
        <v>0</v>
      </c>
      <c r="Q128" s="8">
        <f>SUMPRODUCT(SUMIFS(TaxableValuation[Taxable Other],TaxableValuation[Dist],$C128:$E128,TaxableValuation[Tif_NonTIF],$A$4))</f>
        <v>0</v>
      </c>
      <c r="R128" s="8">
        <f>SUMPRODUCT(SUMIFS(TaxableValuation[Taxable Gross],TaxableValuation[Dist],$C128:$E128,TaxableValuation[Tif_NonTIF],$A$4))</f>
        <v>7997864</v>
      </c>
      <c r="S128" s="8">
        <f>SUMPRODUCT(SUMIFS(TaxableValuation[Taxable Military Exempt],TaxableValuation[Dist],$C128:$E128,TaxableValuation[Tif_NonTIF],$A$4))</f>
        <v>0</v>
      </c>
      <c r="T128" s="8">
        <f>SUMPRODUCT(SUMIFS(TaxableValuation[Taxable Homestead Exempt],TaxableValuation[Dist],$C128:$E128,TaxableValuation[Tif_NonTIF],$A$4))</f>
        <v>0</v>
      </c>
      <c r="U128" s="8">
        <f>SUMPRODUCT(SUMIFS(TaxableValuation[Taxable Net],TaxableValuation[Dist],$C128:$E128,TaxableValuation[Tif_NonTIF],$A$4))</f>
        <v>7997864</v>
      </c>
      <c r="V128" s="8">
        <f>SUMPRODUCT(SUMIFS(TaxableValuation[Taxable Gas &amp; Elec Utilities],TaxableValuation[Dist],$C128:$E128,TaxableValuation[Tif_NonTIF],$A$4))</f>
        <v>0</v>
      </c>
      <c r="W128" s="8">
        <f t="shared" si="1"/>
        <v>7997864</v>
      </c>
    </row>
    <row r="129" spans="1:23" x14ac:dyDescent="0.25">
      <c r="A129">
        <f>'Assessed Non-TIF_Combined'!A129</f>
        <v>2026</v>
      </c>
      <c r="B129" t="str">
        <f>'Assessed Non-TIF_Combined'!B129</f>
        <v>05</v>
      </c>
      <c r="C129" t="str">
        <f>'Assessed Non-TIF_Combined'!C129</f>
        <v>3195</v>
      </c>
      <c r="D129" t="str">
        <f>'Assessed Non-TIF_Combined'!D129</f>
        <v/>
      </c>
      <c r="E129" t="str">
        <f>'Assessed Non-TIF_Combined'!E129</f>
        <v/>
      </c>
      <c r="F129" t="str">
        <f>'Assessed Non-TIF_Combined'!F129</f>
        <v>3195</v>
      </c>
      <c r="G129" t="str">
        <f>'Assessed Non-TIF_Combined'!G129</f>
        <v>Greene County</v>
      </c>
      <c r="H129" s="8">
        <f>SUMPRODUCT(SUMIFS(TaxableValuation[Taxable Residential],TaxableValuation[Dist],$C129:$E129,TaxableValuation[Tif_NonTIF],$A$4))</f>
        <v>7477646</v>
      </c>
      <c r="I129" s="8">
        <f>SUMPRODUCT(SUMIFS(TaxableValuation[Taxable Ag Land],TaxableValuation[Dist],$C129:$E129,TaxableValuation[Tif_NonTIF],$A$4))</f>
        <v>0</v>
      </c>
      <c r="J129" s="8">
        <f>SUMPRODUCT(SUMIFS(TaxableValuation[Taxable Ag Building],TaxableValuation[Dist],$C129:$E129,TaxableValuation[Tif_NonTIF],$A$4))</f>
        <v>0</v>
      </c>
      <c r="K129" s="8">
        <f>SUMPRODUCT(SUMIFS(TaxableValuation[Taxable Commercial],TaxableValuation[Dist],$C129:$E129,TaxableValuation[Tif_NonTIF],$A$4))</f>
        <v>22045593</v>
      </c>
      <c r="L129" s="8">
        <f>SUMPRODUCT(SUMIFS(TaxableValuation[Taxable Industrial],TaxableValuation[Dist],$C129:$E129,TaxableValuation[Tif_NonTIF],$A$4))</f>
        <v>79702486</v>
      </c>
      <c r="M129" s="8">
        <f>SUMPRODUCT(SUMIFS(TaxableValuation[Taxable Reserved],TaxableValuation[Dist],$C129:$E129,TaxableValuation[Tif_NonTIF],$A$4))</f>
        <v>0</v>
      </c>
      <c r="N129" s="8">
        <f>SUMPRODUCT(SUMIFS(TaxableValuation[Taxable Reserved2],TaxableValuation[Dist],$C129:$E129,TaxableValuation[Tif_NonTIF],$A$4))</f>
        <v>0</v>
      </c>
      <c r="O129" s="8">
        <f>SUMPRODUCT(SUMIFS(TaxableValuation[Taxable Railroads],TaxableValuation[Dist],$C129:$E129,TaxableValuation[Tif_NonTIF],$A$4))</f>
        <v>0</v>
      </c>
      <c r="P129" s="8">
        <f>SUMPRODUCT(SUMIFS(TaxableValuation[Taxable Utilities],TaxableValuation[Dist],$C129:$E129,TaxableValuation[Tif_NonTIF],$A$4))</f>
        <v>0</v>
      </c>
      <c r="Q129" s="8">
        <f>SUMPRODUCT(SUMIFS(TaxableValuation[Taxable Other],TaxableValuation[Dist],$C129:$E129,TaxableValuation[Tif_NonTIF],$A$4))</f>
        <v>0</v>
      </c>
      <c r="R129" s="8">
        <f>SUMPRODUCT(SUMIFS(TaxableValuation[Taxable Gross],TaxableValuation[Dist],$C129:$E129,TaxableValuation[Tif_NonTIF],$A$4))</f>
        <v>109225725</v>
      </c>
      <c r="S129" s="8">
        <f>SUMPRODUCT(SUMIFS(TaxableValuation[Taxable Military Exempt],TaxableValuation[Dist],$C129:$E129,TaxableValuation[Tif_NonTIF],$A$4))</f>
        <v>12000</v>
      </c>
      <c r="T129" s="8">
        <f>SUMPRODUCT(SUMIFS(TaxableValuation[Taxable Homestead Exempt],TaxableValuation[Dist],$C129:$E129,TaxableValuation[Tif_NonTIF],$A$4))</f>
        <v>44417</v>
      </c>
      <c r="U129" s="8">
        <f>SUMPRODUCT(SUMIFS(TaxableValuation[Taxable Net],TaxableValuation[Dist],$C129:$E129,TaxableValuation[Tif_NonTIF],$A$4))</f>
        <v>109169308</v>
      </c>
      <c r="V129" s="8">
        <f>SUMPRODUCT(SUMIFS(TaxableValuation[Taxable Gas &amp; Elec Utilities],TaxableValuation[Dist],$C129:$E129,TaxableValuation[Tif_NonTIF],$A$4))</f>
        <v>0</v>
      </c>
      <c r="W129" s="8">
        <f t="shared" si="1"/>
        <v>109169308</v>
      </c>
    </row>
    <row r="130" spans="1:23" x14ac:dyDescent="0.25">
      <c r="A130">
        <f>'Assessed Non-TIF_Combined'!A130</f>
        <v>2026</v>
      </c>
      <c r="B130" t="str">
        <f>'Assessed Non-TIF_Combined'!B130</f>
        <v>07</v>
      </c>
      <c r="C130" t="str">
        <f>'Assessed Non-TIF_Combined'!C130</f>
        <v>2709</v>
      </c>
      <c r="D130" t="str">
        <f>'Assessed Non-TIF_Combined'!D130</f>
        <v/>
      </c>
      <c r="E130" t="str">
        <f>'Assessed Non-TIF_Combined'!E130</f>
        <v/>
      </c>
      <c r="F130" t="str">
        <f>'Assessed Non-TIF_Combined'!F130</f>
        <v>2709</v>
      </c>
      <c r="G130" t="str">
        <f>'Assessed Non-TIF_Combined'!G130</f>
        <v>Grinnell-Newburg</v>
      </c>
      <c r="H130" s="8">
        <f>SUMPRODUCT(SUMIFS(TaxableValuation[Taxable Residential],TaxableValuation[Dist],$C130:$E130,TaxableValuation[Tif_NonTIF],$A$4))</f>
        <v>85565487</v>
      </c>
      <c r="I130" s="8">
        <f>SUMPRODUCT(SUMIFS(TaxableValuation[Taxable Ag Land],TaxableValuation[Dist],$C130:$E130,TaxableValuation[Tif_NonTIF],$A$4))</f>
        <v>0</v>
      </c>
      <c r="J130" s="8">
        <f>SUMPRODUCT(SUMIFS(TaxableValuation[Taxable Ag Building],TaxableValuation[Dist],$C130:$E130,TaxableValuation[Tif_NonTIF],$A$4))</f>
        <v>0</v>
      </c>
      <c r="K130" s="8">
        <f>SUMPRODUCT(SUMIFS(TaxableValuation[Taxable Commercial],TaxableValuation[Dist],$C130:$E130,TaxableValuation[Tif_NonTIF],$A$4))</f>
        <v>57697380</v>
      </c>
      <c r="L130" s="8">
        <f>SUMPRODUCT(SUMIFS(TaxableValuation[Taxable Industrial],TaxableValuation[Dist],$C130:$E130,TaxableValuation[Tif_NonTIF],$A$4))</f>
        <v>16424247</v>
      </c>
      <c r="M130" s="8">
        <f>SUMPRODUCT(SUMIFS(TaxableValuation[Taxable Reserved],TaxableValuation[Dist],$C130:$E130,TaxableValuation[Tif_NonTIF],$A$4))</f>
        <v>0</v>
      </c>
      <c r="N130" s="8">
        <f>SUMPRODUCT(SUMIFS(TaxableValuation[Taxable Reserved2],TaxableValuation[Dist],$C130:$E130,TaxableValuation[Tif_NonTIF],$A$4))</f>
        <v>0</v>
      </c>
      <c r="O130" s="8">
        <f>SUMPRODUCT(SUMIFS(TaxableValuation[Taxable Railroads],TaxableValuation[Dist],$C130:$E130,TaxableValuation[Tif_NonTIF],$A$4))</f>
        <v>0</v>
      </c>
      <c r="P130" s="8">
        <f>SUMPRODUCT(SUMIFS(TaxableValuation[Taxable Utilities],TaxableValuation[Dist],$C130:$E130,TaxableValuation[Tif_NonTIF],$A$4))</f>
        <v>0</v>
      </c>
      <c r="Q130" s="8">
        <f>SUMPRODUCT(SUMIFS(TaxableValuation[Taxable Other],TaxableValuation[Dist],$C130:$E130,TaxableValuation[Tif_NonTIF],$A$4))</f>
        <v>0</v>
      </c>
      <c r="R130" s="8">
        <f>SUMPRODUCT(SUMIFS(TaxableValuation[Taxable Gross],TaxableValuation[Dist],$C130:$E130,TaxableValuation[Tif_NonTIF],$A$4))</f>
        <v>159687114</v>
      </c>
      <c r="S130" s="8">
        <f>SUMPRODUCT(SUMIFS(TaxableValuation[Taxable Military Exempt],TaxableValuation[Dist],$C130:$E130,TaxableValuation[Tif_NonTIF],$A$4))</f>
        <v>0</v>
      </c>
      <c r="T130" s="8">
        <f>SUMPRODUCT(SUMIFS(TaxableValuation[Taxable Homestead Exempt],TaxableValuation[Dist],$C130:$E130,TaxableValuation[Tif_NonTIF],$A$4))</f>
        <v>0</v>
      </c>
      <c r="U130" s="8">
        <f>SUMPRODUCT(SUMIFS(TaxableValuation[Taxable Net],TaxableValuation[Dist],$C130:$E130,TaxableValuation[Tif_NonTIF],$A$4))</f>
        <v>159687114</v>
      </c>
      <c r="V130" s="8">
        <f>SUMPRODUCT(SUMIFS(TaxableValuation[Taxable Gas &amp; Elec Utilities],TaxableValuation[Dist],$C130:$E130,TaxableValuation[Tif_NonTIF],$A$4))</f>
        <v>0</v>
      </c>
      <c r="W130" s="8">
        <f t="shared" si="1"/>
        <v>159687114</v>
      </c>
    </row>
    <row r="131" spans="1:23" x14ac:dyDescent="0.25">
      <c r="A131">
        <f>'Assessed Non-TIF_Combined'!A131</f>
        <v>2026</v>
      </c>
      <c r="B131" t="str">
        <f>'Assessed Non-TIF_Combined'!B131</f>
        <v>13</v>
      </c>
      <c r="C131" t="str">
        <f>'Assessed Non-TIF_Combined'!C131</f>
        <v>2718</v>
      </c>
      <c r="D131" t="str">
        <f>'Assessed Non-TIF_Combined'!D131</f>
        <v/>
      </c>
      <c r="E131" t="str">
        <f>'Assessed Non-TIF_Combined'!E131</f>
        <v/>
      </c>
      <c r="F131" t="str">
        <f>'Assessed Non-TIF_Combined'!F131</f>
        <v>2718</v>
      </c>
      <c r="G131" t="str">
        <f>'Assessed Non-TIF_Combined'!G131</f>
        <v>Griswold</v>
      </c>
      <c r="H131" s="8">
        <f>SUMPRODUCT(SUMIFS(TaxableValuation[Taxable Residential],TaxableValuation[Dist],$C131:$E131,TaxableValuation[Tif_NonTIF],$A$4))</f>
        <v>0</v>
      </c>
      <c r="I131" s="8">
        <f>SUMPRODUCT(SUMIFS(TaxableValuation[Taxable Ag Land],TaxableValuation[Dist],$C131:$E131,TaxableValuation[Tif_NonTIF],$A$4))</f>
        <v>0</v>
      </c>
      <c r="J131" s="8">
        <f>SUMPRODUCT(SUMIFS(TaxableValuation[Taxable Ag Building],TaxableValuation[Dist],$C131:$E131,TaxableValuation[Tif_NonTIF],$A$4))</f>
        <v>0</v>
      </c>
      <c r="K131" s="8">
        <f>SUMPRODUCT(SUMIFS(TaxableValuation[Taxable Commercial],TaxableValuation[Dist],$C131:$E131,TaxableValuation[Tif_NonTIF],$A$4))</f>
        <v>1221031</v>
      </c>
      <c r="L131" s="8">
        <f>SUMPRODUCT(SUMIFS(TaxableValuation[Taxable Industrial],TaxableValuation[Dist],$C131:$E131,TaxableValuation[Tif_NonTIF],$A$4))</f>
        <v>0</v>
      </c>
      <c r="M131" s="8">
        <f>SUMPRODUCT(SUMIFS(TaxableValuation[Taxable Reserved],TaxableValuation[Dist],$C131:$E131,TaxableValuation[Tif_NonTIF],$A$4))</f>
        <v>0</v>
      </c>
      <c r="N131" s="8">
        <f>SUMPRODUCT(SUMIFS(TaxableValuation[Taxable Reserved2],TaxableValuation[Dist],$C131:$E131,TaxableValuation[Tif_NonTIF],$A$4))</f>
        <v>0</v>
      </c>
      <c r="O131" s="8">
        <f>SUMPRODUCT(SUMIFS(TaxableValuation[Taxable Railroads],TaxableValuation[Dist],$C131:$E131,TaxableValuation[Tif_NonTIF],$A$4))</f>
        <v>0</v>
      </c>
      <c r="P131" s="8">
        <f>SUMPRODUCT(SUMIFS(TaxableValuation[Taxable Utilities],TaxableValuation[Dist],$C131:$E131,TaxableValuation[Tif_NonTIF],$A$4))</f>
        <v>0</v>
      </c>
      <c r="Q131" s="8">
        <f>SUMPRODUCT(SUMIFS(TaxableValuation[Taxable Other],TaxableValuation[Dist],$C131:$E131,TaxableValuation[Tif_NonTIF],$A$4))</f>
        <v>0</v>
      </c>
      <c r="R131" s="8">
        <f>SUMPRODUCT(SUMIFS(TaxableValuation[Taxable Gross],TaxableValuation[Dist],$C131:$E131,TaxableValuation[Tif_NonTIF],$A$4))</f>
        <v>1221031</v>
      </c>
      <c r="S131" s="8">
        <f>SUMPRODUCT(SUMIFS(TaxableValuation[Taxable Military Exempt],TaxableValuation[Dist],$C131:$E131,TaxableValuation[Tif_NonTIF],$A$4))</f>
        <v>0</v>
      </c>
      <c r="T131" s="8">
        <f>SUMPRODUCT(SUMIFS(TaxableValuation[Taxable Homestead Exempt],TaxableValuation[Dist],$C131:$E131,TaxableValuation[Tif_NonTIF],$A$4))</f>
        <v>0</v>
      </c>
      <c r="U131" s="8">
        <f>SUMPRODUCT(SUMIFS(TaxableValuation[Taxable Net],TaxableValuation[Dist],$C131:$E131,TaxableValuation[Tif_NonTIF],$A$4))</f>
        <v>1221031</v>
      </c>
      <c r="V131" s="8">
        <f>SUMPRODUCT(SUMIFS(TaxableValuation[Taxable Gas &amp; Elec Utilities],TaxableValuation[Dist],$C131:$E131,TaxableValuation[Tif_NonTIF],$A$4))</f>
        <v>0</v>
      </c>
      <c r="W131" s="8">
        <f t="shared" si="1"/>
        <v>1221031</v>
      </c>
    </row>
    <row r="132" spans="1:23" x14ac:dyDescent="0.25">
      <c r="A132">
        <f>'Assessed Non-TIF_Combined'!A132</f>
        <v>2026</v>
      </c>
      <c r="B132" t="str">
        <f>'Assessed Non-TIF_Combined'!B132</f>
        <v>07</v>
      </c>
      <c r="C132" t="str">
        <f>'Assessed Non-TIF_Combined'!C132</f>
        <v>2727</v>
      </c>
      <c r="D132" t="str">
        <f>'Assessed Non-TIF_Combined'!D132</f>
        <v/>
      </c>
      <c r="E132" t="str">
        <f>'Assessed Non-TIF_Combined'!E132</f>
        <v/>
      </c>
      <c r="F132" t="str">
        <f>'Assessed Non-TIF_Combined'!F132</f>
        <v>2727</v>
      </c>
      <c r="G132" t="str">
        <f>'Assessed Non-TIF_Combined'!G132</f>
        <v>Grundy Center</v>
      </c>
      <c r="H132" s="8">
        <f>SUMPRODUCT(SUMIFS(TaxableValuation[Taxable Residential],TaxableValuation[Dist],$C132:$E132,TaxableValuation[Tif_NonTIF],$A$4))</f>
        <v>4620975</v>
      </c>
      <c r="I132" s="8">
        <f>SUMPRODUCT(SUMIFS(TaxableValuation[Taxable Ag Land],TaxableValuation[Dist],$C132:$E132,TaxableValuation[Tif_NonTIF],$A$4))</f>
        <v>0</v>
      </c>
      <c r="J132" s="8">
        <f>SUMPRODUCT(SUMIFS(TaxableValuation[Taxable Ag Building],TaxableValuation[Dist],$C132:$E132,TaxableValuation[Tif_NonTIF],$A$4))</f>
        <v>0</v>
      </c>
      <c r="K132" s="8">
        <f>SUMPRODUCT(SUMIFS(TaxableValuation[Taxable Commercial],TaxableValuation[Dist],$C132:$E132,TaxableValuation[Tif_NonTIF],$A$4))</f>
        <v>14907779</v>
      </c>
      <c r="L132" s="8">
        <f>SUMPRODUCT(SUMIFS(TaxableValuation[Taxable Industrial],TaxableValuation[Dist],$C132:$E132,TaxableValuation[Tif_NonTIF],$A$4))</f>
        <v>72317</v>
      </c>
      <c r="M132" s="8">
        <f>SUMPRODUCT(SUMIFS(TaxableValuation[Taxable Reserved],TaxableValuation[Dist],$C132:$E132,TaxableValuation[Tif_NonTIF],$A$4))</f>
        <v>0</v>
      </c>
      <c r="N132" s="8">
        <f>SUMPRODUCT(SUMIFS(TaxableValuation[Taxable Reserved2],TaxableValuation[Dist],$C132:$E132,TaxableValuation[Tif_NonTIF],$A$4))</f>
        <v>0</v>
      </c>
      <c r="O132" s="8">
        <f>SUMPRODUCT(SUMIFS(TaxableValuation[Taxable Railroads],TaxableValuation[Dist],$C132:$E132,TaxableValuation[Tif_NonTIF],$A$4))</f>
        <v>0</v>
      </c>
      <c r="P132" s="8">
        <f>SUMPRODUCT(SUMIFS(TaxableValuation[Taxable Utilities],TaxableValuation[Dist],$C132:$E132,TaxableValuation[Tif_NonTIF],$A$4))</f>
        <v>0</v>
      </c>
      <c r="Q132" s="8">
        <f>SUMPRODUCT(SUMIFS(TaxableValuation[Taxable Other],TaxableValuation[Dist],$C132:$E132,TaxableValuation[Tif_NonTIF],$A$4))</f>
        <v>0</v>
      </c>
      <c r="R132" s="8">
        <f>SUMPRODUCT(SUMIFS(TaxableValuation[Taxable Gross],TaxableValuation[Dist],$C132:$E132,TaxableValuation[Tif_NonTIF],$A$4))</f>
        <v>19601071</v>
      </c>
      <c r="S132" s="8">
        <f>SUMPRODUCT(SUMIFS(TaxableValuation[Taxable Military Exempt],TaxableValuation[Dist],$C132:$E132,TaxableValuation[Tif_NonTIF],$A$4))</f>
        <v>0</v>
      </c>
      <c r="T132" s="8">
        <f>SUMPRODUCT(SUMIFS(TaxableValuation[Taxable Homestead Exempt],TaxableValuation[Dist],$C132:$E132,TaxableValuation[Tif_NonTIF],$A$4))</f>
        <v>0</v>
      </c>
      <c r="U132" s="8">
        <f>SUMPRODUCT(SUMIFS(TaxableValuation[Taxable Net],TaxableValuation[Dist],$C132:$E132,TaxableValuation[Tif_NonTIF],$A$4))</f>
        <v>19601071</v>
      </c>
      <c r="V132" s="8">
        <f>SUMPRODUCT(SUMIFS(TaxableValuation[Taxable Gas &amp; Elec Utilities],TaxableValuation[Dist],$C132:$E132,TaxableValuation[Tif_NonTIF],$A$4))</f>
        <v>0</v>
      </c>
      <c r="W132" s="8">
        <f t="shared" si="1"/>
        <v>19601071</v>
      </c>
    </row>
    <row r="133" spans="1:23" x14ac:dyDescent="0.25">
      <c r="A133">
        <f>'Assessed Non-TIF_Combined'!A133</f>
        <v>2026</v>
      </c>
      <c r="B133" t="str">
        <f>'Assessed Non-TIF_Combined'!B133</f>
        <v>11</v>
      </c>
      <c r="C133" t="str">
        <f>'Assessed Non-TIF_Combined'!C133</f>
        <v>2754</v>
      </c>
      <c r="D133" t="str">
        <f>'Assessed Non-TIF_Combined'!D133</f>
        <v/>
      </c>
      <c r="E133" t="str">
        <f>'Assessed Non-TIF_Combined'!E133</f>
        <v/>
      </c>
      <c r="F133" t="str">
        <f>'Assessed Non-TIF_Combined'!F133</f>
        <v>2754</v>
      </c>
      <c r="G133" t="str">
        <f>'Assessed Non-TIF_Combined'!G133</f>
        <v>Guthrie Center</v>
      </c>
      <c r="H133" s="8">
        <f>SUMPRODUCT(SUMIFS(TaxableValuation[Taxable Residential],TaxableValuation[Dist],$C133:$E133,TaxableValuation[Tif_NonTIF],$A$4))</f>
        <v>835994</v>
      </c>
      <c r="I133" s="8">
        <f>SUMPRODUCT(SUMIFS(TaxableValuation[Taxable Ag Land],TaxableValuation[Dist],$C133:$E133,TaxableValuation[Tif_NonTIF],$A$4))</f>
        <v>117559</v>
      </c>
      <c r="J133" s="8">
        <f>SUMPRODUCT(SUMIFS(TaxableValuation[Taxable Ag Building],TaxableValuation[Dist],$C133:$E133,TaxableValuation[Tif_NonTIF],$A$4))</f>
        <v>0</v>
      </c>
      <c r="K133" s="8">
        <f>SUMPRODUCT(SUMIFS(TaxableValuation[Taxable Commercial],TaxableValuation[Dist],$C133:$E133,TaxableValuation[Tif_NonTIF],$A$4))</f>
        <v>260810</v>
      </c>
      <c r="L133" s="8">
        <f>SUMPRODUCT(SUMIFS(TaxableValuation[Taxable Industrial],TaxableValuation[Dist],$C133:$E133,TaxableValuation[Tif_NonTIF],$A$4))</f>
        <v>0</v>
      </c>
      <c r="M133" s="8">
        <f>SUMPRODUCT(SUMIFS(TaxableValuation[Taxable Reserved],TaxableValuation[Dist],$C133:$E133,TaxableValuation[Tif_NonTIF],$A$4))</f>
        <v>0</v>
      </c>
      <c r="N133" s="8">
        <f>SUMPRODUCT(SUMIFS(TaxableValuation[Taxable Reserved2],TaxableValuation[Dist],$C133:$E133,TaxableValuation[Tif_NonTIF],$A$4))</f>
        <v>0</v>
      </c>
      <c r="O133" s="8">
        <f>SUMPRODUCT(SUMIFS(TaxableValuation[Taxable Railroads],TaxableValuation[Dist],$C133:$E133,TaxableValuation[Tif_NonTIF],$A$4))</f>
        <v>0</v>
      </c>
      <c r="P133" s="8">
        <f>SUMPRODUCT(SUMIFS(TaxableValuation[Taxable Utilities],TaxableValuation[Dist],$C133:$E133,TaxableValuation[Tif_NonTIF],$A$4))</f>
        <v>0</v>
      </c>
      <c r="Q133" s="8">
        <f>SUMPRODUCT(SUMIFS(TaxableValuation[Taxable Other],TaxableValuation[Dist],$C133:$E133,TaxableValuation[Tif_NonTIF],$A$4))</f>
        <v>0</v>
      </c>
      <c r="R133" s="8">
        <f>SUMPRODUCT(SUMIFS(TaxableValuation[Taxable Gross],TaxableValuation[Dist],$C133:$E133,TaxableValuation[Tif_NonTIF],$A$4))</f>
        <v>1214363</v>
      </c>
      <c r="S133" s="8">
        <f>SUMPRODUCT(SUMIFS(TaxableValuation[Taxable Military Exempt],TaxableValuation[Dist],$C133:$E133,TaxableValuation[Tif_NonTIF],$A$4))</f>
        <v>0</v>
      </c>
      <c r="T133" s="8">
        <f>SUMPRODUCT(SUMIFS(TaxableValuation[Taxable Homestead Exempt],TaxableValuation[Dist],$C133:$E133,TaxableValuation[Tif_NonTIF],$A$4))</f>
        <v>0</v>
      </c>
      <c r="U133" s="8">
        <f>SUMPRODUCT(SUMIFS(TaxableValuation[Taxable Net],TaxableValuation[Dist],$C133:$E133,TaxableValuation[Tif_NonTIF],$A$4))</f>
        <v>1214363</v>
      </c>
      <c r="V133" s="8">
        <f>SUMPRODUCT(SUMIFS(TaxableValuation[Taxable Gas &amp; Elec Utilities],TaxableValuation[Dist],$C133:$E133,TaxableValuation[Tif_NonTIF],$A$4))</f>
        <v>0</v>
      </c>
      <c r="W133" s="8">
        <f t="shared" si="1"/>
        <v>1214363</v>
      </c>
    </row>
    <row r="134" spans="1:23" x14ac:dyDescent="0.25">
      <c r="A134">
        <f>'Assessed Non-TIF_Combined'!A134</f>
        <v>2026</v>
      </c>
      <c r="B134" t="str">
        <f>'Assessed Non-TIF_Combined'!B134</f>
        <v>13</v>
      </c>
      <c r="C134" t="str">
        <f>'Assessed Non-TIF_Combined'!C134</f>
        <v>2772</v>
      </c>
      <c r="D134" t="str">
        <f>'Assessed Non-TIF_Combined'!D134</f>
        <v/>
      </c>
      <c r="E134" t="str">
        <f>'Assessed Non-TIF_Combined'!E134</f>
        <v/>
      </c>
      <c r="F134" t="str">
        <f>'Assessed Non-TIF_Combined'!F134</f>
        <v>2772</v>
      </c>
      <c r="G134" t="str">
        <f>'Assessed Non-TIF_Combined'!G134</f>
        <v>Hamburg</v>
      </c>
      <c r="H134" s="8">
        <f>SUMPRODUCT(SUMIFS(TaxableValuation[Taxable Residential],TaxableValuation[Dist],$C134:$E134,TaxableValuation[Tif_NonTIF],$A$4))</f>
        <v>0</v>
      </c>
      <c r="I134" s="8">
        <f>SUMPRODUCT(SUMIFS(TaxableValuation[Taxable Ag Land],TaxableValuation[Dist],$C134:$E134,TaxableValuation[Tif_NonTIF],$A$4))</f>
        <v>0</v>
      </c>
      <c r="J134" s="8">
        <f>SUMPRODUCT(SUMIFS(TaxableValuation[Taxable Ag Building],TaxableValuation[Dist],$C134:$E134,TaxableValuation[Tif_NonTIF],$A$4))</f>
        <v>0</v>
      </c>
      <c r="K134" s="8">
        <f>SUMPRODUCT(SUMIFS(TaxableValuation[Taxable Commercial],TaxableValuation[Dist],$C134:$E134,TaxableValuation[Tif_NonTIF],$A$4))</f>
        <v>640083</v>
      </c>
      <c r="L134" s="8">
        <f>SUMPRODUCT(SUMIFS(TaxableValuation[Taxable Industrial],TaxableValuation[Dist],$C134:$E134,TaxableValuation[Tif_NonTIF],$A$4))</f>
        <v>0</v>
      </c>
      <c r="M134" s="8">
        <f>SUMPRODUCT(SUMIFS(TaxableValuation[Taxable Reserved],TaxableValuation[Dist],$C134:$E134,TaxableValuation[Tif_NonTIF],$A$4))</f>
        <v>0</v>
      </c>
      <c r="N134" s="8">
        <f>SUMPRODUCT(SUMIFS(TaxableValuation[Taxable Reserved2],TaxableValuation[Dist],$C134:$E134,TaxableValuation[Tif_NonTIF],$A$4))</f>
        <v>0</v>
      </c>
      <c r="O134" s="8">
        <f>SUMPRODUCT(SUMIFS(TaxableValuation[Taxable Railroads],TaxableValuation[Dist],$C134:$E134,TaxableValuation[Tif_NonTIF],$A$4))</f>
        <v>0</v>
      </c>
      <c r="P134" s="8">
        <f>SUMPRODUCT(SUMIFS(TaxableValuation[Taxable Utilities],TaxableValuation[Dist],$C134:$E134,TaxableValuation[Tif_NonTIF],$A$4))</f>
        <v>0</v>
      </c>
      <c r="Q134" s="8">
        <f>SUMPRODUCT(SUMIFS(TaxableValuation[Taxable Other],TaxableValuation[Dist],$C134:$E134,TaxableValuation[Tif_NonTIF],$A$4))</f>
        <v>0</v>
      </c>
      <c r="R134" s="8">
        <f>SUMPRODUCT(SUMIFS(TaxableValuation[Taxable Gross],TaxableValuation[Dist],$C134:$E134,TaxableValuation[Tif_NonTIF],$A$4))</f>
        <v>640083</v>
      </c>
      <c r="S134" s="8">
        <f>SUMPRODUCT(SUMIFS(TaxableValuation[Taxable Military Exempt],TaxableValuation[Dist],$C134:$E134,TaxableValuation[Tif_NonTIF],$A$4))</f>
        <v>0</v>
      </c>
      <c r="T134" s="8">
        <f>SUMPRODUCT(SUMIFS(TaxableValuation[Taxable Homestead Exempt],TaxableValuation[Dist],$C134:$E134,TaxableValuation[Tif_NonTIF],$A$4))</f>
        <v>0</v>
      </c>
      <c r="U134" s="8">
        <f>SUMPRODUCT(SUMIFS(TaxableValuation[Taxable Net],TaxableValuation[Dist],$C134:$E134,TaxableValuation[Tif_NonTIF],$A$4))</f>
        <v>640083</v>
      </c>
      <c r="V134" s="8">
        <f>SUMPRODUCT(SUMIFS(TaxableValuation[Taxable Gas &amp; Elec Utilities],TaxableValuation[Dist],$C134:$E134,TaxableValuation[Tif_NonTIF],$A$4))</f>
        <v>0</v>
      </c>
      <c r="W134" s="8">
        <f t="shared" si="1"/>
        <v>640083</v>
      </c>
    </row>
    <row r="135" spans="1:23" x14ac:dyDescent="0.25">
      <c r="A135">
        <f>'Assessed Non-TIF_Combined'!A135</f>
        <v>2026</v>
      </c>
      <c r="B135" t="str">
        <f>'Assessed Non-TIF_Combined'!B135</f>
        <v>07</v>
      </c>
      <c r="C135" t="str">
        <f>'Assessed Non-TIF_Combined'!C135</f>
        <v>2781</v>
      </c>
      <c r="D135" t="str">
        <f>'Assessed Non-TIF_Combined'!D135</f>
        <v/>
      </c>
      <c r="E135" t="str">
        <f>'Assessed Non-TIF_Combined'!E135</f>
        <v/>
      </c>
      <c r="F135" t="str">
        <f>'Assessed Non-TIF_Combined'!F135</f>
        <v>2781</v>
      </c>
      <c r="G135" t="str">
        <f>'Assessed Non-TIF_Combined'!G135</f>
        <v>Hampton-Dumont</v>
      </c>
      <c r="H135" s="8">
        <f>SUMPRODUCT(SUMIFS(TaxableValuation[Taxable Residential],TaxableValuation[Dist],$C135:$E135,TaxableValuation[Tif_NonTIF],$A$4))</f>
        <v>884052</v>
      </c>
      <c r="I135" s="8">
        <f>SUMPRODUCT(SUMIFS(TaxableValuation[Taxable Ag Land],TaxableValuation[Dist],$C135:$E135,TaxableValuation[Tif_NonTIF],$A$4))</f>
        <v>0</v>
      </c>
      <c r="J135" s="8">
        <f>SUMPRODUCT(SUMIFS(TaxableValuation[Taxable Ag Building],TaxableValuation[Dist],$C135:$E135,TaxableValuation[Tif_NonTIF],$A$4))</f>
        <v>0</v>
      </c>
      <c r="K135" s="8">
        <f>SUMPRODUCT(SUMIFS(TaxableValuation[Taxable Commercial],TaxableValuation[Dist],$C135:$E135,TaxableValuation[Tif_NonTIF],$A$4))</f>
        <v>989005</v>
      </c>
      <c r="L135" s="8">
        <f>SUMPRODUCT(SUMIFS(TaxableValuation[Taxable Industrial],TaxableValuation[Dist],$C135:$E135,TaxableValuation[Tif_NonTIF],$A$4))</f>
        <v>108341</v>
      </c>
      <c r="M135" s="8">
        <f>SUMPRODUCT(SUMIFS(TaxableValuation[Taxable Reserved],TaxableValuation[Dist],$C135:$E135,TaxableValuation[Tif_NonTIF],$A$4))</f>
        <v>0</v>
      </c>
      <c r="N135" s="8">
        <f>SUMPRODUCT(SUMIFS(TaxableValuation[Taxable Reserved2],TaxableValuation[Dist],$C135:$E135,TaxableValuation[Tif_NonTIF],$A$4))</f>
        <v>0</v>
      </c>
      <c r="O135" s="8">
        <f>SUMPRODUCT(SUMIFS(TaxableValuation[Taxable Railroads],TaxableValuation[Dist],$C135:$E135,TaxableValuation[Tif_NonTIF],$A$4))</f>
        <v>0</v>
      </c>
      <c r="P135" s="8">
        <f>SUMPRODUCT(SUMIFS(TaxableValuation[Taxable Utilities],TaxableValuation[Dist],$C135:$E135,TaxableValuation[Tif_NonTIF],$A$4))</f>
        <v>0</v>
      </c>
      <c r="Q135" s="8">
        <f>SUMPRODUCT(SUMIFS(TaxableValuation[Taxable Other],TaxableValuation[Dist],$C135:$E135,TaxableValuation[Tif_NonTIF],$A$4))</f>
        <v>0</v>
      </c>
      <c r="R135" s="8">
        <f>SUMPRODUCT(SUMIFS(TaxableValuation[Taxable Gross],TaxableValuation[Dist],$C135:$E135,TaxableValuation[Tif_NonTIF],$A$4))</f>
        <v>1981398</v>
      </c>
      <c r="S135" s="8">
        <f>SUMPRODUCT(SUMIFS(TaxableValuation[Taxable Military Exempt],TaxableValuation[Dist],$C135:$E135,TaxableValuation[Tif_NonTIF],$A$4))</f>
        <v>0</v>
      </c>
      <c r="T135" s="8">
        <f>SUMPRODUCT(SUMIFS(TaxableValuation[Taxable Homestead Exempt],TaxableValuation[Dist],$C135:$E135,TaxableValuation[Tif_NonTIF],$A$4))</f>
        <v>0</v>
      </c>
      <c r="U135" s="8">
        <f>SUMPRODUCT(SUMIFS(TaxableValuation[Taxable Net],TaxableValuation[Dist],$C135:$E135,TaxableValuation[Tif_NonTIF],$A$4))</f>
        <v>1981398</v>
      </c>
      <c r="V135" s="8">
        <f>SUMPRODUCT(SUMIFS(TaxableValuation[Taxable Gas &amp; Elec Utilities],TaxableValuation[Dist],$C135:$E135,TaxableValuation[Tif_NonTIF],$A$4))</f>
        <v>0</v>
      </c>
      <c r="W135" s="8">
        <f t="shared" si="1"/>
        <v>1981398</v>
      </c>
    </row>
    <row r="136" spans="1:23" x14ac:dyDescent="0.25">
      <c r="A136">
        <f>'Assessed Non-TIF_Combined'!A136</f>
        <v>2026</v>
      </c>
      <c r="B136" t="str">
        <f>'Assessed Non-TIF_Combined'!B136</f>
        <v>13</v>
      </c>
      <c r="C136" t="str">
        <f>'Assessed Non-TIF_Combined'!C136</f>
        <v>2826</v>
      </c>
      <c r="D136" t="str">
        <f>'Assessed Non-TIF_Combined'!D136</f>
        <v/>
      </c>
      <c r="E136" t="str">
        <f>'Assessed Non-TIF_Combined'!E136</f>
        <v/>
      </c>
      <c r="F136" t="str">
        <f>'Assessed Non-TIF_Combined'!F136</f>
        <v>2826</v>
      </c>
      <c r="G136" t="str">
        <f>'Assessed Non-TIF_Combined'!G136</f>
        <v>Harlan</v>
      </c>
      <c r="H136" s="8">
        <f>SUMPRODUCT(SUMIFS(TaxableValuation[Taxable Residential],TaxableValuation[Dist],$C136:$E136,TaxableValuation[Tif_NonTIF],$A$4))</f>
        <v>10960542</v>
      </c>
      <c r="I136" s="8">
        <f>SUMPRODUCT(SUMIFS(TaxableValuation[Taxable Ag Land],TaxableValuation[Dist],$C136:$E136,TaxableValuation[Tif_NonTIF],$A$4))</f>
        <v>358868</v>
      </c>
      <c r="J136" s="8">
        <f>SUMPRODUCT(SUMIFS(TaxableValuation[Taxable Ag Building],TaxableValuation[Dist],$C136:$E136,TaxableValuation[Tif_NonTIF],$A$4))</f>
        <v>900430</v>
      </c>
      <c r="K136" s="8">
        <f>SUMPRODUCT(SUMIFS(TaxableValuation[Taxable Commercial],TaxableValuation[Dist],$C136:$E136,TaxableValuation[Tif_NonTIF],$A$4))</f>
        <v>5395096</v>
      </c>
      <c r="L136" s="8">
        <f>SUMPRODUCT(SUMIFS(TaxableValuation[Taxable Industrial],TaxableValuation[Dist],$C136:$E136,TaxableValuation[Tif_NonTIF],$A$4))</f>
        <v>2941731</v>
      </c>
      <c r="M136" s="8">
        <f>SUMPRODUCT(SUMIFS(TaxableValuation[Taxable Reserved],TaxableValuation[Dist],$C136:$E136,TaxableValuation[Tif_NonTIF],$A$4))</f>
        <v>0</v>
      </c>
      <c r="N136" s="8">
        <f>SUMPRODUCT(SUMIFS(TaxableValuation[Taxable Reserved2],TaxableValuation[Dist],$C136:$E136,TaxableValuation[Tif_NonTIF],$A$4))</f>
        <v>0</v>
      </c>
      <c r="O136" s="8">
        <f>SUMPRODUCT(SUMIFS(TaxableValuation[Taxable Railroads],TaxableValuation[Dist],$C136:$E136,TaxableValuation[Tif_NonTIF],$A$4))</f>
        <v>0</v>
      </c>
      <c r="P136" s="8">
        <f>SUMPRODUCT(SUMIFS(TaxableValuation[Taxable Utilities],TaxableValuation[Dist],$C136:$E136,TaxableValuation[Tif_NonTIF],$A$4))</f>
        <v>0</v>
      </c>
      <c r="Q136" s="8">
        <f>SUMPRODUCT(SUMIFS(TaxableValuation[Taxable Other],TaxableValuation[Dist],$C136:$E136,TaxableValuation[Tif_NonTIF],$A$4))</f>
        <v>0</v>
      </c>
      <c r="R136" s="8">
        <f>SUMPRODUCT(SUMIFS(TaxableValuation[Taxable Gross],TaxableValuation[Dist],$C136:$E136,TaxableValuation[Tif_NonTIF],$A$4))</f>
        <v>20556667</v>
      </c>
      <c r="S136" s="8">
        <f>SUMPRODUCT(SUMIFS(TaxableValuation[Taxable Military Exempt],TaxableValuation[Dist],$C136:$E136,TaxableValuation[Tif_NonTIF],$A$4))</f>
        <v>0</v>
      </c>
      <c r="T136" s="8">
        <f>SUMPRODUCT(SUMIFS(TaxableValuation[Taxable Homestead Exempt],TaxableValuation[Dist],$C136:$E136,TaxableValuation[Tif_NonTIF],$A$4))</f>
        <v>0</v>
      </c>
      <c r="U136" s="8">
        <f>SUMPRODUCT(SUMIFS(TaxableValuation[Taxable Net],TaxableValuation[Dist],$C136:$E136,TaxableValuation[Tif_NonTIF],$A$4))</f>
        <v>20556667</v>
      </c>
      <c r="V136" s="8">
        <f>SUMPRODUCT(SUMIFS(TaxableValuation[Taxable Gas &amp; Elec Utilities],TaxableValuation[Dist],$C136:$E136,TaxableValuation[Tif_NonTIF],$A$4))</f>
        <v>0</v>
      </c>
      <c r="W136" s="8">
        <f t="shared" ref="W136:W199" si="2">SUM(U136:V136)</f>
        <v>20556667</v>
      </c>
    </row>
    <row r="137" spans="1:23" x14ac:dyDescent="0.25">
      <c r="A137">
        <f>'Assessed Non-TIF_Combined'!A137</f>
        <v>2026</v>
      </c>
      <c r="B137" t="str">
        <f>'Assessed Non-TIF_Combined'!B137</f>
        <v>05</v>
      </c>
      <c r="C137" t="str">
        <f>'Assessed Non-TIF_Combined'!C137</f>
        <v>2846</v>
      </c>
      <c r="D137" t="str">
        <f>'Assessed Non-TIF_Combined'!D137</f>
        <v/>
      </c>
      <c r="E137" t="str">
        <f>'Assessed Non-TIF_Combined'!E137</f>
        <v/>
      </c>
      <c r="F137" t="str">
        <f>'Assessed Non-TIF_Combined'!F137</f>
        <v>2846</v>
      </c>
      <c r="G137" t="str">
        <f>'Assessed Non-TIF_Combined'!G137</f>
        <v>Harris-Lake Park</v>
      </c>
      <c r="H137" s="8">
        <f>SUMPRODUCT(SUMIFS(TaxableValuation[Taxable Residential],TaxableValuation[Dist],$C137:$E137,TaxableValuation[Tif_NonTIF],$A$4))</f>
        <v>1731586</v>
      </c>
      <c r="I137" s="8">
        <f>SUMPRODUCT(SUMIFS(TaxableValuation[Taxable Ag Land],TaxableValuation[Dist],$C137:$E137,TaxableValuation[Tif_NonTIF],$A$4))</f>
        <v>0</v>
      </c>
      <c r="J137" s="8">
        <f>SUMPRODUCT(SUMIFS(TaxableValuation[Taxable Ag Building],TaxableValuation[Dist],$C137:$E137,TaxableValuation[Tif_NonTIF],$A$4))</f>
        <v>0</v>
      </c>
      <c r="K137" s="8">
        <f>SUMPRODUCT(SUMIFS(TaxableValuation[Taxable Commercial],TaxableValuation[Dist],$C137:$E137,TaxableValuation[Tif_NonTIF],$A$4))</f>
        <v>0</v>
      </c>
      <c r="L137" s="8">
        <f>SUMPRODUCT(SUMIFS(TaxableValuation[Taxable Industrial],TaxableValuation[Dist],$C137:$E137,TaxableValuation[Tif_NonTIF],$A$4))</f>
        <v>0</v>
      </c>
      <c r="M137" s="8">
        <f>SUMPRODUCT(SUMIFS(TaxableValuation[Taxable Reserved],TaxableValuation[Dist],$C137:$E137,TaxableValuation[Tif_NonTIF],$A$4))</f>
        <v>0</v>
      </c>
      <c r="N137" s="8">
        <f>SUMPRODUCT(SUMIFS(TaxableValuation[Taxable Reserved2],TaxableValuation[Dist],$C137:$E137,TaxableValuation[Tif_NonTIF],$A$4))</f>
        <v>0</v>
      </c>
      <c r="O137" s="8">
        <f>SUMPRODUCT(SUMIFS(TaxableValuation[Taxable Railroads],TaxableValuation[Dist],$C137:$E137,TaxableValuation[Tif_NonTIF],$A$4))</f>
        <v>0</v>
      </c>
      <c r="P137" s="8">
        <f>SUMPRODUCT(SUMIFS(TaxableValuation[Taxable Utilities],TaxableValuation[Dist],$C137:$E137,TaxableValuation[Tif_NonTIF],$A$4))</f>
        <v>0</v>
      </c>
      <c r="Q137" s="8">
        <f>SUMPRODUCT(SUMIFS(TaxableValuation[Taxable Other],TaxableValuation[Dist],$C137:$E137,TaxableValuation[Tif_NonTIF],$A$4))</f>
        <v>0</v>
      </c>
      <c r="R137" s="8">
        <f>SUMPRODUCT(SUMIFS(TaxableValuation[Taxable Gross],TaxableValuation[Dist],$C137:$E137,TaxableValuation[Tif_NonTIF],$A$4))</f>
        <v>1731586</v>
      </c>
      <c r="S137" s="8">
        <f>SUMPRODUCT(SUMIFS(TaxableValuation[Taxable Military Exempt],TaxableValuation[Dist],$C137:$E137,TaxableValuation[Tif_NonTIF],$A$4))</f>
        <v>4000</v>
      </c>
      <c r="T137" s="8">
        <f>SUMPRODUCT(SUMIFS(TaxableValuation[Taxable Homestead Exempt],TaxableValuation[Dist],$C137:$E137,TaxableValuation[Tif_NonTIF],$A$4))</f>
        <v>13000</v>
      </c>
      <c r="U137" s="8">
        <f>SUMPRODUCT(SUMIFS(TaxableValuation[Taxable Net],TaxableValuation[Dist],$C137:$E137,TaxableValuation[Tif_NonTIF],$A$4))</f>
        <v>1714586</v>
      </c>
      <c r="V137" s="8">
        <f>SUMPRODUCT(SUMIFS(TaxableValuation[Taxable Gas &amp; Elec Utilities],TaxableValuation[Dist],$C137:$E137,TaxableValuation[Tif_NonTIF],$A$4))</f>
        <v>0</v>
      </c>
      <c r="W137" s="8">
        <f t="shared" si="2"/>
        <v>1714586</v>
      </c>
    </row>
    <row r="138" spans="1:23" x14ac:dyDescent="0.25">
      <c r="A138">
        <f>'Assessed Non-TIF_Combined'!A138</f>
        <v>2026</v>
      </c>
      <c r="B138" t="str">
        <f>'Assessed Non-TIF_Combined'!B138</f>
        <v>12</v>
      </c>
      <c r="C138" t="str">
        <f>'Assessed Non-TIF_Combined'!C138</f>
        <v>2862</v>
      </c>
      <c r="D138" t="str">
        <f>'Assessed Non-TIF_Combined'!D138</f>
        <v/>
      </c>
      <c r="E138" t="str">
        <f>'Assessed Non-TIF_Combined'!E138</f>
        <v/>
      </c>
      <c r="F138" t="str">
        <f>'Assessed Non-TIF_Combined'!F138</f>
        <v>2862</v>
      </c>
      <c r="G138" t="str">
        <f>'Assessed Non-TIF_Combined'!G138</f>
        <v>Hartley-Melvin-Sanborn</v>
      </c>
      <c r="H138" s="8">
        <f>SUMPRODUCT(SUMIFS(TaxableValuation[Taxable Residential],TaxableValuation[Dist],$C138:$E138,TaxableValuation[Tif_NonTIF],$A$4))</f>
        <v>13379226</v>
      </c>
      <c r="I138" s="8">
        <f>SUMPRODUCT(SUMIFS(TaxableValuation[Taxable Ag Land],TaxableValuation[Dist],$C138:$E138,TaxableValuation[Tif_NonTIF],$A$4))</f>
        <v>0</v>
      </c>
      <c r="J138" s="8">
        <f>SUMPRODUCT(SUMIFS(TaxableValuation[Taxable Ag Building],TaxableValuation[Dist],$C138:$E138,TaxableValuation[Tif_NonTIF],$A$4))</f>
        <v>0</v>
      </c>
      <c r="K138" s="8">
        <f>SUMPRODUCT(SUMIFS(TaxableValuation[Taxable Commercial],TaxableValuation[Dist],$C138:$E138,TaxableValuation[Tif_NonTIF],$A$4))</f>
        <v>5446400</v>
      </c>
      <c r="L138" s="8">
        <f>SUMPRODUCT(SUMIFS(TaxableValuation[Taxable Industrial],TaxableValuation[Dist],$C138:$E138,TaxableValuation[Tif_NonTIF],$A$4))</f>
        <v>666487</v>
      </c>
      <c r="M138" s="8">
        <f>SUMPRODUCT(SUMIFS(TaxableValuation[Taxable Reserved],TaxableValuation[Dist],$C138:$E138,TaxableValuation[Tif_NonTIF],$A$4))</f>
        <v>0</v>
      </c>
      <c r="N138" s="8">
        <f>SUMPRODUCT(SUMIFS(TaxableValuation[Taxable Reserved2],TaxableValuation[Dist],$C138:$E138,TaxableValuation[Tif_NonTIF],$A$4))</f>
        <v>0</v>
      </c>
      <c r="O138" s="8">
        <f>SUMPRODUCT(SUMIFS(TaxableValuation[Taxable Railroads],TaxableValuation[Dist],$C138:$E138,TaxableValuation[Tif_NonTIF],$A$4))</f>
        <v>0</v>
      </c>
      <c r="P138" s="8">
        <f>SUMPRODUCT(SUMIFS(TaxableValuation[Taxable Utilities],TaxableValuation[Dist],$C138:$E138,TaxableValuation[Tif_NonTIF],$A$4))</f>
        <v>0</v>
      </c>
      <c r="Q138" s="8">
        <f>SUMPRODUCT(SUMIFS(TaxableValuation[Taxable Other],TaxableValuation[Dist],$C138:$E138,TaxableValuation[Tif_NonTIF],$A$4))</f>
        <v>0</v>
      </c>
      <c r="R138" s="8">
        <f>SUMPRODUCT(SUMIFS(TaxableValuation[Taxable Gross],TaxableValuation[Dist],$C138:$E138,TaxableValuation[Tif_NonTIF],$A$4))</f>
        <v>19492113</v>
      </c>
      <c r="S138" s="8">
        <f>SUMPRODUCT(SUMIFS(TaxableValuation[Taxable Military Exempt],TaxableValuation[Dist],$C138:$E138,TaxableValuation[Tif_NonTIF],$A$4))</f>
        <v>0</v>
      </c>
      <c r="T138" s="8">
        <f>SUMPRODUCT(SUMIFS(TaxableValuation[Taxable Homestead Exempt],TaxableValuation[Dist],$C138:$E138,TaxableValuation[Tif_NonTIF],$A$4))</f>
        <v>0</v>
      </c>
      <c r="U138" s="8">
        <f>SUMPRODUCT(SUMIFS(TaxableValuation[Taxable Net],TaxableValuation[Dist],$C138:$E138,TaxableValuation[Tif_NonTIF],$A$4))</f>
        <v>19492113</v>
      </c>
      <c r="V138" s="8">
        <f>SUMPRODUCT(SUMIFS(TaxableValuation[Taxable Gas &amp; Elec Utilities],TaxableValuation[Dist],$C138:$E138,TaxableValuation[Tif_NonTIF],$A$4))</f>
        <v>0</v>
      </c>
      <c r="W138" s="8">
        <f t="shared" si="2"/>
        <v>19492113</v>
      </c>
    </row>
    <row r="139" spans="1:23" x14ac:dyDescent="0.25">
      <c r="A139">
        <f>'Assessed Non-TIF_Combined'!A139</f>
        <v>2026</v>
      </c>
      <c r="B139" t="str">
        <f>'Assessed Non-TIF_Combined'!B139</f>
        <v>10</v>
      </c>
      <c r="C139" t="str">
        <f>'Assessed Non-TIF_Combined'!C139</f>
        <v>2977</v>
      </c>
      <c r="D139" t="str">
        <f>'Assessed Non-TIF_Combined'!D139</f>
        <v/>
      </c>
      <c r="E139" t="str">
        <f>'Assessed Non-TIF_Combined'!E139</f>
        <v/>
      </c>
      <c r="F139" t="str">
        <f>'Assessed Non-TIF_Combined'!F139</f>
        <v>2977</v>
      </c>
      <c r="G139" t="str">
        <f>'Assessed Non-TIF_Combined'!G139</f>
        <v>Highland</v>
      </c>
      <c r="H139" s="8">
        <f>SUMPRODUCT(SUMIFS(TaxableValuation[Taxable Residential],TaxableValuation[Dist],$C139:$E139,TaxableValuation[Tif_NonTIF],$A$4))</f>
        <v>1717781</v>
      </c>
      <c r="I139" s="8">
        <f>SUMPRODUCT(SUMIFS(TaxableValuation[Taxable Ag Land],TaxableValuation[Dist],$C139:$E139,TaxableValuation[Tif_NonTIF],$A$4))</f>
        <v>0</v>
      </c>
      <c r="J139" s="8">
        <f>SUMPRODUCT(SUMIFS(TaxableValuation[Taxable Ag Building],TaxableValuation[Dist],$C139:$E139,TaxableValuation[Tif_NonTIF],$A$4))</f>
        <v>0</v>
      </c>
      <c r="K139" s="8">
        <f>SUMPRODUCT(SUMIFS(TaxableValuation[Taxable Commercial],TaxableValuation[Dist],$C139:$E139,TaxableValuation[Tif_NonTIF],$A$4))</f>
        <v>0</v>
      </c>
      <c r="L139" s="8">
        <f>SUMPRODUCT(SUMIFS(TaxableValuation[Taxable Industrial],TaxableValuation[Dist],$C139:$E139,TaxableValuation[Tif_NonTIF],$A$4))</f>
        <v>0</v>
      </c>
      <c r="M139" s="8">
        <f>SUMPRODUCT(SUMIFS(TaxableValuation[Taxable Reserved],TaxableValuation[Dist],$C139:$E139,TaxableValuation[Tif_NonTIF],$A$4))</f>
        <v>0</v>
      </c>
      <c r="N139" s="8">
        <f>SUMPRODUCT(SUMIFS(TaxableValuation[Taxable Reserved2],TaxableValuation[Dist],$C139:$E139,TaxableValuation[Tif_NonTIF],$A$4))</f>
        <v>0</v>
      </c>
      <c r="O139" s="8">
        <f>SUMPRODUCT(SUMIFS(TaxableValuation[Taxable Railroads],TaxableValuation[Dist],$C139:$E139,TaxableValuation[Tif_NonTIF],$A$4))</f>
        <v>0</v>
      </c>
      <c r="P139" s="8">
        <f>SUMPRODUCT(SUMIFS(TaxableValuation[Taxable Utilities],TaxableValuation[Dist],$C139:$E139,TaxableValuation[Tif_NonTIF],$A$4))</f>
        <v>0</v>
      </c>
      <c r="Q139" s="8">
        <f>SUMPRODUCT(SUMIFS(TaxableValuation[Taxable Other],TaxableValuation[Dist],$C139:$E139,TaxableValuation[Tif_NonTIF],$A$4))</f>
        <v>0</v>
      </c>
      <c r="R139" s="8">
        <f>SUMPRODUCT(SUMIFS(TaxableValuation[Taxable Gross],TaxableValuation[Dist],$C139:$E139,TaxableValuation[Tif_NonTIF],$A$4))</f>
        <v>1717781</v>
      </c>
      <c r="S139" s="8">
        <f>SUMPRODUCT(SUMIFS(TaxableValuation[Taxable Military Exempt],TaxableValuation[Dist],$C139:$E139,TaxableValuation[Tif_NonTIF],$A$4))</f>
        <v>8000</v>
      </c>
      <c r="T139" s="8">
        <f>SUMPRODUCT(SUMIFS(TaxableValuation[Taxable Homestead Exempt],TaxableValuation[Dist],$C139:$E139,TaxableValuation[Tif_NonTIF],$A$4))</f>
        <v>0</v>
      </c>
      <c r="U139" s="8">
        <f>SUMPRODUCT(SUMIFS(TaxableValuation[Taxable Net],TaxableValuation[Dist],$C139:$E139,TaxableValuation[Tif_NonTIF],$A$4))</f>
        <v>1709781</v>
      </c>
      <c r="V139" s="8">
        <f>SUMPRODUCT(SUMIFS(TaxableValuation[Taxable Gas &amp; Elec Utilities],TaxableValuation[Dist],$C139:$E139,TaxableValuation[Tif_NonTIF],$A$4))</f>
        <v>0</v>
      </c>
      <c r="W139" s="8">
        <f t="shared" si="2"/>
        <v>1709781</v>
      </c>
    </row>
    <row r="140" spans="1:23" x14ac:dyDescent="0.25">
      <c r="A140">
        <f>'Assessed Non-TIF_Combined'!A140</f>
        <v>2026</v>
      </c>
      <c r="B140" t="str">
        <f>'Assessed Non-TIF_Combined'!B140</f>
        <v>12</v>
      </c>
      <c r="C140" t="str">
        <f>'Assessed Non-TIF_Combined'!C140</f>
        <v>2988</v>
      </c>
      <c r="D140" t="str">
        <f>'Assessed Non-TIF_Combined'!D140</f>
        <v/>
      </c>
      <c r="E140" t="str">
        <f>'Assessed Non-TIF_Combined'!E140</f>
        <v/>
      </c>
      <c r="F140" t="str">
        <f>'Assessed Non-TIF_Combined'!F140</f>
        <v>2988</v>
      </c>
      <c r="G140" t="str">
        <f>'Assessed Non-TIF_Combined'!G140</f>
        <v>Hinton</v>
      </c>
      <c r="H140" s="8">
        <f>SUMPRODUCT(SUMIFS(TaxableValuation[Taxable Residential],TaxableValuation[Dist],$C140:$E140,TaxableValuation[Tif_NonTIF],$A$4))</f>
        <v>20176195</v>
      </c>
      <c r="I140" s="8">
        <f>SUMPRODUCT(SUMIFS(TaxableValuation[Taxable Ag Land],TaxableValuation[Dist],$C140:$E140,TaxableValuation[Tif_NonTIF],$A$4))</f>
        <v>8048</v>
      </c>
      <c r="J140" s="8">
        <f>SUMPRODUCT(SUMIFS(TaxableValuation[Taxable Ag Building],TaxableValuation[Dist],$C140:$E140,TaxableValuation[Tif_NonTIF],$A$4))</f>
        <v>0</v>
      </c>
      <c r="K140" s="8">
        <f>SUMPRODUCT(SUMIFS(TaxableValuation[Taxable Commercial],TaxableValuation[Dist],$C140:$E140,TaxableValuation[Tif_NonTIF],$A$4))</f>
        <v>0</v>
      </c>
      <c r="L140" s="8">
        <f>SUMPRODUCT(SUMIFS(TaxableValuation[Taxable Industrial],TaxableValuation[Dist],$C140:$E140,TaxableValuation[Tif_NonTIF],$A$4))</f>
        <v>0</v>
      </c>
      <c r="M140" s="8">
        <f>SUMPRODUCT(SUMIFS(TaxableValuation[Taxable Reserved],TaxableValuation[Dist],$C140:$E140,TaxableValuation[Tif_NonTIF],$A$4))</f>
        <v>0</v>
      </c>
      <c r="N140" s="8">
        <f>SUMPRODUCT(SUMIFS(TaxableValuation[Taxable Reserved2],TaxableValuation[Dist],$C140:$E140,TaxableValuation[Tif_NonTIF],$A$4))</f>
        <v>0</v>
      </c>
      <c r="O140" s="8">
        <f>SUMPRODUCT(SUMIFS(TaxableValuation[Taxable Railroads],TaxableValuation[Dist],$C140:$E140,TaxableValuation[Tif_NonTIF],$A$4))</f>
        <v>0</v>
      </c>
      <c r="P140" s="8">
        <f>SUMPRODUCT(SUMIFS(TaxableValuation[Taxable Utilities],TaxableValuation[Dist],$C140:$E140,TaxableValuation[Tif_NonTIF],$A$4))</f>
        <v>0</v>
      </c>
      <c r="Q140" s="8">
        <f>SUMPRODUCT(SUMIFS(TaxableValuation[Taxable Other],TaxableValuation[Dist],$C140:$E140,TaxableValuation[Tif_NonTIF],$A$4))</f>
        <v>0</v>
      </c>
      <c r="R140" s="8">
        <f>SUMPRODUCT(SUMIFS(TaxableValuation[Taxable Gross],TaxableValuation[Dist],$C140:$E140,TaxableValuation[Tif_NonTIF],$A$4))</f>
        <v>20184243</v>
      </c>
      <c r="S140" s="8">
        <f>SUMPRODUCT(SUMIFS(TaxableValuation[Taxable Military Exempt],TaxableValuation[Dist],$C140:$E140,TaxableValuation[Tif_NonTIF],$A$4))</f>
        <v>0</v>
      </c>
      <c r="T140" s="8">
        <f>SUMPRODUCT(SUMIFS(TaxableValuation[Taxable Homestead Exempt],TaxableValuation[Dist],$C140:$E140,TaxableValuation[Tif_NonTIF],$A$4))</f>
        <v>0</v>
      </c>
      <c r="U140" s="8">
        <f>SUMPRODUCT(SUMIFS(TaxableValuation[Taxable Net],TaxableValuation[Dist],$C140:$E140,TaxableValuation[Tif_NonTIF],$A$4))</f>
        <v>20184243</v>
      </c>
      <c r="V140" s="8">
        <f>SUMPRODUCT(SUMIFS(TaxableValuation[Taxable Gas &amp; Elec Utilities],TaxableValuation[Dist],$C140:$E140,TaxableValuation[Tif_NonTIF],$A$4))</f>
        <v>0</v>
      </c>
      <c r="W140" s="8">
        <f t="shared" si="2"/>
        <v>20184243</v>
      </c>
    </row>
    <row r="141" spans="1:23" x14ac:dyDescent="0.25">
      <c r="A141">
        <f>'Assessed Non-TIF_Combined'!A141</f>
        <v>2026</v>
      </c>
      <c r="B141" t="str">
        <f>'Assessed Non-TIF_Combined'!B141</f>
        <v>10</v>
      </c>
      <c r="C141" t="str">
        <f>'Assessed Non-TIF_Combined'!C141</f>
        <v>2766</v>
      </c>
      <c r="D141" t="str">
        <f>'Assessed Non-TIF_Combined'!D141</f>
        <v/>
      </c>
      <c r="E141" t="str">
        <f>'Assessed Non-TIF_Combined'!E141</f>
        <v/>
      </c>
      <c r="F141" t="str">
        <f>'Assessed Non-TIF_Combined'!F141</f>
        <v>2766</v>
      </c>
      <c r="G141" t="str">
        <f>'Assessed Non-TIF_Combined'!G141</f>
        <v>HLV</v>
      </c>
      <c r="H141" s="8">
        <f>SUMPRODUCT(SUMIFS(TaxableValuation[Taxable Residential],TaxableValuation[Dist],$C141:$E141,TaxableValuation[Tif_NonTIF],$A$4))</f>
        <v>0</v>
      </c>
      <c r="I141" s="8">
        <f>SUMPRODUCT(SUMIFS(TaxableValuation[Taxable Ag Land],TaxableValuation[Dist],$C141:$E141,TaxableValuation[Tif_NonTIF],$A$4))</f>
        <v>0</v>
      </c>
      <c r="J141" s="8">
        <f>SUMPRODUCT(SUMIFS(TaxableValuation[Taxable Ag Building],TaxableValuation[Dist],$C141:$E141,TaxableValuation[Tif_NonTIF],$A$4))</f>
        <v>0</v>
      </c>
      <c r="K141" s="8">
        <f>SUMPRODUCT(SUMIFS(TaxableValuation[Taxable Commercial],TaxableValuation[Dist],$C141:$E141,TaxableValuation[Tif_NonTIF],$A$4))</f>
        <v>0</v>
      </c>
      <c r="L141" s="8">
        <f>SUMPRODUCT(SUMIFS(TaxableValuation[Taxable Industrial],TaxableValuation[Dist],$C141:$E141,TaxableValuation[Tif_NonTIF],$A$4))</f>
        <v>26113800</v>
      </c>
      <c r="M141" s="8">
        <f>SUMPRODUCT(SUMIFS(TaxableValuation[Taxable Reserved],TaxableValuation[Dist],$C141:$E141,TaxableValuation[Tif_NonTIF],$A$4))</f>
        <v>0</v>
      </c>
      <c r="N141" s="8">
        <f>SUMPRODUCT(SUMIFS(TaxableValuation[Taxable Reserved2],TaxableValuation[Dist],$C141:$E141,TaxableValuation[Tif_NonTIF],$A$4))</f>
        <v>0</v>
      </c>
      <c r="O141" s="8">
        <f>SUMPRODUCT(SUMIFS(TaxableValuation[Taxable Railroads],TaxableValuation[Dist],$C141:$E141,TaxableValuation[Tif_NonTIF],$A$4))</f>
        <v>0</v>
      </c>
      <c r="P141" s="8">
        <f>SUMPRODUCT(SUMIFS(TaxableValuation[Taxable Utilities],TaxableValuation[Dist],$C141:$E141,TaxableValuation[Tif_NonTIF],$A$4))</f>
        <v>0</v>
      </c>
      <c r="Q141" s="8">
        <f>SUMPRODUCT(SUMIFS(TaxableValuation[Taxable Other],TaxableValuation[Dist],$C141:$E141,TaxableValuation[Tif_NonTIF],$A$4))</f>
        <v>0</v>
      </c>
      <c r="R141" s="8">
        <f>SUMPRODUCT(SUMIFS(TaxableValuation[Taxable Gross],TaxableValuation[Dist],$C141:$E141,TaxableValuation[Tif_NonTIF],$A$4))</f>
        <v>26113800</v>
      </c>
      <c r="S141" s="8">
        <f>SUMPRODUCT(SUMIFS(TaxableValuation[Taxable Military Exempt],TaxableValuation[Dist],$C141:$E141,TaxableValuation[Tif_NonTIF],$A$4))</f>
        <v>0</v>
      </c>
      <c r="T141" s="8">
        <f>SUMPRODUCT(SUMIFS(TaxableValuation[Taxable Homestead Exempt],TaxableValuation[Dist],$C141:$E141,TaxableValuation[Tif_NonTIF],$A$4))</f>
        <v>0</v>
      </c>
      <c r="U141" s="8">
        <f>SUMPRODUCT(SUMIFS(TaxableValuation[Taxable Net],TaxableValuation[Dist],$C141:$E141,TaxableValuation[Tif_NonTIF],$A$4))</f>
        <v>26113800</v>
      </c>
      <c r="V141" s="8">
        <f>SUMPRODUCT(SUMIFS(TaxableValuation[Taxable Gas &amp; Elec Utilities],TaxableValuation[Dist],$C141:$E141,TaxableValuation[Tif_NonTIF],$A$4))</f>
        <v>0</v>
      </c>
      <c r="W141" s="8">
        <f t="shared" si="2"/>
        <v>26113800</v>
      </c>
    </row>
    <row r="142" spans="1:23" x14ac:dyDescent="0.25">
      <c r="A142">
        <f>'Assessed Non-TIF_Combined'!A142</f>
        <v>2026</v>
      </c>
      <c r="B142" t="str">
        <f>'Assessed Non-TIF_Combined'!B142</f>
        <v>01</v>
      </c>
      <c r="C142" t="str">
        <f>'Assessed Non-TIF_Combined'!C142</f>
        <v>3029</v>
      </c>
      <c r="D142" t="str">
        <f>'Assessed Non-TIF_Combined'!D142</f>
        <v/>
      </c>
      <c r="E142" t="str">
        <f>'Assessed Non-TIF_Combined'!E142</f>
        <v/>
      </c>
      <c r="F142" t="str">
        <f>'Assessed Non-TIF_Combined'!F142</f>
        <v>3029</v>
      </c>
      <c r="G142" t="str">
        <f>'Assessed Non-TIF_Combined'!G142</f>
        <v>Howard-Winneshiek</v>
      </c>
      <c r="H142" s="8">
        <f>SUMPRODUCT(SUMIFS(TaxableValuation[Taxable Residential],TaxableValuation[Dist],$C142:$E142,TaxableValuation[Tif_NonTIF],$A$4))</f>
        <v>2740417</v>
      </c>
      <c r="I142" s="8">
        <f>SUMPRODUCT(SUMIFS(TaxableValuation[Taxable Ag Land],TaxableValuation[Dist],$C142:$E142,TaxableValuation[Tif_NonTIF],$A$4))</f>
        <v>0</v>
      </c>
      <c r="J142" s="8">
        <f>SUMPRODUCT(SUMIFS(TaxableValuation[Taxable Ag Building],TaxableValuation[Dist],$C142:$E142,TaxableValuation[Tif_NonTIF],$A$4))</f>
        <v>0</v>
      </c>
      <c r="K142" s="8">
        <f>SUMPRODUCT(SUMIFS(TaxableValuation[Taxable Commercial],TaxableValuation[Dist],$C142:$E142,TaxableValuation[Tif_NonTIF],$A$4))</f>
        <v>2408175</v>
      </c>
      <c r="L142" s="8">
        <f>SUMPRODUCT(SUMIFS(TaxableValuation[Taxable Industrial],TaxableValuation[Dist],$C142:$E142,TaxableValuation[Tif_NonTIF],$A$4))</f>
        <v>0</v>
      </c>
      <c r="M142" s="8">
        <f>SUMPRODUCT(SUMIFS(TaxableValuation[Taxable Reserved],TaxableValuation[Dist],$C142:$E142,TaxableValuation[Tif_NonTIF],$A$4))</f>
        <v>0</v>
      </c>
      <c r="N142" s="8">
        <f>SUMPRODUCT(SUMIFS(TaxableValuation[Taxable Reserved2],TaxableValuation[Dist],$C142:$E142,TaxableValuation[Tif_NonTIF],$A$4))</f>
        <v>0</v>
      </c>
      <c r="O142" s="8">
        <f>SUMPRODUCT(SUMIFS(TaxableValuation[Taxable Railroads],TaxableValuation[Dist],$C142:$E142,TaxableValuation[Tif_NonTIF],$A$4))</f>
        <v>0</v>
      </c>
      <c r="P142" s="8">
        <f>SUMPRODUCT(SUMIFS(TaxableValuation[Taxable Utilities],TaxableValuation[Dist],$C142:$E142,TaxableValuation[Tif_NonTIF],$A$4))</f>
        <v>0</v>
      </c>
      <c r="Q142" s="8">
        <f>SUMPRODUCT(SUMIFS(TaxableValuation[Taxable Other],TaxableValuation[Dist],$C142:$E142,TaxableValuation[Tif_NonTIF],$A$4))</f>
        <v>0</v>
      </c>
      <c r="R142" s="8">
        <f>SUMPRODUCT(SUMIFS(TaxableValuation[Taxable Gross],TaxableValuation[Dist],$C142:$E142,TaxableValuation[Tif_NonTIF],$A$4))</f>
        <v>5148592</v>
      </c>
      <c r="S142" s="8">
        <f>SUMPRODUCT(SUMIFS(TaxableValuation[Taxable Military Exempt],TaxableValuation[Dist],$C142:$E142,TaxableValuation[Tif_NonTIF],$A$4))</f>
        <v>0</v>
      </c>
      <c r="T142" s="8">
        <f>SUMPRODUCT(SUMIFS(TaxableValuation[Taxable Homestead Exempt],TaxableValuation[Dist],$C142:$E142,TaxableValuation[Tif_NonTIF],$A$4))</f>
        <v>0</v>
      </c>
      <c r="U142" s="8">
        <f>SUMPRODUCT(SUMIFS(TaxableValuation[Taxable Net],TaxableValuation[Dist],$C142:$E142,TaxableValuation[Tif_NonTIF],$A$4))</f>
        <v>5148592</v>
      </c>
      <c r="V142" s="8">
        <f>SUMPRODUCT(SUMIFS(TaxableValuation[Taxable Gas &amp; Elec Utilities],TaxableValuation[Dist],$C142:$E142,TaxableValuation[Tif_NonTIF],$A$4))</f>
        <v>0</v>
      </c>
      <c r="W142" s="8">
        <f t="shared" si="2"/>
        <v>5148592</v>
      </c>
    </row>
    <row r="143" spans="1:23" x14ac:dyDescent="0.25">
      <c r="A143">
        <f>'Assessed Non-TIF_Combined'!A143</f>
        <v>2026</v>
      </c>
      <c r="B143" t="str">
        <f>'Assessed Non-TIF_Combined'!B143</f>
        <v>07</v>
      </c>
      <c r="C143" t="str">
        <f>'Assessed Non-TIF_Combined'!C143</f>
        <v>3033</v>
      </c>
      <c r="D143" t="str">
        <f>'Assessed Non-TIF_Combined'!D143</f>
        <v/>
      </c>
      <c r="E143" t="str">
        <f>'Assessed Non-TIF_Combined'!E143</f>
        <v/>
      </c>
      <c r="F143" t="str">
        <f>'Assessed Non-TIF_Combined'!F143</f>
        <v>3033</v>
      </c>
      <c r="G143" t="str">
        <f>'Assessed Non-TIF_Combined'!G143</f>
        <v>Hubbard-Radcliffe</v>
      </c>
      <c r="H143" s="8">
        <f>SUMPRODUCT(SUMIFS(TaxableValuation[Taxable Residential],TaxableValuation[Dist],$C143:$E143,TaxableValuation[Tif_NonTIF],$A$4))</f>
        <v>3056220</v>
      </c>
      <c r="I143" s="8">
        <f>SUMPRODUCT(SUMIFS(TaxableValuation[Taxable Ag Land],TaxableValuation[Dist],$C143:$E143,TaxableValuation[Tif_NonTIF],$A$4))</f>
        <v>0</v>
      </c>
      <c r="J143" s="8">
        <f>SUMPRODUCT(SUMIFS(TaxableValuation[Taxable Ag Building],TaxableValuation[Dist],$C143:$E143,TaxableValuation[Tif_NonTIF],$A$4))</f>
        <v>0</v>
      </c>
      <c r="K143" s="8">
        <f>SUMPRODUCT(SUMIFS(TaxableValuation[Taxable Commercial],TaxableValuation[Dist],$C143:$E143,TaxableValuation[Tif_NonTIF],$A$4))</f>
        <v>1053647</v>
      </c>
      <c r="L143" s="8">
        <f>SUMPRODUCT(SUMIFS(TaxableValuation[Taxable Industrial],TaxableValuation[Dist],$C143:$E143,TaxableValuation[Tif_NonTIF],$A$4))</f>
        <v>1903970</v>
      </c>
      <c r="M143" s="8">
        <f>SUMPRODUCT(SUMIFS(TaxableValuation[Taxable Reserved],TaxableValuation[Dist],$C143:$E143,TaxableValuation[Tif_NonTIF],$A$4))</f>
        <v>0</v>
      </c>
      <c r="N143" s="8">
        <f>SUMPRODUCT(SUMIFS(TaxableValuation[Taxable Reserved2],TaxableValuation[Dist],$C143:$E143,TaxableValuation[Tif_NonTIF],$A$4))</f>
        <v>0</v>
      </c>
      <c r="O143" s="8">
        <f>SUMPRODUCT(SUMIFS(TaxableValuation[Taxable Railroads],TaxableValuation[Dist],$C143:$E143,TaxableValuation[Tif_NonTIF],$A$4))</f>
        <v>0</v>
      </c>
      <c r="P143" s="8">
        <f>SUMPRODUCT(SUMIFS(TaxableValuation[Taxable Utilities],TaxableValuation[Dist],$C143:$E143,TaxableValuation[Tif_NonTIF],$A$4))</f>
        <v>0</v>
      </c>
      <c r="Q143" s="8">
        <f>SUMPRODUCT(SUMIFS(TaxableValuation[Taxable Other],TaxableValuation[Dist],$C143:$E143,TaxableValuation[Tif_NonTIF],$A$4))</f>
        <v>0</v>
      </c>
      <c r="R143" s="8">
        <f>SUMPRODUCT(SUMIFS(TaxableValuation[Taxable Gross],TaxableValuation[Dist],$C143:$E143,TaxableValuation[Tif_NonTIF],$A$4))</f>
        <v>6013837</v>
      </c>
      <c r="S143" s="8">
        <f>SUMPRODUCT(SUMIFS(TaxableValuation[Taxable Military Exempt],TaxableValuation[Dist],$C143:$E143,TaxableValuation[Tif_NonTIF],$A$4))</f>
        <v>0</v>
      </c>
      <c r="T143" s="8">
        <f>SUMPRODUCT(SUMIFS(TaxableValuation[Taxable Homestead Exempt],TaxableValuation[Dist],$C143:$E143,TaxableValuation[Tif_NonTIF],$A$4))</f>
        <v>0</v>
      </c>
      <c r="U143" s="8">
        <f>SUMPRODUCT(SUMIFS(TaxableValuation[Taxable Net],TaxableValuation[Dist],$C143:$E143,TaxableValuation[Tif_NonTIF],$A$4))</f>
        <v>6013837</v>
      </c>
      <c r="V143" s="8">
        <f>SUMPRODUCT(SUMIFS(TaxableValuation[Taxable Gas &amp; Elec Utilities],TaxableValuation[Dist],$C143:$E143,TaxableValuation[Tif_NonTIF],$A$4))</f>
        <v>0</v>
      </c>
      <c r="W143" s="8">
        <f t="shared" si="2"/>
        <v>6013837</v>
      </c>
    </row>
    <row r="144" spans="1:23" x14ac:dyDescent="0.25">
      <c r="A144">
        <f>'Assessed Non-TIF_Combined'!A144</f>
        <v>2026</v>
      </c>
      <c r="B144" t="str">
        <f>'Assessed Non-TIF_Combined'!B144</f>
        <v>07</v>
      </c>
      <c r="C144" t="str">
        <f>'Assessed Non-TIF_Combined'!C144</f>
        <v>3042</v>
      </c>
      <c r="D144" t="str">
        <f>'Assessed Non-TIF_Combined'!D144</f>
        <v/>
      </c>
      <c r="E144" t="str">
        <f>'Assessed Non-TIF_Combined'!E144</f>
        <v/>
      </c>
      <c r="F144" t="str">
        <f>'Assessed Non-TIF_Combined'!F144</f>
        <v>3042</v>
      </c>
      <c r="G144" t="str">
        <f>'Assessed Non-TIF_Combined'!G144</f>
        <v>Hudson</v>
      </c>
      <c r="H144" s="8">
        <f>SUMPRODUCT(SUMIFS(TaxableValuation[Taxable Residential],TaxableValuation[Dist],$C144:$E144,TaxableValuation[Tif_NonTIF],$A$4))</f>
        <v>32653819</v>
      </c>
      <c r="I144" s="8">
        <f>SUMPRODUCT(SUMIFS(TaxableValuation[Taxable Ag Land],TaxableValuation[Dist],$C144:$E144,TaxableValuation[Tif_NonTIF],$A$4))</f>
        <v>0</v>
      </c>
      <c r="J144" s="8">
        <f>SUMPRODUCT(SUMIFS(TaxableValuation[Taxable Ag Building],TaxableValuation[Dist],$C144:$E144,TaxableValuation[Tif_NonTIF],$A$4))</f>
        <v>0</v>
      </c>
      <c r="K144" s="8">
        <f>SUMPRODUCT(SUMIFS(TaxableValuation[Taxable Commercial],TaxableValuation[Dist],$C144:$E144,TaxableValuation[Tif_NonTIF],$A$4))</f>
        <v>30663275</v>
      </c>
      <c r="L144" s="8">
        <f>SUMPRODUCT(SUMIFS(TaxableValuation[Taxable Industrial],TaxableValuation[Dist],$C144:$E144,TaxableValuation[Tif_NonTIF],$A$4))</f>
        <v>813056</v>
      </c>
      <c r="M144" s="8">
        <f>SUMPRODUCT(SUMIFS(TaxableValuation[Taxable Reserved],TaxableValuation[Dist],$C144:$E144,TaxableValuation[Tif_NonTIF],$A$4))</f>
        <v>0</v>
      </c>
      <c r="N144" s="8">
        <f>SUMPRODUCT(SUMIFS(TaxableValuation[Taxable Reserved2],TaxableValuation[Dist],$C144:$E144,TaxableValuation[Tif_NonTIF],$A$4))</f>
        <v>0</v>
      </c>
      <c r="O144" s="8">
        <f>SUMPRODUCT(SUMIFS(TaxableValuation[Taxable Railroads],TaxableValuation[Dist],$C144:$E144,TaxableValuation[Tif_NonTIF],$A$4))</f>
        <v>0</v>
      </c>
      <c r="P144" s="8">
        <f>SUMPRODUCT(SUMIFS(TaxableValuation[Taxable Utilities],TaxableValuation[Dist],$C144:$E144,TaxableValuation[Tif_NonTIF],$A$4))</f>
        <v>0</v>
      </c>
      <c r="Q144" s="8">
        <f>SUMPRODUCT(SUMIFS(TaxableValuation[Taxable Other],TaxableValuation[Dist],$C144:$E144,TaxableValuation[Tif_NonTIF],$A$4))</f>
        <v>0</v>
      </c>
      <c r="R144" s="8">
        <f>SUMPRODUCT(SUMIFS(TaxableValuation[Taxable Gross],TaxableValuation[Dist],$C144:$E144,TaxableValuation[Tif_NonTIF],$A$4))</f>
        <v>64130150</v>
      </c>
      <c r="S144" s="8">
        <f>SUMPRODUCT(SUMIFS(TaxableValuation[Taxable Military Exempt],TaxableValuation[Dist],$C144:$E144,TaxableValuation[Tif_NonTIF],$A$4))</f>
        <v>4000</v>
      </c>
      <c r="T144" s="8">
        <f>SUMPRODUCT(SUMIFS(TaxableValuation[Taxable Homestead Exempt],TaxableValuation[Dist],$C144:$E144,TaxableValuation[Tif_NonTIF],$A$4))</f>
        <v>6500</v>
      </c>
      <c r="U144" s="8">
        <f>SUMPRODUCT(SUMIFS(TaxableValuation[Taxable Net],TaxableValuation[Dist],$C144:$E144,TaxableValuation[Tif_NonTIF],$A$4))</f>
        <v>64119650</v>
      </c>
      <c r="V144" s="8">
        <f>SUMPRODUCT(SUMIFS(TaxableValuation[Taxable Gas &amp; Elec Utilities],TaxableValuation[Dist],$C144:$E144,TaxableValuation[Tif_NonTIF],$A$4))</f>
        <v>0</v>
      </c>
      <c r="W144" s="8">
        <f t="shared" si="2"/>
        <v>64119650</v>
      </c>
    </row>
    <row r="145" spans="1:23" x14ac:dyDescent="0.25">
      <c r="A145">
        <f>'Assessed Non-TIF_Combined'!A145</f>
        <v>2026</v>
      </c>
      <c r="B145" t="str">
        <f>'Assessed Non-TIF_Combined'!B145</f>
        <v>05</v>
      </c>
      <c r="C145" t="str">
        <f>'Assessed Non-TIF_Combined'!C145</f>
        <v>3060</v>
      </c>
      <c r="D145" t="str">
        <f>'Assessed Non-TIF_Combined'!D145</f>
        <v/>
      </c>
      <c r="E145" t="str">
        <f>'Assessed Non-TIF_Combined'!E145</f>
        <v/>
      </c>
      <c r="F145" t="str">
        <f>'Assessed Non-TIF_Combined'!F145</f>
        <v>3060</v>
      </c>
      <c r="G145" t="str">
        <f>'Assessed Non-TIF_Combined'!G145</f>
        <v>Humboldt</v>
      </c>
      <c r="H145" s="8">
        <f>SUMPRODUCT(SUMIFS(TaxableValuation[Taxable Residential],TaxableValuation[Dist],$C145:$E145,TaxableValuation[Tif_NonTIF],$A$4))</f>
        <v>13189630</v>
      </c>
      <c r="I145" s="8">
        <f>SUMPRODUCT(SUMIFS(TaxableValuation[Taxable Ag Land],TaxableValuation[Dist],$C145:$E145,TaxableValuation[Tif_NonTIF],$A$4))</f>
        <v>46566</v>
      </c>
      <c r="J145" s="8">
        <f>SUMPRODUCT(SUMIFS(TaxableValuation[Taxable Ag Building],TaxableValuation[Dist],$C145:$E145,TaxableValuation[Tif_NonTIF],$A$4))</f>
        <v>0</v>
      </c>
      <c r="K145" s="8">
        <f>SUMPRODUCT(SUMIFS(TaxableValuation[Taxable Commercial],TaxableValuation[Dist],$C145:$E145,TaxableValuation[Tif_NonTIF],$A$4))</f>
        <v>17203845</v>
      </c>
      <c r="L145" s="8">
        <f>SUMPRODUCT(SUMIFS(TaxableValuation[Taxable Industrial],TaxableValuation[Dist],$C145:$E145,TaxableValuation[Tif_NonTIF],$A$4))</f>
        <v>1537170</v>
      </c>
      <c r="M145" s="8">
        <f>SUMPRODUCT(SUMIFS(TaxableValuation[Taxable Reserved],TaxableValuation[Dist],$C145:$E145,TaxableValuation[Tif_NonTIF],$A$4))</f>
        <v>0</v>
      </c>
      <c r="N145" s="8">
        <f>SUMPRODUCT(SUMIFS(TaxableValuation[Taxable Reserved2],TaxableValuation[Dist],$C145:$E145,TaxableValuation[Tif_NonTIF],$A$4))</f>
        <v>0</v>
      </c>
      <c r="O145" s="8">
        <f>SUMPRODUCT(SUMIFS(TaxableValuation[Taxable Railroads],TaxableValuation[Dist],$C145:$E145,TaxableValuation[Tif_NonTIF],$A$4))</f>
        <v>0</v>
      </c>
      <c r="P145" s="8">
        <f>SUMPRODUCT(SUMIFS(TaxableValuation[Taxable Utilities],TaxableValuation[Dist],$C145:$E145,TaxableValuation[Tif_NonTIF],$A$4))</f>
        <v>0</v>
      </c>
      <c r="Q145" s="8">
        <f>SUMPRODUCT(SUMIFS(TaxableValuation[Taxable Other],TaxableValuation[Dist],$C145:$E145,TaxableValuation[Tif_NonTIF],$A$4))</f>
        <v>0</v>
      </c>
      <c r="R145" s="8">
        <f>SUMPRODUCT(SUMIFS(TaxableValuation[Taxable Gross],TaxableValuation[Dist],$C145:$E145,TaxableValuation[Tif_NonTIF],$A$4))</f>
        <v>31977211</v>
      </c>
      <c r="S145" s="8">
        <f>SUMPRODUCT(SUMIFS(TaxableValuation[Taxable Military Exempt],TaxableValuation[Dist],$C145:$E145,TaxableValuation[Tif_NonTIF],$A$4))</f>
        <v>0</v>
      </c>
      <c r="T145" s="8">
        <f>SUMPRODUCT(SUMIFS(TaxableValuation[Taxable Homestead Exempt],TaxableValuation[Dist],$C145:$E145,TaxableValuation[Tif_NonTIF],$A$4))</f>
        <v>0</v>
      </c>
      <c r="U145" s="8">
        <f>SUMPRODUCT(SUMIFS(TaxableValuation[Taxable Net],TaxableValuation[Dist],$C145:$E145,TaxableValuation[Tif_NonTIF],$A$4))</f>
        <v>31977211</v>
      </c>
      <c r="V145" s="8">
        <f>SUMPRODUCT(SUMIFS(TaxableValuation[Taxable Gas &amp; Elec Utilities],TaxableValuation[Dist],$C145:$E145,TaxableValuation[Tif_NonTIF],$A$4))</f>
        <v>0</v>
      </c>
      <c r="W145" s="8">
        <f t="shared" si="2"/>
        <v>31977211</v>
      </c>
    </row>
    <row r="146" spans="1:23" x14ac:dyDescent="0.25">
      <c r="A146">
        <f>'Assessed Non-TIF_Combined'!A146</f>
        <v>2026</v>
      </c>
      <c r="B146" t="str">
        <f>'Assessed Non-TIF_Combined'!B146</f>
        <v>13</v>
      </c>
      <c r="C146" t="str">
        <f>'Assessed Non-TIF_Combined'!C146</f>
        <v>3168</v>
      </c>
      <c r="D146" t="str">
        <f>'Assessed Non-TIF_Combined'!D146</f>
        <v/>
      </c>
      <c r="E146" t="str">
        <f>'Assessed Non-TIF_Combined'!E146</f>
        <v/>
      </c>
      <c r="F146" t="str">
        <f>'Assessed Non-TIF_Combined'!F146</f>
        <v>3168</v>
      </c>
      <c r="G146" t="str">
        <f>'Assessed Non-TIF_Combined'!G146</f>
        <v>IKM-Manning</v>
      </c>
      <c r="H146" s="8">
        <f>SUMPRODUCT(SUMIFS(TaxableValuation[Taxable Residential],TaxableValuation[Dist],$C146:$E146,TaxableValuation[Tif_NonTIF],$A$4))</f>
        <v>1645746</v>
      </c>
      <c r="I146" s="8">
        <f>SUMPRODUCT(SUMIFS(TaxableValuation[Taxable Ag Land],TaxableValuation[Dist],$C146:$E146,TaxableValuation[Tif_NonTIF],$A$4))</f>
        <v>1217898</v>
      </c>
      <c r="J146" s="8">
        <f>SUMPRODUCT(SUMIFS(TaxableValuation[Taxable Ag Building],TaxableValuation[Dist],$C146:$E146,TaxableValuation[Tif_NonTIF],$A$4))</f>
        <v>5154444</v>
      </c>
      <c r="K146" s="8">
        <f>SUMPRODUCT(SUMIFS(TaxableValuation[Taxable Commercial],TaxableValuation[Dist],$C146:$E146,TaxableValuation[Tif_NonTIF],$A$4))</f>
        <v>1171630</v>
      </c>
      <c r="L146" s="8">
        <f>SUMPRODUCT(SUMIFS(TaxableValuation[Taxable Industrial],TaxableValuation[Dist],$C146:$E146,TaxableValuation[Tif_NonTIF],$A$4))</f>
        <v>6119196</v>
      </c>
      <c r="M146" s="8">
        <f>SUMPRODUCT(SUMIFS(TaxableValuation[Taxable Reserved],TaxableValuation[Dist],$C146:$E146,TaxableValuation[Tif_NonTIF],$A$4))</f>
        <v>0</v>
      </c>
      <c r="N146" s="8">
        <f>SUMPRODUCT(SUMIFS(TaxableValuation[Taxable Reserved2],TaxableValuation[Dist],$C146:$E146,TaxableValuation[Tif_NonTIF],$A$4))</f>
        <v>0</v>
      </c>
      <c r="O146" s="8">
        <f>SUMPRODUCT(SUMIFS(TaxableValuation[Taxable Railroads],TaxableValuation[Dist],$C146:$E146,TaxableValuation[Tif_NonTIF],$A$4))</f>
        <v>0</v>
      </c>
      <c r="P146" s="8">
        <f>SUMPRODUCT(SUMIFS(TaxableValuation[Taxable Utilities],TaxableValuation[Dist],$C146:$E146,TaxableValuation[Tif_NonTIF],$A$4))</f>
        <v>0</v>
      </c>
      <c r="Q146" s="8">
        <f>SUMPRODUCT(SUMIFS(TaxableValuation[Taxable Other],TaxableValuation[Dist],$C146:$E146,TaxableValuation[Tif_NonTIF],$A$4))</f>
        <v>0</v>
      </c>
      <c r="R146" s="8">
        <f>SUMPRODUCT(SUMIFS(TaxableValuation[Taxable Gross],TaxableValuation[Dist],$C146:$E146,TaxableValuation[Tif_NonTIF],$A$4))</f>
        <v>15308914</v>
      </c>
      <c r="S146" s="8">
        <f>SUMPRODUCT(SUMIFS(TaxableValuation[Taxable Military Exempt],TaxableValuation[Dist],$C146:$E146,TaxableValuation[Tif_NonTIF],$A$4))</f>
        <v>0</v>
      </c>
      <c r="T146" s="8">
        <f>SUMPRODUCT(SUMIFS(TaxableValuation[Taxable Homestead Exempt],TaxableValuation[Dist],$C146:$E146,TaxableValuation[Tif_NonTIF],$A$4))</f>
        <v>0</v>
      </c>
      <c r="U146" s="8">
        <f>SUMPRODUCT(SUMIFS(TaxableValuation[Taxable Net],TaxableValuation[Dist],$C146:$E146,TaxableValuation[Tif_NonTIF],$A$4))</f>
        <v>15308914</v>
      </c>
      <c r="V146" s="8">
        <f>SUMPRODUCT(SUMIFS(TaxableValuation[Taxable Gas &amp; Elec Utilities],TaxableValuation[Dist],$C146:$E146,TaxableValuation[Tif_NonTIF],$A$4))</f>
        <v>0</v>
      </c>
      <c r="W146" s="8">
        <f t="shared" si="2"/>
        <v>15308914</v>
      </c>
    </row>
    <row r="147" spans="1:23" x14ac:dyDescent="0.25">
      <c r="A147">
        <f>'Assessed Non-TIF_Combined'!A147</f>
        <v>2026</v>
      </c>
      <c r="B147" t="str">
        <f>'Assessed Non-TIF_Combined'!B147</f>
        <v>07</v>
      </c>
      <c r="C147" t="str">
        <f>'Assessed Non-TIF_Combined'!C147</f>
        <v>3105</v>
      </c>
      <c r="D147" t="str">
        <f>'Assessed Non-TIF_Combined'!D147</f>
        <v/>
      </c>
      <c r="E147" t="str">
        <f>'Assessed Non-TIF_Combined'!E147</f>
        <v/>
      </c>
      <c r="F147" t="str">
        <f>'Assessed Non-TIF_Combined'!F147</f>
        <v>3105</v>
      </c>
      <c r="G147" t="str">
        <f>'Assessed Non-TIF_Combined'!G147</f>
        <v>Independence</v>
      </c>
      <c r="H147" s="8">
        <f>SUMPRODUCT(SUMIFS(TaxableValuation[Taxable Residential],TaxableValuation[Dist],$C147:$E147,TaxableValuation[Tif_NonTIF],$A$4))</f>
        <v>16443076</v>
      </c>
      <c r="I147" s="8">
        <f>SUMPRODUCT(SUMIFS(TaxableValuation[Taxable Ag Land],TaxableValuation[Dist],$C147:$E147,TaxableValuation[Tif_NonTIF],$A$4))</f>
        <v>0</v>
      </c>
      <c r="J147" s="8">
        <f>SUMPRODUCT(SUMIFS(TaxableValuation[Taxable Ag Building],TaxableValuation[Dist],$C147:$E147,TaxableValuation[Tif_NonTIF],$A$4))</f>
        <v>0</v>
      </c>
      <c r="K147" s="8">
        <f>SUMPRODUCT(SUMIFS(TaxableValuation[Taxable Commercial],TaxableValuation[Dist],$C147:$E147,TaxableValuation[Tif_NonTIF],$A$4))</f>
        <v>11634798</v>
      </c>
      <c r="L147" s="8">
        <f>SUMPRODUCT(SUMIFS(TaxableValuation[Taxable Industrial],TaxableValuation[Dist],$C147:$E147,TaxableValuation[Tif_NonTIF],$A$4))</f>
        <v>3060338</v>
      </c>
      <c r="M147" s="8">
        <f>SUMPRODUCT(SUMIFS(TaxableValuation[Taxable Reserved],TaxableValuation[Dist],$C147:$E147,TaxableValuation[Tif_NonTIF],$A$4))</f>
        <v>0</v>
      </c>
      <c r="N147" s="8">
        <f>SUMPRODUCT(SUMIFS(TaxableValuation[Taxable Reserved2],TaxableValuation[Dist],$C147:$E147,TaxableValuation[Tif_NonTIF],$A$4))</f>
        <v>0</v>
      </c>
      <c r="O147" s="8">
        <f>SUMPRODUCT(SUMIFS(TaxableValuation[Taxable Railroads],TaxableValuation[Dist],$C147:$E147,TaxableValuation[Tif_NonTIF],$A$4))</f>
        <v>0</v>
      </c>
      <c r="P147" s="8">
        <f>SUMPRODUCT(SUMIFS(TaxableValuation[Taxable Utilities],TaxableValuation[Dist],$C147:$E147,TaxableValuation[Tif_NonTIF],$A$4))</f>
        <v>0</v>
      </c>
      <c r="Q147" s="8">
        <f>SUMPRODUCT(SUMIFS(TaxableValuation[Taxable Other],TaxableValuation[Dist],$C147:$E147,TaxableValuation[Tif_NonTIF],$A$4))</f>
        <v>0</v>
      </c>
      <c r="R147" s="8">
        <f>SUMPRODUCT(SUMIFS(TaxableValuation[Taxable Gross],TaxableValuation[Dist],$C147:$E147,TaxableValuation[Tif_NonTIF],$A$4))</f>
        <v>31138212</v>
      </c>
      <c r="S147" s="8">
        <f>SUMPRODUCT(SUMIFS(TaxableValuation[Taxable Military Exempt],TaxableValuation[Dist],$C147:$E147,TaxableValuation[Tif_NonTIF],$A$4))</f>
        <v>0</v>
      </c>
      <c r="T147" s="8">
        <f>SUMPRODUCT(SUMIFS(TaxableValuation[Taxable Homestead Exempt],TaxableValuation[Dist],$C147:$E147,TaxableValuation[Tif_NonTIF],$A$4))</f>
        <v>0</v>
      </c>
      <c r="U147" s="8">
        <f>SUMPRODUCT(SUMIFS(TaxableValuation[Taxable Net],TaxableValuation[Dist],$C147:$E147,TaxableValuation[Tif_NonTIF],$A$4))</f>
        <v>31138212</v>
      </c>
      <c r="V147" s="8">
        <f>SUMPRODUCT(SUMIFS(TaxableValuation[Taxable Gas &amp; Elec Utilities],TaxableValuation[Dist],$C147:$E147,TaxableValuation[Tif_NonTIF],$A$4))</f>
        <v>0</v>
      </c>
      <c r="W147" s="8">
        <f t="shared" si="2"/>
        <v>31138212</v>
      </c>
    </row>
    <row r="148" spans="1:23" x14ac:dyDescent="0.25">
      <c r="A148">
        <f>'Assessed Non-TIF_Combined'!A148</f>
        <v>2026</v>
      </c>
      <c r="B148" t="str">
        <f>'Assessed Non-TIF_Combined'!B148</f>
        <v>11</v>
      </c>
      <c r="C148" t="str">
        <f>'Assessed Non-TIF_Combined'!C148</f>
        <v>3114</v>
      </c>
      <c r="D148" t="str">
        <f>'Assessed Non-TIF_Combined'!D148</f>
        <v/>
      </c>
      <c r="E148" t="str">
        <f>'Assessed Non-TIF_Combined'!E148</f>
        <v/>
      </c>
      <c r="F148" t="str">
        <f>'Assessed Non-TIF_Combined'!F148</f>
        <v>3114</v>
      </c>
      <c r="G148" t="str">
        <f>'Assessed Non-TIF_Combined'!G148</f>
        <v>Indianola</v>
      </c>
      <c r="H148" s="8">
        <f>SUMPRODUCT(SUMIFS(TaxableValuation[Taxable Residential],TaxableValuation[Dist],$C148:$E148,TaxableValuation[Tif_NonTIF],$A$4))</f>
        <v>31249262</v>
      </c>
      <c r="I148" s="8">
        <f>SUMPRODUCT(SUMIFS(TaxableValuation[Taxable Ag Land],TaxableValuation[Dist],$C148:$E148,TaxableValuation[Tif_NonTIF],$A$4))</f>
        <v>62923</v>
      </c>
      <c r="J148" s="8">
        <f>SUMPRODUCT(SUMIFS(TaxableValuation[Taxable Ag Building],TaxableValuation[Dist],$C148:$E148,TaxableValuation[Tif_NonTIF],$A$4))</f>
        <v>1273</v>
      </c>
      <c r="K148" s="8">
        <f>SUMPRODUCT(SUMIFS(TaxableValuation[Taxable Commercial],TaxableValuation[Dist],$C148:$E148,TaxableValuation[Tif_NonTIF],$A$4))</f>
        <v>17970418</v>
      </c>
      <c r="L148" s="8">
        <f>SUMPRODUCT(SUMIFS(TaxableValuation[Taxable Industrial],TaxableValuation[Dist],$C148:$E148,TaxableValuation[Tif_NonTIF],$A$4))</f>
        <v>0</v>
      </c>
      <c r="M148" s="8">
        <f>SUMPRODUCT(SUMIFS(TaxableValuation[Taxable Reserved],TaxableValuation[Dist],$C148:$E148,TaxableValuation[Tif_NonTIF],$A$4))</f>
        <v>0</v>
      </c>
      <c r="N148" s="8">
        <f>SUMPRODUCT(SUMIFS(TaxableValuation[Taxable Reserved2],TaxableValuation[Dist],$C148:$E148,TaxableValuation[Tif_NonTIF],$A$4))</f>
        <v>0</v>
      </c>
      <c r="O148" s="8">
        <f>SUMPRODUCT(SUMIFS(TaxableValuation[Taxable Railroads],TaxableValuation[Dist],$C148:$E148,TaxableValuation[Tif_NonTIF],$A$4))</f>
        <v>0</v>
      </c>
      <c r="P148" s="8">
        <f>SUMPRODUCT(SUMIFS(TaxableValuation[Taxable Utilities],TaxableValuation[Dist],$C148:$E148,TaxableValuation[Tif_NonTIF],$A$4))</f>
        <v>0</v>
      </c>
      <c r="Q148" s="8">
        <f>SUMPRODUCT(SUMIFS(TaxableValuation[Taxable Other],TaxableValuation[Dist],$C148:$E148,TaxableValuation[Tif_NonTIF],$A$4))</f>
        <v>0</v>
      </c>
      <c r="R148" s="8">
        <f>SUMPRODUCT(SUMIFS(TaxableValuation[Taxable Gross],TaxableValuation[Dist],$C148:$E148,TaxableValuation[Tif_NonTIF],$A$4))</f>
        <v>49283876</v>
      </c>
      <c r="S148" s="8">
        <f>SUMPRODUCT(SUMIFS(TaxableValuation[Taxable Military Exempt],TaxableValuation[Dist],$C148:$E148,TaxableValuation[Tif_NonTIF],$A$4))</f>
        <v>0</v>
      </c>
      <c r="T148" s="8">
        <f>SUMPRODUCT(SUMIFS(TaxableValuation[Taxable Homestead Exempt],TaxableValuation[Dist],$C148:$E148,TaxableValuation[Tif_NonTIF],$A$4))</f>
        <v>0</v>
      </c>
      <c r="U148" s="8">
        <f>SUMPRODUCT(SUMIFS(TaxableValuation[Taxable Net],TaxableValuation[Dist],$C148:$E148,TaxableValuation[Tif_NonTIF],$A$4))</f>
        <v>49283876</v>
      </c>
      <c r="V148" s="8">
        <f>SUMPRODUCT(SUMIFS(TaxableValuation[Taxable Gas &amp; Elec Utilities],TaxableValuation[Dist],$C148:$E148,TaxableValuation[Tif_NonTIF],$A$4))</f>
        <v>0</v>
      </c>
      <c r="W148" s="8">
        <f t="shared" si="2"/>
        <v>49283876</v>
      </c>
    </row>
    <row r="149" spans="1:23" x14ac:dyDescent="0.25">
      <c r="A149">
        <f>'Assessed Non-TIF_Combined'!A149</f>
        <v>2026</v>
      </c>
      <c r="B149" t="str">
        <f>'Assessed Non-TIF_Combined'!B149</f>
        <v>11</v>
      </c>
      <c r="C149" t="str">
        <f>'Assessed Non-TIF_Combined'!C149</f>
        <v>3119</v>
      </c>
      <c r="D149" t="str">
        <f>'Assessed Non-TIF_Combined'!D149</f>
        <v/>
      </c>
      <c r="E149" t="str">
        <f>'Assessed Non-TIF_Combined'!E149</f>
        <v/>
      </c>
      <c r="F149" t="str">
        <f>'Assessed Non-TIF_Combined'!F149</f>
        <v>3119</v>
      </c>
      <c r="G149" t="str">
        <f>'Assessed Non-TIF_Combined'!G149</f>
        <v>Interstate 35</v>
      </c>
      <c r="H149" s="8">
        <f>SUMPRODUCT(SUMIFS(TaxableValuation[Taxable Residential],TaxableValuation[Dist],$C149:$E149,TaxableValuation[Tif_NonTIF],$A$4))</f>
        <v>0</v>
      </c>
      <c r="I149" s="8">
        <f>SUMPRODUCT(SUMIFS(TaxableValuation[Taxable Ag Land],TaxableValuation[Dist],$C149:$E149,TaxableValuation[Tif_NonTIF],$A$4))</f>
        <v>0</v>
      </c>
      <c r="J149" s="8">
        <f>SUMPRODUCT(SUMIFS(TaxableValuation[Taxable Ag Building],TaxableValuation[Dist],$C149:$E149,TaxableValuation[Tif_NonTIF],$A$4))</f>
        <v>0</v>
      </c>
      <c r="K149" s="8">
        <f>SUMPRODUCT(SUMIFS(TaxableValuation[Taxable Commercial],TaxableValuation[Dist],$C149:$E149,TaxableValuation[Tif_NonTIF],$A$4))</f>
        <v>0</v>
      </c>
      <c r="L149" s="8">
        <f>SUMPRODUCT(SUMIFS(TaxableValuation[Taxable Industrial],TaxableValuation[Dist],$C149:$E149,TaxableValuation[Tif_NonTIF],$A$4))</f>
        <v>0</v>
      </c>
      <c r="M149" s="8">
        <f>SUMPRODUCT(SUMIFS(TaxableValuation[Taxable Reserved],TaxableValuation[Dist],$C149:$E149,TaxableValuation[Tif_NonTIF],$A$4))</f>
        <v>0</v>
      </c>
      <c r="N149" s="8">
        <f>SUMPRODUCT(SUMIFS(TaxableValuation[Taxable Reserved2],TaxableValuation[Dist],$C149:$E149,TaxableValuation[Tif_NonTIF],$A$4))</f>
        <v>0</v>
      </c>
      <c r="O149" s="8">
        <f>SUMPRODUCT(SUMIFS(TaxableValuation[Taxable Railroads],TaxableValuation[Dist],$C149:$E149,TaxableValuation[Tif_NonTIF],$A$4))</f>
        <v>0</v>
      </c>
      <c r="P149" s="8">
        <f>SUMPRODUCT(SUMIFS(TaxableValuation[Taxable Utilities],TaxableValuation[Dist],$C149:$E149,TaxableValuation[Tif_NonTIF],$A$4))</f>
        <v>0</v>
      </c>
      <c r="Q149" s="8">
        <f>SUMPRODUCT(SUMIFS(TaxableValuation[Taxable Other],TaxableValuation[Dist],$C149:$E149,TaxableValuation[Tif_NonTIF],$A$4))</f>
        <v>0</v>
      </c>
      <c r="R149" s="8">
        <f>SUMPRODUCT(SUMIFS(TaxableValuation[Taxable Gross],TaxableValuation[Dist],$C149:$E149,TaxableValuation[Tif_NonTIF],$A$4))</f>
        <v>0</v>
      </c>
      <c r="S149" s="8">
        <f>SUMPRODUCT(SUMIFS(TaxableValuation[Taxable Military Exempt],TaxableValuation[Dist],$C149:$E149,TaxableValuation[Tif_NonTIF],$A$4))</f>
        <v>0</v>
      </c>
      <c r="T149" s="8">
        <f>SUMPRODUCT(SUMIFS(TaxableValuation[Taxable Homestead Exempt],TaxableValuation[Dist],$C149:$E149,TaxableValuation[Tif_NonTIF],$A$4))</f>
        <v>0</v>
      </c>
      <c r="U149" s="8">
        <f>SUMPRODUCT(SUMIFS(TaxableValuation[Taxable Net],TaxableValuation[Dist],$C149:$E149,TaxableValuation[Tif_NonTIF],$A$4))</f>
        <v>0</v>
      </c>
      <c r="V149" s="8">
        <f>SUMPRODUCT(SUMIFS(TaxableValuation[Taxable Gas &amp; Elec Utilities],TaxableValuation[Dist],$C149:$E149,TaxableValuation[Tif_NonTIF],$A$4))</f>
        <v>0</v>
      </c>
      <c r="W149" s="8">
        <f t="shared" si="2"/>
        <v>0</v>
      </c>
    </row>
    <row r="150" spans="1:23" x14ac:dyDescent="0.25">
      <c r="A150">
        <f>'Assessed Non-TIF_Combined'!A150</f>
        <v>2026</v>
      </c>
      <c r="B150" t="str">
        <f>'Assessed Non-TIF_Combined'!B150</f>
        <v>10</v>
      </c>
      <c r="C150" t="str">
        <f>'Assessed Non-TIF_Combined'!C150</f>
        <v>3141</v>
      </c>
      <c r="D150" t="str">
        <f>'Assessed Non-TIF_Combined'!D150</f>
        <v/>
      </c>
      <c r="E150" t="str">
        <f>'Assessed Non-TIF_Combined'!E150</f>
        <v/>
      </c>
      <c r="F150" t="str">
        <f>'Assessed Non-TIF_Combined'!F150</f>
        <v>3141</v>
      </c>
      <c r="G150" t="str">
        <f>'Assessed Non-TIF_Combined'!G150</f>
        <v>Iowa City</v>
      </c>
      <c r="H150" s="8">
        <f>SUMPRODUCT(SUMIFS(TaxableValuation[Taxable Residential],TaxableValuation[Dist],$C150:$E150,TaxableValuation[Tif_NonTIF],$A$4))</f>
        <v>248460454</v>
      </c>
      <c r="I150" s="8">
        <f>SUMPRODUCT(SUMIFS(TaxableValuation[Taxable Ag Land],TaxableValuation[Dist],$C150:$E150,TaxableValuation[Tif_NonTIF],$A$4))</f>
        <v>60879</v>
      </c>
      <c r="J150" s="8">
        <f>SUMPRODUCT(SUMIFS(TaxableValuation[Taxable Ag Building],TaxableValuation[Dist],$C150:$E150,TaxableValuation[Tif_NonTIF],$A$4))</f>
        <v>0</v>
      </c>
      <c r="K150" s="8">
        <f>SUMPRODUCT(SUMIFS(TaxableValuation[Taxable Commercial],TaxableValuation[Dist],$C150:$E150,TaxableValuation[Tif_NonTIF],$A$4))</f>
        <v>370951539</v>
      </c>
      <c r="L150" s="8">
        <f>SUMPRODUCT(SUMIFS(TaxableValuation[Taxable Industrial],TaxableValuation[Dist],$C150:$E150,TaxableValuation[Tif_NonTIF],$A$4))</f>
        <v>5522121</v>
      </c>
      <c r="M150" s="8">
        <f>SUMPRODUCT(SUMIFS(TaxableValuation[Taxable Reserved],TaxableValuation[Dist],$C150:$E150,TaxableValuation[Tif_NonTIF],$A$4))</f>
        <v>0</v>
      </c>
      <c r="N150" s="8">
        <f>SUMPRODUCT(SUMIFS(TaxableValuation[Taxable Reserved2],TaxableValuation[Dist],$C150:$E150,TaxableValuation[Tif_NonTIF],$A$4))</f>
        <v>0</v>
      </c>
      <c r="O150" s="8">
        <f>SUMPRODUCT(SUMIFS(TaxableValuation[Taxable Railroads],TaxableValuation[Dist],$C150:$E150,TaxableValuation[Tif_NonTIF],$A$4))</f>
        <v>0</v>
      </c>
      <c r="P150" s="8">
        <f>SUMPRODUCT(SUMIFS(TaxableValuation[Taxable Utilities],TaxableValuation[Dist],$C150:$E150,TaxableValuation[Tif_NonTIF],$A$4))</f>
        <v>0</v>
      </c>
      <c r="Q150" s="8">
        <f>SUMPRODUCT(SUMIFS(TaxableValuation[Taxable Other],TaxableValuation[Dist],$C150:$E150,TaxableValuation[Tif_NonTIF],$A$4))</f>
        <v>0</v>
      </c>
      <c r="R150" s="8">
        <f>SUMPRODUCT(SUMIFS(TaxableValuation[Taxable Gross],TaxableValuation[Dist],$C150:$E150,TaxableValuation[Tif_NonTIF],$A$4))</f>
        <v>624994993</v>
      </c>
      <c r="S150" s="8">
        <f>SUMPRODUCT(SUMIFS(TaxableValuation[Taxable Military Exempt],TaxableValuation[Dist],$C150:$E150,TaxableValuation[Tif_NonTIF],$A$4))</f>
        <v>84000</v>
      </c>
      <c r="T150" s="8">
        <f>SUMPRODUCT(SUMIFS(TaxableValuation[Taxable Homestead Exempt],TaxableValuation[Dist],$C150:$E150,TaxableValuation[Tif_NonTIF],$A$4))</f>
        <v>533000</v>
      </c>
      <c r="U150" s="8">
        <f>SUMPRODUCT(SUMIFS(TaxableValuation[Taxable Net],TaxableValuation[Dist],$C150:$E150,TaxableValuation[Tif_NonTIF],$A$4))</f>
        <v>624377993</v>
      </c>
      <c r="V150" s="8">
        <f>SUMPRODUCT(SUMIFS(TaxableValuation[Taxable Gas &amp; Elec Utilities],TaxableValuation[Dist],$C150:$E150,TaxableValuation[Tif_NonTIF],$A$4))</f>
        <v>0</v>
      </c>
      <c r="W150" s="8">
        <f t="shared" si="2"/>
        <v>624377993</v>
      </c>
    </row>
    <row r="151" spans="1:23" x14ac:dyDescent="0.25">
      <c r="A151">
        <f>'Assessed Non-TIF_Combined'!A151</f>
        <v>2026</v>
      </c>
      <c r="B151" t="str">
        <f>'Assessed Non-TIF_Combined'!B151</f>
        <v>07</v>
      </c>
      <c r="C151" t="str">
        <f>'Assessed Non-TIF_Combined'!C151</f>
        <v>3150</v>
      </c>
      <c r="D151" t="str">
        <f>'Assessed Non-TIF_Combined'!D151</f>
        <v/>
      </c>
      <c r="E151" t="str">
        <f>'Assessed Non-TIF_Combined'!E151</f>
        <v/>
      </c>
      <c r="F151" t="str">
        <f>'Assessed Non-TIF_Combined'!F151</f>
        <v>3150</v>
      </c>
      <c r="G151" t="str">
        <f>'Assessed Non-TIF_Combined'!G151</f>
        <v>Iowa Falls</v>
      </c>
      <c r="H151" s="8">
        <f>SUMPRODUCT(SUMIFS(TaxableValuation[Taxable Residential],TaxableValuation[Dist],$C151:$E151,TaxableValuation[Tif_NonTIF],$A$4))</f>
        <v>13302764</v>
      </c>
      <c r="I151" s="8">
        <f>SUMPRODUCT(SUMIFS(TaxableValuation[Taxable Ag Land],TaxableValuation[Dist],$C151:$E151,TaxableValuation[Tif_NonTIF],$A$4))</f>
        <v>0</v>
      </c>
      <c r="J151" s="8">
        <f>SUMPRODUCT(SUMIFS(TaxableValuation[Taxable Ag Building],TaxableValuation[Dist],$C151:$E151,TaxableValuation[Tif_NonTIF],$A$4))</f>
        <v>0</v>
      </c>
      <c r="K151" s="8">
        <f>SUMPRODUCT(SUMIFS(TaxableValuation[Taxable Commercial],TaxableValuation[Dist],$C151:$E151,TaxableValuation[Tif_NonTIF],$A$4))</f>
        <v>19886869</v>
      </c>
      <c r="L151" s="8">
        <f>SUMPRODUCT(SUMIFS(TaxableValuation[Taxable Industrial],TaxableValuation[Dist],$C151:$E151,TaxableValuation[Tif_NonTIF],$A$4))</f>
        <v>8279206</v>
      </c>
      <c r="M151" s="8">
        <f>SUMPRODUCT(SUMIFS(TaxableValuation[Taxable Reserved],TaxableValuation[Dist],$C151:$E151,TaxableValuation[Tif_NonTIF],$A$4))</f>
        <v>0</v>
      </c>
      <c r="N151" s="8">
        <f>SUMPRODUCT(SUMIFS(TaxableValuation[Taxable Reserved2],TaxableValuation[Dist],$C151:$E151,TaxableValuation[Tif_NonTIF],$A$4))</f>
        <v>0</v>
      </c>
      <c r="O151" s="8">
        <f>SUMPRODUCT(SUMIFS(TaxableValuation[Taxable Railroads],TaxableValuation[Dist],$C151:$E151,TaxableValuation[Tif_NonTIF],$A$4))</f>
        <v>0</v>
      </c>
      <c r="P151" s="8">
        <f>SUMPRODUCT(SUMIFS(TaxableValuation[Taxable Utilities],TaxableValuation[Dist],$C151:$E151,TaxableValuation[Tif_NonTIF],$A$4))</f>
        <v>0</v>
      </c>
      <c r="Q151" s="8">
        <f>SUMPRODUCT(SUMIFS(TaxableValuation[Taxable Other],TaxableValuation[Dist],$C151:$E151,TaxableValuation[Tif_NonTIF],$A$4))</f>
        <v>0</v>
      </c>
      <c r="R151" s="8">
        <f>SUMPRODUCT(SUMIFS(TaxableValuation[Taxable Gross],TaxableValuation[Dist],$C151:$E151,TaxableValuation[Tif_NonTIF],$A$4))</f>
        <v>41468839</v>
      </c>
      <c r="S151" s="8">
        <f>SUMPRODUCT(SUMIFS(TaxableValuation[Taxable Military Exempt],TaxableValuation[Dist],$C151:$E151,TaxableValuation[Tif_NonTIF],$A$4))</f>
        <v>0</v>
      </c>
      <c r="T151" s="8">
        <f>SUMPRODUCT(SUMIFS(TaxableValuation[Taxable Homestead Exempt],TaxableValuation[Dist],$C151:$E151,TaxableValuation[Tif_NonTIF],$A$4))</f>
        <v>0</v>
      </c>
      <c r="U151" s="8">
        <f>SUMPRODUCT(SUMIFS(TaxableValuation[Taxable Net],TaxableValuation[Dist],$C151:$E151,TaxableValuation[Tif_NonTIF],$A$4))</f>
        <v>41468839</v>
      </c>
      <c r="V151" s="8">
        <f>SUMPRODUCT(SUMIFS(TaxableValuation[Taxable Gas &amp; Elec Utilities],TaxableValuation[Dist],$C151:$E151,TaxableValuation[Tif_NonTIF],$A$4))</f>
        <v>0</v>
      </c>
      <c r="W151" s="8">
        <f t="shared" si="2"/>
        <v>41468839</v>
      </c>
    </row>
    <row r="152" spans="1:23" x14ac:dyDescent="0.25">
      <c r="A152">
        <f>'Assessed Non-TIF_Combined'!A152</f>
        <v>2026</v>
      </c>
      <c r="B152" t="str">
        <f>'Assessed Non-TIF_Combined'!B152</f>
        <v>10</v>
      </c>
      <c r="C152" t="str">
        <f>'Assessed Non-TIF_Combined'!C152</f>
        <v>3154</v>
      </c>
      <c r="D152" t="str">
        <f>'Assessed Non-TIF_Combined'!D152</f>
        <v/>
      </c>
      <c r="E152" t="str">
        <f>'Assessed Non-TIF_Combined'!E152</f>
        <v/>
      </c>
      <c r="F152" t="str">
        <f>'Assessed Non-TIF_Combined'!F152</f>
        <v>3154</v>
      </c>
      <c r="G152" t="str">
        <f>'Assessed Non-TIF_Combined'!G152</f>
        <v>Iowa Valley</v>
      </c>
      <c r="H152" s="8">
        <f>SUMPRODUCT(SUMIFS(TaxableValuation[Taxable Residential],TaxableValuation[Dist],$C152:$E152,TaxableValuation[Tif_NonTIF],$A$4))</f>
        <v>1581250</v>
      </c>
      <c r="I152" s="8">
        <f>SUMPRODUCT(SUMIFS(TaxableValuation[Taxable Ag Land],TaxableValuation[Dist],$C152:$E152,TaxableValuation[Tif_NonTIF],$A$4))</f>
        <v>73332</v>
      </c>
      <c r="J152" s="8">
        <f>SUMPRODUCT(SUMIFS(TaxableValuation[Taxable Ag Building],TaxableValuation[Dist],$C152:$E152,TaxableValuation[Tif_NonTIF],$A$4))</f>
        <v>0</v>
      </c>
      <c r="K152" s="8">
        <f>SUMPRODUCT(SUMIFS(TaxableValuation[Taxable Commercial],TaxableValuation[Dist],$C152:$E152,TaxableValuation[Tif_NonTIF],$A$4))</f>
        <v>5320598</v>
      </c>
      <c r="L152" s="8">
        <f>SUMPRODUCT(SUMIFS(TaxableValuation[Taxable Industrial],TaxableValuation[Dist],$C152:$E152,TaxableValuation[Tif_NonTIF],$A$4))</f>
        <v>14783010</v>
      </c>
      <c r="M152" s="8">
        <f>SUMPRODUCT(SUMIFS(TaxableValuation[Taxable Reserved],TaxableValuation[Dist],$C152:$E152,TaxableValuation[Tif_NonTIF],$A$4))</f>
        <v>0</v>
      </c>
      <c r="N152" s="8">
        <f>SUMPRODUCT(SUMIFS(TaxableValuation[Taxable Reserved2],TaxableValuation[Dist],$C152:$E152,TaxableValuation[Tif_NonTIF],$A$4))</f>
        <v>0</v>
      </c>
      <c r="O152" s="8">
        <f>SUMPRODUCT(SUMIFS(TaxableValuation[Taxable Railroads],TaxableValuation[Dist],$C152:$E152,TaxableValuation[Tif_NonTIF],$A$4))</f>
        <v>0</v>
      </c>
      <c r="P152" s="8">
        <f>SUMPRODUCT(SUMIFS(TaxableValuation[Taxable Utilities],TaxableValuation[Dist],$C152:$E152,TaxableValuation[Tif_NonTIF],$A$4))</f>
        <v>0</v>
      </c>
      <c r="Q152" s="8">
        <f>SUMPRODUCT(SUMIFS(TaxableValuation[Taxable Other],TaxableValuation[Dist],$C152:$E152,TaxableValuation[Tif_NonTIF],$A$4))</f>
        <v>0</v>
      </c>
      <c r="R152" s="8">
        <f>SUMPRODUCT(SUMIFS(TaxableValuation[Taxable Gross],TaxableValuation[Dist],$C152:$E152,TaxableValuation[Tif_NonTIF],$A$4))</f>
        <v>21758190</v>
      </c>
      <c r="S152" s="8">
        <f>SUMPRODUCT(SUMIFS(TaxableValuation[Taxable Military Exempt],TaxableValuation[Dist],$C152:$E152,TaxableValuation[Tif_NonTIF],$A$4))</f>
        <v>0</v>
      </c>
      <c r="T152" s="8">
        <f>SUMPRODUCT(SUMIFS(TaxableValuation[Taxable Homestead Exempt],TaxableValuation[Dist],$C152:$E152,TaxableValuation[Tif_NonTIF],$A$4))</f>
        <v>0</v>
      </c>
      <c r="U152" s="8">
        <f>SUMPRODUCT(SUMIFS(TaxableValuation[Taxable Net],TaxableValuation[Dist],$C152:$E152,TaxableValuation[Tif_NonTIF],$A$4))</f>
        <v>21758190</v>
      </c>
      <c r="V152" s="8">
        <f>SUMPRODUCT(SUMIFS(TaxableValuation[Taxable Gas &amp; Elec Utilities],TaxableValuation[Dist],$C152:$E152,TaxableValuation[Tif_NonTIF],$A$4))</f>
        <v>0</v>
      </c>
      <c r="W152" s="8">
        <f t="shared" si="2"/>
        <v>21758190</v>
      </c>
    </row>
    <row r="153" spans="1:23" x14ac:dyDescent="0.25">
      <c r="A153">
        <f>'Assessed Non-TIF_Combined'!A153</f>
        <v>2026</v>
      </c>
      <c r="B153" t="str">
        <f>'Assessed Non-TIF_Combined'!B153</f>
        <v>07</v>
      </c>
      <c r="C153" t="str">
        <f>'Assessed Non-TIF_Combined'!C153</f>
        <v>3186</v>
      </c>
      <c r="D153" t="str">
        <f>'Assessed Non-TIF_Combined'!D153</f>
        <v/>
      </c>
      <c r="E153" t="str">
        <f>'Assessed Non-TIF_Combined'!E153</f>
        <v/>
      </c>
      <c r="F153" t="str">
        <f>'Assessed Non-TIF_Combined'!F153</f>
        <v>3186</v>
      </c>
      <c r="G153" t="str">
        <f>'Assessed Non-TIF_Combined'!G153</f>
        <v>Janesville</v>
      </c>
      <c r="H153" s="8">
        <f>SUMPRODUCT(SUMIFS(TaxableValuation[Taxable Residential],TaxableValuation[Dist],$C153:$E153,TaxableValuation[Tif_NonTIF],$A$4))</f>
        <v>1089412</v>
      </c>
      <c r="I153" s="8">
        <f>SUMPRODUCT(SUMIFS(TaxableValuation[Taxable Ag Land],TaxableValuation[Dist],$C153:$E153,TaxableValuation[Tif_NonTIF],$A$4))</f>
        <v>0</v>
      </c>
      <c r="J153" s="8">
        <f>SUMPRODUCT(SUMIFS(TaxableValuation[Taxable Ag Building],TaxableValuation[Dist],$C153:$E153,TaxableValuation[Tif_NonTIF],$A$4))</f>
        <v>0</v>
      </c>
      <c r="K153" s="8">
        <f>SUMPRODUCT(SUMIFS(TaxableValuation[Taxable Commercial],TaxableValuation[Dist],$C153:$E153,TaxableValuation[Tif_NonTIF],$A$4))</f>
        <v>0</v>
      </c>
      <c r="L153" s="8">
        <f>SUMPRODUCT(SUMIFS(TaxableValuation[Taxable Industrial],TaxableValuation[Dist],$C153:$E153,TaxableValuation[Tif_NonTIF],$A$4))</f>
        <v>0</v>
      </c>
      <c r="M153" s="8">
        <f>SUMPRODUCT(SUMIFS(TaxableValuation[Taxable Reserved],TaxableValuation[Dist],$C153:$E153,TaxableValuation[Tif_NonTIF],$A$4))</f>
        <v>0</v>
      </c>
      <c r="N153" s="8">
        <f>SUMPRODUCT(SUMIFS(TaxableValuation[Taxable Reserved2],TaxableValuation[Dist],$C153:$E153,TaxableValuation[Tif_NonTIF],$A$4))</f>
        <v>0</v>
      </c>
      <c r="O153" s="8">
        <f>SUMPRODUCT(SUMIFS(TaxableValuation[Taxable Railroads],TaxableValuation[Dist],$C153:$E153,TaxableValuation[Tif_NonTIF],$A$4))</f>
        <v>0</v>
      </c>
      <c r="P153" s="8">
        <f>SUMPRODUCT(SUMIFS(TaxableValuation[Taxable Utilities],TaxableValuation[Dist],$C153:$E153,TaxableValuation[Tif_NonTIF],$A$4))</f>
        <v>0</v>
      </c>
      <c r="Q153" s="8">
        <f>SUMPRODUCT(SUMIFS(TaxableValuation[Taxable Other],TaxableValuation[Dist],$C153:$E153,TaxableValuation[Tif_NonTIF],$A$4))</f>
        <v>0</v>
      </c>
      <c r="R153" s="8">
        <f>SUMPRODUCT(SUMIFS(TaxableValuation[Taxable Gross],TaxableValuation[Dist],$C153:$E153,TaxableValuation[Tif_NonTIF],$A$4))</f>
        <v>1089412</v>
      </c>
      <c r="S153" s="8">
        <f>SUMPRODUCT(SUMIFS(TaxableValuation[Taxable Military Exempt],TaxableValuation[Dist],$C153:$E153,TaxableValuation[Tif_NonTIF],$A$4))</f>
        <v>0</v>
      </c>
      <c r="T153" s="8">
        <f>SUMPRODUCT(SUMIFS(TaxableValuation[Taxable Homestead Exempt],TaxableValuation[Dist],$C153:$E153,TaxableValuation[Tif_NonTIF],$A$4))</f>
        <v>0</v>
      </c>
      <c r="U153" s="8">
        <f>SUMPRODUCT(SUMIFS(TaxableValuation[Taxable Net],TaxableValuation[Dist],$C153:$E153,TaxableValuation[Tif_NonTIF],$A$4))</f>
        <v>1089412</v>
      </c>
      <c r="V153" s="8">
        <f>SUMPRODUCT(SUMIFS(TaxableValuation[Taxable Gas &amp; Elec Utilities],TaxableValuation[Dist],$C153:$E153,TaxableValuation[Tif_NonTIF],$A$4))</f>
        <v>0</v>
      </c>
      <c r="W153" s="8">
        <f t="shared" si="2"/>
        <v>1089412</v>
      </c>
    </row>
    <row r="154" spans="1:23" x14ac:dyDescent="0.25">
      <c r="A154">
        <f>'Assessed Non-TIF_Combined'!A154</f>
        <v>2026</v>
      </c>
      <c r="B154" t="str">
        <f>'Assessed Non-TIF_Combined'!B154</f>
        <v>07</v>
      </c>
      <c r="C154" t="str">
        <f>'Assessed Non-TIF_Combined'!C154</f>
        <v>3204</v>
      </c>
      <c r="D154" t="str">
        <f>'Assessed Non-TIF_Combined'!D154</f>
        <v/>
      </c>
      <c r="E154" t="str">
        <f>'Assessed Non-TIF_Combined'!E154</f>
        <v/>
      </c>
      <c r="F154" t="str">
        <f>'Assessed Non-TIF_Combined'!F154</f>
        <v>3204</v>
      </c>
      <c r="G154" t="str">
        <f>'Assessed Non-TIF_Combined'!G154</f>
        <v>Jesup</v>
      </c>
      <c r="H154" s="8">
        <f>SUMPRODUCT(SUMIFS(TaxableValuation[Taxable Residential],TaxableValuation[Dist],$C154:$E154,TaxableValuation[Tif_NonTIF],$A$4))</f>
        <v>3307742</v>
      </c>
      <c r="I154" s="8">
        <f>SUMPRODUCT(SUMIFS(TaxableValuation[Taxable Ag Land],TaxableValuation[Dist],$C154:$E154,TaxableValuation[Tif_NonTIF],$A$4))</f>
        <v>0</v>
      </c>
      <c r="J154" s="8">
        <f>SUMPRODUCT(SUMIFS(TaxableValuation[Taxable Ag Building],TaxableValuation[Dist],$C154:$E154,TaxableValuation[Tif_NonTIF],$A$4))</f>
        <v>0</v>
      </c>
      <c r="K154" s="8">
        <f>SUMPRODUCT(SUMIFS(TaxableValuation[Taxable Commercial],TaxableValuation[Dist],$C154:$E154,TaxableValuation[Tif_NonTIF],$A$4))</f>
        <v>0</v>
      </c>
      <c r="L154" s="8">
        <f>SUMPRODUCT(SUMIFS(TaxableValuation[Taxable Industrial],TaxableValuation[Dist],$C154:$E154,TaxableValuation[Tif_NonTIF],$A$4))</f>
        <v>0</v>
      </c>
      <c r="M154" s="8">
        <f>SUMPRODUCT(SUMIFS(TaxableValuation[Taxable Reserved],TaxableValuation[Dist],$C154:$E154,TaxableValuation[Tif_NonTIF],$A$4))</f>
        <v>0</v>
      </c>
      <c r="N154" s="8">
        <f>SUMPRODUCT(SUMIFS(TaxableValuation[Taxable Reserved2],TaxableValuation[Dist],$C154:$E154,TaxableValuation[Tif_NonTIF],$A$4))</f>
        <v>0</v>
      </c>
      <c r="O154" s="8">
        <f>SUMPRODUCT(SUMIFS(TaxableValuation[Taxable Railroads],TaxableValuation[Dist],$C154:$E154,TaxableValuation[Tif_NonTIF],$A$4))</f>
        <v>0</v>
      </c>
      <c r="P154" s="8">
        <f>SUMPRODUCT(SUMIFS(TaxableValuation[Taxable Utilities],TaxableValuation[Dist],$C154:$E154,TaxableValuation[Tif_NonTIF],$A$4))</f>
        <v>0</v>
      </c>
      <c r="Q154" s="8">
        <f>SUMPRODUCT(SUMIFS(TaxableValuation[Taxable Other],TaxableValuation[Dist],$C154:$E154,TaxableValuation[Tif_NonTIF],$A$4))</f>
        <v>0</v>
      </c>
      <c r="R154" s="8">
        <f>SUMPRODUCT(SUMIFS(TaxableValuation[Taxable Gross],TaxableValuation[Dist],$C154:$E154,TaxableValuation[Tif_NonTIF],$A$4))</f>
        <v>3307742</v>
      </c>
      <c r="S154" s="8">
        <f>SUMPRODUCT(SUMIFS(TaxableValuation[Taxable Military Exempt],TaxableValuation[Dist],$C154:$E154,TaxableValuation[Tif_NonTIF],$A$4))</f>
        <v>4000</v>
      </c>
      <c r="T154" s="8">
        <f>SUMPRODUCT(SUMIFS(TaxableValuation[Taxable Homestead Exempt],TaxableValuation[Dist],$C154:$E154,TaxableValuation[Tif_NonTIF],$A$4))</f>
        <v>26000</v>
      </c>
      <c r="U154" s="8">
        <f>SUMPRODUCT(SUMIFS(TaxableValuation[Taxable Net],TaxableValuation[Dist],$C154:$E154,TaxableValuation[Tif_NonTIF],$A$4))</f>
        <v>3277742</v>
      </c>
      <c r="V154" s="8">
        <f>SUMPRODUCT(SUMIFS(TaxableValuation[Taxable Gas &amp; Elec Utilities],TaxableValuation[Dist],$C154:$E154,TaxableValuation[Tif_NonTIF],$A$4))</f>
        <v>0</v>
      </c>
      <c r="W154" s="8">
        <f t="shared" si="2"/>
        <v>3277742</v>
      </c>
    </row>
    <row r="155" spans="1:23" x14ac:dyDescent="0.25">
      <c r="A155">
        <f>'Assessed Non-TIF_Combined'!A155</f>
        <v>2026</v>
      </c>
      <c r="B155" t="str">
        <f>'Assessed Non-TIF_Combined'!B155</f>
        <v>11</v>
      </c>
      <c r="C155" t="str">
        <f>'Assessed Non-TIF_Combined'!C155</f>
        <v>3231</v>
      </c>
      <c r="D155" t="str">
        <f>'Assessed Non-TIF_Combined'!D155</f>
        <v/>
      </c>
      <c r="E155" t="str">
        <f>'Assessed Non-TIF_Combined'!E155</f>
        <v/>
      </c>
      <c r="F155" t="str">
        <f>'Assessed Non-TIF_Combined'!F155</f>
        <v>3231</v>
      </c>
      <c r="G155" t="str">
        <f>'Assessed Non-TIF_Combined'!G155</f>
        <v>Johnston</v>
      </c>
      <c r="H155" s="8">
        <f>SUMPRODUCT(SUMIFS(TaxableValuation[Taxable Residential],TaxableValuation[Dist],$C155:$E155,TaxableValuation[Tif_NonTIF],$A$4))</f>
        <v>138727586</v>
      </c>
      <c r="I155" s="8">
        <f>SUMPRODUCT(SUMIFS(TaxableValuation[Taxable Ag Land],TaxableValuation[Dist],$C155:$E155,TaxableValuation[Tif_NonTIF],$A$4))</f>
        <v>0</v>
      </c>
      <c r="J155" s="8">
        <f>SUMPRODUCT(SUMIFS(TaxableValuation[Taxable Ag Building],TaxableValuation[Dist],$C155:$E155,TaxableValuation[Tif_NonTIF],$A$4))</f>
        <v>0</v>
      </c>
      <c r="K155" s="8">
        <f>SUMPRODUCT(SUMIFS(TaxableValuation[Taxable Commercial],TaxableValuation[Dist],$C155:$E155,TaxableValuation[Tif_NonTIF],$A$4))</f>
        <v>393308834</v>
      </c>
      <c r="L155" s="8">
        <f>SUMPRODUCT(SUMIFS(TaxableValuation[Taxable Industrial],TaxableValuation[Dist],$C155:$E155,TaxableValuation[Tif_NonTIF],$A$4))</f>
        <v>4736472</v>
      </c>
      <c r="M155" s="8">
        <f>SUMPRODUCT(SUMIFS(TaxableValuation[Taxable Reserved],TaxableValuation[Dist],$C155:$E155,TaxableValuation[Tif_NonTIF],$A$4))</f>
        <v>0</v>
      </c>
      <c r="N155" s="8">
        <f>SUMPRODUCT(SUMIFS(TaxableValuation[Taxable Reserved2],TaxableValuation[Dist],$C155:$E155,TaxableValuation[Tif_NonTIF],$A$4))</f>
        <v>0</v>
      </c>
      <c r="O155" s="8">
        <f>SUMPRODUCT(SUMIFS(TaxableValuation[Taxable Railroads],TaxableValuation[Dist],$C155:$E155,TaxableValuation[Tif_NonTIF],$A$4))</f>
        <v>0</v>
      </c>
      <c r="P155" s="8">
        <f>SUMPRODUCT(SUMIFS(TaxableValuation[Taxable Utilities],TaxableValuation[Dist],$C155:$E155,TaxableValuation[Tif_NonTIF],$A$4))</f>
        <v>0</v>
      </c>
      <c r="Q155" s="8">
        <f>SUMPRODUCT(SUMIFS(TaxableValuation[Taxable Other],TaxableValuation[Dist],$C155:$E155,TaxableValuation[Tif_NonTIF],$A$4))</f>
        <v>0</v>
      </c>
      <c r="R155" s="8">
        <f>SUMPRODUCT(SUMIFS(TaxableValuation[Taxable Gross],TaxableValuation[Dist],$C155:$E155,TaxableValuation[Tif_NonTIF],$A$4))</f>
        <v>536772892</v>
      </c>
      <c r="S155" s="8">
        <f>SUMPRODUCT(SUMIFS(TaxableValuation[Taxable Military Exempt],TaxableValuation[Dist],$C155:$E155,TaxableValuation[Tif_NonTIF],$A$4))</f>
        <v>40000</v>
      </c>
      <c r="T155" s="8">
        <f>SUMPRODUCT(SUMIFS(TaxableValuation[Taxable Homestead Exempt],TaxableValuation[Dist],$C155:$E155,TaxableValuation[Tif_NonTIF],$A$4))</f>
        <v>143000</v>
      </c>
      <c r="U155" s="8">
        <f>SUMPRODUCT(SUMIFS(TaxableValuation[Taxable Net],TaxableValuation[Dist],$C155:$E155,TaxableValuation[Tif_NonTIF],$A$4))</f>
        <v>536589892</v>
      </c>
      <c r="V155" s="8">
        <f>SUMPRODUCT(SUMIFS(TaxableValuation[Taxable Gas &amp; Elec Utilities],TaxableValuation[Dist],$C155:$E155,TaxableValuation[Tif_NonTIF],$A$4))</f>
        <v>0</v>
      </c>
      <c r="W155" s="8">
        <f t="shared" si="2"/>
        <v>536589892</v>
      </c>
    </row>
    <row r="156" spans="1:23" x14ac:dyDescent="0.25">
      <c r="A156">
        <f>'Assessed Non-TIF_Combined'!A156</f>
        <v>2026</v>
      </c>
      <c r="B156" t="str">
        <f>'Assessed Non-TIF_Combined'!B156</f>
        <v>15</v>
      </c>
      <c r="C156" t="str">
        <f>'Assessed Non-TIF_Combined'!C156</f>
        <v>3312</v>
      </c>
      <c r="D156" t="str">
        <f>'Assessed Non-TIF_Combined'!D156</f>
        <v/>
      </c>
      <c r="E156" t="str">
        <f>'Assessed Non-TIF_Combined'!E156</f>
        <v/>
      </c>
      <c r="F156" t="str">
        <f>'Assessed Non-TIF_Combined'!F156</f>
        <v>3312</v>
      </c>
      <c r="G156" t="str">
        <f>'Assessed Non-TIF_Combined'!G156</f>
        <v>Keokuk</v>
      </c>
      <c r="H156" s="8">
        <f>SUMPRODUCT(SUMIFS(TaxableValuation[Taxable Residential],TaxableValuation[Dist],$C156:$E156,TaxableValuation[Tif_NonTIF],$A$4))</f>
        <v>1276986</v>
      </c>
      <c r="I156" s="8">
        <f>SUMPRODUCT(SUMIFS(TaxableValuation[Taxable Ag Land],TaxableValuation[Dist],$C156:$E156,TaxableValuation[Tif_NonTIF],$A$4))</f>
        <v>0</v>
      </c>
      <c r="J156" s="8">
        <f>SUMPRODUCT(SUMIFS(TaxableValuation[Taxable Ag Building],TaxableValuation[Dist],$C156:$E156,TaxableValuation[Tif_NonTIF],$A$4))</f>
        <v>0</v>
      </c>
      <c r="K156" s="8">
        <f>SUMPRODUCT(SUMIFS(TaxableValuation[Taxable Commercial],TaxableValuation[Dist],$C156:$E156,TaxableValuation[Tif_NonTIF],$A$4))</f>
        <v>7649367</v>
      </c>
      <c r="L156" s="8">
        <f>SUMPRODUCT(SUMIFS(TaxableValuation[Taxable Industrial],TaxableValuation[Dist],$C156:$E156,TaxableValuation[Tif_NonTIF],$A$4))</f>
        <v>30059767</v>
      </c>
      <c r="M156" s="8">
        <f>SUMPRODUCT(SUMIFS(TaxableValuation[Taxable Reserved],TaxableValuation[Dist],$C156:$E156,TaxableValuation[Tif_NonTIF],$A$4))</f>
        <v>0</v>
      </c>
      <c r="N156" s="8">
        <f>SUMPRODUCT(SUMIFS(TaxableValuation[Taxable Reserved2],TaxableValuation[Dist],$C156:$E156,TaxableValuation[Tif_NonTIF],$A$4))</f>
        <v>0</v>
      </c>
      <c r="O156" s="8">
        <f>SUMPRODUCT(SUMIFS(TaxableValuation[Taxable Railroads],TaxableValuation[Dist],$C156:$E156,TaxableValuation[Tif_NonTIF],$A$4))</f>
        <v>0</v>
      </c>
      <c r="P156" s="8">
        <f>SUMPRODUCT(SUMIFS(TaxableValuation[Taxable Utilities],TaxableValuation[Dist],$C156:$E156,TaxableValuation[Tif_NonTIF],$A$4))</f>
        <v>0</v>
      </c>
      <c r="Q156" s="8">
        <f>SUMPRODUCT(SUMIFS(TaxableValuation[Taxable Other],TaxableValuation[Dist],$C156:$E156,TaxableValuation[Tif_NonTIF],$A$4))</f>
        <v>0</v>
      </c>
      <c r="R156" s="8">
        <f>SUMPRODUCT(SUMIFS(TaxableValuation[Taxable Gross],TaxableValuation[Dist],$C156:$E156,TaxableValuation[Tif_NonTIF],$A$4))</f>
        <v>38986120</v>
      </c>
      <c r="S156" s="8">
        <f>SUMPRODUCT(SUMIFS(TaxableValuation[Taxable Military Exempt],TaxableValuation[Dist],$C156:$E156,TaxableValuation[Tif_NonTIF],$A$4))</f>
        <v>0</v>
      </c>
      <c r="T156" s="8">
        <f>SUMPRODUCT(SUMIFS(TaxableValuation[Taxable Homestead Exempt],TaxableValuation[Dist],$C156:$E156,TaxableValuation[Tif_NonTIF],$A$4))</f>
        <v>0</v>
      </c>
      <c r="U156" s="8">
        <f>SUMPRODUCT(SUMIFS(TaxableValuation[Taxable Net],TaxableValuation[Dist],$C156:$E156,TaxableValuation[Tif_NonTIF],$A$4))</f>
        <v>38986120</v>
      </c>
      <c r="V156" s="8">
        <f>SUMPRODUCT(SUMIFS(TaxableValuation[Taxable Gas &amp; Elec Utilities],TaxableValuation[Dist],$C156:$E156,TaxableValuation[Tif_NonTIF],$A$4))</f>
        <v>0</v>
      </c>
      <c r="W156" s="8">
        <f t="shared" si="2"/>
        <v>38986120</v>
      </c>
    </row>
    <row r="157" spans="1:23" x14ac:dyDescent="0.25">
      <c r="A157">
        <f>'Assessed Non-TIF_Combined'!A157</f>
        <v>2026</v>
      </c>
      <c r="B157" t="str">
        <f>'Assessed Non-TIF_Combined'!B157</f>
        <v>15</v>
      </c>
      <c r="C157" t="str">
        <f>'Assessed Non-TIF_Combined'!C157</f>
        <v>3330</v>
      </c>
      <c r="D157" t="str">
        <f>'Assessed Non-TIF_Combined'!D157</f>
        <v/>
      </c>
      <c r="E157" t="str">
        <f>'Assessed Non-TIF_Combined'!E157</f>
        <v/>
      </c>
      <c r="F157" t="str">
        <f>'Assessed Non-TIF_Combined'!F157</f>
        <v>3330</v>
      </c>
      <c r="G157" t="str">
        <f>'Assessed Non-TIF_Combined'!G157</f>
        <v>Keota</v>
      </c>
      <c r="H157" s="8">
        <f>SUMPRODUCT(SUMIFS(TaxableValuation[Taxable Residential],TaxableValuation[Dist],$C157:$E157,TaxableValuation[Tif_NonTIF],$A$4))</f>
        <v>0</v>
      </c>
      <c r="I157" s="8">
        <f>SUMPRODUCT(SUMIFS(TaxableValuation[Taxable Ag Land],TaxableValuation[Dist],$C157:$E157,TaxableValuation[Tif_NonTIF],$A$4))</f>
        <v>0</v>
      </c>
      <c r="J157" s="8">
        <f>SUMPRODUCT(SUMIFS(TaxableValuation[Taxable Ag Building],TaxableValuation[Dist],$C157:$E157,TaxableValuation[Tif_NonTIF],$A$4))</f>
        <v>0</v>
      </c>
      <c r="K157" s="8">
        <f>SUMPRODUCT(SUMIFS(TaxableValuation[Taxable Commercial],TaxableValuation[Dist],$C157:$E157,TaxableValuation[Tif_NonTIF],$A$4))</f>
        <v>0</v>
      </c>
      <c r="L157" s="8">
        <f>SUMPRODUCT(SUMIFS(TaxableValuation[Taxable Industrial],TaxableValuation[Dist],$C157:$E157,TaxableValuation[Tif_NonTIF],$A$4))</f>
        <v>0</v>
      </c>
      <c r="M157" s="8">
        <f>SUMPRODUCT(SUMIFS(TaxableValuation[Taxable Reserved],TaxableValuation[Dist],$C157:$E157,TaxableValuation[Tif_NonTIF],$A$4))</f>
        <v>0</v>
      </c>
      <c r="N157" s="8">
        <f>SUMPRODUCT(SUMIFS(TaxableValuation[Taxable Reserved2],TaxableValuation[Dist],$C157:$E157,TaxableValuation[Tif_NonTIF],$A$4))</f>
        <v>0</v>
      </c>
      <c r="O157" s="8">
        <f>SUMPRODUCT(SUMIFS(TaxableValuation[Taxable Railroads],TaxableValuation[Dist],$C157:$E157,TaxableValuation[Tif_NonTIF],$A$4))</f>
        <v>0</v>
      </c>
      <c r="P157" s="8">
        <f>SUMPRODUCT(SUMIFS(TaxableValuation[Taxable Utilities],TaxableValuation[Dist],$C157:$E157,TaxableValuation[Tif_NonTIF],$A$4))</f>
        <v>0</v>
      </c>
      <c r="Q157" s="8">
        <f>SUMPRODUCT(SUMIFS(TaxableValuation[Taxable Other],TaxableValuation[Dist],$C157:$E157,TaxableValuation[Tif_NonTIF],$A$4))</f>
        <v>0</v>
      </c>
      <c r="R157" s="8">
        <f>SUMPRODUCT(SUMIFS(TaxableValuation[Taxable Gross],TaxableValuation[Dist],$C157:$E157,TaxableValuation[Tif_NonTIF],$A$4))</f>
        <v>0</v>
      </c>
      <c r="S157" s="8">
        <f>SUMPRODUCT(SUMIFS(TaxableValuation[Taxable Military Exempt],TaxableValuation[Dist],$C157:$E157,TaxableValuation[Tif_NonTIF],$A$4))</f>
        <v>0</v>
      </c>
      <c r="T157" s="8">
        <f>SUMPRODUCT(SUMIFS(TaxableValuation[Taxable Homestead Exempt],TaxableValuation[Dist],$C157:$E157,TaxableValuation[Tif_NonTIF],$A$4))</f>
        <v>0</v>
      </c>
      <c r="U157" s="8">
        <f>SUMPRODUCT(SUMIFS(TaxableValuation[Taxable Net],TaxableValuation[Dist],$C157:$E157,TaxableValuation[Tif_NonTIF],$A$4))</f>
        <v>0</v>
      </c>
      <c r="V157" s="8">
        <f>SUMPRODUCT(SUMIFS(TaxableValuation[Taxable Gas &amp; Elec Utilities],TaxableValuation[Dist],$C157:$E157,TaxableValuation[Tif_NonTIF],$A$4))</f>
        <v>0</v>
      </c>
      <c r="W157" s="8">
        <f t="shared" si="2"/>
        <v>0</v>
      </c>
    </row>
    <row r="158" spans="1:23" x14ac:dyDescent="0.25">
      <c r="A158">
        <f>'Assessed Non-TIF_Combined'!A158</f>
        <v>2026</v>
      </c>
      <c r="B158" t="str">
        <f>'Assessed Non-TIF_Combined'!B158</f>
        <v>12</v>
      </c>
      <c r="C158" t="str">
        <f>'Assessed Non-TIF_Combined'!C158</f>
        <v>3348</v>
      </c>
      <c r="D158" t="str">
        <f>'Assessed Non-TIF_Combined'!D158</f>
        <v/>
      </c>
      <c r="E158" t="str">
        <f>'Assessed Non-TIF_Combined'!E158</f>
        <v/>
      </c>
      <c r="F158" t="str">
        <f>'Assessed Non-TIF_Combined'!F158</f>
        <v>3348</v>
      </c>
      <c r="G158" t="str">
        <f>'Assessed Non-TIF_Combined'!G158</f>
        <v>Kingsley-Pierson</v>
      </c>
      <c r="H158" s="8">
        <f>SUMPRODUCT(SUMIFS(TaxableValuation[Taxable Residential],TaxableValuation[Dist],$C158:$E158,TaxableValuation[Tif_NonTIF],$A$4))</f>
        <v>1632377</v>
      </c>
      <c r="I158" s="8">
        <f>SUMPRODUCT(SUMIFS(TaxableValuation[Taxable Ag Land],TaxableValuation[Dist],$C158:$E158,TaxableValuation[Tif_NonTIF],$A$4))</f>
        <v>0</v>
      </c>
      <c r="J158" s="8">
        <f>SUMPRODUCT(SUMIFS(TaxableValuation[Taxable Ag Building],TaxableValuation[Dist],$C158:$E158,TaxableValuation[Tif_NonTIF],$A$4))</f>
        <v>0</v>
      </c>
      <c r="K158" s="8">
        <f>SUMPRODUCT(SUMIFS(TaxableValuation[Taxable Commercial],TaxableValuation[Dist],$C158:$E158,TaxableValuation[Tif_NonTIF],$A$4))</f>
        <v>0</v>
      </c>
      <c r="L158" s="8">
        <f>SUMPRODUCT(SUMIFS(TaxableValuation[Taxable Industrial],TaxableValuation[Dist],$C158:$E158,TaxableValuation[Tif_NonTIF],$A$4))</f>
        <v>0</v>
      </c>
      <c r="M158" s="8">
        <f>SUMPRODUCT(SUMIFS(TaxableValuation[Taxable Reserved],TaxableValuation[Dist],$C158:$E158,TaxableValuation[Tif_NonTIF],$A$4))</f>
        <v>0</v>
      </c>
      <c r="N158" s="8">
        <f>SUMPRODUCT(SUMIFS(TaxableValuation[Taxable Reserved2],TaxableValuation[Dist],$C158:$E158,TaxableValuation[Tif_NonTIF],$A$4))</f>
        <v>0</v>
      </c>
      <c r="O158" s="8">
        <f>SUMPRODUCT(SUMIFS(TaxableValuation[Taxable Railroads],TaxableValuation[Dist],$C158:$E158,TaxableValuation[Tif_NonTIF],$A$4))</f>
        <v>0</v>
      </c>
      <c r="P158" s="8">
        <f>SUMPRODUCT(SUMIFS(TaxableValuation[Taxable Utilities],TaxableValuation[Dist],$C158:$E158,TaxableValuation[Tif_NonTIF],$A$4))</f>
        <v>0</v>
      </c>
      <c r="Q158" s="8">
        <f>SUMPRODUCT(SUMIFS(TaxableValuation[Taxable Other],TaxableValuation[Dist],$C158:$E158,TaxableValuation[Tif_NonTIF],$A$4))</f>
        <v>0</v>
      </c>
      <c r="R158" s="8">
        <f>SUMPRODUCT(SUMIFS(TaxableValuation[Taxable Gross],TaxableValuation[Dist],$C158:$E158,TaxableValuation[Tif_NonTIF],$A$4))</f>
        <v>1632377</v>
      </c>
      <c r="S158" s="8">
        <f>SUMPRODUCT(SUMIFS(TaxableValuation[Taxable Military Exempt],TaxableValuation[Dist],$C158:$E158,TaxableValuation[Tif_NonTIF],$A$4))</f>
        <v>0</v>
      </c>
      <c r="T158" s="8">
        <f>SUMPRODUCT(SUMIFS(TaxableValuation[Taxable Homestead Exempt],TaxableValuation[Dist],$C158:$E158,TaxableValuation[Tif_NonTIF],$A$4))</f>
        <v>19500</v>
      </c>
      <c r="U158" s="8">
        <f>SUMPRODUCT(SUMIFS(TaxableValuation[Taxable Net],TaxableValuation[Dist],$C158:$E158,TaxableValuation[Tif_NonTIF],$A$4))</f>
        <v>1612877</v>
      </c>
      <c r="V158" s="8">
        <f>SUMPRODUCT(SUMIFS(TaxableValuation[Taxable Gas &amp; Elec Utilities],TaxableValuation[Dist],$C158:$E158,TaxableValuation[Tif_NonTIF],$A$4))</f>
        <v>0</v>
      </c>
      <c r="W158" s="8">
        <f t="shared" si="2"/>
        <v>1612877</v>
      </c>
    </row>
    <row r="159" spans="1:23" x14ac:dyDescent="0.25">
      <c r="A159">
        <f>'Assessed Non-TIF_Combined'!A159</f>
        <v>2026</v>
      </c>
      <c r="B159" t="str">
        <f>'Assessed Non-TIF_Combined'!B159</f>
        <v>11</v>
      </c>
      <c r="C159" t="str">
        <f>'Assessed Non-TIF_Combined'!C159</f>
        <v>3375</v>
      </c>
      <c r="D159" t="str">
        <f>'Assessed Non-TIF_Combined'!D159</f>
        <v/>
      </c>
      <c r="E159" t="str">
        <f>'Assessed Non-TIF_Combined'!E159</f>
        <v/>
      </c>
      <c r="F159" t="str">
        <f>'Assessed Non-TIF_Combined'!F159</f>
        <v>3375</v>
      </c>
      <c r="G159" t="str">
        <f>'Assessed Non-TIF_Combined'!G159</f>
        <v>Knoxville</v>
      </c>
      <c r="H159" s="8">
        <f>SUMPRODUCT(SUMIFS(TaxableValuation[Taxable Residential],TaxableValuation[Dist],$C159:$E159,TaxableValuation[Tif_NonTIF],$A$4))</f>
        <v>0</v>
      </c>
      <c r="I159" s="8">
        <f>SUMPRODUCT(SUMIFS(TaxableValuation[Taxable Ag Land],TaxableValuation[Dist],$C159:$E159,TaxableValuation[Tif_NonTIF],$A$4))</f>
        <v>0</v>
      </c>
      <c r="J159" s="8">
        <f>SUMPRODUCT(SUMIFS(TaxableValuation[Taxable Ag Building],TaxableValuation[Dist],$C159:$E159,TaxableValuation[Tif_NonTIF],$A$4))</f>
        <v>0</v>
      </c>
      <c r="K159" s="8">
        <f>SUMPRODUCT(SUMIFS(TaxableValuation[Taxable Commercial],TaxableValuation[Dist],$C159:$E159,TaxableValuation[Tif_NonTIF],$A$4))</f>
        <v>2311425</v>
      </c>
      <c r="L159" s="8">
        <f>SUMPRODUCT(SUMIFS(TaxableValuation[Taxable Industrial],TaxableValuation[Dist],$C159:$E159,TaxableValuation[Tif_NonTIF],$A$4))</f>
        <v>0</v>
      </c>
      <c r="M159" s="8">
        <f>SUMPRODUCT(SUMIFS(TaxableValuation[Taxable Reserved],TaxableValuation[Dist],$C159:$E159,TaxableValuation[Tif_NonTIF],$A$4))</f>
        <v>0</v>
      </c>
      <c r="N159" s="8">
        <f>SUMPRODUCT(SUMIFS(TaxableValuation[Taxable Reserved2],TaxableValuation[Dist],$C159:$E159,TaxableValuation[Tif_NonTIF],$A$4))</f>
        <v>0</v>
      </c>
      <c r="O159" s="8">
        <f>SUMPRODUCT(SUMIFS(TaxableValuation[Taxable Railroads],TaxableValuation[Dist],$C159:$E159,TaxableValuation[Tif_NonTIF],$A$4))</f>
        <v>0</v>
      </c>
      <c r="P159" s="8">
        <f>SUMPRODUCT(SUMIFS(TaxableValuation[Taxable Utilities],TaxableValuation[Dist],$C159:$E159,TaxableValuation[Tif_NonTIF],$A$4))</f>
        <v>0</v>
      </c>
      <c r="Q159" s="8">
        <f>SUMPRODUCT(SUMIFS(TaxableValuation[Taxable Other],TaxableValuation[Dist],$C159:$E159,TaxableValuation[Tif_NonTIF],$A$4))</f>
        <v>0</v>
      </c>
      <c r="R159" s="8">
        <f>SUMPRODUCT(SUMIFS(TaxableValuation[Taxable Gross],TaxableValuation[Dist],$C159:$E159,TaxableValuation[Tif_NonTIF],$A$4))</f>
        <v>2311425</v>
      </c>
      <c r="S159" s="8">
        <f>SUMPRODUCT(SUMIFS(TaxableValuation[Taxable Military Exempt],TaxableValuation[Dist],$C159:$E159,TaxableValuation[Tif_NonTIF],$A$4))</f>
        <v>0</v>
      </c>
      <c r="T159" s="8">
        <f>SUMPRODUCT(SUMIFS(TaxableValuation[Taxable Homestead Exempt],TaxableValuation[Dist],$C159:$E159,TaxableValuation[Tif_NonTIF],$A$4))</f>
        <v>0</v>
      </c>
      <c r="U159" s="8">
        <f>SUMPRODUCT(SUMIFS(TaxableValuation[Taxable Net],TaxableValuation[Dist],$C159:$E159,TaxableValuation[Tif_NonTIF],$A$4))</f>
        <v>2311425</v>
      </c>
      <c r="V159" s="8">
        <f>SUMPRODUCT(SUMIFS(TaxableValuation[Taxable Gas &amp; Elec Utilities],TaxableValuation[Dist],$C159:$E159,TaxableValuation[Tif_NonTIF],$A$4))</f>
        <v>0</v>
      </c>
      <c r="W159" s="8">
        <f t="shared" si="2"/>
        <v>2311425</v>
      </c>
    </row>
    <row r="160" spans="1:23" x14ac:dyDescent="0.25">
      <c r="A160">
        <f>'Assessed Non-TIF_Combined'!A160</f>
        <v>2026</v>
      </c>
      <c r="B160" t="str">
        <f>'Assessed Non-TIF_Combined'!B160</f>
        <v>07</v>
      </c>
      <c r="C160" t="str">
        <f>'Assessed Non-TIF_Combined'!C160</f>
        <v>3420</v>
      </c>
      <c r="D160" t="str">
        <f>'Assessed Non-TIF_Combined'!D160</f>
        <v/>
      </c>
      <c r="E160" t="str">
        <f>'Assessed Non-TIF_Combined'!E160</f>
        <v/>
      </c>
      <c r="F160" t="str">
        <f>'Assessed Non-TIF_Combined'!F160</f>
        <v>3420</v>
      </c>
      <c r="G160" t="str">
        <f>'Assessed Non-TIF_Combined'!G160</f>
        <v>Lake Mills</v>
      </c>
      <c r="H160" s="8">
        <f>SUMPRODUCT(SUMIFS(TaxableValuation[Taxable Residential],TaxableValuation[Dist],$C160:$E160,TaxableValuation[Tif_NonTIF],$A$4))</f>
        <v>14006648</v>
      </c>
      <c r="I160" s="8">
        <f>SUMPRODUCT(SUMIFS(TaxableValuation[Taxable Ag Land],TaxableValuation[Dist],$C160:$E160,TaxableValuation[Tif_NonTIF],$A$4))</f>
        <v>469874</v>
      </c>
      <c r="J160" s="8">
        <f>SUMPRODUCT(SUMIFS(TaxableValuation[Taxable Ag Building],TaxableValuation[Dist],$C160:$E160,TaxableValuation[Tif_NonTIF],$A$4))</f>
        <v>52942</v>
      </c>
      <c r="K160" s="8">
        <f>SUMPRODUCT(SUMIFS(TaxableValuation[Taxable Commercial],TaxableValuation[Dist],$C160:$E160,TaxableValuation[Tif_NonTIF],$A$4))</f>
        <v>16528905</v>
      </c>
      <c r="L160" s="8">
        <f>SUMPRODUCT(SUMIFS(TaxableValuation[Taxable Industrial],TaxableValuation[Dist],$C160:$E160,TaxableValuation[Tif_NonTIF],$A$4))</f>
        <v>9769701</v>
      </c>
      <c r="M160" s="8">
        <f>SUMPRODUCT(SUMIFS(TaxableValuation[Taxable Reserved],TaxableValuation[Dist],$C160:$E160,TaxableValuation[Tif_NonTIF],$A$4))</f>
        <v>0</v>
      </c>
      <c r="N160" s="8">
        <f>SUMPRODUCT(SUMIFS(TaxableValuation[Taxable Reserved2],TaxableValuation[Dist],$C160:$E160,TaxableValuation[Tif_NonTIF],$A$4))</f>
        <v>0</v>
      </c>
      <c r="O160" s="8">
        <f>SUMPRODUCT(SUMIFS(TaxableValuation[Taxable Railroads],TaxableValuation[Dist],$C160:$E160,TaxableValuation[Tif_NonTIF],$A$4))</f>
        <v>0</v>
      </c>
      <c r="P160" s="8">
        <f>SUMPRODUCT(SUMIFS(TaxableValuation[Taxable Utilities],TaxableValuation[Dist],$C160:$E160,TaxableValuation[Tif_NonTIF],$A$4))</f>
        <v>0</v>
      </c>
      <c r="Q160" s="8">
        <f>SUMPRODUCT(SUMIFS(TaxableValuation[Taxable Other],TaxableValuation[Dist],$C160:$E160,TaxableValuation[Tif_NonTIF],$A$4))</f>
        <v>0</v>
      </c>
      <c r="R160" s="8">
        <f>SUMPRODUCT(SUMIFS(TaxableValuation[Taxable Gross],TaxableValuation[Dist],$C160:$E160,TaxableValuation[Tif_NonTIF],$A$4))</f>
        <v>40828070</v>
      </c>
      <c r="S160" s="8">
        <f>SUMPRODUCT(SUMIFS(TaxableValuation[Taxable Military Exempt],TaxableValuation[Dist],$C160:$E160,TaxableValuation[Tif_NonTIF],$A$4))</f>
        <v>80000</v>
      </c>
      <c r="T160" s="8">
        <f>SUMPRODUCT(SUMIFS(TaxableValuation[Taxable Homestead Exempt],TaxableValuation[Dist],$C160:$E160,TaxableValuation[Tif_NonTIF],$A$4))</f>
        <v>214500</v>
      </c>
      <c r="U160" s="8">
        <f>SUMPRODUCT(SUMIFS(TaxableValuation[Taxable Net],TaxableValuation[Dist],$C160:$E160,TaxableValuation[Tif_NonTIF],$A$4))</f>
        <v>40533570</v>
      </c>
      <c r="V160" s="8">
        <f>SUMPRODUCT(SUMIFS(TaxableValuation[Taxable Gas &amp; Elec Utilities],TaxableValuation[Dist],$C160:$E160,TaxableValuation[Tif_NonTIF],$A$4))</f>
        <v>0</v>
      </c>
      <c r="W160" s="8">
        <f t="shared" si="2"/>
        <v>40533570</v>
      </c>
    </row>
    <row r="161" spans="1:23" x14ac:dyDescent="0.25">
      <c r="A161">
        <f>'Assessed Non-TIF_Combined'!A161</f>
        <v>2026</v>
      </c>
      <c r="B161" t="str">
        <f>'Assessed Non-TIF_Combined'!B161</f>
        <v>13</v>
      </c>
      <c r="C161" t="str">
        <f>'Assessed Non-TIF_Combined'!C161</f>
        <v>3465</v>
      </c>
      <c r="D161" t="str">
        <f>'Assessed Non-TIF_Combined'!D161</f>
        <v/>
      </c>
      <c r="E161" t="str">
        <f>'Assessed Non-TIF_Combined'!E161</f>
        <v/>
      </c>
      <c r="F161" t="str">
        <f>'Assessed Non-TIF_Combined'!F161</f>
        <v>3465</v>
      </c>
      <c r="G161" t="str">
        <f>'Assessed Non-TIF_Combined'!G161</f>
        <v>Lamoni</v>
      </c>
      <c r="H161" s="8">
        <f>SUMPRODUCT(SUMIFS(TaxableValuation[Taxable Residential],TaxableValuation[Dist],$C161:$E161,TaxableValuation[Tif_NonTIF],$A$4))</f>
        <v>0</v>
      </c>
      <c r="I161" s="8">
        <f>SUMPRODUCT(SUMIFS(TaxableValuation[Taxable Ag Land],TaxableValuation[Dist],$C161:$E161,TaxableValuation[Tif_NonTIF],$A$4))</f>
        <v>0</v>
      </c>
      <c r="J161" s="8">
        <f>SUMPRODUCT(SUMIFS(TaxableValuation[Taxable Ag Building],TaxableValuation[Dist],$C161:$E161,TaxableValuation[Tif_NonTIF],$A$4))</f>
        <v>0</v>
      </c>
      <c r="K161" s="8">
        <f>SUMPRODUCT(SUMIFS(TaxableValuation[Taxable Commercial],TaxableValuation[Dist],$C161:$E161,TaxableValuation[Tif_NonTIF],$A$4))</f>
        <v>924280</v>
      </c>
      <c r="L161" s="8">
        <f>SUMPRODUCT(SUMIFS(TaxableValuation[Taxable Industrial],TaxableValuation[Dist],$C161:$E161,TaxableValuation[Tif_NonTIF],$A$4))</f>
        <v>0</v>
      </c>
      <c r="M161" s="8">
        <f>SUMPRODUCT(SUMIFS(TaxableValuation[Taxable Reserved],TaxableValuation[Dist],$C161:$E161,TaxableValuation[Tif_NonTIF],$A$4))</f>
        <v>0</v>
      </c>
      <c r="N161" s="8">
        <f>SUMPRODUCT(SUMIFS(TaxableValuation[Taxable Reserved2],TaxableValuation[Dist],$C161:$E161,TaxableValuation[Tif_NonTIF],$A$4))</f>
        <v>0</v>
      </c>
      <c r="O161" s="8">
        <f>SUMPRODUCT(SUMIFS(TaxableValuation[Taxable Railroads],TaxableValuation[Dist],$C161:$E161,TaxableValuation[Tif_NonTIF],$A$4))</f>
        <v>0</v>
      </c>
      <c r="P161" s="8">
        <f>SUMPRODUCT(SUMIFS(TaxableValuation[Taxable Utilities],TaxableValuation[Dist],$C161:$E161,TaxableValuation[Tif_NonTIF],$A$4))</f>
        <v>0</v>
      </c>
      <c r="Q161" s="8">
        <f>SUMPRODUCT(SUMIFS(TaxableValuation[Taxable Other],TaxableValuation[Dist],$C161:$E161,TaxableValuation[Tif_NonTIF],$A$4))</f>
        <v>0</v>
      </c>
      <c r="R161" s="8">
        <f>SUMPRODUCT(SUMIFS(TaxableValuation[Taxable Gross],TaxableValuation[Dist],$C161:$E161,TaxableValuation[Tif_NonTIF],$A$4))</f>
        <v>924280</v>
      </c>
      <c r="S161" s="8">
        <f>SUMPRODUCT(SUMIFS(TaxableValuation[Taxable Military Exempt],TaxableValuation[Dist],$C161:$E161,TaxableValuation[Tif_NonTIF],$A$4))</f>
        <v>0</v>
      </c>
      <c r="T161" s="8">
        <f>SUMPRODUCT(SUMIFS(TaxableValuation[Taxable Homestead Exempt],TaxableValuation[Dist],$C161:$E161,TaxableValuation[Tif_NonTIF],$A$4))</f>
        <v>0</v>
      </c>
      <c r="U161" s="8">
        <f>SUMPRODUCT(SUMIFS(TaxableValuation[Taxable Net],TaxableValuation[Dist],$C161:$E161,TaxableValuation[Tif_NonTIF],$A$4))</f>
        <v>924280</v>
      </c>
      <c r="V161" s="8">
        <f>SUMPRODUCT(SUMIFS(TaxableValuation[Taxable Gas &amp; Elec Utilities],TaxableValuation[Dist],$C161:$E161,TaxableValuation[Tif_NonTIF],$A$4))</f>
        <v>0</v>
      </c>
      <c r="W161" s="8">
        <f t="shared" si="2"/>
        <v>924280</v>
      </c>
    </row>
    <row r="162" spans="1:23" x14ac:dyDescent="0.25">
      <c r="A162">
        <f>'Assessed Non-TIF_Combined'!A162</f>
        <v>2026</v>
      </c>
      <c r="B162" t="str">
        <f>'Assessed Non-TIF_Combined'!B162</f>
        <v>05</v>
      </c>
      <c r="C162" t="str">
        <f>'Assessed Non-TIF_Combined'!C162</f>
        <v>3537</v>
      </c>
      <c r="D162" t="str">
        <f>'Assessed Non-TIF_Combined'!D162</f>
        <v/>
      </c>
      <c r="E162" t="str">
        <f>'Assessed Non-TIF_Combined'!E162</f>
        <v/>
      </c>
      <c r="F162" t="str">
        <f>'Assessed Non-TIF_Combined'!F162</f>
        <v>3537</v>
      </c>
      <c r="G162" t="str">
        <f>'Assessed Non-TIF_Combined'!G162</f>
        <v>Laurens-Marathon</v>
      </c>
      <c r="H162" s="8">
        <f>SUMPRODUCT(SUMIFS(TaxableValuation[Taxable Residential],TaxableValuation[Dist],$C162:$E162,TaxableValuation[Tif_NonTIF],$A$4))</f>
        <v>0</v>
      </c>
      <c r="I162" s="8">
        <f>SUMPRODUCT(SUMIFS(TaxableValuation[Taxable Ag Land],TaxableValuation[Dist],$C162:$E162,TaxableValuation[Tif_NonTIF],$A$4))</f>
        <v>0</v>
      </c>
      <c r="J162" s="8">
        <f>SUMPRODUCT(SUMIFS(TaxableValuation[Taxable Ag Building],TaxableValuation[Dist],$C162:$E162,TaxableValuation[Tif_NonTIF],$A$4))</f>
        <v>0</v>
      </c>
      <c r="K162" s="8">
        <f>SUMPRODUCT(SUMIFS(TaxableValuation[Taxable Commercial],TaxableValuation[Dist],$C162:$E162,TaxableValuation[Tif_NonTIF],$A$4))</f>
        <v>3342664</v>
      </c>
      <c r="L162" s="8">
        <f>SUMPRODUCT(SUMIFS(TaxableValuation[Taxable Industrial],TaxableValuation[Dist],$C162:$E162,TaxableValuation[Tif_NonTIF],$A$4))</f>
        <v>0</v>
      </c>
      <c r="M162" s="8">
        <f>SUMPRODUCT(SUMIFS(TaxableValuation[Taxable Reserved],TaxableValuation[Dist],$C162:$E162,TaxableValuation[Tif_NonTIF],$A$4))</f>
        <v>0</v>
      </c>
      <c r="N162" s="8">
        <f>SUMPRODUCT(SUMIFS(TaxableValuation[Taxable Reserved2],TaxableValuation[Dist],$C162:$E162,TaxableValuation[Tif_NonTIF],$A$4))</f>
        <v>0</v>
      </c>
      <c r="O162" s="8">
        <f>SUMPRODUCT(SUMIFS(TaxableValuation[Taxable Railroads],TaxableValuation[Dist],$C162:$E162,TaxableValuation[Tif_NonTIF],$A$4))</f>
        <v>0</v>
      </c>
      <c r="P162" s="8">
        <f>SUMPRODUCT(SUMIFS(TaxableValuation[Taxable Utilities],TaxableValuation[Dist],$C162:$E162,TaxableValuation[Tif_NonTIF],$A$4))</f>
        <v>0</v>
      </c>
      <c r="Q162" s="8">
        <f>SUMPRODUCT(SUMIFS(TaxableValuation[Taxable Other],TaxableValuation[Dist],$C162:$E162,TaxableValuation[Tif_NonTIF],$A$4))</f>
        <v>0</v>
      </c>
      <c r="R162" s="8">
        <f>SUMPRODUCT(SUMIFS(TaxableValuation[Taxable Gross],TaxableValuation[Dist],$C162:$E162,TaxableValuation[Tif_NonTIF],$A$4))</f>
        <v>3342664</v>
      </c>
      <c r="S162" s="8">
        <f>SUMPRODUCT(SUMIFS(TaxableValuation[Taxable Military Exempt],TaxableValuation[Dist],$C162:$E162,TaxableValuation[Tif_NonTIF],$A$4))</f>
        <v>0</v>
      </c>
      <c r="T162" s="8">
        <f>SUMPRODUCT(SUMIFS(TaxableValuation[Taxable Homestead Exempt],TaxableValuation[Dist],$C162:$E162,TaxableValuation[Tif_NonTIF],$A$4))</f>
        <v>0</v>
      </c>
      <c r="U162" s="8">
        <f>SUMPRODUCT(SUMIFS(TaxableValuation[Taxable Net],TaxableValuation[Dist],$C162:$E162,TaxableValuation[Tif_NonTIF],$A$4))</f>
        <v>3342664</v>
      </c>
      <c r="V162" s="8">
        <f>SUMPRODUCT(SUMIFS(TaxableValuation[Taxable Gas &amp; Elec Utilities],TaxableValuation[Dist],$C162:$E162,TaxableValuation[Tif_NonTIF],$A$4))</f>
        <v>0</v>
      </c>
      <c r="W162" s="8">
        <f t="shared" si="2"/>
        <v>3342664</v>
      </c>
    </row>
    <row r="163" spans="1:23" x14ac:dyDescent="0.25">
      <c r="A163">
        <f>'Assessed Non-TIF_Combined'!A163</f>
        <v>2026</v>
      </c>
      <c r="B163" t="str">
        <f>'Assessed Non-TIF_Combined'!B163</f>
        <v>12</v>
      </c>
      <c r="C163" t="str">
        <f>'Assessed Non-TIF_Combined'!C163</f>
        <v>3555</v>
      </c>
      <c r="D163" t="str">
        <f>'Assessed Non-TIF_Combined'!D163</f>
        <v/>
      </c>
      <c r="E163" t="str">
        <f>'Assessed Non-TIF_Combined'!E163</f>
        <v/>
      </c>
      <c r="F163" t="str">
        <f>'Assessed Non-TIF_Combined'!F163</f>
        <v>3555</v>
      </c>
      <c r="G163" t="str">
        <f>'Assessed Non-TIF_Combined'!G163</f>
        <v>Lawton-Bronson</v>
      </c>
      <c r="H163" s="8">
        <f>SUMPRODUCT(SUMIFS(TaxableValuation[Taxable Residential],TaxableValuation[Dist],$C163:$E163,TaxableValuation[Tif_NonTIF],$A$4))</f>
        <v>0</v>
      </c>
      <c r="I163" s="8">
        <f>SUMPRODUCT(SUMIFS(TaxableValuation[Taxable Ag Land],TaxableValuation[Dist],$C163:$E163,TaxableValuation[Tif_NonTIF],$A$4))</f>
        <v>0</v>
      </c>
      <c r="J163" s="8">
        <f>SUMPRODUCT(SUMIFS(TaxableValuation[Taxable Ag Building],TaxableValuation[Dist],$C163:$E163,TaxableValuation[Tif_NonTIF],$A$4))</f>
        <v>0</v>
      </c>
      <c r="K163" s="8">
        <f>SUMPRODUCT(SUMIFS(TaxableValuation[Taxable Commercial],TaxableValuation[Dist],$C163:$E163,TaxableValuation[Tif_NonTIF],$A$4))</f>
        <v>0</v>
      </c>
      <c r="L163" s="8">
        <f>SUMPRODUCT(SUMIFS(TaxableValuation[Taxable Industrial],TaxableValuation[Dist],$C163:$E163,TaxableValuation[Tif_NonTIF],$A$4))</f>
        <v>0</v>
      </c>
      <c r="M163" s="8">
        <f>SUMPRODUCT(SUMIFS(TaxableValuation[Taxable Reserved],TaxableValuation[Dist],$C163:$E163,TaxableValuation[Tif_NonTIF],$A$4))</f>
        <v>0</v>
      </c>
      <c r="N163" s="8">
        <f>SUMPRODUCT(SUMIFS(TaxableValuation[Taxable Reserved2],TaxableValuation[Dist],$C163:$E163,TaxableValuation[Tif_NonTIF],$A$4))</f>
        <v>0</v>
      </c>
      <c r="O163" s="8">
        <f>SUMPRODUCT(SUMIFS(TaxableValuation[Taxable Railroads],TaxableValuation[Dist],$C163:$E163,TaxableValuation[Tif_NonTIF],$A$4))</f>
        <v>0</v>
      </c>
      <c r="P163" s="8">
        <f>SUMPRODUCT(SUMIFS(TaxableValuation[Taxable Utilities],TaxableValuation[Dist],$C163:$E163,TaxableValuation[Tif_NonTIF],$A$4))</f>
        <v>0</v>
      </c>
      <c r="Q163" s="8">
        <f>SUMPRODUCT(SUMIFS(TaxableValuation[Taxable Other],TaxableValuation[Dist],$C163:$E163,TaxableValuation[Tif_NonTIF],$A$4))</f>
        <v>0</v>
      </c>
      <c r="R163" s="8">
        <f>SUMPRODUCT(SUMIFS(TaxableValuation[Taxable Gross],TaxableValuation[Dist],$C163:$E163,TaxableValuation[Tif_NonTIF],$A$4))</f>
        <v>0</v>
      </c>
      <c r="S163" s="8">
        <f>SUMPRODUCT(SUMIFS(TaxableValuation[Taxable Military Exempt],TaxableValuation[Dist],$C163:$E163,TaxableValuation[Tif_NonTIF],$A$4))</f>
        <v>0</v>
      </c>
      <c r="T163" s="8">
        <f>SUMPRODUCT(SUMIFS(TaxableValuation[Taxable Homestead Exempt],TaxableValuation[Dist],$C163:$E163,TaxableValuation[Tif_NonTIF],$A$4))</f>
        <v>0</v>
      </c>
      <c r="U163" s="8">
        <f>SUMPRODUCT(SUMIFS(TaxableValuation[Taxable Net],TaxableValuation[Dist],$C163:$E163,TaxableValuation[Tif_NonTIF],$A$4))</f>
        <v>0</v>
      </c>
      <c r="V163" s="8">
        <f>SUMPRODUCT(SUMIFS(TaxableValuation[Taxable Gas &amp; Elec Utilities],TaxableValuation[Dist],$C163:$E163,TaxableValuation[Tif_NonTIF],$A$4))</f>
        <v>0</v>
      </c>
      <c r="W163" s="8">
        <f t="shared" si="2"/>
        <v>0</v>
      </c>
    </row>
    <row r="164" spans="1:23" x14ac:dyDescent="0.25">
      <c r="A164">
        <f>'Assessed Non-TIF_Combined'!A164</f>
        <v>2026</v>
      </c>
      <c r="B164" t="str">
        <f>'Assessed Non-TIF_Combined'!B164</f>
        <v>12</v>
      </c>
      <c r="C164" t="str">
        <f>'Assessed Non-TIF_Combined'!C164</f>
        <v>3600</v>
      </c>
      <c r="D164" t="str">
        <f>'Assessed Non-TIF_Combined'!D164</f>
        <v/>
      </c>
      <c r="E164" t="str">
        <f>'Assessed Non-TIF_Combined'!E164</f>
        <v/>
      </c>
      <c r="F164" t="str">
        <f>'Assessed Non-TIF_Combined'!F164</f>
        <v>3600</v>
      </c>
      <c r="G164" t="str">
        <f>'Assessed Non-TIF_Combined'!G164</f>
        <v>Le Mars</v>
      </c>
      <c r="H164" s="8">
        <f>SUMPRODUCT(SUMIFS(TaxableValuation[Taxable Residential],TaxableValuation[Dist],$C164:$E164,TaxableValuation[Tif_NonTIF],$A$4))</f>
        <v>34991048</v>
      </c>
      <c r="I164" s="8">
        <f>SUMPRODUCT(SUMIFS(TaxableValuation[Taxable Ag Land],TaxableValuation[Dist],$C164:$E164,TaxableValuation[Tif_NonTIF],$A$4))</f>
        <v>482292</v>
      </c>
      <c r="J164" s="8">
        <f>SUMPRODUCT(SUMIFS(TaxableValuation[Taxable Ag Building],TaxableValuation[Dist],$C164:$E164,TaxableValuation[Tif_NonTIF],$A$4))</f>
        <v>0</v>
      </c>
      <c r="K164" s="8">
        <f>SUMPRODUCT(SUMIFS(TaxableValuation[Taxable Commercial],TaxableValuation[Dist],$C164:$E164,TaxableValuation[Tif_NonTIF],$A$4))</f>
        <v>42550955</v>
      </c>
      <c r="L164" s="8">
        <f>SUMPRODUCT(SUMIFS(TaxableValuation[Taxable Industrial],TaxableValuation[Dist],$C164:$E164,TaxableValuation[Tif_NonTIF],$A$4))</f>
        <v>17554566</v>
      </c>
      <c r="M164" s="8">
        <f>SUMPRODUCT(SUMIFS(TaxableValuation[Taxable Reserved],TaxableValuation[Dist],$C164:$E164,TaxableValuation[Tif_NonTIF],$A$4))</f>
        <v>0</v>
      </c>
      <c r="N164" s="8">
        <f>SUMPRODUCT(SUMIFS(TaxableValuation[Taxable Reserved2],TaxableValuation[Dist],$C164:$E164,TaxableValuation[Tif_NonTIF],$A$4))</f>
        <v>0</v>
      </c>
      <c r="O164" s="8">
        <f>SUMPRODUCT(SUMIFS(TaxableValuation[Taxable Railroads],TaxableValuation[Dist],$C164:$E164,TaxableValuation[Tif_NonTIF],$A$4))</f>
        <v>0</v>
      </c>
      <c r="P164" s="8">
        <f>SUMPRODUCT(SUMIFS(TaxableValuation[Taxable Utilities],TaxableValuation[Dist],$C164:$E164,TaxableValuation[Tif_NonTIF],$A$4))</f>
        <v>0</v>
      </c>
      <c r="Q164" s="8">
        <f>SUMPRODUCT(SUMIFS(TaxableValuation[Taxable Other],TaxableValuation[Dist],$C164:$E164,TaxableValuation[Tif_NonTIF],$A$4))</f>
        <v>0</v>
      </c>
      <c r="R164" s="8">
        <f>SUMPRODUCT(SUMIFS(TaxableValuation[Taxable Gross],TaxableValuation[Dist],$C164:$E164,TaxableValuation[Tif_NonTIF],$A$4))</f>
        <v>95578861</v>
      </c>
      <c r="S164" s="8">
        <f>SUMPRODUCT(SUMIFS(TaxableValuation[Taxable Military Exempt],TaxableValuation[Dist],$C164:$E164,TaxableValuation[Tif_NonTIF],$A$4))</f>
        <v>0</v>
      </c>
      <c r="T164" s="8">
        <f>SUMPRODUCT(SUMIFS(TaxableValuation[Taxable Homestead Exempt],TaxableValuation[Dist],$C164:$E164,TaxableValuation[Tif_NonTIF],$A$4))</f>
        <v>0</v>
      </c>
      <c r="U164" s="8">
        <f>SUMPRODUCT(SUMIFS(TaxableValuation[Taxable Net],TaxableValuation[Dist],$C164:$E164,TaxableValuation[Tif_NonTIF],$A$4))</f>
        <v>95578861</v>
      </c>
      <c r="V164" s="8">
        <f>SUMPRODUCT(SUMIFS(TaxableValuation[Taxable Gas &amp; Elec Utilities],TaxableValuation[Dist],$C164:$E164,TaxableValuation[Tif_NonTIF],$A$4))</f>
        <v>0</v>
      </c>
      <c r="W164" s="8">
        <f t="shared" si="2"/>
        <v>95578861</v>
      </c>
    </row>
    <row r="165" spans="1:23" x14ac:dyDescent="0.25">
      <c r="A165">
        <f>'Assessed Non-TIF_Combined'!A165</f>
        <v>2026</v>
      </c>
      <c r="B165" t="str">
        <f>'Assessed Non-TIF_Combined'!B165</f>
        <v>13</v>
      </c>
      <c r="C165" t="str">
        <f>'Assessed Non-TIF_Combined'!C165</f>
        <v>3609</v>
      </c>
      <c r="D165" t="str">
        <f>'Assessed Non-TIF_Combined'!D165</f>
        <v/>
      </c>
      <c r="E165" t="str">
        <f>'Assessed Non-TIF_Combined'!E165</f>
        <v/>
      </c>
      <c r="F165" t="str">
        <f>'Assessed Non-TIF_Combined'!F165</f>
        <v>3609</v>
      </c>
      <c r="G165" t="str">
        <f>'Assessed Non-TIF_Combined'!G165</f>
        <v>Lenox</v>
      </c>
      <c r="H165" s="8">
        <f>SUMPRODUCT(SUMIFS(TaxableValuation[Taxable Residential],TaxableValuation[Dist],$C165:$E165,TaxableValuation[Tif_NonTIF],$A$4))</f>
        <v>278348</v>
      </c>
      <c r="I165" s="8">
        <f>SUMPRODUCT(SUMIFS(TaxableValuation[Taxable Ag Land],TaxableValuation[Dist],$C165:$E165,TaxableValuation[Tif_NonTIF],$A$4))</f>
        <v>0</v>
      </c>
      <c r="J165" s="8">
        <f>SUMPRODUCT(SUMIFS(TaxableValuation[Taxable Ag Building],TaxableValuation[Dist],$C165:$E165,TaxableValuation[Tif_NonTIF],$A$4))</f>
        <v>0</v>
      </c>
      <c r="K165" s="8">
        <f>SUMPRODUCT(SUMIFS(TaxableValuation[Taxable Commercial],TaxableValuation[Dist],$C165:$E165,TaxableValuation[Tif_NonTIF],$A$4))</f>
        <v>0</v>
      </c>
      <c r="L165" s="8">
        <f>SUMPRODUCT(SUMIFS(TaxableValuation[Taxable Industrial],TaxableValuation[Dist],$C165:$E165,TaxableValuation[Tif_NonTIF],$A$4))</f>
        <v>641045</v>
      </c>
      <c r="M165" s="8">
        <f>SUMPRODUCT(SUMIFS(TaxableValuation[Taxable Reserved],TaxableValuation[Dist],$C165:$E165,TaxableValuation[Tif_NonTIF],$A$4))</f>
        <v>0</v>
      </c>
      <c r="N165" s="8">
        <f>SUMPRODUCT(SUMIFS(TaxableValuation[Taxable Reserved2],TaxableValuation[Dist],$C165:$E165,TaxableValuation[Tif_NonTIF],$A$4))</f>
        <v>0</v>
      </c>
      <c r="O165" s="8">
        <f>SUMPRODUCT(SUMIFS(TaxableValuation[Taxable Railroads],TaxableValuation[Dist],$C165:$E165,TaxableValuation[Tif_NonTIF],$A$4))</f>
        <v>0</v>
      </c>
      <c r="P165" s="8">
        <f>SUMPRODUCT(SUMIFS(TaxableValuation[Taxable Utilities],TaxableValuation[Dist],$C165:$E165,TaxableValuation[Tif_NonTIF],$A$4))</f>
        <v>0</v>
      </c>
      <c r="Q165" s="8">
        <f>SUMPRODUCT(SUMIFS(TaxableValuation[Taxable Other],TaxableValuation[Dist],$C165:$E165,TaxableValuation[Tif_NonTIF],$A$4))</f>
        <v>0</v>
      </c>
      <c r="R165" s="8">
        <f>SUMPRODUCT(SUMIFS(TaxableValuation[Taxable Gross],TaxableValuation[Dist],$C165:$E165,TaxableValuation[Tif_NonTIF],$A$4))</f>
        <v>919393</v>
      </c>
      <c r="S165" s="8">
        <f>SUMPRODUCT(SUMIFS(TaxableValuation[Taxable Military Exempt],TaxableValuation[Dist],$C165:$E165,TaxableValuation[Tif_NonTIF],$A$4))</f>
        <v>0</v>
      </c>
      <c r="T165" s="8">
        <f>SUMPRODUCT(SUMIFS(TaxableValuation[Taxable Homestead Exempt],TaxableValuation[Dist],$C165:$E165,TaxableValuation[Tif_NonTIF],$A$4))</f>
        <v>0</v>
      </c>
      <c r="U165" s="8">
        <f>SUMPRODUCT(SUMIFS(TaxableValuation[Taxable Net],TaxableValuation[Dist],$C165:$E165,TaxableValuation[Tif_NonTIF],$A$4))</f>
        <v>919393</v>
      </c>
      <c r="V165" s="8">
        <f>SUMPRODUCT(SUMIFS(TaxableValuation[Taxable Gas &amp; Elec Utilities],TaxableValuation[Dist],$C165:$E165,TaxableValuation[Tif_NonTIF],$A$4))</f>
        <v>0</v>
      </c>
      <c r="W165" s="8">
        <f t="shared" si="2"/>
        <v>919393</v>
      </c>
    </row>
    <row r="166" spans="1:23" x14ac:dyDescent="0.25">
      <c r="A166">
        <f>'Assessed Non-TIF_Combined'!A166</f>
        <v>2026</v>
      </c>
      <c r="B166" t="str">
        <f>'Assessed Non-TIF_Combined'!B166</f>
        <v>13</v>
      </c>
      <c r="C166" t="str">
        <f>'Assessed Non-TIF_Combined'!C166</f>
        <v>3645</v>
      </c>
      <c r="D166" t="str">
        <f>'Assessed Non-TIF_Combined'!D166</f>
        <v/>
      </c>
      <c r="E166" t="str">
        <f>'Assessed Non-TIF_Combined'!E166</f>
        <v/>
      </c>
      <c r="F166" t="str">
        <f>'Assessed Non-TIF_Combined'!F166</f>
        <v>3645</v>
      </c>
      <c r="G166" t="str">
        <f>'Assessed Non-TIF_Combined'!G166</f>
        <v>Lewis Central</v>
      </c>
      <c r="H166" s="8">
        <f>SUMPRODUCT(SUMIFS(TaxableValuation[Taxable Residential],TaxableValuation[Dist],$C166:$E166,TaxableValuation[Tif_NonTIF],$A$4))</f>
        <v>4894369</v>
      </c>
      <c r="I166" s="8">
        <f>SUMPRODUCT(SUMIFS(TaxableValuation[Taxable Ag Land],TaxableValuation[Dist],$C166:$E166,TaxableValuation[Tif_NonTIF],$A$4))</f>
        <v>0</v>
      </c>
      <c r="J166" s="8">
        <f>SUMPRODUCT(SUMIFS(TaxableValuation[Taxable Ag Building],TaxableValuation[Dist],$C166:$E166,TaxableValuation[Tif_NonTIF],$A$4))</f>
        <v>0</v>
      </c>
      <c r="K166" s="8">
        <f>SUMPRODUCT(SUMIFS(TaxableValuation[Taxable Commercial],TaxableValuation[Dist],$C166:$E166,TaxableValuation[Tif_NonTIF],$A$4))</f>
        <v>7000085</v>
      </c>
      <c r="L166" s="8">
        <f>SUMPRODUCT(SUMIFS(TaxableValuation[Taxable Industrial],TaxableValuation[Dist],$C166:$E166,TaxableValuation[Tif_NonTIF],$A$4))</f>
        <v>0</v>
      </c>
      <c r="M166" s="8">
        <f>SUMPRODUCT(SUMIFS(TaxableValuation[Taxable Reserved],TaxableValuation[Dist],$C166:$E166,TaxableValuation[Tif_NonTIF],$A$4))</f>
        <v>0</v>
      </c>
      <c r="N166" s="8">
        <f>SUMPRODUCT(SUMIFS(TaxableValuation[Taxable Reserved2],TaxableValuation[Dist],$C166:$E166,TaxableValuation[Tif_NonTIF],$A$4))</f>
        <v>0</v>
      </c>
      <c r="O166" s="8">
        <f>SUMPRODUCT(SUMIFS(TaxableValuation[Taxable Railroads],TaxableValuation[Dist],$C166:$E166,TaxableValuation[Tif_NonTIF],$A$4))</f>
        <v>0</v>
      </c>
      <c r="P166" s="8">
        <f>SUMPRODUCT(SUMIFS(TaxableValuation[Taxable Utilities],TaxableValuation[Dist],$C166:$E166,TaxableValuation[Tif_NonTIF],$A$4))</f>
        <v>0</v>
      </c>
      <c r="Q166" s="8">
        <f>SUMPRODUCT(SUMIFS(TaxableValuation[Taxable Other],TaxableValuation[Dist],$C166:$E166,TaxableValuation[Tif_NonTIF],$A$4))</f>
        <v>0</v>
      </c>
      <c r="R166" s="8">
        <f>SUMPRODUCT(SUMIFS(TaxableValuation[Taxable Gross],TaxableValuation[Dist],$C166:$E166,TaxableValuation[Tif_NonTIF],$A$4))</f>
        <v>11894454</v>
      </c>
      <c r="S166" s="8">
        <f>SUMPRODUCT(SUMIFS(TaxableValuation[Taxable Military Exempt],TaxableValuation[Dist],$C166:$E166,TaxableValuation[Tif_NonTIF],$A$4))</f>
        <v>28000</v>
      </c>
      <c r="T166" s="8">
        <f>SUMPRODUCT(SUMIFS(TaxableValuation[Taxable Homestead Exempt],TaxableValuation[Dist],$C166:$E166,TaxableValuation[Tif_NonTIF],$A$4))</f>
        <v>78000</v>
      </c>
      <c r="U166" s="8">
        <f>SUMPRODUCT(SUMIFS(TaxableValuation[Taxable Net],TaxableValuation[Dist],$C166:$E166,TaxableValuation[Tif_NonTIF],$A$4))</f>
        <v>11788454</v>
      </c>
      <c r="V166" s="8">
        <f>SUMPRODUCT(SUMIFS(TaxableValuation[Taxable Gas &amp; Elec Utilities],TaxableValuation[Dist],$C166:$E166,TaxableValuation[Tif_NonTIF],$A$4))</f>
        <v>0</v>
      </c>
      <c r="W166" s="8">
        <f t="shared" si="2"/>
        <v>11788454</v>
      </c>
    </row>
    <row r="167" spans="1:23" x14ac:dyDescent="0.25">
      <c r="A167">
        <f>'Assessed Non-TIF_Combined'!A167</f>
        <v>2026</v>
      </c>
      <c r="B167" t="str">
        <f>'Assessed Non-TIF_Combined'!B167</f>
        <v>10</v>
      </c>
      <c r="C167" t="str">
        <f>'Assessed Non-TIF_Combined'!C167</f>
        <v>3715</v>
      </c>
      <c r="D167" t="str">
        <f>'Assessed Non-TIF_Combined'!D167</f>
        <v/>
      </c>
      <c r="E167" t="str">
        <f>'Assessed Non-TIF_Combined'!E167</f>
        <v/>
      </c>
      <c r="F167" t="str">
        <f>'Assessed Non-TIF_Combined'!F167</f>
        <v>3715</v>
      </c>
      <c r="G167" t="str">
        <f>'Assessed Non-TIF_Combined'!G167</f>
        <v>Linn-Mar</v>
      </c>
      <c r="H167" s="8">
        <f>SUMPRODUCT(SUMIFS(TaxableValuation[Taxable Residential],TaxableValuation[Dist],$C167:$E167,TaxableValuation[Tif_NonTIF],$A$4))</f>
        <v>46995534</v>
      </c>
      <c r="I167" s="8">
        <f>SUMPRODUCT(SUMIFS(TaxableValuation[Taxable Ag Land],TaxableValuation[Dist],$C167:$E167,TaxableValuation[Tif_NonTIF],$A$4))</f>
        <v>186799</v>
      </c>
      <c r="J167" s="8">
        <f>SUMPRODUCT(SUMIFS(TaxableValuation[Taxable Ag Building],TaxableValuation[Dist],$C167:$E167,TaxableValuation[Tif_NonTIF],$A$4))</f>
        <v>3592</v>
      </c>
      <c r="K167" s="8">
        <f>SUMPRODUCT(SUMIFS(TaxableValuation[Taxable Commercial],TaxableValuation[Dist],$C167:$E167,TaxableValuation[Tif_NonTIF],$A$4))</f>
        <v>57065199</v>
      </c>
      <c r="L167" s="8">
        <f>SUMPRODUCT(SUMIFS(TaxableValuation[Taxable Industrial],TaxableValuation[Dist],$C167:$E167,TaxableValuation[Tif_NonTIF],$A$4))</f>
        <v>20557506</v>
      </c>
      <c r="M167" s="8">
        <f>SUMPRODUCT(SUMIFS(TaxableValuation[Taxable Reserved],TaxableValuation[Dist],$C167:$E167,TaxableValuation[Tif_NonTIF],$A$4))</f>
        <v>0</v>
      </c>
      <c r="N167" s="8">
        <f>SUMPRODUCT(SUMIFS(TaxableValuation[Taxable Reserved2],TaxableValuation[Dist],$C167:$E167,TaxableValuation[Tif_NonTIF],$A$4))</f>
        <v>0</v>
      </c>
      <c r="O167" s="8">
        <f>SUMPRODUCT(SUMIFS(TaxableValuation[Taxable Railroads],TaxableValuation[Dist],$C167:$E167,TaxableValuation[Tif_NonTIF],$A$4))</f>
        <v>0</v>
      </c>
      <c r="P167" s="8">
        <f>SUMPRODUCT(SUMIFS(TaxableValuation[Taxable Utilities],TaxableValuation[Dist],$C167:$E167,TaxableValuation[Tif_NonTIF],$A$4))</f>
        <v>0</v>
      </c>
      <c r="Q167" s="8">
        <f>SUMPRODUCT(SUMIFS(TaxableValuation[Taxable Other],TaxableValuation[Dist],$C167:$E167,TaxableValuation[Tif_NonTIF],$A$4))</f>
        <v>0</v>
      </c>
      <c r="R167" s="8">
        <f>SUMPRODUCT(SUMIFS(TaxableValuation[Taxable Gross],TaxableValuation[Dist],$C167:$E167,TaxableValuation[Tif_NonTIF],$A$4))</f>
        <v>124808630</v>
      </c>
      <c r="S167" s="8">
        <f>SUMPRODUCT(SUMIFS(TaxableValuation[Taxable Military Exempt],TaxableValuation[Dist],$C167:$E167,TaxableValuation[Tif_NonTIF],$A$4))</f>
        <v>0</v>
      </c>
      <c r="T167" s="8">
        <f>SUMPRODUCT(SUMIFS(TaxableValuation[Taxable Homestead Exempt],TaxableValuation[Dist],$C167:$E167,TaxableValuation[Tif_NonTIF],$A$4))</f>
        <v>0</v>
      </c>
      <c r="U167" s="8">
        <f>SUMPRODUCT(SUMIFS(TaxableValuation[Taxable Net],TaxableValuation[Dist],$C167:$E167,TaxableValuation[Tif_NonTIF],$A$4))</f>
        <v>124808630</v>
      </c>
      <c r="V167" s="8">
        <f>SUMPRODUCT(SUMIFS(TaxableValuation[Taxable Gas &amp; Elec Utilities],TaxableValuation[Dist],$C167:$E167,TaxableValuation[Tif_NonTIF],$A$4))</f>
        <v>0</v>
      </c>
      <c r="W167" s="8">
        <f t="shared" si="2"/>
        <v>124808630</v>
      </c>
    </row>
    <row r="168" spans="1:23" x14ac:dyDescent="0.25">
      <c r="A168">
        <f>'Assessed Non-TIF_Combined'!A168</f>
        <v>2026</v>
      </c>
      <c r="B168" t="str">
        <f>'Assessed Non-TIF_Combined'!B168</f>
        <v>10</v>
      </c>
      <c r="C168" t="str">
        <f>'Assessed Non-TIF_Combined'!C168</f>
        <v>3744</v>
      </c>
      <c r="D168" t="str">
        <f>'Assessed Non-TIF_Combined'!D168</f>
        <v/>
      </c>
      <c r="E168" t="str">
        <f>'Assessed Non-TIF_Combined'!E168</f>
        <v/>
      </c>
      <c r="F168" t="str">
        <f>'Assessed Non-TIF_Combined'!F168</f>
        <v>3744</v>
      </c>
      <c r="G168" t="str">
        <f>'Assessed Non-TIF_Combined'!G168</f>
        <v>Lisbon</v>
      </c>
      <c r="H168" s="8">
        <f>SUMPRODUCT(SUMIFS(TaxableValuation[Taxable Residential],TaxableValuation[Dist],$C168:$E168,TaxableValuation[Tif_NonTIF],$A$4))</f>
        <v>4017541</v>
      </c>
      <c r="I168" s="8">
        <f>SUMPRODUCT(SUMIFS(TaxableValuation[Taxable Ag Land],TaxableValuation[Dist],$C168:$E168,TaxableValuation[Tif_NonTIF],$A$4))</f>
        <v>47985</v>
      </c>
      <c r="J168" s="8">
        <f>SUMPRODUCT(SUMIFS(TaxableValuation[Taxable Ag Building],TaxableValuation[Dist],$C168:$E168,TaxableValuation[Tif_NonTIF],$A$4))</f>
        <v>0</v>
      </c>
      <c r="K168" s="8">
        <f>SUMPRODUCT(SUMIFS(TaxableValuation[Taxable Commercial],TaxableValuation[Dist],$C168:$E168,TaxableValuation[Tif_NonTIF],$A$4))</f>
        <v>1550638</v>
      </c>
      <c r="L168" s="8">
        <f>SUMPRODUCT(SUMIFS(TaxableValuation[Taxable Industrial],TaxableValuation[Dist],$C168:$E168,TaxableValuation[Tif_NonTIF],$A$4))</f>
        <v>610644</v>
      </c>
      <c r="M168" s="8">
        <f>SUMPRODUCT(SUMIFS(TaxableValuation[Taxable Reserved],TaxableValuation[Dist],$C168:$E168,TaxableValuation[Tif_NonTIF],$A$4))</f>
        <v>0</v>
      </c>
      <c r="N168" s="8">
        <f>SUMPRODUCT(SUMIFS(TaxableValuation[Taxable Reserved2],TaxableValuation[Dist],$C168:$E168,TaxableValuation[Tif_NonTIF],$A$4))</f>
        <v>0</v>
      </c>
      <c r="O168" s="8">
        <f>SUMPRODUCT(SUMIFS(TaxableValuation[Taxable Railroads],TaxableValuation[Dist],$C168:$E168,TaxableValuation[Tif_NonTIF],$A$4))</f>
        <v>0</v>
      </c>
      <c r="P168" s="8">
        <f>SUMPRODUCT(SUMIFS(TaxableValuation[Taxable Utilities],TaxableValuation[Dist],$C168:$E168,TaxableValuation[Tif_NonTIF],$A$4))</f>
        <v>0</v>
      </c>
      <c r="Q168" s="8">
        <f>SUMPRODUCT(SUMIFS(TaxableValuation[Taxable Other],TaxableValuation[Dist],$C168:$E168,TaxableValuation[Tif_NonTIF],$A$4))</f>
        <v>0</v>
      </c>
      <c r="R168" s="8">
        <f>SUMPRODUCT(SUMIFS(TaxableValuation[Taxable Gross],TaxableValuation[Dist],$C168:$E168,TaxableValuation[Tif_NonTIF],$A$4))</f>
        <v>6226808</v>
      </c>
      <c r="S168" s="8">
        <f>SUMPRODUCT(SUMIFS(TaxableValuation[Taxable Military Exempt],TaxableValuation[Dist],$C168:$E168,TaxableValuation[Tif_NonTIF],$A$4))</f>
        <v>0</v>
      </c>
      <c r="T168" s="8">
        <f>SUMPRODUCT(SUMIFS(TaxableValuation[Taxable Homestead Exempt],TaxableValuation[Dist],$C168:$E168,TaxableValuation[Tif_NonTIF],$A$4))</f>
        <v>0</v>
      </c>
      <c r="U168" s="8">
        <f>SUMPRODUCT(SUMIFS(TaxableValuation[Taxable Net],TaxableValuation[Dist],$C168:$E168,TaxableValuation[Tif_NonTIF],$A$4))</f>
        <v>6226808</v>
      </c>
      <c r="V168" s="8">
        <f>SUMPRODUCT(SUMIFS(TaxableValuation[Taxable Gas &amp; Elec Utilities],TaxableValuation[Dist],$C168:$E168,TaxableValuation[Tif_NonTIF],$A$4))</f>
        <v>0</v>
      </c>
      <c r="W168" s="8">
        <f t="shared" si="2"/>
        <v>6226808</v>
      </c>
    </row>
    <row r="169" spans="1:23" x14ac:dyDescent="0.25">
      <c r="A169">
        <f>'Assessed Non-TIF_Combined'!A169</f>
        <v>2026</v>
      </c>
      <c r="B169" t="str">
        <f>'Assessed Non-TIF_Combined'!B169</f>
        <v>13</v>
      </c>
      <c r="C169" t="str">
        <f>'Assessed Non-TIF_Combined'!C169</f>
        <v>3798</v>
      </c>
      <c r="D169" t="str">
        <f>'Assessed Non-TIF_Combined'!D169</f>
        <v/>
      </c>
      <c r="E169" t="str">
        <f>'Assessed Non-TIF_Combined'!E169</f>
        <v/>
      </c>
      <c r="F169" t="str">
        <f>'Assessed Non-TIF_Combined'!F169</f>
        <v>3798</v>
      </c>
      <c r="G169" t="str">
        <f>'Assessed Non-TIF_Combined'!G169</f>
        <v>Logan-Magnolia</v>
      </c>
      <c r="H169" s="8">
        <f>SUMPRODUCT(SUMIFS(TaxableValuation[Taxable Residential],TaxableValuation[Dist],$C169:$E169,TaxableValuation[Tif_NonTIF],$A$4))</f>
        <v>0</v>
      </c>
      <c r="I169" s="8">
        <f>SUMPRODUCT(SUMIFS(TaxableValuation[Taxable Ag Land],TaxableValuation[Dist],$C169:$E169,TaxableValuation[Tif_NonTIF],$A$4))</f>
        <v>0</v>
      </c>
      <c r="J169" s="8">
        <f>SUMPRODUCT(SUMIFS(TaxableValuation[Taxable Ag Building],TaxableValuation[Dist],$C169:$E169,TaxableValuation[Tif_NonTIF],$A$4))</f>
        <v>0</v>
      </c>
      <c r="K169" s="8">
        <f>SUMPRODUCT(SUMIFS(TaxableValuation[Taxable Commercial],TaxableValuation[Dist],$C169:$E169,TaxableValuation[Tif_NonTIF],$A$4))</f>
        <v>0</v>
      </c>
      <c r="L169" s="8">
        <f>SUMPRODUCT(SUMIFS(TaxableValuation[Taxable Industrial],TaxableValuation[Dist],$C169:$E169,TaxableValuation[Tif_NonTIF],$A$4))</f>
        <v>0</v>
      </c>
      <c r="M169" s="8">
        <f>SUMPRODUCT(SUMIFS(TaxableValuation[Taxable Reserved],TaxableValuation[Dist],$C169:$E169,TaxableValuation[Tif_NonTIF],$A$4))</f>
        <v>0</v>
      </c>
      <c r="N169" s="8">
        <f>SUMPRODUCT(SUMIFS(TaxableValuation[Taxable Reserved2],TaxableValuation[Dist],$C169:$E169,TaxableValuation[Tif_NonTIF],$A$4))</f>
        <v>0</v>
      </c>
      <c r="O169" s="8">
        <f>SUMPRODUCT(SUMIFS(TaxableValuation[Taxable Railroads],TaxableValuation[Dist],$C169:$E169,TaxableValuation[Tif_NonTIF],$A$4))</f>
        <v>0</v>
      </c>
      <c r="P169" s="8">
        <f>SUMPRODUCT(SUMIFS(TaxableValuation[Taxable Utilities],TaxableValuation[Dist],$C169:$E169,TaxableValuation[Tif_NonTIF],$A$4))</f>
        <v>0</v>
      </c>
      <c r="Q169" s="8">
        <f>SUMPRODUCT(SUMIFS(TaxableValuation[Taxable Other],TaxableValuation[Dist],$C169:$E169,TaxableValuation[Tif_NonTIF],$A$4))</f>
        <v>0</v>
      </c>
      <c r="R169" s="8">
        <f>SUMPRODUCT(SUMIFS(TaxableValuation[Taxable Gross],TaxableValuation[Dist],$C169:$E169,TaxableValuation[Tif_NonTIF],$A$4))</f>
        <v>0</v>
      </c>
      <c r="S169" s="8">
        <f>SUMPRODUCT(SUMIFS(TaxableValuation[Taxable Military Exempt],TaxableValuation[Dist],$C169:$E169,TaxableValuation[Tif_NonTIF],$A$4))</f>
        <v>0</v>
      </c>
      <c r="T169" s="8">
        <f>SUMPRODUCT(SUMIFS(TaxableValuation[Taxable Homestead Exempt],TaxableValuation[Dist],$C169:$E169,TaxableValuation[Tif_NonTIF],$A$4))</f>
        <v>0</v>
      </c>
      <c r="U169" s="8">
        <f>SUMPRODUCT(SUMIFS(TaxableValuation[Taxable Net],TaxableValuation[Dist],$C169:$E169,TaxableValuation[Tif_NonTIF],$A$4))</f>
        <v>0</v>
      </c>
      <c r="V169" s="8">
        <f>SUMPRODUCT(SUMIFS(TaxableValuation[Taxable Gas &amp; Elec Utilities],TaxableValuation[Dist],$C169:$E169,TaxableValuation[Tif_NonTIF],$A$4))</f>
        <v>0</v>
      </c>
      <c r="W169" s="8">
        <f t="shared" si="2"/>
        <v>0</v>
      </c>
    </row>
    <row r="170" spans="1:23" x14ac:dyDescent="0.25">
      <c r="A170">
        <f>'Assessed Non-TIF_Combined'!A170</f>
        <v>2026</v>
      </c>
      <c r="B170" t="str">
        <f>'Assessed Non-TIF_Combined'!B170</f>
        <v>10</v>
      </c>
      <c r="C170" t="str">
        <f>'Assessed Non-TIF_Combined'!C170</f>
        <v>3816</v>
      </c>
      <c r="D170" t="str">
        <f>'Assessed Non-TIF_Combined'!D170</f>
        <v/>
      </c>
      <c r="E170" t="str">
        <f>'Assessed Non-TIF_Combined'!E170</f>
        <v/>
      </c>
      <c r="F170" t="str">
        <f>'Assessed Non-TIF_Combined'!F170</f>
        <v>3816</v>
      </c>
      <c r="G170" t="str">
        <f>'Assessed Non-TIF_Combined'!G170</f>
        <v>Lone Tree</v>
      </c>
      <c r="H170" s="8">
        <f>SUMPRODUCT(SUMIFS(TaxableValuation[Taxable Residential],TaxableValuation[Dist],$C170:$E170,TaxableValuation[Tif_NonTIF],$A$4))</f>
        <v>0</v>
      </c>
      <c r="I170" s="8">
        <f>SUMPRODUCT(SUMIFS(TaxableValuation[Taxable Ag Land],TaxableValuation[Dist],$C170:$E170,TaxableValuation[Tif_NonTIF],$A$4))</f>
        <v>0</v>
      </c>
      <c r="J170" s="8">
        <f>SUMPRODUCT(SUMIFS(TaxableValuation[Taxable Ag Building],TaxableValuation[Dist],$C170:$E170,TaxableValuation[Tif_NonTIF],$A$4))</f>
        <v>0</v>
      </c>
      <c r="K170" s="8">
        <f>SUMPRODUCT(SUMIFS(TaxableValuation[Taxable Commercial],TaxableValuation[Dist],$C170:$E170,TaxableValuation[Tif_NonTIF],$A$4))</f>
        <v>0</v>
      </c>
      <c r="L170" s="8">
        <f>SUMPRODUCT(SUMIFS(TaxableValuation[Taxable Industrial],TaxableValuation[Dist],$C170:$E170,TaxableValuation[Tif_NonTIF],$A$4))</f>
        <v>0</v>
      </c>
      <c r="M170" s="8">
        <f>SUMPRODUCT(SUMIFS(TaxableValuation[Taxable Reserved],TaxableValuation[Dist],$C170:$E170,TaxableValuation[Tif_NonTIF],$A$4))</f>
        <v>0</v>
      </c>
      <c r="N170" s="8">
        <f>SUMPRODUCT(SUMIFS(TaxableValuation[Taxable Reserved2],TaxableValuation[Dist],$C170:$E170,TaxableValuation[Tif_NonTIF],$A$4))</f>
        <v>0</v>
      </c>
      <c r="O170" s="8">
        <f>SUMPRODUCT(SUMIFS(TaxableValuation[Taxable Railroads],TaxableValuation[Dist],$C170:$E170,TaxableValuation[Tif_NonTIF],$A$4))</f>
        <v>0</v>
      </c>
      <c r="P170" s="8">
        <f>SUMPRODUCT(SUMIFS(TaxableValuation[Taxable Utilities],TaxableValuation[Dist],$C170:$E170,TaxableValuation[Tif_NonTIF],$A$4))</f>
        <v>0</v>
      </c>
      <c r="Q170" s="8">
        <f>SUMPRODUCT(SUMIFS(TaxableValuation[Taxable Other],TaxableValuation[Dist],$C170:$E170,TaxableValuation[Tif_NonTIF],$A$4))</f>
        <v>0</v>
      </c>
      <c r="R170" s="8">
        <f>SUMPRODUCT(SUMIFS(TaxableValuation[Taxable Gross],TaxableValuation[Dist],$C170:$E170,TaxableValuation[Tif_NonTIF],$A$4))</f>
        <v>0</v>
      </c>
      <c r="S170" s="8">
        <f>SUMPRODUCT(SUMIFS(TaxableValuation[Taxable Military Exempt],TaxableValuation[Dist],$C170:$E170,TaxableValuation[Tif_NonTIF],$A$4))</f>
        <v>0</v>
      </c>
      <c r="T170" s="8">
        <f>SUMPRODUCT(SUMIFS(TaxableValuation[Taxable Homestead Exempt],TaxableValuation[Dist],$C170:$E170,TaxableValuation[Tif_NonTIF],$A$4))</f>
        <v>0</v>
      </c>
      <c r="U170" s="8">
        <f>SUMPRODUCT(SUMIFS(TaxableValuation[Taxable Net],TaxableValuation[Dist],$C170:$E170,TaxableValuation[Tif_NonTIF],$A$4))</f>
        <v>0</v>
      </c>
      <c r="V170" s="8">
        <f>SUMPRODUCT(SUMIFS(TaxableValuation[Taxable Gas &amp; Elec Utilities],TaxableValuation[Dist],$C170:$E170,TaxableValuation[Tif_NonTIF],$A$4))</f>
        <v>0</v>
      </c>
      <c r="W170" s="8">
        <f t="shared" si="2"/>
        <v>0</v>
      </c>
    </row>
    <row r="171" spans="1:23" x14ac:dyDescent="0.25">
      <c r="A171">
        <f>'Assessed Non-TIF_Combined'!A171</f>
        <v>2026</v>
      </c>
      <c r="B171" t="str">
        <f>'Assessed Non-TIF_Combined'!B171</f>
        <v>09</v>
      </c>
      <c r="C171" t="str">
        <f>'Assessed Non-TIF_Combined'!C171</f>
        <v>3841</v>
      </c>
      <c r="D171" t="str">
        <f>'Assessed Non-TIF_Combined'!D171</f>
        <v/>
      </c>
      <c r="E171" t="str">
        <f>'Assessed Non-TIF_Combined'!E171</f>
        <v/>
      </c>
      <c r="F171" t="str">
        <f>'Assessed Non-TIF_Combined'!F171</f>
        <v>3841</v>
      </c>
      <c r="G171" t="str">
        <f>'Assessed Non-TIF_Combined'!G171</f>
        <v>Louisa-Muscatine</v>
      </c>
      <c r="H171" s="8">
        <f>SUMPRODUCT(SUMIFS(TaxableValuation[Taxable Residential],TaxableValuation[Dist],$C171:$E171,TaxableValuation[Tif_NonTIF],$A$4))</f>
        <v>8256187</v>
      </c>
      <c r="I171" s="8">
        <f>SUMPRODUCT(SUMIFS(TaxableValuation[Taxable Ag Land],TaxableValuation[Dist],$C171:$E171,TaxableValuation[Tif_NonTIF],$A$4))</f>
        <v>160894</v>
      </c>
      <c r="J171" s="8">
        <f>SUMPRODUCT(SUMIFS(TaxableValuation[Taxable Ag Building],TaxableValuation[Dist],$C171:$E171,TaxableValuation[Tif_NonTIF],$A$4))</f>
        <v>6919</v>
      </c>
      <c r="K171" s="8">
        <f>SUMPRODUCT(SUMIFS(TaxableValuation[Taxable Commercial],TaxableValuation[Dist],$C171:$E171,TaxableValuation[Tif_NonTIF],$A$4))</f>
        <v>2253820</v>
      </c>
      <c r="L171" s="8">
        <f>SUMPRODUCT(SUMIFS(TaxableValuation[Taxable Industrial],TaxableValuation[Dist],$C171:$E171,TaxableValuation[Tif_NonTIF],$A$4))</f>
        <v>1998216</v>
      </c>
      <c r="M171" s="8">
        <f>SUMPRODUCT(SUMIFS(TaxableValuation[Taxable Reserved],TaxableValuation[Dist],$C171:$E171,TaxableValuation[Tif_NonTIF],$A$4))</f>
        <v>0</v>
      </c>
      <c r="N171" s="8">
        <f>SUMPRODUCT(SUMIFS(TaxableValuation[Taxable Reserved2],TaxableValuation[Dist],$C171:$E171,TaxableValuation[Tif_NonTIF],$A$4))</f>
        <v>0</v>
      </c>
      <c r="O171" s="8">
        <f>SUMPRODUCT(SUMIFS(TaxableValuation[Taxable Railroads],TaxableValuation[Dist],$C171:$E171,TaxableValuation[Tif_NonTIF],$A$4))</f>
        <v>0</v>
      </c>
      <c r="P171" s="8">
        <f>SUMPRODUCT(SUMIFS(TaxableValuation[Taxable Utilities],TaxableValuation[Dist],$C171:$E171,TaxableValuation[Tif_NonTIF],$A$4))</f>
        <v>0</v>
      </c>
      <c r="Q171" s="8">
        <f>SUMPRODUCT(SUMIFS(TaxableValuation[Taxable Other],TaxableValuation[Dist],$C171:$E171,TaxableValuation[Tif_NonTIF],$A$4))</f>
        <v>0</v>
      </c>
      <c r="R171" s="8">
        <f>SUMPRODUCT(SUMIFS(TaxableValuation[Taxable Gross],TaxableValuation[Dist],$C171:$E171,TaxableValuation[Tif_NonTIF],$A$4))</f>
        <v>12676036</v>
      </c>
      <c r="S171" s="8">
        <f>SUMPRODUCT(SUMIFS(TaxableValuation[Taxable Military Exempt],TaxableValuation[Dist],$C171:$E171,TaxableValuation[Tif_NonTIF],$A$4))</f>
        <v>0</v>
      </c>
      <c r="T171" s="8">
        <f>SUMPRODUCT(SUMIFS(TaxableValuation[Taxable Homestead Exempt],TaxableValuation[Dist],$C171:$E171,TaxableValuation[Tif_NonTIF],$A$4))</f>
        <v>0</v>
      </c>
      <c r="U171" s="8">
        <f>SUMPRODUCT(SUMIFS(TaxableValuation[Taxable Net],TaxableValuation[Dist],$C171:$E171,TaxableValuation[Tif_NonTIF],$A$4))</f>
        <v>12676036</v>
      </c>
      <c r="V171" s="8">
        <f>SUMPRODUCT(SUMIFS(TaxableValuation[Taxable Gas &amp; Elec Utilities],TaxableValuation[Dist],$C171:$E171,TaxableValuation[Tif_NonTIF],$A$4))</f>
        <v>0</v>
      </c>
      <c r="W171" s="8">
        <f t="shared" si="2"/>
        <v>12676036</v>
      </c>
    </row>
    <row r="172" spans="1:23" x14ac:dyDescent="0.25">
      <c r="A172">
        <f>'Assessed Non-TIF_Combined'!A172</f>
        <v>2026</v>
      </c>
      <c r="B172" t="str">
        <f>'Assessed Non-TIF_Combined'!B172</f>
        <v>11</v>
      </c>
      <c r="C172" t="str">
        <f>'Assessed Non-TIF_Combined'!C172</f>
        <v>3906</v>
      </c>
      <c r="D172" t="str">
        <f>'Assessed Non-TIF_Combined'!D172</f>
        <v/>
      </c>
      <c r="E172" t="str">
        <f>'Assessed Non-TIF_Combined'!E172</f>
        <v/>
      </c>
      <c r="F172" t="str">
        <f>'Assessed Non-TIF_Combined'!F172</f>
        <v>3906</v>
      </c>
      <c r="G172" t="str">
        <f>'Assessed Non-TIF_Combined'!G172</f>
        <v>Lynnville-Sully</v>
      </c>
      <c r="H172" s="8">
        <f>SUMPRODUCT(SUMIFS(TaxableValuation[Taxable Residential],TaxableValuation[Dist],$C172:$E172,TaxableValuation[Tif_NonTIF],$A$4))</f>
        <v>3563497</v>
      </c>
      <c r="I172" s="8">
        <f>SUMPRODUCT(SUMIFS(TaxableValuation[Taxable Ag Land],TaxableValuation[Dist],$C172:$E172,TaxableValuation[Tif_NonTIF],$A$4))</f>
        <v>0</v>
      </c>
      <c r="J172" s="8">
        <f>SUMPRODUCT(SUMIFS(TaxableValuation[Taxable Ag Building],TaxableValuation[Dist],$C172:$E172,TaxableValuation[Tif_NonTIF],$A$4))</f>
        <v>304492</v>
      </c>
      <c r="K172" s="8">
        <f>SUMPRODUCT(SUMIFS(TaxableValuation[Taxable Commercial],TaxableValuation[Dist],$C172:$E172,TaxableValuation[Tif_NonTIF],$A$4))</f>
        <v>1127517</v>
      </c>
      <c r="L172" s="8">
        <f>SUMPRODUCT(SUMIFS(TaxableValuation[Taxable Industrial],TaxableValuation[Dist],$C172:$E172,TaxableValuation[Tif_NonTIF],$A$4))</f>
        <v>5297572</v>
      </c>
      <c r="M172" s="8">
        <f>SUMPRODUCT(SUMIFS(TaxableValuation[Taxable Reserved],TaxableValuation[Dist],$C172:$E172,TaxableValuation[Tif_NonTIF],$A$4))</f>
        <v>0</v>
      </c>
      <c r="N172" s="8">
        <f>SUMPRODUCT(SUMIFS(TaxableValuation[Taxable Reserved2],TaxableValuation[Dist],$C172:$E172,TaxableValuation[Tif_NonTIF],$A$4))</f>
        <v>0</v>
      </c>
      <c r="O172" s="8">
        <f>SUMPRODUCT(SUMIFS(TaxableValuation[Taxable Railroads],TaxableValuation[Dist],$C172:$E172,TaxableValuation[Tif_NonTIF],$A$4))</f>
        <v>0</v>
      </c>
      <c r="P172" s="8">
        <f>SUMPRODUCT(SUMIFS(TaxableValuation[Taxable Utilities],TaxableValuation[Dist],$C172:$E172,TaxableValuation[Tif_NonTIF],$A$4))</f>
        <v>0</v>
      </c>
      <c r="Q172" s="8">
        <f>SUMPRODUCT(SUMIFS(TaxableValuation[Taxable Other],TaxableValuation[Dist],$C172:$E172,TaxableValuation[Tif_NonTIF],$A$4))</f>
        <v>0</v>
      </c>
      <c r="R172" s="8">
        <f>SUMPRODUCT(SUMIFS(TaxableValuation[Taxable Gross],TaxableValuation[Dist],$C172:$E172,TaxableValuation[Tif_NonTIF],$A$4))</f>
        <v>10293078</v>
      </c>
      <c r="S172" s="8">
        <f>SUMPRODUCT(SUMIFS(TaxableValuation[Taxable Military Exempt],TaxableValuation[Dist],$C172:$E172,TaxableValuation[Tif_NonTIF],$A$4))</f>
        <v>0</v>
      </c>
      <c r="T172" s="8">
        <f>SUMPRODUCT(SUMIFS(TaxableValuation[Taxable Homestead Exempt],TaxableValuation[Dist],$C172:$E172,TaxableValuation[Tif_NonTIF],$A$4))</f>
        <v>0</v>
      </c>
      <c r="U172" s="8">
        <f>SUMPRODUCT(SUMIFS(TaxableValuation[Taxable Net],TaxableValuation[Dist],$C172:$E172,TaxableValuation[Tif_NonTIF],$A$4))</f>
        <v>10293078</v>
      </c>
      <c r="V172" s="8">
        <f>SUMPRODUCT(SUMIFS(TaxableValuation[Taxable Gas &amp; Elec Utilities],TaxableValuation[Dist],$C172:$E172,TaxableValuation[Tif_NonTIF],$A$4))</f>
        <v>0</v>
      </c>
      <c r="W172" s="8">
        <f t="shared" si="2"/>
        <v>10293078</v>
      </c>
    </row>
    <row r="173" spans="1:23" x14ac:dyDescent="0.25">
      <c r="A173">
        <f>'Assessed Non-TIF_Combined'!A173</f>
        <v>2026</v>
      </c>
      <c r="B173" t="str">
        <f>'Assessed Non-TIF_Combined'!B173</f>
        <v>11</v>
      </c>
      <c r="C173" t="str">
        <f>'Assessed Non-TIF_Combined'!C173</f>
        <v>3942</v>
      </c>
      <c r="D173" t="str">
        <f>'Assessed Non-TIF_Combined'!D173</f>
        <v/>
      </c>
      <c r="E173" t="str">
        <f>'Assessed Non-TIF_Combined'!E173</f>
        <v/>
      </c>
      <c r="F173" t="str">
        <f>'Assessed Non-TIF_Combined'!F173</f>
        <v>3942</v>
      </c>
      <c r="G173" t="str">
        <f>'Assessed Non-TIF_Combined'!G173</f>
        <v>Madrid</v>
      </c>
      <c r="H173" s="8">
        <f>SUMPRODUCT(SUMIFS(TaxableValuation[Taxable Residential],TaxableValuation[Dist],$C173:$E173,TaxableValuation[Tif_NonTIF],$A$4))</f>
        <v>4969548</v>
      </c>
      <c r="I173" s="8">
        <f>SUMPRODUCT(SUMIFS(TaxableValuation[Taxable Ag Land],TaxableValuation[Dist],$C173:$E173,TaxableValuation[Tif_NonTIF],$A$4))</f>
        <v>359</v>
      </c>
      <c r="J173" s="8">
        <f>SUMPRODUCT(SUMIFS(TaxableValuation[Taxable Ag Building],TaxableValuation[Dist],$C173:$E173,TaxableValuation[Tif_NonTIF],$A$4))</f>
        <v>0</v>
      </c>
      <c r="K173" s="8">
        <f>SUMPRODUCT(SUMIFS(TaxableValuation[Taxable Commercial],TaxableValuation[Dist],$C173:$E173,TaxableValuation[Tif_NonTIF],$A$4))</f>
        <v>0</v>
      </c>
      <c r="L173" s="8">
        <f>SUMPRODUCT(SUMIFS(TaxableValuation[Taxable Industrial],TaxableValuation[Dist],$C173:$E173,TaxableValuation[Tif_NonTIF],$A$4))</f>
        <v>0</v>
      </c>
      <c r="M173" s="8">
        <f>SUMPRODUCT(SUMIFS(TaxableValuation[Taxable Reserved],TaxableValuation[Dist],$C173:$E173,TaxableValuation[Tif_NonTIF],$A$4))</f>
        <v>0</v>
      </c>
      <c r="N173" s="8">
        <f>SUMPRODUCT(SUMIFS(TaxableValuation[Taxable Reserved2],TaxableValuation[Dist],$C173:$E173,TaxableValuation[Tif_NonTIF],$A$4))</f>
        <v>0</v>
      </c>
      <c r="O173" s="8">
        <f>SUMPRODUCT(SUMIFS(TaxableValuation[Taxable Railroads],TaxableValuation[Dist],$C173:$E173,TaxableValuation[Tif_NonTIF],$A$4))</f>
        <v>0</v>
      </c>
      <c r="P173" s="8">
        <f>SUMPRODUCT(SUMIFS(TaxableValuation[Taxable Utilities],TaxableValuation[Dist],$C173:$E173,TaxableValuation[Tif_NonTIF],$A$4))</f>
        <v>0</v>
      </c>
      <c r="Q173" s="8">
        <f>SUMPRODUCT(SUMIFS(TaxableValuation[Taxable Other],TaxableValuation[Dist],$C173:$E173,TaxableValuation[Tif_NonTIF],$A$4))</f>
        <v>0</v>
      </c>
      <c r="R173" s="8">
        <f>SUMPRODUCT(SUMIFS(TaxableValuation[Taxable Gross],TaxableValuation[Dist],$C173:$E173,TaxableValuation[Tif_NonTIF],$A$4))</f>
        <v>4969907</v>
      </c>
      <c r="S173" s="8">
        <f>SUMPRODUCT(SUMIFS(TaxableValuation[Taxable Military Exempt],TaxableValuation[Dist],$C173:$E173,TaxableValuation[Tif_NonTIF],$A$4))</f>
        <v>168000</v>
      </c>
      <c r="T173" s="8">
        <f>SUMPRODUCT(SUMIFS(TaxableValuation[Taxable Homestead Exempt],TaxableValuation[Dist],$C173:$E173,TaxableValuation[Tif_NonTIF],$A$4))</f>
        <v>442000</v>
      </c>
      <c r="U173" s="8">
        <f>SUMPRODUCT(SUMIFS(TaxableValuation[Taxable Net],TaxableValuation[Dist],$C173:$E173,TaxableValuation[Tif_NonTIF],$A$4))</f>
        <v>4359907</v>
      </c>
      <c r="V173" s="8">
        <f>SUMPRODUCT(SUMIFS(TaxableValuation[Taxable Gas &amp; Elec Utilities],TaxableValuation[Dist],$C173:$E173,TaxableValuation[Tif_NonTIF],$A$4))</f>
        <v>0</v>
      </c>
      <c r="W173" s="8">
        <f t="shared" si="2"/>
        <v>4359907</v>
      </c>
    </row>
    <row r="174" spans="1:23" x14ac:dyDescent="0.25">
      <c r="A174">
        <f>'Assessed Non-TIF_Combined'!A174</f>
        <v>2026</v>
      </c>
      <c r="B174" t="str">
        <f>'Assessed Non-TIF_Combined'!B174</f>
        <v>05</v>
      </c>
      <c r="C174" t="str">
        <f>'Assessed Non-TIF_Combined'!C174</f>
        <v>4023</v>
      </c>
      <c r="D174" t="str">
        <f>'Assessed Non-TIF_Combined'!D174</f>
        <v/>
      </c>
      <c r="E174" t="str">
        <f>'Assessed Non-TIF_Combined'!E174</f>
        <v/>
      </c>
      <c r="F174" t="str">
        <f>'Assessed Non-TIF_Combined'!F174</f>
        <v>4023</v>
      </c>
      <c r="G174" t="str">
        <f>'Assessed Non-TIF_Combined'!G174</f>
        <v>Manson-Northwest Webster</v>
      </c>
      <c r="H174" s="8">
        <f>SUMPRODUCT(SUMIFS(TaxableValuation[Taxable Residential],TaxableValuation[Dist],$C174:$E174,TaxableValuation[Tif_NonTIF],$A$4))</f>
        <v>0</v>
      </c>
      <c r="I174" s="8">
        <f>SUMPRODUCT(SUMIFS(TaxableValuation[Taxable Ag Land],TaxableValuation[Dist],$C174:$E174,TaxableValuation[Tif_NonTIF],$A$4))</f>
        <v>0</v>
      </c>
      <c r="J174" s="8">
        <f>SUMPRODUCT(SUMIFS(TaxableValuation[Taxable Ag Building],TaxableValuation[Dist],$C174:$E174,TaxableValuation[Tif_NonTIF],$A$4))</f>
        <v>0</v>
      </c>
      <c r="K174" s="8">
        <f>SUMPRODUCT(SUMIFS(TaxableValuation[Taxable Commercial],TaxableValuation[Dist],$C174:$E174,TaxableValuation[Tif_NonTIF],$A$4))</f>
        <v>1598770</v>
      </c>
      <c r="L174" s="8">
        <f>SUMPRODUCT(SUMIFS(TaxableValuation[Taxable Industrial],TaxableValuation[Dist],$C174:$E174,TaxableValuation[Tif_NonTIF],$A$4))</f>
        <v>47689219</v>
      </c>
      <c r="M174" s="8">
        <f>SUMPRODUCT(SUMIFS(TaxableValuation[Taxable Reserved],TaxableValuation[Dist],$C174:$E174,TaxableValuation[Tif_NonTIF],$A$4))</f>
        <v>0</v>
      </c>
      <c r="N174" s="8">
        <f>SUMPRODUCT(SUMIFS(TaxableValuation[Taxable Reserved2],TaxableValuation[Dist],$C174:$E174,TaxableValuation[Tif_NonTIF],$A$4))</f>
        <v>0</v>
      </c>
      <c r="O174" s="8">
        <f>SUMPRODUCT(SUMIFS(TaxableValuation[Taxable Railroads],TaxableValuation[Dist],$C174:$E174,TaxableValuation[Tif_NonTIF],$A$4))</f>
        <v>0</v>
      </c>
      <c r="P174" s="8">
        <f>SUMPRODUCT(SUMIFS(TaxableValuation[Taxable Utilities],TaxableValuation[Dist],$C174:$E174,TaxableValuation[Tif_NonTIF],$A$4))</f>
        <v>0</v>
      </c>
      <c r="Q174" s="8">
        <f>SUMPRODUCT(SUMIFS(TaxableValuation[Taxable Other],TaxableValuation[Dist],$C174:$E174,TaxableValuation[Tif_NonTIF],$A$4))</f>
        <v>0</v>
      </c>
      <c r="R174" s="8">
        <f>SUMPRODUCT(SUMIFS(TaxableValuation[Taxable Gross],TaxableValuation[Dist],$C174:$E174,TaxableValuation[Tif_NonTIF],$A$4))</f>
        <v>49287989</v>
      </c>
      <c r="S174" s="8">
        <f>SUMPRODUCT(SUMIFS(TaxableValuation[Taxable Military Exempt],TaxableValuation[Dist],$C174:$E174,TaxableValuation[Tif_NonTIF],$A$4))</f>
        <v>0</v>
      </c>
      <c r="T174" s="8">
        <f>SUMPRODUCT(SUMIFS(TaxableValuation[Taxable Homestead Exempt],TaxableValuation[Dist],$C174:$E174,TaxableValuation[Tif_NonTIF],$A$4))</f>
        <v>0</v>
      </c>
      <c r="U174" s="8">
        <f>SUMPRODUCT(SUMIFS(TaxableValuation[Taxable Net],TaxableValuation[Dist],$C174:$E174,TaxableValuation[Tif_NonTIF],$A$4))</f>
        <v>49287989</v>
      </c>
      <c r="V174" s="8">
        <f>SUMPRODUCT(SUMIFS(TaxableValuation[Taxable Gas &amp; Elec Utilities],TaxableValuation[Dist],$C174:$E174,TaxableValuation[Tif_NonTIF],$A$4))</f>
        <v>0</v>
      </c>
      <c r="W174" s="8">
        <f t="shared" si="2"/>
        <v>49287989</v>
      </c>
    </row>
    <row r="175" spans="1:23" x14ac:dyDescent="0.25">
      <c r="A175">
        <f>'Assessed Non-TIF_Combined'!A175</f>
        <v>2026</v>
      </c>
      <c r="B175" t="str">
        <f>'Assessed Non-TIF_Combined'!B175</f>
        <v>12</v>
      </c>
      <c r="C175" t="str">
        <f>'Assessed Non-TIF_Combined'!C175</f>
        <v>4033</v>
      </c>
      <c r="D175" t="str">
        <f>'Assessed Non-TIF_Combined'!D175</f>
        <v/>
      </c>
      <c r="E175" t="str">
        <f>'Assessed Non-TIF_Combined'!E175</f>
        <v/>
      </c>
      <c r="F175" t="str">
        <f>'Assessed Non-TIF_Combined'!F175</f>
        <v>4033</v>
      </c>
      <c r="G175" t="str">
        <f>'Assessed Non-TIF_Combined'!G175</f>
        <v>Maple Valley-Anthon Oto</v>
      </c>
      <c r="H175" s="8">
        <f>SUMPRODUCT(SUMIFS(TaxableValuation[Taxable Residential],TaxableValuation[Dist],$C175:$E175,TaxableValuation[Tif_NonTIF],$A$4))</f>
        <v>0</v>
      </c>
      <c r="I175" s="8">
        <f>SUMPRODUCT(SUMIFS(TaxableValuation[Taxable Ag Land],TaxableValuation[Dist],$C175:$E175,TaxableValuation[Tif_NonTIF],$A$4))</f>
        <v>0</v>
      </c>
      <c r="J175" s="8">
        <f>SUMPRODUCT(SUMIFS(TaxableValuation[Taxable Ag Building],TaxableValuation[Dist],$C175:$E175,TaxableValuation[Tif_NonTIF],$A$4))</f>
        <v>0</v>
      </c>
      <c r="K175" s="8">
        <f>SUMPRODUCT(SUMIFS(TaxableValuation[Taxable Commercial],TaxableValuation[Dist],$C175:$E175,TaxableValuation[Tif_NonTIF],$A$4))</f>
        <v>0</v>
      </c>
      <c r="L175" s="8">
        <f>SUMPRODUCT(SUMIFS(TaxableValuation[Taxable Industrial],TaxableValuation[Dist],$C175:$E175,TaxableValuation[Tif_NonTIF],$A$4))</f>
        <v>0</v>
      </c>
      <c r="M175" s="8">
        <f>SUMPRODUCT(SUMIFS(TaxableValuation[Taxable Reserved],TaxableValuation[Dist],$C175:$E175,TaxableValuation[Tif_NonTIF],$A$4))</f>
        <v>0</v>
      </c>
      <c r="N175" s="8">
        <f>SUMPRODUCT(SUMIFS(TaxableValuation[Taxable Reserved2],TaxableValuation[Dist],$C175:$E175,TaxableValuation[Tif_NonTIF],$A$4))</f>
        <v>0</v>
      </c>
      <c r="O175" s="8">
        <f>SUMPRODUCT(SUMIFS(TaxableValuation[Taxable Railroads],TaxableValuation[Dist],$C175:$E175,TaxableValuation[Tif_NonTIF],$A$4))</f>
        <v>0</v>
      </c>
      <c r="P175" s="8">
        <f>SUMPRODUCT(SUMIFS(TaxableValuation[Taxable Utilities],TaxableValuation[Dist],$C175:$E175,TaxableValuation[Tif_NonTIF],$A$4))</f>
        <v>0</v>
      </c>
      <c r="Q175" s="8">
        <f>SUMPRODUCT(SUMIFS(TaxableValuation[Taxable Other],TaxableValuation[Dist],$C175:$E175,TaxableValuation[Tif_NonTIF],$A$4))</f>
        <v>0</v>
      </c>
      <c r="R175" s="8">
        <f>SUMPRODUCT(SUMIFS(TaxableValuation[Taxable Gross],TaxableValuation[Dist],$C175:$E175,TaxableValuation[Tif_NonTIF],$A$4))</f>
        <v>0</v>
      </c>
      <c r="S175" s="8">
        <f>SUMPRODUCT(SUMIFS(TaxableValuation[Taxable Military Exempt],TaxableValuation[Dist],$C175:$E175,TaxableValuation[Tif_NonTIF],$A$4))</f>
        <v>0</v>
      </c>
      <c r="T175" s="8">
        <f>SUMPRODUCT(SUMIFS(TaxableValuation[Taxable Homestead Exempt],TaxableValuation[Dist],$C175:$E175,TaxableValuation[Tif_NonTIF],$A$4))</f>
        <v>0</v>
      </c>
      <c r="U175" s="8">
        <f>SUMPRODUCT(SUMIFS(TaxableValuation[Taxable Net],TaxableValuation[Dist],$C175:$E175,TaxableValuation[Tif_NonTIF],$A$4))</f>
        <v>0</v>
      </c>
      <c r="V175" s="8">
        <f>SUMPRODUCT(SUMIFS(TaxableValuation[Taxable Gas &amp; Elec Utilities],TaxableValuation[Dist],$C175:$E175,TaxableValuation[Tif_NonTIF],$A$4))</f>
        <v>0</v>
      </c>
      <c r="W175" s="8">
        <f t="shared" si="2"/>
        <v>0</v>
      </c>
    </row>
    <row r="176" spans="1:23" x14ac:dyDescent="0.25">
      <c r="A176">
        <f>'Assessed Non-TIF_Combined'!A176</f>
        <v>2026</v>
      </c>
      <c r="B176" t="str">
        <f>'Assessed Non-TIF_Combined'!B176</f>
        <v>09</v>
      </c>
      <c r="C176" t="str">
        <f>'Assessed Non-TIF_Combined'!C176</f>
        <v>4041</v>
      </c>
      <c r="D176" t="str">
        <f>'Assessed Non-TIF_Combined'!D176</f>
        <v/>
      </c>
      <c r="E176" t="str">
        <f>'Assessed Non-TIF_Combined'!E176</f>
        <v/>
      </c>
      <c r="F176" t="str">
        <f>'Assessed Non-TIF_Combined'!F176</f>
        <v>4041</v>
      </c>
      <c r="G176" t="str">
        <f>'Assessed Non-TIF_Combined'!G176</f>
        <v>Maquoketa</v>
      </c>
      <c r="H176" s="8">
        <f>SUMPRODUCT(SUMIFS(TaxableValuation[Taxable Residential],TaxableValuation[Dist],$C176:$E176,TaxableValuation[Tif_NonTIF],$A$4))</f>
        <v>4851200</v>
      </c>
      <c r="I176" s="8">
        <f>SUMPRODUCT(SUMIFS(TaxableValuation[Taxable Ag Land],TaxableValuation[Dist],$C176:$E176,TaxableValuation[Tif_NonTIF],$A$4))</f>
        <v>0</v>
      </c>
      <c r="J176" s="8">
        <f>SUMPRODUCT(SUMIFS(TaxableValuation[Taxable Ag Building],TaxableValuation[Dist],$C176:$E176,TaxableValuation[Tif_NonTIF],$A$4))</f>
        <v>0</v>
      </c>
      <c r="K176" s="8">
        <f>SUMPRODUCT(SUMIFS(TaxableValuation[Taxable Commercial],TaxableValuation[Dist],$C176:$E176,TaxableValuation[Tif_NonTIF],$A$4))</f>
        <v>18055100</v>
      </c>
      <c r="L176" s="8">
        <f>SUMPRODUCT(SUMIFS(TaxableValuation[Taxable Industrial],TaxableValuation[Dist],$C176:$E176,TaxableValuation[Tif_NonTIF],$A$4))</f>
        <v>0</v>
      </c>
      <c r="M176" s="8">
        <f>SUMPRODUCT(SUMIFS(TaxableValuation[Taxable Reserved],TaxableValuation[Dist],$C176:$E176,TaxableValuation[Tif_NonTIF],$A$4))</f>
        <v>0</v>
      </c>
      <c r="N176" s="8">
        <f>SUMPRODUCT(SUMIFS(TaxableValuation[Taxable Reserved2],TaxableValuation[Dist],$C176:$E176,TaxableValuation[Tif_NonTIF],$A$4))</f>
        <v>0</v>
      </c>
      <c r="O176" s="8">
        <f>SUMPRODUCT(SUMIFS(TaxableValuation[Taxable Railroads],TaxableValuation[Dist],$C176:$E176,TaxableValuation[Tif_NonTIF],$A$4))</f>
        <v>0</v>
      </c>
      <c r="P176" s="8">
        <f>SUMPRODUCT(SUMIFS(TaxableValuation[Taxable Utilities],TaxableValuation[Dist],$C176:$E176,TaxableValuation[Tif_NonTIF],$A$4))</f>
        <v>0</v>
      </c>
      <c r="Q176" s="8">
        <f>SUMPRODUCT(SUMIFS(TaxableValuation[Taxable Other],TaxableValuation[Dist],$C176:$E176,TaxableValuation[Tif_NonTIF],$A$4))</f>
        <v>0</v>
      </c>
      <c r="R176" s="8">
        <f>SUMPRODUCT(SUMIFS(TaxableValuation[Taxable Gross],TaxableValuation[Dist],$C176:$E176,TaxableValuation[Tif_NonTIF],$A$4))</f>
        <v>22906300</v>
      </c>
      <c r="S176" s="8">
        <f>SUMPRODUCT(SUMIFS(TaxableValuation[Taxable Military Exempt],TaxableValuation[Dist],$C176:$E176,TaxableValuation[Tif_NonTIF],$A$4))</f>
        <v>0</v>
      </c>
      <c r="T176" s="8">
        <f>SUMPRODUCT(SUMIFS(TaxableValuation[Taxable Homestead Exempt],TaxableValuation[Dist],$C176:$E176,TaxableValuation[Tif_NonTIF],$A$4))</f>
        <v>0</v>
      </c>
      <c r="U176" s="8">
        <f>SUMPRODUCT(SUMIFS(TaxableValuation[Taxable Net],TaxableValuation[Dist],$C176:$E176,TaxableValuation[Tif_NonTIF],$A$4))</f>
        <v>22906300</v>
      </c>
      <c r="V176" s="8">
        <f>SUMPRODUCT(SUMIFS(TaxableValuation[Taxable Gas &amp; Elec Utilities],TaxableValuation[Dist],$C176:$E176,TaxableValuation[Tif_NonTIF],$A$4))</f>
        <v>0</v>
      </c>
      <c r="W176" s="8">
        <f t="shared" si="2"/>
        <v>22906300</v>
      </c>
    </row>
    <row r="177" spans="1:23" x14ac:dyDescent="0.25">
      <c r="A177">
        <f>'Assessed Non-TIF_Combined'!A177</f>
        <v>2026</v>
      </c>
      <c r="B177" t="str">
        <f>'Assessed Non-TIF_Combined'!B177</f>
        <v>01</v>
      </c>
      <c r="C177" t="str">
        <f>'Assessed Non-TIF_Combined'!C177</f>
        <v>4043</v>
      </c>
      <c r="D177" t="str">
        <f>'Assessed Non-TIF_Combined'!D177</f>
        <v/>
      </c>
      <c r="E177" t="str">
        <f>'Assessed Non-TIF_Combined'!E177</f>
        <v/>
      </c>
      <c r="F177" t="str">
        <f>'Assessed Non-TIF_Combined'!F177</f>
        <v>4043</v>
      </c>
      <c r="G177" t="str">
        <f>'Assessed Non-TIF_Combined'!G177</f>
        <v>Maquoketa Valley</v>
      </c>
      <c r="H177" s="8">
        <f>SUMPRODUCT(SUMIFS(TaxableValuation[Taxable Residential],TaxableValuation[Dist],$C177:$E177,TaxableValuation[Tif_NonTIF],$A$4))</f>
        <v>2811175</v>
      </c>
      <c r="I177" s="8">
        <f>SUMPRODUCT(SUMIFS(TaxableValuation[Taxable Ag Land],TaxableValuation[Dist],$C177:$E177,TaxableValuation[Tif_NonTIF],$A$4))</f>
        <v>0</v>
      </c>
      <c r="J177" s="8">
        <f>SUMPRODUCT(SUMIFS(TaxableValuation[Taxable Ag Building],TaxableValuation[Dist],$C177:$E177,TaxableValuation[Tif_NonTIF],$A$4))</f>
        <v>0</v>
      </c>
      <c r="K177" s="8">
        <f>SUMPRODUCT(SUMIFS(TaxableValuation[Taxable Commercial],TaxableValuation[Dist],$C177:$E177,TaxableValuation[Tif_NonTIF],$A$4))</f>
        <v>1030275</v>
      </c>
      <c r="L177" s="8">
        <f>SUMPRODUCT(SUMIFS(TaxableValuation[Taxable Industrial],TaxableValuation[Dist],$C177:$E177,TaxableValuation[Tif_NonTIF],$A$4))</f>
        <v>427930</v>
      </c>
      <c r="M177" s="8">
        <f>SUMPRODUCT(SUMIFS(TaxableValuation[Taxable Reserved],TaxableValuation[Dist],$C177:$E177,TaxableValuation[Tif_NonTIF],$A$4))</f>
        <v>0</v>
      </c>
      <c r="N177" s="8">
        <f>SUMPRODUCT(SUMIFS(TaxableValuation[Taxable Reserved2],TaxableValuation[Dist],$C177:$E177,TaxableValuation[Tif_NonTIF],$A$4))</f>
        <v>0</v>
      </c>
      <c r="O177" s="8">
        <f>SUMPRODUCT(SUMIFS(TaxableValuation[Taxable Railroads],TaxableValuation[Dist],$C177:$E177,TaxableValuation[Tif_NonTIF],$A$4))</f>
        <v>0</v>
      </c>
      <c r="P177" s="8">
        <f>SUMPRODUCT(SUMIFS(TaxableValuation[Taxable Utilities],TaxableValuation[Dist],$C177:$E177,TaxableValuation[Tif_NonTIF],$A$4))</f>
        <v>0</v>
      </c>
      <c r="Q177" s="8">
        <f>SUMPRODUCT(SUMIFS(TaxableValuation[Taxable Other],TaxableValuation[Dist],$C177:$E177,TaxableValuation[Tif_NonTIF],$A$4))</f>
        <v>0</v>
      </c>
      <c r="R177" s="8">
        <f>SUMPRODUCT(SUMIFS(TaxableValuation[Taxable Gross],TaxableValuation[Dist],$C177:$E177,TaxableValuation[Tif_NonTIF],$A$4))</f>
        <v>4269380</v>
      </c>
      <c r="S177" s="8">
        <f>SUMPRODUCT(SUMIFS(TaxableValuation[Taxable Military Exempt],TaxableValuation[Dist],$C177:$E177,TaxableValuation[Tif_NonTIF],$A$4))</f>
        <v>0</v>
      </c>
      <c r="T177" s="8">
        <f>SUMPRODUCT(SUMIFS(TaxableValuation[Taxable Homestead Exempt],TaxableValuation[Dist],$C177:$E177,TaxableValuation[Tif_NonTIF],$A$4))</f>
        <v>0</v>
      </c>
      <c r="U177" s="8">
        <f>SUMPRODUCT(SUMIFS(TaxableValuation[Taxable Net],TaxableValuation[Dist],$C177:$E177,TaxableValuation[Tif_NonTIF],$A$4))</f>
        <v>4269380</v>
      </c>
      <c r="V177" s="8">
        <f>SUMPRODUCT(SUMIFS(TaxableValuation[Taxable Gas &amp; Elec Utilities],TaxableValuation[Dist],$C177:$E177,TaxableValuation[Tif_NonTIF],$A$4))</f>
        <v>0</v>
      </c>
      <c r="W177" s="8">
        <f t="shared" si="2"/>
        <v>4269380</v>
      </c>
    </row>
    <row r="178" spans="1:23" x14ac:dyDescent="0.25">
      <c r="A178">
        <f>'Assessed Non-TIF_Combined'!A178</f>
        <v>2026</v>
      </c>
      <c r="B178" t="str">
        <f>'Assessed Non-TIF_Combined'!B178</f>
        <v>12</v>
      </c>
      <c r="C178" t="str">
        <f>'Assessed Non-TIF_Combined'!C178</f>
        <v>4068</v>
      </c>
      <c r="D178" t="str">
        <f>'Assessed Non-TIF_Combined'!D178</f>
        <v/>
      </c>
      <c r="E178" t="str">
        <f>'Assessed Non-TIF_Combined'!E178</f>
        <v/>
      </c>
      <c r="F178" t="str">
        <f>'Assessed Non-TIF_Combined'!F178</f>
        <v>4068</v>
      </c>
      <c r="G178" t="str">
        <f>'Assessed Non-TIF_Combined'!G178</f>
        <v>Marcus-Meriden Cleghorn</v>
      </c>
      <c r="H178" s="8">
        <f>SUMPRODUCT(SUMIFS(TaxableValuation[Taxable Residential],TaxableValuation[Dist],$C178:$E178,TaxableValuation[Tif_NonTIF],$A$4))</f>
        <v>361288</v>
      </c>
      <c r="I178" s="8">
        <f>SUMPRODUCT(SUMIFS(TaxableValuation[Taxable Ag Land],TaxableValuation[Dist],$C178:$E178,TaxableValuation[Tif_NonTIF],$A$4))</f>
        <v>0</v>
      </c>
      <c r="J178" s="8">
        <f>SUMPRODUCT(SUMIFS(TaxableValuation[Taxable Ag Building],TaxableValuation[Dist],$C178:$E178,TaxableValuation[Tif_NonTIF],$A$4))</f>
        <v>0</v>
      </c>
      <c r="K178" s="8">
        <f>SUMPRODUCT(SUMIFS(TaxableValuation[Taxable Commercial],TaxableValuation[Dist],$C178:$E178,TaxableValuation[Tif_NonTIF],$A$4))</f>
        <v>2679238</v>
      </c>
      <c r="L178" s="8">
        <f>SUMPRODUCT(SUMIFS(TaxableValuation[Taxable Industrial],TaxableValuation[Dist],$C178:$E178,TaxableValuation[Tif_NonTIF],$A$4))</f>
        <v>2671378</v>
      </c>
      <c r="M178" s="8">
        <f>SUMPRODUCT(SUMIFS(TaxableValuation[Taxable Reserved],TaxableValuation[Dist],$C178:$E178,TaxableValuation[Tif_NonTIF],$A$4))</f>
        <v>0</v>
      </c>
      <c r="N178" s="8">
        <f>SUMPRODUCT(SUMIFS(TaxableValuation[Taxable Reserved2],TaxableValuation[Dist],$C178:$E178,TaxableValuation[Tif_NonTIF],$A$4))</f>
        <v>0</v>
      </c>
      <c r="O178" s="8">
        <f>SUMPRODUCT(SUMIFS(TaxableValuation[Taxable Railroads],TaxableValuation[Dist],$C178:$E178,TaxableValuation[Tif_NonTIF],$A$4))</f>
        <v>0</v>
      </c>
      <c r="P178" s="8">
        <f>SUMPRODUCT(SUMIFS(TaxableValuation[Taxable Utilities],TaxableValuation[Dist],$C178:$E178,TaxableValuation[Tif_NonTIF],$A$4))</f>
        <v>0</v>
      </c>
      <c r="Q178" s="8">
        <f>SUMPRODUCT(SUMIFS(TaxableValuation[Taxable Other],TaxableValuation[Dist],$C178:$E178,TaxableValuation[Tif_NonTIF],$A$4))</f>
        <v>0</v>
      </c>
      <c r="R178" s="8">
        <f>SUMPRODUCT(SUMIFS(TaxableValuation[Taxable Gross],TaxableValuation[Dist],$C178:$E178,TaxableValuation[Tif_NonTIF],$A$4))</f>
        <v>5711904</v>
      </c>
      <c r="S178" s="8">
        <f>SUMPRODUCT(SUMIFS(TaxableValuation[Taxable Military Exempt],TaxableValuation[Dist],$C178:$E178,TaxableValuation[Tif_NonTIF],$A$4))</f>
        <v>0</v>
      </c>
      <c r="T178" s="8">
        <f>SUMPRODUCT(SUMIFS(TaxableValuation[Taxable Homestead Exempt],TaxableValuation[Dist],$C178:$E178,TaxableValuation[Tif_NonTIF],$A$4))</f>
        <v>0</v>
      </c>
      <c r="U178" s="8">
        <f>SUMPRODUCT(SUMIFS(TaxableValuation[Taxable Net],TaxableValuation[Dist],$C178:$E178,TaxableValuation[Tif_NonTIF],$A$4))</f>
        <v>5711904</v>
      </c>
      <c r="V178" s="8">
        <f>SUMPRODUCT(SUMIFS(TaxableValuation[Taxable Gas &amp; Elec Utilities],TaxableValuation[Dist],$C178:$E178,TaxableValuation[Tif_NonTIF],$A$4))</f>
        <v>0</v>
      </c>
      <c r="W178" s="8">
        <f t="shared" si="2"/>
        <v>5711904</v>
      </c>
    </row>
    <row r="179" spans="1:23" x14ac:dyDescent="0.25">
      <c r="A179">
        <f>'Assessed Non-TIF_Combined'!A179</f>
        <v>2026</v>
      </c>
      <c r="B179" t="str">
        <f>'Assessed Non-TIF_Combined'!B179</f>
        <v>10</v>
      </c>
      <c r="C179" t="str">
        <f>'Assessed Non-TIF_Combined'!C179</f>
        <v>4086</v>
      </c>
      <c r="D179" t="str">
        <f>'Assessed Non-TIF_Combined'!D179</f>
        <v/>
      </c>
      <c r="E179" t="str">
        <f>'Assessed Non-TIF_Combined'!E179</f>
        <v/>
      </c>
      <c r="F179" t="str">
        <f>'Assessed Non-TIF_Combined'!F179</f>
        <v>4086</v>
      </c>
      <c r="G179" t="str">
        <f>'Assessed Non-TIF_Combined'!G179</f>
        <v>Marion</v>
      </c>
      <c r="H179" s="8">
        <f>SUMPRODUCT(SUMIFS(TaxableValuation[Taxable Residential],TaxableValuation[Dist],$C179:$E179,TaxableValuation[Tif_NonTIF],$A$4))</f>
        <v>63003409</v>
      </c>
      <c r="I179" s="8">
        <f>SUMPRODUCT(SUMIFS(TaxableValuation[Taxable Ag Land],TaxableValuation[Dist],$C179:$E179,TaxableValuation[Tif_NonTIF],$A$4))</f>
        <v>10343</v>
      </c>
      <c r="J179" s="8">
        <f>SUMPRODUCT(SUMIFS(TaxableValuation[Taxable Ag Building],TaxableValuation[Dist],$C179:$E179,TaxableValuation[Tif_NonTIF],$A$4))</f>
        <v>0</v>
      </c>
      <c r="K179" s="8">
        <f>SUMPRODUCT(SUMIFS(TaxableValuation[Taxable Commercial],TaxableValuation[Dist],$C179:$E179,TaxableValuation[Tif_NonTIF],$A$4))</f>
        <v>17399487</v>
      </c>
      <c r="L179" s="8">
        <f>SUMPRODUCT(SUMIFS(TaxableValuation[Taxable Industrial],TaxableValuation[Dist],$C179:$E179,TaxableValuation[Tif_NonTIF],$A$4))</f>
        <v>1000236</v>
      </c>
      <c r="M179" s="8">
        <f>SUMPRODUCT(SUMIFS(TaxableValuation[Taxable Reserved],TaxableValuation[Dist],$C179:$E179,TaxableValuation[Tif_NonTIF],$A$4))</f>
        <v>0</v>
      </c>
      <c r="N179" s="8">
        <f>SUMPRODUCT(SUMIFS(TaxableValuation[Taxable Reserved2],TaxableValuation[Dist],$C179:$E179,TaxableValuation[Tif_NonTIF],$A$4))</f>
        <v>0</v>
      </c>
      <c r="O179" s="8">
        <f>SUMPRODUCT(SUMIFS(TaxableValuation[Taxable Railroads],TaxableValuation[Dist],$C179:$E179,TaxableValuation[Tif_NonTIF],$A$4))</f>
        <v>0</v>
      </c>
      <c r="P179" s="8">
        <f>SUMPRODUCT(SUMIFS(TaxableValuation[Taxable Utilities],TaxableValuation[Dist],$C179:$E179,TaxableValuation[Tif_NonTIF],$A$4))</f>
        <v>0</v>
      </c>
      <c r="Q179" s="8">
        <f>SUMPRODUCT(SUMIFS(TaxableValuation[Taxable Other],TaxableValuation[Dist],$C179:$E179,TaxableValuation[Tif_NonTIF],$A$4))</f>
        <v>0</v>
      </c>
      <c r="R179" s="8">
        <f>SUMPRODUCT(SUMIFS(TaxableValuation[Taxable Gross],TaxableValuation[Dist],$C179:$E179,TaxableValuation[Tif_NonTIF],$A$4))</f>
        <v>81413475</v>
      </c>
      <c r="S179" s="8">
        <f>SUMPRODUCT(SUMIFS(TaxableValuation[Taxable Military Exempt],TaxableValuation[Dist],$C179:$E179,TaxableValuation[Tif_NonTIF],$A$4))</f>
        <v>0</v>
      </c>
      <c r="T179" s="8">
        <f>SUMPRODUCT(SUMIFS(TaxableValuation[Taxable Homestead Exempt],TaxableValuation[Dist],$C179:$E179,TaxableValuation[Tif_NonTIF],$A$4))</f>
        <v>0</v>
      </c>
      <c r="U179" s="8">
        <f>SUMPRODUCT(SUMIFS(TaxableValuation[Taxable Net],TaxableValuation[Dist],$C179:$E179,TaxableValuation[Tif_NonTIF],$A$4))</f>
        <v>81413475</v>
      </c>
      <c r="V179" s="8">
        <f>SUMPRODUCT(SUMIFS(TaxableValuation[Taxable Gas &amp; Elec Utilities],TaxableValuation[Dist],$C179:$E179,TaxableValuation[Tif_NonTIF],$A$4))</f>
        <v>0</v>
      </c>
      <c r="W179" s="8">
        <f t="shared" si="2"/>
        <v>81413475</v>
      </c>
    </row>
    <row r="180" spans="1:23" x14ac:dyDescent="0.25">
      <c r="A180">
        <f>'Assessed Non-TIF_Combined'!A180</f>
        <v>2026</v>
      </c>
      <c r="B180" t="str">
        <f>'Assessed Non-TIF_Combined'!B180</f>
        <v>07</v>
      </c>
      <c r="C180" t="str">
        <f>'Assessed Non-TIF_Combined'!C180</f>
        <v>4104</v>
      </c>
      <c r="D180" t="str">
        <f>'Assessed Non-TIF_Combined'!D180</f>
        <v/>
      </c>
      <c r="E180" t="str">
        <f>'Assessed Non-TIF_Combined'!E180</f>
        <v/>
      </c>
      <c r="F180" t="str">
        <f>'Assessed Non-TIF_Combined'!F180</f>
        <v>4104</v>
      </c>
      <c r="G180" t="str">
        <f>'Assessed Non-TIF_Combined'!G180</f>
        <v>Marshalltown</v>
      </c>
      <c r="H180" s="8">
        <f>SUMPRODUCT(SUMIFS(TaxableValuation[Taxable Residential],TaxableValuation[Dist],$C180:$E180,TaxableValuation[Tif_NonTIF],$A$4))</f>
        <v>6957378</v>
      </c>
      <c r="I180" s="8">
        <f>SUMPRODUCT(SUMIFS(TaxableValuation[Taxable Ag Land],TaxableValuation[Dist],$C180:$E180,TaxableValuation[Tif_NonTIF],$A$4))</f>
        <v>57264</v>
      </c>
      <c r="J180" s="8">
        <f>SUMPRODUCT(SUMIFS(TaxableValuation[Taxable Ag Building],TaxableValuation[Dist],$C180:$E180,TaxableValuation[Tif_NonTIF],$A$4))</f>
        <v>0</v>
      </c>
      <c r="K180" s="8">
        <f>SUMPRODUCT(SUMIFS(TaxableValuation[Taxable Commercial],TaxableValuation[Dist],$C180:$E180,TaxableValuation[Tif_NonTIF],$A$4))</f>
        <v>31251921</v>
      </c>
      <c r="L180" s="8">
        <f>SUMPRODUCT(SUMIFS(TaxableValuation[Taxable Industrial],TaxableValuation[Dist],$C180:$E180,TaxableValuation[Tif_NonTIF],$A$4))</f>
        <v>7008336</v>
      </c>
      <c r="M180" s="8">
        <f>SUMPRODUCT(SUMIFS(TaxableValuation[Taxable Reserved],TaxableValuation[Dist],$C180:$E180,TaxableValuation[Tif_NonTIF],$A$4))</f>
        <v>0</v>
      </c>
      <c r="N180" s="8">
        <f>SUMPRODUCT(SUMIFS(TaxableValuation[Taxable Reserved2],TaxableValuation[Dist],$C180:$E180,TaxableValuation[Tif_NonTIF],$A$4))</f>
        <v>0</v>
      </c>
      <c r="O180" s="8">
        <f>SUMPRODUCT(SUMIFS(TaxableValuation[Taxable Railroads],TaxableValuation[Dist],$C180:$E180,TaxableValuation[Tif_NonTIF],$A$4))</f>
        <v>0</v>
      </c>
      <c r="P180" s="8">
        <f>SUMPRODUCT(SUMIFS(TaxableValuation[Taxable Utilities],TaxableValuation[Dist],$C180:$E180,TaxableValuation[Tif_NonTIF],$A$4))</f>
        <v>0</v>
      </c>
      <c r="Q180" s="8">
        <f>SUMPRODUCT(SUMIFS(TaxableValuation[Taxable Other],TaxableValuation[Dist],$C180:$E180,TaxableValuation[Tif_NonTIF],$A$4))</f>
        <v>0</v>
      </c>
      <c r="R180" s="8">
        <f>SUMPRODUCT(SUMIFS(TaxableValuation[Taxable Gross],TaxableValuation[Dist],$C180:$E180,TaxableValuation[Tif_NonTIF],$A$4))</f>
        <v>45274899</v>
      </c>
      <c r="S180" s="8">
        <f>SUMPRODUCT(SUMIFS(TaxableValuation[Taxable Military Exempt],TaxableValuation[Dist],$C180:$E180,TaxableValuation[Tif_NonTIF],$A$4))</f>
        <v>0</v>
      </c>
      <c r="T180" s="8">
        <f>SUMPRODUCT(SUMIFS(TaxableValuation[Taxable Homestead Exempt],TaxableValuation[Dist],$C180:$E180,TaxableValuation[Tif_NonTIF],$A$4))</f>
        <v>74082</v>
      </c>
      <c r="U180" s="8">
        <f>SUMPRODUCT(SUMIFS(TaxableValuation[Taxable Net],TaxableValuation[Dist],$C180:$E180,TaxableValuation[Tif_NonTIF],$A$4))</f>
        <v>45200817</v>
      </c>
      <c r="V180" s="8">
        <f>SUMPRODUCT(SUMIFS(TaxableValuation[Taxable Gas &amp; Elec Utilities],TaxableValuation[Dist],$C180:$E180,TaxableValuation[Tif_NonTIF],$A$4))</f>
        <v>0</v>
      </c>
      <c r="W180" s="8">
        <f t="shared" si="2"/>
        <v>45200817</v>
      </c>
    </row>
    <row r="181" spans="1:23" x14ac:dyDescent="0.25">
      <c r="A181">
        <f>'Assessed Non-TIF_Combined'!A181</f>
        <v>2026</v>
      </c>
      <c r="B181" t="str">
        <f>'Assessed Non-TIF_Combined'!B181</f>
        <v>11</v>
      </c>
      <c r="C181" t="str">
        <f>'Assessed Non-TIF_Combined'!C181</f>
        <v>4122</v>
      </c>
      <c r="D181" t="str">
        <f>'Assessed Non-TIF_Combined'!D181</f>
        <v/>
      </c>
      <c r="E181" t="str">
        <f>'Assessed Non-TIF_Combined'!E181</f>
        <v/>
      </c>
      <c r="F181" t="str">
        <f>'Assessed Non-TIF_Combined'!F181</f>
        <v>4122</v>
      </c>
      <c r="G181" t="str">
        <f>'Assessed Non-TIF_Combined'!G181</f>
        <v>Martensdale-St Marys</v>
      </c>
      <c r="H181" s="8">
        <f>SUMPRODUCT(SUMIFS(TaxableValuation[Taxable Residential],TaxableValuation[Dist],$C181:$E181,TaxableValuation[Tif_NonTIF],$A$4))</f>
        <v>0</v>
      </c>
      <c r="I181" s="8">
        <f>SUMPRODUCT(SUMIFS(TaxableValuation[Taxable Ag Land],TaxableValuation[Dist],$C181:$E181,TaxableValuation[Tif_NonTIF],$A$4))</f>
        <v>0</v>
      </c>
      <c r="J181" s="8">
        <f>SUMPRODUCT(SUMIFS(TaxableValuation[Taxable Ag Building],TaxableValuation[Dist],$C181:$E181,TaxableValuation[Tif_NonTIF],$A$4))</f>
        <v>0</v>
      </c>
      <c r="K181" s="8">
        <f>SUMPRODUCT(SUMIFS(TaxableValuation[Taxable Commercial],TaxableValuation[Dist],$C181:$E181,TaxableValuation[Tif_NonTIF],$A$4))</f>
        <v>0</v>
      </c>
      <c r="L181" s="8">
        <f>SUMPRODUCT(SUMIFS(TaxableValuation[Taxable Industrial],TaxableValuation[Dist],$C181:$E181,TaxableValuation[Tif_NonTIF],$A$4))</f>
        <v>0</v>
      </c>
      <c r="M181" s="8">
        <f>SUMPRODUCT(SUMIFS(TaxableValuation[Taxable Reserved],TaxableValuation[Dist],$C181:$E181,TaxableValuation[Tif_NonTIF],$A$4))</f>
        <v>0</v>
      </c>
      <c r="N181" s="8">
        <f>SUMPRODUCT(SUMIFS(TaxableValuation[Taxable Reserved2],TaxableValuation[Dist],$C181:$E181,TaxableValuation[Tif_NonTIF],$A$4))</f>
        <v>0</v>
      </c>
      <c r="O181" s="8">
        <f>SUMPRODUCT(SUMIFS(TaxableValuation[Taxable Railroads],TaxableValuation[Dist],$C181:$E181,TaxableValuation[Tif_NonTIF],$A$4))</f>
        <v>0</v>
      </c>
      <c r="P181" s="8">
        <f>SUMPRODUCT(SUMIFS(TaxableValuation[Taxable Utilities],TaxableValuation[Dist],$C181:$E181,TaxableValuation[Tif_NonTIF],$A$4))</f>
        <v>0</v>
      </c>
      <c r="Q181" s="8">
        <f>SUMPRODUCT(SUMIFS(TaxableValuation[Taxable Other],TaxableValuation[Dist],$C181:$E181,TaxableValuation[Tif_NonTIF],$A$4))</f>
        <v>0</v>
      </c>
      <c r="R181" s="8">
        <f>SUMPRODUCT(SUMIFS(TaxableValuation[Taxable Gross],TaxableValuation[Dist],$C181:$E181,TaxableValuation[Tif_NonTIF],$A$4))</f>
        <v>0</v>
      </c>
      <c r="S181" s="8">
        <f>SUMPRODUCT(SUMIFS(TaxableValuation[Taxable Military Exempt],TaxableValuation[Dist],$C181:$E181,TaxableValuation[Tif_NonTIF],$A$4))</f>
        <v>0</v>
      </c>
      <c r="T181" s="8">
        <f>SUMPRODUCT(SUMIFS(TaxableValuation[Taxable Homestead Exempt],TaxableValuation[Dist],$C181:$E181,TaxableValuation[Tif_NonTIF],$A$4))</f>
        <v>0</v>
      </c>
      <c r="U181" s="8">
        <f>SUMPRODUCT(SUMIFS(TaxableValuation[Taxable Net],TaxableValuation[Dist],$C181:$E181,TaxableValuation[Tif_NonTIF],$A$4))</f>
        <v>0</v>
      </c>
      <c r="V181" s="8">
        <f>SUMPRODUCT(SUMIFS(TaxableValuation[Taxable Gas &amp; Elec Utilities],TaxableValuation[Dist],$C181:$E181,TaxableValuation[Tif_NonTIF],$A$4))</f>
        <v>0</v>
      </c>
      <c r="W181" s="8">
        <f t="shared" si="2"/>
        <v>0</v>
      </c>
    </row>
    <row r="182" spans="1:23" x14ac:dyDescent="0.25">
      <c r="A182">
        <f>'Assessed Non-TIF_Combined'!A182</f>
        <v>2026</v>
      </c>
      <c r="B182" t="str">
        <f>'Assessed Non-TIF_Combined'!B182</f>
        <v>07</v>
      </c>
      <c r="C182" t="str">
        <f>'Assessed Non-TIF_Combined'!C182</f>
        <v>4131</v>
      </c>
      <c r="D182" t="str">
        <f>'Assessed Non-TIF_Combined'!D182</f>
        <v/>
      </c>
      <c r="E182" t="str">
        <f>'Assessed Non-TIF_Combined'!E182</f>
        <v/>
      </c>
      <c r="F182" t="str">
        <f>'Assessed Non-TIF_Combined'!F182</f>
        <v>4131</v>
      </c>
      <c r="G182" t="str">
        <f>'Assessed Non-TIF_Combined'!G182</f>
        <v>Mason City</v>
      </c>
      <c r="H182" s="8">
        <f>SUMPRODUCT(SUMIFS(TaxableValuation[Taxable Residential],TaxableValuation[Dist],$C182:$E182,TaxableValuation[Tif_NonTIF],$A$4))</f>
        <v>14442960</v>
      </c>
      <c r="I182" s="8">
        <f>SUMPRODUCT(SUMIFS(TaxableValuation[Taxable Ag Land],TaxableValuation[Dist],$C182:$E182,TaxableValuation[Tif_NonTIF],$A$4))</f>
        <v>0</v>
      </c>
      <c r="J182" s="8">
        <f>SUMPRODUCT(SUMIFS(TaxableValuation[Taxable Ag Building],TaxableValuation[Dist],$C182:$E182,TaxableValuation[Tif_NonTIF],$A$4))</f>
        <v>0</v>
      </c>
      <c r="K182" s="8">
        <f>SUMPRODUCT(SUMIFS(TaxableValuation[Taxable Commercial],TaxableValuation[Dist],$C182:$E182,TaxableValuation[Tif_NonTIF],$A$4))</f>
        <v>59172001</v>
      </c>
      <c r="L182" s="8">
        <f>SUMPRODUCT(SUMIFS(TaxableValuation[Taxable Industrial],TaxableValuation[Dist],$C182:$E182,TaxableValuation[Tif_NonTIF],$A$4))</f>
        <v>18844979</v>
      </c>
      <c r="M182" s="8">
        <f>SUMPRODUCT(SUMIFS(TaxableValuation[Taxable Reserved],TaxableValuation[Dist],$C182:$E182,TaxableValuation[Tif_NonTIF],$A$4))</f>
        <v>0</v>
      </c>
      <c r="N182" s="8">
        <f>SUMPRODUCT(SUMIFS(TaxableValuation[Taxable Reserved2],TaxableValuation[Dist],$C182:$E182,TaxableValuation[Tif_NonTIF],$A$4))</f>
        <v>0</v>
      </c>
      <c r="O182" s="8">
        <f>SUMPRODUCT(SUMIFS(TaxableValuation[Taxable Railroads],TaxableValuation[Dist],$C182:$E182,TaxableValuation[Tif_NonTIF],$A$4))</f>
        <v>0</v>
      </c>
      <c r="P182" s="8">
        <f>SUMPRODUCT(SUMIFS(TaxableValuation[Taxable Utilities],TaxableValuation[Dist],$C182:$E182,TaxableValuation[Tif_NonTIF],$A$4))</f>
        <v>0</v>
      </c>
      <c r="Q182" s="8">
        <f>SUMPRODUCT(SUMIFS(TaxableValuation[Taxable Other],TaxableValuation[Dist],$C182:$E182,TaxableValuation[Tif_NonTIF],$A$4))</f>
        <v>0</v>
      </c>
      <c r="R182" s="8">
        <f>SUMPRODUCT(SUMIFS(TaxableValuation[Taxable Gross],TaxableValuation[Dist],$C182:$E182,TaxableValuation[Tif_NonTIF],$A$4))</f>
        <v>92459940</v>
      </c>
      <c r="S182" s="8">
        <f>SUMPRODUCT(SUMIFS(TaxableValuation[Taxable Military Exempt],TaxableValuation[Dist],$C182:$E182,TaxableValuation[Tif_NonTIF],$A$4))</f>
        <v>0</v>
      </c>
      <c r="T182" s="8">
        <f>SUMPRODUCT(SUMIFS(TaxableValuation[Taxable Homestead Exempt],TaxableValuation[Dist],$C182:$E182,TaxableValuation[Tif_NonTIF],$A$4))</f>
        <v>0</v>
      </c>
      <c r="U182" s="8">
        <f>SUMPRODUCT(SUMIFS(TaxableValuation[Taxable Net],TaxableValuation[Dist],$C182:$E182,TaxableValuation[Tif_NonTIF],$A$4))</f>
        <v>92459940</v>
      </c>
      <c r="V182" s="8">
        <f>SUMPRODUCT(SUMIFS(TaxableValuation[Taxable Gas &amp; Elec Utilities],TaxableValuation[Dist],$C182:$E182,TaxableValuation[Tif_NonTIF],$A$4))</f>
        <v>0</v>
      </c>
      <c r="W182" s="8">
        <f t="shared" si="2"/>
        <v>92459940</v>
      </c>
    </row>
    <row r="183" spans="1:23" x14ac:dyDescent="0.25">
      <c r="A183">
        <f>'Assessed Non-TIF_Combined'!A183</f>
        <v>2026</v>
      </c>
      <c r="B183" t="str">
        <f>'Assessed Non-TIF_Combined'!B183</f>
        <v>15</v>
      </c>
      <c r="C183" t="str">
        <f>'Assessed Non-TIF_Combined'!C183</f>
        <v>4203</v>
      </c>
      <c r="D183" t="str">
        <f>'Assessed Non-TIF_Combined'!D183</f>
        <v/>
      </c>
      <c r="E183" t="str">
        <f>'Assessed Non-TIF_Combined'!E183</f>
        <v/>
      </c>
      <c r="F183" t="str">
        <f>'Assessed Non-TIF_Combined'!F183</f>
        <v>4203</v>
      </c>
      <c r="G183" t="str">
        <f>'Assessed Non-TIF_Combined'!G183</f>
        <v>Mediapolis</v>
      </c>
      <c r="H183" s="8">
        <f>SUMPRODUCT(SUMIFS(TaxableValuation[Taxable Residential],TaxableValuation[Dist],$C183:$E183,TaxableValuation[Tif_NonTIF],$A$4))</f>
        <v>3972963</v>
      </c>
      <c r="I183" s="8">
        <f>SUMPRODUCT(SUMIFS(TaxableValuation[Taxable Ag Land],TaxableValuation[Dist],$C183:$E183,TaxableValuation[Tif_NonTIF],$A$4))</f>
        <v>7903</v>
      </c>
      <c r="J183" s="8">
        <f>SUMPRODUCT(SUMIFS(TaxableValuation[Taxable Ag Building],TaxableValuation[Dist],$C183:$E183,TaxableValuation[Tif_NonTIF],$A$4))</f>
        <v>0</v>
      </c>
      <c r="K183" s="8">
        <f>SUMPRODUCT(SUMIFS(TaxableValuation[Taxable Commercial],TaxableValuation[Dist],$C183:$E183,TaxableValuation[Tif_NonTIF],$A$4))</f>
        <v>1164501</v>
      </c>
      <c r="L183" s="8">
        <f>SUMPRODUCT(SUMIFS(TaxableValuation[Taxable Industrial],TaxableValuation[Dist],$C183:$E183,TaxableValuation[Tif_NonTIF],$A$4))</f>
        <v>0</v>
      </c>
      <c r="M183" s="8">
        <f>SUMPRODUCT(SUMIFS(TaxableValuation[Taxable Reserved],TaxableValuation[Dist],$C183:$E183,TaxableValuation[Tif_NonTIF],$A$4))</f>
        <v>0</v>
      </c>
      <c r="N183" s="8">
        <f>SUMPRODUCT(SUMIFS(TaxableValuation[Taxable Reserved2],TaxableValuation[Dist],$C183:$E183,TaxableValuation[Tif_NonTIF],$A$4))</f>
        <v>0</v>
      </c>
      <c r="O183" s="8">
        <f>SUMPRODUCT(SUMIFS(TaxableValuation[Taxable Railroads],TaxableValuation[Dist],$C183:$E183,TaxableValuation[Tif_NonTIF],$A$4))</f>
        <v>0</v>
      </c>
      <c r="P183" s="8">
        <f>SUMPRODUCT(SUMIFS(TaxableValuation[Taxable Utilities],TaxableValuation[Dist],$C183:$E183,TaxableValuation[Tif_NonTIF],$A$4))</f>
        <v>0</v>
      </c>
      <c r="Q183" s="8">
        <f>SUMPRODUCT(SUMIFS(TaxableValuation[Taxable Other],TaxableValuation[Dist],$C183:$E183,TaxableValuation[Tif_NonTIF],$A$4))</f>
        <v>0</v>
      </c>
      <c r="R183" s="8">
        <f>SUMPRODUCT(SUMIFS(TaxableValuation[Taxable Gross],TaxableValuation[Dist],$C183:$E183,TaxableValuation[Tif_NonTIF],$A$4))</f>
        <v>5145367</v>
      </c>
      <c r="S183" s="8">
        <f>SUMPRODUCT(SUMIFS(TaxableValuation[Taxable Military Exempt],TaxableValuation[Dist],$C183:$E183,TaxableValuation[Tif_NonTIF],$A$4))</f>
        <v>8000</v>
      </c>
      <c r="T183" s="8">
        <f>SUMPRODUCT(SUMIFS(TaxableValuation[Taxable Homestead Exempt],TaxableValuation[Dist],$C183:$E183,TaxableValuation[Tif_NonTIF],$A$4))</f>
        <v>32500</v>
      </c>
      <c r="U183" s="8">
        <f>SUMPRODUCT(SUMIFS(TaxableValuation[Taxable Net],TaxableValuation[Dist],$C183:$E183,TaxableValuation[Tif_NonTIF],$A$4))</f>
        <v>5104867</v>
      </c>
      <c r="V183" s="8">
        <f>SUMPRODUCT(SUMIFS(TaxableValuation[Taxable Gas &amp; Elec Utilities],TaxableValuation[Dist],$C183:$E183,TaxableValuation[Tif_NonTIF],$A$4))</f>
        <v>0</v>
      </c>
      <c r="W183" s="8">
        <f t="shared" si="2"/>
        <v>5104867</v>
      </c>
    </row>
    <row r="184" spans="1:23" x14ac:dyDescent="0.25">
      <c r="A184">
        <f>'Assessed Non-TIF_Combined'!A184</f>
        <v>2026</v>
      </c>
      <c r="B184" t="str">
        <f>'Assessed Non-TIF_Combined'!B184</f>
        <v>11</v>
      </c>
      <c r="C184" t="str">
        <f>'Assessed Non-TIF_Combined'!C184</f>
        <v>4212</v>
      </c>
      <c r="D184" t="str">
        <f>'Assessed Non-TIF_Combined'!D184</f>
        <v/>
      </c>
      <c r="E184" t="str">
        <f>'Assessed Non-TIF_Combined'!E184</f>
        <v/>
      </c>
      <c r="F184" t="str">
        <f>'Assessed Non-TIF_Combined'!F184</f>
        <v>4212</v>
      </c>
      <c r="G184" t="str">
        <f>'Assessed Non-TIF_Combined'!G184</f>
        <v>Melcher-Dallas</v>
      </c>
      <c r="H184" s="8">
        <f>SUMPRODUCT(SUMIFS(TaxableValuation[Taxable Residential],TaxableValuation[Dist],$C184:$E184,TaxableValuation[Tif_NonTIF],$A$4))</f>
        <v>0</v>
      </c>
      <c r="I184" s="8">
        <f>SUMPRODUCT(SUMIFS(TaxableValuation[Taxable Ag Land],TaxableValuation[Dist],$C184:$E184,TaxableValuation[Tif_NonTIF],$A$4))</f>
        <v>0</v>
      </c>
      <c r="J184" s="8">
        <f>SUMPRODUCT(SUMIFS(TaxableValuation[Taxable Ag Building],TaxableValuation[Dist],$C184:$E184,TaxableValuation[Tif_NonTIF],$A$4))</f>
        <v>0</v>
      </c>
      <c r="K184" s="8">
        <f>SUMPRODUCT(SUMIFS(TaxableValuation[Taxable Commercial],TaxableValuation[Dist],$C184:$E184,TaxableValuation[Tif_NonTIF],$A$4))</f>
        <v>0</v>
      </c>
      <c r="L184" s="8">
        <f>SUMPRODUCT(SUMIFS(TaxableValuation[Taxable Industrial],TaxableValuation[Dist],$C184:$E184,TaxableValuation[Tif_NonTIF],$A$4))</f>
        <v>0</v>
      </c>
      <c r="M184" s="8">
        <f>SUMPRODUCT(SUMIFS(TaxableValuation[Taxable Reserved],TaxableValuation[Dist],$C184:$E184,TaxableValuation[Tif_NonTIF],$A$4))</f>
        <v>0</v>
      </c>
      <c r="N184" s="8">
        <f>SUMPRODUCT(SUMIFS(TaxableValuation[Taxable Reserved2],TaxableValuation[Dist],$C184:$E184,TaxableValuation[Tif_NonTIF],$A$4))</f>
        <v>0</v>
      </c>
      <c r="O184" s="8">
        <f>SUMPRODUCT(SUMIFS(TaxableValuation[Taxable Railroads],TaxableValuation[Dist],$C184:$E184,TaxableValuation[Tif_NonTIF],$A$4))</f>
        <v>0</v>
      </c>
      <c r="P184" s="8">
        <f>SUMPRODUCT(SUMIFS(TaxableValuation[Taxable Utilities],TaxableValuation[Dist],$C184:$E184,TaxableValuation[Tif_NonTIF],$A$4))</f>
        <v>0</v>
      </c>
      <c r="Q184" s="8">
        <f>SUMPRODUCT(SUMIFS(TaxableValuation[Taxable Other],TaxableValuation[Dist],$C184:$E184,TaxableValuation[Tif_NonTIF],$A$4))</f>
        <v>0</v>
      </c>
      <c r="R184" s="8">
        <f>SUMPRODUCT(SUMIFS(TaxableValuation[Taxable Gross],TaxableValuation[Dist],$C184:$E184,TaxableValuation[Tif_NonTIF],$A$4))</f>
        <v>0</v>
      </c>
      <c r="S184" s="8">
        <f>SUMPRODUCT(SUMIFS(TaxableValuation[Taxable Military Exempt],TaxableValuation[Dist],$C184:$E184,TaxableValuation[Tif_NonTIF],$A$4))</f>
        <v>0</v>
      </c>
      <c r="T184" s="8">
        <f>SUMPRODUCT(SUMIFS(TaxableValuation[Taxable Homestead Exempt],TaxableValuation[Dist],$C184:$E184,TaxableValuation[Tif_NonTIF],$A$4))</f>
        <v>0</v>
      </c>
      <c r="U184" s="8">
        <f>SUMPRODUCT(SUMIFS(TaxableValuation[Taxable Net],TaxableValuation[Dist],$C184:$E184,TaxableValuation[Tif_NonTIF],$A$4))</f>
        <v>0</v>
      </c>
      <c r="V184" s="8">
        <f>SUMPRODUCT(SUMIFS(TaxableValuation[Taxable Gas &amp; Elec Utilities],TaxableValuation[Dist],$C184:$E184,TaxableValuation[Tif_NonTIF],$A$4))</f>
        <v>0</v>
      </c>
      <c r="W184" s="8">
        <f t="shared" si="2"/>
        <v>0</v>
      </c>
    </row>
    <row r="185" spans="1:23" x14ac:dyDescent="0.25">
      <c r="A185">
        <f>'Assessed Non-TIF_Combined'!A185</f>
        <v>2026</v>
      </c>
      <c r="B185" t="str">
        <f>'Assessed Non-TIF_Combined'!B185</f>
        <v>01</v>
      </c>
      <c r="C185" t="str">
        <f>'Assessed Non-TIF_Combined'!C185</f>
        <v>4419</v>
      </c>
      <c r="D185" t="str">
        <f>'Assessed Non-TIF_Combined'!D185</f>
        <v/>
      </c>
      <c r="E185" t="str">
        <f>'Assessed Non-TIF_Combined'!E185</f>
        <v/>
      </c>
      <c r="F185" t="str">
        <f>'Assessed Non-TIF_Combined'!F185</f>
        <v>4419</v>
      </c>
      <c r="G185" t="str">
        <f>'Assessed Non-TIF_Combined'!G185</f>
        <v>MFL Mar Mac</v>
      </c>
      <c r="H185" s="8">
        <f>SUMPRODUCT(SUMIFS(TaxableValuation[Taxable Residential],TaxableValuation[Dist],$C185:$E185,TaxableValuation[Tif_NonTIF],$A$4))</f>
        <v>11640591</v>
      </c>
      <c r="I185" s="8">
        <f>SUMPRODUCT(SUMIFS(TaxableValuation[Taxable Ag Land],TaxableValuation[Dist],$C185:$E185,TaxableValuation[Tif_NonTIF],$A$4))</f>
        <v>60969</v>
      </c>
      <c r="J185" s="8">
        <f>SUMPRODUCT(SUMIFS(TaxableValuation[Taxable Ag Building],TaxableValuation[Dist],$C185:$E185,TaxableValuation[Tif_NonTIF],$A$4))</f>
        <v>799</v>
      </c>
      <c r="K185" s="8">
        <f>SUMPRODUCT(SUMIFS(TaxableValuation[Taxable Commercial],TaxableValuation[Dist],$C185:$E185,TaxableValuation[Tif_NonTIF],$A$4))</f>
        <v>8104765</v>
      </c>
      <c r="L185" s="8">
        <f>SUMPRODUCT(SUMIFS(TaxableValuation[Taxable Industrial],TaxableValuation[Dist],$C185:$E185,TaxableValuation[Tif_NonTIF],$A$4))</f>
        <v>1080827</v>
      </c>
      <c r="M185" s="8">
        <f>SUMPRODUCT(SUMIFS(TaxableValuation[Taxable Reserved],TaxableValuation[Dist],$C185:$E185,TaxableValuation[Tif_NonTIF],$A$4))</f>
        <v>0</v>
      </c>
      <c r="N185" s="8">
        <f>SUMPRODUCT(SUMIFS(TaxableValuation[Taxable Reserved2],TaxableValuation[Dist],$C185:$E185,TaxableValuation[Tif_NonTIF],$A$4))</f>
        <v>0</v>
      </c>
      <c r="O185" s="8">
        <f>SUMPRODUCT(SUMIFS(TaxableValuation[Taxable Railroads],TaxableValuation[Dist],$C185:$E185,TaxableValuation[Tif_NonTIF],$A$4))</f>
        <v>0</v>
      </c>
      <c r="P185" s="8">
        <f>SUMPRODUCT(SUMIFS(TaxableValuation[Taxable Utilities],TaxableValuation[Dist],$C185:$E185,TaxableValuation[Tif_NonTIF],$A$4))</f>
        <v>0</v>
      </c>
      <c r="Q185" s="8">
        <f>SUMPRODUCT(SUMIFS(TaxableValuation[Taxable Other],TaxableValuation[Dist],$C185:$E185,TaxableValuation[Tif_NonTIF],$A$4))</f>
        <v>0</v>
      </c>
      <c r="R185" s="8">
        <f>SUMPRODUCT(SUMIFS(TaxableValuation[Taxable Gross],TaxableValuation[Dist],$C185:$E185,TaxableValuation[Tif_NonTIF],$A$4))</f>
        <v>20887951</v>
      </c>
      <c r="S185" s="8">
        <f>SUMPRODUCT(SUMIFS(TaxableValuation[Taxable Military Exempt],TaxableValuation[Dist],$C185:$E185,TaxableValuation[Tif_NonTIF],$A$4))</f>
        <v>8000</v>
      </c>
      <c r="T185" s="8">
        <f>SUMPRODUCT(SUMIFS(TaxableValuation[Taxable Homestead Exempt],TaxableValuation[Dist],$C185:$E185,TaxableValuation[Tif_NonTIF],$A$4))</f>
        <v>13000</v>
      </c>
      <c r="U185" s="8">
        <f>SUMPRODUCT(SUMIFS(TaxableValuation[Taxable Net],TaxableValuation[Dist],$C185:$E185,TaxableValuation[Tif_NonTIF],$A$4))</f>
        <v>20866951</v>
      </c>
      <c r="V185" s="8">
        <f>SUMPRODUCT(SUMIFS(TaxableValuation[Taxable Gas &amp; Elec Utilities],TaxableValuation[Dist],$C185:$E185,TaxableValuation[Tif_NonTIF],$A$4))</f>
        <v>0</v>
      </c>
      <c r="W185" s="8">
        <f t="shared" si="2"/>
        <v>20866951</v>
      </c>
    </row>
    <row r="186" spans="1:23" x14ac:dyDescent="0.25">
      <c r="A186">
        <f>'Assessed Non-TIF_Combined'!A186</f>
        <v>2026</v>
      </c>
      <c r="B186" t="str">
        <f>'Assessed Non-TIF_Combined'!B186</f>
        <v>10</v>
      </c>
      <c r="C186" t="str">
        <f>'Assessed Non-TIF_Combined'!C186</f>
        <v>4269</v>
      </c>
      <c r="D186" t="str">
        <f>'Assessed Non-TIF_Combined'!D186</f>
        <v/>
      </c>
      <c r="E186" t="str">
        <f>'Assessed Non-TIF_Combined'!E186</f>
        <v/>
      </c>
      <c r="F186" t="str">
        <f>'Assessed Non-TIF_Combined'!F186</f>
        <v>4269</v>
      </c>
      <c r="G186" t="str">
        <f>'Assessed Non-TIF_Combined'!G186</f>
        <v>Midland</v>
      </c>
      <c r="H186" s="8">
        <f>SUMPRODUCT(SUMIFS(TaxableValuation[Taxable Residential],TaxableValuation[Dist],$C186:$E186,TaxableValuation[Tif_NonTIF],$A$4))</f>
        <v>0</v>
      </c>
      <c r="I186" s="8">
        <f>SUMPRODUCT(SUMIFS(TaxableValuation[Taxable Ag Land],TaxableValuation[Dist],$C186:$E186,TaxableValuation[Tif_NonTIF],$A$4))</f>
        <v>0</v>
      </c>
      <c r="J186" s="8">
        <f>SUMPRODUCT(SUMIFS(TaxableValuation[Taxable Ag Building],TaxableValuation[Dist],$C186:$E186,TaxableValuation[Tif_NonTIF],$A$4))</f>
        <v>0</v>
      </c>
      <c r="K186" s="8">
        <f>SUMPRODUCT(SUMIFS(TaxableValuation[Taxable Commercial],TaxableValuation[Dist],$C186:$E186,TaxableValuation[Tif_NonTIF],$A$4))</f>
        <v>481297</v>
      </c>
      <c r="L186" s="8">
        <f>SUMPRODUCT(SUMIFS(TaxableValuation[Taxable Industrial],TaxableValuation[Dist],$C186:$E186,TaxableValuation[Tif_NonTIF],$A$4))</f>
        <v>0</v>
      </c>
      <c r="M186" s="8">
        <f>SUMPRODUCT(SUMIFS(TaxableValuation[Taxable Reserved],TaxableValuation[Dist],$C186:$E186,TaxableValuation[Tif_NonTIF],$A$4))</f>
        <v>0</v>
      </c>
      <c r="N186" s="8">
        <f>SUMPRODUCT(SUMIFS(TaxableValuation[Taxable Reserved2],TaxableValuation[Dist],$C186:$E186,TaxableValuation[Tif_NonTIF],$A$4))</f>
        <v>0</v>
      </c>
      <c r="O186" s="8">
        <f>SUMPRODUCT(SUMIFS(TaxableValuation[Taxable Railroads],TaxableValuation[Dist],$C186:$E186,TaxableValuation[Tif_NonTIF],$A$4))</f>
        <v>0</v>
      </c>
      <c r="P186" s="8">
        <f>SUMPRODUCT(SUMIFS(TaxableValuation[Taxable Utilities],TaxableValuation[Dist],$C186:$E186,TaxableValuation[Tif_NonTIF],$A$4))</f>
        <v>0</v>
      </c>
      <c r="Q186" s="8">
        <f>SUMPRODUCT(SUMIFS(TaxableValuation[Taxable Other],TaxableValuation[Dist],$C186:$E186,TaxableValuation[Tif_NonTIF],$A$4))</f>
        <v>0</v>
      </c>
      <c r="R186" s="8">
        <f>SUMPRODUCT(SUMIFS(TaxableValuation[Taxable Gross],TaxableValuation[Dist],$C186:$E186,TaxableValuation[Tif_NonTIF],$A$4))</f>
        <v>481297</v>
      </c>
      <c r="S186" s="8">
        <f>SUMPRODUCT(SUMIFS(TaxableValuation[Taxable Military Exempt],TaxableValuation[Dist],$C186:$E186,TaxableValuation[Tif_NonTIF],$A$4))</f>
        <v>0</v>
      </c>
      <c r="T186" s="8">
        <f>SUMPRODUCT(SUMIFS(TaxableValuation[Taxable Homestead Exempt],TaxableValuation[Dist],$C186:$E186,TaxableValuation[Tif_NonTIF],$A$4))</f>
        <v>0</v>
      </c>
      <c r="U186" s="8">
        <f>SUMPRODUCT(SUMIFS(TaxableValuation[Taxable Net],TaxableValuation[Dist],$C186:$E186,TaxableValuation[Tif_NonTIF],$A$4))</f>
        <v>481297</v>
      </c>
      <c r="V186" s="8">
        <f>SUMPRODUCT(SUMIFS(TaxableValuation[Taxable Gas &amp; Elec Utilities],TaxableValuation[Dist],$C186:$E186,TaxableValuation[Tif_NonTIF],$A$4))</f>
        <v>0</v>
      </c>
      <c r="W186" s="8">
        <f t="shared" si="2"/>
        <v>481297</v>
      </c>
    </row>
    <row r="187" spans="1:23" x14ac:dyDescent="0.25">
      <c r="A187">
        <f>'Assessed Non-TIF_Combined'!A187</f>
        <v>2026</v>
      </c>
      <c r="B187" t="str">
        <f>'Assessed Non-TIF_Combined'!B187</f>
        <v>10</v>
      </c>
      <c r="C187" t="str">
        <f>'Assessed Non-TIF_Combined'!C187</f>
        <v>4271</v>
      </c>
      <c r="D187" t="str">
        <f>'Assessed Non-TIF_Combined'!D187</f>
        <v/>
      </c>
      <c r="E187" t="str">
        <f>'Assessed Non-TIF_Combined'!E187</f>
        <v/>
      </c>
      <c r="F187" t="str">
        <f>'Assessed Non-TIF_Combined'!F187</f>
        <v>4271</v>
      </c>
      <c r="G187" t="str">
        <f>'Assessed Non-TIF_Combined'!G187</f>
        <v>Mid-Prairie</v>
      </c>
      <c r="H187" s="8">
        <f>SUMPRODUCT(SUMIFS(TaxableValuation[Taxable Residential],TaxableValuation[Dist],$C187:$E187,TaxableValuation[Tif_NonTIF],$A$4))</f>
        <v>11500314</v>
      </c>
      <c r="I187" s="8">
        <f>SUMPRODUCT(SUMIFS(TaxableValuation[Taxable Ag Land],TaxableValuation[Dist],$C187:$E187,TaxableValuation[Tif_NonTIF],$A$4))</f>
        <v>0</v>
      </c>
      <c r="J187" s="8">
        <f>SUMPRODUCT(SUMIFS(TaxableValuation[Taxable Ag Building],TaxableValuation[Dist],$C187:$E187,TaxableValuation[Tif_NonTIF],$A$4))</f>
        <v>0</v>
      </c>
      <c r="K187" s="8">
        <f>SUMPRODUCT(SUMIFS(TaxableValuation[Taxable Commercial],TaxableValuation[Dist],$C187:$E187,TaxableValuation[Tif_NonTIF],$A$4))</f>
        <v>859261</v>
      </c>
      <c r="L187" s="8">
        <f>SUMPRODUCT(SUMIFS(TaxableValuation[Taxable Industrial],TaxableValuation[Dist],$C187:$E187,TaxableValuation[Tif_NonTIF],$A$4))</f>
        <v>254542</v>
      </c>
      <c r="M187" s="8">
        <f>SUMPRODUCT(SUMIFS(TaxableValuation[Taxable Reserved],TaxableValuation[Dist],$C187:$E187,TaxableValuation[Tif_NonTIF],$A$4))</f>
        <v>0</v>
      </c>
      <c r="N187" s="8">
        <f>SUMPRODUCT(SUMIFS(TaxableValuation[Taxable Reserved2],TaxableValuation[Dist],$C187:$E187,TaxableValuation[Tif_NonTIF],$A$4))</f>
        <v>0</v>
      </c>
      <c r="O187" s="8">
        <f>SUMPRODUCT(SUMIFS(TaxableValuation[Taxable Railroads],TaxableValuation[Dist],$C187:$E187,TaxableValuation[Tif_NonTIF],$A$4))</f>
        <v>0</v>
      </c>
      <c r="P187" s="8">
        <f>SUMPRODUCT(SUMIFS(TaxableValuation[Taxable Utilities],TaxableValuation[Dist],$C187:$E187,TaxableValuation[Tif_NonTIF],$A$4))</f>
        <v>0</v>
      </c>
      <c r="Q187" s="8">
        <f>SUMPRODUCT(SUMIFS(TaxableValuation[Taxable Other],TaxableValuation[Dist],$C187:$E187,TaxableValuation[Tif_NonTIF],$A$4))</f>
        <v>0</v>
      </c>
      <c r="R187" s="8">
        <f>SUMPRODUCT(SUMIFS(TaxableValuation[Taxable Gross],TaxableValuation[Dist],$C187:$E187,TaxableValuation[Tif_NonTIF],$A$4))</f>
        <v>12614117</v>
      </c>
      <c r="S187" s="8">
        <f>SUMPRODUCT(SUMIFS(TaxableValuation[Taxable Military Exempt],TaxableValuation[Dist],$C187:$E187,TaxableValuation[Tif_NonTIF],$A$4))</f>
        <v>0</v>
      </c>
      <c r="T187" s="8">
        <f>SUMPRODUCT(SUMIFS(TaxableValuation[Taxable Homestead Exempt],TaxableValuation[Dist],$C187:$E187,TaxableValuation[Tif_NonTIF],$A$4))</f>
        <v>0</v>
      </c>
      <c r="U187" s="8">
        <f>SUMPRODUCT(SUMIFS(TaxableValuation[Taxable Net],TaxableValuation[Dist],$C187:$E187,TaxableValuation[Tif_NonTIF],$A$4))</f>
        <v>12614117</v>
      </c>
      <c r="V187" s="8">
        <f>SUMPRODUCT(SUMIFS(TaxableValuation[Taxable Gas &amp; Elec Utilities],TaxableValuation[Dist],$C187:$E187,TaxableValuation[Tif_NonTIF],$A$4))</f>
        <v>0</v>
      </c>
      <c r="W187" s="8">
        <f t="shared" si="2"/>
        <v>12614117</v>
      </c>
    </row>
    <row r="188" spans="1:23" x14ac:dyDescent="0.25">
      <c r="A188">
        <f>'Assessed Non-TIF_Combined'!A188</f>
        <v>2026</v>
      </c>
      <c r="B188" t="str">
        <f>'Assessed Non-TIF_Combined'!B188</f>
        <v>13</v>
      </c>
      <c r="C188" t="str">
        <f>'Assessed Non-TIF_Combined'!C188</f>
        <v>4356</v>
      </c>
      <c r="D188" t="str">
        <f>'Assessed Non-TIF_Combined'!D188</f>
        <v/>
      </c>
      <c r="E188" t="str">
        <f>'Assessed Non-TIF_Combined'!E188</f>
        <v/>
      </c>
      <c r="F188" t="str">
        <f>'Assessed Non-TIF_Combined'!F188</f>
        <v>4356</v>
      </c>
      <c r="G188" t="str">
        <f>'Assessed Non-TIF_Combined'!G188</f>
        <v>Missouri Valley</v>
      </c>
      <c r="H188" s="8">
        <f>SUMPRODUCT(SUMIFS(TaxableValuation[Taxable Residential],TaxableValuation[Dist],$C188:$E188,TaxableValuation[Tif_NonTIF],$A$4))</f>
        <v>0</v>
      </c>
      <c r="I188" s="8">
        <f>SUMPRODUCT(SUMIFS(TaxableValuation[Taxable Ag Land],TaxableValuation[Dist],$C188:$E188,TaxableValuation[Tif_NonTIF],$A$4))</f>
        <v>0</v>
      </c>
      <c r="J188" s="8">
        <f>SUMPRODUCT(SUMIFS(TaxableValuation[Taxable Ag Building],TaxableValuation[Dist],$C188:$E188,TaxableValuation[Tif_NonTIF],$A$4))</f>
        <v>0</v>
      </c>
      <c r="K188" s="8">
        <f>SUMPRODUCT(SUMIFS(TaxableValuation[Taxable Commercial],TaxableValuation[Dist],$C188:$E188,TaxableValuation[Tif_NonTIF],$A$4))</f>
        <v>0</v>
      </c>
      <c r="L188" s="8">
        <f>SUMPRODUCT(SUMIFS(TaxableValuation[Taxable Industrial],TaxableValuation[Dist],$C188:$E188,TaxableValuation[Tif_NonTIF],$A$4))</f>
        <v>0</v>
      </c>
      <c r="M188" s="8">
        <f>SUMPRODUCT(SUMIFS(TaxableValuation[Taxable Reserved],TaxableValuation[Dist],$C188:$E188,TaxableValuation[Tif_NonTIF],$A$4))</f>
        <v>0</v>
      </c>
      <c r="N188" s="8">
        <f>SUMPRODUCT(SUMIFS(TaxableValuation[Taxable Reserved2],TaxableValuation[Dist],$C188:$E188,TaxableValuation[Tif_NonTIF],$A$4))</f>
        <v>0</v>
      </c>
      <c r="O188" s="8">
        <f>SUMPRODUCT(SUMIFS(TaxableValuation[Taxable Railroads],TaxableValuation[Dist],$C188:$E188,TaxableValuation[Tif_NonTIF],$A$4))</f>
        <v>0</v>
      </c>
      <c r="P188" s="8">
        <f>SUMPRODUCT(SUMIFS(TaxableValuation[Taxable Utilities],TaxableValuation[Dist],$C188:$E188,TaxableValuation[Tif_NonTIF],$A$4))</f>
        <v>0</v>
      </c>
      <c r="Q188" s="8">
        <f>SUMPRODUCT(SUMIFS(TaxableValuation[Taxable Other],TaxableValuation[Dist],$C188:$E188,TaxableValuation[Tif_NonTIF],$A$4))</f>
        <v>0</v>
      </c>
      <c r="R188" s="8">
        <f>SUMPRODUCT(SUMIFS(TaxableValuation[Taxable Gross],TaxableValuation[Dist],$C188:$E188,TaxableValuation[Tif_NonTIF],$A$4))</f>
        <v>0</v>
      </c>
      <c r="S188" s="8">
        <f>SUMPRODUCT(SUMIFS(TaxableValuation[Taxable Military Exempt],TaxableValuation[Dist],$C188:$E188,TaxableValuation[Tif_NonTIF],$A$4))</f>
        <v>0</v>
      </c>
      <c r="T188" s="8">
        <f>SUMPRODUCT(SUMIFS(TaxableValuation[Taxable Homestead Exempt],TaxableValuation[Dist],$C188:$E188,TaxableValuation[Tif_NonTIF],$A$4))</f>
        <v>0</v>
      </c>
      <c r="U188" s="8">
        <f>SUMPRODUCT(SUMIFS(TaxableValuation[Taxable Net],TaxableValuation[Dist],$C188:$E188,TaxableValuation[Tif_NonTIF],$A$4))</f>
        <v>0</v>
      </c>
      <c r="V188" s="8">
        <f>SUMPRODUCT(SUMIFS(TaxableValuation[Taxable Gas &amp; Elec Utilities],TaxableValuation[Dist],$C188:$E188,TaxableValuation[Tif_NonTIF],$A$4))</f>
        <v>0</v>
      </c>
      <c r="W188" s="8">
        <f t="shared" si="2"/>
        <v>0</v>
      </c>
    </row>
    <row r="189" spans="1:23" x14ac:dyDescent="0.25">
      <c r="A189">
        <f>'Assessed Non-TIF_Combined'!A189</f>
        <v>2026</v>
      </c>
      <c r="B189" t="str">
        <f>'Assessed Non-TIF_Combined'!B189</f>
        <v>12</v>
      </c>
      <c r="C189" t="str">
        <f>'Assessed Non-TIF_Combined'!C189</f>
        <v>4149</v>
      </c>
      <c r="D189" t="str">
        <f>'Assessed Non-TIF_Combined'!D189</f>
        <v/>
      </c>
      <c r="E189" t="str">
        <f>'Assessed Non-TIF_Combined'!E189</f>
        <v/>
      </c>
      <c r="F189" t="str">
        <f>'Assessed Non-TIF_Combined'!F189</f>
        <v>4149</v>
      </c>
      <c r="G189" t="str">
        <f>'Assessed Non-TIF_Combined'!G189</f>
        <v>Moc-Floyd Valley</v>
      </c>
      <c r="H189" s="8">
        <f>SUMPRODUCT(SUMIFS(TaxableValuation[Taxable Residential],TaxableValuation[Dist],$C189:$E189,TaxableValuation[Tif_NonTIF],$A$4))</f>
        <v>5706961</v>
      </c>
      <c r="I189" s="8">
        <f>SUMPRODUCT(SUMIFS(TaxableValuation[Taxable Ag Land],TaxableValuation[Dist],$C189:$E189,TaxableValuation[Tif_NonTIF],$A$4))</f>
        <v>0</v>
      </c>
      <c r="J189" s="8">
        <f>SUMPRODUCT(SUMIFS(TaxableValuation[Taxable Ag Building],TaxableValuation[Dist],$C189:$E189,TaxableValuation[Tif_NonTIF],$A$4))</f>
        <v>0</v>
      </c>
      <c r="K189" s="8">
        <f>SUMPRODUCT(SUMIFS(TaxableValuation[Taxable Commercial],TaxableValuation[Dist],$C189:$E189,TaxableValuation[Tif_NonTIF],$A$4))</f>
        <v>4525392</v>
      </c>
      <c r="L189" s="8">
        <f>SUMPRODUCT(SUMIFS(TaxableValuation[Taxable Industrial],TaxableValuation[Dist],$C189:$E189,TaxableValuation[Tif_NonTIF],$A$4))</f>
        <v>0</v>
      </c>
      <c r="M189" s="8">
        <f>SUMPRODUCT(SUMIFS(TaxableValuation[Taxable Reserved],TaxableValuation[Dist],$C189:$E189,TaxableValuation[Tif_NonTIF],$A$4))</f>
        <v>0</v>
      </c>
      <c r="N189" s="8">
        <f>SUMPRODUCT(SUMIFS(TaxableValuation[Taxable Reserved2],TaxableValuation[Dist],$C189:$E189,TaxableValuation[Tif_NonTIF],$A$4))</f>
        <v>0</v>
      </c>
      <c r="O189" s="8">
        <f>SUMPRODUCT(SUMIFS(TaxableValuation[Taxable Railroads],TaxableValuation[Dist],$C189:$E189,TaxableValuation[Tif_NonTIF],$A$4))</f>
        <v>0</v>
      </c>
      <c r="P189" s="8">
        <f>SUMPRODUCT(SUMIFS(TaxableValuation[Taxable Utilities],TaxableValuation[Dist],$C189:$E189,TaxableValuation[Tif_NonTIF],$A$4))</f>
        <v>0</v>
      </c>
      <c r="Q189" s="8">
        <f>SUMPRODUCT(SUMIFS(TaxableValuation[Taxable Other],TaxableValuation[Dist],$C189:$E189,TaxableValuation[Tif_NonTIF],$A$4))</f>
        <v>0</v>
      </c>
      <c r="R189" s="8">
        <f>SUMPRODUCT(SUMIFS(TaxableValuation[Taxable Gross],TaxableValuation[Dist],$C189:$E189,TaxableValuation[Tif_NonTIF],$A$4))</f>
        <v>10232353</v>
      </c>
      <c r="S189" s="8">
        <f>SUMPRODUCT(SUMIFS(TaxableValuation[Taxable Military Exempt],TaxableValuation[Dist],$C189:$E189,TaxableValuation[Tif_NonTIF],$A$4))</f>
        <v>4000</v>
      </c>
      <c r="T189" s="8">
        <f>SUMPRODUCT(SUMIFS(TaxableValuation[Taxable Homestead Exempt],TaxableValuation[Dist],$C189:$E189,TaxableValuation[Tif_NonTIF],$A$4))</f>
        <v>32500</v>
      </c>
      <c r="U189" s="8">
        <f>SUMPRODUCT(SUMIFS(TaxableValuation[Taxable Net],TaxableValuation[Dist],$C189:$E189,TaxableValuation[Tif_NonTIF],$A$4))</f>
        <v>10195853</v>
      </c>
      <c r="V189" s="8">
        <f>SUMPRODUCT(SUMIFS(TaxableValuation[Taxable Gas &amp; Elec Utilities],TaxableValuation[Dist],$C189:$E189,TaxableValuation[Tif_NonTIF],$A$4))</f>
        <v>0</v>
      </c>
      <c r="W189" s="8">
        <f t="shared" si="2"/>
        <v>10195853</v>
      </c>
    </row>
    <row r="190" spans="1:23" x14ac:dyDescent="0.25">
      <c r="A190">
        <f>'Assessed Non-TIF_Combined'!A190</f>
        <v>2026</v>
      </c>
      <c r="B190" t="str">
        <f>'Assessed Non-TIF_Combined'!B190</f>
        <v>07</v>
      </c>
      <c r="C190" t="str">
        <f>'Assessed Non-TIF_Combined'!C190</f>
        <v>4437</v>
      </c>
      <c r="D190" t="str">
        <f>'Assessed Non-TIF_Combined'!D190</f>
        <v/>
      </c>
      <c r="E190" t="str">
        <f>'Assessed Non-TIF_Combined'!E190</f>
        <v/>
      </c>
      <c r="F190" t="str">
        <f>'Assessed Non-TIF_Combined'!F190</f>
        <v>4437</v>
      </c>
      <c r="G190" t="str">
        <f>'Assessed Non-TIF_Combined'!G190</f>
        <v>Montezuma</v>
      </c>
      <c r="H190" s="8">
        <f>SUMPRODUCT(SUMIFS(TaxableValuation[Taxable Residential],TaxableValuation[Dist],$C190:$E190,TaxableValuation[Tif_NonTIF],$A$4))</f>
        <v>0</v>
      </c>
      <c r="I190" s="8">
        <f>SUMPRODUCT(SUMIFS(TaxableValuation[Taxable Ag Land],TaxableValuation[Dist],$C190:$E190,TaxableValuation[Tif_NonTIF],$A$4))</f>
        <v>0</v>
      </c>
      <c r="J190" s="8">
        <f>SUMPRODUCT(SUMIFS(TaxableValuation[Taxable Ag Building],TaxableValuation[Dist],$C190:$E190,TaxableValuation[Tif_NonTIF],$A$4))</f>
        <v>0</v>
      </c>
      <c r="K190" s="8">
        <f>SUMPRODUCT(SUMIFS(TaxableValuation[Taxable Commercial],TaxableValuation[Dist],$C190:$E190,TaxableValuation[Tif_NonTIF],$A$4))</f>
        <v>0</v>
      </c>
      <c r="L190" s="8">
        <f>SUMPRODUCT(SUMIFS(TaxableValuation[Taxable Industrial],TaxableValuation[Dist],$C190:$E190,TaxableValuation[Tif_NonTIF],$A$4))</f>
        <v>34255307</v>
      </c>
      <c r="M190" s="8">
        <f>SUMPRODUCT(SUMIFS(TaxableValuation[Taxable Reserved],TaxableValuation[Dist],$C190:$E190,TaxableValuation[Tif_NonTIF],$A$4))</f>
        <v>0</v>
      </c>
      <c r="N190" s="8">
        <f>SUMPRODUCT(SUMIFS(TaxableValuation[Taxable Reserved2],TaxableValuation[Dist],$C190:$E190,TaxableValuation[Tif_NonTIF],$A$4))</f>
        <v>0</v>
      </c>
      <c r="O190" s="8">
        <f>SUMPRODUCT(SUMIFS(TaxableValuation[Taxable Railroads],TaxableValuation[Dist],$C190:$E190,TaxableValuation[Tif_NonTIF],$A$4))</f>
        <v>0</v>
      </c>
      <c r="P190" s="8">
        <f>SUMPRODUCT(SUMIFS(TaxableValuation[Taxable Utilities],TaxableValuation[Dist],$C190:$E190,TaxableValuation[Tif_NonTIF],$A$4))</f>
        <v>0</v>
      </c>
      <c r="Q190" s="8">
        <f>SUMPRODUCT(SUMIFS(TaxableValuation[Taxable Other],TaxableValuation[Dist],$C190:$E190,TaxableValuation[Tif_NonTIF],$A$4))</f>
        <v>0</v>
      </c>
      <c r="R190" s="8">
        <f>SUMPRODUCT(SUMIFS(TaxableValuation[Taxable Gross],TaxableValuation[Dist],$C190:$E190,TaxableValuation[Tif_NonTIF],$A$4))</f>
        <v>34255307</v>
      </c>
      <c r="S190" s="8">
        <f>SUMPRODUCT(SUMIFS(TaxableValuation[Taxable Military Exempt],TaxableValuation[Dist],$C190:$E190,TaxableValuation[Tif_NonTIF],$A$4))</f>
        <v>0</v>
      </c>
      <c r="T190" s="8">
        <f>SUMPRODUCT(SUMIFS(TaxableValuation[Taxable Homestead Exempt],TaxableValuation[Dist],$C190:$E190,TaxableValuation[Tif_NonTIF],$A$4))</f>
        <v>0</v>
      </c>
      <c r="U190" s="8">
        <f>SUMPRODUCT(SUMIFS(TaxableValuation[Taxable Net],TaxableValuation[Dist],$C190:$E190,TaxableValuation[Tif_NonTIF],$A$4))</f>
        <v>34255307</v>
      </c>
      <c r="V190" s="8">
        <f>SUMPRODUCT(SUMIFS(TaxableValuation[Taxable Gas &amp; Elec Utilities],TaxableValuation[Dist],$C190:$E190,TaxableValuation[Tif_NonTIF],$A$4))</f>
        <v>0</v>
      </c>
      <c r="W190" s="8">
        <f t="shared" si="2"/>
        <v>34255307</v>
      </c>
    </row>
    <row r="191" spans="1:23" x14ac:dyDescent="0.25">
      <c r="A191">
        <f>'Assessed Non-TIF_Combined'!A191</f>
        <v>2026</v>
      </c>
      <c r="B191" t="str">
        <f>'Assessed Non-TIF_Combined'!B191</f>
        <v>10</v>
      </c>
      <c r="C191" t="str">
        <f>'Assessed Non-TIF_Combined'!C191</f>
        <v>4446</v>
      </c>
      <c r="D191" t="str">
        <f>'Assessed Non-TIF_Combined'!D191</f>
        <v/>
      </c>
      <c r="E191" t="str">
        <f>'Assessed Non-TIF_Combined'!E191</f>
        <v/>
      </c>
      <c r="F191" t="str">
        <f>'Assessed Non-TIF_Combined'!F191</f>
        <v>4446</v>
      </c>
      <c r="G191" t="str">
        <f>'Assessed Non-TIF_Combined'!G191</f>
        <v>Monticello</v>
      </c>
      <c r="H191" s="8">
        <f>SUMPRODUCT(SUMIFS(TaxableValuation[Taxable Residential],TaxableValuation[Dist],$C191:$E191,TaxableValuation[Tif_NonTIF],$A$4))</f>
        <v>19292460</v>
      </c>
      <c r="I191" s="8">
        <f>SUMPRODUCT(SUMIFS(TaxableValuation[Taxable Ag Land],TaxableValuation[Dist],$C191:$E191,TaxableValuation[Tif_NonTIF],$A$4))</f>
        <v>0</v>
      </c>
      <c r="J191" s="8">
        <f>SUMPRODUCT(SUMIFS(TaxableValuation[Taxable Ag Building],TaxableValuation[Dist],$C191:$E191,TaxableValuation[Tif_NonTIF],$A$4))</f>
        <v>0</v>
      </c>
      <c r="K191" s="8">
        <f>SUMPRODUCT(SUMIFS(TaxableValuation[Taxable Commercial],TaxableValuation[Dist],$C191:$E191,TaxableValuation[Tif_NonTIF],$A$4))</f>
        <v>4416453</v>
      </c>
      <c r="L191" s="8">
        <f>SUMPRODUCT(SUMIFS(TaxableValuation[Taxable Industrial],TaxableValuation[Dist],$C191:$E191,TaxableValuation[Tif_NonTIF],$A$4))</f>
        <v>550353</v>
      </c>
      <c r="M191" s="8">
        <f>SUMPRODUCT(SUMIFS(TaxableValuation[Taxable Reserved],TaxableValuation[Dist],$C191:$E191,TaxableValuation[Tif_NonTIF],$A$4))</f>
        <v>0</v>
      </c>
      <c r="N191" s="8">
        <f>SUMPRODUCT(SUMIFS(TaxableValuation[Taxable Reserved2],TaxableValuation[Dist],$C191:$E191,TaxableValuation[Tif_NonTIF],$A$4))</f>
        <v>0</v>
      </c>
      <c r="O191" s="8">
        <f>SUMPRODUCT(SUMIFS(TaxableValuation[Taxable Railroads],TaxableValuation[Dist],$C191:$E191,TaxableValuation[Tif_NonTIF],$A$4))</f>
        <v>0</v>
      </c>
      <c r="P191" s="8">
        <f>SUMPRODUCT(SUMIFS(TaxableValuation[Taxable Utilities],TaxableValuation[Dist],$C191:$E191,TaxableValuation[Tif_NonTIF],$A$4))</f>
        <v>0</v>
      </c>
      <c r="Q191" s="8">
        <f>SUMPRODUCT(SUMIFS(TaxableValuation[Taxable Other],TaxableValuation[Dist],$C191:$E191,TaxableValuation[Tif_NonTIF],$A$4))</f>
        <v>0</v>
      </c>
      <c r="R191" s="8">
        <f>SUMPRODUCT(SUMIFS(TaxableValuation[Taxable Gross],TaxableValuation[Dist],$C191:$E191,TaxableValuation[Tif_NonTIF],$A$4))</f>
        <v>24259266</v>
      </c>
      <c r="S191" s="8">
        <f>SUMPRODUCT(SUMIFS(TaxableValuation[Taxable Military Exempt],TaxableValuation[Dist],$C191:$E191,TaxableValuation[Tif_NonTIF],$A$4))</f>
        <v>0</v>
      </c>
      <c r="T191" s="8">
        <f>SUMPRODUCT(SUMIFS(TaxableValuation[Taxable Homestead Exempt],TaxableValuation[Dist],$C191:$E191,TaxableValuation[Tif_NonTIF],$A$4))</f>
        <v>0</v>
      </c>
      <c r="U191" s="8">
        <f>SUMPRODUCT(SUMIFS(TaxableValuation[Taxable Net],TaxableValuation[Dist],$C191:$E191,TaxableValuation[Tif_NonTIF],$A$4))</f>
        <v>24259266</v>
      </c>
      <c r="V191" s="8">
        <f>SUMPRODUCT(SUMIFS(TaxableValuation[Taxable Gas &amp; Elec Utilities],TaxableValuation[Dist],$C191:$E191,TaxableValuation[Tif_NonTIF],$A$4))</f>
        <v>0</v>
      </c>
      <c r="W191" s="8">
        <f t="shared" si="2"/>
        <v>24259266</v>
      </c>
    </row>
    <row r="192" spans="1:23" x14ac:dyDescent="0.25">
      <c r="A192">
        <f>'Assessed Non-TIF_Combined'!A192</f>
        <v>2026</v>
      </c>
      <c r="B192" t="str">
        <f>'Assessed Non-TIF_Combined'!B192</f>
        <v>15</v>
      </c>
      <c r="C192" t="str">
        <f>'Assessed Non-TIF_Combined'!C192</f>
        <v>4491</v>
      </c>
      <c r="D192" t="str">
        <f>'Assessed Non-TIF_Combined'!D192</f>
        <v/>
      </c>
      <c r="E192" t="str">
        <f>'Assessed Non-TIF_Combined'!E192</f>
        <v/>
      </c>
      <c r="F192" t="str">
        <f>'Assessed Non-TIF_Combined'!F192</f>
        <v>4491</v>
      </c>
      <c r="G192" t="str">
        <f>'Assessed Non-TIF_Combined'!G192</f>
        <v>Moravia</v>
      </c>
      <c r="H192" s="8">
        <f>SUMPRODUCT(SUMIFS(TaxableValuation[Taxable Residential],TaxableValuation[Dist],$C192:$E192,TaxableValuation[Tif_NonTIF],$A$4))</f>
        <v>12261910</v>
      </c>
      <c r="I192" s="8">
        <f>SUMPRODUCT(SUMIFS(TaxableValuation[Taxable Ag Land],TaxableValuation[Dist],$C192:$E192,TaxableValuation[Tif_NonTIF],$A$4))</f>
        <v>45013</v>
      </c>
      <c r="J192" s="8">
        <f>SUMPRODUCT(SUMIFS(TaxableValuation[Taxable Ag Building],TaxableValuation[Dist],$C192:$E192,TaxableValuation[Tif_NonTIF],$A$4))</f>
        <v>9688</v>
      </c>
      <c r="K192" s="8">
        <f>SUMPRODUCT(SUMIFS(TaxableValuation[Taxable Commercial],TaxableValuation[Dist],$C192:$E192,TaxableValuation[Tif_NonTIF],$A$4))</f>
        <v>174675</v>
      </c>
      <c r="L192" s="8">
        <f>SUMPRODUCT(SUMIFS(TaxableValuation[Taxable Industrial],TaxableValuation[Dist],$C192:$E192,TaxableValuation[Tif_NonTIF],$A$4))</f>
        <v>0</v>
      </c>
      <c r="M192" s="8">
        <f>SUMPRODUCT(SUMIFS(TaxableValuation[Taxable Reserved],TaxableValuation[Dist],$C192:$E192,TaxableValuation[Tif_NonTIF],$A$4))</f>
        <v>0</v>
      </c>
      <c r="N192" s="8">
        <f>SUMPRODUCT(SUMIFS(TaxableValuation[Taxable Reserved2],TaxableValuation[Dist],$C192:$E192,TaxableValuation[Tif_NonTIF],$A$4))</f>
        <v>0</v>
      </c>
      <c r="O192" s="8">
        <f>SUMPRODUCT(SUMIFS(TaxableValuation[Taxable Railroads],TaxableValuation[Dist],$C192:$E192,TaxableValuation[Tif_NonTIF],$A$4))</f>
        <v>0</v>
      </c>
      <c r="P192" s="8">
        <f>SUMPRODUCT(SUMIFS(TaxableValuation[Taxable Utilities],TaxableValuation[Dist],$C192:$E192,TaxableValuation[Tif_NonTIF],$A$4))</f>
        <v>0</v>
      </c>
      <c r="Q192" s="8">
        <f>SUMPRODUCT(SUMIFS(TaxableValuation[Taxable Other],TaxableValuation[Dist],$C192:$E192,TaxableValuation[Tif_NonTIF],$A$4))</f>
        <v>0</v>
      </c>
      <c r="R192" s="8">
        <f>SUMPRODUCT(SUMIFS(TaxableValuation[Taxable Gross],TaxableValuation[Dist],$C192:$E192,TaxableValuation[Tif_NonTIF],$A$4))</f>
        <v>12491286</v>
      </c>
      <c r="S192" s="8">
        <f>SUMPRODUCT(SUMIFS(TaxableValuation[Taxable Military Exempt],TaxableValuation[Dist],$C192:$E192,TaxableValuation[Tif_NonTIF],$A$4))</f>
        <v>0</v>
      </c>
      <c r="T192" s="8">
        <f>SUMPRODUCT(SUMIFS(TaxableValuation[Taxable Homestead Exempt],TaxableValuation[Dist],$C192:$E192,TaxableValuation[Tif_NonTIF],$A$4))</f>
        <v>0</v>
      </c>
      <c r="U192" s="8">
        <f>SUMPRODUCT(SUMIFS(TaxableValuation[Taxable Net],TaxableValuation[Dist],$C192:$E192,TaxableValuation[Tif_NonTIF],$A$4))</f>
        <v>12491286</v>
      </c>
      <c r="V192" s="8">
        <f>SUMPRODUCT(SUMIFS(TaxableValuation[Taxable Gas &amp; Elec Utilities],TaxableValuation[Dist],$C192:$E192,TaxableValuation[Tif_NonTIF],$A$4))</f>
        <v>0</v>
      </c>
      <c r="W192" s="8">
        <f t="shared" si="2"/>
        <v>12491286</v>
      </c>
    </row>
    <row r="193" spans="1:23" x14ac:dyDescent="0.25">
      <c r="A193">
        <f>'Assessed Non-TIF_Combined'!A193</f>
        <v>2026</v>
      </c>
      <c r="B193" t="str">
        <f>'Assessed Non-TIF_Combined'!B193</f>
        <v>13</v>
      </c>
      <c r="C193" t="str">
        <f>'Assessed Non-TIF_Combined'!C193</f>
        <v>4505</v>
      </c>
      <c r="D193" t="str">
        <f>'Assessed Non-TIF_Combined'!D193</f>
        <v/>
      </c>
      <c r="E193" t="str">
        <f>'Assessed Non-TIF_Combined'!E193</f>
        <v/>
      </c>
      <c r="F193" t="str">
        <f>'Assessed Non-TIF_Combined'!F193</f>
        <v>4505</v>
      </c>
      <c r="G193" t="str">
        <f>'Assessed Non-TIF_Combined'!G193</f>
        <v>Mormon Trail</v>
      </c>
      <c r="H193" s="8">
        <f>SUMPRODUCT(SUMIFS(TaxableValuation[Taxable Residential],TaxableValuation[Dist],$C193:$E193,TaxableValuation[Tif_NonTIF],$A$4))</f>
        <v>0</v>
      </c>
      <c r="I193" s="8">
        <f>SUMPRODUCT(SUMIFS(TaxableValuation[Taxable Ag Land],TaxableValuation[Dist],$C193:$E193,TaxableValuation[Tif_NonTIF],$A$4))</f>
        <v>0</v>
      </c>
      <c r="J193" s="8">
        <f>SUMPRODUCT(SUMIFS(TaxableValuation[Taxable Ag Building],TaxableValuation[Dist],$C193:$E193,TaxableValuation[Tif_NonTIF],$A$4))</f>
        <v>0</v>
      </c>
      <c r="K193" s="8">
        <f>SUMPRODUCT(SUMIFS(TaxableValuation[Taxable Commercial],TaxableValuation[Dist],$C193:$E193,TaxableValuation[Tif_NonTIF],$A$4))</f>
        <v>0</v>
      </c>
      <c r="L193" s="8">
        <f>SUMPRODUCT(SUMIFS(TaxableValuation[Taxable Industrial],TaxableValuation[Dist],$C193:$E193,TaxableValuation[Tif_NonTIF],$A$4))</f>
        <v>0</v>
      </c>
      <c r="M193" s="8">
        <f>SUMPRODUCT(SUMIFS(TaxableValuation[Taxable Reserved],TaxableValuation[Dist],$C193:$E193,TaxableValuation[Tif_NonTIF],$A$4))</f>
        <v>0</v>
      </c>
      <c r="N193" s="8">
        <f>SUMPRODUCT(SUMIFS(TaxableValuation[Taxable Reserved2],TaxableValuation[Dist],$C193:$E193,TaxableValuation[Tif_NonTIF],$A$4))</f>
        <v>0</v>
      </c>
      <c r="O193" s="8">
        <f>SUMPRODUCT(SUMIFS(TaxableValuation[Taxable Railroads],TaxableValuation[Dist],$C193:$E193,TaxableValuation[Tif_NonTIF],$A$4))</f>
        <v>0</v>
      </c>
      <c r="P193" s="8">
        <f>SUMPRODUCT(SUMIFS(TaxableValuation[Taxable Utilities],TaxableValuation[Dist],$C193:$E193,TaxableValuation[Tif_NonTIF],$A$4))</f>
        <v>0</v>
      </c>
      <c r="Q193" s="8">
        <f>SUMPRODUCT(SUMIFS(TaxableValuation[Taxable Other],TaxableValuation[Dist],$C193:$E193,TaxableValuation[Tif_NonTIF],$A$4))</f>
        <v>0</v>
      </c>
      <c r="R193" s="8">
        <f>SUMPRODUCT(SUMIFS(TaxableValuation[Taxable Gross],TaxableValuation[Dist],$C193:$E193,TaxableValuation[Tif_NonTIF],$A$4))</f>
        <v>0</v>
      </c>
      <c r="S193" s="8">
        <f>SUMPRODUCT(SUMIFS(TaxableValuation[Taxable Military Exempt],TaxableValuation[Dist],$C193:$E193,TaxableValuation[Tif_NonTIF],$A$4))</f>
        <v>0</v>
      </c>
      <c r="T193" s="8">
        <f>SUMPRODUCT(SUMIFS(TaxableValuation[Taxable Homestead Exempt],TaxableValuation[Dist],$C193:$E193,TaxableValuation[Tif_NonTIF],$A$4))</f>
        <v>0</v>
      </c>
      <c r="U193" s="8">
        <f>SUMPRODUCT(SUMIFS(TaxableValuation[Taxable Net],TaxableValuation[Dist],$C193:$E193,TaxableValuation[Tif_NonTIF],$A$4))</f>
        <v>0</v>
      </c>
      <c r="V193" s="8">
        <f>SUMPRODUCT(SUMIFS(TaxableValuation[Taxable Gas &amp; Elec Utilities],TaxableValuation[Dist],$C193:$E193,TaxableValuation[Tif_NonTIF],$A$4))</f>
        <v>0</v>
      </c>
      <c r="W193" s="8">
        <f t="shared" si="2"/>
        <v>0</v>
      </c>
    </row>
    <row r="194" spans="1:23" x14ac:dyDescent="0.25">
      <c r="A194">
        <f>'Assessed Non-TIF_Combined'!A194</f>
        <v>2026</v>
      </c>
      <c r="B194" t="str">
        <f>'Assessed Non-TIF_Combined'!B194</f>
        <v>15</v>
      </c>
      <c r="C194" t="str">
        <f>'Assessed Non-TIF_Combined'!C194</f>
        <v>4509</v>
      </c>
      <c r="D194" t="str">
        <f>'Assessed Non-TIF_Combined'!D194</f>
        <v/>
      </c>
      <c r="E194" t="str">
        <f>'Assessed Non-TIF_Combined'!E194</f>
        <v/>
      </c>
      <c r="F194" t="str">
        <f>'Assessed Non-TIF_Combined'!F194</f>
        <v>4509</v>
      </c>
      <c r="G194" t="str">
        <f>'Assessed Non-TIF_Combined'!G194</f>
        <v>Morning Sun</v>
      </c>
      <c r="H194" s="8">
        <f>SUMPRODUCT(SUMIFS(TaxableValuation[Taxable Residential],TaxableValuation[Dist],$C194:$E194,TaxableValuation[Tif_NonTIF],$A$4))</f>
        <v>0</v>
      </c>
      <c r="I194" s="8">
        <f>SUMPRODUCT(SUMIFS(TaxableValuation[Taxable Ag Land],TaxableValuation[Dist],$C194:$E194,TaxableValuation[Tif_NonTIF],$A$4))</f>
        <v>0</v>
      </c>
      <c r="J194" s="8">
        <f>SUMPRODUCT(SUMIFS(TaxableValuation[Taxable Ag Building],TaxableValuation[Dist],$C194:$E194,TaxableValuation[Tif_NonTIF],$A$4))</f>
        <v>0</v>
      </c>
      <c r="K194" s="8">
        <f>SUMPRODUCT(SUMIFS(TaxableValuation[Taxable Commercial],TaxableValuation[Dist],$C194:$E194,TaxableValuation[Tif_NonTIF],$A$4))</f>
        <v>0</v>
      </c>
      <c r="L194" s="8">
        <f>SUMPRODUCT(SUMIFS(TaxableValuation[Taxable Industrial],TaxableValuation[Dist],$C194:$E194,TaxableValuation[Tif_NonTIF],$A$4))</f>
        <v>0</v>
      </c>
      <c r="M194" s="8">
        <f>SUMPRODUCT(SUMIFS(TaxableValuation[Taxable Reserved],TaxableValuation[Dist],$C194:$E194,TaxableValuation[Tif_NonTIF],$A$4))</f>
        <v>0</v>
      </c>
      <c r="N194" s="8">
        <f>SUMPRODUCT(SUMIFS(TaxableValuation[Taxable Reserved2],TaxableValuation[Dist],$C194:$E194,TaxableValuation[Tif_NonTIF],$A$4))</f>
        <v>0</v>
      </c>
      <c r="O194" s="8">
        <f>SUMPRODUCT(SUMIFS(TaxableValuation[Taxable Railroads],TaxableValuation[Dist],$C194:$E194,TaxableValuation[Tif_NonTIF],$A$4))</f>
        <v>0</v>
      </c>
      <c r="P194" s="8">
        <f>SUMPRODUCT(SUMIFS(TaxableValuation[Taxable Utilities],TaxableValuation[Dist],$C194:$E194,TaxableValuation[Tif_NonTIF],$A$4))</f>
        <v>0</v>
      </c>
      <c r="Q194" s="8">
        <f>SUMPRODUCT(SUMIFS(TaxableValuation[Taxable Other],TaxableValuation[Dist],$C194:$E194,TaxableValuation[Tif_NonTIF],$A$4))</f>
        <v>0</v>
      </c>
      <c r="R194" s="8">
        <f>SUMPRODUCT(SUMIFS(TaxableValuation[Taxable Gross],TaxableValuation[Dist],$C194:$E194,TaxableValuation[Tif_NonTIF],$A$4))</f>
        <v>0</v>
      </c>
      <c r="S194" s="8">
        <f>SUMPRODUCT(SUMIFS(TaxableValuation[Taxable Military Exempt],TaxableValuation[Dist],$C194:$E194,TaxableValuation[Tif_NonTIF],$A$4))</f>
        <v>0</v>
      </c>
      <c r="T194" s="8">
        <f>SUMPRODUCT(SUMIFS(TaxableValuation[Taxable Homestead Exempt],TaxableValuation[Dist],$C194:$E194,TaxableValuation[Tif_NonTIF],$A$4))</f>
        <v>0</v>
      </c>
      <c r="U194" s="8">
        <f>SUMPRODUCT(SUMIFS(TaxableValuation[Taxable Net],TaxableValuation[Dist],$C194:$E194,TaxableValuation[Tif_NonTIF],$A$4))</f>
        <v>0</v>
      </c>
      <c r="V194" s="8">
        <f>SUMPRODUCT(SUMIFS(TaxableValuation[Taxable Gas &amp; Elec Utilities],TaxableValuation[Dist],$C194:$E194,TaxableValuation[Tif_NonTIF],$A$4))</f>
        <v>0</v>
      </c>
      <c r="W194" s="8">
        <f t="shared" si="2"/>
        <v>0</v>
      </c>
    </row>
    <row r="195" spans="1:23" x14ac:dyDescent="0.25">
      <c r="A195">
        <f>'Assessed Non-TIF_Combined'!A195</f>
        <v>2026</v>
      </c>
      <c r="B195" t="str">
        <f>'Assessed Non-TIF_Combined'!B195</f>
        <v>15</v>
      </c>
      <c r="C195" t="str">
        <f>'Assessed Non-TIF_Combined'!C195</f>
        <v>4518</v>
      </c>
      <c r="D195" t="str">
        <f>'Assessed Non-TIF_Combined'!D195</f>
        <v/>
      </c>
      <c r="E195" t="str">
        <f>'Assessed Non-TIF_Combined'!E195</f>
        <v/>
      </c>
      <c r="F195" t="str">
        <f>'Assessed Non-TIF_Combined'!F195</f>
        <v>4518</v>
      </c>
      <c r="G195" t="str">
        <f>'Assessed Non-TIF_Combined'!G195</f>
        <v>Moulton-Udell</v>
      </c>
      <c r="H195" s="8">
        <f>SUMPRODUCT(SUMIFS(TaxableValuation[Taxable Residential],TaxableValuation[Dist],$C195:$E195,TaxableValuation[Tif_NonTIF],$A$4))</f>
        <v>11048893</v>
      </c>
      <c r="I195" s="8">
        <f>SUMPRODUCT(SUMIFS(TaxableValuation[Taxable Ag Land],TaxableValuation[Dist],$C195:$E195,TaxableValuation[Tif_NonTIF],$A$4))</f>
        <v>4394</v>
      </c>
      <c r="J195" s="8">
        <f>SUMPRODUCT(SUMIFS(TaxableValuation[Taxable Ag Building],TaxableValuation[Dist],$C195:$E195,TaxableValuation[Tif_NonTIF],$A$4))</f>
        <v>0</v>
      </c>
      <c r="K195" s="8">
        <f>SUMPRODUCT(SUMIFS(TaxableValuation[Taxable Commercial],TaxableValuation[Dist],$C195:$E195,TaxableValuation[Tif_NonTIF],$A$4))</f>
        <v>7522</v>
      </c>
      <c r="L195" s="8">
        <f>SUMPRODUCT(SUMIFS(TaxableValuation[Taxable Industrial],TaxableValuation[Dist],$C195:$E195,TaxableValuation[Tif_NonTIF],$A$4))</f>
        <v>0</v>
      </c>
      <c r="M195" s="8">
        <f>SUMPRODUCT(SUMIFS(TaxableValuation[Taxable Reserved],TaxableValuation[Dist],$C195:$E195,TaxableValuation[Tif_NonTIF],$A$4))</f>
        <v>0</v>
      </c>
      <c r="N195" s="8">
        <f>SUMPRODUCT(SUMIFS(TaxableValuation[Taxable Reserved2],TaxableValuation[Dist],$C195:$E195,TaxableValuation[Tif_NonTIF],$A$4))</f>
        <v>0</v>
      </c>
      <c r="O195" s="8">
        <f>SUMPRODUCT(SUMIFS(TaxableValuation[Taxable Railroads],TaxableValuation[Dist],$C195:$E195,TaxableValuation[Tif_NonTIF],$A$4))</f>
        <v>0</v>
      </c>
      <c r="P195" s="8">
        <f>SUMPRODUCT(SUMIFS(TaxableValuation[Taxable Utilities],TaxableValuation[Dist],$C195:$E195,TaxableValuation[Tif_NonTIF],$A$4))</f>
        <v>0</v>
      </c>
      <c r="Q195" s="8">
        <f>SUMPRODUCT(SUMIFS(TaxableValuation[Taxable Other],TaxableValuation[Dist],$C195:$E195,TaxableValuation[Tif_NonTIF],$A$4))</f>
        <v>0</v>
      </c>
      <c r="R195" s="8">
        <f>SUMPRODUCT(SUMIFS(TaxableValuation[Taxable Gross],TaxableValuation[Dist],$C195:$E195,TaxableValuation[Tif_NonTIF],$A$4))</f>
        <v>11060809</v>
      </c>
      <c r="S195" s="8">
        <f>SUMPRODUCT(SUMIFS(TaxableValuation[Taxable Military Exempt],TaxableValuation[Dist],$C195:$E195,TaxableValuation[Tif_NonTIF],$A$4))</f>
        <v>0</v>
      </c>
      <c r="T195" s="8">
        <f>SUMPRODUCT(SUMIFS(TaxableValuation[Taxable Homestead Exempt],TaxableValuation[Dist],$C195:$E195,TaxableValuation[Tif_NonTIF],$A$4))</f>
        <v>0</v>
      </c>
      <c r="U195" s="8">
        <f>SUMPRODUCT(SUMIFS(TaxableValuation[Taxable Net],TaxableValuation[Dist],$C195:$E195,TaxableValuation[Tif_NonTIF],$A$4))</f>
        <v>11060809</v>
      </c>
      <c r="V195" s="8">
        <f>SUMPRODUCT(SUMIFS(TaxableValuation[Taxable Gas &amp; Elec Utilities],TaxableValuation[Dist],$C195:$E195,TaxableValuation[Tif_NonTIF],$A$4))</f>
        <v>0</v>
      </c>
      <c r="W195" s="8">
        <f t="shared" si="2"/>
        <v>11060809</v>
      </c>
    </row>
    <row r="196" spans="1:23" x14ac:dyDescent="0.25">
      <c r="A196">
        <f>'Assessed Non-TIF_Combined'!A196</f>
        <v>2026</v>
      </c>
      <c r="B196" t="str">
        <f>'Assessed Non-TIF_Combined'!B196</f>
        <v>13</v>
      </c>
      <c r="C196" t="str">
        <f>'Assessed Non-TIF_Combined'!C196</f>
        <v>4527</v>
      </c>
      <c r="D196" t="str">
        <f>'Assessed Non-TIF_Combined'!D196</f>
        <v/>
      </c>
      <c r="E196" t="str">
        <f>'Assessed Non-TIF_Combined'!E196</f>
        <v/>
      </c>
      <c r="F196" t="str">
        <f>'Assessed Non-TIF_Combined'!F196</f>
        <v>4527</v>
      </c>
      <c r="G196" t="str">
        <f>'Assessed Non-TIF_Combined'!G196</f>
        <v>Mount Ayr</v>
      </c>
      <c r="H196" s="8">
        <f>SUMPRODUCT(SUMIFS(TaxableValuation[Taxable Residential],TaxableValuation[Dist],$C196:$E196,TaxableValuation[Tif_NonTIF],$A$4))</f>
        <v>40111337</v>
      </c>
      <c r="I196" s="8">
        <f>SUMPRODUCT(SUMIFS(TaxableValuation[Taxable Ag Land],TaxableValuation[Dist],$C196:$E196,TaxableValuation[Tif_NonTIF],$A$4))</f>
        <v>23974</v>
      </c>
      <c r="J196" s="8">
        <f>SUMPRODUCT(SUMIFS(TaxableValuation[Taxable Ag Building],TaxableValuation[Dist],$C196:$E196,TaxableValuation[Tif_NonTIF],$A$4))</f>
        <v>3766</v>
      </c>
      <c r="K196" s="8">
        <f>SUMPRODUCT(SUMIFS(TaxableValuation[Taxable Commercial],TaxableValuation[Dist],$C196:$E196,TaxableValuation[Tif_NonTIF],$A$4))</f>
        <v>3937362</v>
      </c>
      <c r="L196" s="8">
        <f>SUMPRODUCT(SUMIFS(TaxableValuation[Taxable Industrial],TaxableValuation[Dist],$C196:$E196,TaxableValuation[Tif_NonTIF],$A$4))</f>
        <v>534668</v>
      </c>
      <c r="M196" s="8">
        <f>SUMPRODUCT(SUMIFS(TaxableValuation[Taxable Reserved],TaxableValuation[Dist],$C196:$E196,TaxableValuation[Tif_NonTIF],$A$4))</f>
        <v>0</v>
      </c>
      <c r="N196" s="8">
        <f>SUMPRODUCT(SUMIFS(TaxableValuation[Taxable Reserved2],TaxableValuation[Dist],$C196:$E196,TaxableValuation[Tif_NonTIF],$A$4))</f>
        <v>0</v>
      </c>
      <c r="O196" s="8">
        <f>SUMPRODUCT(SUMIFS(TaxableValuation[Taxable Railroads],TaxableValuation[Dist],$C196:$E196,TaxableValuation[Tif_NonTIF],$A$4))</f>
        <v>0</v>
      </c>
      <c r="P196" s="8">
        <f>SUMPRODUCT(SUMIFS(TaxableValuation[Taxable Utilities],TaxableValuation[Dist],$C196:$E196,TaxableValuation[Tif_NonTIF],$A$4))</f>
        <v>0</v>
      </c>
      <c r="Q196" s="8">
        <f>SUMPRODUCT(SUMIFS(TaxableValuation[Taxable Other],TaxableValuation[Dist],$C196:$E196,TaxableValuation[Tif_NonTIF],$A$4))</f>
        <v>0</v>
      </c>
      <c r="R196" s="8">
        <f>SUMPRODUCT(SUMIFS(TaxableValuation[Taxable Gross],TaxableValuation[Dist],$C196:$E196,TaxableValuation[Tif_NonTIF],$A$4))</f>
        <v>44611107</v>
      </c>
      <c r="S196" s="8">
        <f>SUMPRODUCT(SUMIFS(TaxableValuation[Taxable Military Exempt],TaxableValuation[Dist],$C196:$E196,TaxableValuation[Tif_NonTIF],$A$4))</f>
        <v>0</v>
      </c>
      <c r="T196" s="8">
        <f>SUMPRODUCT(SUMIFS(TaxableValuation[Taxable Homestead Exempt],TaxableValuation[Dist],$C196:$E196,TaxableValuation[Tif_NonTIF],$A$4))</f>
        <v>0</v>
      </c>
      <c r="U196" s="8">
        <f>SUMPRODUCT(SUMIFS(TaxableValuation[Taxable Net],TaxableValuation[Dist],$C196:$E196,TaxableValuation[Tif_NonTIF],$A$4))</f>
        <v>44611107</v>
      </c>
      <c r="V196" s="8">
        <f>SUMPRODUCT(SUMIFS(TaxableValuation[Taxable Gas &amp; Elec Utilities],TaxableValuation[Dist],$C196:$E196,TaxableValuation[Tif_NonTIF],$A$4))</f>
        <v>0</v>
      </c>
      <c r="W196" s="8">
        <f t="shared" si="2"/>
        <v>44611107</v>
      </c>
    </row>
    <row r="197" spans="1:23" x14ac:dyDescent="0.25">
      <c r="A197">
        <f>'Assessed Non-TIF_Combined'!A197</f>
        <v>2026</v>
      </c>
      <c r="B197" t="str">
        <f>'Assessed Non-TIF_Combined'!B197</f>
        <v>15</v>
      </c>
      <c r="C197" t="str">
        <f>'Assessed Non-TIF_Combined'!C197</f>
        <v>4536</v>
      </c>
      <c r="D197" t="str">
        <f>'Assessed Non-TIF_Combined'!D197</f>
        <v/>
      </c>
      <c r="E197" t="str">
        <f>'Assessed Non-TIF_Combined'!E197</f>
        <v/>
      </c>
      <c r="F197" t="str">
        <f>'Assessed Non-TIF_Combined'!F197</f>
        <v>4536</v>
      </c>
      <c r="G197" t="str">
        <f>'Assessed Non-TIF_Combined'!G197</f>
        <v>Mount Pleasant</v>
      </c>
      <c r="H197" s="8">
        <f>SUMPRODUCT(SUMIFS(TaxableValuation[Taxable Residential],TaxableValuation[Dist],$C197:$E197,TaxableValuation[Tif_NonTIF],$A$4))</f>
        <v>19485006</v>
      </c>
      <c r="I197" s="8">
        <f>SUMPRODUCT(SUMIFS(TaxableValuation[Taxable Ag Land],TaxableValuation[Dist],$C197:$E197,TaxableValuation[Tif_NonTIF],$A$4))</f>
        <v>0</v>
      </c>
      <c r="J197" s="8">
        <f>SUMPRODUCT(SUMIFS(TaxableValuation[Taxable Ag Building],TaxableValuation[Dist],$C197:$E197,TaxableValuation[Tif_NonTIF],$A$4))</f>
        <v>0</v>
      </c>
      <c r="K197" s="8">
        <f>SUMPRODUCT(SUMIFS(TaxableValuation[Taxable Commercial],TaxableValuation[Dist],$C197:$E197,TaxableValuation[Tif_NonTIF],$A$4))</f>
        <v>0</v>
      </c>
      <c r="L197" s="8">
        <f>SUMPRODUCT(SUMIFS(TaxableValuation[Taxable Industrial],TaxableValuation[Dist],$C197:$E197,TaxableValuation[Tif_NonTIF],$A$4))</f>
        <v>0</v>
      </c>
      <c r="M197" s="8">
        <f>SUMPRODUCT(SUMIFS(TaxableValuation[Taxable Reserved],TaxableValuation[Dist],$C197:$E197,TaxableValuation[Tif_NonTIF],$A$4))</f>
        <v>0</v>
      </c>
      <c r="N197" s="8">
        <f>SUMPRODUCT(SUMIFS(TaxableValuation[Taxable Reserved2],TaxableValuation[Dist],$C197:$E197,TaxableValuation[Tif_NonTIF],$A$4))</f>
        <v>0</v>
      </c>
      <c r="O197" s="8">
        <f>SUMPRODUCT(SUMIFS(TaxableValuation[Taxable Railroads],TaxableValuation[Dist],$C197:$E197,TaxableValuation[Tif_NonTIF],$A$4))</f>
        <v>0</v>
      </c>
      <c r="P197" s="8">
        <f>SUMPRODUCT(SUMIFS(TaxableValuation[Taxable Utilities],TaxableValuation[Dist],$C197:$E197,TaxableValuation[Tif_NonTIF],$A$4))</f>
        <v>0</v>
      </c>
      <c r="Q197" s="8">
        <f>SUMPRODUCT(SUMIFS(TaxableValuation[Taxable Other],TaxableValuation[Dist],$C197:$E197,TaxableValuation[Tif_NonTIF],$A$4))</f>
        <v>0</v>
      </c>
      <c r="R197" s="8">
        <f>SUMPRODUCT(SUMIFS(TaxableValuation[Taxable Gross],TaxableValuation[Dist],$C197:$E197,TaxableValuation[Tif_NonTIF],$A$4))</f>
        <v>19485006</v>
      </c>
      <c r="S197" s="8">
        <f>SUMPRODUCT(SUMIFS(TaxableValuation[Taxable Military Exempt],TaxableValuation[Dist],$C197:$E197,TaxableValuation[Tif_NonTIF],$A$4))</f>
        <v>0</v>
      </c>
      <c r="T197" s="8">
        <f>SUMPRODUCT(SUMIFS(TaxableValuation[Taxable Homestead Exempt],TaxableValuation[Dist],$C197:$E197,TaxableValuation[Tif_NonTIF],$A$4))</f>
        <v>0</v>
      </c>
      <c r="U197" s="8">
        <f>SUMPRODUCT(SUMIFS(TaxableValuation[Taxable Net],TaxableValuation[Dist],$C197:$E197,TaxableValuation[Tif_NonTIF],$A$4))</f>
        <v>19485006</v>
      </c>
      <c r="V197" s="8">
        <f>SUMPRODUCT(SUMIFS(TaxableValuation[Taxable Gas &amp; Elec Utilities],TaxableValuation[Dist],$C197:$E197,TaxableValuation[Tif_NonTIF],$A$4))</f>
        <v>0</v>
      </c>
      <c r="W197" s="8">
        <f t="shared" si="2"/>
        <v>19485006</v>
      </c>
    </row>
    <row r="198" spans="1:23" x14ac:dyDescent="0.25">
      <c r="A198">
        <f>'Assessed Non-TIF_Combined'!A198</f>
        <v>2026</v>
      </c>
      <c r="B198" t="str">
        <f>'Assessed Non-TIF_Combined'!B198</f>
        <v>10</v>
      </c>
      <c r="C198" t="str">
        <f>'Assessed Non-TIF_Combined'!C198</f>
        <v>4554</v>
      </c>
      <c r="D198" t="str">
        <f>'Assessed Non-TIF_Combined'!D198</f>
        <v/>
      </c>
      <c r="E198" t="str">
        <f>'Assessed Non-TIF_Combined'!E198</f>
        <v/>
      </c>
      <c r="F198" t="str">
        <f>'Assessed Non-TIF_Combined'!F198</f>
        <v>4554</v>
      </c>
      <c r="G198" t="str">
        <f>'Assessed Non-TIF_Combined'!G198</f>
        <v>Mount Vernon</v>
      </c>
      <c r="H198" s="8">
        <f>SUMPRODUCT(SUMIFS(TaxableValuation[Taxable Residential],TaxableValuation[Dist],$C198:$E198,TaxableValuation[Tif_NonTIF],$A$4))</f>
        <v>47808520</v>
      </c>
      <c r="I198" s="8">
        <f>SUMPRODUCT(SUMIFS(TaxableValuation[Taxable Ag Land],TaxableValuation[Dist],$C198:$E198,TaxableValuation[Tif_NonTIF],$A$4))</f>
        <v>257228</v>
      </c>
      <c r="J198" s="8">
        <f>SUMPRODUCT(SUMIFS(TaxableValuation[Taxable Ag Building],TaxableValuation[Dist],$C198:$E198,TaxableValuation[Tif_NonTIF],$A$4))</f>
        <v>12032</v>
      </c>
      <c r="K198" s="8">
        <f>SUMPRODUCT(SUMIFS(TaxableValuation[Taxable Commercial],TaxableValuation[Dist],$C198:$E198,TaxableValuation[Tif_NonTIF],$A$4))</f>
        <v>3540951</v>
      </c>
      <c r="L198" s="8">
        <f>SUMPRODUCT(SUMIFS(TaxableValuation[Taxable Industrial],TaxableValuation[Dist],$C198:$E198,TaxableValuation[Tif_NonTIF],$A$4))</f>
        <v>111756</v>
      </c>
      <c r="M198" s="8">
        <f>SUMPRODUCT(SUMIFS(TaxableValuation[Taxable Reserved],TaxableValuation[Dist],$C198:$E198,TaxableValuation[Tif_NonTIF],$A$4))</f>
        <v>0</v>
      </c>
      <c r="N198" s="8">
        <f>SUMPRODUCT(SUMIFS(TaxableValuation[Taxable Reserved2],TaxableValuation[Dist],$C198:$E198,TaxableValuation[Tif_NonTIF],$A$4))</f>
        <v>0</v>
      </c>
      <c r="O198" s="8">
        <f>SUMPRODUCT(SUMIFS(TaxableValuation[Taxable Railroads],TaxableValuation[Dist],$C198:$E198,TaxableValuation[Tif_NonTIF],$A$4))</f>
        <v>0</v>
      </c>
      <c r="P198" s="8">
        <f>SUMPRODUCT(SUMIFS(TaxableValuation[Taxable Utilities],TaxableValuation[Dist],$C198:$E198,TaxableValuation[Tif_NonTIF],$A$4))</f>
        <v>0</v>
      </c>
      <c r="Q198" s="8">
        <f>SUMPRODUCT(SUMIFS(TaxableValuation[Taxable Other],TaxableValuation[Dist],$C198:$E198,TaxableValuation[Tif_NonTIF],$A$4))</f>
        <v>0</v>
      </c>
      <c r="R198" s="8">
        <f>SUMPRODUCT(SUMIFS(TaxableValuation[Taxable Gross],TaxableValuation[Dist],$C198:$E198,TaxableValuation[Tif_NonTIF],$A$4))</f>
        <v>51730487</v>
      </c>
      <c r="S198" s="8">
        <f>SUMPRODUCT(SUMIFS(TaxableValuation[Taxable Military Exempt],TaxableValuation[Dist],$C198:$E198,TaxableValuation[Tif_NonTIF],$A$4))</f>
        <v>36000</v>
      </c>
      <c r="T198" s="8">
        <f>SUMPRODUCT(SUMIFS(TaxableValuation[Taxable Homestead Exempt],TaxableValuation[Dist],$C198:$E198,TaxableValuation[Tif_NonTIF],$A$4))</f>
        <v>97500</v>
      </c>
      <c r="U198" s="8">
        <f>SUMPRODUCT(SUMIFS(TaxableValuation[Taxable Net],TaxableValuation[Dist],$C198:$E198,TaxableValuation[Tif_NonTIF],$A$4))</f>
        <v>51596987</v>
      </c>
      <c r="V198" s="8">
        <f>SUMPRODUCT(SUMIFS(TaxableValuation[Taxable Gas &amp; Elec Utilities],TaxableValuation[Dist],$C198:$E198,TaxableValuation[Tif_NonTIF],$A$4))</f>
        <v>0</v>
      </c>
      <c r="W198" s="8">
        <f t="shared" si="2"/>
        <v>51596987</v>
      </c>
    </row>
    <row r="199" spans="1:23" x14ac:dyDescent="0.25">
      <c r="A199">
        <f>'Assessed Non-TIF_Combined'!A199</f>
        <v>2026</v>
      </c>
      <c r="B199" t="str">
        <f>'Assessed Non-TIF_Combined'!B199</f>
        <v>13</v>
      </c>
      <c r="C199" t="str">
        <f>'Assessed Non-TIF_Combined'!C199</f>
        <v>4572</v>
      </c>
      <c r="D199" t="str">
        <f>'Assessed Non-TIF_Combined'!D199</f>
        <v/>
      </c>
      <c r="E199" t="str">
        <f>'Assessed Non-TIF_Combined'!E199</f>
        <v/>
      </c>
      <c r="F199" t="str">
        <f>'Assessed Non-TIF_Combined'!F199</f>
        <v>4572</v>
      </c>
      <c r="G199" t="str">
        <f>'Assessed Non-TIF_Combined'!G199</f>
        <v>Murray</v>
      </c>
      <c r="H199" s="8">
        <f>SUMPRODUCT(SUMIFS(TaxableValuation[Taxable Residential],TaxableValuation[Dist],$C199:$E199,TaxableValuation[Tif_NonTIF],$A$4))</f>
        <v>0</v>
      </c>
      <c r="I199" s="8">
        <f>SUMPRODUCT(SUMIFS(TaxableValuation[Taxable Ag Land],TaxableValuation[Dist],$C199:$E199,TaxableValuation[Tif_NonTIF],$A$4))</f>
        <v>0</v>
      </c>
      <c r="J199" s="8">
        <f>SUMPRODUCT(SUMIFS(TaxableValuation[Taxable Ag Building],TaxableValuation[Dist],$C199:$E199,TaxableValuation[Tif_NonTIF],$A$4))</f>
        <v>0</v>
      </c>
      <c r="K199" s="8">
        <f>SUMPRODUCT(SUMIFS(TaxableValuation[Taxable Commercial],TaxableValuation[Dist],$C199:$E199,TaxableValuation[Tif_NonTIF],$A$4))</f>
        <v>0</v>
      </c>
      <c r="L199" s="8">
        <f>SUMPRODUCT(SUMIFS(TaxableValuation[Taxable Industrial],TaxableValuation[Dist],$C199:$E199,TaxableValuation[Tif_NonTIF],$A$4))</f>
        <v>0</v>
      </c>
      <c r="M199" s="8">
        <f>SUMPRODUCT(SUMIFS(TaxableValuation[Taxable Reserved],TaxableValuation[Dist],$C199:$E199,TaxableValuation[Tif_NonTIF],$A$4))</f>
        <v>0</v>
      </c>
      <c r="N199" s="8">
        <f>SUMPRODUCT(SUMIFS(TaxableValuation[Taxable Reserved2],TaxableValuation[Dist],$C199:$E199,TaxableValuation[Tif_NonTIF],$A$4))</f>
        <v>0</v>
      </c>
      <c r="O199" s="8">
        <f>SUMPRODUCT(SUMIFS(TaxableValuation[Taxable Railroads],TaxableValuation[Dist],$C199:$E199,TaxableValuation[Tif_NonTIF],$A$4))</f>
        <v>0</v>
      </c>
      <c r="P199" s="8">
        <f>SUMPRODUCT(SUMIFS(TaxableValuation[Taxable Utilities],TaxableValuation[Dist],$C199:$E199,TaxableValuation[Tif_NonTIF],$A$4))</f>
        <v>0</v>
      </c>
      <c r="Q199" s="8">
        <f>SUMPRODUCT(SUMIFS(TaxableValuation[Taxable Other],TaxableValuation[Dist],$C199:$E199,TaxableValuation[Tif_NonTIF],$A$4))</f>
        <v>0</v>
      </c>
      <c r="R199" s="8">
        <f>SUMPRODUCT(SUMIFS(TaxableValuation[Taxable Gross],TaxableValuation[Dist],$C199:$E199,TaxableValuation[Tif_NonTIF],$A$4))</f>
        <v>0</v>
      </c>
      <c r="S199" s="8">
        <f>SUMPRODUCT(SUMIFS(TaxableValuation[Taxable Military Exempt],TaxableValuation[Dist],$C199:$E199,TaxableValuation[Tif_NonTIF],$A$4))</f>
        <v>0</v>
      </c>
      <c r="T199" s="8">
        <f>SUMPRODUCT(SUMIFS(TaxableValuation[Taxable Homestead Exempt],TaxableValuation[Dist],$C199:$E199,TaxableValuation[Tif_NonTIF],$A$4))</f>
        <v>0</v>
      </c>
      <c r="U199" s="8">
        <f>SUMPRODUCT(SUMIFS(TaxableValuation[Taxable Net],TaxableValuation[Dist],$C199:$E199,TaxableValuation[Tif_NonTIF],$A$4))</f>
        <v>0</v>
      </c>
      <c r="V199" s="8">
        <f>SUMPRODUCT(SUMIFS(TaxableValuation[Taxable Gas &amp; Elec Utilities],TaxableValuation[Dist],$C199:$E199,TaxableValuation[Tif_NonTIF],$A$4))</f>
        <v>0</v>
      </c>
      <c r="W199" s="8">
        <f t="shared" si="2"/>
        <v>0</v>
      </c>
    </row>
    <row r="200" spans="1:23" x14ac:dyDescent="0.25">
      <c r="A200">
        <f>'Assessed Non-TIF_Combined'!A200</f>
        <v>2026</v>
      </c>
      <c r="B200" t="str">
        <f>'Assessed Non-TIF_Combined'!B200</f>
        <v>09</v>
      </c>
      <c r="C200" t="str">
        <f>'Assessed Non-TIF_Combined'!C200</f>
        <v>4581</v>
      </c>
      <c r="D200" t="str">
        <f>'Assessed Non-TIF_Combined'!D200</f>
        <v/>
      </c>
      <c r="E200" t="str">
        <f>'Assessed Non-TIF_Combined'!E200</f>
        <v/>
      </c>
      <c r="F200" t="str">
        <f>'Assessed Non-TIF_Combined'!F200</f>
        <v>4581</v>
      </c>
      <c r="G200" t="str">
        <f>'Assessed Non-TIF_Combined'!G200</f>
        <v>Muscatine</v>
      </c>
      <c r="H200" s="8">
        <f>SUMPRODUCT(SUMIFS(TaxableValuation[Taxable Residential],TaxableValuation[Dist],$C200:$E200,TaxableValuation[Tif_NonTIF],$A$4))</f>
        <v>11567522</v>
      </c>
      <c r="I200" s="8">
        <f>SUMPRODUCT(SUMIFS(TaxableValuation[Taxable Ag Land],TaxableValuation[Dist],$C200:$E200,TaxableValuation[Tif_NonTIF],$A$4))</f>
        <v>662119</v>
      </c>
      <c r="J200" s="8">
        <f>SUMPRODUCT(SUMIFS(TaxableValuation[Taxable Ag Building],TaxableValuation[Dist],$C200:$E200,TaxableValuation[Tif_NonTIF],$A$4))</f>
        <v>35923</v>
      </c>
      <c r="K200" s="8">
        <f>SUMPRODUCT(SUMIFS(TaxableValuation[Taxable Commercial],TaxableValuation[Dist],$C200:$E200,TaxableValuation[Tif_NonTIF],$A$4))</f>
        <v>39937503</v>
      </c>
      <c r="L200" s="8">
        <f>SUMPRODUCT(SUMIFS(TaxableValuation[Taxable Industrial],TaxableValuation[Dist],$C200:$E200,TaxableValuation[Tif_NonTIF],$A$4))</f>
        <v>17349061</v>
      </c>
      <c r="M200" s="8">
        <f>SUMPRODUCT(SUMIFS(TaxableValuation[Taxable Reserved],TaxableValuation[Dist],$C200:$E200,TaxableValuation[Tif_NonTIF],$A$4))</f>
        <v>0</v>
      </c>
      <c r="N200" s="8">
        <f>SUMPRODUCT(SUMIFS(TaxableValuation[Taxable Reserved2],TaxableValuation[Dist],$C200:$E200,TaxableValuation[Tif_NonTIF],$A$4))</f>
        <v>0</v>
      </c>
      <c r="O200" s="8">
        <f>SUMPRODUCT(SUMIFS(TaxableValuation[Taxable Railroads],TaxableValuation[Dist],$C200:$E200,TaxableValuation[Tif_NonTIF],$A$4))</f>
        <v>0</v>
      </c>
      <c r="P200" s="8">
        <f>SUMPRODUCT(SUMIFS(TaxableValuation[Taxable Utilities],TaxableValuation[Dist],$C200:$E200,TaxableValuation[Tif_NonTIF],$A$4))</f>
        <v>0</v>
      </c>
      <c r="Q200" s="8">
        <f>SUMPRODUCT(SUMIFS(TaxableValuation[Taxable Other],TaxableValuation[Dist],$C200:$E200,TaxableValuation[Tif_NonTIF],$A$4))</f>
        <v>0</v>
      </c>
      <c r="R200" s="8">
        <f>SUMPRODUCT(SUMIFS(TaxableValuation[Taxable Gross],TaxableValuation[Dist],$C200:$E200,TaxableValuation[Tif_NonTIF],$A$4))</f>
        <v>69552128</v>
      </c>
      <c r="S200" s="8">
        <f>SUMPRODUCT(SUMIFS(TaxableValuation[Taxable Military Exempt],TaxableValuation[Dist],$C200:$E200,TaxableValuation[Tif_NonTIF],$A$4))</f>
        <v>0</v>
      </c>
      <c r="T200" s="8">
        <f>SUMPRODUCT(SUMIFS(TaxableValuation[Taxable Homestead Exempt],TaxableValuation[Dist],$C200:$E200,TaxableValuation[Tif_NonTIF],$A$4))</f>
        <v>0</v>
      </c>
      <c r="U200" s="8">
        <f>SUMPRODUCT(SUMIFS(TaxableValuation[Taxable Net],TaxableValuation[Dist],$C200:$E200,TaxableValuation[Tif_NonTIF],$A$4))</f>
        <v>69552128</v>
      </c>
      <c r="V200" s="8">
        <f>SUMPRODUCT(SUMIFS(TaxableValuation[Taxable Gas &amp; Elec Utilities],TaxableValuation[Dist],$C200:$E200,TaxableValuation[Tif_NonTIF],$A$4))</f>
        <v>0</v>
      </c>
      <c r="W200" s="8">
        <f t="shared" ref="W200:W263" si="3">SUM(U200:V200)</f>
        <v>69552128</v>
      </c>
    </row>
    <row r="201" spans="1:23" x14ac:dyDescent="0.25">
      <c r="A201">
        <f>'Assessed Non-TIF_Combined'!A201</f>
        <v>2026</v>
      </c>
      <c r="B201" t="str">
        <f>'Assessed Non-TIF_Combined'!B201</f>
        <v>07</v>
      </c>
      <c r="C201" t="str">
        <f>'Assessed Non-TIF_Combined'!C201</f>
        <v>4599</v>
      </c>
      <c r="D201" t="str">
        <f>'Assessed Non-TIF_Combined'!D201</f>
        <v/>
      </c>
      <c r="E201" t="str">
        <f>'Assessed Non-TIF_Combined'!E201</f>
        <v/>
      </c>
      <c r="F201" t="str">
        <f>'Assessed Non-TIF_Combined'!F201</f>
        <v>4599</v>
      </c>
      <c r="G201" t="str">
        <f>'Assessed Non-TIF_Combined'!G201</f>
        <v>Nashua-Plainfield</v>
      </c>
      <c r="H201" s="8">
        <f>SUMPRODUCT(SUMIFS(TaxableValuation[Taxable Residential],TaxableValuation[Dist],$C201:$E201,TaxableValuation[Tif_NonTIF],$A$4))</f>
        <v>0</v>
      </c>
      <c r="I201" s="8">
        <f>SUMPRODUCT(SUMIFS(TaxableValuation[Taxable Ag Land],TaxableValuation[Dist],$C201:$E201,TaxableValuation[Tif_NonTIF],$A$4))</f>
        <v>0</v>
      </c>
      <c r="J201" s="8">
        <f>SUMPRODUCT(SUMIFS(TaxableValuation[Taxable Ag Building],TaxableValuation[Dist],$C201:$E201,TaxableValuation[Tif_NonTIF],$A$4))</f>
        <v>0</v>
      </c>
      <c r="K201" s="8">
        <f>SUMPRODUCT(SUMIFS(TaxableValuation[Taxable Commercial],TaxableValuation[Dist],$C201:$E201,TaxableValuation[Tif_NonTIF],$A$4))</f>
        <v>0</v>
      </c>
      <c r="L201" s="8">
        <f>SUMPRODUCT(SUMIFS(TaxableValuation[Taxable Industrial],TaxableValuation[Dist],$C201:$E201,TaxableValuation[Tif_NonTIF],$A$4))</f>
        <v>0</v>
      </c>
      <c r="M201" s="8">
        <f>SUMPRODUCT(SUMIFS(TaxableValuation[Taxable Reserved],TaxableValuation[Dist],$C201:$E201,TaxableValuation[Tif_NonTIF],$A$4))</f>
        <v>0</v>
      </c>
      <c r="N201" s="8">
        <f>SUMPRODUCT(SUMIFS(TaxableValuation[Taxable Reserved2],TaxableValuation[Dist],$C201:$E201,TaxableValuation[Tif_NonTIF],$A$4))</f>
        <v>0</v>
      </c>
      <c r="O201" s="8">
        <f>SUMPRODUCT(SUMIFS(TaxableValuation[Taxable Railroads],TaxableValuation[Dist],$C201:$E201,TaxableValuation[Tif_NonTIF],$A$4))</f>
        <v>0</v>
      </c>
      <c r="P201" s="8">
        <f>SUMPRODUCT(SUMIFS(TaxableValuation[Taxable Utilities],TaxableValuation[Dist],$C201:$E201,TaxableValuation[Tif_NonTIF],$A$4))</f>
        <v>0</v>
      </c>
      <c r="Q201" s="8">
        <f>SUMPRODUCT(SUMIFS(TaxableValuation[Taxable Other],TaxableValuation[Dist],$C201:$E201,TaxableValuation[Tif_NonTIF],$A$4))</f>
        <v>0</v>
      </c>
      <c r="R201" s="8">
        <f>SUMPRODUCT(SUMIFS(TaxableValuation[Taxable Gross],TaxableValuation[Dist],$C201:$E201,TaxableValuation[Tif_NonTIF],$A$4))</f>
        <v>0</v>
      </c>
      <c r="S201" s="8">
        <f>SUMPRODUCT(SUMIFS(TaxableValuation[Taxable Military Exempt],TaxableValuation[Dist],$C201:$E201,TaxableValuation[Tif_NonTIF],$A$4))</f>
        <v>0</v>
      </c>
      <c r="T201" s="8">
        <f>SUMPRODUCT(SUMIFS(TaxableValuation[Taxable Homestead Exempt],TaxableValuation[Dist],$C201:$E201,TaxableValuation[Tif_NonTIF],$A$4))</f>
        <v>0</v>
      </c>
      <c r="U201" s="8">
        <f>SUMPRODUCT(SUMIFS(TaxableValuation[Taxable Net],TaxableValuation[Dist],$C201:$E201,TaxableValuation[Tif_NonTIF],$A$4))</f>
        <v>0</v>
      </c>
      <c r="V201" s="8">
        <f>SUMPRODUCT(SUMIFS(TaxableValuation[Taxable Gas &amp; Elec Utilities],TaxableValuation[Dist],$C201:$E201,TaxableValuation[Tif_NonTIF],$A$4))</f>
        <v>0</v>
      </c>
      <c r="W201" s="8">
        <f t="shared" si="3"/>
        <v>0</v>
      </c>
    </row>
    <row r="202" spans="1:23" x14ac:dyDescent="0.25">
      <c r="A202">
        <f>'Assessed Non-TIF_Combined'!A202</f>
        <v>2026</v>
      </c>
      <c r="B202" t="str">
        <f>'Assessed Non-TIF_Combined'!B202</f>
        <v>11</v>
      </c>
      <c r="C202" t="str">
        <f>'Assessed Non-TIF_Combined'!C202</f>
        <v>4617</v>
      </c>
      <c r="D202" t="str">
        <f>'Assessed Non-TIF_Combined'!D202</f>
        <v/>
      </c>
      <c r="E202" t="str">
        <f>'Assessed Non-TIF_Combined'!E202</f>
        <v/>
      </c>
      <c r="F202" t="str">
        <f>'Assessed Non-TIF_Combined'!F202</f>
        <v>4617</v>
      </c>
      <c r="G202" t="str">
        <f>'Assessed Non-TIF_Combined'!G202</f>
        <v>Nevada</v>
      </c>
      <c r="H202" s="8">
        <f>SUMPRODUCT(SUMIFS(TaxableValuation[Taxable Residential],TaxableValuation[Dist],$C202:$E202,TaxableValuation[Tif_NonTIF],$A$4))</f>
        <v>18551932</v>
      </c>
      <c r="I202" s="8">
        <f>SUMPRODUCT(SUMIFS(TaxableValuation[Taxable Ag Land],TaxableValuation[Dist],$C202:$E202,TaxableValuation[Tif_NonTIF],$A$4))</f>
        <v>0</v>
      </c>
      <c r="J202" s="8">
        <f>SUMPRODUCT(SUMIFS(TaxableValuation[Taxable Ag Building],TaxableValuation[Dist],$C202:$E202,TaxableValuation[Tif_NonTIF],$A$4))</f>
        <v>0</v>
      </c>
      <c r="K202" s="8">
        <f>SUMPRODUCT(SUMIFS(TaxableValuation[Taxable Commercial],TaxableValuation[Dist],$C202:$E202,TaxableValuation[Tif_NonTIF],$A$4))</f>
        <v>17332327</v>
      </c>
      <c r="L202" s="8">
        <f>SUMPRODUCT(SUMIFS(TaxableValuation[Taxable Industrial],TaxableValuation[Dist],$C202:$E202,TaxableValuation[Tif_NonTIF],$A$4))</f>
        <v>10420464</v>
      </c>
      <c r="M202" s="8">
        <f>SUMPRODUCT(SUMIFS(TaxableValuation[Taxable Reserved],TaxableValuation[Dist],$C202:$E202,TaxableValuation[Tif_NonTIF],$A$4))</f>
        <v>0</v>
      </c>
      <c r="N202" s="8">
        <f>SUMPRODUCT(SUMIFS(TaxableValuation[Taxable Reserved2],TaxableValuation[Dist],$C202:$E202,TaxableValuation[Tif_NonTIF],$A$4))</f>
        <v>0</v>
      </c>
      <c r="O202" s="8">
        <f>SUMPRODUCT(SUMIFS(TaxableValuation[Taxable Railroads],TaxableValuation[Dist],$C202:$E202,TaxableValuation[Tif_NonTIF],$A$4))</f>
        <v>0</v>
      </c>
      <c r="P202" s="8">
        <f>SUMPRODUCT(SUMIFS(TaxableValuation[Taxable Utilities],TaxableValuation[Dist],$C202:$E202,TaxableValuation[Tif_NonTIF],$A$4))</f>
        <v>0</v>
      </c>
      <c r="Q202" s="8">
        <f>SUMPRODUCT(SUMIFS(TaxableValuation[Taxable Other],TaxableValuation[Dist],$C202:$E202,TaxableValuation[Tif_NonTIF],$A$4))</f>
        <v>0</v>
      </c>
      <c r="R202" s="8">
        <f>SUMPRODUCT(SUMIFS(TaxableValuation[Taxable Gross],TaxableValuation[Dist],$C202:$E202,TaxableValuation[Tif_NonTIF],$A$4))</f>
        <v>46304723</v>
      </c>
      <c r="S202" s="8">
        <f>SUMPRODUCT(SUMIFS(TaxableValuation[Taxable Military Exempt],TaxableValuation[Dist],$C202:$E202,TaxableValuation[Tif_NonTIF],$A$4))</f>
        <v>0</v>
      </c>
      <c r="T202" s="8">
        <f>SUMPRODUCT(SUMIFS(TaxableValuation[Taxable Homestead Exempt],TaxableValuation[Dist],$C202:$E202,TaxableValuation[Tif_NonTIF],$A$4))</f>
        <v>0</v>
      </c>
      <c r="U202" s="8">
        <f>SUMPRODUCT(SUMIFS(TaxableValuation[Taxable Net],TaxableValuation[Dist],$C202:$E202,TaxableValuation[Tif_NonTIF],$A$4))</f>
        <v>46304723</v>
      </c>
      <c r="V202" s="8">
        <f>SUMPRODUCT(SUMIFS(TaxableValuation[Taxable Gas &amp; Elec Utilities],TaxableValuation[Dist],$C202:$E202,TaxableValuation[Tif_NonTIF],$A$4))</f>
        <v>0</v>
      </c>
      <c r="W202" s="8">
        <f t="shared" si="3"/>
        <v>46304723</v>
      </c>
    </row>
    <row r="203" spans="1:23" x14ac:dyDescent="0.25">
      <c r="A203">
        <f>'Assessed Non-TIF_Combined'!A203</f>
        <v>2026</v>
      </c>
      <c r="B203" t="str">
        <f>'Assessed Non-TIF_Combined'!B203</f>
        <v>01</v>
      </c>
      <c r="C203" t="str">
        <f>'Assessed Non-TIF_Combined'!C203</f>
        <v>4662</v>
      </c>
      <c r="D203" t="str">
        <f>'Assessed Non-TIF_Combined'!D203</f>
        <v/>
      </c>
      <c r="E203" t="str">
        <f>'Assessed Non-TIF_Combined'!E203</f>
        <v/>
      </c>
      <c r="F203" t="str">
        <f>'Assessed Non-TIF_Combined'!F203</f>
        <v>4662</v>
      </c>
      <c r="G203" t="str">
        <f>'Assessed Non-TIF_Combined'!G203</f>
        <v>New Hampton</v>
      </c>
      <c r="H203" s="8">
        <f>SUMPRODUCT(SUMIFS(TaxableValuation[Taxable Residential],TaxableValuation[Dist],$C203:$E203,TaxableValuation[Tif_NonTIF],$A$4))</f>
        <v>10394378</v>
      </c>
      <c r="I203" s="8">
        <f>SUMPRODUCT(SUMIFS(TaxableValuation[Taxable Ag Land],TaxableValuation[Dist],$C203:$E203,TaxableValuation[Tif_NonTIF],$A$4))</f>
        <v>0</v>
      </c>
      <c r="J203" s="8">
        <f>SUMPRODUCT(SUMIFS(TaxableValuation[Taxable Ag Building],TaxableValuation[Dist],$C203:$E203,TaxableValuation[Tif_NonTIF],$A$4))</f>
        <v>0</v>
      </c>
      <c r="K203" s="8">
        <f>SUMPRODUCT(SUMIFS(TaxableValuation[Taxable Commercial],TaxableValuation[Dist],$C203:$E203,TaxableValuation[Tif_NonTIF],$A$4))</f>
        <v>5909760</v>
      </c>
      <c r="L203" s="8">
        <f>SUMPRODUCT(SUMIFS(TaxableValuation[Taxable Industrial],TaxableValuation[Dist],$C203:$E203,TaxableValuation[Tif_NonTIF],$A$4))</f>
        <v>0</v>
      </c>
      <c r="M203" s="8">
        <f>SUMPRODUCT(SUMIFS(TaxableValuation[Taxable Reserved],TaxableValuation[Dist],$C203:$E203,TaxableValuation[Tif_NonTIF],$A$4))</f>
        <v>0</v>
      </c>
      <c r="N203" s="8">
        <f>SUMPRODUCT(SUMIFS(TaxableValuation[Taxable Reserved2],TaxableValuation[Dist],$C203:$E203,TaxableValuation[Tif_NonTIF],$A$4))</f>
        <v>0</v>
      </c>
      <c r="O203" s="8">
        <f>SUMPRODUCT(SUMIFS(TaxableValuation[Taxable Railroads],TaxableValuation[Dist],$C203:$E203,TaxableValuation[Tif_NonTIF],$A$4))</f>
        <v>0</v>
      </c>
      <c r="P203" s="8">
        <f>SUMPRODUCT(SUMIFS(TaxableValuation[Taxable Utilities],TaxableValuation[Dist],$C203:$E203,TaxableValuation[Tif_NonTIF],$A$4))</f>
        <v>0</v>
      </c>
      <c r="Q203" s="8">
        <f>SUMPRODUCT(SUMIFS(TaxableValuation[Taxable Other],TaxableValuation[Dist],$C203:$E203,TaxableValuation[Tif_NonTIF],$A$4))</f>
        <v>0</v>
      </c>
      <c r="R203" s="8">
        <f>SUMPRODUCT(SUMIFS(TaxableValuation[Taxable Gross],TaxableValuation[Dist],$C203:$E203,TaxableValuation[Tif_NonTIF],$A$4))</f>
        <v>16304138</v>
      </c>
      <c r="S203" s="8">
        <f>SUMPRODUCT(SUMIFS(TaxableValuation[Taxable Military Exempt],TaxableValuation[Dist],$C203:$E203,TaxableValuation[Tif_NonTIF],$A$4))</f>
        <v>0</v>
      </c>
      <c r="T203" s="8">
        <f>SUMPRODUCT(SUMIFS(TaxableValuation[Taxable Homestead Exempt],TaxableValuation[Dist],$C203:$E203,TaxableValuation[Tif_NonTIF],$A$4))</f>
        <v>0</v>
      </c>
      <c r="U203" s="8">
        <f>SUMPRODUCT(SUMIFS(TaxableValuation[Taxable Net],TaxableValuation[Dist],$C203:$E203,TaxableValuation[Tif_NonTIF],$A$4))</f>
        <v>16304138</v>
      </c>
      <c r="V203" s="8">
        <f>SUMPRODUCT(SUMIFS(TaxableValuation[Taxable Gas &amp; Elec Utilities],TaxableValuation[Dist],$C203:$E203,TaxableValuation[Tif_NonTIF],$A$4))</f>
        <v>0</v>
      </c>
      <c r="W203" s="8">
        <f t="shared" si="3"/>
        <v>16304138</v>
      </c>
    </row>
    <row r="204" spans="1:23" x14ac:dyDescent="0.25">
      <c r="A204">
        <f>'Assessed Non-TIF_Combined'!A204</f>
        <v>2026</v>
      </c>
      <c r="B204" t="str">
        <f>'Assessed Non-TIF_Combined'!B204</f>
        <v>15</v>
      </c>
      <c r="C204" t="str">
        <f>'Assessed Non-TIF_Combined'!C204</f>
        <v>4689</v>
      </c>
      <c r="D204" t="str">
        <f>'Assessed Non-TIF_Combined'!D204</f>
        <v/>
      </c>
      <c r="E204" t="str">
        <f>'Assessed Non-TIF_Combined'!E204</f>
        <v/>
      </c>
      <c r="F204" t="str">
        <f>'Assessed Non-TIF_Combined'!F204</f>
        <v>4689</v>
      </c>
      <c r="G204" t="str">
        <f>'Assessed Non-TIF_Combined'!G204</f>
        <v>New London</v>
      </c>
      <c r="H204" s="8">
        <f>SUMPRODUCT(SUMIFS(TaxableValuation[Taxable Residential],TaxableValuation[Dist],$C204:$E204,TaxableValuation[Tif_NonTIF],$A$4))</f>
        <v>1507593</v>
      </c>
      <c r="I204" s="8">
        <f>SUMPRODUCT(SUMIFS(TaxableValuation[Taxable Ag Land],TaxableValuation[Dist],$C204:$E204,TaxableValuation[Tif_NonTIF],$A$4))</f>
        <v>0</v>
      </c>
      <c r="J204" s="8">
        <f>SUMPRODUCT(SUMIFS(TaxableValuation[Taxable Ag Building],TaxableValuation[Dist],$C204:$E204,TaxableValuation[Tif_NonTIF],$A$4))</f>
        <v>0</v>
      </c>
      <c r="K204" s="8">
        <f>SUMPRODUCT(SUMIFS(TaxableValuation[Taxable Commercial],TaxableValuation[Dist],$C204:$E204,TaxableValuation[Tif_NonTIF],$A$4))</f>
        <v>0</v>
      </c>
      <c r="L204" s="8">
        <f>SUMPRODUCT(SUMIFS(TaxableValuation[Taxable Industrial],TaxableValuation[Dist],$C204:$E204,TaxableValuation[Tif_NonTIF],$A$4))</f>
        <v>0</v>
      </c>
      <c r="M204" s="8">
        <f>SUMPRODUCT(SUMIFS(TaxableValuation[Taxable Reserved],TaxableValuation[Dist],$C204:$E204,TaxableValuation[Tif_NonTIF],$A$4))</f>
        <v>0</v>
      </c>
      <c r="N204" s="8">
        <f>SUMPRODUCT(SUMIFS(TaxableValuation[Taxable Reserved2],TaxableValuation[Dist],$C204:$E204,TaxableValuation[Tif_NonTIF],$A$4))</f>
        <v>0</v>
      </c>
      <c r="O204" s="8">
        <f>SUMPRODUCT(SUMIFS(TaxableValuation[Taxable Railroads],TaxableValuation[Dist],$C204:$E204,TaxableValuation[Tif_NonTIF],$A$4))</f>
        <v>0</v>
      </c>
      <c r="P204" s="8">
        <f>SUMPRODUCT(SUMIFS(TaxableValuation[Taxable Utilities],TaxableValuation[Dist],$C204:$E204,TaxableValuation[Tif_NonTIF],$A$4))</f>
        <v>0</v>
      </c>
      <c r="Q204" s="8">
        <f>SUMPRODUCT(SUMIFS(TaxableValuation[Taxable Other],TaxableValuation[Dist],$C204:$E204,TaxableValuation[Tif_NonTIF],$A$4))</f>
        <v>0</v>
      </c>
      <c r="R204" s="8">
        <f>SUMPRODUCT(SUMIFS(TaxableValuation[Taxable Gross],TaxableValuation[Dist],$C204:$E204,TaxableValuation[Tif_NonTIF],$A$4))</f>
        <v>1507593</v>
      </c>
      <c r="S204" s="8">
        <f>SUMPRODUCT(SUMIFS(TaxableValuation[Taxable Military Exempt],TaxableValuation[Dist],$C204:$E204,TaxableValuation[Tif_NonTIF],$A$4))</f>
        <v>0</v>
      </c>
      <c r="T204" s="8">
        <f>SUMPRODUCT(SUMIFS(TaxableValuation[Taxable Homestead Exempt],TaxableValuation[Dist],$C204:$E204,TaxableValuation[Tif_NonTIF],$A$4))</f>
        <v>0</v>
      </c>
      <c r="U204" s="8">
        <f>SUMPRODUCT(SUMIFS(TaxableValuation[Taxable Net],TaxableValuation[Dist],$C204:$E204,TaxableValuation[Tif_NonTIF],$A$4))</f>
        <v>1507593</v>
      </c>
      <c r="V204" s="8">
        <f>SUMPRODUCT(SUMIFS(TaxableValuation[Taxable Gas &amp; Elec Utilities],TaxableValuation[Dist],$C204:$E204,TaxableValuation[Tif_NonTIF],$A$4))</f>
        <v>0</v>
      </c>
      <c r="W204" s="8">
        <f t="shared" si="3"/>
        <v>1507593</v>
      </c>
    </row>
    <row r="205" spans="1:23" x14ac:dyDescent="0.25">
      <c r="A205">
        <f>'Assessed Non-TIF_Combined'!A205</f>
        <v>2026</v>
      </c>
      <c r="B205" t="str">
        <f>'Assessed Non-TIF_Combined'!B205</f>
        <v>05</v>
      </c>
      <c r="C205" t="str">
        <f>'Assessed Non-TIF_Combined'!C205</f>
        <v>4644</v>
      </c>
      <c r="D205" t="str">
        <f>'Assessed Non-TIF_Combined'!D205</f>
        <v/>
      </c>
      <c r="E205" t="str">
        <f>'Assessed Non-TIF_Combined'!E205</f>
        <v/>
      </c>
      <c r="F205" t="str">
        <f>'Assessed Non-TIF_Combined'!F205</f>
        <v>4644</v>
      </c>
      <c r="G205" t="str">
        <f>'Assessed Non-TIF_Combined'!G205</f>
        <v>Newell-Fonda</v>
      </c>
      <c r="H205" s="8">
        <f>SUMPRODUCT(SUMIFS(TaxableValuation[Taxable Residential],TaxableValuation[Dist],$C205:$E205,TaxableValuation[Tif_NonTIF],$A$4))</f>
        <v>0</v>
      </c>
      <c r="I205" s="8">
        <f>SUMPRODUCT(SUMIFS(TaxableValuation[Taxable Ag Land],TaxableValuation[Dist],$C205:$E205,TaxableValuation[Tif_NonTIF],$A$4))</f>
        <v>0</v>
      </c>
      <c r="J205" s="8">
        <f>SUMPRODUCT(SUMIFS(TaxableValuation[Taxable Ag Building],TaxableValuation[Dist],$C205:$E205,TaxableValuation[Tif_NonTIF],$A$4))</f>
        <v>0</v>
      </c>
      <c r="K205" s="8">
        <f>SUMPRODUCT(SUMIFS(TaxableValuation[Taxable Commercial],TaxableValuation[Dist],$C205:$E205,TaxableValuation[Tif_NonTIF],$A$4))</f>
        <v>956584</v>
      </c>
      <c r="L205" s="8">
        <f>SUMPRODUCT(SUMIFS(TaxableValuation[Taxable Industrial],TaxableValuation[Dist],$C205:$E205,TaxableValuation[Tif_NonTIF],$A$4))</f>
        <v>0</v>
      </c>
      <c r="M205" s="8">
        <f>SUMPRODUCT(SUMIFS(TaxableValuation[Taxable Reserved],TaxableValuation[Dist],$C205:$E205,TaxableValuation[Tif_NonTIF],$A$4))</f>
        <v>0</v>
      </c>
      <c r="N205" s="8">
        <f>SUMPRODUCT(SUMIFS(TaxableValuation[Taxable Reserved2],TaxableValuation[Dist],$C205:$E205,TaxableValuation[Tif_NonTIF],$A$4))</f>
        <v>0</v>
      </c>
      <c r="O205" s="8">
        <f>SUMPRODUCT(SUMIFS(TaxableValuation[Taxable Railroads],TaxableValuation[Dist],$C205:$E205,TaxableValuation[Tif_NonTIF],$A$4))</f>
        <v>0</v>
      </c>
      <c r="P205" s="8">
        <f>SUMPRODUCT(SUMIFS(TaxableValuation[Taxable Utilities],TaxableValuation[Dist],$C205:$E205,TaxableValuation[Tif_NonTIF],$A$4))</f>
        <v>0</v>
      </c>
      <c r="Q205" s="8">
        <f>SUMPRODUCT(SUMIFS(TaxableValuation[Taxable Other],TaxableValuation[Dist],$C205:$E205,TaxableValuation[Tif_NonTIF],$A$4))</f>
        <v>0</v>
      </c>
      <c r="R205" s="8">
        <f>SUMPRODUCT(SUMIFS(TaxableValuation[Taxable Gross],TaxableValuation[Dist],$C205:$E205,TaxableValuation[Tif_NonTIF],$A$4))</f>
        <v>956584</v>
      </c>
      <c r="S205" s="8">
        <f>SUMPRODUCT(SUMIFS(TaxableValuation[Taxable Military Exempt],TaxableValuation[Dist],$C205:$E205,TaxableValuation[Tif_NonTIF],$A$4))</f>
        <v>0</v>
      </c>
      <c r="T205" s="8">
        <f>SUMPRODUCT(SUMIFS(TaxableValuation[Taxable Homestead Exempt],TaxableValuation[Dist],$C205:$E205,TaxableValuation[Tif_NonTIF],$A$4))</f>
        <v>0</v>
      </c>
      <c r="U205" s="8">
        <f>SUMPRODUCT(SUMIFS(TaxableValuation[Taxable Net],TaxableValuation[Dist],$C205:$E205,TaxableValuation[Tif_NonTIF],$A$4))</f>
        <v>956584</v>
      </c>
      <c r="V205" s="8">
        <f>SUMPRODUCT(SUMIFS(TaxableValuation[Taxable Gas &amp; Elec Utilities],TaxableValuation[Dist],$C205:$E205,TaxableValuation[Tif_NonTIF],$A$4))</f>
        <v>0</v>
      </c>
      <c r="W205" s="8">
        <f t="shared" si="3"/>
        <v>956584</v>
      </c>
    </row>
    <row r="206" spans="1:23" x14ac:dyDescent="0.25">
      <c r="A206">
        <f>'Assessed Non-TIF_Combined'!A206</f>
        <v>2026</v>
      </c>
      <c r="B206" t="str">
        <f>'Assessed Non-TIF_Combined'!B206</f>
        <v>11</v>
      </c>
      <c r="C206" t="str">
        <f>'Assessed Non-TIF_Combined'!C206</f>
        <v>4725</v>
      </c>
      <c r="D206" t="str">
        <f>'Assessed Non-TIF_Combined'!D206</f>
        <v/>
      </c>
      <c r="E206" t="str">
        <f>'Assessed Non-TIF_Combined'!E206</f>
        <v/>
      </c>
      <c r="F206" t="str">
        <f>'Assessed Non-TIF_Combined'!F206</f>
        <v>4725</v>
      </c>
      <c r="G206" t="str">
        <f>'Assessed Non-TIF_Combined'!G206</f>
        <v>Newton</v>
      </c>
      <c r="H206" s="8">
        <f>SUMPRODUCT(SUMIFS(TaxableValuation[Taxable Residential],TaxableValuation[Dist],$C206:$E206,TaxableValuation[Tif_NonTIF],$A$4))</f>
        <v>42939920</v>
      </c>
      <c r="I206" s="8">
        <f>SUMPRODUCT(SUMIFS(TaxableValuation[Taxable Ag Land],TaxableValuation[Dist],$C206:$E206,TaxableValuation[Tif_NonTIF],$A$4))</f>
        <v>0</v>
      </c>
      <c r="J206" s="8">
        <f>SUMPRODUCT(SUMIFS(TaxableValuation[Taxable Ag Building],TaxableValuation[Dist],$C206:$E206,TaxableValuation[Tif_NonTIF],$A$4))</f>
        <v>0</v>
      </c>
      <c r="K206" s="8">
        <f>SUMPRODUCT(SUMIFS(TaxableValuation[Taxable Commercial],TaxableValuation[Dist],$C206:$E206,TaxableValuation[Tif_NonTIF],$A$4))</f>
        <v>69902777</v>
      </c>
      <c r="L206" s="8">
        <f>SUMPRODUCT(SUMIFS(TaxableValuation[Taxable Industrial],TaxableValuation[Dist],$C206:$E206,TaxableValuation[Tif_NonTIF],$A$4))</f>
        <v>13871519</v>
      </c>
      <c r="M206" s="8">
        <f>SUMPRODUCT(SUMIFS(TaxableValuation[Taxable Reserved],TaxableValuation[Dist],$C206:$E206,TaxableValuation[Tif_NonTIF],$A$4))</f>
        <v>0</v>
      </c>
      <c r="N206" s="8">
        <f>SUMPRODUCT(SUMIFS(TaxableValuation[Taxable Reserved2],TaxableValuation[Dist],$C206:$E206,TaxableValuation[Tif_NonTIF],$A$4))</f>
        <v>0</v>
      </c>
      <c r="O206" s="8">
        <f>SUMPRODUCT(SUMIFS(TaxableValuation[Taxable Railroads],TaxableValuation[Dist],$C206:$E206,TaxableValuation[Tif_NonTIF],$A$4))</f>
        <v>0</v>
      </c>
      <c r="P206" s="8">
        <f>SUMPRODUCT(SUMIFS(TaxableValuation[Taxable Utilities],TaxableValuation[Dist],$C206:$E206,TaxableValuation[Tif_NonTIF],$A$4))</f>
        <v>0</v>
      </c>
      <c r="Q206" s="8">
        <f>SUMPRODUCT(SUMIFS(TaxableValuation[Taxable Other],TaxableValuation[Dist],$C206:$E206,TaxableValuation[Tif_NonTIF],$A$4))</f>
        <v>0</v>
      </c>
      <c r="R206" s="8">
        <f>SUMPRODUCT(SUMIFS(TaxableValuation[Taxable Gross],TaxableValuation[Dist],$C206:$E206,TaxableValuation[Tif_NonTIF],$A$4))</f>
        <v>126714216</v>
      </c>
      <c r="S206" s="8">
        <f>SUMPRODUCT(SUMIFS(TaxableValuation[Taxable Military Exempt],TaxableValuation[Dist],$C206:$E206,TaxableValuation[Tif_NonTIF],$A$4))</f>
        <v>68000</v>
      </c>
      <c r="T206" s="8">
        <f>SUMPRODUCT(SUMIFS(TaxableValuation[Taxable Homestead Exempt],TaxableValuation[Dist],$C206:$E206,TaxableValuation[Tif_NonTIF],$A$4))</f>
        <v>188500</v>
      </c>
      <c r="U206" s="8">
        <f>SUMPRODUCT(SUMIFS(TaxableValuation[Taxable Net],TaxableValuation[Dist],$C206:$E206,TaxableValuation[Tif_NonTIF],$A$4))</f>
        <v>126457716</v>
      </c>
      <c r="V206" s="8">
        <f>SUMPRODUCT(SUMIFS(TaxableValuation[Taxable Gas &amp; Elec Utilities],TaxableValuation[Dist],$C206:$E206,TaxableValuation[Tif_NonTIF],$A$4))</f>
        <v>0</v>
      </c>
      <c r="W206" s="8">
        <f t="shared" si="3"/>
        <v>126457716</v>
      </c>
    </row>
    <row r="207" spans="1:23" x14ac:dyDescent="0.25">
      <c r="A207">
        <f>'Assessed Non-TIF_Combined'!A207</f>
        <v>2026</v>
      </c>
      <c r="B207" t="str">
        <f>'Assessed Non-TIF_Combined'!B207</f>
        <v>13</v>
      </c>
      <c r="C207" t="str">
        <f>'Assessed Non-TIF_Combined'!C207</f>
        <v>2673</v>
      </c>
      <c r="D207" t="str">
        <f>'Assessed Non-TIF_Combined'!D207</f>
        <v/>
      </c>
      <c r="E207" t="str">
        <f>'Assessed Non-TIF_Combined'!E207</f>
        <v/>
      </c>
      <c r="F207" t="str">
        <f>'Assessed Non-TIF_Combined'!F207</f>
        <v>2673</v>
      </c>
      <c r="G207" t="str">
        <f>'Assessed Non-TIF_Combined'!G207</f>
        <v>Nodaway Valley</v>
      </c>
      <c r="H207" s="8">
        <f>SUMPRODUCT(SUMIFS(TaxableValuation[Taxable Residential],TaxableValuation[Dist],$C207:$E207,TaxableValuation[Tif_NonTIF],$A$4))</f>
        <v>143499</v>
      </c>
      <c r="I207" s="8">
        <f>SUMPRODUCT(SUMIFS(TaxableValuation[Taxable Ag Land],TaxableValuation[Dist],$C207:$E207,TaxableValuation[Tif_NonTIF],$A$4))</f>
        <v>0</v>
      </c>
      <c r="J207" s="8">
        <f>SUMPRODUCT(SUMIFS(TaxableValuation[Taxable Ag Building],TaxableValuation[Dist],$C207:$E207,TaxableValuation[Tif_NonTIF],$A$4))</f>
        <v>0</v>
      </c>
      <c r="K207" s="8">
        <f>SUMPRODUCT(SUMIFS(TaxableValuation[Taxable Commercial],TaxableValuation[Dist],$C207:$E207,TaxableValuation[Tif_NonTIF],$A$4))</f>
        <v>604160</v>
      </c>
      <c r="L207" s="8">
        <f>SUMPRODUCT(SUMIFS(TaxableValuation[Taxable Industrial],TaxableValuation[Dist],$C207:$E207,TaxableValuation[Tif_NonTIF],$A$4))</f>
        <v>42507535</v>
      </c>
      <c r="M207" s="8">
        <f>SUMPRODUCT(SUMIFS(TaxableValuation[Taxable Reserved],TaxableValuation[Dist],$C207:$E207,TaxableValuation[Tif_NonTIF],$A$4))</f>
        <v>0</v>
      </c>
      <c r="N207" s="8">
        <f>SUMPRODUCT(SUMIFS(TaxableValuation[Taxable Reserved2],TaxableValuation[Dist],$C207:$E207,TaxableValuation[Tif_NonTIF],$A$4))</f>
        <v>0</v>
      </c>
      <c r="O207" s="8">
        <f>SUMPRODUCT(SUMIFS(TaxableValuation[Taxable Railroads],TaxableValuation[Dist],$C207:$E207,TaxableValuation[Tif_NonTIF],$A$4))</f>
        <v>0</v>
      </c>
      <c r="P207" s="8">
        <f>SUMPRODUCT(SUMIFS(TaxableValuation[Taxable Utilities],TaxableValuation[Dist],$C207:$E207,TaxableValuation[Tif_NonTIF],$A$4))</f>
        <v>0</v>
      </c>
      <c r="Q207" s="8">
        <f>SUMPRODUCT(SUMIFS(TaxableValuation[Taxable Other],TaxableValuation[Dist],$C207:$E207,TaxableValuation[Tif_NonTIF],$A$4))</f>
        <v>0</v>
      </c>
      <c r="R207" s="8">
        <f>SUMPRODUCT(SUMIFS(TaxableValuation[Taxable Gross],TaxableValuation[Dist],$C207:$E207,TaxableValuation[Tif_NonTIF],$A$4))</f>
        <v>43255194</v>
      </c>
      <c r="S207" s="8">
        <f>SUMPRODUCT(SUMIFS(TaxableValuation[Taxable Military Exempt],TaxableValuation[Dist],$C207:$E207,TaxableValuation[Tif_NonTIF],$A$4))</f>
        <v>0</v>
      </c>
      <c r="T207" s="8">
        <f>SUMPRODUCT(SUMIFS(TaxableValuation[Taxable Homestead Exempt],TaxableValuation[Dist],$C207:$E207,TaxableValuation[Tif_NonTIF],$A$4))</f>
        <v>0</v>
      </c>
      <c r="U207" s="8">
        <f>SUMPRODUCT(SUMIFS(TaxableValuation[Taxable Net],TaxableValuation[Dist],$C207:$E207,TaxableValuation[Tif_NonTIF],$A$4))</f>
        <v>43255194</v>
      </c>
      <c r="V207" s="8">
        <f>SUMPRODUCT(SUMIFS(TaxableValuation[Taxable Gas &amp; Elec Utilities],TaxableValuation[Dist],$C207:$E207,TaxableValuation[Tif_NonTIF],$A$4))</f>
        <v>0</v>
      </c>
      <c r="W207" s="8">
        <f t="shared" si="3"/>
        <v>43255194</v>
      </c>
    </row>
    <row r="208" spans="1:23" x14ac:dyDescent="0.25">
      <c r="A208">
        <f>'Assessed Non-TIF_Combined'!A208</f>
        <v>2026</v>
      </c>
      <c r="B208" t="str">
        <f>'Assessed Non-TIF_Combined'!B208</f>
        <v>07</v>
      </c>
      <c r="C208" t="str">
        <f>'Assessed Non-TIF_Combined'!C208</f>
        <v>0153</v>
      </c>
      <c r="D208" t="str">
        <f>'Assessed Non-TIF_Combined'!D208</f>
        <v/>
      </c>
      <c r="E208" t="str">
        <f>'Assessed Non-TIF_Combined'!E208</f>
        <v/>
      </c>
      <c r="F208" t="str">
        <f>'Assessed Non-TIF_Combined'!F208</f>
        <v>0153</v>
      </c>
      <c r="G208" t="str">
        <f>'Assessed Non-TIF_Combined'!G208</f>
        <v>North Butler</v>
      </c>
      <c r="H208" s="8">
        <f>SUMPRODUCT(SUMIFS(TaxableValuation[Taxable Residential],TaxableValuation[Dist],$C208:$E208,TaxableValuation[Tif_NonTIF],$A$4))</f>
        <v>0</v>
      </c>
      <c r="I208" s="8">
        <f>SUMPRODUCT(SUMIFS(TaxableValuation[Taxable Ag Land],TaxableValuation[Dist],$C208:$E208,TaxableValuation[Tif_NonTIF],$A$4))</f>
        <v>0</v>
      </c>
      <c r="J208" s="8">
        <f>SUMPRODUCT(SUMIFS(TaxableValuation[Taxable Ag Building],TaxableValuation[Dist],$C208:$E208,TaxableValuation[Tif_NonTIF],$A$4))</f>
        <v>0</v>
      </c>
      <c r="K208" s="8">
        <f>SUMPRODUCT(SUMIFS(TaxableValuation[Taxable Commercial],TaxableValuation[Dist],$C208:$E208,TaxableValuation[Tif_NonTIF],$A$4))</f>
        <v>0</v>
      </c>
      <c r="L208" s="8">
        <f>SUMPRODUCT(SUMIFS(TaxableValuation[Taxable Industrial],TaxableValuation[Dist],$C208:$E208,TaxableValuation[Tif_NonTIF],$A$4))</f>
        <v>0</v>
      </c>
      <c r="M208" s="8">
        <f>SUMPRODUCT(SUMIFS(TaxableValuation[Taxable Reserved],TaxableValuation[Dist],$C208:$E208,TaxableValuation[Tif_NonTIF],$A$4))</f>
        <v>0</v>
      </c>
      <c r="N208" s="8">
        <f>SUMPRODUCT(SUMIFS(TaxableValuation[Taxable Reserved2],TaxableValuation[Dist],$C208:$E208,TaxableValuation[Tif_NonTIF],$A$4))</f>
        <v>0</v>
      </c>
      <c r="O208" s="8">
        <f>SUMPRODUCT(SUMIFS(TaxableValuation[Taxable Railroads],TaxableValuation[Dist],$C208:$E208,TaxableValuation[Tif_NonTIF],$A$4))</f>
        <v>0</v>
      </c>
      <c r="P208" s="8">
        <f>SUMPRODUCT(SUMIFS(TaxableValuation[Taxable Utilities],TaxableValuation[Dist],$C208:$E208,TaxableValuation[Tif_NonTIF],$A$4))</f>
        <v>0</v>
      </c>
      <c r="Q208" s="8">
        <f>SUMPRODUCT(SUMIFS(TaxableValuation[Taxable Other],TaxableValuation[Dist],$C208:$E208,TaxableValuation[Tif_NonTIF],$A$4))</f>
        <v>0</v>
      </c>
      <c r="R208" s="8">
        <f>SUMPRODUCT(SUMIFS(TaxableValuation[Taxable Gross],TaxableValuation[Dist],$C208:$E208,TaxableValuation[Tif_NonTIF],$A$4))</f>
        <v>0</v>
      </c>
      <c r="S208" s="8">
        <f>SUMPRODUCT(SUMIFS(TaxableValuation[Taxable Military Exempt],TaxableValuation[Dist],$C208:$E208,TaxableValuation[Tif_NonTIF],$A$4))</f>
        <v>0</v>
      </c>
      <c r="T208" s="8">
        <f>SUMPRODUCT(SUMIFS(TaxableValuation[Taxable Homestead Exempt],TaxableValuation[Dist],$C208:$E208,TaxableValuation[Tif_NonTIF],$A$4))</f>
        <v>0</v>
      </c>
      <c r="U208" s="8">
        <f>SUMPRODUCT(SUMIFS(TaxableValuation[Taxable Net],TaxableValuation[Dist],$C208:$E208,TaxableValuation[Tif_NonTIF],$A$4))</f>
        <v>0</v>
      </c>
      <c r="V208" s="8">
        <f>SUMPRODUCT(SUMIFS(TaxableValuation[Taxable Gas &amp; Elec Utilities],TaxableValuation[Dist],$C208:$E208,TaxableValuation[Tif_NonTIF],$A$4))</f>
        <v>0</v>
      </c>
      <c r="W208" s="8">
        <f t="shared" si="3"/>
        <v>0</v>
      </c>
    </row>
    <row r="209" spans="1:23" x14ac:dyDescent="0.25">
      <c r="A209">
        <f>'Assessed Non-TIF_Combined'!A209</f>
        <v>2026</v>
      </c>
      <c r="B209" t="str">
        <f>'Assessed Non-TIF_Combined'!B209</f>
        <v>10</v>
      </c>
      <c r="C209" t="str">
        <f>'Assessed Non-TIF_Combined'!C209</f>
        <v>3691</v>
      </c>
      <c r="D209" t="str">
        <f>'Assessed Non-TIF_Combined'!D209</f>
        <v/>
      </c>
      <c r="E209" t="str">
        <f>'Assessed Non-TIF_Combined'!E209</f>
        <v/>
      </c>
      <c r="F209" t="str">
        <f>'Assessed Non-TIF_Combined'!F209</f>
        <v>3691</v>
      </c>
      <c r="G209" t="str">
        <f>'Assessed Non-TIF_Combined'!G209</f>
        <v>North Cedar</v>
      </c>
      <c r="H209" s="8">
        <f>SUMPRODUCT(SUMIFS(TaxableValuation[Taxable Residential],TaxableValuation[Dist],$C209:$E209,TaxableValuation[Tif_NonTIF],$A$4))</f>
        <v>0</v>
      </c>
      <c r="I209" s="8">
        <f>SUMPRODUCT(SUMIFS(TaxableValuation[Taxable Ag Land],TaxableValuation[Dist],$C209:$E209,TaxableValuation[Tif_NonTIF],$A$4))</f>
        <v>0</v>
      </c>
      <c r="J209" s="8">
        <f>SUMPRODUCT(SUMIFS(TaxableValuation[Taxable Ag Building],TaxableValuation[Dist],$C209:$E209,TaxableValuation[Tif_NonTIF],$A$4))</f>
        <v>0</v>
      </c>
      <c r="K209" s="8">
        <f>SUMPRODUCT(SUMIFS(TaxableValuation[Taxable Commercial],TaxableValuation[Dist],$C209:$E209,TaxableValuation[Tif_NonTIF],$A$4))</f>
        <v>0</v>
      </c>
      <c r="L209" s="8">
        <f>SUMPRODUCT(SUMIFS(TaxableValuation[Taxable Industrial],TaxableValuation[Dist],$C209:$E209,TaxableValuation[Tif_NonTIF],$A$4))</f>
        <v>0</v>
      </c>
      <c r="M209" s="8">
        <f>SUMPRODUCT(SUMIFS(TaxableValuation[Taxable Reserved],TaxableValuation[Dist],$C209:$E209,TaxableValuation[Tif_NonTIF],$A$4))</f>
        <v>0</v>
      </c>
      <c r="N209" s="8">
        <f>SUMPRODUCT(SUMIFS(TaxableValuation[Taxable Reserved2],TaxableValuation[Dist],$C209:$E209,TaxableValuation[Tif_NonTIF],$A$4))</f>
        <v>0</v>
      </c>
      <c r="O209" s="8">
        <f>SUMPRODUCT(SUMIFS(TaxableValuation[Taxable Railroads],TaxableValuation[Dist],$C209:$E209,TaxableValuation[Tif_NonTIF],$A$4))</f>
        <v>0</v>
      </c>
      <c r="P209" s="8">
        <f>SUMPRODUCT(SUMIFS(TaxableValuation[Taxable Utilities],TaxableValuation[Dist],$C209:$E209,TaxableValuation[Tif_NonTIF],$A$4))</f>
        <v>0</v>
      </c>
      <c r="Q209" s="8">
        <f>SUMPRODUCT(SUMIFS(TaxableValuation[Taxable Other],TaxableValuation[Dist],$C209:$E209,TaxableValuation[Tif_NonTIF],$A$4))</f>
        <v>0</v>
      </c>
      <c r="R209" s="8">
        <f>SUMPRODUCT(SUMIFS(TaxableValuation[Taxable Gross],TaxableValuation[Dist],$C209:$E209,TaxableValuation[Tif_NonTIF],$A$4))</f>
        <v>0</v>
      </c>
      <c r="S209" s="8">
        <f>SUMPRODUCT(SUMIFS(TaxableValuation[Taxable Military Exempt],TaxableValuation[Dist],$C209:$E209,TaxableValuation[Tif_NonTIF],$A$4))</f>
        <v>0</v>
      </c>
      <c r="T209" s="8">
        <f>SUMPRODUCT(SUMIFS(TaxableValuation[Taxable Homestead Exempt],TaxableValuation[Dist],$C209:$E209,TaxableValuation[Tif_NonTIF],$A$4))</f>
        <v>0</v>
      </c>
      <c r="U209" s="8">
        <f>SUMPRODUCT(SUMIFS(TaxableValuation[Taxable Net],TaxableValuation[Dist],$C209:$E209,TaxableValuation[Tif_NonTIF],$A$4))</f>
        <v>0</v>
      </c>
      <c r="V209" s="8">
        <f>SUMPRODUCT(SUMIFS(TaxableValuation[Taxable Gas &amp; Elec Utilities],TaxableValuation[Dist],$C209:$E209,TaxableValuation[Tif_NonTIF],$A$4))</f>
        <v>0</v>
      </c>
      <c r="W209" s="8">
        <f t="shared" si="3"/>
        <v>0</v>
      </c>
    </row>
    <row r="210" spans="1:23" x14ac:dyDescent="0.25">
      <c r="A210">
        <f>'Assessed Non-TIF_Combined'!A210</f>
        <v>2026</v>
      </c>
      <c r="B210" t="str">
        <f>'Assessed Non-TIF_Combined'!B210</f>
        <v>01</v>
      </c>
      <c r="C210" t="str">
        <f>'Assessed Non-TIF_Combined'!C210</f>
        <v>4774</v>
      </c>
      <c r="D210" t="str">
        <f>'Assessed Non-TIF_Combined'!D210</f>
        <v/>
      </c>
      <c r="E210" t="str">
        <f>'Assessed Non-TIF_Combined'!E210</f>
        <v/>
      </c>
      <c r="F210" t="str">
        <f>'Assessed Non-TIF_Combined'!F210</f>
        <v>4774</v>
      </c>
      <c r="G210" t="str">
        <f>'Assessed Non-TIF_Combined'!G210</f>
        <v>North Fayette Valley</v>
      </c>
      <c r="H210" s="8">
        <f>SUMPRODUCT(SUMIFS(TaxableValuation[Taxable Residential],TaxableValuation[Dist],$C210:$E210,TaxableValuation[Tif_NonTIF],$A$4))</f>
        <v>0</v>
      </c>
      <c r="I210" s="8">
        <f>SUMPRODUCT(SUMIFS(TaxableValuation[Taxable Ag Land],TaxableValuation[Dist],$C210:$E210,TaxableValuation[Tif_NonTIF],$A$4))</f>
        <v>0</v>
      </c>
      <c r="J210" s="8">
        <f>SUMPRODUCT(SUMIFS(TaxableValuation[Taxable Ag Building],TaxableValuation[Dist],$C210:$E210,TaxableValuation[Tif_NonTIF],$A$4))</f>
        <v>0</v>
      </c>
      <c r="K210" s="8">
        <f>SUMPRODUCT(SUMIFS(TaxableValuation[Taxable Commercial],TaxableValuation[Dist],$C210:$E210,TaxableValuation[Tif_NonTIF],$A$4))</f>
        <v>2107924</v>
      </c>
      <c r="L210" s="8">
        <f>SUMPRODUCT(SUMIFS(TaxableValuation[Taxable Industrial],TaxableValuation[Dist],$C210:$E210,TaxableValuation[Tif_NonTIF],$A$4))</f>
        <v>0</v>
      </c>
      <c r="M210" s="8">
        <f>SUMPRODUCT(SUMIFS(TaxableValuation[Taxable Reserved],TaxableValuation[Dist],$C210:$E210,TaxableValuation[Tif_NonTIF],$A$4))</f>
        <v>0</v>
      </c>
      <c r="N210" s="8">
        <f>SUMPRODUCT(SUMIFS(TaxableValuation[Taxable Reserved2],TaxableValuation[Dist],$C210:$E210,TaxableValuation[Tif_NonTIF],$A$4))</f>
        <v>0</v>
      </c>
      <c r="O210" s="8">
        <f>SUMPRODUCT(SUMIFS(TaxableValuation[Taxable Railroads],TaxableValuation[Dist],$C210:$E210,TaxableValuation[Tif_NonTIF],$A$4))</f>
        <v>0</v>
      </c>
      <c r="P210" s="8">
        <f>SUMPRODUCT(SUMIFS(TaxableValuation[Taxable Utilities],TaxableValuation[Dist],$C210:$E210,TaxableValuation[Tif_NonTIF],$A$4))</f>
        <v>0</v>
      </c>
      <c r="Q210" s="8">
        <f>SUMPRODUCT(SUMIFS(TaxableValuation[Taxable Other],TaxableValuation[Dist],$C210:$E210,TaxableValuation[Tif_NonTIF],$A$4))</f>
        <v>0</v>
      </c>
      <c r="R210" s="8">
        <f>SUMPRODUCT(SUMIFS(TaxableValuation[Taxable Gross],TaxableValuation[Dist],$C210:$E210,TaxableValuation[Tif_NonTIF],$A$4))</f>
        <v>2107924</v>
      </c>
      <c r="S210" s="8">
        <f>SUMPRODUCT(SUMIFS(TaxableValuation[Taxable Military Exempt],TaxableValuation[Dist],$C210:$E210,TaxableValuation[Tif_NonTIF],$A$4))</f>
        <v>0</v>
      </c>
      <c r="T210" s="8">
        <f>SUMPRODUCT(SUMIFS(TaxableValuation[Taxable Homestead Exempt],TaxableValuation[Dist],$C210:$E210,TaxableValuation[Tif_NonTIF],$A$4))</f>
        <v>0</v>
      </c>
      <c r="U210" s="8">
        <f>SUMPRODUCT(SUMIFS(TaxableValuation[Taxable Net],TaxableValuation[Dist],$C210:$E210,TaxableValuation[Tif_NonTIF],$A$4))</f>
        <v>2107924</v>
      </c>
      <c r="V210" s="8">
        <f>SUMPRODUCT(SUMIFS(TaxableValuation[Taxable Gas &amp; Elec Utilities],TaxableValuation[Dist],$C210:$E210,TaxableValuation[Tif_NonTIF],$A$4))</f>
        <v>0</v>
      </c>
      <c r="W210" s="8">
        <f t="shared" si="3"/>
        <v>2107924</v>
      </c>
    </row>
    <row r="211" spans="1:23" x14ac:dyDescent="0.25">
      <c r="A211">
        <f>'Assessed Non-TIF_Combined'!A211</f>
        <v>2026</v>
      </c>
      <c r="B211" t="str">
        <f>'Assessed Non-TIF_Combined'!B211</f>
        <v>07</v>
      </c>
      <c r="C211" t="str">
        <f>'Assessed Non-TIF_Combined'!C211</f>
        <v>0873</v>
      </c>
      <c r="D211" t="str">
        <f>'Assessed Non-TIF_Combined'!D211</f>
        <v/>
      </c>
      <c r="E211" t="str">
        <f>'Assessed Non-TIF_Combined'!E211</f>
        <v/>
      </c>
      <c r="F211" t="str">
        <f>'Assessed Non-TIF_Combined'!F211</f>
        <v>0873</v>
      </c>
      <c r="G211" t="str">
        <f>'Assessed Non-TIF_Combined'!G211</f>
        <v>North Iowa</v>
      </c>
      <c r="H211" s="8">
        <f>SUMPRODUCT(SUMIFS(TaxableValuation[Taxable Residential],TaxableValuation[Dist],$C211:$E211,TaxableValuation[Tif_NonTIF],$A$4))</f>
        <v>0</v>
      </c>
      <c r="I211" s="8">
        <f>SUMPRODUCT(SUMIFS(TaxableValuation[Taxable Ag Land],TaxableValuation[Dist],$C211:$E211,TaxableValuation[Tif_NonTIF],$A$4))</f>
        <v>0</v>
      </c>
      <c r="J211" s="8">
        <f>SUMPRODUCT(SUMIFS(TaxableValuation[Taxable Ag Building],TaxableValuation[Dist],$C211:$E211,TaxableValuation[Tif_NonTIF],$A$4))</f>
        <v>0</v>
      </c>
      <c r="K211" s="8">
        <f>SUMPRODUCT(SUMIFS(TaxableValuation[Taxable Commercial],TaxableValuation[Dist],$C211:$E211,TaxableValuation[Tif_NonTIF],$A$4))</f>
        <v>2364491</v>
      </c>
      <c r="L211" s="8">
        <f>SUMPRODUCT(SUMIFS(TaxableValuation[Taxable Industrial],TaxableValuation[Dist],$C211:$E211,TaxableValuation[Tif_NonTIF],$A$4))</f>
        <v>93826938</v>
      </c>
      <c r="M211" s="8">
        <f>SUMPRODUCT(SUMIFS(TaxableValuation[Taxable Reserved],TaxableValuation[Dist],$C211:$E211,TaxableValuation[Tif_NonTIF],$A$4))</f>
        <v>0</v>
      </c>
      <c r="N211" s="8">
        <f>SUMPRODUCT(SUMIFS(TaxableValuation[Taxable Reserved2],TaxableValuation[Dist],$C211:$E211,TaxableValuation[Tif_NonTIF],$A$4))</f>
        <v>0</v>
      </c>
      <c r="O211" s="8">
        <f>SUMPRODUCT(SUMIFS(TaxableValuation[Taxable Railroads],TaxableValuation[Dist],$C211:$E211,TaxableValuation[Tif_NonTIF],$A$4))</f>
        <v>0</v>
      </c>
      <c r="P211" s="8">
        <f>SUMPRODUCT(SUMIFS(TaxableValuation[Taxable Utilities],TaxableValuation[Dist],$C211:$E211,TaxableValuation[Tif_NonTIF],$A$4))</f>
        <v>0</v>
      </c>
      <c r="Q211" s="8">
        <f>SUMPRODUCT(SUMIFS(TaxableValuation[Taxable Other],TaxableValuation[Dist],$C211:$E211,TaxableValuation[Tif_NonTIF],$A$4))</f>
        <v>0</v>
      </c>
      <c r="R211" s="8">
        <f>SUMPRODUCT(SUMIFS(TaxableValuation[Taxable Gross],TaxableValuation[Dist],$C211:$E211,TaxableValuation[Tif_NonTIF],$A$4))</f>
        <v>96191429</v>
      </c>
      <c r="S211" s="8">
        <f>SUMPRODUCT(SUMIFS(TaxableValuation[Taxable Military Exempt],TaxableValuation[Dist],$C211:$E211,TaxableValuation[Tif_NonTIF],$A$4))</f>
        <v>0</v>
      </c>
      <c r="T211" s="8">
        <f>SUMPRODUCT(SUMIFS(TaxableValuation[Taxable Homestead Exempt],TaxableValuation[Dist],$C211:$E211,TaxableValuation[Tif_NonTIF],$A$4))</f>
        <v>0</v>
      </c>
      <c r="U211" s="8">
        <f>SUMPRODUCT(SUMIFS(TaxableValuation[Taxable Net],TaxableValuation[Dist],$C211:$E211,TaxableValuation[Tif_NonTIF],$A$4))</f>
        <v>96191429</v>
      </c>
      <c r="V211" s="8">
        <f>SUMPRODUCT(SUMIFS(TaxableValuation[Taxable Gas &amp; Elec Utilities],TaxableValuation[Dist],$C211:$E211,TaxableValuation[Tif_NonTIF],$A$4))</f>
        <v>0</v>
      </c>
      <c r="W211" s="8">
        <f t="shared" si="3"/>
        <v>96191429</v>
      </c>
    </row>
    <row r="212" spans="1:23" x14ac:dyDescent="0.25">
      <c r="A212">
        <f>'Assessed Non-TIF_Combined'!A212</f>
        <v>2026</v>
      </c>
      <c r="B212" t="str">
        <f>'Assessed Non-TIF_Combined'!B212</f>
        <v>05</v>
      </c>
      <c r="C212" t="str">
        <f>'Assessed Non-TIF_Combined'!C212</f>
        <v>4778</v>
      </c>
      <c r="D212" t="str">
        <f>'Assessed Non-TIF_Combined'!D212</f>
        <v/>
      </c>
      <c r="E212" t="str">
        <f>'Assessed Non-TIF_Combined'!E212</f>
        <v/>
      </c>
      <c r="F212" t="str">
        <f>'Assessed Non-TIF_Combined'!F212</f>
        <v>4778</v>
      </c>
      <c r="G212" t="str">
        <f>'Assessed Non-TIF_Combined'!G212</f>
        <v>North Kossuth</v>
      </c>
      <c r="H212" s="8">
        <f>SUMPRODUCT(SUMIFS(TaxableValuation[Taxable Residential],TaxableValuation[Dist],$C212:$E212,TaxableValuation[Tif_NonTIF],$A$4))</f>
        <v>0</v>
      </c>
      <c r="I212" s="8">
        <f>SUMPRODUCT(SUMIFS(TaxableValuation[Taxable Ag Land],TaxableValuation[Dist],$C212:$E212,TaxableValuation[Tif_NonTIF],$A$4))</f>
        <v>0</v>
      </c>
      <c r="J212" s="8">
        <f>SUMPRODUCT(SUMIFS(TaxableValuation[Taxable Ag Building],TaxableValuation[Dist],$C212:$E212,TaxableValuation[Tif_NonTIF],$A$4))</f>
        <v>0</v>
      </c>
      <c r="K212" s="8">
        <f>SUMPRODUCT(SUMIFS(TaxableValuation[Taxable Commercial],TaxableValuation[Dist],$C212:$E212,TaxableValuation[Tif_NonTIF],$A$4))</f>
        <v>0</v>
      </c>
      <c r="L212" s="8">
        <f>SUMPRODUCT(SUMIFS(TaxableValuation[Taxable Industrial],TaxableValuation[Dist],$C212:$E212,TaxableValuation[Tif_NonTIF],$A$4))</f>
        <v>0</v>
      </c>
      <c r="M212" s="8">
        <f>SUMPRODUCT(SUMIFS(TaxableValuation[Taxable Reserved],TaxableValuation[Dist],$C212:$E212,TaxableValuation[Tif_NonTIF],$A$4))</f>
        <v>0</v>
      </c>
      <c r="N212" s="8">
        <f>SUMPRODUCT(SUMIFS(TaxableValuation[Taxable Reserved2],TaxableValuation[Dist],$C212:$E212,TaxableValuation[Tif_NonTIF],$A$4))</f>
        <v>0</v>
      </c>
      <c r="O212" s="8">
        <f>SUMPRODUCT(SUMIFS(TaxableValuation[Taxable Railroads],TaxableValuation[Dist],$C212:$E212,TaxableValuation[Tif_NonTIF],$A$4))</f>
        <v>0</v>
      </c>
      <c r="P212" s="8">
        <f>SUMPRODUCT(SUMIFS(TaxableValuation[Taxable Utilities],TaxableValuation[Dist],$C212:$E212,TaxableValuation[Tif_NonTIF],$A$4))</f>
        <v>0</v>
      </c>
      <c r="Q212" s="8">
        <f>SUMPRODUCT(SUMIFS(TaxableValuation[Taxable Other],TaxableValuation[Dist],$C212:$E212,TaxableValuation[Tif_NonTIF],$A$4))</f>
        <v>0</v>
      </c>
      <c r="R212" s="8">
        <f>SUMPRODUCT(SUMIFS(TaxableValuation[Taxable Gross],TaxableValuation[Dist],$C212:$E212,TaxableValuation[Tif_NonTIF],$A$4))</f>
        <v>0</v>
      </c>
      <c r="S212" s="8">
        <f>SUMPRODUCT(SUMIFS(TaxableValuation[Taxable Military Exempt],TaxableValuation[Dist],$C212:$E212,TaxableValuation[Tif_NonTIF],$A$4))</f>
        <v>0</v>
      </c>
      <c r="T212" s="8">
        <f>SUMPRODUCT(SUMIFS(TaxableValuation[Taxable Homestead Exempt],TaxableValuation[Dist],$C212:$E212,TaxableValuation[Tif_NonTIF],$A$4))</f>
        <v>0</v>
      </c>
      <c r="U212" s="8">
        <f>SUMPRODUCT(SUMIFS(TaxableValuation[Taxable Net],TaxableValuation[Dist],$C212:$E212,TaxableValuation[Tif_NonTIF],$A$4))</f>
        <v>0</v>
      </c>
      <c r="V212" s="8">
        <f>SUMPRODUCT(SUMIFS(TaxableValuation[Taxable Gas &amp; Elec Utilities],TaxableValuation[Dist],$C212:$E212,TaxableValuation[Tif_NonTIF],$A$4))</f>
        <v>0</v>
      </c>
      <c r="W212" s="8">
        <f t="shared" si="3"/>
        <v>0</v>
      </c>
    </row>
    <row r="213" spans="1:23" x14ac:dyDescent="0.25">
      <c r="A213">
        <f>'Assessed Non-TIF_Combined'!A213</f>
        <v>2026</v>
      </c>
      <c r="B213" t="str">
        <f>'Assessed Non-TIF_Combined'!B213</f>
        <v>10</v>
      </c>
      <c r="C213" t="str">
        <f>'Assessed Non-TIF_Combined'!C213</f>
        <v>4777</v>
      </c>
      <c r="D213" t="str">
        <f>'Assessed Non-TIF_Combined'!D213</f>
        <v/>
      </c>
      <c r="E213" t="str">
        <f>'Assessed Non-TIF_Combined'!E213</f>
        <v/>
      </c>
      <c r="F213" t="str">
        <f>'Assessed Non-TIF_Combined'!F213</f>
        <v>4777</v>
      </c>
      <c r="G213" t="str">
        <f>'Assessed Non-TIF_Combined'!G213</f>
        <v>North Linn</v>
      </c>
      <c r="H213" s="8">
        <f>SUMPRODUCT(SUMIFS(TaxableValuation[Taxable Residential],TaxableValuation[Dist],$C213:$E213,TaxableValuation[Tif_NonTIF],$A$4))</f>
        <v>0</v>
      </c>
      <c r="I213" s="8">
        <f>SUMPRODUCT(SUMIFS(TaxableValuation[Taxable Ag Land],TaxableValuation[Dist],$C213:$E213,TaxableValuation[Tif_NonTIF],$A$4))</f>
        <v>0</v>
      </c>
      <c r="J213" s="8">
        <f>SUMPRODUCT(SUMIFS(TaxableValuation[Taxable Ag Building],TaxableValuation[Dist],$C213:$E213,TaxableValuation[Tif_NonTIF],$A$4))</f>
        <v>0</v>
      </c>
      <c r="K213" s="8">
        <f>SUMPRODUCT(SUMIFS(TaxableValuation[Taxable Commercial],TaxableValuation[Dist],$C213:$E213,TaxableValuation[Tif_NonTIF],$A$4))</f>
        <v>0</v>
      </c>
      <c r="L213" s="8">
        <f>SUMPRODUCT(SUMIFS(TaxableValuation[Taxable Industrial],TaxableValuation[Dist],$C213:$E213,TaxableValuation[Tif_NonTIF],$A$4))</f>
        <v>0</v>
      </c>
      <c r="M213" s="8">
        <f>SUMPRODUCT(SUMIFS(TaxableValuation[Taxable Reserved],TaxableValuation[Dist],$C213:$E213,TaxableValuation[Tif_NonTIF],$A$4))</f>
        <v>0</v>
      </c>
      <c r="N213" s="8">
        <f>SUMPRODUCT(SUMIFS(TaxableValuation[Taxable Reserved2],TaxableValuation[Dist],$C213:$E213,TaxableValuation[Tif_NonTIF],$A$4))</f>
        <v>0</v>
      </c>
      <c r="O213" s="8">
        <f>SUMPRODUCT(SUMIFS(TaxableValuation[Taxable Railroads],TaxableValuation[Dist],$C213:$E213,TaxableValuation[Tif_NonTIF],$A$4))</f>
        <v>0</v>
      </c>
      <c r="P213" s="8">
        <f>SUMPRODUCT(SUMIFS(TaxableValuation[Taxable Utilities],TaxableValuation[Dist],$C213:$E213,TaxableValuation[Tif_NonTIF],$A$4))</f>
        <v>0</v>
      </c>
      <c r="Q213" s="8">
        <f>SUMPRODUCT(SUMIFS(TaxableValuation[Taxable Other],TaxableValuation[Dist],$C213:$E213,TaxableValuation[Tif_NonTIF],$A$4))</f>
        <v>0</v>
      </c>
      <c r="R213" s="8">
        <f>SUMPRODUCT(SUMIFS(TaxableValuation[Taxable Gross],TaxableValuation[Dist],$C213:$E213,TaxableValuation[Tif_NonTIF],$A$4))</f>
        <v>0</v>
      </c>
      <c r="S213" s="8">
        <f>SUMPRODUCT(SUMIFS(TaxableValuation[Taxable Military Exempt],TaxableValuation[Dist],$C213:$E213,TaxableValuation[Tif_NonTIF],$A$4))</f>
        <v>0</v>
      </c>
      <c r="T213" s="8">
        <f>SUMPRODUCT(SUMIFS(TaxableValuation[Taxable Homestead Exempt],TaxableValuation[Dist],$C213:$E213,TaxableValuation[Tif_NonTIF],$A$4))</f>
        <v>0</v>
      </c>
      <c r="U213" s="8">
        <f>SUMPRODUCT(SUMIFS(TaxableValuation[Taxable Net],TaxableValuation[Dist],$C213:$E213,TaxableValuation[Tif_NonTIF],$A$4))</f>
        <v>0</v>
      </c>
      <c r="V213" s="8">
        <f>SUMPRODUCT(SUMIFS(TaxableValuation[Taxable Gas &amp; Elec Utilities],TaxableValuation[Dist],$C213:$E213,TaxableValuation[Tif_NonTIF],$A$4))</f>
        <v>0</v>
      </c>
      <c r="W213" s="8">
        <f t="shared" si="3"/>
        <v>0</v>
      </c>
    </row>
    <row r="214" spans="1:23" x14ac:dyDescent="0.25">
      <c r="A214">
        <f>'Assessed Non-TIF_Combined'!A214</f>
        <v>2026</v>
      </c>
      <c r="B214" t="str">
        <f>'Assessed Non-TIF_Combined'!B214</f>
        <v>15</v>
      </c>
      <c r="C214" t="str">
        <f>'Assessed Non-TIF_Combined'!C214</f>
        <v>4776</v>
      </c>
      <c r="D214" t="str">
        <f>'Assessed Non-TIF_Combined'!D214</f>
        <v/>
      </c>
      <c r="E214" t="str">
        <f>'Assessed Non-TIF_Combined'!E214</f>
        <v/>
      </c>
      <c r="F214" t="str">
        <f>'Assessed Non-TIF_Combined'!F214</f>
        <v>4776</v>
      </c>
      <c r="G214" t="str">
        <f>'Assessed Non-TIF_Combined'!G214</f>
        <v>North Mahaska</v>
      </c>
      <c r="H214" s="8">
        <f>SUMPRODUCT(SUMIFS(TaxableValuation[Taxable Residential],TaxableValuation[Dist],$C214:$E214,TaxableValuation[Tif_NonTIF],$A$4))</f>
        <v>0</v>
      </c>
      <c r="I214" s="8">
        <f>SUMPRODUCT(SUMIFS(TaxableValuation[Taxable Ag Land],TaxableValuation[Dist],$C214:$E214,TaxableValuation[Tif_NonTIF],$A$4))</f>
        <v>0</v>
      </c>
      <c r="J214" s="8">
        <f>SUMPRODUCT(SUMIFS(TaxableValuation[Taxable Ag Building],TaxableValuation[Dist],$C214:$E214,TaxableValuation[Tif_NonTIF],$A$4))</f>
        <v>0</v>
      </c>
      <c r="K214" s="8">
        <f>SUMPRODUCT(SUMIFS(TaxableValuation[Taxable Commercial],TaxableValuation[Dist],$C214:$E214,TaxableValuation[Tif_NonTIF],$A$4))</f>
        <v>0</v>
      </c>
      <c r="L214" s="8">
        <f>SUMPRODUCT(SUMIFS(TaxableValuation[Taxable Industrial],TaxableValuation[Dist],$C214:$E214,TaxableValuation[Tif_NonTIF],$A$4))</f>
        <v>63489773</v>
      </c>
      <c r="M214" s="8">
        <f>SUMPRODUCT(SUMIFS(TaxableValuation[Taxable Reserved],TaxableValuation[Dist],$C214:$E214,TaxableValuation[Tif_NonTIF],$A$4))</f>
        <v>0</v>
      </c>
      <c r="N214" s="8">
        <f>SUMPRODUCT(SUMIFS(TaxableValuation[Taxable Reserved2],TaxableValuation[Dist],$C214:$E214,TaxableValuation[Tif_NonTIF],$A$4))</f>
        <v>0</v>
      </c>
      <c r="O214" s="8">
        <f>SUMPRODUCT(SUMIFS(TaxableValuation[Taxable Railroads],TaxableValuation[Dist],$C214:$E214,TaxableValuation[Tif_NonTIF],$A$4))</f>
        <v>0</v>
      </c>
      <c r="P214" s="8">
        <f>SUMPRODUCT(SUMIFS(TaxableValuation[Taxable Utilities],TaxableValuation[Dist],$C214:$E214,TaxableValuation[Tif_NonTIF],$A$4))</f>
        <v>0</v>
      </c>
      <c r="Q214" s="8">
        <f>SUMPRODUCT(SUMIFS(TaxableValuation[Taxable Other],TaxableValuation[Dist],$C214:$E214,TaxableValuation[Tif_NonTIF],$A$4))</f>
        <v>0</v>
      </c>
      <c r="R214" s="8">
        <f>SUMPRODUCT(SUMIFS(TaxableValuation[Taxable Gross],TaxableValuation[Dist],$C214:$E214,TaxableValuation[Tif_NonTIF],$A$4))</f>
        <v>63489773</v>
      </c>
      <c r="S214" s="8">
        <f>SUMPRODUCT(SUMIFS(TaxableValuation[Taxable Military Exempt],TaxableValuation[Dist],$C214:$E214,TaxableValuation[Tif_NonTIF],$A$4))</f>
        <v>0</v>
      </c>
      <c r="T214" s="8">
        <f>SUMPRODUCT(SUMIFS(TaxableValuation[Taxable Homestead Exempt],TaxableValuation[Dist],$C214:$E214,TaxableValuation[Tif_NonTIF],$A$4))</f>
        <v>0</v>
      </c>
      <c r="U214" s="8">
        <f>SUMPRODUCT(SUMIFS(TaxableValuation[Taxable Net],TaxableValuation[Dist],$C214:$E214,TaxableValuation[Tif_NonTIF],$A$4))</f>
        <v>63489773</v>
      </c>
      <c r="V214" s="8">
        <f>SUMPRODUCT(SUMIFS(TaxableValuation[Taxable Gas &amp; Elec Utilities],TaxableValuation[Dist],$C214:$E214,TaxableValuation[Tif_NonTIF],$A$4))</f>
        <v>0</v>
      </c>
      <c r="W214" s="8">
        <f t="shared" si="3"/>
        <v>63489773</v>
      </c>
    </row>
    <row r="215" spans="1:23" x14ac:dyDescent="0.25">
      <c r="A215">
        <f>'Assessed Non-TIF_Combined'!A215</f>
        <v>2026</v>
      </c>
      <c r="B215" t="str">
        <f>'Assessed Non-TIF_Combined'!B215</f>
        <v>11</v>
      </c>
      <c r="C215" t="str">
        <f>'Assessed Non-TIF_Combined'!C215</f>
        <v>4779</v>
      </c>
      <c r="D215" t="str">
        <f>'Assessed Non-TIF_Combined'!D215</f>
        <v/>
      </c>
      <c r="E215" t="str">
        <f>'Assessed Non-TIF_Combined'!E215</f>
        <v/>
      </c>
      <c r="F215" t="str">
        <f>'Assessed Non-TIF_Combined'!F215</f>
        <v>4779</v>
      </c>
      <c r="G215" t="str">
        <f>'Assessed Non-TIF_Combined'!G215</f>
        <v>North Polk</v>
      </c>
      <c r="H215" s="8">
        <f>SUMPRODUCT(SUMIFS(TaxableValuation[Taxable Residential],TaxableValuation[Dist],$C215:$E215,TaxableValuation[Tif_NonTIF],$A$4))</f>
        <v>83408810</v>
      </c>
      <c r="I215" s="8">
        <f>SUMPRODUCT(SUMIFS(TaxableValuation[Taxable Ag Land],TaxableValuation[Dist],$C215:$E215,TaxableValuation[Tif_NonTIF],$A$4))</f>
        <v>0</v>
      </c>
      <c r="J215" s="8">
        <f>SUMPRODUCT(SUMIFS(TaxableValuation[Taxable Ag Building],TaxableValuation[Dist],$C215:$E215,TaxableValuation[Tif_NonTIF],$A$4))</f>
        <v>0</v>
      </c>
      <c r="K215" s="8">
        <f>SUMPRODUCT(SUMIFS(TaxableValuation[Taxable Commercial],TaxableValuation[Dist],$C215:$E215,TaxableValuation[Tif_NonTIF],$A$4))</f>
        <v>5050878</v>
      </c>
      <c r="L215" s="8">
        <f>SUMPRODUCT(SUMIFS(TaxableValuation[Taxable Industrial],TaxableValuation[Dist],$C215:$E215,TaxableValuation[Tif_NonTIF],$A$4))</f>
        <v>381478</v>
      </c>
      <c r="M215" s="8">
        <f>SUMPRODUCT(SUMIFS(TaxableValuation[Taxable Reserved],TaxableValuation[Dist],$C215:$E215,TaxableValuation[Tif_NonTIF],$A$4))</f>
        <v>0</v>
      </c>
      <c r="N215" s="8">
        <f>SUMPRODUCT(SUMIFS(TaxableValuation[Taxable Reserved2],TaxableValuation[Dist],$C215:$E215,TaxableValuation[Tif_NonTIF],$A$4))</f>
        <v>0</v>
      </c>
      <c r="O215" s="8">
        <f>SUMPRODUCT(SUMIFS(TaxableValuation[Taxable Railroads],TaxableValuation[Dist],$C215:$E215,TaxableValuation[Tif_NonTIF],$A$4))</f>
        <v>0</v>
      </c>
      <c r="P215" s="8">
        <f>SUMPRODUCT(SUMIFS(TaxableValuation[Taxable Utilities],TaxableValuation[Dist],$C215:$E215,TaxableValuation[Tif_NonTIF],$A$4))</f>
        <v>0</v>
      </c>
      <c r="Q215" s="8">
        <f>SUMPRODUCT(SUMIFS(TaxableValuation[Taxable Other],TaxableValuation[Dist],$C215:$E215,TaxableValuation[Tif_NonTIF],$A$4))</f>
        <v>0</v>
      </c>
      <c r="R215" s="8">
        <f>SUMPRODUCT(SUMIFS(TaxableValuation[Taxable Gross],TaxableValuation[Dist],$C215:$E215,TaxableValuation[Tif_NonTIF],$A$4))</f>
        <v>88841166</v>
      </c>
      <c r="S215" s="8">
        <f>SUMPRODUCT(SUMIFS(TaxableValuation[Taxable Military Exempt],TaxableValuation[Dist],$C215:$E215,TaxableValuation[Tif_NonTIF],$A$4))</f>
        <v>36000</v>
      </c>
      <c r="T215" s="8">
        <f>SUMPRODUCT(SUMIFS(TaxableValuation[Taxable Homestead Exempt],TaxableValuation[Dist],$C215:$E215,TaxableValuation[Tif_NonTIF],$A$4))</f>
        <v>84500</v>
      </c>
      <c r="U215" s="8">
        <f>SUMPRODUCT(SUMIFS(TaxableValuation[Taxable Net],TaxableValuation[Dist],$C215:$E215,TaxableValuation[Tif_NonTIF],$A$4))</f>
        <v>88720666</v>
      </c>
      <c r="V215" s="8">
        <f>SUMPRODUCT(SUMIFS(TaxableValuation[Taxable Gas &amp; Elec Utilities],TaxableValuation[Dist],$C215:$E215,TaxableValuation[Tif_NonTIF],$A$4))</f>
        <v>0</v>
      </c>
      <c r="W215" s="8">
        <f t="shared" si="3"/>
        <v>88720666</v>
      </c>
    </row>
    <row r="216" spans="1:23" x14ac:dyDescent="0.25">
      <c r="A216">
        <f>'Assessed Non-TIF_Combined'!A216</f>
        <v>2026</v>
      </c>
      <c r="B216" t="str">
        <f>'Assessed Non-TIF_Combined'!B216</f>
        <v>09</v>
      </c>
      <c r="C216" t="str">
        <f>'Assessed Non-TIF_Combined'!C216</f>
        <v>4784</v>
      </c>
      <c r="D216" t="str">
        <f>'Assessed Non-TIF_Combined'!D216</f>
        <v/>
      </c>
      <c r="E216" t="str">
        <f>'Assessed Non-TIF_Combined'!E216</f>
        <v/>
      </c>
      <c r="F216" t="str">
        <f>'Assessed Non-TIF_Combined'!F216</f>
        <v>4784</v>
      </c>
      <c r="G216" t="str">
        <f>'Assessed Non-TIF_Combined'!G216</f>
        <v>North Scott</v>
      </c>
      <c r="H216" s="8">
        <f>SUMPRODUCT(SUMIFS(TaxableValuation[Taxable Residential],TaxableValuation[Dist],$C216:$E216,TaxableValuation[Tif_NonTIF],$A$4))</f>
        <v>27221908</v>
      </c>
      <c r="I216" s="8">
        <f>SUMPRODUCT(SUMIFS(TaxableValuation[Taxable Ag Land],TaxableValuation[Dist],$C216:$E216,TaxableValuation[Tif_NonTIF],$A$4))</f>
        <v>0</v>
      </c>
      <c r="J216" s="8">
        <f>SUMPRODUCT(SUMIFS(TaxableValuation[Taxable Ag Building],TaxableValuation[Dist],$C216:$E216,TaxableValuation[Tif_NonTIF],$A$4))</f>
        <v>0</v>
      </c>
      <c r="K216" s="8">
        <f>SUMPRODUCT(SUMIFS(TaxableValuation[Taxable Commercial],TaxableValuation[Dist],$C216:$E216,TaxableValuation[Tif_NonTIF],$A$4))</f>
        <v>39281523</v>
      </c>
      <c r="L216" s="8">
        <f>SUMPRODUCT(SUMIFS(TaxableValuation[Taxable Industrial],TaxableValuation[Dist],$C216:$E216,TaxableValuation[Tif_NonTIF],$A$4))</f>
        <v>65097651</v>
      </c>
      <c r="M216" s="8">
        <f>SUMPRODUCT(SUMIFS(TaxableValuation[Taxable Reserved],TaxableValuation[Dist],$C216:$E216,TaxableValuation[Tif_NonTIF],$A$4))</f>
        <v>0</v>
      </c>
      <c r="N216" s="8">
        <f>SUMPRODUCT(SUMIFS(TaxableValuation[Taxable Reserved2],TaxableValuation[Dist],$C216:$E216,TaxableValuation[Tif_NonTIF],$A$4))</f>
        <v>0</v>
      </c>
      <c r="O216" s="8">
        <f>SUMPRODUCT(SUMIFS(TaxableValuation[Taxable Railroads],TaxableValuation[Dist],$C216:$E216,TaxableValuation[Tif_NonTIF],$A$4))</f>
        <v>0</v>
      </c>
      <c r="P216" s="8">
        <f>SUMPRODUCT(SUMIFS(TaxableValuation[Taxable Utilities],TaxableValuation[Dist],$C216:$E216,TaxableValuation[Tif_NonTIF],$A$4))</f>
        <v>0</v>
      </c>
      <c r="Q216" s="8">
        <f>SUMPRODUCT(SUMIFS(TaxableValuation[Taxable Other],TaxableValuation[Dist],$C216:$E216,TaxableValuation[Tif_NonTIF],$A$4))</f>
        <v>0</v>
      </c>
      <c r="R216" s="8">
        <f>SUMPRODUCT(SUMIFS(TaxableValuation[Taxable Gross],TaxableValuation[Dist],$C216:$E216,TaxableValuation[Tif_NonTIF],$A$4))</f>
        <v>131601082</v>
      </c>
      <c r="S216" s="8">
        <f>SUMPRODUCT(SUMIFS(TaxableValuation[Taxable Military Exempt],TaxableValuation[Dist],$C216:$E216,TaxableValuation[Tif_NonTIF],$A$4))</f>
        <v>0</v>
      </c>
      <c r="T216" s="8">
        <f>SUMPRODUCT(SUMIFS(TaxableValuation[Taxable Homestead Exempt],TaxableValuation[Dist],$C216:$E216,TaxableValuation[Tif_NonTIF],$A$4))</f>
        <v>0</v>
      </c>
      <c r="U216" s="8">
        <f>SUMPRODUCT(SUMIFS(TaxableValuation[Taxable Net],TaxableValuation[Dist],$C216:$E216,TaxableValuation[Tif_NonTIF],$A$4))</f>
        <v>131601082</v>
      </c>
      <c r="V216" s="8">
        <f>SUMPRODUCT(SUMIFS(TaxableValuation[Taxable Gas &amp; Elec Utilities],TaxableValuation[Dist],$C216:$E216,TaxableValuation[Tif_NonTIF],$A$4))</f>
        <v>0</v>
      </c>
      <c r="W216" s="8">
        <f t="shared" si="3"/>
        <v>131601082</v>
      </c>
    </row>
    <row r="217" spans="1:23" x14ac:dyDescent="0.25">
      <c r="A217">
        <f>'Assessed Non-TIF_Combined'!A217</f>
        <v>2026</v>
      </c>
      <c r="B217" t="str">
        <f>'Assessed Non-TIF_Combined'!B217</f>
        <v>07</v>
      </c>
      <c r="C217" t="str">
        <f>'Assessed Non-TIF_Combined'!C217</f>
        <v>4785</v>
      </c>
      <c r="D217" t="str">
        <f>'Assessed Non-TIF_Combined'!D217</f>
        <v/>
      </c>
      <c r="E217" t="str">
        <f>'Assessed Non-TIF_Combined'!E217</f>
        <v/>
      </c>
      <c r="F217" t="str">
        <f>'Assessed Non-TIF_Combined'!F217</f>
        <v>4785</v>
      </c>
      <c r="G217" t="str">
        <f>'Assessed Non-TIF_Combined'!G217</f>
        <v>North Tama</v>
      </c>
      <c r="H217" s="8">
        <f>SUMPRODUCT(SUMIFS(TaxableValuation[Taxable Residential],TaxableValuation[Dist],$C217:$E217,TaxableValuation[Tif_NonTIF],$A$4))</f>
        <v>0</v>
      </c>
      <c r="I217" s="8">
        <f>SUMPRODUCT(SUMIFS(TaxableValuation[Taxable Ag Land],TaxableValuation[Dist],$C217:$E217,TaxableValuation[Tif_NonTIF],$A$4))</f>
        <v>0</v>
      </c>
      <c r="J217" s="8">
        <f>SUMPRODUCT(SUMIFS(TaxableValuation[Taxable Ag Building],TaxableValuation[Dist],$C217:$E217,TaxableValuation[Tif_NonTIF],$A$4))</f>
        <v>0</v>
      </c>
      <c r="K217" s="8">
        <f>SUMPRODUCT(SUMIFS(TaxableValuation[Taxable Commercial],TaxableValuation[Dist],$C217:$E217,TaxableValuation[Tif_NonTIF],$A$4))</f>
        <v>0</v>
      </c>
      <c r="L217" s="8">
        <f>SUMPRODUCT(SUMIFS(TaxableValuation[Taxable Industrial],TaxableValuation[Dist],$C217:$E217,TaxableValuation[Tif_NonTIF],$A$4))</f>
        <v>0</v>
      </c>
      <c r="M217" s="8">
        <f>SUMPRODUCT(SUMIFS(TaxableValuation[Taxable Reserved],TaxableValuation[Dist],$C217:$E217,TaxableValuation[Tif_NonTIF],$A$4))</f>
        <v>0</v>
      </c>
      <c r="N217" s="8">
        <f>SUMPRODUCT(SUMIFS(TaxableValuation[Taxable Reserved2],TaxableValuation[Dist],$C217:$E217,TaxableValuation[Tif_NonTIF],$A$4))</f>
        <v>0</v>
      </c>
      <c r="O217" s="8">
        <f>SUMPRODUCT(SUMIFS(TaxableValuation[Taxable Railroads],TaxableValuation[Dist],$C217:$E217,TaxableValuation[Tif_NonTIF],$A$4))</f>
        <v>0</v>
      </c>
      <c r="P217" s="8">
        <f>SUMPRODUCT(SUMIFS(TaxableValuation[Taxable Utilities],TaxableValuation[Dist],$C217:$E217,TaxableValuation[Tif_NonTIF],$A$4))</f>
        <v>0</v>
      </c>
      <c r="Q217" s="8">
        <f>SUMPRODUCT(SUMIFS(TaxableValuation[Taxable Other],TaxableValuation[Dist],$C217:$E217,TaxableValuation[Tif_NonTIF],$A$4))</f>
        <v>0</v>
      </c>
      <c r="R217" s="8">
        <f>SUMPRODUCT(SUMIFS(TaxableValuation[Taxable Gross],TaxableValuation[Dist],$C217:$E217,TaxableValuation[Tif_NonTIF],$A$4))</f>
        <v>0</v>
      </c>
      <c r="S217" s="8">
        <f>SUMPRODUCT(SUMIFS(TaxableValuation[Taxable Military Exempt],TaxableValuation[Dist],$C217:$E217,TaxableValuation[Tif_NonTIF],$A$4))</f>
        <v>0</v>
      </c>
      <c r="T217" s="8">
        <f>SUMPRODUCT(SUMIFS(TaxableValuation[Taxable Homestead Exempt],TaxableValuation[Dist],$C217:$E217,TaxableValuation[Tif_NonTIF],$A$4))</f>
        <v>0</v>
      </c>
      <c r="U217" s="8">
        <f>SUMPRODUCT(SUMIFS(TaxableValuation[Taxable Net],TaxableValuation[Dist],$C217:$E217,TaxableValuation[Tif_NonTIF],$A$4))</f>
        <v>0</v>
      </c>
      <c r="V217" s="8">
        <f>SUMPRODUCT(SUMIFS(TaxableValuation[Taxable Gas &amp; Elec Utilities],TaxableValuation[Dist],$C217:$E217,TaxableValuation[Tif_NonTIF],$A$4))</f>
        <v>0</v>
      </c>
      <c r="W217" s="8">
        <f t="shared" si="3"/>
        <v>0</v>
      </c>
    </row>
    <row r="218" spans="1:23" x14ac:dyDescent="0.25">
      <c r="A218">
        <f>'Assessed Non-TIF_Combined'!A218</f>
        <v>2026</v>
      </c>
      <c r="B218" t="str">
        <f>'Assessed Non-TIF_Combined'!B218</f>
        <v>05</v>
      </c>
      <c r="C218" t="str">
        <f>'Assessed Non-TIF_Combined'!C218</f>
        <v>0333</v>
      </c>
      <c r="D218" t="str">
        <f>'Assessed Non-TIF_Combined'!D218</f>
        <v/>
      </c>
      <c r="E218" t="str">
        <f>'Assessed Non-TIF_Combined'!E218</f>
        <v/>
      </c>
      <c r="F218" t="str">
        <f>'Assessed Non-TIF_Combined'!F218</f>
        <v>0333</v>
      </c>
      <c r="G218" t="str">
        <f>'Assessed Non-TIF_Combined'!G218</f>
        <v>North Union</v>
      </c>
      <c r="H218" s="8">
        <f>SUMPRODUCT(SUMIFS(TaxableValuation[Taxable Residential],TaxableValuation[Dist],$C218:$E218,TaxableValuation[Tif_NonTIF],$A$4))</f>
        <v>0</v>
      </c>
      <c r="I218" s="8">
        <f>SUMPRODUCT(SUMIFS(TaxableValuation[Taxable Ag Land],TaxableValuation[Dist],$C218:$E218,TaxableValuation[Tif_NonTIF],$A$4))</f>
        <v>0</v>
      </c>
      <c r="J218" s="8">
        <f>SUMPRODUCT(SUMIFS(TaxableValuation[Taxable Ag Building],TaxableValuation[Dist],$C218:$E218,TaxableValuation[Tif_NonTIF],$A$4))</f>
        <v>0</v>
      </c>
      <c r="K218" s="8">
        <f>SUMPRODUCT(SUMIFS(TaxableValuation[Taxable Commercial],TaxableValuation[Dist],$C218:$E218,TaxableValuation[Tif_NonTIF],$A$4))</f>
        <v>0</v>
      </c>
      <c r="L218" s="8">
        <f>SUMPRODUCT(SUMIFS(TaxableValuation[Taxable Industrial],TaxableValuation[Dist],$C218:$E218,TaxableValuation[Tif_NonTIF],$A$4))</f>
        <v>34716588</v>
      </c>
      <c r="M218" s="8">
        <f>SUMPRODUCT(SUMIFS(TaxableValuation[Taxable Reserved],TaxableValuation[Dist],$C218:$E218,TaxableValuation[Tif_NonTIF],$A$4))</f>
        <v>0</v>
      </c>
      <c r="N218" s="8">
        <f>SUMPRODUCT(SUMIFS(TaxableValuation[Taxable Reserved2],TaxableValuation[Dist],$C218:$E218,TaxableValuation[Tif_NonTIF],$A$4))</f>
        <v>0</v>
      </c>
      <c r="O218" s="8">
        <f>SUMPRODUCT(SUMIFS(TaxableValuation[Taxable Railroads],TaxableValuation[Dist],$C218:$E218,TaxableValuation[Tif_NonTIF],$A$4))</f>
        <v>0</v>
      </c>
      <c r="P218" s="8">
        <f>SUMPRODUCT(SUMIFS(TaxableValuation[Taxable Utilities],TaxableValuation[Dist],$C218:$E218,TaxableValuation[Tif_NonTIF],$A$4))</f>
        <v>0</v>
      </c>
      <c r="Q218" s="8">
        <f>SUMPRODUCT(SUMIFS(TaxableValuation[Taxable Other],TaxableValuation[Dist],$C218:$E218,TaxableValuation[Tif_NonTIF],$A$4))</f>
        <v>0</v>
      </c>
      <c r="R218" s="8">
        <f>SUMPRODUCT(SUMIFS(TaxableValuation[Taxable Gross],TaxableValuation[Dist],$C218:$E218,TaxableValuation[Tif_NonTIF],$A$4))</f>
        <v>34716588</v>
      </c>
      <c r="S218" s="8">
        <f>SUMPRODUCT(SUMIFS(TaxableValuation[Taxable Military Exempt],TaxableValuation[Dist],$C218:$E218,TaxableValuation[Tif_NonTIF],$A$4))</f>
        <v>0</v>
      </c>
      <c r="T218" s="8">
        <f>SUMPRODUCT(SUMIFS(TaxableValuation[Taxable Homestead Exempt],TaxableValuation[Dist],$C218:$E218,TaxableValuation[Tif_NonTIF],$A$4))</f>
        <v>0</v>
      </c>
      <c r="U218" s="8">
        <f>SUMPRODUCT(SUMIFS(TaxableValuation[Taxable Net],TaxableValuation[Dist],$C218:$E218,TaxableValuation[Tif_NonTIF],$A$4))</f>
        <v>34716588</v>
      </c>
      <c r="V218" s="8">
        <f>SUMPRODUCT(SUMIFS(TaxableValuation[Taxable Gas &amp; Elec Utilities],TaxableValuation[Dist],$C218:$E218,TaxableValuation[Tif_NonTIF],$A$4))</f>
        <v>0</v>
      </c>
      <c r="W218" s="8">
        <f t="shared" si="3"/>
        <v>34716588</v>
      </c>
    </row>
    <row r="219" spans="1:23" x14ac:dyDescent="0.25">
      <c r="A219">
        <f>'Assessed Non-TIF_Combined'!A219</f>
        <v>2026</v>
      </c>
      <c r="B219" t="str">
        <f>'Assessed Non-TIF_Combined'!B219</f>
        <v>09</v>
      </c>
      <c r="C219" t="str">
        <f>'Assessed Non-TIF_Combined'!C219</f>
        <v>4773</v>
      </c>
      <c r="D219" t="str">
        <f>'Assessed Non-TIF_Combined'!D219</f>
        <v/>
      </c>
      <c r="E219" t="str">
        <f>'Assessed Non-TIF_Combined'!E219</f>
        <v/>
      </c>
      <c r="F219" t="str">
        <f>'Assessed Non-TIF_Combined'!F219</f>
        <v>4773</v>
      </c>
      <c r="G219" t="str">
        <f>'Assessed Non-TIF_Combined'!G219</f>
        <v>Northeast</v>
      </c>
      <c r="H219" s="8">
        <f>SUMPRODUCT(SUMIFS(TaxableValuation[Taxable Residential],TaxableValuation[Dist],$C219:$E219,TaxableValuation[Tif_NonTIF],$A$4))</f>
        <v>0</v>
      </c>
      <c r="I219" s="8">
        <f>SUMPRODUCT(SUMIFS(TaxableValuation[Taxable Ag Land],TaxableValuation[Dist],$C219:$E219,TaxableValuation[Tif_NonTIF],$A$4))</f>
        <v>0</v>
      </c>
      <c r="J219" s="8">
        <f>SUMPRODUCT(SUMIFS(TaxableValuation[Taxable Ag Building],TaxableValuation[Dist],$C219:$E219,TaxableValuation[Tif_NonTIF],$A$4))</f>
        <v>0</v>
      </c>
      <c r="K219" s="8">
        <f>SUMPRODUCT(SUMIFS(TaxableValuation[Taxable Commercial],TaxableValuation[Dist],$C219:$E219,TaxableValuation[Tif_NonTIF],$A$4))</f>
        <v>0</v>
      </c>
      <c r="L219" s="8">
        <f>SUMPRODUCT(SUMIFS(TaxableValuation[Taxable Industrial],TaxableValuation[Dist],$C219:$E219,TaxableValuation[Tif_NonTIF],$A$4))</f>
        <v>0</v>
      </c>
      <c r="M219" s="8">
        <f>SUMPRODUCT(SUMIFS(TaxableValuation[Taxable Reserved],TaxableValuation[Dist],$C219:$E219,TaxableValuation[Tif_NonTIF],$A$4))</f>
        <v>0</v>
      </c>
      <c r="N219" s="8">
        <f>SUMPRODUCT(SUMIFS(TaxableValuation[Taxable Reserved2],TaxableValuation[Dist],$C219:$E219,TaxableValuation[Tif_NonTIF],$A$4))</f>
        <v>0</v>
      </c>
      <c r="O219" s="8">
        <f>SUMPRODUCT(SUMIFS(TaxableValuation[Taxable Railroads],TaxableValuation[Dist],$C219:$E219,TaxableValuation[Tif_NonTIF],$A$4))</f>
        <v>0</v>
      </c>
      <c r="P219" s="8">
        <f>SUMPRODUCT(SUMIFS(TaxableValuation[Taxable Utilities],TaxableValuation[Dist],$C219:$E219,TaxableValuation[Tif_NonTIF],$A$4))</f>
        <v>0</v>
      </c>
      <c r="Q219" s="8">
        <f>SUMPRODUCT(SUMIFS(TaxableValuation[Taxable Other],TaxableValuation[Dist],$C219:$E219,TaxableValuation[Tif_NonTIF],$A$4))</f>
        <v>0</v>
      </c>
      <c r="R219" s="8">
        <f>SUMPRODUCT(SUMIFS(TaxableValuation[Taxable Gross],TaxableValuation[Dist],$C219:$E219,TaxableValuation[Tif_NonTIF],$A$4))</f>
        <v>0</v>
      </c>
      <c r="S219" s="8">
        <f>SUMPRODUCT(SUMIFS(TaxableValuation[Taxable Military Exempt],TaxableValuation[Dist],$C219:$E219,TaxableValuation[Tif_NonTIF],$A$4))</f>
        <v>0</v>
      </c>
      <c r="T219" s="8">
        <f>SUMPRODUCT(SUMIFS(TaxableValuation[Taxable Homestead Exempt],TaxableValuation[Dist],$C219:$E219,TaxableValuation[Tif_NonTIF],$A$4))</f>
        <v>0</v>
      </c>
      <c r="U219" s="8">
        <f>SUMPRODUCT(SUMIFS(TaxableValuation[Taxable Net],TaxableValuation[Dist],$C219:$E219,TaxableValuation[Tif_NonTIF],$A$4))</f>
        <v>0</v>
      </c>
      <c r="V219" s="8">
        <f>SUMPRODUCT(SUMIFS(TaxableValuation[Taxable Gas &amp; Elec Utilities],TaxableValuation[Dist],$C219:$E219,TaxableValuation[Tif_NonTIF],$A$4))</f>
        <v>0</v>
      </c>
      <c r="W219" s="8">
        <f t="shared" si="3"/>
        <v>0</v>
      </c>
    </row>
    <row r="220" spans="1:23" x14ac:dyDescent="0.25">
      <c r="A220">
        <f>'Assessed Non-TIF_Combined'!A220</f>
        <v>2026</v>
      </c>
      <c r="B220" t="str">
        <f>'Assessed Non-TIF_Combined'!B220</f>
        <v>07</v>
      </c>
      <c r="C220" t="str">
        <f>'Assessed Non-TIF_Combined'!C220</f>
        <v>4788</v>
      </c>
      <c r="D220" t="str">
        <f>'Assessed Non-TIF_Combined'!D220</f>
        <v/>
      </c>
      <c r="E220" t="str">
        <f>'Assessed Non-TIF_Combined'!E220</f>
        <v/>
      </c>
      <c r="F220" t="str">
        <f>'Assessed Non-TIF_Combined'!F220</f>
        <v>4788</v>
      </c>
      <c r="G220" t="str">
        <f>'Assessed Non-TIF_Combined'!G220</f>
        <v>Northwood-Kensett</v>
      </c>
      <c r="H220" s="8">
        <f>SUMPRODUCT(SUMIFS(TaxableValuation[Taxable Residential],TaxableValuation[Dist],$C220:$E220,TaxableValuation[Tif_NonTIF],$A$4))</f>
        <v>6441749</v>
      </c>
      <c r="I220" s="8">
        <f>SUMPRODUCT(SUMIFS(TaxableValuation[Taxable Ag Land],TaxableValuation[Dist],$C220:$E220,TaxableValuation[Tif_NonTIF],$A$4))</f>
        <v>11</v>
      </c>
      <c r="J220" s="8">
        <f>SUMPRODUCT(SUMIFS(TaxableValuation[Taxable Ag Building],TaxableValuation[Dist],$C220:$E220,TaxableValuation[Tif_NonTIF],$A$4))</f>
        <v>1</v>
      </c>
      <c r="K220" s="8">
        <f>SUMPRODUCT(SUMIFS(TaxableValuation[Taxable Commercial],TaxableValuation[Dist],$C220:$E220,TaxableValuation[Tif_NonTIF],$A$4))</f>
        <v>1087896</v>
      </c>
      <c r="L220" s="8">
        <f>SUMPRODUCT(SUMIFS(TaxableValuation[Taxable Industrial],TaxableValuation[Dist],$C220:$E220,TaxableValuation[Tif_NonTIF],$A$4))</f>
        <v>84918426</v>
      </c>
      <c r="M220" s="8">
        <f>SUMPRODUCT(SUMIFS(TaxableValuation[Taxable Reserved],TaxableValuation[Dist],$C220:$E220,TaxableValuation[Tif_NonTIF],$A$4))</f>
        <v>0</v>
      </c>
      <c r="N220" s="8">
        <f>SUMPRODUCT(SUMIFS(TaxableValuation[Taxable Reserved2],TaxableValuation[Dist],$C220:$E220,TaxableValuation[Tif_NonTIF],$A$4))</f>
        <v>0</v>
      </c>
      <c r="O220" s="8">
        <f>SUMPRODUCT(SUMIFS(TaxableValuation[Taxable Railroads],TaxableValuation[Dist],$C220:$E220,TaxableValuation[Tif_NonTIF],$A$4))</f>
        <v>0</v>
      </c>
      <c r="P220" s="8">
        <f>SUMPRODUCT(SUMIFS(TaxableValuation[Taxable Utilities],TaxableValuation[Dist],$C220:$E220,TaxableValuation[Tif_NonTIF],$A$4))</f>
        <v>0</v>
      </c>
      <c r="Q220" s="8">
        <f>SUMPRODUCT(SUMIFS(TaxableValuation[Taxable Other],TaxableValuation[Dist],$C220:$E220,TaxableValuation[Tif_NonTIF],$A$4))</f>
        <v>0</v>
      </c>
      <c r="R220" s="8">
        <f>SUMPRODUCT(SUMIFS(TaxableValuation[Taxable Gross],TaxableValuation[Dist],$C220:$E220,TaxableValuation[Tif_NonTIF],$A$4))</f>
        <v>92448083</v>
      </c>
      <c r="S220" s="8">
        <f>SUMPRODUCT(SUMIFS(TaxableValuation[Taxable Military Exempt],TaxableValuation[Dist],$C220:$E220,TaxableValuation[Tif_NonTIF],$A$4))</f>
        <v>0</v>
      </c>
      <c r="T220" s="8">
        <f>SUMPRODUCT(SUMIFS(TaxableValuation[Taxable Homestead Exempt],TaxableValuation[Dist],$C220:$E220,TaxableValuation[Tif_NonTIF],$A$4))</f>
        <v>0</v>
      </c>
      <c r="U220" s="8">
        <f>SUMPRODUCT(SUMIFS(TaxableValuation[Taxable Net],TaxableValuation[Dist],$C220:$E220,TaxableValuation[Tif_NonTIF],$A$4))</f>
        <v>92448083</v>
      </c>
      <c r="V220" s="8">
        <f>SUMPRODUCT(SUMIFS(TaxableValuation[Taxable Gas &amp; Elec Utilities],TaxableValuation[Dist],$C220:$E220,TaxableValuation[Tif_NonTIF],$A$4))</f>
        <v>0</v>
      </c>
      <c r="W220" s="8">
        <f t="shared" si="3"/>
        <v>92448083</v>
      </c>
    </row>
    <row r="221" spans="1:23" x14ac:dyDescent="0.25">
      <c r="A221">
        <f>'Assessed Non-TIF_Combined'!A221</f>
        <v>2026</v>
      </c>
      <c r="B221" t="str">
        <f>'Assessed Non-TIF_Combined'!B221</f>
        <v>11</v>
      </c>
      <c r="C221" t="str">
        <f>'Assessed Non-TIF_Combined'!C221</f>
        <v>4797</v>
      </c>
      <c r="D221" t="str">
        <f>'Assessed Non-TIF_Combined'!D221</f>
        <v/>
      </c>
      <c r="E221" t="str">
        <f>'Assessed Non-TIF_Combined'!E221</f>
        <v/>
      </c>
      <c r="F221" t="str">
        <f>'Assessed Non-TIF_Combined'!F221</f>
        <v>4797</v>
      </c>
      <c r="G221" t="str">
        <f>'Assessed Non-TIF_Combined'!G221</f>
        <v>Norwalk</v>
      </c>
      <c r="H221" s="8">
        <f>SUMPRODUCT(SUMIFS(TaxableValuation[Taxable Residential],TaxableValuation[Dist],$C221:$E221,TaxableValuation[Tif_NonTIF],$A$4))</f>
        <v>19831841</v>
      </c>
      <c r="I221" s="8">
        <f>SUMPRODUCT(SUMIFS(TaxableValuation[Taxable Ag Land],TaxableValuation[Dist],$C221:$E221,TaxableValuation[Tif_NonTIF],$A$4))</f>
        <v>214350</v>
      </c>
      <c r="J221" s="8">
        <f>SUMPRODUCT(SUMIFS(TaxableValuation[Taxable Ag Building],TaxableValuation[Dist],$C221:$E221,TaxableValuation[Tif_NonTIF],$A$4))</f>
        <v>19245</v>
      </c>
      <c r="K221" s="8">
        <f>SUMPRODUCT(SUMIFS(TaxableValuation[Taxable Commercial],TaxableValuation[Dist],$C221:$E221,TaxableValuation[Tif_NonTIF],$A$4))</f>
        <v>59597302</v>
      </c>
      <c r="L221" s="8">
        <f>SUMPRODUCT(SUMIFS(TaxableValuation[Taxable Industrial],TaxableValuation[Dist],$C221:$E221,TaxableValuation[Tif_NonTIF],$A$4))</f>
        <v>318493221</v>
      </c>
      <c r="M221" s="8">
        <f>SUMPRODUCT(SUMIFS(TaxableValuation[Taxable Reserved],TaxableValuation[Dist],$C221:$E221,TaxableValuation[Tif_NonTIF],$A$4))</f>
        <v>0</v>
      </c>
      <c r="N221" s="8">
        <f>SUMPRODUCT(SUMIFS(TaxableValuation[Taxable Reserved2],TaxableValuation[Dist],$C221:$E221,TaxableValuation[Tif_NonTIF],$A$4))</f>
        <v>0</v>
      </c>
      <c r="O221" s="8">
        <f>SUMPRODUCT(SUMIFS(TaxableValuation[Taxable Railroads],TaxableValuation[Dist],$C221:$E221,TaxableValuation[Tif_NonTIF],$A$4))</f>
        <v>0</v>
      </c>
      <c r="P221" s="8">
        <f>SUMPRODUCT(SUMIFS(TaxableValuation[Taxable Utilities],TaxableValuation[Dist],$C221:$E221,TaxableValuation[Tif_NonTIF],$A$4))</f>
        <v>0</v>
      </c>
      <c r="Q221" s="8">
        <f>SUMPRODUCT(SUMIFS(TaxableValuation[Taxable Other],TaxableValuation[Dist],$C221:$E221,TaxableValuation[Tif_NonTIF],$A$4))</f>
        <v>0</v>
      </c>
      <c r="R221" s="8">
        <f>SUMPRODUCT(SUMIFS(TaxableValuation[Taxable Gross],TaxableValuation[Dist],$C221:$E221,TaxableValuation[Tif_NonTIF],$A$4))</f>
        <v>398155959</v>
      </c>
      <c r="S221" s="8">
        <f>SUMPRODUCT(SUMIFS(TaxableValuation[Taxable Military Exempt],TaxableValuation[Dist],$C221:$E221,TaxableValuation[Tif_NonTIF],$A$4))</f>
        <v>8000</v>
      </c>
      <c r="T221" s="8">
        <f>SUMPRODUCT(SUMIFS(TaxableValuation[Taxable Homestead Exempt],TaxableValuation[Dist],$C221:$E221,TaxableValuation[Tif_NonTIF],$A$4))</f>
        <v>45500</v>
      </c>
      <c r="U221" s="8">
        <f>SUMPRODUCT(SUMIFS(TaxableValuation[Taxable Net],TaxableValuation[Dist],$C221:$E221,TaxableValuation[Tif_NonTIF],$A$4))</f>
        <v>398102459</v>
      </c>
      <c r="V221" s="8">
        <f>SUMPRODUCT(SUMIFS(TaxableValuation[Taxable Gas &amp; Elec Utilities],TaxableValuation[Dist],$C221:$E221,TaxableValuation[Tif_NonTIF],$A$4))</f>
        <v>0</v>
      </c>
      <c r="W221" s="8">
        <f t="shared" si="3"/>
        <v>398102459</v>
      </c>
    </row>
    <row r="222" spans="1:23" x14ac:dyDescent="0.25">
      <c r="A222">
        <f>'Assessed Non-TIF_Combined'!A222</f>
        <v>2026</v>
      </c>
      <c r="B222" t="str">
        <f>'Assessed Non-TIF_Combined'!B222</f>
        <v>12</v>
      </c>
      <c r="C222" t="str">
        <f>'Assessed Non-TIF_Combined'!C222</f>
        <v>4860</v>
      </c>
      <c r="D222" t="str">
        <f>'Assessed Non-TIF_Combined'!D222</f>
        <v/>
      </c>
      <c r="E222" t="str">
        <f>'Assessed Non-TIF_Combined'!E222</f>
        <v/>
      </c>
      <c r="F222" t="str">
        <f>'Assessed Non-TIF_Combined'!F222</f>
        <v>4860</v>
      </c>
      <c r="G222" t="str">
        <f>'Assessed Non-TIF_Combined'!G222</f>
        <v>Odebolt Arthur Battle Creek Ida Grove</v>
      </c>
      <c r="H222" s="8">
        <f>SUMPRODUCT(SUMIFS(TaxableValuation[Taxable Residential],TaxableValuation[Dist],$C222:$E222,TaxableValuation[Tif_NonTIF],$A$4))</f>
        <v>2294796</v>
      </c>
      <c r="I222" s="8">
        <f>SUMPRODUCT(SUMIFS(TaxableValuation[Taxable Ag Land],TaxableValuation[Dist],$C222:$E222,TaxableValuation[Tif_NonTIF],$A$4))</f>
        <v>0</v>
      </c>
      <c r="J222" s="8">
        <f>SUMPRODUCT(SUMIFS(TaxableValuation[Taxable Ag Building],TaxableValuation[Dist],$C222:$E222,TaxableValuation[Tif_NonTIF],$A$4))</f>
        <v>0</v>
      </c>
      <c r="K222" s="8">
        <f>SUMPRODUCT(SUMIFS(TaxableValuation[Taxable Commercial],TaxableValuation[Dist],$C222:$E222,TaxableValuation[Tif_NonTIF],$A$4))</f>
        <v>6071121</v>
      </c>
      <c r="L222" s="8">
        <f>SUMPRODUCT(SUMIFS(TaxableValuation[Taxable Industrial],TaxableValuation[Dist],$C222:$E222,TaxableValuation[Tif_NonTIF],$A$4))</f>
        <v>181329341</v>
      </c>
      <c r="M222" s="8">
        <f>SUMPRODUCT(SUMIFS(TaxableValuation[Taxable Reserved],TaxableValuation[Dist],$C222:$E222,TaxableValuation[Tif_NonTIF],$A$4))</f>
        <v>0</v>
      </c>
      <c r="N222" s="8">
        <f>SUMPRODUCT(SUMIFS(TaxableValuation[Taxable Reserved2],TaxableValuation[Dist],$C222:$E222,TaxableValuation[Tif_NonTIF],$A$4))</f>
        <v>0</v>
      </c>
      <c r="O222" s="8">
        <f>SUMPRODUCT(SUMIFS(TaxableValuation[Taxable Railroads],TaxableValuation[Dist],$C222:$E222,TaxableValuation[Tif_NonTIF],$A$4))</f>
        <v>0</v>
      </c>
      <c r="P222" s="8">
        <f>SUMPRODUCT(SUMIFS(TaxableValuation[Taxable Utilities],TaxableValuation[Dist],$C222:$E222,TaxableValuation[Tif_NonTIF],$A$4))</f>
        <v>0</v>
      </c>
      <c r="Q222" s="8">
        <f>SUMPRODUCT(SUMIFS(TaxableValuation[Taxable Other],TaxableValuation[Dist],$C222:$E222,TaxableValuation[Tif_NonTIF],$A$4))</f>
        <v>0</v>
      </c>
      <c r="R222" s="8">
        <f>SUMPRODUCT(SUMIFS(TaxableValuation[Taxable Gross],TaxableValuation[Dist],$C222:$E222,TaxableValuation[Tif_NonTIF],$A$4))</f>
        <v>189695258</v>
      </c>
      <c r="S222" s="8">
        <f>SUMPRODUCT(SUMIFS(TaxableValuation[Taxable Military Exempt],TaxableValuation[Dist],$C222:$E222,TaxableValuation[Tif_NonTIF],$A$4))</f>
        <v>0</v>
      </c>
      <c r="T222" s="8">
        <f>SUMPRODUCT(SUMIFS(TaxableValuation[Taxable Homestead Exempt],TaxableValuation[Dist],$C222:$E222,TaxableValuation[Tif_NonTIF],$A$4))</f>
        <v>0</v>
      </c>
      <c r="U222" s="8">
        <f>SUMPRODUCT(SUMIFS(TaxableValuation[Taxable Net],TaxableValuation[Dist],$C222:$E222,TaxableValuation[Tif_NonTIF],$A$4))</f>
        <v>189695258</v>
      </c>
      <c r="V222" s="8">
        <f>SUMPRODUCT(SUMIFS(TaxableValuation[Taxable Gas &amp; Elec Utilities],TaxableValuation[Dist],$C222:$E222,TaxableValuation[Tif_NonTIF],$A$4))</f>
        <v>0</v>
      </c>
      <c r="W222" s="8">
        <f t="shared" si="3"/>
        <v>189695258</v>
      </c>
    </row>
    <row r="223" spans="1:23" x14ac:dyDescent="0.25">
      <c r="A223">
        <f>'Assessed Non-TIF_Combined'!A223</f>
        <v>2026</v>
      </c>
      <c r="B223" t="str">
        <f>'Assessed Non-TIF_Combined'!B223</f>
        <v>01</v>
      </c>
      <c r="C223" t="str">
        <f>'Assessed Non-TIF_Combined'!C223</f>
        <v>4869</v>
      </c>
      <c r="D223" t="str">
        <f>'Assessed Non-TIF_Combined'!D223</f>
        <v/>
      </c>
      <c r="E223" t="str">
        <f>'Assessed Non-TIF_Combined'!E223</f>
        <v/>
      </c>
      <c r="F223" t="str">
        <f>'Assessed Non-TIF_Combined'!F223</f>
        <v>4869</v>
      </c>
      <c r="G223" t="str">
        <f>'Assessed Non-TIF_Combined'!G223</f>
        <v>Oelwein</v>
      </c>
      <c r="H223" s="8">
        <f>SUMPRODUCT(SUMIFS(TaxableValuation[Taxable Residential],TaxableValuation[Dist],$C223:$E223,TaxableValuation[Tif_NonTIF],$A$4))</f>
        <v>497296</v>
      </c>
      <c r="I223" s="8">
        <f>SUMPRODUCT(SUMIFS(TaxableValuation[Taxable Ag Land],TaxableValuation[Dist],$C223:$E223,TaxableValuation[Tif_NonTIF],$A$4))</f>
        <v>0</v>
      </c>
      <c r="J223" s="8">
        <f>SUMPRODUCT(SUMIFS(TaxableValuation[Taxable Ag Building],TaxableValuation[Dist],$C223:$E223,TaxableValuation[Tif_NonTIF],$A$4))</f>
        <v>0</v>
      </c>
      <c r="K223" s="8">
        <f>SUMPRODUCT(SUMIFS(TaxableValuation[Taxable Commercial],TaxableValuation[Dist],$C223:$E223,TaxableValuation[Tif_NonTIF],$A$4))</f>
        <v>6678999</v>
      </c>
      <c r="L223" s="8">
        <f>SUMPRODUCT(SUMIFS(TaxableValuation[Taxable Industrial],TaxableValuation[Dist],$C223:$E223,TaxableValuation[Tif_NonTIF],$A$4))</f>
        <v>22571667</v>
      </c>
      <c r="M223" s="8">
        <f>SUMPRODUCT(SUMIFS(TaxableValuation[Taxable Reserved],TaxableValuation[Dist],$C223:$E223,TaxableValuation[Tif_NonTIF],$A$4))</f>
        <v>0</v>
      </c>
      <c r="N223" s="8">
        <f>SUMPRODUCT(SUMIFS(TaxableValuation[Taxable Reserved2],TaxableValuation[Dist],$C223:$E223,TaxableValuation[Tif_NonTIF],$A$4))</f>
        <v>0</v>
      </c>
      <c r="O223" s="8">
        <f>SUMPRODUCT(SUMIFS(TaxableValuation[Taxable Railroads],TaxableValuation[Dist],$C223:$E223,TaxableValuation[Tif_NonTIF],$A$4))</f>
        <v>0</v>
      </c>
      <c r="P223" s="8">
        <f>SUMPRODUCT(SUMIFS(TaxableValuation[Taxable Utilities],TaxableValuation[Dist],$C223:$E223,TaxableValuation[Tif_NonTIF],$A$4))</f>
        <v>0</v>
      </c>
      <c r="Q223" s="8">
        <f>SUMPRODUCT(SUMIFS(TaxableValuation[Taxable Other],TaxableValuation[Dist],$C223:$E223,TaxableValuation[Tif_NonTIF],$A$4))</f>
        <v>0</v>
      </c>
      <c r="R223" s="8">
        <f>SUMPRODUCT(SUMIFS(TaxableValuation[Taxable Gross],TaxableValuation[Dist],$C223:$E223,TaxableValuation[Tif_NonTIF],$A$4))</f>
        <v>29747962</v>
      </c>
      <c r="S223" s="8">
        <f>SUMPRODUCT(SUMIFS(TaxableValuation[Taxable Military Exempt],TaxableValuation[Dist],$C223:$E223,TaxableValuation[Tif_NonTIF],$A$4))</f>
        <v>0</v>
      </c>
      <c r="T223" s="8">
        <f>SUMPRODUCT(SUMIFS(TaxableValuation[Taxable Homestead Exempt],TaxableValuation[Dist],$C223:$E223,TaxableValuation[Tif_NonTIF],$A$4))</f>
        <v>0</v>
      </c>
      <c r="U223" s="8">
        <f>SUMPRODUCT(SUMIFS(TaxableValuation[Taxable Net],TaxableValuation[Dist],$C223:$E223,TaxableValuation[Tif_NonTIF],$A$4))</f>
        <v>29747962</v>
      </c>
      <c r="V223" s="8">
        <f>SUMPRODUCT(SUMIFS(TaxableValuation[Taxable Gas &amp; Elec Utilities],TaxableValuation[Dist],$C223:$E223,TaxableValuation[Tif_NonTIF],$A$4))</f>
        <v>0</v>
      </c>
      <c r="W223" s="8">
        <f t="shared" si="3"/>
        <v>29747962</v>
      </c>
    </row>
    <row r="224" spans="1:23" x14ac:dyDescent="0.25">
      <c r="A224">
        <f>'Assessed Non-TIF_Combined'!A224</f>
        <v>2026</v>
      </c>
      <c r="B224" t="str">
        <f>'Assessed Non-TIF_Combined'!B224</f>
        <v>11</v>
      </c>
      <c r="C224" t="str">
        <f>'Assessed Non-TIF_Combined'!C224</f>
        <v>4878</v>
      </c>
      <c r="D224" t="str">
        <f>'Assessed Non-TIF_Combined'!D224</f>
        <v/>
      </c>
      <c r="E224" t="str">
        <f>'Assessed Non-TIF_Combined'!E224</f>
        <v/>
      </c>
      <c r="F224" t="str">
        <f>'Assessed Non-TIF_Combined'!F224</f>
        <v>4878</v>
      </c>
      <c r="G224" t="str">
        <f>'Assessed Non-TIF_Combined'!G224</f>
        <v>Ogden</v>
      </c>
      <c r="H224" s="8">
        <f>SUMPRODUCT(SUMIFS(TaxableValuation[Taxable Residential],TaxableValuation[Dist],$C224:$E224,TaxableValuation[Tif_NonTIF],$A$4))</f>
        <v>106655</v>
      </c>
      <c r="I224" s="8">
        <f>SUMPRODUCT(SUMIFS(TaxableValuation[Taxable Ag Land],TaxableValuation[Dist],$C224:$E224,TaxableValuation[Tif_NonTIF],$A$4))</f>
        <v>0</v>
      </c>
      <c r="J224" s="8">
        <f>SUMPRODUCT(SUMIFS(TaxableValuation[Taxable Ag Building],TaxableValuation[Dist],$C224:$E224,TaxableValuation[Tif_NonTIF],$A$4))</f>
        <v>0</v>
      </c>
      <c r="K224" s="8">
        <f>SUMPRODUCT(SUMIFS(TaxableValuation[Taxable Commercial],TaxableValuation[Dist],$C224:$E224,TaxableValuation[Tif_NonTIF],$A$4))</f>
        <v>825021</v>
      </c>
      <c r="L224" s="8">
        <f>SUMPRODUCT(SUMIFS(TaxableValuation[Taxable Industrial],TaxableValuation[Dist],$C224:$E224,TaxableValuation[Tif_NonTIF],$A$4))</f>
        <v>0</v>
      </c>
      <c r="M224" s="8">
        <f>SUMPRODUCT(SUMIFS(TaxableValuation[Taxable Reserved],TaxableValuation[Dist],$C224:$E224,TaxableValuation[Tif_NonTIF],$A$4))</f>
        <v>0</v>
      </c>
      <c r="N224" s="8">
        <f>SUMPRODUCT(SUMIFS(TaxableValuation[Taxable Reserved2],TaxableValuation[Dist],$C224:$E224,TaxableValuation[Tif_NonTIF],$A$4))</f>
        <v>0</v>
      </c>
      <c r="O224" s="8">
        <f>SUMPRODUCT(SUMIFS(TaxableValuation[Taxable Railroads],TaxableValuation[Dist],$C224:$E224,TaxableValuation[Tif_NonTIF],$A$4))</f>
        <v>0</v>
      </c>
      <c r="P224" s="8">
        <f>SUMPRODUCT(SUMIFS(TaxableValuation[Taxable Utilities],TaxableValuation[Dist],$C224:$E224,TaxableValuation[Tif_NonTIF],$A$4))</f>
        <v>0</v>
      </c>
      <c r="Q224" s="8">
        <f>SUMPRODUCT(SUMIFS(TaxableValuation[Taxable Other],TaxableValuation[Dist],$C224:$E224,TaxableValuation[Tif_NonTIF],$A$4))</f>
        <v>0</v>
      </c>
      <c r="R224" s="8">
        <f>SUMPRODUCT(SUMIFS(TaxableValuation[Taxable Gross],TaxableValuation[Dist],$C224:$E224,TaxableValuation[Tif_NonTIF],$A$4))</f>
        <v>931676</v>
      </c>
      <c r="S224" s="8">
        <f>SUMPRODUCT(SUMIFS(TaxableValuation[Taxable Military Exempt],TaxableValuation[Dist],$C224:$E224,TaxableValuation[Tif_NonTIF],$A$4))</f>
        <v>0</v>
      </c>
      <c r="T224" s="8">
        <f>SUMPRODUCT(SUMIFS(TaxableValuation[Taxable Homestead Exempt],TaxableValuation[Dist],$C224:$E224,TaxableValuation[Tif_NonTIF],$A$4))</f>
        <v>0</v>
      </c>
      <c r="U224" s="8">
        <f>SUMPRODUCT(SUMIFS(TaxableValuation[Taxable Net],TaxableValuation[Dist],$C224:$E224,TaxableValuation[Tif_NonTIF],$A$4))</f>
        <v>931676</v>
      </c>
      <c r="V224" s="8">
        <f>SUMPRODUCT(SUMIFS(TaxableValuation[Taxable Gas &amp; Elec Utilities],TaxableValuation[Dist],$C224:$E224,TaxableValuation[Tif_NonTIF],$A$4))</f>
        <v>0</v>
      </c>
      <c r="W224" s="8">
        <f t="shared" si="3"/>
        <v>931676</v>
      </c>
    </row>
    <row r="225" spans="1:23" x14ac:dyDescent="0.25">
      <c r="A225">
        <f>'Assessed Non-TIF_Combined'!A225</f>
        <v>2026</v>
      </c>
      <c r="B225" t="str">
        <f>'Assessed Non-TIF_Combined'!B225</f>
        <v>05</v>
      </c>
      <c r="C225" t="str">
        <f>'Assessed Non-TIF_Combined'!C225</f>
        <v>4890</v>
      </c>
      <c r="D225" t="str">
        <f>'Assessed Non-TIF_Combined'!D225</f>
        <v/>
      </c>
      <c r="E225" t="str">
        <f>'Assessed Non-TIF_Combined'!E225</f>
        <v/>
      </c>
      <c r="F225" t="str">
        <f>'Assessed Non-TIF_Combined'!F225</f>
        <v>4890</v>
      </c>
      <c r="G225" t="str">
        <f>'Assessed Non-TIF_Combined'!G225</f>
        <v>Okoboji</v>
      </c>
      <c r="H225" s="8">
        <f>SUMPRODUCT(SUMIFS(TaxableValuation[Taxable Residential],TaxableValuation[Dist],$C225:$E225,TaxableValuation[Tif_NonTIF],$A$4))</f>
        <v>64602478</v>
      </c>
      <c r="I225" s="8">
        <f>SUMPRODUCT(SUMIFS(TaxableValuation[Taxable Ag Land],TaxableValuation[Dist],$C225:$E225,TaxableValuation[Tif_NonTIF],$A$4))</f>
        <v>0</v>
      </c>
      <c r="J225" s="8">
        <f>SUMPRODUCT(SUMIFS(TaxableValuation[Taxable Ag Building],TaxableValuation[Dist],$C225:$E225,TaxableValuation[Tif_NonTIF],$A$4))</f>
        <v>0</v>
      </c>
      <c r="K225" s="8">
        <f>SUMPRODUCT(SUMIFS(TaxableValuation[Taxable Commercial],TaxableValuation[Dist],$C225:$E225,TaxableValuation[Tif_NonTIF],$A$4))</f>
        <v>39729920</v>
      </c>
      <c r="L225" s="8">
        <f>SUMPRODUCT(SUMIFS(TaxableValuation[Taxable Industrial],TaxableValuation[Dist],$C225:$E225,TaxableValuation[Tif_NonTIF],$A$4))</f>
        <v>5465017</v>
      </c>
      <c r="M225" s="8">
        <f>SUMPRODUCT(SUMIFS(TaxableValuation[Taxable Reserved],TaxableValuation[Dist],$C225:$E225,TaxableValuation[Tif_NonTIF],$A$4))</f>
        <v>0</v>
      </c>
      <c r="N225" s="8">
        <f>SUMPRODUCT(SUMIFS(TaxableValuation[Taxable Reserved2],TaxableValuation[Dist],$C225:$E225,TaxableValuation[Tif_NonTIF],$A$4))</f>
        <v>0</v>
      </c>
      <c r="O225" s="8">
        <f>SUMPRODUCT(SUMIFS(TaxableValuation[Taxable Railroads],TaxableValuation[Dist],$C225:$E225,TaxableValuation[Tif_NonTIF],$A$4))</f>
        <v>0</v>
      </c>
      <c r="P225" s="8">
        <f>SUMPRODUCT(SUMIFS(TaxableValuation[Taxable Utilities],TaxableValuation[Dist],$C225:$E225,TaxableValuation[Tif_NonTIF],$A$4))</f>
        <v>0</v>
      </c>
      <c r="Q225" s="8">
        <f>SUMPRODUCT(SUMIFS(TaxableValuation[Taxable Other],TaxableValuation[Dist],$C225:$E225,TaxableValuation[Tif_NonTIF],$A$4))</f>
        <v>0</v>
      </c>
      <c r="R225" s="8">
        <f>SUMPRODUCT(SUMIFS(TaxableValuation[Taxable Gross],TaxableValuation[Dist],$C225:$E225,TaxableValuation[Tif_NonTIF],$A$4))</f>
        <v>109797415</v>
      </c>
      <c r="S225" s="8">
        <f>SUMPRODUCT(SUMIFS(TaxableValuation[Taxable Military Exempt],TaxableValuation[Dist],$C225:$E225,TaxableValuation[Tif_NonTIF],$A$4))</f>
        <v>76000</v>
      </c>
      <c r="T225" s="8">
        <f>SUMPRODUCT(SUMIFS(TaxableValuation[Taxable Homestead Exempt],TaxableValuation[Dist],$C225:$E225,TaxableValuation[Tif_NonTIF],$A$4))</f>
        <v>266500</v>
      </c>
      <c r="U225" s="8">
        <f>SUMPRODUCT(SUMIFS(TaxableValuation[Taxable Net],TaxableValuation[Dist],$C225:$E225,TaxableValuation[Tif_NonTIF],$A$4))</f>
        <v>109454915</v>
      </c>
      <c r="V225" s="8">
        <f>SUMPRODUCT(SUMIFS(TaxableValuation[Taxable Gas &amp; Elec Utilities],TaxableValuation[Dist],$C225:$E225,TaxableValuation[Tif_NonTIF],$A$4))</f>
        <v>0</v>
      </c>
      <c r="W225" s="8">
        <f t="shared" si="3"/>
        <v>109454915</v>
      </c>
    </row>
    <row r="226" spans="1:23" x14ac:dyDescent="0.25">
      <c r="A226">
        <f>'Assessed Non-TIF_Combined'!A226</f>
        <v>2026</v>
      </c>
      <c r="B226" t="str">
        <f>'Assessed Non-TIF_Combined'!B226</f>
        <v>10</v>
      </c>
      <c r="C226" t="str">
        <f>'Assessed Non-TIF_Combined'!C226</f>
        <v>4905</v>
      </c>
      <c r="D226" t="str">
        <f>'Assessed Non-TIF_Combined'!D226</f>
        <v/>
      </c>
      <c r="E226" t="str">
        <f>'Assessed Non-TIF_Combined'!E226</f>
        <v/>
      </c>
      <c r="F226" t="str">
        <f>'Assessed Non-TIF_Combined'!F226</f>
        <v>4905</v>
      </c>
      <c r="G226" t="str">
        <f>'Assessed Non-TIF_Combined'!G226</f>
        <v>Olin</v>
      </c>
      <c r="H226" s="8">
        <f>SUMPRODUCT(SUMIFS(TaxableValuation[Taxable Residential],TaxableValuation[Dist],$C226:$E226,TaxableValuation[Tif_NonTIF],$A$4))</f>
        <v>0</v>
      </c>
      <c r="I226" s="8">
        <f>SUMPRODUCT(SUMIFS(TaxableValuation[Taxable Ag Land],TaxableValuation[Dist],$C226:$E226,TaxableValuation[Tif_NonTIF],$A$4))</f>
        <v>0</v>
      </c>
      <c r="J226" s="8">
        <f>SUMPRODUCT(SUMIFS(TaxableValuation[Taxable Ag Building],TaxableValuation[Dist],$C226:$E226,TaxableValuation[Tif_NonTIF],$A$4))</f>
        <v>0</v>
      </c>
      <c r="K226" s="8">
        <f>SUMPRODUCT(SUMIFS(TaxableValuation[Taxable Commercial],TaxableValuation[Dist],$C226:$E226,TaxableValuation[Tif_NonTIF],$A$4))</f>
        <v>0</v>
      </c>
      <c r="L226" s="8">
        <f>SUMPRODUCT(SUMIFS(TaxableValuation[Taxable Industrial],TaxableValuation[Dist],$C226:$E226,TaxableValuation[Tif_NonTIF],$A$4))</f>
        <v>0</v>
      </c>
      <c r="M226" s="8">
        <f>SUMPRODUCT(SUMIFS(TaxableValuation[Taxable Reserved],TaxableValuation[Dist],$C226:$E226,TaxableValuation[Tif_NonTIF],$A$4))</f>
        <v>0</v>
      </c>
      <c r="N226" s="8">
        <f>SUMPRODUCT(SUMIFS(TaxableValuation[Taxable Reserved2],TaxableValuation[Dist],$C226:$E226,TaxableValuation[Tif_NonTIF],$A$4))</f>
        <v>0</v>
      </c>
      <c r="O226" s="8">
        <f>SUMPRODUCT(SUMIFS(TaxableValuation[Taxable Railroads],TaxableValuation[Dist],$C226:$E226,TaxableValuation[Tif_NonTIF],$A$4))</f>
        <v>0</v>
      </c>
      <c r="P226" s="8">
        <f>SUMPRODUCT(SUMIFS(TaxableValuation[Taxable Utilities],TaxableValuation[Dist],$C226:$E226,TaxableValuation[Tif_NonTIF],$A$4))</f>
        <v>0</v>
      </c>
      <c r="Q226" s="8">
        <f>SUMPRODUCT(SUMIFS(TaxableValuation[Taxable Other],TaxableValuation[Dist],$C226:$E226,TaxableValuation[Tif_NonTIF],$A$4))</f>
        <v>0</v>
      </c>
      <c r="R226" s="8">
        <f>SUMPRODUCT(SUMIFS(TaxableValuation[Taxable Gross],TaxableValuation[Dist],$C226:$E226,TaxableValuation[Tif_NonTIF],$A$4))</f>
        <v>0</v>
      </c>
      <c r="S226" s="8">
        <f>SUMPRODUCT(SUMIFS(TaxableValuation[Taxable Military Exempt],TaxableValuation[Dist],$C226:$E226,TaxableValuation[Tif_NonTIF],$A$4))</f>
        <v>0</v>
      </c>
      <c r="T226" s="8">
        <f>SUMPRODUCT(SUMIFS(TaxableValuation[Taxable Homestead Exempt],TaxableValuation[Dist],$C226:$E226,TaxableValuation[Tif_NonTIF],$A$4))</f>
        <v>0</v>
      </c>
      <c r="U226" s="8">
        <f>SUMPRODUCT(SUMIFS(TaxableValuation[Taxable Net],TaxableValuation[Dist],$C226:$E226,TaxableValuation[Tif_NonTIF],$A$4))</f>
        <v>0</v>
      </c>
      <c r="V226" s="8">
        <f>SUMPRODUCT(SUMIFS(TaxableValuation[Taxable Gas &amp; Elec Utilities],TaxableValuation[Dist],$C226:$E226,TaxableValuation[Tif_NonTIF],$A$4))</f>
        <v>0</v>
      </c>
      <c r="W226" s="8">
        <f t="shared" si="3"/>
        <v>0</v>
      </c>
    </row>
    <row r="227" spans="1:23" x14ac:dyDescent="0.25">
      <c r="A227">
        <f>'Assessed Non-TIF_Combined'!A227</f>
        <v>2026</v>
      </c>
      <c r="B227" t="str">
        <f>'Assessed Non-TIF_Combined'!B227</f>
        <v>13</v>
      </c>
      <c r="C227" t="str">
        <f>'Assessed Non-TIF_Combined'!C227</f>
        <v>4978</v>
      </c>
      <c r="D227" t="str">
        <f>'Assessed Non-TIF_Combined'!D227</f>
        <v/>
      </c>
      <c r="E227" t="str">
        <f>'Assessed Non-TIF_Combined'!E227</f>
        <v/>
      </c>
      <c r="F227" t="str">
        <f>'Assessed Non-TIF_Combined'!F227</f>
        <v>4978</v>
      </c>
      <c r="G227" t="str">
        <f>'Assessed Non-TIF_Combined'!G227</f>
        <v>Orient-Macksburg</v>
      </c>
      <c r="H227" s="8">
        <f>SUMPRODUCT(SUMIFS(TaxableValuation[Taxable Residential],TaxableValuation[Dist],$C227:$E227,TaxableValuation[Tif_NonTIF],$A$4))</f>
        <v>0</v>
      </c>
      <c r="I227" s="8">
        <f>SUMPRODUCT(SUMIFS(TaxableValuation[Taxable Ag Land],TaxableValuation[Dist],$C227:$E227,TaxableValuation[Tif_NonTIF],$A$4))</f>
        <v>0</v>
      </c>
      <c r="J227" s="8">
        <f>SUMPRODUCT(SUMIFS(TaxableValuation[Taxable Ag Building],TaxableValuation[Dist],$C227:$E227,TaxableValuation[Tif_NonTIF],$A$4))</f>
        <v>0</v>
      </c>
      <c r="K227" s="8">
        <f>SUMPRODUCT(SUMIFS(TaxableValuation[Taxable Commercial],TaxableValuation[Dist],$C227:$E227,TaxableValuation[Tif_NonTIF],$A$4))</f>
        <v>0</v>
      </c>
      <c r="L227" s="8">
        <f>SUMPRODUCT(SUMIFS(TaxableValuation[Taxable Industrial],TaxableValuation[Dist],$C227:$E227,TaxableValuation[Tif_NonTIF],$A$4))</f>
        <v>129074801</v>
      </c>
      <c r="M227" s="8">
        <f>SUMPRODUCT(SUMIFS(TaxableValuation[Taxable Reserved],TaxableValuation[Dist],$C227:$E227,TaxableValuation[Tif_NonTIF],$A$4))</f>
        <v>0</v>
      </c>
      <c r="N227" s="8">
        <f>SUMPRODUCT(SUMIFS(TaxableValuation[Taxable Reserved2],TaxableValuation[Dist],$C227:$E227,TaxableValuation[Tif_NonTIF],$A$4))</f>
        <v>0</v>
      </c>
      <c r="O227" s="8">
        <f>SUMPRODUCT(SUMIFS(TaxableValuation[Taxable Railroads],TaxableValuation[Dist],$C227:$E227,TaxableValuation[Tif_NonTIF],$A$4))</f>
        <v>0</v>
      </c>
      <c r="P227" s="8">
        <f>SUMPRODUCT(SUMIFS(TaxableValuation[Taxable Utilities],TaxableValuation[Dist],$C227:$E227,TaxableValuation[Tif_NonTIF],$A$4))</f>
        <v>0</v>
      </c>
      <c r="Q227" s="8">
        <f>SUMPRODUCT(SUMIFS(TaxableValuation[Taxable Other],TaxableValuation[Dist],$C227:$E227,TaxableValuation[Tif_NonTIF],$A$4))</f>
        <v>0</v>
      </c>
      <c r="R227" s="8">
        <f>SUMPRODUCT(SUMIFS(TaxableValuation[Taxable Gross],TaxableValuation[Dist],$C227:$E227,TaxableValuation[Tif_NonTIF],$A$4))</f>
        <v>129074801</v>
      </c>
      <c r="S227" s="8">
        <f>SUMPRODUCT(SUMIFS(TaxableValuation[Taxable Military Exempt],TaxableValuation[Dist],$C227:$E227,TaxableValuation[Tif_NonTIF],$A$4))</f>
        <v>0</v>
      </c>
      <c r="T227" s="8">
        <f>SUMPRODUCT(SUMIFS(TaxableValuation[Taxable Homestead Exempt],TaxableValuation[Dist],$C227:$E227,TaxableValuation[Tif_NonTIF],$A$4))</f>
        <v>0</v>
      </c>
      <c r="U227" s="8">
        <f>SUMPRODUCT(SUMIFS(TaxableValuation[Taxable Net],TaxableValuation[Dist],$C227:$E227,TaxableValuation[Tif_NonTIF],$A$4))</f>
        <v>129074801</v>
      </c>
      <c r="V227" s="8">
        <f>SUMPRODUCT(SUMIFS(TaxableValuation[Taxable Gas &amp; Elec Utilities],TaxableValuation[Dist],$C227:$E227,TaxableValuation[Tif_NonTIF],$A$4))</f>
        <v>0</v>
      </c>
      <c r="W227" s="8">
        <f t="shared" si="3"/>
        <v>129074801</v>
      </c>
    </row>
    <row r="228" spans="1:23" x14ac:dyDescent="0.25">
      <c r="A228">
        <f>'Assessed Non-TIF_Combined'!A228</f>
        <v>2026</v>
      </c>
      <c r="B228" t="str">
        <f>'Assessed Non-TIF_Combined'!B228</f>
        <v>07</v>
      </c>
      <c r="C228" t="str">
        <f>'Assessed Non-TIF_Combined'!C228</f>
        <v>4995</v>
      </c>
      <c r="D228" t="str">
        <f>'Assessed Non-TIF_Combined'!D228</f>
        <v/>
      </c>
      <c r="E228" t="str">
        <f>'Assessed Non-TIF_Combined'!E228</f>
        <v/>
      </c>
      <c r="F228" t="str">
        <f>'Assessed Non-TIF_Combined'!F228</f>
        <v>4995</v>
      </c>
      <c r="G228" t="str">
        <f>'Assessed Non-TIF_Combined'!G228</f>
        <v>Osage</v>
      </c>
      <c r="H228" s="8">
        <f>SUMPRODUCT(SUMIFS(TaxableValuation[Taxable Residential],TaxableValuation[Dist],$C228:$E228,TaxableValuation[Tif_NonTIF],$A$4))</f>
        <v>8777608</v>
      </c>
      <c r="I228" s="8">
        <f>SUMPRODUCT(SUMIFS(TaxableValuation[Taxable Ag Land],TaxableValuation[Dist],$C228:$E228,TaxableValuation[Tif_NonTIF],$A$4))</f>
        <v>67111</v>
      </c>
      <c r="J228" s="8">
        <f>SUMPRODUCT(SUMIFS(TaxableValuation[Taxable Ag Building],TaxableValuation[Dist],$C228:$E228,TaxableValuation[Tif_NonTIF],$A$4))</f>
        <v>0</v>
      </c>
      <c r="K228" s="8">
        <f>SUMPRODUCT(SUMIFS(TaxableValuation[Taxable Commercial],TaxableValuation[Dist],$C228:$E228,TaxableValuation[Tif_NonTIF],$A$4))</f>
        <v>27267645</v>
      </c>
      <c r="L228" s="8">
        <f>SUMPRODUCT(SUMIFS(TaxableValuation[Taxable Industrial],TaxableValuation[Dist],$C228:$E228,TaxableValuation[Tif_NonTIF],$A$4))</f>
        <v>36476456</v>
      </c>
      <c r="M228" s="8">
        <f>SUMPRODUCT(SUMIFS(TaxableValuation[Taxable Reserved],TaxableValuation[Dist],$C228:$E228,TaxableValuation[Tif_NonTIF],$A$4))</f>
        <v>0</v>
      </c>
      <c r="N228" s="8">
        <f>SUMPRODUCT(SUMIFS(TaxableValuation[Taxable Reserved2],TaxableValuation[Dist],$C228:$E228,TaxableValuation[Tif_NonTIF],$A$4))</f>
        <v>0</v>
      </c>
      <c r="O228" s="8">
        <f>SUMPRODUCT(SUMIFS(TaxableValuation[Taxable Railroads],TaxableValuation[Dist],$C228:$E228,TaxableValuation[Tif_NonTIF],$A$4))</f>
        <v>0</v>
      </c>
      <c r="P228" s="8">
        <f>SUMPRODUCT(SUMIFS(TaxableValuation[Taxable Utilities],TaxableValuation[Dist],$C228:$E228,TaxableValuation[Tif_NonTIF],$A$4))</f>
        <v>0</v>
      </c>
      <c r="Q228" s="8">
        <f>SUMPRODUCT(SUMIFS(TaxableValuation[Taxable Other],TaxableValuation[Dist],$C228:$E228,TaxableValuation[Tif_NonTIF],$A$4))</f>
        <v>0</v>
      </c>
      <c r="R228" s="8">
        <f>SUMPRODUCT(SUMIFS(TaxableValuation[Taxable Gross],TaxableValuation[Dist],$C228:$E228,TaxableValuation[Tif_NonTIF],$A$4))</f>
        <v>72588820</v>
      </c>
      <c r="S228" s="8">
        <f>SUMPRODUCT(SUMIFS(TaxableValuation[Taxable Military Exempt],TaxableValuation[Dist],$C228:$E228,TaxableValuation[Tif_NonTIF],$A$4))</f>
        <v>0</v>
      </c>
      <c r="T228" s="8">
        <f>SUMPRODUCT(SUMIFS(TaxableValuation[Taxable Homestead Exempt],TaxableValuation[Dist],$C228:$E228,TaxableValuation[Tif_NonTIF],$A$4))</f>
        <v>0</v>
      </c>
      <c r="U228" s="8">
        <f>SUMPRODUCT(SUMIFS(TaxableValuation[Taxable Net],TaxableValuation[Dist],$C228:$E228,TaxableValuation[Tif_NonTIF],$A$4))</f>
        <v>72588820</v>
      </c>
      <c r="V228" s="8">
        <f>SUMPRODUCT(SUMIFS(TaxableValuation[Taxable Gas &amp; Elec Utilities],TaxableValuation[Dist],$C228:$E228,TaxableValuation[Tif_NonTIF],$A$4))</f>
        <v>0</v>
      </c>
      <c r="W228" s="8">
        <f t="shared" si="3"/>
        <v>72588820</v>
      </c>
    </row>
    <row r="229" spans="1:23" x14ac:dyDescent="0.25">
      <c r="A229">
        <f>'Assessed Non-TIF_Combined'!A229</f>
        <v>2026</v>
      </c>
      <c r="B229" t="str">
        <f>'Assessed Non-TIF_Combined'!B229</f>
        <v>15</v>
      </c>
      <c r="C229" t="str">
        <f>'Assessed Non-TIF_Combined'!C229</f>
        <v>5013</v>
      </c>
      <c r="D229" t="str">
        <f>'Assessed Non-TIF_Combined'!D229</f>
        <v/>
      </c>
      <c r="E229" t="str">
        <f>'Assessed Non-TIF_Combined'!E229</f>
        <v/>
      </c>
      <c r="F229" t="str">
        <f>'Assessed Non-TIF_Combined'!F229</f>
        <v>5013</v>
      </c>
      <c r="G229" t="str">
        <f>'Assessed Non-TIF_Combined'!G229</f>
        <v>Oskaloosa</v>
      </c>
      <c r="H229" s="8">
        <f>SUMPRODUCT(SUMIFS(TaxableValuation[Taxable Residential],TaxableValuation[Dist],$C229:$E229,TaxableValuation[Tif_NonTIF],$A$4))</f>
        <v>19673991</v>
      </c>
      <c r="I229" s="8">
        <f>SUMPRODUCT(SUMIFS(TaxableValuation[Taxable Ag Land],TaxableValuation[Dist],$C229:$E229,TaxableValuation[Tif_NonTIF],$A$4))</f>
        <v>0</v>
      </c>
      <c r="J229" s="8">
        <f>SUMPRODUCT(SUMIFS(TaxableValuation[Taxable Ag Building],TaxableValuation[Dist],$C229:$E229,TaxableValuation[Tif_NonTIF],$A$4))</f>
        <v>0</v>
      </c>
      <c r="K229" s="8">
        <f>SUMPRODUCT(SUMIFS(TaxableValuation[Taxable Commercial],TaxableValuation[Dist],$C229:$E229,TaxableValuation[Tif_NonTIF],$A$4))</f>
        <v>44585</v>
      </c>
      <c r="L229" s="8">
        <f>SUMPRODUCT(SUMIFS(TaxableValuation[Taxable Industrial],TaxableValuation[Dist],$C229:$E229,TaxableValuation[Tif_NonTIF],$A$4))</f>
        <v>0</v>
      </c>
      <c r="M229" s="8">
        <f>SUMPRODUCT(SUMIFS(TaxableValuation[Taxable Reserved],TaxableValuation[Dist],$C229:$E229,TaxableValuation[Tif_NonTIF],$A$4))</f>
        <v>0</v>
      </c>
      <c r="N229" s="8">
        <f>SUMPRODUCT(SUMIFS(TaxableValuation[Taxable Reserved2],TaxableValuation[Dist],$C229:$E229,TaxableValuation[Tif_NonTIF],$A$4))</f>
        <v>0</v>
      </c>
      <c r="O229" s="8">
        <f>SUMPRODUCT(SUMIFS(TaxableValuation[Taxable Railroads],TaxableValuation[Dist],$C229:$E229,TaxableValuation[Tif_NonTIF],$A$4))</f>
        <v>0</v>
      </c>
      <c r="P229" s="8">
        <f>SUMPRODUCT(SUMIFS(TaxableValuation[Taxable Utilities],TaxableValuation[Dist],$C229:$E229,TaxableValuation[Tif_NonTIF],$A$4))</f>
        <v>0</v>
      </c>
      <c r="Q229" s="8">
        <f>SUMPRODUCT(SUMIFS(TaxableValuation[Taxable Other],TaxableValuation[Dist],$C229:$E229,TaxableValuation[Tif_NonTIF],$A$4))</f>
        <v>0</v>
      </c>
      <c r="R229" s="8">
        <f>SUMPRODUCT(SUMIFS(TaxableValuation[Taxable Gross],TaxableValuation[Dist],$C229:$E229,TaxableValuation[Tif_NonTIF],$A$4))</f>
        <v>19718576</v>
      </c>
      <c r="S229" s="8">
        <f>SUMPRODUCT(SUMIFS(TaxableValuation[Taxable Military Exempt],TaxableValuation[Dist],$C229:$E229,TaxableValuation[Tif_NonTIF],$A$4))</f>
        <v>0</v>
      </c>
      <c r="T229" s="8">
        <f>SUMPRODUCT(SUMIFS(TaxableValuation[Taxable Homestead Exempt],TaxableValuation[Dist],$C229:$E229,TaxableValuation[Tif_NonTIF],$A$4))</f>
        <v>0</v>
      </c>
      <c r="U229" s="8">
        <f>SUMPRODUCT(SUMIFS(TaxableValuation[Taxable Net],TaxableValuation[Dist],$C229:$E229,TaxableValuation[Tif_NonTIF],$A$4))</f>
        <v>19718576</v>
      </c>
      <c r="V229" s="8">
        <f>SUMPRODUCT(SUMIFS(TaxableValuation[Taxable Gas &amp; Elec Utilities],TaxableValuation[Dist],$C229:$E229,TaxableValuation[Tif_NonTIF],$A$4))</f>
        <v>0</v>
      </c>
      <c r="W229" s="8">
        <f t="shared" si="3"/>
        <v>19718576</v>
      </c>
    </row>
    <row r="230" spans="1:23" x14ac:dyDescent="0.25">
      <c r="A230">
        <f>'Assessed Non-TIF_Combined'!A230</f>
        <v>2026</v>
      </c>
      <c r="B230" t="str">
        <f>'Assessed Non-TIF_Combined'!B230</f>
        <v>15</v>
      </c>
      <c r="C230" t="str">
        <f>'Assessed Non-TIF_Combined'!C230</f>
        <v>5049</v>
      </c>
      <c r="D230" t="str">
        <f>'Assessed Non-TIF_Combined'!D230</f>
        <v/>
      </c>
      <c r="E230" t="str">
        <f>'Assessed Non-TIF_Combined'!E230</f>
        <v/>
      </c>
      <c r="F230" t="str">
        <f>'Assessed Non-TIF_Combined'!F230</f>
        <v>5049</v>
      </c>
      <c r="G230" t="str">
        <f>'Assessed Non-TIF_Combined'!G230</f>
        <v>Ottumwa</v>
      </c>
      <c r="H230" s="8">
        <f>SUMPRODUCT(SUMIFS(TaxableValuation[Taxable Residential],TaxableValuation[Dist],$C230:$E230,TaxableValuation[Tif_NonTIF],$A$4))</f>
        <v>28657754</v>
      </c>
      <c r="I230" s="8">
        <f>SUMPRODUCT(SUMIFS(TaxableValuation[Taxable Ag Land],TaxableValuation[Dist],$C230:$E230,TaxableValuation[Tif_NonTIF],$A$4))</f>
        <v>1172558</v>
      </c>
      <c r="J230" s="8">
        <f>SUMPRODUCT(SUMIFS(TaxableValuation[Taxable Ag Building],TaxableValuation[Dist],$C230:$E230,TaxableValuation[Tif_NonTIF],$A$4))</f>
        <v>148283</v>
      </c>
      <c r="K230" s="8">
        <f>SUMPRODUCT(SUMIFS(TaxableValuation[Taxable Commercial],TaxableValuation[Dist],$C230:$E230,TaxableValuation[Tif_NonTIF],$A$4))</f>
        <v>5856320</v>
      </c>
      <c r="L230" s="8">
        <f>SUMPRODUCT(SUMIFS(TaxableValuation[Taxable Industrial],TaxableValuation[Dist],$C230:$E230,TaxableValuation[Tif_NonTIF],$A$4))</f>
        <v>0</v>
      </c>
      <c r="M230" s="8">
        <f>SUMPRODUCT(SUMIFS(TaxableValuation[Taxable Reserved],TaxableValuation[Dist],$C230:$E230,TaxableValuation[Tif_NonTIF],$A$4))</f>
        <v>0</v>
      </c>
      <c r="N230" s="8">
        <f>SUMPRODUCT(SUMIFS(TaxableValuation[Taxable Reserved2],TaxableValuation[Dist],$C230:$E230,TaxableValuation[Tif_NonTIF],$A$4))</f>
        <v>0</v>
      </c>
      <c r="O230" s="8">
        <f>SUMPRODUCT(SUMIFS(TaxableValuation[Taxable Railroads],TaxableValuation[Dist],$C230:$E230,TaxableValuation[Tif_NonTIF],$A$4))</f>
        <v>0</v>
      </c>
      <c r="P230" s="8">
        <f>SUMPRODUCT(SUMIFS(TaxableValuation[Taxable Utilities],TaxableValuation[Dist],$C230:$E230,TaxableValuation[Tif_NonTIF],$A$4))</f>
        <v>0</v>
      </c>
      <c r="Q230" s="8">
        <f>SUMPRODUCT(SUMIFS(TaxableValuation[Taxable Other],TaxableValuation[Dist],$C230:$E230,TaxableValuation[Tif_NonTIF],$A$4))</f>
        <v>0</v>
      </c>
      <c r="R230" s="8">
        <f>SUMPRODUCT(SUMIFS(TaxableValuation[Taxable Gross],TaxableValuation[Dist],$C230:$E230,TaxableValuation[Tif_NonTIF],$A$4))</f>
        <v>35834915</v>
      </c>
      <c r="S230" s="8">
        <f>SUMPRODUCT(SUMIFS(TaxableValuation[Taxable Military Exempt],TaxableValuation[Dist],$C230:$E230,TaxableValuation[Tif_NonTIF],$A$4))</f>
        <v>0</v>
      </c>
      <c r="T230" s="8">
        <f>SUMPRODUCT(SUMIFS(TaxableValuation[Taxable Homestead Exempt],TaxableValuation[Dist],$C230:$E230,TaxableValuation[Tif_NonTIF],$A$4))</f>
        <v>0</v>
      </c>
      <c r="U230" s="8">
        <f>SUMPRODUCT(SUMIFS(TaxableValuation[Taxable Net],TaxableValuation[Dist],$C230:$E230,TaxableValuation[Tif_NonTIF],$A$4))</f>
        <v>35834915</v>
      </c>
      <c r="V230" s="8">
        <f>SUMPRODUCT(SUMIFS(TaxableValuation[Taxable Gas &amp; Elec Utilities],TaxableValuation[Dist],$C230:$E230,TaxableValuation[Tif_NonTIF],$A$4))</f>
        <v>0</v>
      </c>
      <c r="W230" s="8">
        <f t="shared" si="3"/>
        <v>35834915</v>
      </c>
    </row>
    <row r="231" spans="1:23" x14ac:dyDescent="0.25">
      <c r="A231">
        <f>'Assessed Non-TIF_Combined'!A231</f>
        <v>2026</v>
      </c>
      <c r="B231" t="str">
        <f>'Assessed Non-TIF_Combined'!B231</f>
        <v>11</v>
      </c>
      <c r="C231" t="str">
        <f>'Assessed Non-TIF_Combined'!C231</f>
        <v>5121</v>
      </c>
      <c r="D231" t="str">
        <f>'Assessed Non-TIF_Combined'!D231</f>
        <v/>
      </c>
      <c r="E231" t="str">
        <f>'Assessed Non-TIF_Combined'!E231</f>
        <v/>
      </c>
      <c r="F231" t="str">
        <f>'Assessed Non-TIF_Combined'!F231</f>
        <v>5121</v>
      </c>
      <c r="G231" t="str">
        <f>'Assessed Non-TIF_Combined'!G231</f>
        <v>Panorama</v>
      </c>
      <c r="H231" s="8">
        <f>SUMPRODUCT(SUMIFS(TaxableValuation[Taxable Residential],TaxableValuation[Dist],$C231:$E231,TaxableValuation[Tif_NonTIF],$A$4))</f>
        <v>163213947</v>
      </c>
      <c r="I231" s="8">
        <f>SUMPRODUCT(SUMIFS(TaxableValuation[Taxable Ag Land],TaxableValuation[Dist],$C231:$E231,TaxableValuation[Tif_NonTIF],$A$4))</f>
        <v>185056</v>
      </c>
      <c r="J231" s="8">
        <f>SUMPRODUCT(SUMIFS(TaxableValuation[Taxable Ag Building],TaxableValuation[Dist],$C231:$E231,TaxableValuation[Tif_NonTIF],$A$4))</f>
        <v>3180</v>
      </c>
      <c r="K231" s="8">
        <f>SUMPRODUCT(SUMIFS(TaxableValuation[Taxable Commercial],TaxableValuation[Dist],$C231:$E231,TaxableValuation[Tif_NonTIF],$A$4))</f>
        <v>6411952</v>
      </c>
      <c r="L231" s="8">
        <f>SUMPRODUCT(SUMIFS(TaxableValuation[Taxable Industrial],TaxableValuation[Dist],$C231:$E231,TaxableValuation[Tif_NonTIF],$A$4))</f>
        <v>0</v>
      </c>
      <c r="M231" s="8">
        <f>SUMPRODUCT(SUMIFS(TaxableValuation[Taxable Reserved],TaxableValuation[Dist],$C231:$E231,TaxableValuation[Tif_NonTIF],$A$4))</f>
        <v>0</v>
      </c>
      <c r="N231" s="8">
        <f>SUMPRODUCT(SUMIFS(TaxableValuation[Taxable Reserved2],TaxableValuation[Dist],$C231:$E231,TaxableValuation[Tif_NonTIF],$A$4))</f>
        <v>0</v>
      </c>
      <c r="O231" s="8">
        <f>SUMPRODUCT(SUMIFS(TaxableValuation[Taxable Railroads],TaxableValuation[Dist],$C231:$E231,TaxableValuation[Tif_NonTIF],$A$4))</f>
        <v>0</v>
      </c>
      <c r="P231" s="8">
        <f>SUMPRODUCT(SUMIFS(TaxableValuation[Taxable Utilities],TaxableValuation[Dist],$C231:$E231,TaxableValuation[Tif_NonTIF],$A$4))</f>
        <v>0</v>
      </c>
      <c r="Q231" s="8">
        <f>SUMPRODUCT(SUMIFS(TaxableValuation[Taxable Other],TaxableValuation[Dist],$C231:$E231,TaxableValuation[Tif_NonTIF],$A$4))</f>
        <v>0</v>
      </c>
      <c r="R231" s="8">
        <f>SUMPRODUCT(SUMIFS(TaxableValuation[Taxable Gross],TaxableValuation[Dist],$C231:$E231,TaxableValuation[Tif_NonTIF],$A$4))</f>
        <v>169814135</v>
      </c>
      <c r="S231" s="8">
        <f>SUMPRODUCT(SUMIFS(TaxableValuation[Taxable Military Exempt],TaxableValuation[Dist],$C231:$E231,TaxableValuation[Tif_NonTIF],$A$4))</f>
        <v>0</v>
      </c>
      <c r="T231" s="8">
        <f>SUMPRODUCT(SUMIFS(TaxableValuation[Taxable Homestead Exempt],TaxableValuation[Dist],$C231:$E231,TaxableValuation[Tif_NonTIF],$A$4))</f>
        <v>0</v>
      </c>
      <c r="U231" s="8">
        <f>SUMPRODUCT(SUMIFS(TaxableValuation[Taxable Net],TaxableValuation[Dist],$C231:$E231,TaxableValuation[Tif_NonTIF],$A$4))</f>
        <v>169814135</v>
      </c>
      <c r="V231" s="8">
        <f>SUMPRODUCT(SUMIFS(TaxableValuation[Taxable Gas &amp; Elec Utilities],TaxableValuation[Dist],$C231:$E231,TaxableValuation[Tif_NonTIF],$A$4))</f>
        <v>0</v>
      </c>
      <c r="W231" s="8">
        <f t="shared" si="3"/>
        <v>169814135</v>
      </c>
    </row>
    <row r="232" spans="1:23" x14ac:dyDescent="0.25">
      <c r="A232">
        <f>'Assessed Non-TIF_Combined'!A232</f>
        <v>2026</v>
      </c>
      <c r="B232" t="str">
        <f>'Assessed Non-TIF_Combined'!B232</f>
        <v>05</v>
      </c>
      <c r="C232" t="str">
        <f>'Assessed Non-TIF_Combined'!C232</f>
        <v>5139</v>
      </c>
      <c r="D232" t="str">
        <f>'Assessed Non-TIF_Combined'!D232</f>
        <v/>
      </c>
      <c r="E232" t="str">
        <f>'Assessed Non-TIF_Combined'!E232</f>
        <v/>
      </c>
      <c r="F232" t="str">
        <f>'Assessed Non-TIF_Combined'!F232</f>
        <v>5139</v>
      </c>
      <c r="G232" t="str">
        <f>'Assessed Non-TIF_Combined'!G232</f>
        <v>Paton-Churdan</v>
      </c>
      <c r="H232" s="8">
        <f>SUMPRODUCT(SUMIFS(TaxableValuation[Taxable Residential],TaxableValuation[Dist],$C232:$E232,TaxableValuation[Tif_NonTIF],$A$4))</f>
        <v>0</v>
      </c>
      <c r="I232" s="8">
        <f>SUMPRODUCT(SUMIFS(TaxableValuation[Taxable Ag Land],TaxableValuation[Dist],$C232:$E232,TaxableValuation[Tif_NonTIF],$A$4))</f>
        <v>0</v>
      </c>
      <c r="J232" s="8">
        <f>SUMPRODUCT(SUMIFS(TaxableValuation[Taxable Ag Building],TaxableValuation[Dist],$C232:$E232,TaxableValuation[Tif_NonTIF],$A$4))</f>
        <v>0</v>
      </c>
      <c r="K232" s="8">
        <f>SUMPRODUCT(SUMIFS(TaxableValuation[Taxable Commercial],TaxableValuation[Dist],$C232:$E232,TaxableValuation[Tif_NonTIF],$A$4))</f>
        <v>0</v>
      </c>
      <c r="L232" s="8">
        <f>SUMPRODUCT(SUMIFS(TaxableValuation[Taxable Industrial],TaxableValuation[Dist],$C232:$E232,TaxableValuation[Tif_NonTIF],$A$4))</f>
        <v>9548329</v>
      </c>
      <c r="M232" s="8">
        <f>SUMPRODUCT(SUMIFS(TaxableValuation[Taxable Reserved],TaxableValuation[Dist],$C232:$E232,TaxableValuation[Tif_NonTIF],$A$4))</f>
        <v>0</v>
      </c>
      <c r="N232" s="8">
        <f>SUMPRODUCT(SUMIFS(TaxableValuation[Taxable Reserved2],TaxableValuation[Dist],$C232:$E232,TaxableValuation[Tif_NonTIF],$A$4))</f>
        <v>0</v>
      </c>
      <c r="O232" s="8">
        <f>SUMPRODUCT(SUMIFS(TaxableValuation[Taxable Railroads],TaxableValuation[Dist],$C232:$E232,TaxableValuation[Tif_NonTIF],$A$4))</f>
        <v>0</v>
      </c>
      <c r="P232" s="8">
        <f>SUMPRODUCT(SUMIFS(TaxableValuation[Taxable Utilities],TaxableValuation[Dist],$C232:$E232,TaxableValuation[Tif_NonTIF],$A$4))</f>
        <v>0</v>
      </c>
      <c r="Q232" s="8">
        <f>SUMPRODUCT(SUMIFS(TaxableValuation[Taxable Other],TaxableValuation[Dist],$C232:$E232,TaxableValuation[Tif_NonTIF],$A$4))</f>
        <v>0</v>
      </c>
      <c r="R232" s="8">
        <f>SUMPRODUCT(SUMIFS(TaxableValuation[Taxable Gross],TaxableValuation[Dist],$C232:$E232,TaxableValuation[Tif_NonTIF],$A$4))</f>
        <v>9548329</v>
      </c>
      <c r="S232" s="8">
        <f>SUMPRODUCT(SUMIFS(TaxableValuation[Taxable Military Exempt],TaxableValuation[Dist],$C232:$E232,TaxableValuation[Tif_NonTIF],$A$4))</f>
        <v>0</v>
      </c>
      <c r="T232" s="8">
        <f>SUMPRODUCT(SUMIFS(TaxableValuation[Taxable Homestead Exempt],TaxableValuation[Dist],$C232:$E232,TaxableValuation[Tif_NonTIF],$A$4))</f>
        <v>0</v>
      </c>
      <c r="U232" s="8">
        <f>SUMPRODUCT(SUMIFS(TaxableValuation[Taxable Net],TaxableValuation[Dist],$C232:$E232,TaxableValuation[Tif_NonTIF],$A$4))</f>
        <v>9548329</v>
      </c>
      <c r="V232" s="8">
        <f>SUMPRODUCT(SUMIFS(TaxableValuation[Taxable Gas &amp; Elec Utilities],TaxableValuation[Dist],$C232:$E232,TaxableValuation[Tif_NonTIF],$A$4))</f>
        <v>0</v>
      </c>
      <c r="W232" s="8">
        <f t="shared" si="3"/>
        <v>9548329</v>
      </c>
    </row>
    <row r="233" spans="1:23" x14ac:dyDescent="0.25">
      <c r="A233">
        <f>'Assessed Non-TIF_Combined'!A233</f>
        <v>2026</v>
      </c>
      <c r="B233" t="str">
        <f>'Assessed Non-TIF_Combined'!B233</f>
        <v>11</v>
      </c>
      <c r="C233" t="str">
        <f>'Assessed Non-TIF_Combined'!C233</f>
        <v>5319</v>
      </c>
      <c r="D233" t="str">
        <f>'Assessed Non-TIF_Combined'!D233</f>
        <v/>
      </c>
      <c r="E233" t="str">
        <f>'Assessed Non-TIF_Combined'!E233</f>
        <v/>
      </c>
      <c r="F233" t="str">
        <f>'Assessed Non-TIF_Combined'!F233</f>
        <v>5160</v>
      </c>
      <c r="G233" t="str">
        <f>'Assessed Non-TIF_Combined'!G233</f>
        <v>PCM</v>
      </c>
      <c r="H233" s="8">
        <f>SUMPRODUCT(SUMIFS(TaxableValuation[Taxable Residential],TaxableValuation[Dist],$C233:$E233,TaxableValuation[Tif_NonTIF],$A$4))</f>
        <v>7639485</v>
      </c>
      <c r="I233" s="8">
        <f>SUMPRODUCT(SUMIFS(TaxableValuation[Taxable Ag Land],TaxableValuation[Dist],$C233:$E233,TaxableValuation[Tif_NonTIF],$A$4))</f>
        <v>0</v>
      </c>
      <c r="J233" s="8">
        <f>SUMPRODUCT(SUMIFS(TaxableValuation[Taxable Ag Building],TaxableValuation[Dist],$C233:$E233,TaxableValuation[Tif_NonTIF],$A$4))</f>
        <v>0</v>
      </c>
      <c r="K233" s="8">
        <f>SUMPRODUCT(SUMIFS(TaxableValuation[Taxable Commercial],TaxableValuation[Dist],$C233:$E233,TaxableValuation[Tif_NonTIF],$A$4))</f>
        <v>866459</v>
      </c>
      <c r="L233" s="8">
        <f>SUMPRODUCT(SUMIFS(TaxableValuation[Taxable Industrial],TaxableValuation[Dist],$C233:$E233,TaxableValuation[Tif_NonTIF],$A$4))</f>
        <v>71933</v>
      </c>
      <c r="M233" s="8">
        <f>SUMPRODUCT(SUMIFS(TaxableValuation[Taxable Reserved],TaxableValuation[Dist],$C233:$E233,TaxableValuation[Tif_NonTIF],$A$4))</f>
        <v>0</v>
      </c>
      <c r="N233" s="8">
        <f>SUMPRODUCT(SUMIFS(TaxableValuation[Taxable Reserved2],TaxableValuation[Dist],$C233:$E233,TaxableValuation[Tif_NonTIF],$A$4))</f>
        <v>0</v>
      </c>
      <c r="O233" s="8">
        <f>SUMPRODUCT(SUMIFS(TaxableValuation[Taxable Railroads],TaxableValuation[Dist],$C233:$E233,TaxableValuation[Tif_NonTIF],$A$4))</f>
        <v>0</v>
      </c>
      <c r="P233" s="8">
        <f>SUMPRODUCT(SUMIFS(TaxableValuation[Taxable Utilities],TaxableValuation[Dist],$C233:$E233,TaxableValuation[Tif_NonTIF],$A$4))</f>
        <v>0</v>
      </c>
      <c r="Q233" s="8">
        <f>SUMPRODUCT(SUMIFS(TaxableValuation[Taxable Other],TaxableValuation[Dist],$C233:$E233,TaxableValuation[Tif_NonTIF],$A$4))</f>
        <v>0</v>
      </c>
      <c r="R233" s="8">
        <f>SUMPRODUCT(SUMIFS(TaxableValuation[Taxable Gross],TaxableValuation[Dist],$C233:$E233,TaxableValuation[Tif_NonTIF],$A$4))</f>
        <v>8577877</v>
      </c>
      <c r="S233" s="8">
        <f>SUMPRODUCT(SUMIFS(TaxableValuation[Taxable Military Exempt],TaxableValuation[Dist],$C233:$E233,TaxableValuation[Tif_NonTIF],$A$4))</f>
        <v>0</v>
      </c>
      <c r="T233" s="8">
        <f>SUMPRODUCT(SUMIFS(TaxableValuation[Taxable Homestead Exempt],TaxableValuation[Dist],$C233:$E233,TaxableValuation[Tif_NonTIF],$A$4))</f>
        <v>0</v>
      </c>
      <c r="U233" s="8">
        <f>SUMPRODUCT(SUMIFS(TaxableValuation[Taxable Net],TaxableValuation[Dist],$C233:$E233,TaxableValuation[Tif_NonTIF],$A$4))</f>
        <v>8577877</v>
      </c>
      <c r="V233" s="8">
        <f>SUMPRODUCT(SUMIFS(TaxableValuation[Taxable Gas &amp; Elec Utilities],TaxableValuation[Dist],$C233:$E233,TaxableValuation[Tif_NonTIF],$A$4))</f>
        <v>0</v>
      </c>
      <c r="W233" s="8">
        <f t="shared" si="3"/>
        <v>8577877</v>
      </c>
    </row>
    <row r="234" spans="1:23" x14ac:dyDescent="0.25">
      <c r="A234">
        <f>'Assessed Non-TIF_Combined'!A234</f>
        <v>2026</v>
      </c>
      <c r="B234" t="str">
        <f>'Assessed Non-TIF_Combined'!B234</f>
        <v>15</v>
      </c>
      <c r="C234" t="str">
        <f>'Assessed Non-TIF_Combined'!C234</f>
        <v>5163</v>
      </c>
      <c r="D234" t="str">
        <f>'Assessed Non-TIF_Combined'!D234</f>
        <v/>
      </c>
      <c r="E234" t="str">
        <f>'Assessed Non-TIF_Combined'!E234</f>
        <v/>
      </c>
      <c r="F234" t="str">
        <f>'Assessed Non-TIF_Combined'!F234</f>
        <v>5163</v>
      </c>
      <c r="G234" t="str">
        <f>'Assessed Non-TIF_Combined'!G234</f>
        <v>Pekin</v>
      </c>
      <c r="H234" s="8">
        <f>SUMPRODUCT(SUMIFS(TaxableValuation[Taxable Residential],TaxableValuation[Dist],$C234:$E234,TaxableValuation[Tif_NonTIF],$A$4))</f>
        <v>0</v>
      </c>
      <c r="I234" s="8">
        <f>SUMPRODUCT(SUMIFS(TaxableValuation[Taxable Ag Land],TaxableValuation[Dist],$C234:$E234,TaxableValuation[Tif_NonTIF],$A$4))</f>
        <v>0</v>
      </c>
      <c r="J234" s="8">
        <f>SUMPRODUCT(SUMIFS(TaxableValuation[Taxable Ag Building],TaxableValuation[Dist],$C234:$E234,TaxableValuation[Tif_NonTIF],$A$4))</f>
        <v>0</v>
      </c>
      <c r="K234" s="8">
        <f>SUMPRODUCT(SUMIFS(TaxableValuation[Taxable Commercial],TaxableValuation[Dist],$C234:$E234,TaxableValuation[Tif_NonTIF],$A$4))</f>
        <v>0</v>
      </c>
      <c r="L234" s="8">
        <f>SUMPRODUCT(SUMIFS(TaxableValuation[Taxable Industrial],TaxableValuation[Dist],$C234:$E234,TaxableValuation[Tif_NonTIF],$A$4))</f>
        <v>0</v>
      </c>
      <c r="M234" s="8">
        <f>SUMPRODUCT(SUMIFS(TaxableValuation[Taxable Reserved],TaxableValuation[Dist],$C234:$E234,TaxableValuation[Tif_NonTIF],$A$4))</f>
        <v>0</v>
      </c>
      <c r="N234" s="8">
        <f>SUMPRODUCT(SUMIFS(TaxableValuation[Taxable Reserved2],TaxableValuation[Dist],$C234:$E234,TaxableValuation[Tif_NonTIF],$A$4))</f>
        <v>0</v>
      </c>
      <c r="O234" s="8">
        <f>SUMPRODUCT(SUMIFS(TaxableValuation[Taxable Railroads],TaxableValuation[Dist],$C234:$E234,TaxableValuation[Tif_NonTIF],$A$4))</f>
        <v>0</v>
      </c>
      <c r="P234" s="8">
        <f>SUMPRODUCT(SUMIFS(TaxableValuation[Taxable Utilities],TaxableValuation[Dist],$C234:$E234,TaxableValuation[Tif_NonTIF],$A$4))</f>
        <v>0</v>
      </c>
      <c r="Q234" s="8">
        <f>SUMPRODUCT(SUMIFS(TaxableValuation[Taxable Other],TaxableValuation[Dist],$C234:$E234,TaxableValuation[Tif_NonTIF],$A$4))</f>
        <v>0</v>
      </c>
      <c r="R234" s="8">
        <f>SUMPRODUCT(SUMIFS(TaxableValuation[Taxable Gross],TaxableValuation[Dist],$C234:$E234,TaxableValuation[Tif_NonTIF],$A$4))</f>
        <v>0</v>
      </c>
      <c r="S234" s="8">
        <f>SUMPRODUCT(SUMIFS(TaxableValuation[Taxable Military Exempt],TaxableValuation[Dist],$C234:$E234,TaxableValuation[Tif_NonTIF],$A$4))</f>
        <v>0</v>
      </c>
      <c r="T234" s="8">
        <f>SUMPRODUCT(SUMIFS(TaxableValuation[Taxable Homestead Exempt],TaxableValuation[Dist],$C234:$E234,TaxableValuation[Tif_NonTIF],$A$4))</f>
        <v>0</v>
      </c>
      <c r="U234" s="8">
        <f>SUMPRODUCT(SUMIFS(TaxableValuation[Taxable Net],TaxableValuation[Dist],$C234:$E234,TaxableValuation[Tif_NonTIF],$A$4))</f>
        <v>0</v>
      </c>
      <c r="V234" s="8">
        <f>SUMPRODUCT(SUMIFS(TaxableValuation[Taxable Gas &amp; Elec Utilities],TaxableValuation[Dist],$C234:$E234,TaxableValuation[Tif_NonTIF],$A$4))</f>
        <v>0</v>
      </c>
      <c r="W234" s="8">
        <f t="shared" si="3"/>
        <v>0</v>
      </c>
    </row>
    <row r="235" spans="1:23" x14ac:dyDescent="0.25">
      <c r="A235">
        <f>'Assessed Non-TIF_Combined'!A235</f>
        <v>2026</v>
      </c>
      <c r="B235" t="str">
        <f>'Assessed Non-TIF_Combined'!B235</f>
        <v>11</v>
      </c>
      <c r="C235" t="str">
        <f>'Assessed Non-TIF_Combined'!C235</f>
        <v>5166</v>
      </c>
      <c r="D235" t="str">
        <f>'Assessed Non-TIF_Combined'!D235</f>
        <v/>
      </c>
      <c r="E235" t="str">
        <f>'Assessed Non-TIF_Combined'!E235</f>
        <v/>
      </c>
      <c r="F235" t="str">
        <f>'Assessed Non-TIF_Combined'!F235</f>
        <v>5166</v>
      </c>
      <c r="G235" t="str">
        <f>'Assessed Non-TIF_Combined'!G235</f>
        <v>Pella</v>
      </c>
      <c r="H235" s="8">
        <f>SUMPRODUCT(SUMIFS(TaxableValuation[Taxable Residential],TaxableValuation[Dist],$C235:$E235,TaxableValuation[Tif_NonTIF],$A$4))</f>
        <v>30886467</v>
      </c>
      <c r="I235" s="8">
        <f>SUMPRODUCT(SUMIFS(TaxableValuation[Taxable Ag Land],TaxableValuation[Dist],$C235:$E235,TaxableValuation[Tif_NonTIF],$A$4))</f>
        <v>112</v>
      </c>
      <c r="J235" s="8">
        <f>SUMPRODUCT(SUMIFS(TaxableValuation[Taxable Ag Building],TaxableValuation[Dist],$C235:$E235,TaxableValuation[Tif_NonTIF],$A$4))</f>
        <v>0</v>
      </c>
      <c r="K235" s="8">
        <f>SUMPRODUCT(SUMIFS(TaxableValuation[Taxable Commercial],TaxableValuation[Dist],$C235:$E235,TaxableValuation[Tif_NonTIF],$A$4))</f>
        <v>13568790</v>
      </c>
      <c r="L235" s="8">
        <f>SUMPRODUCT(SUMIFS(TaxableValuation[Taxable Industrial],TaxableValuation[Dist],$C235:$E235,TaxableValuation[Tif_NonTIF],$A$4))</f>
        <v>8824629</v>
      </c>
      <c r="M235" s="8">
        <f>SUMPRODUCT(SUMIFS(TaxableValuation[Taxable Reserved],TaxableValuation[Dist],$C235:$E235,TaxableValuation[Tif_NonTIF],$A$4))</f>
        <v>0</v>
      </c>
      <c r="N235" s="8">
        <f>SUMPRODUCT(SUMIFS(TaxableValuation[Taxable Reserved2],TaxableValuation[Dist],$C235:$E235,TaxableValuation[Tif_NonTIF],$A$4))</f>
        <v>0</v>
      </c>
      <c r="O235" s="8">
        <f>SUMPRODUCT(SUMIFS(TaxableValuation[Taxable Railroads],TaxableValuation[Dist],$C235:$E235,TaxableValuation[Tif_NonTIF],$A$4))</f>
        <v>0</v>
      </c>
      <c r="P235" s="8">
        <f>SUMPRODUCT(SUMIFS(TaxableValuation[Taxable Utilities],TaxableValuation[Dist],$C235:$E235,TaxableValuation[Tif_NonTIF],$A$4))</f>
        <v>0</v>
      </c>
      <c r="Q235" s="8">
        <f>SUMPRODUCT(SUMIFS(TaxableValuation[Taxable Other],TaxableValuation[Dist],$C235:$E235,TaxableValuation[Tif_NonTIF],$A$4))</f>
        <v>0</v>
      </c>
      <c r="R235" s="8">
        <f>SUMPRODUCT(SUMIFS(TaxableValuation[Taxable Gross],TaxableValuation[Dist],$C235:$E235,TaxableValuation[Tif_NonTIF],$A$4))</f>
        <v>53279998</v>
      </c>
      <c r="S235" s="8">
        <f>SUMPRODUCT(SUMIFS(TaxableValuation[Taxable Military Exempt],TaxableValuation[Dist],$C235:$E235,TaxableValuation[Tif_NonTIF],$A$4))</f>
        <v>4000</v>
      </c>
      <c r="T235" s="8">
        <f>SUMPRODUCT(SUMIFS(TaxableValuation[Taxable Homestead Exempt],TaxableValuation[Dist],$C235:$E235,TaxableValuation[Tif_NonTIF],$A$4))</f>
        <v>84500</v>
      </c>
      <c r="U235" s="8">
        <f>SUMPRODUCT(SUMIFS(TaxableValuation[Taxable Net],TaxableValuation[Dist],$C235:$E235,TaxableValuation[Tif_NonTIF],$A$4))</f>
        <v>53191498</v>
      </c>
      <c r="V235" s="8">
        <f>SUMPRODUCT(SUMIFS(TaxableValuation[Taxable Gas &amp; Elec Utilities],TaxableValuation[Dist],$C235:$E235,TaxableValuation[Tif_NonTIF],$A$4))</f>
        <v>0</v>
      </c>
      <c r="W235" s="8">
        <f t="shared" si="3"/>
        <v>53191498</v>
      </c>
    </row>
    <row r="236" spans="1:23" x14ac:dyDescent="0.25">
      <c r="A236">
        <f>'Assessed Non-TIF_Combined'!A236</f>
        <v>2026</v>
      </c>
      <c r="B236" t="str">
        <f>'Assessed Non-TIF_Combined'!B236</f>
        <v>11</v>
      </c>
      <c r="C236" t="str">
        <f>'Assessed Non-TIF_Combined'!C236</f>
        <v>5184</v>
      </c>
      <c r="D236" t="str">
        <f>'Assessed Non-TIF_Combined'!D236</f>
        <v/>
      </c>
      <c r="E236" t="str">
        <f>'Assessed Non-TIF_Combined'!E236</f>
        <v/>
      </c>
      <c r="F236" t="str">
        <f>'Assessed Non-TIF_Combined'!F236</f>
        <v>5184</v>
      </c>
      <c r="G236" t="str">
        <f>'Assessed Non-TIF_Combined'!G236</f>
        <v>Perry</v>
      </c>
      <c r="H236" s="8">
        <f>SUMPRODUCT(SUMIFS(TaxableValuation[Taxable Residential],TaxableValuation[Dist],$C236:$E236,TaxableValuation[Tif_NonTIF],$A$4))</f>
        <v>8283760</v>
      </c>
      <c r="I236" s="8">
        <f>SUMPRODUCT(SUMIFS(TaxableValuation[Taxable Ag Land],TaxableValuation[Dist],$C236:$E236,TaxableValuation[Tif_NonTIF],$A$4))</f>
        <v>0</v>
      </c>
      <c r="J236" s="8">
        <f>SUMPRODUCT(SUMIFS(TaxableValuation[Taxable Ag Building],TaxableValuation[Dist],$C236:$E236,TaxableValuation[Tif_NonTIF],$A$4))</f>
        <v>0</v>
      </c>
      <c r="K236" s="8">
        <f>SUMPRODUCT(SUMIFS(TaxableValuation[Taxable Commercial],TaxableValuation[Dist],$C236:$E236,TaxableValuation[Tif_NonTIF],$A$4))</f>
        <v>3307924</v>
      </c>
      <c r="L236" s="8">
        <f>SUMPRODUCT(SUMIFS(TaxableValuation[Taxable Industrial],TaxableValuation[Dist],$C236:$E236,TaxableValuation[Tif_NonTIF],$A$4))</f>
        <v>839944</v>
      </c>
      <c r="M236" s="8">
        <f>SUMPRODUCT(SUMIFS(TaxableValuation[Taxable Reserved],TaxableValuation[Dist],$C236:$E236,TaxableValuation[Tif_NonTIF],$A$4))</f>
        <v>0</v>
      </c>
      <c r="N236" s="8">
        <f>SUMPRODUCT(SUMIFS(TaxableValuation[Taxable Reserved2],TaxableValuation[Dist],$C236:$E236,TaxableValuation[Tif_NonTIF],$A$4))</f>
        <v>0</v>
      </c>
      <c r="O236" s="8">
        <f>SUMPRODUCT(SUMIFS(TaxableValuation[Taxable Railroads],TaxableValuation[Dist],$C236:$E236,TaxableValuation[Tif_NonTIF],$A$4))</f>
        <v>0</v>
      </c>
      <c r="P236" s="8">
        <f>SUMPRODUCT(SUMIFS(TaxableValuation[Taxable Utilities],TaxableValuation[Dist],$C236:$E236,TaxableValuation[Tif_NonTIF],$A$4))</f>
        <v>0</v>
      </c>
      <c r="Q236" s="8">
        <f>SUMPRODUCT(SUMIFS(TaxableValuation[Taxable Other],TaxableValuation[Dist],$C236:$E236,TaxableValuation[Tif_NonTIF],$A$4))</f>
        <v>0</v>
      </c>
      <c r="R236" s="8">
        <f>SUMPRODUCT(SUMIFS(TaxableValuation[Taxable Gross],TaxableValuation[Dist],$C236:$E236,TaxableValuation[Tif_NonTIF],$A$4))</f>
        <v>12431628</v>
      </c>
      <c r="S236" s="8">
        <f>SUMPRODUCT(SUMIFS(TaxableValuation[Taxable Military Exempt],TaxableValuation[Dist],$C236:$E236,TaxableValuation[Tif_NonTIF],$A$4))</f>
        <v>0</v>
      </c>
      <c r="T236" s="8">
        <f>SUMPRODUCT(SUMIFS(TaxableValuation[Taxable Homestead Exempt],TaxableValuation[Dist],$C236:$E236,TaxableValuation[Tif_NonTIF],$A$4))</f>
        <v>0</v>
      </c>
      <c r="U236" s="8">
        <f>SUMPRODUCT(SUMIFS(TaxableValuation[Taxable Net],TaxableValuation[Dist],$C236:$E236,TaxableValuation[Tif_NonTIF],$A$4))</f>
        <v>12431628</v>
      </c>
      <c r="V236" s="8">
        <f>SUMPRODUCT(SUMIFS(TaxableValuation[Taxable Gas &amp; Elec Utilities],TaxableValuation[Dist],$C236:$E236,TaxableValuation[Tif_NonTIF],$A$4))</f>
        <v>0</v>
      </c>
      <c r="W236" s="8">
        <f t="shared" si="3"/>
        <v>12431628</v>
      </c>
    </row>
    <row r="237" spans="1:23" x14ac:dyDescent="0.25">
      <c r="A237">
        <f>'Assessed Non-TIF_Combined'!A237</f>
        <v>2026</v>
      </c>
      <c r="B237" t="str">
        <f>'Assessed Non-TIF_Combined'!B237</f>
        <v>09</v>
      </c>
      <c r="C237" t="str">
        <f>'Assessed Non-TIF_Combined'!C237</f>
        <v>5250</v>
      </c>
      <c r="D237" t="str">
        <f>'Assessed Non-TIF_Combined'!D237</f>
        <v/>
      </c>
      <c r="E237" t="str">
        <f>'Assessed Non-TIF_Combined'!E237</f>
        <v/>
      </c>
      <c r="F237" t="str">
        <f>'Assessed Non-TIF_Combined'!F237</f>
        <v>5250</v>
      </c>
      <c r="G237" t="str">
        <f>'Assessed Non-TIF_Combined'!G237</f>
        <v>Pleasant Valley</v>
      </c>
      <c r="H237" s="8">
        <f>SUMPRODUCT(SUMIFS(TaxableValuation[Taxable Residential],TaxableValuation[Dist],$C237:$E237,TaxableValuation[Tif_NonTIF],$A$4))</f>
        <v>82527566</v>
      </c>
      <c r="I237" s="8">
        <f>SUMPRODUCT(SUMIFS(TaxableValuation[Taxable Ag Land],TaxableValuation[Dist],$C237:$E237,TaxableValuation[Tif_NonTIF],$A$4))</f>
        <v>0</v>
      </c>
      <c r="J237" s="8">
        <f>SUMPRODUCT(SUMIFS(TaxableValuation[Taxable Ag Building],TaxableValuation[Dist],$C237:$E237,TaxableValuation[Tif_NonTIF],$A$4))</f>
        <v>0</v>
      </c>
      <c r="K237" s="8">
        <f>SUMPRODUCT(SUMIFS(TaxableValuation[Taxable Commercial],TaxableValuation[Dist],$C237:$E237,TaxableValuation[Tif_NonTIF],$A$4))</f>
        <v>98058138</v>
      </c>
      <c r="L237" s="8">
        <f>SUMPRODUCT(SUMIFS(TaxableValuation[Taxable Industrial],TaxableValuation[Dist],$C237:$E237,TaxableValuation[Tif_NonTIF],$A$4))</f>
        <v>645365</v>
      </c>
      <c r="M237" s="8">
        <f>SUMPRODUCT(SUMIFS(TaxableValuation[Taxable Reserved],TaxableValuation[Dist],$C237:$E237,TaxableValuation[Tif_NonTIF],$A$4))</f>
        <v>0</v>
      </c>
      <c r="N237" s="8">
        <f>SUMPRODUCT(SUMIFS(TaxableValuation[Taxable Reserved2],TaxableValuation[Dist],$C237:$E237,TaxableValuation[Tif_NonTIF],$A$4))</f>
        <v>0</v>
      </c>
      <c r="O237" s="8">
        <f>SUMPRODUCT(SUMIFS(TaxableValuation[Taxable Railroads],TaxableValuation[Dist],$C237:$E237,TaxableValuation[Tif_NonTIF],$A$4))</f>
        <v>0</v>
      </c>
      <c r="P237" s="8">
        <f>SUMPRODUCT(SUMIFS(TaxableValuation[Taxable Utilities],TaxableValuation[Dist],$C237:$E237,TaxableValuation[Tif_NonTIF],$A$4))</f>
        <v>0</v>
      </c>
      <c r="Q237" s="8">
        <f>SUMPRODUCT(SUMIFS(TaxableValuation[Taxable Other],TaxableValuation[Dist],$C237:$E237,TaxableValuation[Tif_NonTIF],$A$4))</f>
        <v>0</v>
      </c>
      <c r="R237" s="8">
        <f>SUMPRODUCT(SUMIFS(TaxableValuation[Taxable Gross],TaxableValuation[Dist],$C237:$E237,TaxableValuation[Tif_NonTIF],$A$4))</f>
        <v>181231069</v>
      </c>
      <c r="S237" s="8">
        <f>SUMPRODUCT(SUMIFS(TaxableValuation[Taxable Military Exempt],TaxableValuation[Dist],$C237:$E237,TaxableValuation[Tif_NonTIF],$A$4))</f>
        <v>188000</v>
      </c>
      <c r="T237" s="8">
        <f>SUMPRODUCT(SUMIFS(TaxableValuation[Taxable Homestead Exempt],TaxableValuation[Dist],$C237:$E237,TaxableValuation[Tif_NonTIF],$A$4))</f>
        <v>572000</v>
      </c>
      <c r="U237" s="8">
        <f>SUMPRODUCT(SUMIFS(TaxableValuation[Taxable Net],TaxableValuation[Dist],$C237:$E237,TaxableValuation[Tif_NonTIF],$A$4))</f>
        <v>180471069</v>
      </c>
      <c r="V237" s="8">
        <f>SUMPRODUCT(SUMIFS(TaxableValuation[Taxable Gas &amp; Elec Utilities],TaxableValuation[Dist],$C237:$E237,TaxableValuation[Tif_NonTIF],$A$4))</f>
        <v>0</v>
      </c>
      <c r="W237" s="8">
        <f t="shared" si="3"/>
        <v>180471069</v>
      </c>
    </row>
    <row r="238" spans="1:23" x14ac:dyDescent="0.25">
      <c r="A238">
        <f>'Assessed Non-TIF_Combined'!A238</f>
        <v>2026</v>
      </c>
      <c r="B238" t="str">
        <f>'Assessed Non-TIF_Combined'!B238</f>
        <v>11</v>
      </c>
      <c r="C238" t="str">
        <f>'Assessed Non-TIF_Combined'!C238</f>
        <v>5256</v>
      </c>
      <c r="D238" t="str">
        <f>'Assessed Non-TIF_Combined'!D238</f>
        <v/>
      </c>
      <c r="E238" t="str">
        <f>'Assessed Non-TIF_Combined'!E238</f>
        <v/>
      </c>
      <c r="F238" t="str">
        <f>'Assessed Non-TIF_Combined'!F238</f>
        <v>5256</v>
      </c>
      <c r="G238" t="str">
        <f>'Assessed Non-TIF_Combined'!G238</f>
        <v>Pleasantville</v>
      </c>
      <c r="H238" s="8">
        <f>SUMPRODUCT(SUMIFS(TaxableValuation[Taxable Residential],TaxableValuation[Dist],$C238:$E238,TaxableValuation[Tif_NonTIF],$A$4))</f>
        <v>3317559</v>
      </c>
      <c r="I238" s="8">
        <f>SUMPRODUCT(SUMIFS(TaxableValuation[Taxable Ag Land],TaxableValuation[Dist],$C238:$E238,TaxableValuation[Tif_NonTIF],$A$4))</f>
        <v>0</v>
      </c>
      <c r="J238" s="8">
        <f>SUMPRODUCT(SUMIFS(TaxableValuation[Taxable Ag Building],TaxableValuation[Dist],$C238:$E238,TaxableValuation[Tif_NonTIF],$A$4))</f>
        <v>0</v>
      </c>
      <c r="K238" s="8">
        <f>SUMPRODUCT(SUMIFS(TaxableValuation[Taxable Commercial],TaxableValuation[Dist],$C238:$E238,TaxableValuation[Tif_NonTIF],$A$4))</f>
        <v>1694781</v>
      </c>
      <c r="L238" s="8">
        <f>SUMPRODUCT(SUMIFS(TaxableValuation[Taxable Industrial],TaxableValuation[Dist],$C238:$E238,TaxableValuation[Tif_NonTIF],$A$4))</f>
        <v>0</v>
      </c>
      <c r="M238" s="8">
        <f>SUMPRODUCT(SUMIFS(TaxableValuation[Taxable Reserved],TaxableValuation[Dist],$C238:$E238,TaxableValuation[Tif_NonTIF],$A$4))</f>
        <v>0</v>
      </c>
      <c r="N238" s="8">
        <f>SUMPRODUCT(SUMIFS(TaxableValuation[Taxable Reserved2],TaxableValuation[Dist],$C238:$E238,TaxableValuation[Tif_NonTIF],$A$4))</f>
        <v>0</v>
      </c>
      <c r="O238" s="8">
        <f>SUMPRODUCT(SUMIFS(TaxableValuation[Taxable Railroads],TaxableValuation[Dist],$C238:$E238,TaxableValuation[Tif_NonTIF],$A$4))</f>
        <v>0</v>
      </c>
      <c r="P238" s="8">
        <f>SUMPRODUCT(SUMIFS(TaxableValuation[Taxable Utilities],TaxableValuation[Dist],$C238:$E238,TaxableValuation[Tif_NonTIF],$A$4))</f>
        <v>0</v>
      </c>
      <c r="Q238" s="8">
        <f>SUMPRODUCT(SUMIFS(TaxableValuation[Taxable Other],TaxableValuation[Dist],$C238:$E238,TaxableValuation[Tif_NonTIF],$A$4))</f>
        <v>0</v>
      </c>
      <c r="R238" s="8">
        <f>SUMPRODUCT(SUMIFS(TaxableValuation[Taxable Gross],TaxableValuation[Dist],$C238:$E238,TaxableValuation[Tif_NonTIF],$A$4))</f>
        <v>5012340</v>
      </c>
      <c r="S238" s="8">
        <f>SUMPRODUCT(SUMIFS(TaxableValuation[Taxable Military Exempt],TaxableValuation[Dist],$C238:$E238,TaxableValuation[Tif_NonTIF],$A$4))</f>
        <v>0</v>
      </c>
      <c r="T238" s="8">
        <f>SUMPRODUCT(SUMIFS(TaxableValuation[Taxable Homestead Exempt],TaxableValuation[Dist],$C238:$E238,TaxableValuation[Tif_NonTIF],$A$4))</f>
        <v>0</v>
      </c>
      <c r="U238" s="8">
        <f>SUMPRODUCT(SUMIFS(TaxableValuation[Taxable Net],TaxableValuation[Dist],$C238:$E238,TaxableValuation[Tif_NonTIF],$A$4))</f>
        <v>5012340</v>
      </c>
      <c r="V238" s="8">
        <f>SUMPRODUCT(SUMIFS(TaxableValuation[Taxable Gas &amp; Elec Utilities],TaxableValuation[Dist],$C238:$E238,TaxableValuation[Tif_NonTIF],$A$4))</f>
        <v>0</v>
      </c>
      <c r="W238" s="8">
        <f t="shared" si="3"/>
        <v>5012340</v>
      </c>
    </row>
    <row r="239" spans="1:23" x14ac:dyDescent="0.25">
      <c r="A239">
        <f>'Assessed Non-TIF_Combined'!A239</f>
        <v>2026</v>
      </c>
      <c r="B239" t="str">
        <f>'Assessed Non-TIF_Combined'!B239</f>
        <v>05</v>
      </c>
      <c r="C239" t="str">
        <f>'Assessed Non-TIF_Combined'!C239</f>
        <v>5283</v>
      </c>
      <c r="D239" t="str">
        <f>'Assessed Non-TIF_Combined'!D239</f>
        <v/>
      </c>
      <c r="E239" t="str">
        <f>'Assessed Non-TIF_Combined'!E239</f>
        <v/>
      </c>
      <c r="F239" t="str">
        <f>'Assessed Non-TIF_Combined'!F239</f>
        <v>5283</v>
      </c>
      <c r="G239" t="str">
        <f>'Assessed Non-TIF_Combined'!G239</f>
        <v>Pocahontas Area</v>
      </c>
      <c r="H239" s="8">
        <f>SUMPRODUCT(SUMIFS(TaxableValuation[Taxable Residential],TaxableValuation[Dist],$C239:$E239,TaxableValuation[Tif_NonTIF],$A$4))</f>
        <v>0</v>
      </c>
      <c r="I239" s="8">
        <f>SUMPRODUCT(SUMIFS(TaxableValuation[Taxable Ag Land],TaxableValuation[Dist],$C239:$E239,TaxableValuation[Tif_NonTIF],$A$4))</f>
        <v>0</v>
      </c>
      <c r="J239" s="8">
        <f>SUMPRODUCT(SUMIFS(TaxableValuation[Taxable Ag Building],TaxableValuation[Dist],$C239:$E239,TaxableValuation[Tif_NonTIF],$A$4))</f>
        <v>0</v>
      </c>
      <c r="K239" s="8">
        <f>SUMPRODUCT(SUMIFS(TaxableValuation[Taxable Commercial],TaxableValuation[Dist],$C239:$E239,TaxableValuation[Tif_NonTIF],$A$4))</f>
        <v>5722909</v>
      </c>
      <c r="L239" s="8">
        <f>SUMPRODUCT(SUMIFS(TaxableValuation[Taxable Industrial],TaxableValuation[Dist],$C239:$E239,TaxableValuation[Tif_NonTIF],$A$4))</f>
        <v>0</v>
      </c>
      <c r="M239" s="8">
        <f>SUMPRODUCT(SUMIFS(TaxableValuation[Taxable Reserved],TaxableValuation[Dist],$C239:$E239,TaxableValuation[Tif_NonTIF],$A$4))</f>
        <v>0</v>
      </c>
      <c r="N239" s="8">
        <f>SUMPRODUCT(SUMIFS(TaxableValuation[Taxable Reserved2],TaxableValuation[Dist],$C239:$E239,TaxableValuation[Tif_NonTIF],$A$4))</f>
        <v>0</v>
      </c>
      <c r="O239" s="8">
        <f>SUMPRODUCT(SUMIFS(TaxableValuation[Taxable Railroads],TaxableValuation[Dist],$C239:$E239,TaxableValuation[Tif_NonTIF],$A$4))</f>
        <v>0</v>
      </c>
      <c r="P239" s="8">
        <f>SUMPRODUCT(SUMIFS(TaxableValuation[Taxable Utilities],TaxableValuation[Dist],$C239:$E239,TaxableValuation[Tif_NonTIF],$A$4))</f>
        <v>0</v>
      </c>
      <c r="Q239" s="8">
        <f>SUMPRODUCT(SUMIFS(TaxableValuation[Taxable Other],TaxableValuation[Dist],$C239:$E239,TaxableValuation[Tif_NonTIF],$A$4))</f>
        <v>0</v>
      </c>
      <c r="R239" s="8">
        <f>SUMPRODUCT(SUMIFS(TaxableValuation[Taxable Gross],TaxableValuation[Dist],$C239:$E239,TaxableValuation[Tif_NonTIF],$A$4))</f>
        <v>5722909</v>
      </c>
      <c r="S239" s="8">
        <f>SUMPRODUCT(SUMIFS(TaxableValuation[Taxable Military Exempt],TaxableValuation[Dist],$C239:$E239,TaxableValuation[Tif_NonTIF],$A$4))</f>
        <v>0</v>
      </c>
      <c r="T239" s="8">
        <f>SUMPRODUCT(SUMIFS(TaxableValuation[Taxable Homestead Exempt],TaxableValuation[Dist],$C239:$E239,TaxableValuation[Tif_NonTIF],$A$4))</f>
        <v>0</v>
      </c>
      <c r="U239" s="8">
        <f>SUMPRODUCT(SUMIFS(TaxableValuation[Taxable Net],TaxableValuation[Dist],$C239:$E239,TaxableValuation[Tif_NonTIF],$A$4))</f>
        <v>5722909</v>
      </c>
      <c r="V239" s="8">
        <f>SUMPRODUCT(SUMIFS(TaxableValuation[Taxable Gas &amp; Elec Utilities],TaxableValuation[Dist],$C239:$E239,TaxableValuation[Tif_NonTIF],$A$4))</f>
        <v>0</v>
      </c>
      <c r="W239" s="8">
        <f t="shared" si="3"/>
        <v>5722909</v>
      </c>
    </row>
    <row r="240" spans="1:23" x14ac:dyDescent="0.25">
      <c r="A240">
        <f>'Assessed Non-TIF_Combined'!A240</f>
        <v>2026</v>
      </c>
      <c r="B240" t="str">
        <f>'Assessed Non-TIF_Combined'!B240</f>
        <v>01</v>
      </c>
      <c r="C240" t="str">
        <f>'Assessed Non-TIF_Combined'!C240</f>
        <v>5310</v>
      </c>
      <c r="D240" t="str">
        <f>'Assessed Non-TIF_Combined'!D240</f>
        <v/>
      </c>
      <c r="E240" t="str">
        <f>'Assessed Non-TIF_Combined'!E240</f>
        <v/>
      </c>
      <c r="F240" t="str">
        <f>'Assessed Non-TIF_Combined'!F240</f>
        <v>5310</v>
      </c>
      <c r="G240" t="str">
        <f>'Assessed Non-TIF_Combined'!G240</f>
        <v>Postville</v>
      </c>
      <c r="H240" s="8">
        <f>SUMPRODUCT(SUMIFS(TaxableValuation[Taxable Residential],TaxableValuation[Dist],$C240:$E240,TaxableValuation[Tif_NonTIF],$A$4))</f>
        <v>0</v>
      </c>
      <c r="I240" s="8">
        <f>SUMPRODUCT(SUMIFS(TaxableValuation[Taxable Ag Land],TaxableValuation[Dist],$C240:$E240,TaxableValuation[Tif_NonTIF],$A$4))</f>
        <v>0</v>
      </c>
      <c r="J240" s="8">
        <f>SUMPRODUCT(SUMIFS(TaxableValuation[Taxable Ag Building],TaxableValuation[Dist],$C240:$E240,TaxableValuation[Tif_NonTIF],$A$4))</f>
        <v>0</v>
      </c>
      <c r="K240" s="8">
        <f>SUMPRODUCT(SUMIFS(TaxableValuation[Taxable Commercial],TaxableValuation[Dist],$C240:$E240,TaxableValuation[Tif_NonTIF],$A$4))</f>
        <v>0</v>
      </c>
      <c r="L240" s="8">
        <f>SUMPRODUCT(SUMIFS(TaxableValuation[Taxable Industrial],TaxableValuation[Dist],$C240:$E240,TaxableValuation[Tif_NonTIF],$A$4))</f>
        <v>0</v>
      </c>
      <c r="M240" s="8">
        <f>SUMPRODUCT(SUMIFS(TaxableValuation[Taxable Reserved],TaxableValuation[Dist],$C240:$E240,TaxableValuation[Tif_NonTIF],$A$4))</f>
        <v>0</v>
      </c>
      <c r="N240" s="8">
        <f>SUMPRODUCT(SUMIFS(TaxableValuation[Taxable Reserved2],TaxableValuation[Dist],$C240:$E240,TaxableValuation[Tif_NonTIF],$A$4))</f>
        <v>0</v>
      </c>
      <c r="O240" s="8">
        <f>SUMPRODUCT(SUMIFS(TaxableValuation[Taxable Railroads],TaxableValuation[Dist],$C240:$E240,TaxableValuation[Tif_NonTIF],$A$4))</f>
        <v>0</v>
      </c>
      <c r="P240" s="8">
        <f>SUMPRODUCT(SUMIFS(TaxableValuation[Taxable Utilities],TaxableValuation[Dist],$C240:$E240,TaxableValuation[Tif_NonTIF],$A$4))</f>
        <v>0</v>
      </c>
      <c r="Q240" s="8">
        <f>SUMPRODUCT(SUMIFS(TaxableValuation[Taxable Other],TaxableValuation[Dist],$C240:$E240,TaxableValuation[Tif_NonTIF],$A$4))</f>
        <v>0</v>
      </c>
      <c r="R240" s="8">
        <f>SUMPRODUCT(SUMIFS(TaxableValuation[Taxable Gross],TaxableValuation[Dist],$C240:$E240,TaxableValuation[Tif_NonTIF],$A$4))</f>
        <v>0</v>
      </c>
      <c r="S240" s="8">
        <f>SUMPRODUCT(SUMIFS(TaxableValuation[Taxable Military Exempt],TaxableValuation[Dist],$C240:$E240,TaxableValuation[Tif_NonTIF],$A$4))</f>
        <v>0</v>
      </c>
      <c r="T240" s="8">
        <f>SUMPRODUCT(SUMIFS(TaxableValuation[Taxable Homestead Exempt],TaxableValuation[Dist],$C240:$E240,TaxableValuation[Tif_NonTIF],$A$4))</f>
        <v>0</v>
      </c>
      <c r="U240" s="8">
        <f>SUMPRODUCT(SUMIFS(TaxableValuation[Taxable Net],TaxableValuation[Dist],$C240:$E240,TaxableValuation[Tif_NonTIF],$A$4))</f>
        <v>0</v>
      </c>
      <c r="V240" s="8">
        <f>SUMPRODUCT(SUMIFS(TaxableValuation[Taxable Gas &amp; Elec Utilities],TaxableValuation[Dist],$C240:$E240,TaxableValuation[Tif_NonTIF],$A$4))</f>
        <v>0</v>
      </c>
      <c r="W240" s="8">
        <f t="shared" si="3"/>
        <v>0</v>
      </c>
    </row>
    <row r="241" spans="1:23" x14ac:dyDescent="0.25">
      <c r="A241">
        <f>'Assessed Non-TIF_Combined'!A241</f>
        <v>2026</v>
      </c>
      <c r="B241" t="str">
        <f>'Assessed Non-TIF_Combined'!B241</f>
        <v>13</v>
      </c>
      <c r="C241" t="str">
        <f>'Assessed Non-TIF_Combined'!C241</f>
        <v>5463</v>
      </c>
      <c r="D241" t="str">
        <f>'Assessed Non-TIF_Combined'!D241</f>
        <v/>
      </c>
      <c r="E241" t="str">
        <f>'Assessed Non-TIF_Combined'!E241</f>
        <v/>
      </c>
      <c r="F241" t="str">
        <f>'Assessed Non-TIF_Combined'!F241</f>
        <v>5463</v>
      </c>
      <c r="G241" t="str">
        <f>'Assessed Non-TIF_Combined'!G241</f>
        <v>Red Oak</v>
      </c>
      <c r="H241" s="8">
        <f>SUMPRODUCT(SUMIFS(TaxableValuation[Taxable Residential],TaxableValuation[Dist],$C241:$E241,TaxableValuation[Tif_NonTIF],$A$4))</f>
        <v>1845213</v>
      </c>
      <c r="I241" s="8">
        <f>SUMPRODUCT(SUMIFS(TaxableValuation[Taxable Ag Land],TaxableValuation[Dist],$C241:$E241,TaxableValuation[Tif_NonTIF],$A$4))</f>
        <v>0</v>
      </c>
      <c r="J241" s="8">
        <f>SUMPRODUCT(SUMIFS(TaxableValuation[Taxable Ag Building],TaxableValuation[Dist],$C241:$E241,TaxableValuation[Tif_NonTIF],$A$4))</f>
        <v>0</v>
      </c>
      <c r="K241" s="8">
        <f>SUMPRODUCT(SUMIFS(TaxableValuation[Taxable Commercial],TaxableValuation[Dist],$C241:$E241,TaxableValuation[Tif_NonTIF],$A$4))</f>
        <v>3793508</v>
      </c>
      <c r="L241" s="8">
        <f>SUMPRODUCT(SUMIFS(TaxableValuation[Taxable Industrial],TaxableValuation[Dist],$C241:$E241,TaxableValuation[Tif_NonTIF],$A$4))</f>
        <v>0</v>
      </c>
      <c r="M241" s="8">
        <f>SUMPRODUCT(SUMIFS(TaxableValuation[Taxable Reserved],TaxableValuation[Dist],$C241:$E241,TaxableValuation[Tif_NonTIF],$A$4))</f>
        <v>0</v>
      </c>
      <c r="N241" s="8">
        <f>SUMPRODUCT(SUMIFS(TaxableValuation[Taxable Reserved2],TaxableValuation[Dist],$C241:$E241,TaxableValuation[Tif_NonTIF],$A$4))</f>
        <v>0</v>
      </c>
      <c r="O241" s="8">
        <f>SUMPRODUCT(SUMIFS(TaxableValuation[Taxable Railroads],TaxableValuation[Dist],$C241:$E241,TaxableValuation[Tif_NonTIF],$A$4))</f>
        <v>0</v>
      </c>
      <c r="P241" s="8">
        <f>SUMPRODUCT(SUMIFS(TaxableValuation[Taxable Utilities],TaxableValuation[Dist],$C241:$E241,TaxableValuation[Tif_NonTIF],$A$4))</f>
        <v>0</v>
      </c>
      <c r="Q241" s="8">
        <f>SUMPRODUCT(SUMIFS(TaxableValuation[Taxable Other],TaxableValuation[Dist],$C241:$E241,TaxableValuation[Tif_NonTIF],$A$4))</f>
        <v>0</v>
      </c>
      <c r="R241" s="8">
        <f>SUMPRODUCT(SUMIFS(TaxableValuation[Taxable Gross],TaxableValuation[Dist],$C241:$E241,TaxableValuation[Tif_NonTIF],$A$4))</f>
        <v>5638721</v>
      </c>
      <c r="S241" s="8">
        <f>SUMPRODUCT(SUMIFS(TaxableValuation[Taxable Military Exempt],TaxableValuation[Dist],$C241:$E241,TaxableValuation[Tif_NonTIF],$A$4))</f>
        <v>0</v>
      </c>
      <c r="T241" s="8">
        <f>SUMPRODUCT(SUMIFS(TaxableValuation[Taxable Homestead Exempt],TaxableValuation[Dist],$C241:$E241,TaxableValuation[Tif_NonTIF],$A$4))</f>
        <v>0</v>
      </c>
      <c r="U241" s="8">
        <f>SUMPRODUCT(SUMIFS(TaxableValuation[Taxable Net],TaxableValuation[Dist],$C241:$E241,TaxableValuation[Tif_NonTIF],$A$4))</f>
        <v>5638721</v>
      </c>
      <c r="V241" s="8">
        <f>SUMPRODUCT(SUMIFS(TaxableValuation[Taxable Gas &amp; Elec Utilities],TaxableValuation[Dist],$C241:$E241,TaxableValuation[Tif_NonTIF],$A$4))</f>
        <v>0</v>
      </c>
      <c r="W241" s="8">
        <f t="shared" si="3"/>
        <v>5638721</v>
      </c>
    </row>
    <row r="242" spans="1:23" x14ac:dyDescent="0.25">
      <c r="A242">
        <f>'Assessed Non-TIF_Combined'!A242</f>
        <v>2026</v>
      </c>
      <c r="B242" t="str">
        <f>'Assessed Non-TIF_Combined'!B242</f>
        <v>12</v>
      </c>
      <c r="C242" t="str">
        <f>'Assessed Non-TIF_Combined'!C242</f>
        <v>5486</v>
      </c>
      <c r="D242" t="str">
        <f>'Assessed Non-TIF_Combined'!D242</f>
        <v/>
      </c>
      <c r="E242" t="str">
        <f>'Assessed Non-TIF_Combined'!E242</f>
        <v/>
      </c>
      <c r="F242" t="str">
        <f>'Assessed Non-TIF_Combined'!F242</f>
        <v>5486</v>
      </c>
      <c r="G242" t="str">
        <f>'Assessed Non-TIF_Combined'!G242</f>
        <v>Remsen-Union</v>
      </c>
      <c r="H242" s="8">
        <f>SUMPRODUCT(SUMIFS(TaxableValuation[Taxable Residential],TaxableValuation[Dist],$C242:$E242,TaxableValuation[Tif_NonTIF],$A$4))</f>
        <v>4589191</v>
      </c>
      <c r="I242" s="8">
        <f>SUMPRODUCT(SUMIFS(TaxableValuation[Taxable Ag Land],TaxableValuation[Dist],$C242:$E242,TaxableValuation[Tif_NonTIF],$A$4))</f>
        <v>0</v>
      </c>
      <c r="J242" s="8">
        <f>SUMPRODUCT(SUMIFS(TaxableValuation[Taxable Ag Building],TaxableValuation[Dist],$C242:$E242,TaxableValuation[Tif_NonTIF],$A$4))</f>
        <v>0</v>
      </c>
      <c r="K242" s="8">
        <f>SUMPRODUCT(SUMIFS(TaxableValuation[Taxable Commercial],TaxableValuation[Dist],$C242:$E242,TaxableValuation[Tif_NonTIF],$A$4))</f>
        <v>1609690</v>
      </c>
      <c r="L242" s="8">
        <f>SUMPRODUCT(SUMIFS(TaxableValuation[Taxable Industrial],TaxableValuation[Dist],$C242:$E242,TaxableValuation[Tif_NonTIF],$A$4))</f>
        <v>26251635</v>
      </c>
      <c r="M242" s="8">
        <f>SUMPRODUCT(SUMIFS(TaxableValuation[Taxable Reserved],TaxableValuation[Dist],$C242:$E242,TaxableValuation[Tif_NonTIF],$A$4))</f>
        <v>0</v>
      </c>
      <c r="N242" s="8">
        <f>SUMPRODUCT(SUMIFS(TaxableValuation[Taxable Reserved2],TaxableValuation[Dist],$C242:$E242,TaxableValuation[Tif_NonTIF],$A$4))</f>
        <v>0</v>
      </c>
      <c r="O242" s="8">
        <f>SUMPRODUCT(SUMIFS(TaxableValuation[Taxable Railroads],TaxableValuation[Dist],$C242:$E242,TaxableValuation[Tif_NonTIF],$A$4))</f>
        <v>0</v>
      </c>
      <c r="P242" s="8">
        <f>SUMPRODUCT(SUMIFS(TaxableValuation[Taxable Utilities],TaxableValuation[Dist],$C242:$E242,TaxableValuation[Tif_NonTIF],$A$4))</f>
        <v>0</v>
      </c>
      <c r="Q242" s="8">
        <f>SUMPRODUCT(SUMIFS(TaxableValuation[Taxable Other],TaxableValuation[Dist],$C242:$E242,TaxableValuation[Tif_NonTIF],$A$4))</f>
        <v>0</v>
      </c>
      <c r="R242" s="8">
        <f>SUMPRODUCT(SUMIFS(TaxableValuation[Taxable Gross],TaxableValuation[Dist],$C242:$E242,TaxableValuation[Tif_NonTIF],$A$4))</f>
        <v>32450516</v>
      </c>
      <c r="S242" s="8">
        <f>SUMPRODUCT(SUMIFS(TaxableValuation[Taxable Military Exempt],TaxableValuation[Dist],$C242:$E242,TaxableValuation[Tif_NonTIF],$A$4))</f>
        <v>0</v>
      </c>
      <c r="T242" s="8">
        <f>SUMPRODUCT(SUMIFS(TaxableValuation[Taxable Homestead Exempt],TaxableValuation[Dist],$C242:$E242,TaxableValuation[Tif_NonTIF],$A$4))</f>
        <v>0</v>
      </c>
      <c r="U242" s="8">
        <f>SUMPRODUCT(SUMIFS(TaxableValuation[Taxable Net],TaxableValuation[Dist],$C242:$E242,TaxableValuation[Tif_NonTIF],$A$4))</f>
        <v>32450516</v>
      </c>
      <c r="V242" s="8">
        <f>SUMPRODUCT(SUMIFS(TaxableValuation[Taxable Gas &amp; Elec Utilities],TaxableValuation[Dist],$C242:$E242,TaxableValuation[Tif_NonTIF],$A$4))</f>
        <v>0</v>
      </c>
      <c r="W242" s="8">
        <f t="shared" si="3"/>
        <v>32450516</v>
      </c>
    </row>
    <row r="243" spans="1:23" x14ac:dyDescent="0.25">
      <c r="A243">
        <f>'Assessed Non-TIF_Combined'!A243</f>
        <v>2026</v>
      </c>
      <c r="B243" t="str">
        <f>'Assessed Non-TIF_Combined'!B243</f>
        <v>01</v>
      </c>
      <c r="C243" t="str">
        <f>'Assessed Non-TIF_Combined'!C243</f>
        <v>5508</v>
      </c>
      <c r="D243" t="str">
        <f>'Assessed Non-TIF_Combined'!D243</f>
        <v/>
      </c>
      <c r="E243" t="str">
        <f>'Assessed Non-TIF_Combined'!E243</f>
        <v/>
      </c>
      <c r="F243" t="str">
        <f>'Assessed Non-TIF_Combined'!F243</f>
        <v>5508</v>
      </c>
      <c r="G243" t="str">
        <f>'Assessed Non-TIF_Combined'!G243</f>
        <v>Riceville</v>
      </c>
      <c r="H243" s="8">
        <f>SUMPRODUCT(SUMIFS(TaxableValuation[Taxable Residential],TaxableValuation[Dist],$C243:$E243,TaxableValuation[Tif_NonTIF],$A$4))</f>
        <v>1661177</v>
      </c>
      <c r="I243" s="8">
        <f>SUMPRODUCT(SUMIFS(TaxableValuation[Taxable Ag Land],TaxableValuation[Dist],$C243:$E243,TaxableValuation[Tif_NonTIF],$A$4))</f>
        <v>554045</v>
      </c>
      <c r="J243" s="8">
        <f>SUMPRODUCT(SUMIFS(TaxableValuation[Taxable Ag Building],TaxableValuation[Dist],$C243:$E243,TaxableValuation[Tif_NonTIF],$A$4))</f>
        <v>715775</v>
      </c>
      <c r="K243" s="8">
        <f>SUMPRODUCT(SUMIFS(TaxableValuation[Taxable Commercial],TaxableValuation[Dist],$C243:$E243,TaxableValuation[Tif_NonTIF],$A$4))</f>
        <v>1165185</v>
      </c>
      <c r="L243" s="8">
        <f>SUMPRODUCT(SUMIFS(TaxableValuation[Taxable Industrial],TaxableValuation[Dist],$C243:$E243,TaxableValuation[Tif_NonTIF],$A$4))</f>
        <v>131835290</v>
      </c>
      <c r="M243" s="8">
        <f>SUMPRODUCT(SUMIFS(TaxableValuation[Taxable Reserved],TaxableValuation[Dist],$C243:$E243,TaxableValuation[Tif_NonTIF],$A$4))</f>
        <v>0</v>
      </c>
      <c r="N243" s="8">
        <f>SUMPRODUCT(SUMIFS(TaxableValuation[Taxable Reserved2],TaxableValuation[Dist],$C243:$E243,TaxableValuation[Tif_NonTIF],$A$4))</f>
        <v>0</v>
      </c>
      <c r="O243" s="8">
        <f>SUMPRODUCT(SUMIFS(TaxableValuation[Taxable Railroads],TaxableValuation[Dist],$C243:$E243,TaxableValuation[Tif_NonTIF],$A$4))</f>
        <v>0</v>
      </c>
      <c r="P243" s="8">
        <f>SUMPRODUCT(SUMIFS(TaxableValuation[Taxable Utilities],TaxableValuation[Dist],$C243:$E243,TaxableValuation[Tif_NonTIF],$A$4))</f>
        <v>0</v>
      </c>
      <c r="Q243" s="8">
        <f>SUMPRODUCT(SUMIFS(TaxableValuation[Taxable Other],TaxableValuation[Dist],$C243:$E243,TaxableValuation[Tif_NonTIF],$A$4))</f>
        <v>0</v>
      </c>
      <c r="R243" s="8">
        <f>SUMPRODUCT(SUMIFS(TaxableValuation[Taxable Gross],TaxableValuation[Dist],$C243:$E243,TaxableValuation[Tif_NonTIF],$A$4))</f>
        <v>135931472</v>
      </c>
      <c r="S243" s="8">
        <f>SUMPRODUCT(SUMIFS(TaxableValuation[Taxable Military Exempt],TaxableValuation[Dist],$C243:$E243,TaxableValuation[Tif_NonTIF],$A$4))</f>
        <v>0</v>
      </c>
      <c r="T243" s="8">
        <f>SUMPRODUCT(SUMIFS(TaxableValuation[Taxable Homestead Exempt],TaxableValuation[Dist],$C243:$E243,TaxableValuation[Tif_NonTIF],$A$4))</f>
        <v>0</v>
      </c>
      <c r="U243" s="8">
        <f>SUMPRODUCT(SUMIFS(TaxableValuation[Taxable Net],TaxableValuation[Dist],$C243:$E243,TaxableValuation[Tif_NonTIF],$A$4))</f>
        <v>135931472</v>
      </c>
      <c r="V243" s="8">
        <f>SUMPRODUCT(SUMIFS(TaxableValuation[Taxable Gas &amp; Elec Utilities],TaxableValuation[Dist],$C243:$E243,TaxableValuation[Tif_NonTIF],$A$4))</f>
        <v>0</v>
      </c>
      <c r="W243" s="8">
        <f t="shared" si="3"/>
        <v>135931472</v>
      </c>
    </row>
    <row r="244" spans="1:23" x14ac:dyDescent="0.25">
      <c r="A244">
        <f>'Assessed Non-TIF_Combined'!A244</f>
        <v>2026</v>
      </c>
      <c r="B244" t="str">
        <f>'Assessed Non-TIF_Combined'!B244</f>
        <v>12</v>
      </c>
      <c r="C244" t="str">
        <f>'Assessed Non-TIF_Combined'!C244</f>
        <v>1975</v>
      </c>
      <c r="D244" t="str">
        <f>'Assessed Non-TIF_Combined'!D244</f>
        <v/>
      </c>
      <c r="E244" t="str">
        <f>'Assessed Non-TIF_Combined'!E244</f>
        <v/>
      </c>
      <c r="F244" t="str">
        <f>'Assessed Non-TIF_Combined'!F244</f>
        <v>1975</v>
      </c>
      <c r="G244" t="str">
        <f>'Assessed Non-TIF_Combined'!G244</f>
        <v>River Valley</v>
      </c>
      <c r="H244" s="8">
        <f>SUMPRODUCT(SUMIFS(TaxableValuation[Taxable Residential],TaxableValuation[Dist],$C244:$E244,TaxableValuation[Tif_NonTIF],$A$4))</f>
        <v>0</v>
      </c>
      <c r="I244" s="8">
        <f>SUMPRODUCT(SUMIFS(TaxableValuation[Taxable Ag Land],TaxableValuation[Dist],$C244:$E244,TaxableValuation[Tif_NonTIF],$A$4))</f>
        <v>0</v>
      </c>
      <c r="J244" s="8">
        <f>SUMPRODUCT(SUMIFS(TaxableValuation[Taxable Ag Building],TaxableValuation[Dist],$C244:$E244,TaxableValuation[Tif_NonTIF],$A$4))</f>
        <v>0</v>
      </c>
      <c r="K244" s="8">
        <f>SUMPRODUCT(SUMIFS(TaxableValuation[Taxable Commercial],TaxableValuation[Dist],$C244:$E244,TaxableValuation[Tif_NonTIF],$A$4))</f>
        <v>1199876</v>
      </c>
      <c r="L244" s="8">
        <f>SUMPRODUCT(SUMIFS(TaxableValuation[Taxable Industrial],TaxableValuation[Dist],$C244:$E244,TaxableValuation[Tif_NonTIF],$A$4))</f>
        <v>0</v>
      </c>
      <c r="M244" s="8">
        <f>SUMPRODUCT(SUMIFS(TaxableValuation[Taxable Reserved],TaxableValuation[Dist],$C244:$E244,TaxableValuation[Tif_NonTIF],$A$4))</f>
        <v>0</v>
      </c>
      <c r="N244" s="8">
        <f>SUMPRODUCT(SUMIFS(TaxableValuation[Taxable Reserved2],TaxableValuation[Dist],$C244:$E244,TaxableValuation[Tif_NonTIF],$A$4))</f>
        <v>0</v>
      </c>
      <c r="O244" s="8">
        <f>SUMPRODUCT(SUMIFS(TaxableValuation[Taxable Railroads],TaxableValuation[Dist],$C244:$E244,TaxableValuation[Tif_NonTIF],$A$4))</f>
        <v>0</v>
      </c>
      <c r="P244" s="8">
        <f>SUMPRODUCT(SUMIFS(TaxableValuation[Taxable Utilities],TaxableValuation[Dist],$C244:$E244,TaxableValuation[Tif_NonTIF],$A$4))</f>
        <v>0</v>
      </c>
      <c r="Q244" s="8">
        <f>SUMPRODUCT(SUMIFS(TaxableValuation[Taxable Other],TaxableValuation[Dist],$C244:$E244,TaxableValuation[Tif_NonTIF],$A$4))</f>
        <v>0</v>
      </c>
      <c r="R244" s="8">
        <f>SUMPRODUCT(SUMIFS(TaxableValuation[Taxable Gross],TaxableValuation[Dist],$C244:$E244,TaxableValuation[Tif_NonTIF],$A$4))</f>
        <v>1199876</v>
      </c>
      <c r="S244" s="8">
        <f>SUMPRODUCT(SUMIFS(TaxableValuation[Taxable Military Exempt],TaxableValuation[Dist],$C244:$E244,TaxableValuation[Tif_NonTIF],$A$4))</f>
        <v>0</v>
      </c>
      <c r="T244" s="8">
        <f>SUMPRODUCT(SUMIFS(TaxableValuation[Taxable Homestead Exempt],TaxableValuation[Dist],$C244:$E244,TaxableValuation[Tif_NonTIF],$A$4))</f>
        <v>0</v>
      </c>
      <c r="U244" s="8">
        <f>SUMPRODUCT(SUMIFS(TaxableValuation[Taxable Net],TaxableValuation[Dist],$C244:$E244,TaxableValuation[Tif_NonTIF],$A$4))</f>
        <v>1199876</v>
      </c>
      <c r="V244" s="8">
        <f>SUMPRODUCT(SUMIFS(TaxableValuation[Taxable Gas &amp; Elec Utilities],TaxableValuation[Dist],$C244:$E244,TaxableValuation[Tif_NonTIF],$A$4))</f>
        <v>0</v>
      </c>
      <c r="W244" s="8">
        <f t="shared" si="3"/>
        <v>1199876</v>
      </c>
    </row>
    <row r="245" spans="1:23" x14ac:dyDescent="0.25">
      <c r="A245">
        <f>'Assessed Non-TIF_Combined'!A245</f>
        <v>2026</v>
      </c>
      <c r="B245" t="str">
        <f>'Assessed Non-TIF_Combined'!B245</f>
        <v>13</v>
      </c>
      <c r="C245" t="str">
        <f>'Assessed Non-TIF_Combined'!C245</f>
        <v>4824</v>
      </c>
      <c r="D245" t="str">
        <f>'Assessed Non-TIF_Combined'!D245</f>
        <v/>
      </c>
      <c r="E245" t="str">
        <f>'Assessed Non-TIF_Combined'!E245</f>
        <v/>
      </c>
      <c r="F245" t="str">
        <f>'Assessed Non-TIF_Combined'!F245</f>
        <v>5510</v>
      </c>
      <c r="G245" t="str">
        <f>'Assessed Non-TIF_Combined'!G245</f>
        <v>Riverside</v>
      </c>
      <c r="H245" s="8">
        <f>SUMPRODUCT(SUMIFS(TaxableValuation[Taxable Residential],TaxableValuation[Dist],$C245:$E245,TaxableValuation[Tif_NonTIF],$A$4))</f>
        <v>3997604</v>
      </c>
      <c r="I245" s="8">
        <f>SUMPRODUCT(SUMIFS(TaxableValuation[Taxable Ag Land],TaxableValuation[Dist],$C245:$E245,TaxableValuation[Tif_NonTIF],$A$4))</f>
        <v>0</v>
      </c>
      <c r="J245" s="8">
        <f>SUMPRODUCT(SUMIFS(TaxableValuation[Taxable Ag Building],TaxableValuation[Dist],$C245:$E245,TaxableValuation[Tif_NonTIF],$A$4))</f>
        <v>0</v>
      </c>
      <c r="K245" s="8">
        <f>SUMPRODUCT(SUMIFS(TaxableValuation[Taxable Commercial],TaxableValuation[Dist],$C245:$E245,TaxableValuation[Tif_NonTIF],$A$4))</f>
        <v>4420479</v>
      </c>
      <c r="L245" s="8">
        <f>SUMPRODUCT(SUMIFS(TaxableValuation[Taxable Industrial],TaxableValuation[Dist],$C245:$E245,TaxableValuation[Tif_NonTIF],$A$4))</f>
        <v>117072</v>
      </c>
      <c r="M245" s="8">
        <f>SUMPRODUCT(SUMIFS(TaxableValuation[Taxable Reserved],TaxableValuation[Dist],$C245:$E245,TaxableValuation[Tif_NonTIF],$A$4))</f>
        <v>0</v>
      </c>
      <c r="N245" s="8">
        <f>SUMPRODUCT(SUMIFS(TaxableValuation[Taxable Reserved2],TaxableValuation[Dist],$C245:$E245,TaxableValuation[Tif_NonTIF],$A$4))</f>
        <v>0</v>
      </c>
      <c r="O245" s="8">
        <f>SUMPRODUCT(SUMIFS(TaxableValuation[Taxable Railroads],TaxableValuation[Dist],$C245:$E245,TaxableValuation[Tif_NonTIF],$A$4))</f>
        <v>0</v>
      </c>
      <c r="P245" s="8">
        <f>SUMPRODUCT(SUMIFS(TaxableValuation[Taxable Utilities],TaxableValuation[Dist],$C245:$E245,TaxableValuation[Tif_NonTIF],$A$4))</f>
        <v>0</v>
      </c>
      <c r="Q245" s="8">
        <f>SUMPRODUCT(SUMIFS(TaxableValuation[Taxable Other],TaxableValuation[Dist],$C245:$E245,TaxableValuation[Tif_NonTIF],$A$4))</f>
        <v>0</v>
      </c>
      <c r="R245" s="8">
        <f>SUMPRODUCT(SUMIFS(TaxableValuation[Taxable Gross],TaxableValuation[Dist],$C245:$E245,TaxableValuation[Tif_NonTIF],$A$4))</f>
        <v>8535155</v>
      </c>
      <c r="S245" s="8">
        <f>SUMPRODUCT(SUMIFS(TaxableValuation[Taxable Military Exempt],TaxableValuation[Dist],$C245:$E245,TaxableValuation[Tif_NonTIF],$A$4))</f>
        <v>12000</v>
      </c>
      <c r="T245" s="8">
        <f>SUMPRODUCT(SUMIFS(TaxableValuation[Taxable Homestead Exempt],TaxableValuation[Dist],$C245:$E245,TaxableValuation[Tif_NonTIF],$A$4))</f>
        <v>52000</v>
      </c>
      <c r="U245" s="8">
        <f>SUMPRODUCT(SUMIFS(TaxableValuation[Taxable Net],TaxableValuation[Dist],$C245:$E245,TaxableValuation[Tif_NonTIF],$A$4))</f>
        <v>8471155</v>
      </c>
      <c r="V245" s="8">
        <f>SUMPRODUCT(SUMIFS(TaxableValuation[Taxable Gas &amp; Elec Utilities],TaxableValuation[Dist],$C245:$E245,TaxableValuation[Tif_NonTIF],$A$4))</f>
        <v>0</v>
      </c>
      <c r="W245" s="8">
        <f t="shared" si="3"/>
        <v>8471155</v>
      </c>
    </row>
    <row r="246" spans="1:23" x14ac:dyDescent="0.25">
      <c r="A246">
        <f>'Assessed Non-TIF_Combined'!A246</f>
        <v>2026</v>
      </c>
      <c r="B246" t="str">
        <f>'Assessed Non-TIF_Combined'!B246</f>
        <v>12</v>
      </c>
      <c r="C246" t="str">
        <f>'Assessed Non-TIF_Combined'!C246</f>
        <v>5607</v>
      </c>
      <c r="D246" t="str">
        <f>'Assessed Non-TIF_Combined'!D246</f>
        <v/>
      </c>
      <c r="E246" t="str">
        <f>'Assessed Non-TIF_Combined'!E246</f>
        <v/>
      </c>
      <c r="F246" t="str">
        <f>'Assessed Non-TIF_Combined'!F246</f>
        <v>5607</v>
      </c>
      <c r="G246" t="str">
        <f>'Assessed Non-TIF_Combined'!G246</f>
        <v>Rock Valley</v>
      </c>
      <c r="H246" s="8">
        <f>SUMPRODUCT(SUMIFS(TaxableValuation[Taxable Residential],TaxableValuation[Dist],$C246:$E246,TaxableValuation[Tif_NonTIF],$A$4))</f>
        <v>22229334</v>
      </c>
      <c r="I246" s="8">
        <f>SUMPRODUCT(SUMIFS(TaxableValuation[Taxable Ag Land],TaxableValuation[Dist],$C246:$E246,TaxableValuation[Tif_NonTIF],$A$4))</f>
        <v>0</v>
      </c>
      <c r="J246" s="8">
        <f>SUMPRODUCT(SUMIFS(TaxableValuation[Taxable Ag Building],TaxableValuation[Dist],$C246:$E246,TaxableValuation[Tif_NonTIF],$A$4))</f>
        <v>0</v>
      </c>
      <c r="K246" s="8">
        <f>SUMPRODUCT(SUMIFS(TaxableValuation[Taxable Commercial],TaxableValuation[Dist],$C246:$E246,TaxableValuation[Tif_NonTIF],$A$4))</f>
        <v>34154368</v>
      </c>
      <c r="L246" s="8">
        <f>SUMPRODUCT(SUMIFS(TaxableValuation[Taxable Industrial],TaxableValuation[Dist],$C246:$E246,TaxableValuation[Tif_NonTIF],$A$4))</f>
        <v>7337886</v>
      </c>
      <c r="M246" s="8">
        <f>SUMPRODUCT(SUMIFS(TaxableValuation[Taxable Reserved],TaxableValuation[Dist],$C246:$E246,TaxableValuation[Tif_NonTIF],$A$4))</f>
        <v>0</v>
      </c>
      <c r="N246" s="8">
        <f>SUMPRODUCT(SUMIFS(TaxableValuation[Taxable Reserved2],TaxableValuation[Dist],$C246:$E246,TaxableValuation[Tif_NonTIF],$A$4))</f>
        <v>0</v>
      </c>
      <c r="O246" s="8">
        <f>SUMPRODUCT(SUMIFS(TaxableValuation[Taxable Railroads],TaxableValuation[Dist],$C246:$E246,TaxableValuation[Tif_NonTIF],$A$4))</f>
        <v>0</v>
      </c>
      <c r="P246" s="8">
        <f>SUMPRODUCT(SUMIFS(TaxableValuation[Taxable Utilities],TaxableValuation[Dist],$C246:$E246,TaxableValuation[Tif_NonTIF],$A$4))</f>
        <v>0</v>
      </c>
      <c r="Q246" s="8">
        <f>SUMPRODUCT(SUMIFS(TaxableValuation[Taxable Other],TaxableValuation[Dist],$C246:$E246,TaxableValuation[Tif_NonTIF],$A$4))</f>
        <v>0</v>
      </c>
      <c r="R246" s="8">
        <f>SUMPRODUCT(SUMIFS(TaxableValuation[Taxable Gross],TaxableValuation[Dist],$C246:$E246,TaxableValuation[Tif_NonTIF],$A$4))</f>
        <v>63721588</v>
      </c>
      <c r="S246" s="8">
        <f>SUMPRODUCT(SUMIFS(TaxableValuation[Taxable Military Exempt],TaxableValuation[Dist],$C246:$E246,TaxableValuation[Tif_NonTIF],$A$4))</f>
        <v>68000</v>
      </c>
      <c r="T246" s="8">
        <f>SUMPRODUCT(SUMIFS(TaxableValuation[Taxable Homestead Exempt],TaxableValuation[Dist],$C246:$E246,TaxableValuation[Tif_NonTIF],$A$4))</f>
        <v>318500</v>
      </c>
      <c r="U246" s="8">
        <f>SUMPRODUCT(SUMIFS(TaxableValuation[Taxable Net],TaxableValuation[Dist],$C246:$E246,TaxableValuation[Tif_NonTIF],$A$4))</f>
        <v>63335088</v>
      </c>
      <c r="V246" s="8">
        <f>SUMPRODUCT(SUMIFS(TaxableValuation[Taxable Gas &amp; Elec Utilities],TaxableValuation[Dist],$C246:$E246,TaxableValuation[Tif_NonTIF],$A$4))</f>
        <v>0</v>
      </c>
      <c r="W246" s="8">
        <f t="shared" si="3"/>
        <v>63335088</v>
      </c>
    </row>
    <row r="247" spans="1:23" x14ac:dyDescent="0.25">
      <c r="A247">
        <f>'Assessed Non-TIF_Combined'!A247</f>
        <v>2026</v>
      </c>
      <c r="B247" t="str">
        <f>'Assessed Non-TIF_Combined'!B247</f>
        <v>11</v>
      </c>
      <c r="C247" t="str">
        <f>'Assessed Non-TIF_Combined'!C247</f>
        <v>5643</v>
      </c>
      <c r="D247" t="str">
        <f>'Assessed Non-TIF_Combined'!D247</f>
        <v/>
      </c>
      <c r="E247" t="str">
        <f>'Assessed Non-TIF_Combined'!E247</f>
        <v/>
      </c>
      <c r="F247" t="str">
        <f>'Assessed Non-TIF_Combined'!F247</f>
        <v>5643</v>
      </c>
      <c r="G247" t="str">
        <f>'Assessed Non-TIF_Combined'!G247</f>
        <v>Roland-Story</v>
      </c>
      <c r="H247" s="8">
        <f>SUMPRODUCT(SUMIFS(TaxableValuation[Taxable Residential],TaxableValuation[Dist],$C247:$E247,TaxableValuation[Tif_NonTIF],$A$4))</f>
        <v>33001492</v>
      </c>
      <c r="I247" s="8">
        <f>SUMPRODUCT(SUMIFS(TaxableValuation[Taxable Ag Land],TaxableValuation[Dist],$C247:$E247,TaxableValuation[Tif_NonTIF],$A$4))</f>
        <v>0</v>
      </c>
      <c r="J247" s="8">
        <f>SUMPRODUCT(SUMIFS(TaxableValuation[Taxable Ag Building],TaxableValuation[Dist],$C247:$E247,TaxableValuation[Tif_NonTIF],$A$4))</f>
        <v>0</v>
      </c>
      <c r="K247" s="8">
        <f>SUMPRODUCT(SUMIFS(TaxableValuation[Taxable Commercial],TaxableValuation[Dist],$C247:$E247,TaxableValuation[Tif_NonTIF],$A$4))</f>
        <v>19092817</v>
      </c>
      <c r="L247" s="8">
        <f>SUMPRODUCT(SUMIFS(TaxableValuation[Taxable Industrial],TaxableValuation[Dist],$C247:$E247,TaxableValuation[Tif_NonTIF],$A$4))</f>
        <v>5155162</v>
      </c>
      <c r="M247" s="8">
        <f>SUMPRODUCT(SUMIFS(TaxableValuation[Taxable Reserved],TaxableValuation[Dist],$C247:$E247,TaxableValuation[Tif_NonTIF],$A$4))</f>
        <v>0</v>
      </c>
      <c r="N247" s="8">
        <f>SUMPRODUCT(SUMIFS(TaxableValuation[Taxable Reserved2],TaxableValuation[Dist],$C247:$E247,TaxableValuation[Tif_NonTIF],$A$4))</f>
        <v>0</v>
      </c>
      <c r="O247" s="8">
        <f>SUMPRODUCT(SUMIFS(TaxableValuation[Taxable Railroads],TaxableValuation[Dist],$C247:$E247,TaxableValuation[Tif_NonTIF],$A$4))</f>
        <v>0</v>
      </c>
      <c r="P247" s="8">
        <f>SUMPRODUCT(SUMIFS(TaxableValuation[Taxable Utilities],TaxableValuation[Dist],$C247:$E247,TaxableValuation[Tif_NonTIF],$A$4))</f>
        <v>0</v>
      </c>
      <c r="Q247" s="8">
        <f>SUMPRODUCT(SUMIFS(TaxableValuation[Taxable Other],TaxableValuation[Dist],$C247:$E247,TaxableValuation[Tif_NonTIF],$A$4))</f>
        <v>0</v>
      </c>
      <c r="R247" s="8">
        <f>SUMPRODUCT(SUMIFS(TaxableValuation[Taxable Gross],TaxableValuation[Dist],$C247:$E247,TaxableValuation[Tif_NonTIF],$A$4))</f>
        <v>57249471</v>
      </c>
      <c r="S247" s="8">
        <f>SUMPRODUCT(SUMIFS(TaxableValuation[Taxable Military Exempt],TaxableValuation[Dist],$C247:$E247,TaxableValuation[Tif_NonTIF],$A$4))</f>
        <v>120000</v>
      </c>
      <c r="T247" s="8">
        <f>SUMPRODUCT(SUMIFS(TaxableValuation[Taxable Homestead Exempt],TaxableValuation[Dist],$C247:$E247,TaxableValuation[Tif_NonTIF],$A$4))</f>
        <v>578500</v>
      </c>
      <c r="U247" s="8">
        <f>SUMPRODUCT(SUMIFS(TaxableValuation[Taxable Net],TaxableValuation[Dist],$C247:$E247,TaxableValuation[Tif_NonTIF],$A$4))</f>
        <v>56550971</v>
      </c>
      <c r="V247" s="8">
        <f>SUMPRODUCT(SUMIFS(TaxableValuation[Taxable Gas &amp; Elec Utilities],TaxableValuation[Dist],$C247:$E247,TaxableValuation[Tif_NonTIF],$A$4))</f>
        <v>0</v>
      </c>
      <c r="W247" s="8">
        <f t="shared" si="3"/>
        <v>56550971</v>
      </c>
    </row>
    <row r="248" spans="1:23" x14ac:dyDescent="0.25">
      <c r="A248">
        <f>'Assessed Non-TIF_Combined'!A248</f>
        <v>2026</v>
      </c>
      <c r="B248" t="str">
        <f>'Assessed Non-TIF_Combined'!B248</f>
        <v>07</v>
      </c>
      <c r="C248" t="str">
        <f>'Assessed Non-TIF_Combined'!C248</f>
        <v>5697</v>
      </c>
      <c r="D248" t="str">
        <f>'Assessed Non-TIF_Combined'!D248</f>
        <v/>
      </c>
      <c r="E248" t="str">
        <f>'Assessed Non-TIF_Combined'!E248</f>
        <v/>
      </c>
      <c r="F248" t="str">
        <f>'Assessed Non-TIF_Combined'!F248</f>
        <v>5697</v>
      </c>
      <c r="G248" t="str">
        <f>'Assessed Non-TIF_Combined'!G248</f>
        <v>Rudd-Rockford-Marble Rock</v>
      </c>
      <c r="H248" s="8">
        <f>SUMPRODUCT(SUMIFS(TaxableValuation[Taxable Residential],TaxableValuation[Dist],$C248:$E248,TaxableValuation[Tif_NonTIF],$A$4))</f>
        <v>1611747</v>
      </c>
      <c r="I248" s="8">
        <f>SUMPRODUCT(SUMIFS(TaxableValuation[Taxable Ag Land],TaxableValuation[Dist],$C248:$E248,TaxableValuation[Tif_NonTIF],$A$4))</f>
        <v>0</v>
      </c>
      <c r="J248" s="8">
        <f>SUMPRODUCT(SUMIFS(TaxableValuation[Taxable Ag Building],TaxableValuation[Dist],$C248:$E248,TaxableValuation[Tif_NonTIF],$A$4))</f>
        <v>0</v>
      </c>
      <c r="K248" s="8">
        <f>SUMPRODUCT(SUMIFS(TaxableValuation[Taxable Commercial],TaxableValuation[Dist],$C248:$E248,TaxableValuation[Tif_NonTIF],$A$4))</f>
        <v>5773102</v>
      </c>
      <c r="L248" s="8">
        <f>SUMPRODUCT(SUMIFS(TaxableValuation[Taxable Industrial],TaxableValuation[Dist],$C248:$E248,TaxableValuation[Tif_NonTIF],$A$4))</f>
        <v>0</v>
      </c>
      <c r="M248" s="8">
        <f>SUMPRODUCT(SUMIFS(TaxableValuation[Taxable Reserved],TaxableValuation[Dist],$C248:$E248,TaxableValuation[Tif_NonTIF],$A$4))</f>
        <v>0</v>
      </c>
      <c r="N248" s="8">
        <f>SUMPRODUCT(SUMIFS(TaxableValuation[Taxable Reserved2],TaxableValuation[Dist],$C248:$E248,TaxableValuation[Tif_NonTIF],$A$4))</f>
        <v>0</v>
      </c>
      <c r="O248" s="8">
        <f>SUMPRODUCT(SUMIFS(TaxableValuation[Taxable Railroads],TaxableValuation[Dist],$C248:$E248,TaxableValuation[Tif_NonTIF],$A$4))</f>
        <v>0</v>
      </c>
      <c r="P248" s="8">
        <f>SUMPRODUCT(SUMIFS(TaxableValuation[Taxable Utilities],TaxableValuation[Dist],$C248:$E248,TaxableValuation[Tif_NonTIF],$A$4))</f>
        <v>0</v>
      </c>
      <c r="Q248" s="8">
        <f>SUMPRODUCT(SUMIFS(TaxableValuation[Taxable Other],TaxableValuation[Dist],$C248:$E248,TaxableValuation[Tif_NonTIF],$A$4))</f>
        <v>0</v>
      </c>
      <c r="R248" s="8">
        <f>SUMPRODUCT(SUMIFS(TaxableValuation[Taxable Gross],TaxableValuation[Dist],$C248:$E248,TaxableValuation[Tif_NonTIF],$A$4))</f>
        <v>7384849</v>
      </c>
      <c r="S248" s="8">
        <f>SUMPRODUCT(SUMIFS(TaxableValuation[Taxable Military Exempt],TaxableValuation[Dist],$C248:$E248,TaxableValuation[Tif_NonTIF],$A$4))</f>
        <v>0</v>
      </c>
      <c r="T248" s="8">
        <f>SUMPRODUCT(SUMIFS(TaxableValuation[Taxable Homestead Exempt],TaxableValuation[Dist],$C248:$E248,TaxableValuation[Tif_NonTIF],$A$4))</f>
        <v>0</v>
      </c>
      <c r="U248" s="8">
        <f>SUMPRODUCT(SUMIFS(TaxableValuation[Taxable Net],TaxableValuation[Dist],$C248:$E248,TaxableValuation[Tif_NonTIF],$A$4))</f>
        <v>7384849</v>
      </c>
      <c r="V248" s="8">
        <f>SUMPRODUCT(SUMIFS(TaxableValuation[Taxable Gas &amp; Elec Utilities],TaxableValuation[Dist],$C248:$E248,TaxableValuation[Tif_NonTIF],$A$4))</f>
        <v>0</v>
      </c>
      <c r="W248" s="8">
        <f t="shared" si="3"/>
        <v>7384849</v>
      </c>
    </row>
    <row r="249" spans="1:23" x14ac:dyDescent="0.25">
      <c r="A249">
        <f>'Assessed Non-TIF_Combined'!A249</f>
        <v>2026</v>
      </c>
      <c r="B249" t="str">
        <f>'Assessed Non-TIF_Combined'!B249</f>
        <v>05</v>
      </c>
      <c r="C249" t="str">
        <f>'Assessed Non-TIF_Combined'!C249</f>
        <v>5724</v>
      </c>
      <c r="D249" t="str">
        <f>'Assessed Non-TIF_Combined'!D249</f>
        <v/>
      </c>
      <c r="E249" t="str">
        <f>'Assessed Non-TIF_Combined'!E249</f>
        <v/>
      </c>
      <c r="F249" t="str">
        <f>'Assessed Non-TIF_Combined'!F249</f>
        <v>5724</v>
      </c>
      <c r="G249" t="str">
        <f>'Assessed Non-TIF_Combined'!G249</f>
        <v>Ruthven-Ayrshire</v>
      </c>
      <c r="H249" s="8">
        <f>SUMPRODUCT(SUMIFS(TaxableValuation[Taxable Residential],TaxableValuation[Dist],$C249:$E249,TaxableValuation[Tif_NonTIF],$A$4))</f>
        <v>0</v>
      </c>
      <c r="I249" s="8">
        <f>SUMPRODUCT(SUMIFS(TaxableValuation[Taxable Ag Land],TaxableValuation[Dist],$C249:$E249,TaxableValuation[Tif_NonTIF],$A$4))</f>
        <v>0</v>
      </c>
      <c r="J249" s="8">
        <f>SUMPRODUCT(SUMIFS(TaxableValuation[Taxable Ag Building],TaxableValuation[Dist],$C249:$E249,TaxableValuation[Tif_NonTIF],$A$4))</f>
        <v>0</v>
      </c>
      <c r="K249" s="8">
        <f>SUMPRODUCT(SUMIFS(TaxableValuation[Taxable Commercial],TaxableValuation[Dist],$C249:$E249,TaxableValuation[Tif_NonTIF],$A$4))</f>
        <v>0</v>
      </c>
      <c r="L249" s="8">
        <f>SUMPRODUCT(SUMIFS(TaxableValuation[Taxable Industrial],TaxableValuation[Dist],$C249:$E249,TaxableValuation[Tif_NonTIF],$A$4))</f>
        <v>0</v>
      </c>
      <c r="M249" s="8">
        <f>SUMPRODUCT(SUMIFS(TaxableValuation[Taxable Reserved],TaxableValuation[Dist],$C249:$E249,TaxableValuation[Tif_NonTIF],$A$4))</f>
        <v>0</v>
      </c>
      <c r="N249" s="8">
        <f>SUMPRODUCT(SUMIFS(TaxableValuation[Taxable Reserved2],TaxableValuation[Dist],$C249:$E249,TaxableValuation[Tif_NonTIF],$A$4))</f>
        <v>0</v>
      </c>
      <c r="O249" s="8">
        <f>SUMPRODUCT(SUMIFS(TaxableValuation[Taxable Railroads],TaxableValuation[Dist],$C249:$E249,TaxableValuation[Tif_NonTIF],$A$4))</f>
        <v>0</v>
      </c>
      <c r="P249" s="8">
        <f>SUMPRODUCT(SUMIFS(TaxableValuation[Taxable Utilities],TaxableValuation[Dist],$C249:$E249,TaxableValuation[Tif_NonTIF],$A$4))</f>
        <v>0</v>
      </c>
      <c r="Q249" s="8">
        <f>SUMPRODUCT(SUMIFS(TaxableValuation[Taxable Other],TaxableValuation[Dist],$C249:$E249,TaxableValuation[Tif_NonTIF],$A$4))</f>
        <v>0</v>
      </c>
      <c r="R249" s="8">
        <f>SUMPRODUCT(SUMIFS(TaxableValuation[Taxable Gross],TaxableValuation[Dist],$C249:$E249,TaxableValuation[Tif_NonTIF],$A$4))</f>
        <v>0</v>
      </c>
      <c r="S249" s="8">
        <f>SUMPRODUCT(SUMIFS(TaxableValuation[Taxable Military Exempt],TaxableValuation[Dist],$C249:$E249,TaxableValuation[Tif_NonTIF],$A$4))</f>
        <v>0</v>
      </c>
      <c r="T249" s="8">
        <f>SUMPRODUCT(SUMIFS(TaxableValuation[Taxable Homestead Exempt],TaxableValuation[Dist],$C249:$E249,TaxableValuation[Tif_NonTIF],$A$4))</f>
        <v>0</v>
      </c>
      <c r="U249" s="8">
        <f>SUMPRODUCT(SUMIFS(TaxableValuation[Taxable Net],TaxableValuation[Dist],$C249:$E249,TaxableValuation[Tif_NonTIF],$A$4))</f>
        <v>0</v>
      </c>
      <c r="V249" s="8">
        <f>SUMPRODUCT(SUMIFS(TaxableValuation[Taxable Gas &amp; Elec Utilities],TaxableValuation[Dist],$C249:$E249,TaxableValuation[Tif_NonTIF],$A$4))</f>
        <v>0</v>
      </c>
      <c r="W249" s="8">
        <f t="shared" si="3"/>
        <v>0</v>
      </c>
    </row>
    <row r="250" spans="1:23" x14ac:dyDescent="0.25">
      <c r="A250">
        <f>'Assessed Non-TIF_Combined'!A250</f>
        <v>2026</v>
      </c>
      <c r="B250" t="str">
        <f>'Assessed Non-TIF_Combined'!B250</f>
        <v>11</v>
      </c>
      <c r="C250" t="str">
        <f>'Assessed Non-TIF_Combined'!C250</f>
        <v>5805</v>
      </c>
      <c r="D250" t="str">
        <f>'Assessed Non-TIF_Combined'!D250</f>
        <v/>
      </c>
      <c r="E250" t="str">
        <f>'Assessed Non-TIF_Combined'!E250</f>
        <v/>
      </c>
      <c r="F250" t="str">
        <f>'Assessed Non-TIF_Combined'!F250</f>
        <v>5805</v>
      </c>
      <c r="G250" t="str">
        <f>'Assessed Non-TIF_Combined'!G250</f>
        <v>Saydel</v>
      </c>
      <c r="H250" s="8">
        <f>SUMPRODUCT(SUMIFS(TaxableValuation[Taxable Residential],TaxableValuation[Dist],$C250:$E250,TaxableValuation[Tif_NonTIF],$A$4))</f>
        <v>28518602</v>
      </c>
      <c r="I250" s="8">
        <f>SUMPRODUCT(SUMIFS(TaxableValuation[Taxable Ag Land],TaxableValuation[Dist],$C250:$E250,TaxableValuation[Tif_NonTIF],$A$4))</f>
        <v>2305</v>
      </c>
      <c r="J250" s="8">
        <f>SUMPRODUCT(SUMIFS(TaxableValuation[Taxable Ag Building],TaxableValuation[Dist],$C250:$E250,TaxableValuation[Tif_NonTIF],$A$4))</f>
        <v>0</v>
      </c>
      <c r="K250" s="8">
        <f>SUMPRODUCT(SUMIFS(TaxableValuation[Taxable Commercial],TaxableValuation[Dist],$C250:$E250,TaxableValuation[Tif_NonTIF],$A$4))</f>
        <v>71301601</v>
      </c>
      <c r="L250" s="8">
        <f>SUMPRODUCT(SUMIFS(TaxableValuation[Taxable Industrial],TaxableValuation[Dist],$C250:$E250,TaxableValuation[Tif_NonTIF],$A$4))</f>
        <v>43198316</v>
      </c>
      <c r="M250" s="8">
        <f>SUMPRODUCT(SUMIFS(TaxableValuation[Taxable Reserved],TaxableValuation[Dist],$C250:$E250,TaxableValuation[Tif_NonTIF],$A$4))</f>
        <v>0</v>
      </c>
      <c r="N250" s="8">
        <f>SUMPRODUCT(SUMIFS(TaxableValuation[Taxable Reserved2],TaxableValuation[Dist],$C250:$E250,TaxableValuation[Tif_NonTIF],$A$4))</f>
        <v>0</v>
      </c>
      <c r="O250" s="8">
        <f>SUMPRODUCT(SUMIFS(TaxableValuation[Taxable Railroads],TaxableValuation[Dist],$C250:$E250,TaxableValuation[Tif_NonTIF],$A$4))</f>
        <v>0</v>
      </c>
      <c r="P250" s="8">
        <f>SUMPRODUCT(SUMIFS(TaxableValuation[Taxable Utilities],TaxableValuation[Dist],$C250:$E250,TaxableValuation[Tif_NonTIF],$A$4))</f>
        <v>0</v>
      </c>
      <c r="Q250" s="8">
        <f>SUMPRODUCT(SUMIFS(TaxableValuation[Taxable Other],TaxableValuation[Dist],$C250:$E250,TaxableValuation[Tif_NonTIF],$A$4))</f>
        <v>0</v>
      </c>
      <c r="R250" s="8">
        <f>SUMPRODUCT(SUMIFS(TaxableValuation[Taxable Gross],TaxableValuation[Dist],$C250:$E250,TaxableValuation[Tif_NonTIF],$A$4))</f>
        <v>143020824</v>
      </c>
      <c r="S250" s="8">
        <f>SUMPRODUCT(SUMIFS(TaxableValuation[Taxable Military Exempt],TaxableValuation[Dist],$C250:$E250,TaxableValuation[Tif_NonTIF],$A$4))</f>
        <v>0</v>
      </c>
      <c r="T250" s="8">
        <f>SUMPRODUCT(SUMIFS(TaxableValuation[Taxable Homestead Exempt],TaxableValuation[Dist],$C250:$E250,TaxableValuation[Tif_NonTIF],$A$4))</f>
        <v>0</v>
      </c>
      <c r="U250" s="8">
        <f>SUMPRODUCT(SUMIFS(TaxableValuation[Taxable Net],TaxableValuation[Dist],$C250:$E250,TaxableValuation[Tif_NonTIF],$A$4))</f>
        <v>143020824</v>
      </c>
      <c r="V250" s="8">
        <f>SUMPRODUCT(SUMIFS(TaxableValuation[Taxable Gas &amp; Elec Utilities],TaxableValuation[Dist],$C250:$E250,TaxableValuation[Tif_NonTIF],$A$4))</f>
        <v>0</v>
      </c>
      <c r="W250" s="8">
        <f t="shared" si="3"/>
        <v>143020824</v>
      </c>
    </row>
    <row r="251" spans="1:23" x14ac:dyDescent="0.25">
      <c r="A251">
        <f>'Assessed Non-TIF_Combined'!A251</f>
        <v>2026</v>
      </c>
      <c r="B251" t="str">
        <f>'Assessed Non-TIF_Combined'!B251</f>
        <v>05</v>
      </c>
      <c r="C251" t="str">
        <f>'Assessed Non-TIF_Combined'!C251</f>
        <v>5823</v>
      </c>
      <c r="D251" t="str">
        <f>'Assessed Non-TIF_Combined'!D251</f>
        <v/>
      </c>
      <c r="E251" t="str">
        <f>'Assessed Non-TIF_Combined'!E251</f>
        <v/>
      </c>
      <c r="F251" t="str">
        <f>'Assessed Non-TIF_Combined'!F251</f>
        <v>5823</v>
      </c>
      <c r="G251" t="str">
        <f>'Assessed Non-TIF_Combined'!G251</f>
        <v>Schaller-Crestland</v>
      </c>
      <c r="H251" s="8">
        <f>SUMPRODUCT(SUMIFS(TaxableValuation[Taxable Residential],TaxableValuation[Dist],$C251:$E251,TaxableValuation[Tif_NonTIF],$A$4))</f>
        <v>0</v>
      </c>
      <c r="I251" s="8">
        <f>SUMPRODUCT(SUMIFS(TaxableValuation[Taxable Ag Land],TaxableValuation[Dist],$C251:$E251,TaxableValuation[Tif_NonTIF],$A$4))</f>
        <v>0</v>
      </c>
      <c r="J251" s="8">
        <f>SUMPRODUCT(SUMIFS(TaxableValuation[Taxable Ag Building],TaxableValuation[Dist],$C251:$E251,TaxableValuation[Tif_NonTIF],$A$4))</f>
        <v>0</v>
      </c>
      <c r="K251" s="8">
        <f>SUMPRODUCT(SUMIFS(TaxableValuation[Taxable Commercial],TaxableValuation[Dist],$C251:$E251,TaxableValuation[Tif_NonTIF],$A$4))</f>
        <v>0</v>
      </c>
      <c r="L251" s="8">
        <f>SUMPRODUCT(SUMIFS(TaxableValuation[Taxable Industrial],TaxableValuation[Dist],$C251:$E251,TaxableValuation[Tif_NonTIF],$A$4))</f>
        <v>711431</v>
      </c>
      <c r="M251" s="8">
        <f>SUMPRODUCT(SUMIFS(TaxableValuation[Taxable Reserved],TaxableValuation[Dist],$C251:$E251,TaxableValuation[Tif_NonTIF],$A$4))</f>
        <v>0</v>
      </c>
      <c r="N251" s="8">
        <f>SUMPRODUCT(SUMIFS(TaxableValuation[Taxable Reserved2],TaxableValuation[Dist],$C251:$E251,TaxableValuation[Tif_NonTIF],$A$4))</f>
        <v>0</v>
      </c>
      <c r="O251" s="8">
        <f>SUMPRODUCT(SUMIFS(TaxableValuation[Taxable Railroads],TaxableValuation[Dist],$C251:$E251,TaxableValuation[Tif_NonTIF],$A$4))</f>
        <v>0</v>
      </c>
      <c r="P251" s="8">
        <f>SUMPRODUCT(SUMIFS(TaxableValuation[Taxable Utilities],TaxableValuation[Dist],$C251:$E251,TaxableValuation[Tif_NonTIF],$A$4))</f>
        <v>0</v>
      </c>
      <c r="Q251" s="8">
        <f>SUMPRODUCT(SUMIFS(TaxableValuation[Taxable Other],TaxableValuation[Dist],$C251:$E251,TaxableValuation[Tif_NonTIF],$A$4))</f>
        <v>0</v>
      </c>
      <c r="R251" s="8">
        <f>SUMPRODUCT(SUMIFS(TaxableValuation[Taxable Gross],TaxableValuation[Dist],$C251:$E251,TaxableValuation[Tif_NonTIF],$A$4))</f>
        <v>711431</v>
      </c>
      <c r="S251" s="8">
        <f>SUMPRODUCT(SUMIFS(TaxableValuation[Taxable Military Exempt],TaxableValuation[Dist],$C251:$E251,TaxableValuation[Tif_NonTIF],$A$4))</f>
        <v>0</v>
      </c>
      <c r="T251" s="8">
        <f>SUMPRODUCT(SUMIFS(TaxableValuation[Taxable Homestead Exempt],TaxableValuation[Dist],$C251:$E251,TaxableValuation[Tif_NonTIF],$A$4))</f>
        <v>0</v>
      </c>
      <c r="U251" s="8">
        <f>SUMPRODUCT(SUMIFS(TaxableValuation[Taxable Net],TaxableValuation[Dist],$C251:$E251,TaxableValuation[Tif_NonTIF],$A$4))</f>
        <v>711431</v>
      </c>
      <c r="V251" s="8">
        <f>SUMPRODUCT(SUMIFS(TaxableValuation[Taxable Gas &amp; Elec Utilities],TaxableValuation[Dist],$C251:$E251,TaxableValuation[Tif_NonTIF],$A$4))</f>
        <v>0</v>
      </c>
      <c r="W251" s="8">
        <f t="shared" si="3"/>
        <v>711431</v>
      </c>
    </row>
    <row r="252" spans="1:23" x14ac:dyDescent="0.25">
      <c r="A252">
        <f>'Assessed Non-TIF_Combined'!A252</f>
        <v>2026</v>
      </c>
      <c r="B252" t="str">
        <f>'Assessed Non-TIF_Combined'!B252</f>
        <v>12</v>
      </c>
      <c r="C252" t="str">
        <f>'Assessed Non-TIF_Combined'!C252</f>
        <v>5832</v>
      </c>
      <c r="D252" t="str">
        <f>'Assessed Non-TIF_Combined'!D252</f>
        <v/>
      </c>
      <c r="E252" t="str">
        <f>'Assessed Non-TIF_Combined'!E252</f>
        <v/>
      </c>
      <c r="F252" t="str">
        <f>'Assessed Non-TIF_Combined'!F252</f>
        <v>5832</v>
      </c>
      <c r="G252" t="str">
        <f>'Assessed Non-TIF_Combined'!G252</f>
        <v>Schleswig</v>
      </c>
      <c r="H252" s="8">
        <f>SUMPRODUCT(SUMIFS(TaxableValuation[Taxable Residential],TaxableValuation[Dist],$C252:$E252,TaxableValuation[Tif_NonTIF],$A$4))</f>
        <v>0</v>
      </c>
      <c r="I252" s="8">
        <f>SUMPRODUCT(SUMIFS(TaxableValuation[Taxable Ag Land],TaxableValuation[Dist],$C252:$E252,TaxableValuation[Tif_NonTIF],$A$4))</f>
        <v>0</v>
      </c>
      <c r="J252" s="8">
        <f>SUMPRODUCT(SUMIFS(TaxableValuation[Taxable Ag Building],TaxableValuation[Dist],$C252:$E252,TaxableValuation[Tif_NonTIF],$A$4))</f>
        <v>0</v>
      </c>
      <c r="K252" s="8">
        <f>SUMPRODUCT(SUMIFS(TaxableValuation[Taxable Commercial],TaxableValuation[Dist],$C252:$E252,TaxableValuation[Tif_NonTIF],$A$4))</f>
        <v>1061220</v>
      </c>
      <c r="L252" s="8">
        <f>SUMPRODUCT(SUMIFS(TaxableValuation[Taxable Industrial],TaxableValuation[Dist],$C252:$E252,TaxableValuation[Tif_NonTIF],$A$4))</f>
        <v>3480524</v>
      </c>
      <c r="M252" s="8">
        <f>SUMPRODUCT(SUMIFS(TaxableValuation[Taxable Reserved],TaxableValuation[Dist],$C252:$E252,TaxableValuation[Tif_NonTIF],$A$4))</f>
        <v>0</v>
      </c>
      <c r="N252" s="8">
        <f>SUMPRODUCT(SUMIFS(TaxableValuation[Taxable Reserved2],TaxableValuation[Dist],$C252:$E252,TaxableValuation[Tif_NonTIF],$A$4))</f>
        <v>0</v>
      </c>
      <c r="O252" s="8">
        <f>SUMPRODUCT(SUMIFS(TaxableValuation[Taxable Railroads],TaxableValuation[Dist],$C252:$E252,TaxableValuation[Tif_NonTIF],$A$4))</f>
        <v>0</v>
      </c>
      <c r="P252" s="8">
        <f>SUMPRODUCT(SUMIFS(TaxableValuation[Taxable Utilities],TaxableValuation[Dist],$C252:$E252,TaxableValuation[Tif_NonTIF],$A$4))</f>
        <v>0</v>
      </c>
      <c r="Q252" s="8">
        <f>SUMPRODUCT(SUMIFS(TaxableValuation[Taxable Other],TaxableValuation[Dist],$C252:$E252,TaxableValuation[Tif_NonTIF],$A$4))</f>
        <v>0</v>
      </c>
      <c r="R252" s="8">
        <f>SUMPRODUCT(SUMIFS(TaxableValuation[Taxable Gross],TaxableValuation[Dist],$C252:$E252,TaxableValuation[Tif_NonTIF],$A$4))</f>
        <v>4541744</v>
      </c>
      <c r="S252" s="8">
        <f>SUMPRODUCT(SUMIFS(TaxableValuation[Taxable Military Exempt],TaxableValuation[Dist],$C252:$E252,TaxableValuation[Tif_NonTIF],$A$4))</f>
        <v>0</v>
      </c>
      <c r="T252" s="8">
        <f>SUMPRODUCT(SUMIFS(TaxableValuation[Taxable Homestead Exempt],TaxableValuation[Dist],$C252:$E252,TaxableValuation[Tif_NonTIF],$A$4))</f>
        <v>0</v>
      </c>
      <c r="U252" s="8">
        <f>SUMPRODUCT(SUMIFS(TaxableValuation[Taxable Net],TaxableValuation[Dist],$C252:$E252,TaxableValuation[Tif_NonTIF],$A$4))</f>
        <v>4541744</v>
      </c>
      <c r="V252" s="8">
        <f>SUMPRODUCT(SUMIFS(TaxableValuation[Taxable Gas &amp; Elec Utilities],TaxableValuation[Dist],$C252:$E252,TaxableValuation[Tif_NonTIF],$A$4))</f>
        <v>0</v>
      </c>
      <c r="W252" s="8">
        <f t="shared" si="3"/>
        <v>4541744</v>
      </c>
    </row>
    <row r="253" spans="1:23" x14ac:dyDescent="0.25">
      <c r="A253">
        <f>'Assessed Non-TIF_Combined'!A253</f>
        <v>2026</v>
      </c>
      <c r="B253" t="str">
        <f>'Assessed Non-TIF_Combined'!B253</f>
        <v>12</v>
      </c>
      <c r="C253" t="str">
        <f>'Assessed Non-TIF_Combined'!C253</f>
        <v>5877</v>
      </c>
      <c r="D253" t="str">
        <f>'Assessed Non-TIF_Combined'!D253</f>
        <v/>
      </c>
      <c r="E253" t="str">
        <f>'Assessed Non-TIF_Combined'!E253</f>
        <v/>
      </c>
      <c r="F253" t="str">
        <f>'Assessed Non-TIF_Combined'!F253</f>
        <v>5877</v>
      </c>
      <c r="G253" t="str">
        <f>'Assessed Non-TIF_Combined'!G253</f>
        <v>Sergeant Bluff-Luton</v>
      </c>
      <c r="H253" s="8">
        <f>SUMPRODUCT(SUMIFS(TaxableValuation[Taxable Residential],TaxableValuation[Dist],$C253:$E253,TaxableValuation[Tif_NonTIF],$A$4))</f>
        <v>13387772</v>
      </c>
      <c r="I253" s="8">
        <f>SUMPRODUCT(SUMIFS(TaxableValuation[Taxable Ag Land],TaxableValuation[Dist],$C253:$E253,TaxableValuation[Tif_NonTIF],$A$4))</f>
        <v>199307</v>
      </c>
      <c r="J253" s="8">
        <f>SUMPRODUCT(SUMIFS(TaxableValuation[Taxable Ag Building],TaxableValuation[Dist],$C253:$E253,TaxableValuation[Tif_NonTIF],$A$4))</f>
        <v>81235</v>
      </c>
      <c r="K253" s="8">
        <f>SUMPRODUCT(SUMIFS(TaxableValuation[Taxable Commercial],TaxableValuation[Dist],$C253:$E253,TaxableValuation[Tif_NonTIF],$A$4))</f>
        <v>107906020</v>
      </c>
      <c r="L253" s="8">
        <f>SUMPRODUCT(SUMIFS(TaxableValuation[Taxable Industrial],TaxableValuation[Dist],$C253:$E253,TaxableValuation[Tif_NonTIF],$A$4))</f>
        <v>110631321</v>
      </c>
      <c r="M253" s="8">
        <f>SUMPRODUCT(SUMIFS(TaxableValuation[Taxable Reserved],TaxableValuation[Dist],$C253:$E253,TaxableValuation[Tif_NonTIF],$A$4))</f>
        <v>0</v>
      </c>
      <c r="N253" s="8">
        <f>SUMPRODUCT(SUMIFS(TaxableValuation[Taxable Reserved2],TaxableValuation[Dist],$C253:$E253,TaxableValuation[Tif_NonTIF],$A$4))</f>
        <v>0</v>
      </c>
      <c r="O253" s="8">
        <f>SUMPRODUCT(SUMIFS(TaxableValuation[Taxable Railroads],TaxableValuation[Dist],$C253:$E253,TaxableValuation[Tif_NonTIF],$A$4))</f>
        <v>0</v>
      </c>
      <c r="P253" s="8">
        <f>SUMPRODUCT(SUMIFS(TaxableValuation[Taxable Utilities],TaxableValuation[Dist],$C253:$E253,TaxableValuation[Tif_NonTIF],$A$4))</f>
        <v>0</v>
      </c>
      <c r="Q253" s="8">
        <f>SUMPRODUCT(SUMIFS(TaxableValuation[Taxable Other],TaxableValuation[Dist],$C253:$E253,TaxableValuation[Tif_NonTIF],$A$4))</f>
        <v>0</v>
      </c>
      <c r="R253" s="8">
        <f>SUMPRODUCT(SUMIFS(TaxableValuation[Taxable Gross],TaxableValuation[Dist],$C253:$E253,TaxableValuation[Tif_NonTIF],$A$4))</f>
        <v>232205655</v>
      </c>
      <c r="S253" s="8">
        <f>SUMPRODUCT(SUMIFS(TaxableValuation[Taxable Military Exempt],TaxableValuation[Dist],$C253:$E253,TaxableValuation[Tif_NonTIF],$A$4))</f>
        <v>0</v>
      </c>
      <c r="T253" s="8">
        <f>SUMPRODUCT(SUMIFS(TaxableValuation[Taxable Homestead Exempt],TaxableValuation[Dist],$C253:$E253,TaxableValuation[Tif_NonTIF],$A$4))</f>
        <v>0</v>
      </c>
      <c r="U253" s="8">
        <f>SUMPRODUCT(SUMIFS(TaxableValuation[Taxable Net],TaxableValuation[Dist],$C253:$E253,TaxableValuation[Tif_NonTIF],$A$4))</f>
        <v>232205655</v>
      </c>
      <c r="V253" s="8">
        <f>SUMPRODUCT(SUMIFS(TaxableValuation[Taxable Gas &amp; Elec Utilities],TaxableValuation[Dist],$C253:$E253,TaxableValuation[Tif_NonTIF],$A$4))</f>
        <v>0</v>
      </c>
      <c r="W253" s="8">
        <f t="shared" si="3"/>
        <v>232205655</v>
      </c>
    </row>
    <row r="254" spans="1:23" x14ac:dyDescent="0.25">
      <c r="A254">
        <f>'Assessed Non-TIF_Combined'!A254</f>
        <v>2026</v>
      </c>
      <c r="B254" t="str">
        <f>'Assessed Non-TIF_Combined'!B254</f>
        <v>15</v>
      </c>
      <c r="C254" t="str">
        <f>'Assessed Non-TIF_Combined'!C254</f>
        <v>5895</v>
      </c>
      <c r="D254" t="str">
        <f>'Assessed Non-TIF_Combined'!D254</f>
        <v/>
      </c>
      <c r="E254" t="str">
        <f>'Assessed Non-TIF_Combined'!E254</f>
        <v/>
      </c>
      <c r="F254" t="str">
        <f>'Assessed Non-TIF_Combined'!F254</f>
        <v>5895</v>
      </c>
      <c r="G254" t="str">
        <f>'Assessed Non-TIF_Combined'!G254</f>
        <v>Seymour</v>
      </c>
      <c r="H254" s="8">
        <f>SUMPRODUCT(SUMIFS(TaxableValuation[Taxable Residential],TaxableValuation[Dist],$C254:$E254,TaxableValuation[Tif_NonTIF],$A$4))</f>
        <v>0</v>
      </c>
      <c r="I254" s="8">
        <f>SUMPRODUCT(SUMIFS(TaxableValuation[Taxable Ag Land],TaxableValuation[Dist],$C254:$E254,TaxableValuation[Tif_NonTIF],$A$4))</f>
        <v>0</v>
      </c>
      <c r="J254" s="8">
        <f>SUMPRODUCT(SUMIFS(TaxableValuation[Taxable Ag Building],TaxableValuation[Dist],$C254:$E254,TaxableValuation[Tif_NonTIF],$A$4))</f>
        <v>0</v>
      </c>
      <c r="K254" s="8">
        <f>SUMPRODUCT(SUMIFS(TaxableValuation[Taxable Commercial],TaxableValuation[Dist],$C254:$E254,TaxableValuation[Tif_NonTIF],$A$4))</f>
        <v>0</v>
      </c>
      <c r="L254" s="8">
        <f>SUMPRODUCT(SUMIFS(TaxableValuation[Taxable Industrial],TaxableValuation[Dist],$C254:$E254,TaxableValuation[Tif_NonTIF],$A$4))</f>
        <v>0</v>
      </c>
      <c r="M254" s="8">
        <f>SUMPRODUCT(SUMIFS(TaxableValuation[Taxable Reserved],TaxableValuation[Dist],$C254:$E254,TaxableValuation[Tif_NonTIF],$A$4))</f>
        <v>0</v>
      </c>
      <c r="N254" s="8">
        <f>SUMPRODUCT(SUMIFS(TaxableValuation[Taxable Reserved2],TaxableValuation[Dist],$C254:$E254,TaxableValuation[Tif_NonTIF],$A$4))</f>
        <v>0</v>
      </c>
      <c r="O254" s="8">
        <f>SUMPRODUCT(SUMIFS(TaxableValuation[Taxable Railroads],TaxableValuation[Dist],$C254:$E254,TaxableValuation[Tif_NonTIF],$A$4))</f>
        <v>0</v>
      </c>
      <c r="P254" s="8">
        <f>SUMPRODUCT(SUMIFS(TaxableValuation[Taxable Utilities],TaxableValuation[Dist],$C254:$E254,TaxableValuation[Tif_NonTIF],$A$4))</f>
        <v>0</v>
      </c>
      <c r="Q254" s="8">
        <f>SUMPRODUCT(SUMIFS(TaxableValuation[Taxable Other],TaxableValuation[Dist],$C254:$E254,TaxableValuation[Tif_NonTIF],$A$4))</f>
        <v>0</v>
      </c>
      <c r="R254" s="8">
        <f>SUMPRODUCT(SUMIFS(TaxableValuation[Taxable Gross],TaxableValuation[Dist],$C254:$E254,TaxableValuation[Tif_NonTIF],$A$4))</f>
        <v>0</v>
      </c>
      <c r="S254" s="8">
        <f>SUMPRODUCT(SUMIFS(TaxableValuation[Taxable Military Exempt],TaxableValuation[Dist],$C254:$E254,TaxableValuation[Tif_NonTIF],$A$4))</f>
        <v>0</v>
      </c>
      <c r="T254" s="8">
        <f>SUMPRODUCT(SUMIFS(TaxableValuation[Taxable Homestead Exempt],TaxableValuation[Dist],$C254:$E254,TaxableValuation[Tif_NonTIF],$A$4))</f>
        <v>0</v>
      </c>
      <c r="U254" s="8">
        <f>SUMPRODUCT(SUMIFS(TaxableValuation[Taxable Net],TaxableValuation[Dist],$C254:$E254,TaxableValuation[Tif_NonTIF],$A$4))</f>
        <v>0</v>
      </c>
      <c r="V254" s="8">
        <f>SUMPRODUCT(SUMIFS(TaxableValuation[Taxable Gas &amp; Elec Utilities],TaxableValuation[Dist],$C254:$E254,TaxableValuation[Tif_NonTIF],$A$4))</f>
        <v>0</v>
      </c>
      <c r="W254" s="8">
        <f t="shared" si="3"/>
        <v>0</v>
      </c>
    </row>
    <row r="255" spans="1:23" x14ac:dyDescent="0.25">
      <c r="A255">
        <f>'Assessed Non-TIF_Combined'!A255</f>
        <v>2026</v>
      </c>
      <c r="B255" t="str">
        <f>'Assessed Non-TIF_Combined'!B255</f>
        <v>12</v>
      </c>
      <c r="C255" t="str">
        <f>'Assessed Non-TIF_Combined'!C255</f>
        <v>5949</v>
      </c>
      <c r="D255" t="str">
        <f>'Assessed Non-TIF_Combined'!D255</f>
        <v/>
      </c>
      <c r="E255" t="str">
        <f>'Assessed Non-TIF_Combined'!E255</f>
        <v/>
      </c>
      <c r="F255" t="str">
        <f>'Assessed Non-TIF_Combined'!F255</f>
        <v>5949</v>
      </c>
      <c r="G255" t="str">
        <f>'Assessed Non-TIF_Combined'!G255</f>
        <v>Sheldon</v>
      </c>
      <c r="H255" s="8">
        <f>SUMPRODUCT(SUMIFS(TaxableValuation[Taxable Residential],TaxableValuation[Dist],$C255:$E255,TaxableValuation[Tif_NonTIF],$A$4))</f>
        <v>44152733</v>
      </c>
      <c r="I255" s="8">
        <f>SUMPRODUCT(SUMIFS(TaxableValuation[Taxable Ag Land],TaxableValuation[Dist],$C255:$E255,TaxableValuation[Tif_NonTIF],$A$4))</f>
        <v>4192875</v>
      </c>
      <c r="J255" s="8">
        <f>SUMPRODUCT(SUMIFS(TaxableValuation[Taxable Ag Building],TaxableValuation[Dist],$C255:$E255,TaxableValuation[Tif_NonTIF],$A$4))</f>
        <v>284926</v>
      </c>
      <c r="K255" s="8">
        <f>SUMPRODUCT(SUMIFS(TaxableValuation[Taxable Commercial],TaxableValuation[Dist],$C255:$E255,TaxableValuation[Tif_NonTIF],$A$4))</f>
        <v>65973048</v>
      </c>
      <c r="L255" s="8">
        <f>SUMPRODUCT(SUMIFS(TaxableValuation[Taxable Industrial],TaxableValuation[Dist],$C255:$E255,TaxableValuation[Tif_NonTIF],$A$4))</f>
        <v>34472664</v>
      </c>
      <c r="M255" s="8">
        <f>SUMPRODUCT(SUMIFS(TaxableValuation[Taxable Reserved],TaxableValuation[Dist],$C255:$E255,TaxableValuation[Tif_NonTIF],$A$4))</f>
        <v>0</v>
      </c>
      <c r="N255" s="8">
        <f>SUMPRODUCT(SUMIFS(TaxableValuation[Taxable Reserved2],TaxableValuation[Dist],$C255:$E255,TaxableValuation[Tif_NonTIF],$A$4))</f>
        <v>0</v>
      </c>
      <c r="O255" s="8">
        <f>SUMPRODUCT(SUMIFS(TaxableValuation[Taxable Railroads],TaxableValuation[Dist],$C255:$E255,TaxableValuation[Tif_NonTIF],$A$4))</f>
        <v>0</v>
      </c>
      <c r="P255" s="8">
        <f>SUMPRODUCT(SUMIFS(TaxableValuation[Taxable Utilities],TaxableValuation[Dist],$C255:$E255,TaxableValuation[Tif_NonTIF],$A$4))</f>
        <v>0</v>
      </c>
      <c r="Q255" s="8">
        <f>SUMPRODUCT(SUMIFS(TaxableValuation[Taxable Other],TaxableValuation[Dist],$C255:$E255,TaxableValuation[Tif_NonTIF],$A$4))</f>
        <v>0</v>
      </c>
      <c r="R255" s="8">
        <f>SUMPRODUCT(SUMIFS(TaxableValuation[Taxable Gross],TaxableValuation[Dist],$C255:$E255,TaxableValuation[Tif_NonTIF],$A$4))</f>
        <v>149076246</v>
      </c>
      <c r="S255" s="8">
        <f>SUMPRODUCT(SUMIFS(TaxableValuation[Taxable Military Exempt],TaxableValuation[Dist],$C255:$E255,TaxableValuation[Tif_NonTIF],$A$4))</f>
        <v>111524</v>
      </c>
      <c r="T255" s="8">
        <f>SUMPRODUCT(SUMIFS(TaxableValuation[Taxable Homestead Exempt],TaxableValuation[Dist],$C255:$E255,TaxableValuation[Tif_NonTIF],$A$4))</f>
        <v>526500</v>
      </c>
      <c r="U255" s="8">
        <f>SUMPRODUCT(SUMIFS(TaxableValuation[Taxable Net],TaxableValuation[Dist],$C255:$E255,TaxableValuation[Tif_NonTIF],$A$4))</f>
        <v>148438222</v>
      </c>
      <c r="V255" s="8">
        <f>SUMPRODUCT(SUMIFS(TaxableValuation[Taxable Gas &amp; Elec Utilities],TaxableValuation[Dist],$C255:$E255,TaxableValuation[Tif_NonTIF],$A$4))</f>
        <v>0</v>
      </c>
      <c r="W255" s="8">
        <f t="shared" si="3"/>
        <v>148438222</v>
      </c>
    </row>
    <row r="256" spans="1:23" x14ac:dyDescent="0.25">
      <c r="A256">
        <f>'Assessed Non-TIF_Combined'!A256</f>
        <v>2026</v>
      </c>
      <c r="B256" t="str">
        <f>'Assessed Non-TIF_Combined'!B256</f>
        <v>13</v>
      </c>
      <c r="C256" t="str">
        <f>'Assessed Non-TIF_Combined'!C256</f>
        <v>5976</v>
      </c>
      <c r="D256" t="str">
        <f>'Assessed Non-TIF_Combined'!D256</f>
        <v/>
      </c>
      <c r="E256" t="str">
        <f>'Assessed Non-TIF_Combined'!E256</f>
        <v/>
      </c>
      <c r="F256" t="str">
        <f>'Assessed Non-TIF_Combined'!F256</f>
        <v>5976</v>
      </c>
      <c r="G256" t="str">
        <f>'Assessed Non-TIF_Combined'!G256</f>
        <v>Shenandoah</v>
      </c>
      <c r="H256" s="8">
        <f>SUMPRODUCT(SUMIFS(TaxableValuation[Taxable Residential],TaxableValuation[Dist],$C256:$E256,TaxableValuation[Tif_NonTIF],$A$4))</f>
        <v>1364850</v>
      </c>
      <c r="I256" s="8">
        <f>SUMPRODUCT(SUMIFS(TaxableValuation[Taxable Ag Land],TaxableValuation[Dist],$C256:$E256,TaxableValuation[Tif_NonTIF],$A$4))</f>
        <v>0</v>
      </c>
      <c r="J256" s="8">
        <f>SUMPRODUCT(SUMIFS(TaxableValuation[Taxable Ag Building],TaxableValuation[Dist],$C256:$E256,TaxableValuation[Tif_NonTIF],$A$4))</f>
        <v>277</v>
      </c>
      <c r="K256" s="8">
        <f>SUMPRODUCT(SUMIFS(TaxableValuation[Taxable Commercial],TaxableValuation[Dist],$C256:$E256,TaxableValuation[Tif_NonTIF],$A$4))</f>
        <v>2902109</v>
      </c>
      <c r="L256" s="8">
        <f>SUMPRODUCT(SUMIFS(TaxableValuation[Taxable Industrial],TaxableValuation[Dist],$C256:$E256,TaxableValuation[Tif_NonTIF],$A$4))</f>
        <v>256367</v>
      </c>
      <c r="M256" s="8">
        <f>SUMPRODUCT(SUMIFS(TaxableValuation[Taxable Reserved],TaxableValuation[Dist],$C256:$E256,TaxableValuation[Tif_NonTIF],$A$4))</f>
        <v>0</v>
      </c>
      <c r="N256" s="8">
        <f>SUMPRODUCT(SUMIFS(TaxableValuation[Taxable Reserved2],TaxableValuation[Dist],$C256:$E256,TaxableValuation[Tif_NonTIF],$A$4))</f>
        <v>0</v>
      </c>
      <c r="O256" s="8">
        <f>SUMPRODUCT(SUMIFS(TaxableValuation[Taxable Railroads],TaxableValuation[Dist],$C256:$E256,TaxableValuation[Tif_NonTIF],$A$4))</f>
        <v>0</v>
      </c>
      <c r="P256" s="8">
        <f>SUMPRODUCT(SUMIFS(TaxableValuation[Taxable Utilities],TaxableValuation[Dist],$C256:$E256,TaxableValuation[Tif_NonTIF],$A$4))</f>
        <v>0</v>
      </c>
      <c r="Q256" s="8">
        <f>SUMPRODUCT(SUMIFS(TaxableValuation[Taxable Other],TaxableValuation[Dist],$C256:$E256,TaxableValuation[Tif_NonTIF],$A$4))</f>
        <v>0</v>
      </c>
      <c r="R256" s="8">
        <f>SUMPRODUCT(SUMIFS(TaxableValuation[Taxable Gross],TaxableValuation[Dist],$C256:$E256,TaxableValuation[Tif_NonTIF],$A$4))</f>
        <v>4523603</v>
      </c>
      <c r="S256" s="8">
        <f>SUMPRODUCT(SUMIFS(TaxableValuation[Taxable Military Exempt],TaxableValuation[Dist],$C256:$E256,TaxableValuation[Tif_NonTIF],$A$4))</f>
        <v>0</v>
      </c>
      <c r="T256" s="8">
        <f>SUMPRODUCT(SUMIFS(TaxableValuation[Taxable Homestead Exempt],TaxableValuation[Dist],$C256:$E256,TaxableValuation[Tif_NonTIF],$A$4))</f>
        <v>0</v>
      </c>
      <c r="U256" s="8">
        <f>SUMPRODUCT(SUMIFS(TaxableValuation[Taxable Net],TaxableValuation[Dist],$C256:$E256,TaxableValuation[Tif_NonTIF],$A$4))</f>
        <v>4523603</v>
      </c>
      <c r="V256" s="8">
        <f>SUMPRODUCT(SUMIFS(TaxableValuation[Taxable Gas &amp; Elec Utilities],TaxableValuation[Dist],$C256:$E256,TaxableValuation[Tif_NonTIF],$A$4))</f>
        <v>0</v>
      </c>
      <c r="W256" s="8">
        <f t="shared" si="3"/>
        <v>4523603</v>
      </c>
    </row>
    <row r="257" spans="1:23" x14ac:dyDescent="0.25">
      <c r="A257">
        <f>'Assessed Non-TIF_Combined'!A257</f>
        <v>2026</v>
      </c>
      <c r="B257" t="str">
        <f>'Assessed Non-TIF_Combined'!B257</f>
        <v>12</v>
      </c>
      <c r="C257" t="str">
        <f>'Assessed Non-TIF_Combined'!C257</f>
        <v>5994</v>
      </c>
      <c r="D257" t="str">
        <f>'Assessed Non-TIF_Combined'!D257</f>
        <v/>
      </c>
      <c r="E257" t="str">
        <f>'Assessed Non-TIF_Combined'!E257</f>
        <v/>
      </c>
      <c r="F257" t="str">
        <f>'Assessed Non-TIF_Combined'!F257</f>
        <v>5994</v>
      </c>
      <c r="G257" t="str">
        <f>'Assessed Non-TIF_Combined'!G257</f>
        <v>Sibley-Ocheyedan</v>
      </c>
      <c r="H257" s="8">
        <f>SUMPRODUCT(SUMIFS(TaxableValuation[Taxable Residential],TaxableValuation[Dist],$C257:$E257,TaxableValuation[Tif_NonTIF],$A$4))</f>
        <v>12572820</v>
      </c>
      <c r="I257" s="8">
        <f>SUMPRODUCT(SUMIFS(TaxableValuation[Taxable Ag Land],TaxableValuation[Dist],$C257:$E257,TaxableValuation[Tif_NonTIF],$A$4))</f>
        <v>0</v>
      </c>
      <c r="J257" s="8">
        <f>SUMPRODUCT(SUMIFS(TaxableValuation[Taxable Ag Building],TaxableValuation[Dist],$C257:$E257,TaxableValuation[Tif_NonTIF],$A$4))</f>
        <v>0</v>
      </c>
      <c r="K257" s="8">
        <f>SUMPRODUCT(SUMIFS(TaxableValuation[Taxable Commercial],TaxableValuation[Dist],$C257:$E257,TaxableValuation[Tif_NonTIF],$A$4))</f>
        <v>20933085</v>
      </c>
      <c r="L257" s="8">
        <f>SUMPRODUCT(SUMIFS(TaxableValuation[Taxable Industrial],TaxableValuation[Dist],$C257:$E257,TaxableValuation[Tif_NonTIF],$A$4))</f>
        <v>16718506</v>
      </c>
      <c r="M257" s="8">
        <f>SUMPRODUCT(SUMIFS(TaxableValuation[Taxable Reserved],TaxableValuation[Dist],$C257:$E257,TaxableValuation[Tif_NonTIF],$A$4))</f>
        <v>0</v>
      </c>
      <c r="N257" s="8">
        <f>SUMPRODUCT(SUMIFS(TaxableValuation[Taxable Reserved2],TaxableValuation[Dist],$C257:$E257,TaxableValuation[Tif_NonTIF],$A$4))</f>
        <v>0</v>
      </c>
      <c r="O257" s="8">
        <f>SUMPRODUCT(SUMIFS(TaxableValuation[Taxable Railroads],TaxableValuation[Dist],$C257:$E257,TaxableValuation[Tif_NonTIF],$A$4))</f>
        <v>0</v>
      </c>
      <c r="P257" s="8">
        <f>SUMPRODUCT(SUMIFS(TaxableValuation[Taxable Utilities],TaxableValuation[Dist],$C257:$E257,TaxableValuation[Tif_NonTIF],$A$4))</f>
        <v>0</v>
      </c>
      <c r="Q257" s="8">
        <f>SUMPRODUCT(SUMIFS(TaxableValuation[Taxable Other],TaxableValuation[Dist],$C257:$E257,TaxableValuation[Tif_NonTIF],$A$4))</f>
        <v>0</v>
      </c>
      <c r="R257" s="8">
        <f>SUMPRODUCT(SUMIFS(TaxableValuation[Taxable Gross],TaxableValuation[Dist],$C257:$E257,TaxableValuation[Tif_NonTIF],$A$4))</f>
        <v>50224411</v>
      </c>
      <c r="S257" s="8">
        <f>SUMPRODUCT(SUMIFS(TaxableValuation[Taxable Military Exempt],TaxableValuation[Dist],$C257:$E257,TaxableValuation[Tif_NonTIF],$A$4))</f>
        <v>0</v>
      </c>
      <c r="T257" s="8">
        <f>SUMPRODUCT(SUMIFS(TaxableValuation[Taxable Homestead Exempt],TaxableValuation[Dist],$C257:$E257,TaxableValuation[Tif_NonTIF],$A$4))</f>
        <v>0</v>
      </c>
      <c r="U257" s="8">
        <f>SUMPRODUCT(SUMIFS(TaxableValuation[Taxable Net],TaxableValuation[Dist],$C257:$E257,TaxableValuation[Tif_NonTIF],$A$4))</f>
        <v>50224411</v>
      </c>
      <c r="V257" s="8">
        <f>SUMPRODUCT(SUMIFS(TaxableValuation[Taxable Gas &amp; Elec Utilities],TaxableValuation[Dist],$C257:$E257,TaxableValuation[Tif_NonTIF],$A$4))</f>
        <v>0</v>
      </c>
      <c r="W257" s="8">
        <f t="shared" si="3"/>
        <v>50224411</v>
      </c>
    </row>
    <row r="258" spans="1:23" x14ac:dyDescent="0.25">
      <c r="A258">
        <f>'Assessed Non-TIF_Combined'!A258</f>
        <v>2026</v>
      </c>
      <c r="B258" t="str">
        <f>'Assessed Non-TIF_Combined'!B258</f>
        <v>13</v>
      </c>
      <c r="C258" t="str">
        <f>'Assessed Non-TIF_Combined'!C258</f>
        <v>6003</v>
      </c>
      <c r="D258" t="str">
        <f>'Assessed Non-TIF_Combined'!D258</f>
        <v/>
      </c>
      <c r="E258" t="str">
        <f>'Assessed Non-TIF_Combined'!E258</f>
        <v/>
      </c>
      <c r="F258" t="str">
        <f>'Assessed Non-TIF_Combined'!F258</f>
        <v>6003</v>
      </c>
      <c r="G258" t="str">
        <f>'Assessed Non-TIF_Combined'!G258</f>
        <v>Sidney</v>
      </c>
      <c r="H258" s="8">
        <f>SUMPRODUCT(SUMIFS(TaxableValuation[Taxable Residential],TaxableValuation[Dist],$C258:$E258,TaxableValuation[Tif_NonTIF],$A$4))</f>
        <v>0</v>
      </c>
      <c r="I258" s="8">
        <f>SUMPRODUCT(SUMIFS(TaxableValuation[Taxable Ag Land],TaxableValuation[Dist],$C258:$E258,TaxableValuation[Tif_NonTIF],$A$4))</f>
        <v>0</v>
      </c>
      <c r="J258" s="8">
        <f>SUMPRODUCT(SUMIFS(TaxableValuation[Taxable Ag Building],TaxableValuation[Dist],$C258:$E258,TaxableValuation[Tif_NonTIF],$A$4))</f>
        <v>0</v>
      </c>
      <c r="K258" s="8">
        <f>SUMPRODUCT(SUMIFS(TaxableValuation[Taxable Commercial],TaxableValuation[Dist],$C258:$E258,TaxableValuation[Tif_NonTIF],$A$4))</f>
        <v>0</v>
      </c>
      <c r="L258" s="8">
        <f>SUMPRODUCT(SUMIFS(TaxableValuation[Taxable Industrial],TaxableValuation[Dist],$C258:$E258,TaxableValuation[Tif_NonTIF],$A$4))</f>
        <v>0</v>
      </c>
      <c r="M258" s="8">
        <f>SUMPRODUCT(SUMIFS(TaxableValuation[Taxable Reserved],TaxableValuation[Dist],$C258:$E258,TaxableValuation[Tif_NonTIF],$A$4))</f>
        <v>0</v>
      </c>
      <c r="N258" s="8">
        <f>SUMPRODUCT(SUMIFS(TaxableValuation[Taxable Reserved2],TaxableValuation[Dist],$C258:$E258,TaxableValuation[Tif_NonTIF],$A$4))</f>
        <v>0</v>
      </c>
      <c r="O258" s="8">
        <f>SUMPRODUCT(SUMIFS(TaxableValuation[Taxable Railroads],TaxableValuation[Dist],$C258:$E258,TaxableValuation[Tif_NonTIF],$A$4))</f>
        <v>0</v>
      </c>
      <c r="P258" s="8">
        <f>SUMPRODUCT(SUMIFS(TaxableValuation[Taxable Utilities],TaxableValuation[Dist],$C258:$E258,TaxableValuation[Tif_NonTIF],$A$4))</f>
        <v>0</v>
      </c>
      <c r="Q258" s="8">
        <f>SUMPRODUCT(SUMIFS(TaxableValuation[Taxable Other],TaxableValuation[Dist],$C258:$E258,TaxableValuation[Tif_NonTIF],$A$4))</f>
        <v>0</v>
      </c>
      <c r="R258" s="8">
        <f>SUMPRODUCT(SUMIFS(TaxableValuation[Taxable Gross],TaxableValuation[Dist],$C258:$E258,TaxableValuation[Tif_NonTIF],$A$4))</f>
        <v>0</v>
      </c>
      <c r="S258" s="8">
        <f>SUMPRODUCT(SUMIFS(TaxableValuation[Taxable Military Exempt],TaxableValuation[Dist],$C258:$E258,TaxableValuation[Tif_NonTIF],$A$4))</f>
        <v>0</v>
      </c>
      <c r="T258" s="8">
        <f>SUMPRODUCT(SUMIFS(TaxableValuation[Taxable Homestead Exempt],TaxableValuation[Dist],$C258:$E258,TaxableValuation[Tif_NonTIF],$A$4))</f>
        <v>0</v>
      </c>
      <c r="U258" s="8">
        <f>SUMPRODUCT(SUMIFS(TaxableValuation[Taxable Net],TaxableValuation[Dist],$C258:$E258,TaxableValuation[Tif_NonTIF],$A$4))</f>
        <v>0</v>
      </c>
      <c r="V258" s="8">
        <f>SUMPRODUCT(SUMIFS(TaxableValuation[Taxable Gas &amp; Elec Utilities],TaxableValuation[Dist],$C258:$E258,TaxableValuation[Tif_NonTIF],$A$4))</f>
        <v>0</v>
      </c>
      <c r="W258" s="8">
        <f t="shared" si="3"/>
        <v>0</v>
      </c>
    </row>
    <row r="259" spans="1:23" x14ac:dyDescent="0.25">
      <c r="A259">
        <f>'Assessed Non-TIF_Combined'!A259</f>
        <v>2026</v>
      </c>
      <c r="B259" t="str">
        <f>'Assessed Non-TIF_Combined'!B259</f>
        <v>15</v>
      </c>
      <c r="C259" t="str">
        <f>'Assessed Non-TIF_Combined'!C259</f>
        <v>6012</v>
      </c>
      <c r="D259" t="str">
        <f>'Assessed Non-TIF_Combined'!D259</f>
        <v/>
      </c>
      <c r="E259" t="str">
        <f>'Assessed Non-TIF_Combined'!E259</f>
        <v/>
      </c>
      <c r="F259" t="str">
        <f>'Assessed Non-TIF_Combined'!F259</f>
        <v>6012</v>
      </c>
      <c r="G259" t="str">
        <f>'Assessed Non-TIF_Combined'!G259</f>
        <v>Sigourney</v>
      </c>
      <c r="H259" s="8">
        <f>SUMPRODUCT(SUMIFS(TaxableValuation[Taxable Residential],TaxableValuation[Dist],$C259:$E259,TaxableValuation[Tif_NonTIF],$A$4))</f>
        <v>195334</v>
      </c>
      <c r="I259" s="8">
        <f>SUMPRODUCT(SUMIFS(TaxableValuation[Taxable Ag Land],TaxableValuation[Dist],$C259:$E259,TaxableValuation[Tif_NonTIF],$A$4))</f>
        <v>0</v>
      </c>
      <c r="J259" s="8">
        <f>SUMPRODUCT(SUMIFS(TaxableValuation[Taxable Ag Building],TaxableValuation[Dist],$C259:$E259,TaxableValuation[Tif_NonTIF],$A$4))</f>
        <v>0</v>
      </c>
      <c r="K259" s="8">
        <f>SUMPRODUCT(SUMIFS(TaxableValuation[Taxable Commercial],TaxableValuation[Dist],$C259:$E259,TaxableValuation[Tif_NonTIF],$A$4))</f>
        <v>213450</v>
      </c>
      <c r="L259" s="8">
        <f>SUMPRODUCT(SUMIFS(TaxableValuation[Taxable Industrial],TaxableValuation[Dist],$C259:$E259,TaxableValuation[Tif_NonTIF],$A$4))</f>
        <v>7361</v>
      </c>
      <c r="M259" s="8">
        <f>SUMPRODUCT(SUMIFS(TaxableValuation[Taxable Reserved],TaxableValuation[Dist],$C259:$E259,TaxableValuation[Tif_NonTIF],$A$4))</f>
        <v>0</v>
      </c>
      <c r="N259" s="8">
        <f>SUMPRODUCT(SUMIFS(TaxableValuation[Taxable Reserved2],TaxableValuation[Dist],$C259:$E259,TaxableValuation[Tif_NonTIF],$A$4))</f>
        <v>0</v>
      </c>
      <c r="O259" s="8">
        <f>SUMPRODUCT(SUMIFS(TaxableValuation[Taxable Railroads],TaxableValuation[Dist],$C259:$E259,TaxableValuation[Tif_NonTIF],$A$4))</f>
        <v>0</v>
      </c>
      <c r="P259" s="8">
        <f>SUMPRODUCT(SUMIFS(TaxableValuation[Taxable Utilities],TaxableValuation[Dist],$C259:$E259,TaxableValuation[Tif_NonTIF],$A$4))</f>
        <v>0</v>
      </c>
      <c r="Q259" s="8">
        <f>SUMPRODUCT(SUMIFS(TaxableValuation[Taxable Other],TaxableValuation[Dist],$C259:$E259,TaxableValuation[Tif_NonTIF],$A$4))</f>
        <v>0</v>
      </c>
      <c r="R259" s="8">
        <f>SUMPRODUCT(SUMIFS(TaxableValuation[Taxable Gross],TaxableValuation[Dist],$C259:$E259,TaxableValuation[Tif_NonTIF],$A$4))</f>
        <v>416145</v>
      </c>
      <c r="S259" s="8">
        <f>SUMPRODUCT(SUMIFS(TaxableValuation[Taxable Military Exempt],TaxableValuation[Dist],$C259:$E259,TaxableValuation[Tif_NonTIF],$A$4))</f>
        <v>0</v>
      </c>
      <c r="T259" s="8">
        <f>SUMPRODUCT(SUMIFS(TaxableValuation[Taxable Homestead Exempt],TaxableValuation[Dist],$C259:$E259,TaxableValuation[Tif_NonTIF],$A$4))</f>
        <v>0</v>
      </c>
      <c r="U259" s="8">
        <f>SUMPRODUCT(SUMIFS(TaxableValuation[Taxable Net],TaxableValuation[Dist],$C259:$E259,TaxableValuation[Tif_NonTIF],$A$4))</f>
        <v>416145</v>
      </c>
      <c r="V259" s="8">
        <f>SUMPRODUCT(SUMIFS(TaxableValuation[Taxable Gas &amp; Elec Utilities],TaxableValuation[Dist],$C259:$E259,TaxableValuation[Tif_NonTIF],$A$4))</f>
        <v>0</v>
      </c>
      <c r="W259" s="8">
        <f t="shared" si="3"/>
        <v>416145</v>
      </c>
    </row>
    <row r="260" spans="1:23" x14ac:dyDescent="0.25">
      <c r="A260">
        <f>'Assessed Non-TIF_Combined'!A260</f>
        <v>2026</v>
      </c>
      <c r="B260" t="str">
        <f>'Assessed Non-TIF_Combined'!B260</f>
        <v>12</v>
      </c>
      <c r="C260" t="str">
        <f>'Assessed Non-TIF_Combined'!C260</f>
        <v>6030</v>
      </c>
      <c r="D260" t="str">
        <f>'Assessed Non-TIF_Combined'!D260</f>
        <v/>
      </c>
      <c r="E260" t="str">
        <f>'Assessed Non-TIF_Combined'!E260</f>
        <v/>
      </c>
      <c r="F260" t="str">
        <f>'Assessed Non-TIF_Combined'!F260</f>
        <v>6030</v>
      </c>
      <c r="G260" t="str">
        <f>'Assessed Non-TIF_Combined'!G260</f>
        <v>Sioux Center</v>
      </c>
      <c r="H260" s="8">
        <f>SUMPRODUCT(SUMIFS(TaxableValuation[Taxable Residential],TaxableValuation[Dist],$C260:$E260,TaxableValuation[Tif_NonTIF],$A$4))</f>
        <v>55482770</v>
      </c>
      <c r="I260" s="8">
        <f>SUMPRODUCT(SUMIFS(TaxableValuation[Taxable Ag Land],TaxableValuation[Dist],$C260:$E260,TaxableValuation[Tif_NonTIF],$A$4))</f>
        <v>9044434</v>
      </c>
      <c r="J260" s="8">
        <f>SUMPRODUCT(SUMIFS(TaxableValuation[Taxable Ag Building],TaxableValuation[Dist],$C260:$E260,TaxableValuation[Tif_NonTIF],$A$4))</f>
        <v>6382944</v>
      </c>
      <c r="K260" s="8">
        <f>SUMPRODUCT(SUMIFS(TaxableValuation[Taxable Commercial],TaxableValuation[Dist],$C260:$E260,TaxableValuation[Tif_NonTIF],$A$4))</f>
        <v>72539977</v>
      </c>
      <c r="L260" s="8">
        <f>SUMPRODUCT(SUMIFS(TaxableValuation[Taxable Industrial],TaxableValuation[Dist],$C260:$E260,TaxableValuation[Tif_NonTIF],$A$4))</f>
        <v>21881029</v>
      </c>
      <c r="M260" s="8">
        <f>SUMPRODUCT(SUMIFS(TaxableValuation[Taxable Reserved],TaxableValuation[Dist],$C260:$E260,TaxableValuation[Tif_NonTIF],$A$4))</f>
        <v>0</v>
      </c>
      <c r="N260" s="8">
        <f>SUMPRODUCT(SUMIFS(TaxableValuation[Taxable Reserved2],TaxableValuation[Dist],$C260:$E260,TaxableValuation[Tif_NonTIF],$A$4))</f>
        <v>0</v>
      </c>
      <c r="O260" s="8">
        <f>SUMPRODUCT(SUMIFS(TaxableValuation[Taxable Railroads],TaxableValuation[Dist],$C260:$E260,TaxableValuation[Tif_NonTIF],$A$4))</f>
        <v>0</v>
      </c>
      <c r="P260" s="8">
        <f>SUMPRODUCT(SUMIFS(TaxableValuation[Taxable Utilities],TaxableValuation[Dist],$C260:$E260,TaxableValuation[Tif_NonTIF],$A$4))</f>
        <v>0</v>
      </c>
      <c r="Q260" s="8">
        <f>SUMPRODUCT(SUMIFS(TaxableValuation[Taxable Other],TaxableValuation[Dist],$C260:$E260,TaxableValuation[Tif_NonTIF],$A$4))</f>
        <v>0</v>
      </c>
      <c r="R260" s="8">
        <f>SUMPRODUCT(SUMIFS(TaxableValuation[Taxable Gross],TaxableValuation[Dist],$C260:$E260,TaxableValuation[Tif_NonTIF],$A$4))</f>
        <v>165331154</v>
      </c>
      <c r="S260" s="8">
        <f>SUMPRODUCT(SUMIFS(TaxableValuation[Taxable Military Exempt],TaxableValuation[Dist],$C260:$E260,TaxableValuation[Tif_NonTIF],$A$4))</f>
        <v>12000</v>
      </c>
      <c r="T260" s="8">
        <f>SUMPRODUCT(SUMIFS(TaxableValuation[Taxable Homestead Exempt],TaxableValuation[Dist],$C260:$E260,TaxableValuation[Tif_NonTIF],$A$4))</f>
        <v>78000</v>
      </c>
      <c r="U260" s="8">
        <f>SUMPRODUCT(SUMIFS(TaxableValuation[Taxable Net],TaxableValuation[Dist],$C260:$E260,TaxableValuation[Tif_NonTIF],$A$4))</f>
        <v>165241154</v>
      </c>
      <c r="V260" s="8">
        <f>SUMPRODUCT(SUMIFS(TaxableValuation[Taxable Gas &amp; Elec Utilities],TaxableValuation[Dist],$C260:$E260,TaxableValuation[Tif_NonTIF],$A$4))</f>
        <v>0</v>
      </c>
      <c r="W260" s="8">
        <f t="shared" si="3"/>
        <v>165241154</v>
      </c>
    </row>
    <row r="261" spans="1:23" x14ac:dyDescent="0.25">
      <c r="A261">
        <f>'Assessed Non-TIF_Combined'!A261</f>
        <v>2026</v>
      </c>
      <c r="B261" t="str">
        <f>'Assessed Non-TIF_Combined'!B261</f>
        <v>05</v>
      </c>
      <c r="C261" t="str">
        <f>'Assessed Non-TIF_Combined'!C261</f>
        <v>6048</v>
      </c>
      <c r="D261" t="str">
        <f>'Assessed Non-TIF_Combined'!D261</f>
        <v/>
      </c>
      <c r="E261" t="str">
        <f>'Assessed Non-TIF_Combined'!E261</f>
        <v/>
      </c>
      <c r="F261" t="str">
        <f>'Assessed Non-TIF_Combined'!F261</f>
        <v>6035</v>
      </c>
      <c r="G261" t="str">
        <f>'Assessed Non-TIF_Combined'!G261</f>
        <v>Sioux Central</v>
      </c>
      <c r="H261" s="8">
        <f>SUMPRODUCT(SUMIFS(TaxableValuation[Taxable Residential],TaxableValuation[Dist],$C261:$E261,TaxableValuation[Tif_NonTIF],$A$4))</f>
        <v>0</v>
      </c>
      <c r="I261" s="8">
        <f>SUMPRODUCT(SUMIFS(TaxableValuation[Taxable Ag Land],TaxableValuation[Dist],$C261:$E261,TaxableValuation[Tif_NonTIF],$A$4))</f>
        <v>0</v>
      </c>
      <c r="J261" s="8">
        <f>SUMPRODUCT(SUMIFS(TaxableValuation[Taxable Ag Building],TaxableValuation[Dist],$C261:$E261,TaxableValuation[Tif_NonTIF],$A$4))</f>
        <v>0</v>
      </c>
      <c r="K261" s="8">
        <f>SUMPRODUCT(SUMIFS(TaxableValuation[Taxable Commercial],TaxableValuation[Dist],$C261:$E261,TaxableValuation[Tif_NonTIF],$A$4))</f>
        <v>0</v>
      </c>
      <c r="L261" s="8">
        <f>SUMPRODUCT(SUMIFS(TaxableValuation[Taxable Industrial],TaxableValuation[Dist],$C261:$E261,TaxableValuation[Tif_NonTIF],$A$4))</f>
        <v>0</v>
      </c>
      <c r="M261" s="8">
        <f>SUMPRODUCT(SUMIFS(TaxableValuation[Taxable Reserved],TaxableValuation[Dist],$C261:$E261,TaxableValuation[Tif_NonTIF],$A$4))</f>
        <v>0</v>
      </c>
      <c r="N261" s="8">
        <f>SUMPRODUCT(SUMIFS(TaxableValuation[Taxable Reserved2],TaxableValuation[Dist],$C261:$E261,TaxableValuation[Tif_NonTIF],$A$4))</f>
        <v>0</v>
      </c>
      <c r="O261" s="8">
        <f>SUMPRODUCT(SUMIFS(TaxableValuation[Taxable Railroads],TaxableValuation[Dist],$C261:$E261,TaxableValuation[Tif_NonTIF],$A$4))</f>
        <v>0</v>
      </c>
      <c r="P261" s="8">
        <f>SUMPRODUCT(SUMIFS(TaxableValuation[Taxable Utilities],TaxableValuation[Dist],$C261:$E261,TaxableValuation[Tif_NonTIF],$A$4))</f>
        <v>0</v>
      </c>
      <c r="Q261" s="8">
        <f>SUMPRODUCT(SUMIFS(TaxableValuation[Taxable Other],TaxableValuation[Dist],$C261:$E261,TaxableValuation[Tif_NonTIF],$A$4))</f>
        <v>0</v>
      </c>
      <c r="R261" s="8">
        <f>SUMPRODUCT(SUMIFS(TaxableValuation[Taxable Gross],TaxableValuation[Dist],$C261:$E261,TaxableValuation[Tif_NonTIF],$A$4))</f>
        <v>0</v>
      </c>
      <c r="S261" s="8">
        <f>SUMPRODUCT(SUMIFS(TaxableValuation[Taxable Military Exempt],TaxableValuation[Dist],$C261:$E261,TaxableValuation[Tif_NonTIF],$A$4))</f>
        <v>0</v>
      </c>
      <c r="T261" s="8">
        <f>SUMPRODUCT(SUMIFS(TaxableValuation[Taxable Homestead Exempt],TaxableValuation[Dist],$C261:$E261,TaxableValuation[Tif_NonTIF],$A$4))</f>
        <v>0</v>
      </c>
      <c r="U261" s="8">
        <f>SUMPRODUCT(SUMIFS(TaxableValuation[Taxable Net],TaxableValuation[Dist],$C261:$E261,TaxableValuation[Tif_NonTIF],$A$4))</f>
        <v>0</v>
      </c>
      <c r="V261" s="8">
        <f>SUMPRODUCT(SUMIFS(TaxableValuation[Taxable Gas &amp; Elec Utilities],TaxableValuation[Dist],$C261:$E261,TaxableValuation[Tif_NonTIF],$A$4))</f>
        <v>0</v>
      </c>
      <c r="W261" s="8">
        <f t="shared" si="3"/>
        <v>0</v>
      </c>
    </row>
    <row r="262" spans="1:23" x14ac:dyDescent="0.25">
      <c r="A262">
        <f>'Assessed Non-TIF_Combined'!A262</f>
        <v>2026</v>
      </c>
      <c r="B262" t="str">
        <f>'Assessed Non-TIF_Combined'!B262</f>
        <v>12</v>
      </c>
      <c r="C262" t="str">
        <f>'Assessed Non-TIF_Combined'!C262</f>
        <v>6039</v>
      </c>
      <c r="D262" t="str">
        <f>'Assessed Non-TIF_Combined'!D262</f>
        <v/>
      </c>
      <c r="E262" t="str">
        <f>'Assessed Non-TIF_Combined'!E262</f>
        <v/>
      </c>
      <c r="F262" t="str">
        <f>'Assessed Non-TIF_Combined'!F262</f>
        <v>6039</v>
      </c>
      <c r="G262" t="str">
        <f>'Assessed Non-TIF_Combined'!G262</f>
        <v>Sioux City</v>
      </c>
      <c r="H262" s="8">
        <f>SUMPRODUCT(SUMIFS(TaxableValuation[Taxable Residential],TaxableValuation[Dist],$C262:$E262,TaxableValuation[Tif_NonTIF],$A$4))</f>
        <v>65738597</v>
      </c>
      <c r="I262" s="8">
        <f>SUMPRODUCT(SUMIFS(TaxableValuation[Taxable Ag Land],TaxableValuation[Dist],$C262:$E262,TaxableValuation[Tif_NonTIF],$A$4))</f>
        <v>330200</v>
      </c>
      <c r="J262" s="8">
        <f>SUMPRODUCT(SUMIFS(TaxableValuation[Taxable Ag Building],TaxableValuation[Dist],$C262:$E262,TaxableValuation[Tif_NonTIF],$A$4))</f>
        <v>337</v>
      </c>
      <c r="K262" s="8">
        <f>SUMPRODUCT(SUMIFS(TaxableValuation[Taxable Commercial],TaxableValuation[Dist],$C262:$E262,TaxableValuation[Tif_NonTIF],$A$4))</f>
        <v>320887771</v>
      </c>
      <c r="L262" s="8">
        <f>SUMPRODUCT(SUMIFS(TaxableValuation[Taxable Industrial],TaxableValuation[Dist],$C262:$E262,TaxableValuation[Tif_NonTIF],$A$4))</f>
        <v>57474305</v>
      </c>
      <c r="M262" s="8">
        <f>SUMPRODUCT(SUMIFS(TaxableValuation[Taxable Reserved],TaxableValuation[Dist],$C262:$E262,TaxableValuation[Tif_NonTIF],$A$4))</f>
        <v>0</v>
      </c>
      <c r="N262" s="8">
        <f>SUMPRODUCT(SUMIFS(TaxableValuation[Taxable Reserved2],TaxableValuation[Dist],$C262:$E262,TaxableValuation[Tif_NonTIF],$A$4))</f>
        <v>0</v>
      </c>
      <c r="O262" s="8">
        <f>SUMPRODUCT(SUMIFS(TaxableValuation[Taxable Railroads],TaxableValuation[Dist],$C262:$E262,TaxableValuation[Tif_NonTIF],$A$4))</f>
        <v>0</v>
      </c>
      <c r="P262" s="8">
        <f>SUMPRODUCT(SUMIFS(TaxableValuation[Taxable Utilities],TaxableValuation[Dist],$C262:$E262,TaxableValuation[Tif_NonTIF],$A$4))</f>
        <v>0</v>
      </c>
      <c r="Q262" s="8">
        <f>SUMPRODUCT(SUMIFS(TaxableValuation[Taxable Other],TaxableValuation[Dist],$C262:$E262,TaxableValuation[Tif_NonTIF],$A$4))</f>
        <v>0</v>
      </c>
      <c r="R262" s="8">
        <f>SUMPRODUCT(SUMIFS(TaxableValuation[Taxable Gross],TaxableValuation[Dist],$C262:$E262,TaxableValuation[Tif_NonTIF],$A$4))</f>
        <v>444431210</v>
      </c>
      <c r="S262" s="8">
        <f>SUMPRODUCT(SUMIFS(TaxableValuation[Taxable Military Exempt],TaxableValuation[Dist],$C262:$E262,TaxableValuation[Tif_NonTIF],$A$4))</f>
        <v>0</v>
      </c>
      <c r="T262" s="8">
        <f>SUMPRODUCT(SUMIFS(TaxableValuation[Taxable Homestead Exempt],TaxableValuation[Dist],$C262:$E262,TaxableValuation[Tif_NonTIF],$A$4))</f>
        <v>0</v>
      </c>
      <c r="U262" s="8">
        <f>SUMPRODUCT(SUMIFS(TaxableValuation[Taxable Net],TaxableValuation[Dist],$C262:$E262,TaxableValuation[Tif_NonTIF],$A$4))</f>
        <v>444431210</v>
      </c>
      <c r="V262" s="8">
        <f>SUMPRODUCT(SUMIFS(TaxableValuation[Taxable Gas &amp; Elec Utilities],TaxableValuation[Dist],$C262:$E262,TaxableValuation[Tif_NonTIF],$A$4))</f>
        <v>0</v>
      </c>
      <c r="W262" s="8">
        <f t="shared" si="3"/>
        <v>444431210</v>
      </c>
    </row>
    <row r="263" spans="1:23" x14ac:dyDescent="0.25">
      <c r="A263">
        <f>'Assessed Non-TIF_Combined'!A263</f>
        <v>2026</v>
      </c>
      <c r="B263" t="str">
        <f>'Assessed Non-TIF_Combined'!B263</f>
        <v>10</v>
      </c>
      <c r="C263" t="str">
        <f>'Assessed Non-TIF_Combined'!C263</f>
        <v>6093</v>
      </c>
      <c r="D263" t="str">
        <f>'Assessed Non-TIF_Combined'!D263</f>
        <v/>
      </c>
      <c r="E263" t="str">
        <f>'Assessed Non-TIF_Combined'!E263</f>
        <v/>
      </c>
      <c r="F263" t="str">
        <f>'Assessed Non-TIF_Combined'!F263</f>
        <v>6093</v>
      </c>
      <c r="G263" t="str">
        <f>'Assessed Non-TIF_Combined'!G263</f>
        <v>Solon</v>
      </c>
      <c r="H263" s="8">
        <f>SUMPRODUCT(SUMIFS(TaxableValuation[Taxable Residential],TaxableValuation[Dist],$C263:$E263,TaxableValuation[Tif_NonTIF],$A$4))</f>
        <v>18661381</v>
      </c>
      <c r="I263" s="8">
        <f>SUMPRODUCT(SUMIFS(TaxableValuation[Taxable Ag Land],TaxableValuation[Dist],$C263:$E263,TaxableValuation[Tif_NonTIF],$A$4))</f>
        <v>0</v>
      </c>
      <c r="J263" s="8">
        <f>SUMPRODUCT(SUMIFS(TaxableValuation[Taxable Ag Building],TaxableValuation[Dist],$C263:$E263,TaxableValuation[Tif_NonTIF],$A$4))</f>
        <v>0</v>
      </c>
      <c r="K263" s="8">
        <f>SUMPRODUCT(SUMIFS(TaxableValuation[Taxable Commercial],TaxableValuation[Dist],$C263:$E263,TaxableValuation[Tif_NonTIF],$A$4))</f>
        <v>2364091</v>
      </c>
      <c r="L263" s="8">
        <f>SUMPRODUCT(SUMIFS(TaxableValuation[Taxable Industrial],TaxableValuation[Dist],$C263:$E263,TaxableValuation[Tif_NonTIF],$A$4))</f>
        <v>65298</v>
      </c>
      <c r="M263" s="8">
        <f>SUMPRODUCT(SUMIFS(TaxableValuation[Taxable Reserved],TaxableValuation[Dist],$C263:$E263,TaxableValuation[Tif_NonTIF],$A$4))</f>
        <v>0</v>
      </c>
      <c r="N263" s="8">
        <f>SUMPRODUCT(SUMIFS(TaxableValuation[Taxable Reserved2],TaxableValuation[Dist],$C263:$E263,TaxableValuation[Tif_NonTIF],$A$4))</f>
        <v>0</v>
      </c>
      <c r="O263" s="8">
        <f>SUMPRODUCT(SUMIFS(TaxableValuation[Taxable Railroads],TaxableValuation[Dist],$C263:$E263,TaxableValuation[Tif_NonTIF],$A$4))</f>
        <v>0</v>
      </c>
      <c r="P263" s="8">
        <f>SUMPRODUCT(SUMIFS(TaxableValuation[Taxable Utilities],TaxableValuation[Dist],$C263:$E263,TaxableValuation[Tif_NonTIF],$A$4))</f>
        <v>0</v>
      </c>
      <c r="Q263" s="8">
        <f>SUMPRODUCT(SUMIFS(TaxableValuation[Taxable Other],TaxableValuation[Dist],$C263:$E263,TaxableValuation[Tif_NonTIF],$A$4))</f>
        <v>0</v>
      </c>
      <c r="R263" s="8">
        <f>SUMPRODUCT(SUMIFS(TaxableValuation[Taxable Gross],TaxableValuation[Dist],$C263:$E263,TaxableValuation[Tif_NonTIF],$A$4))</f>
        <v>21090770</v>
      </c>
      <c r="S263" s="8">
        <f>SUMPRODUCT(SUMIFS(TaxableValuation[Taxable Military Exempt],TaxableValuation[Dist],$C263:$E263,TaxableValuation[Tif_NonTIF],$A$4))</f>
        <v>0</v>
      </c>
      <c r="T263" s="8">
        <f>SUMPRODUCT(SUMIFS(TaxableValuation[Taxable Homestead Exempt],TaxableValuation[Dist],$C263:$E263,TaxableValuation[Tif_NonTIF],$A$4))</f>
        <v>0</v>
      </c>
      <c r="U263" s="8">
        <f>SUMPRODUCT(SUMIFS(TaxableValuation[Taxable Net],TaxableValuation[Dist],$C263:$E263,TaxableValuation[Tif_NonTIF],$A$4))</f>
        <v>21090770</v>
      </c>
      <c r="V263" s="8">
        <f>SUMPRODUCT(SUMIFS(TaxableValuation[Taxable Gas &amp; Elec Utilities],TaxableValuation[Dist],$C263:$E263,TaxableValuation[Tif_NonTIF],$A$4))</f>
        <v>0</v>
      </c>
      <c r="W263" s="8">
        <f t="shared" si="3"/>
        <v>21090770</v>
      </c>
    </row>
    <row r="264" spans="1:23" x14ac:dyDescent="0.25">
      <c r="A264">
        <f>'Assessed Non-TIF_Combined'!A264</f>
        <v>2026</v>
      </c>
      <c r="B264" t="str">
        <f>'Assessed Non-TIF_Combined'!B264</f>
        <v>05</v>
      </c>
      <c r="C264" t="str">
        <f>'Assessed Non-TIF_Combined'!C264</f>
        <v>6091</v>
      </c>
      <c r="D264" t="str">
        <f>'Assessed Non-TIF_Combined'!D264</f>
        <v/>
      </c>
      <c r="E264" t="str">
        <f>'Assessed Non-TIF_Combined'!E264</f>
        <v/>
      </c>
      <c r="F264" t="str">
        <f>'Assessed Non-TIF_Combined'!F264</f>
        <v>6091</v>
      </c>
      <c r="G264" t="str">
        <f>'Assessed Non-TIF_Combined'!G264</f>
        <v>South Central Calhoun</v>
      </c>
      <c r="H264" s="8">
        <f>SUMPRODUCT(SUMIFS(TaxableValuation[Taxable Residential],TaxableValuation[Dist],$C264:$E264,TaxableValuation[Tif_NonTIF],$A$4))</f>
        <v>399367</v>
      </c>
      <c r="I264" s="8">
        <f>SUMPRODUCT(SUMIFS(TaxableValuation[Taxable Ag Land],TaxableValuation[Dist],$C264:$E264,TaxableValuation[Tif_NonTIF],$A$4))</f>
        <v>0</v>
      </c>
      <c r="J264" s="8">
        <f>SUMPRODUCT(SUMIFS(TaxableValuation[Taxable Ag Building],TaxableValuation[Dist],$C264:$E264,TaxableValuation[Tif_NonTIF],$A$4))</f>
        <v>0</v>
      </c>
      <c r="K264" s="8">
        <f>SUMPRODUCT(SUMIFS(TaxableValuation[Taxable Commercial],TaxableValuation[Dist],$C264:$E264,TaxableValuation[Tif_NonTIF],$A$4))</f>
        <v>4032349</v>
      </c>
      <c r="L264" s="8">
        <f>SUMPRODUCT(SUMIFS(TaxableValuation[Taxable Industrial],TaxableValuation[Dist],$C264:$E264,TaxableValuation[Tif_NonTIF],$A$4))</f>
        <v>591110</v>
      </c>
      <c r="M264" s="8">
        <f>SUMPRODUCT(SUMIFS(TaxableValuation[Taxable Reserved],TaxableValuation[Dist],$C264:$E264,TaxableValuation[Tif_NonTIF],$A$4))</f>
        <v>0</v>
      </c>
      <c r="N264" s="8">
        <f>SUMPRODUCT(SUMIFS(TaxableValuation[Taxable Reserved2],TaxableValuation[Dist],$C264:$E264,TaxableValuation[Tif_NonTIF],$A$4))</f>
        <v>0</v>
      </c>
      <c r="O264" s="8">
        <f>SUMPRODUCT(SUMIFS(TaxableValuation[Taxable Railroads],TaxableValuation[Dist],$C264:$E264,TaxableValuation[Tif_NonTIF],$A$4))</f>
        <v>0</v>
      </c>
      <c r="P264" s="8">
        <f>SUMPRODUCT(SUMIFS(TaxableValuation[Taxable Utilities],TaxableValuation[Dist],$C264:$E264,TaxableValuation[Tif_NonTIF],$A$4))</f>
        <v>0</v>
      </c>
      <c r="Q264" s="8">
        <f>SUMPRODUCT(SUMIFS(TaxableValuation[Taxable Other],TaxableValuation[Dist],$C264:$E264,TaxableValuation[Tif_NonTIF],$A$4))</f>
        <v>0</v>
      </c>
      <c r="R264" s="8">
        <f>SUMPRODUCT(SUMIFS(TaxableValuation[Taxable Gross],TaxableValuation[Dist],$C264:$E264,TaxableValuation[Tif_NonTIF],$A$4))</f>
        <v>5022826</v>
      </c>
      <c r="S264" s="8">
        <f>SUMPRODUCT(SUMIFS(TaxableValuation[Taxable Military Exempt],TaxableValuation[Dist],$C264:$E264,TaxableValuation[Tif_NonTIF],$A$4))</f>
        <v>0</v>
      </c>
      <c r="T264" s="8">
        <f>SUMPRODUCT(SUMIFS(TaxableValuation[Taxable Homestead Exempt],TaxableValuation[Dist],$C264:$E264,TaxableValuation[Tif_NonTIF],$A$4))</f>
        <v>0</v>
      </c>
      <c r="U264" s="8">
        <f>SUMPRODUCT(SUMIFS(TaxableValuation[Taxable Net],TaxableValuation[Dist],$C264:$E264,TaxableValuation[Tif_NonTIF],$A$4))</f>
        <v>5022826</v>
      </c>
      <c r="V264" s="8">
        <f>SUMPRODUCT(SUMIFS(TaxableValuation[Taxable Gas &amp; Elec Utilities],TaxableValuation[Dist],$C264:$E264,TaxableValuation[Tif_NonTIF],$A$4))</f>
        <v>0</v>
      </c>
      <c r="W264" s="8">
        <f t="shared" ref="W264:W327" si="4">SUM(U264:V264)</f>
        <v>5022826</v>
      </c>
    </row>
    <row r="265" spans="1:23" x14ac:dyDescent="0.25">
      <c r="A265">
        <f>'Assessed Non-TIF_Combined'!A265</f>
        <v>2026</v>
      </c>
      <c r="B265" t="str">
        <f>'Assessed Non-TIF_Combined'!B265</f>
        <v>05</v>
      </c>
      <c r="C265" t="str">
        <f>'Assessed Non-TIF_Combined'!C265</f>
        <v>6095</v>
      </c>
      <c r="D265" t="str">
        <f>'Assessed Non-TIF_Combined'!D265</f>
        <v/>
      </c>
      <c r="E265" t="str">
        <f>'Assessed Non-TIF_Combined'!E265</f>
        <v/>
      </c>
      <c r="F265" t="str">
        <f>'Assessed Non-TIF_Combined'!F265</f>
        <v>6095</v>
      </c>
      <c r="G265" t="str">
        <f>'Assessed Non-TIF_Combined'!G265</f>
        <v>South Hamilton</v>
      </c>
      <c r="H265" s="8">
        <f>SUMPRODUCT(SUMIFS(TaxableValuation[Taxable Residential],TaxableValuation[Dist],$C265:$E265,TaxableValuation[Tif_NonTIF],$A$4))</f>
        <v>5370</v>
      </c>
      <c r="I265" s="8">
        <f>SUMPRODUCT(SUMIFS(TaxableValuation[Taxable Ag Land],TaxableValuation[Dist],$C265:$E265,TaxableValuation[Tif_NonTIF],$A$4))</f>
        <v>0</v>
      </c>
      <c r="J265" s="8">
        <f>SUMPRODUCT(SUMIFS(TaxableValuation[Taxable Ag Building],TaxableValuation[Dist],$C265:$E265,TaxableValuation[Tif_NonTIF],$A$4))</f>
        <v>0</v>
      </c>
      <c r="K265" s="8">
        <f>SUMPRODUCT(SUMIFS(TaxableValuation[Taxable Commercial],TaxableValuation[Dist],$C265:$E265,TaxableValuation[Tif_NonTIF],$A$4))</f>
        <v>3030816</v>
      </c>
      <c r="L265" s="8">
        <f>SUMPRODUCT(SUMIFS(TaxableValuation[Taxable Industrial],TaxableValuation[Dist],$C265:$E265,TaxableValuation[Tif_NonTIF],$A$4))</f>
        <v>0</v>
      </c>
      <c r="M265" s="8">
        <f>SUMPRODUCT(SUMIFS(TaxableValuation[Taxable Reserved],TaxableValuation[Dist],$C265:$E265,TaxableValuation[Tif_NonTIF],$A$4))</f>
        <v>0</v>
      </c>
      <c r="N265" s="8">
        <f>SUMPRODUCT(SUMIFS(TaxableValuation[Taxable Reserved2],TaxableValuation[Dist],$C265:$E265,TaxableValuation[Tif_NonTIF],$A$4))</f>
        <v>0</v>
      </c>
      <c r="O265" s="8">
        <f>SUMPRODUCT(SUMIFS(TaxableValuation[Taxable Railroads],TaxableValuation[Dist],$C265:$E265,TaxableValuation[Tif_NonTIF],$A$4))</f>
        <v>0</v>
      </c>
      <c r="P265" s="8">
        <f>SUMPRODUCT(SUMIFS(TaxableValuation[Taxable Utilities],TaxableValuation[Dist],$C265:$E265,TaxableValuation[Tif_NonTIF],$A$4))</f>
        <v>0</v>
      </c>
      <c r="Q265" s="8">
        <f>SUMPRODUCT(SUMIFS(TaxableValuation[Taxable Other],TaxableValuation[Dist],$C265:$E265,TaxableValuation[Tif_NonTIF],$A$4))</f>
        <v>0</v>
      </c>
      <c r="R265" s="8">
        <f>SUMPRODUCT(SUMIFS(TaxableValuation[Taxable Gross],TaxableValuation[Dist],$C265:$E265,TaxableValuation[Tif_NonTIF],$A$4))</f>
        <v>3036186</v>
      </c>
      <c r="S265" s="8">
        <f>SUMPRODUCT(SUMIFS(TaxableValuation[Taxable Military Exempt],TaxableValuation[Dist],$C265:$E265,TaxableValuation[Tif_NonTIF],$A$4))</f>
        <v>0</v>
      </c>
      <c r="T265" s="8">
        <f>SUMPRODUCT(SUMIFS(TaxableValuation[Taxable Homestead Exempt],TaxableValuation[Dist],$C265:$E265,TaxableValuation[Tif_NonTIF],$A$4))</f>
        <v>0</v>
      </c>
      <c r="U265" s="8">
        <f>SUMPRODUCT(SUMIFS(TaxableValuation[Taxable Net],TaxableValuation[Dist],$C265:$E265,TaxableValuation[Tif_NonTIF],$A$4))</f>
        <v>3036186</v>
      </c>
      <c r="V265" s="8">
        <f>SUMPRODUCT(SUMIFS(TaxableValuation[Taxable Gas &amp; Elec Utilities],TaxableValuation[Dist],$C265:$E265,TaxableValuation[Tif_NonTIF],$A$4))</f>
        <v>0</v>
      </c>
      <c r="W265" s="8">
        <f t="shared" si="4"/>
        <v>3036186</v>
      </c>
    </row>
    <row r="266" spans="1:23" x14ac:dyDescent="0.25">
      <c r="A266">
        <f>'Assessed Non-TIF_Combined'!A266</f>
        <v>2026</v>
      </c>
      <c r="B266" t="str">
        <f>'Assessed Non-TIF_Combined'!B266</f>
        <v>12</v>
      </c>
      <c r="C266" t="str">
        <f>'Assessed Non-TIF_Combined'!C266</f>
        <v>5157</v>
      </c>
      <c r="D266" t="str">
        <f>'Assessed Non-TIF_Combined'!D266</f>
        <v/>
      </c>
      <c r="E266" t="str">
        <f>'Assessed Non-TIF_Combined'!E266</f>
        <v/>
      </c>
      <c r="F266" t="str">
        <f>'Assessed Non-TIF_Combined'!F266</f>
        <v>6099</v>
      </c>
      <c r="G266" t="str">
        <f>'Assessed Non-TIF_Combined'!G266</f>
        <v>South O'Brien</v>
      </c>
      <c r="H266" s="8">
        <f>SUMPRODUCT(SUMIFS(TaxableValuation[Taxable Residential],TaxableValuation[Dist],$C266:$E266,TaxableValuation[Tif_NonTIF],$A$4))</f>
        <v>307011</v>
      </c>
      <c r="I266" s="8">
        <f>SUMPRODUCT(SUMIFS(TaxableValuation[Taxable Ag Land],TaxableValuation[Dist],$C266:$E266,TaxableValuation[Tif_NonTIF],$A$4))</f>
        <v>74126</v>
      </c>
      <c r="J266" s="8">
        <f>SUMPRODUCT(SUMIFS(TaxableValuation[Taxable Ag Building],TaxableValuation[Dist],$C266:$E266,TaxableValuation[Tif_NonTIF],$A$4))</f>
        <v>15297</v>
      </c>
      <c r="K266" s="8">
        <f>SUMPRODUCT(SUMIFS(TaxableValuation[Taxable Commercial],TaxableValuation[Dist],$C266:$E266,TaxableValuation[Tif_NonTIF],$A$4))</f>
        <v>14820903</v>
      </c>
      <c r="L266" s="8">
        <f>SUMPRODUCT(SUMIFS(TaxableValuation[Taxable Industrial],TaxableValuation[Dist],$C266:$E266,TaxableValuation[Tif_NonTIF],$A$4))</f>
        <v>786760</v>
      </c>
      <c r="M266" s="8">
        <f>SUMPRODUCT(SUMIFS(TaxableValuation[Taxable Reserved],TaxableValuation[Dist],$C266:$E266,TaxableValuation[Tif_NonTIF],$A$4))</f>
        <v>0</v>
      </c>
      <c r="N266" s="8">
        <f>SUMPRODUCT(SUMIFS(TaxableValuation[Taxable Reserved2],TaxableValuation[Dist],$C266:$E266,TaxableValuation[Tif_NonTIF],$A$4))</f>
        <v>0</v>
      </c>
      <c r="O266" s="8">
        <f>SUMPRODUCT(SUMIFS(TaxableValuation[Taxable Railroads],TaxableValuation[Dist],$C266:$E266,TaxableValuation[Tif_NonTIF],$A$4))</f>
        <v>0</v>
      </c>
      <c r="P266" s="8">
        <f>SUMPRODUCT(SUMIFS(TaxableValuation[Taxable Utilities],TaxableValuation[Dist],$C266:$E266,TaxableValuation[Tif_NonTIF],$A$4))</f>
        <v>0</v>
      </c>
      <c r="Q266" s="8">
        <f>SUMPRODUCT(SUMIFS(TaxableValuation[Taxable Other],TaxableValuation[Dist],$C266:$E266,TaxableValuation[Tif_NonTIF],$A$4))</f>
        <v>0</v>
      </c>
      <c r="R266" s="8">
        <f>SUMPRODUCT(SUMIFS(TaxableValuation[Taxable Gross],TaxableValuation[Dist],$C266:$E266,TaxableValuation[Tif_NonTIF],$A$4))</f>
        <v>16004097</v>
      </c>
      <c r="S266" s="8">
        <f>SUMPRODUCT(SUMIFS(TaxableValuation[Taxable Military Exempt],TaxableValuation[Dist],$C266:$E266,TaxableValuation[Tif_NonTIF],$A$4))</f>
        <v>0</v>
      </c>
      <c r="T266" s="8">
        <f>SUMPRODUCT(SUMIFS(TaxableValuation[Taxable Homestead Exempt],TaxableValuation[Dist],$C266:$E266,TaxableValuation[Tif_NonTIF],$A$4))</f>
        <v>0</v>
      </c>
      <c r="U266" s="8">
        <f>SUMPRODUCT(SUMIFS(TaxableValuation[Taxable Net],TaxableValuation[Dist],$C266:$E266,TaxableValuation[Tif_NonTIF],$A$4))</f>
        <v>16004097</v>
      </c>
      <c r="V266" s="8">
        <f>SUMPRODUCT(SUMIFS(TaxableValuation[Taxable Gas &amp; Elec Utilities],TaxableValuation[Dist],$C266:$E266,TaxableValuation[Tif_NonTIF],$A$4))</f>
        <v>0</v>
      </c>
      <c r="W266" s="8">
        <f t="shared" si="4"/>
        <v>16004097</v>
      </c>
    </row>
    <row r="267" spans="1:23" x14ac:dyDescent="0.25">
      <c r="A267">
        <f>'Assessed Non-TIF_Combined'!A267</f>
        <v>2026</v>
      </c>
      <c r="B267" t="str">
        <f>'Assessed Non-TIF_Combined'!B267</f>
        <v>13</v>
      </c>
      <c r="C267" t="str">
        <f>'Assessed Non-TIF_Combined'!C267</f>
        <v>6097</v>
      </c>
      <c r="D267" t="str">
        <f>'Assessed Non-TIF_Combined'!D267</f>
        <v/>
      </c>
      <c r="E267" t="str">
        <f>'Assessed Non-TIF_Combined'!E267</f>
        <v/>
      </c>
      <c r="F267" t="str">
        <f>'Assessed Non-TIF_Combined'!F267</f>
        <v>6097</v>
      </c>
      <c r="G267" t="str">
        <f>'Assessed Non-TIF_Combined'!G267</f>
        <v>South Page</v>
      </c>
      <c r="H267" s="8">
        <f>SUMPRODUCT(SUMIFS(TaxableValuation[Taxable Residential],TaxableValuation[Dist],$C267:$E267,TaxableValuation[Tif_NonTIF],$A$4))</f>
        <v>0</v>
      </c>
      <c r="I267" s="8">
        <f>SUMPRODUCT(SUMIFS(TaxableValuation[Taxable Ag Land],TaxableValuation[Dist],$C267:$E267,TaxableValuation[Tif_NonTIF],$A$4))</f>
        <v>0</v>
      </c>
      <c r="J267" s="8">
        <f>SUMPRODUCT(SUMIFS(TaxableValuation[Taxable Ag Building],TaxableValuation[Dist],$C267:$E267,TaxableValuation[Tif_NonTIF],$A$4))</f>
        <v>0</v>
      </c>
      <c r="K267" s="8">
        <f>SUMPRODUCT(SUMIFS(TaxableValuation[Taxable Commercial],TaxableValuation[Dist],$C267:$E267,TaxableValuation[Tif_NonTIF],$A$4))</f>
        <v>0</v>
      </c>
      <c r="L267" s="8">
        <f>SUMPRODUCT(SUMIFS(TaxableValuation[Taxable Industrial],TaxableValuation[Dist],$C267:$E267,TaxableValuation[Tif_NonTIF],$A$4))</f>
        <v>0</v>
      </c>
      <c r="M267" s="8">
        <f>SUMPRODUCT(SUMIFS(TaxableValuation[Taxable Reserved],TaxableValuation[Dist],$C267:$E267,TaxableValuation[Tif_NonTIF],$A$4))</f>
        <v>0</v>
      </c>
      <c r="N267" s="8">
        <f>SUMPRODUCT(SUMIFS(TaxableValuation[Taxable Reserved2],TaxableValuation[Dist],$C267:$E267,TaxableValuation[Tif_NonTIF],$A$4))</f>
        <v>0</v>
      </c>
      <c r="O267" s="8">
        <f>SUMPRODUCT(SUMIFS(TaxableValuation[Taxable Railroads],TaxableValuation[Dist],$C267:$E267,TaxableValuation[Tif_NonTIF],$A$4))</f>
        <v>0</v>
      </c>
      <c r="P267" s="8">
        <f>SUMPRODUCT(SUMIFS(TaxableValuation[Taxable Utilities],TaxableValuation[Dist],$C267:$E267,TaxableValuation[Tif_NonTIF],$A$4))</f>
        <v>0</v>
      </c>
      <c r="Q267" s="8">
        <f>SUMPRODUCT(SUMIFS(TaxableValuation[Taxable Other],TaxableValuation[Dist],$C267:$E267,TaxableValuation[Tif_NonTIF],$A$4))</f>
        <v>0</v>
      </c>
      <c r="R267" s="8">
        <f>SUMPRODUCT(SUMIFS(TaxableValuation[Taxable Gross],TaxableValuation[Dist],$C267:$E267,TaxableValuation[Tif_NonTIF],$A$4))</f>
        <v>0</v>
      </c>
      <c r="S267" s="8">
        <f>SUMPRODUCT(SUMIFS(TaxableValuation[Taxable Military Exempt],TaxableValuation[Dist],$C267:$E267,TaxableValuation[Tif_NonTIF],$A$4))</f>
        <v>0</v>
      </c>
      <c r="T267" s="8">
        <f>SUMPRODUCT(SUMIFS(TaxableValuation[Taxable Homestead Exempt],TaxableValuation[Dist],$C267:$E267,TaxableValuation[Tif_NonTIF],$A$4))</f>
        <v>0</v>
      </c>
      <c r="U267" s="8">
        <f>SUMPRODUCT(SUMIFS(TaxableValuation[Taxable Net],TaxableValuation[Dist],$C267:$E267,TaxableValuation[Tif_NonTIF],$A$4))</f>
        <v>0</v>
      </c>
      <c r="V267" s="8">
        <f>SUMPRODUCT(SUMIFS(TaxableValuation[Taxable Gas &amp; Elec Utilities],TaxableValuation[Dist],$C267:$E267,TaxableValuation[Tif_NonTIF],$A$4))</f>
        <v>0</v>
      </c>
      <c r="W267" s="8">
        <f t="shared" si="4"/>
        <v>0</v>
      </c>
    </row>
    <row r="268" spans="1:23" x14ac:dyDescent="0.25">
      <c r="A268">
        <f>'Assessed Non-TIF_Combined'!A268</f>
        <v>2026</v>
      </c>
      <c r="B268" t="str">
        <f>'Assessed Non-TIF_Combined'!B268</f>
        <v>07</v>
      </c>
      <c r="C268" t="str">
        <f>'Assessed Non-TIF_Combined'!C268</f>
        <v>6098</v>
      </c>
      <c r="D268" t="str">
        <f>'Assessed Non-TIF_Combined'!D268</f>
        <v/>
      </c>
      <c r="E268" t="str">
        <f>'Assessed Non-TIF_Combined'!E268</f>
        <v/>
      </c>
      <c r="F268" t="str">
        <f>'Assessed Non-TIF_Combined'!F268</f>
        <v>6098</v>
      </c>
      <c r="G268" t="str">
        <f>'Assessed Non-TIF_Combined'!G268</f>
        <v>South Tama</v>
      </c>
      <c r="H268" s="8">
        <f>SUMPRODUCT(SUMIFS(TaxableValuation[Taxable Residential],TaxableValuation[Dist],$C268:$E268,TaxableValuation[Tif_NonTIF],$A$4))</f>
        <v>2374540</v>
      </c>
      <c r="I268" s="8">
        <f>SUMPRODUCT(SUMIFS(TaxableValuation[Taxable Ag Land],TaxableValuation[Dist],$C268:$E268,TaxableValuation[Tif_NonTIF],$A$4))</f>
        <v>31100</v>
      </c>
      <c r="J268" s="8">
        <f>SUMPRODUCT(SUMIFS(TaxableValuation[Taxable Ag Building],TaxableValuation[Dist],$C268:$E268,TaxableValuation[Tif_NonTIF],$A$4))</f>
        <v>0</v>
      </c>
      <c r="K268" s="8">
        <f>SUMPRODUCT(SUMIFS(TaxableValuation[Taxable Commercial],TaxableValuation[Dist],$C268:$E268,TaxableValuation[Tif_NonTIF],$A$4))</f>
        <v>960268</v>
      </c>
      <c r="L268" s="8">
        <f>SUMPRODUCT(SUMIFS(TaxableValuation[Taxable Industrial],TaxableValuation[Dist],$C268:$E268,TaxableValuation[Tif_NonTIF],$A$4))</f>
        <v>1924189</v>
      </c>
      <c r="M268" s="8">
        <f>SUMPRODUCT(SUMIFS(TaxableValuation[Taxable Reserved],TaxableValuation[Dist],$C268:$E268,TaxableValuation[Tif_NonTIF],$A$4))</f>
        <v>0</v>
      </c>
      <c r="N268" s="8">
        <f>SUMPRODUCT(SUMIFS(TaxableValuation[Taxable Reserved2],TaxableValuation[Dist],$C268:$E268,TaxableValuation[Tif_NonTIF],$A$4))</f>
        <v>0</v>
      </c>
      <c r="O268" s="8">
        <f>SUMPRODUCT(SUMIFS(TaxableValuation[Taxable Railroads],TaxableValuation[Dist],$C268:$E268,TaxableValuation[Tif_NonTIF],$A$4))</f>
        <v>0</v>
      </c>
      <c r="P268" s="8">
        <f>SUMPRODUCT(SUMIFS(TaxableValuation[Taxable Utilities],TaxableValuation[Dist],$C268:$E268,TaxableValuation[Tif_NonTIF],$A$4))</f>
        <v>0</v>
      </c>
      <c r="Q268" s="8">
        <f>SUMPRODUCT(SUMIFS(TaxableValuation[Taxable Other],TaxableValuation[Dist],$C268:$E268,TaxableValuation[Tif_NonTIF],$A$4))</f>
        <v>0</v>
      </c>
      <c r="R268" s="8">
        <f>SUMPRODUCT(SUMIFS(TaxableValuation[Taxable Gross],TaxableValuation[Dist],$C268:$E268,TaxableValuation[Tif_NonTIF],$A$4))</f>
        <v>5290097</v>
      </c>
      <c r="S268" s="8">
        <f>SUMPRODUCT(SUMIFS(TaxableValuation[Taxable Military Exempt],TaxableValuation[Dist],$C268:$E268,TaxableValuation[Tif_NonTIF],$A$4))</f>
        <v>0</v>
      </c>
      <c r="T268" s="8">
        <f>SUMPRODUCT(SUMIFS(TaxableValuation[Taxable Homestead Exempt],TaxableValuation[Dist],$C268:$E268,TaxableValuation[Tif_NonTIF],$A$4))</f>
        <v>0</v>
      </c>
      <c r="U268" s="8">
        <f>SUMPRODUCT(SUMIFS(TaxableValuation[Taxable Net],TaxableValuation[Dist],$C268:$E268,TaxableValuation[Tif_NonTIF],$A$4))</f>
        <v>5290097</v>
      </c>
      <c r="V268" s="8">
        <f>SUMPRODUCT(SUMIFS(TaxableValuation[Taxable Gas &amp; Elec Utilities],TaxableValuation[Dist],$C268:$E268,TaxableValuation[Tif_NonTIF],$A$4))</f>
        <v>0</v>
      </c>
      <c r="W268" s="8">
        <f t="shared" si="4"/>
        <v>5290097</v>
      </c>
    </row>
    <row r="269" spans="1:23" x14ac:dyDescent="0.25">
      <c r="A269">
        <f>'Assessed Non-TIF_Combined'!A269</f>
        <v>2026</v>
      </c>
      <c r="B269" t="str">
        <f>'Assessed Non-TIF_Combined'!B269</f>
        <v>01</v>
      </c>
      <c r="C269" t="str">
        <f>'Assessed Non-TIF_Combined'!C269</f>
        <v>6100</v>
      </c>
      <c r="D269" t="str">
        <f>'Assessed Non-TIF_Combined'!D269</f>
        <v/>
      </c>
      <c r="E269" t="str">
        <f>'Assessed Non-TIF_Combined'!E269</f>
        <v/>
      </c>
      <c r="F269" t="str">
        <f>'Assessed Non-TIF_Combined'!F269</f>
        <v>6100</v>
      </c>
      <c r="G269" t="str">
        <f>'Assessed Non-TIF_Combined'!G269</f>
        <v>South Winneshiek</v>
      </c>
      <c r="H269" s="8">
        <f>SUMPRODUCT(SUMIFS(TaxableValuation[Taxable Residential],TaxableValuation[Dist],$C269:$E269,TaxableValuation[Tif_NonTIF],$A$4))</f>
        <v>0</v>
      </c>
      <c r="I269" s="8">
        <f>SUMPRODUCT(SUMIFS(TaxableValuation[Taxable Ag Land],TaxableValuation[Dist],$C269:$E269,TaxableValuation[Tif_NonTIF],$A$4))</f>
        <v>0</v>
      </c>
      <c r="J269" s="8">
        <f>SUMPRODUCT(SUMIFS(TaxableValuation[Taxable Ag Building],TaxableValuation[Dist],$C269:$E269,TaxableValuation[Tif_NonTIF],$A$4))</f>
        <v>0</v>
      </c>
      <c r="K269" s="8">
        <f>SUMPRODUCT(SUMIFS(TaxableValuation[Taxable Commercial],TaxableValuation[Dist],$C269:$E269,TaxableValuation[Tif_NonTIF],$A$4))</f>
        <v>2101258</v>
      </c>
      <c r="L269" s="8">
        <f>SUMPRODUCT(SUMIFS(TaxableValuation[Taxable Industrial],TaxableValuation[Dist],$C269:$E269,TaxableValuation[Tif_NonTIF],$A$4))</f>
        <v>443340</v>
      </c>
      <c r="M269" s="8">
        <f>SUMPRODUCT(SUMIFS(TaxableValuation[Taxable Reserved],TaxableValuation[Dist],$C269:$E269,TaxableValuation[Tif_NonTIF],$A$4))</f>
        <v>0</v>
      </c>
      <c r="N269" s="8">
        <f>SUMPRODUCT(SUMIFS(TaxableValuation[Taxable Reserved2],TaxableValuation[Dist],$C269:$E269,TaxableValuation[Tif_NonTIF],$A$4))</f>
        <v>0</v>
      </c>
      <c r="O269" s="8">
        <f>SUMPRODUCT(SUMIFS(TaxableValuation[Taxable Railroads],TaxableValuation[Dist],$C269:$E269,TaxableValuation[Tif_NonTIF],$A$4))</f>
        <v>0</v>
      </c>
      <c r="P269" s="8">
        <f>SUMPRODUCT(SUMIFS(TaxableValuation[Taxable Utilities],TaxableValuation[Dist],$C269:$E269,TaxableValuation[Tif_NonTIF],$A$4))</f>
        <v>0</v>
      </c>
      <c r="Q269" s="8">
        <f>SUMPRODUCT(SUMIFS(TaxableValuation[Taxable Other],TaxableValuation[Dist],$C269:$E269,TaxableValuation[Tif_NonTIF],$A$4))</f>
        <v>0</v>
      </c>
      <c r="R269" s="8">
        <f>SUMPRODUCT(SUMIFS(TaxableValuation[Taxable Gross],TaxableValuation[Dist],$C269:$E269,TaxableValuation[Tif_NonTIF],$A$4))</f>
        <v>2544598</v>
      </c>
      <c r="S269" s="8">
        <f>SUMPRODUCT(SUMIFS(TaxableValuation[Taxable Military Exempt],TaxableValuation[Dist],$C269:$E269,TaxableValuation[Tif_NonTIF],$A$4))</f>
        <v>0</v>
      </c>
      <c r="T269" s="8">
        <f>SUMPRODUCT(SUMIFS(TaxableValuation[Taxable Homestead Exempt],TaxableValuation[Dist],$C269:$E269,TaxableValuation[Tif_NonTIF],$A$4))</f>
        <v>0</v>
      </c>
      <c r="U269" s="8">
        <f>SUMPRODUCT(SUMIFS(TaxableValuation[Taxable Net],TaxableValuation[Dist],$C269:$E269,TaxableValuation[Tif_NonTIF],$A$4))</f>
        <v>2544598</v>
      </c>
      <c r="V269" s="8">
        <f>SUMPRODUCT(SUMIFS(TaxableValuation[Taxable Gas &amp; Elec Utilities],TaxableValuation[Dist],$C269:$E269,TaxableValuation[Tif_NonTIF],$A$4))</f>
        <v>0</v>
      </c>
      <c r="W269" s="8">
        <f t="shared" si="4"/>
        <v>2544598</v>
      </c>
    </row>
    <row r="270" spans="1:23" x14ac:dyDescent="0.25">
      <c r="A270">
        <f>'Assessed Non-TIF_Combined'!A270</f>
        <v>2026</v>
      </c>
      <c r="B270" t="str">
        <f>'Assessed Non-TIF_Combined'!B270</f>
        <v>11</v>
      </c>
      <c r="C270" t="str">
        <f>'Assessed Non-TIF_Combined'!C270</f>
        <v>6101</v>
      </c>
      <c r="D270" t="str">
        <f>'Assessed Non-TIF_Combined'!D270</f>
        <v/>
      </c>
      <c r="E270" t="str">
        <f>'Assessed Non-TIF_Combined'!E270</f>
        <v/>
      </c>
      <c r="F270" t="str">
        <f>'Assessed Non-TIF_Combined'!F270</f>
        <v>6101</v>
      </c>
      <c r="G270" t="str">
        <f>'Assessed Non-TIF_Combined'!G270</f>
        <v>Southeast Polk</v>
      </c>
      <c r="H270" s="8">
        <f>SUMPRODUCT(SUMIFS(TaxableValuation[Taxable Residential],TaxableValuation[Dist],$C270:$E270,TaxableValuation[Tif_NonTIF],$A$4))</f>
        <v>108341778</v>
      </c>
      <c r="I270" s="8">
        <f>SUMPRODUCT(SUMIFS(TaxableValuation[Taxable Ag Land],TaxableValuation[Dist],$C270:$E270,TaxableValuation[Tif_NonTIF],$A$4))</f>
        <v>0</v>
      </c>
      <c r="J270" s="8">
        <f>SUMPRODUCT(SUMIFS(TaxableValuation[Taxable Ag Building],TaxableValuation[Dist],$C270:$E270,TaxableValuation[Tif_NonTIF],$A$4))</f>
        <v>0</v>
      </c>
      <c r="K270" s="8">
        <f>SUMPRODUCT(SUMIFS(TaxableValuation[Taxable Commercial],TaxableValuation[Dist],$C270:$E270,TaxableValuation[Tif_NonTIF],$A$4))</f>
        <v>445458332</v>
      </c>
      <c r="L270" s="8">
        <f>SUMPRODUCT(SUMIFS(TaxableValuation[Taxable Industrial],TaxableValuation[Dist],$C270:$E270,TaxableValuation[Tif_NonTIF],$A$4))</f>
        <v>9849704</v>
      </c>
      <c r="M270" s="8">
        <f>SUMPRODUCT(SUMIFS(TaxableValuation[Taxable Reserved],TaxableValuation[Dist],$C270:$E270,TaxableValuation[Tif_NonTIF],$A$4))</f>
        <v>0</v>
      </c>
      <c r="N270" s="8">
        <f>SUMPRODUCT(SUMIFS(TaxableValuation[Taxable Reserved2],TaxableValuation[Dist],$C270:$E270,TaxableValuation[Tif_NonTIF],$A$4))</f>
        <v>0</v>
      </c>
      <c r="O270" s="8">
        <f>SUMPRODUCT(SUMIFS(TaxableValuation[Taxable Railroads],TaxableValuation[Dist],$C270:$E270,TaxableValuation[Tif_NonTIF],$A$4))</f>
        <v>0</v>
      </c>
      <c r="P270" s="8">
        <f>SUMPRODUCT(SUMIFS(TaxableValuation[Taxable Utilities],TaxableValuation[Dist],$C270:$E270,TaxableValuation[Tif_NonTIF],$A$4))</f>
        <v>0</v>
      </c>
      <c r="Q270" s="8">
        <f>SUMPRODUCT(SUMIFS(TaxableValuation[Taxable Other],TaxableValuation[Dist],$C270:$E270,TaxableValuation[Tif_NonTIF],$A$4))</f>
        <v>0</v>
      </c>
      <c r="R270" s="8">
        <f>SUMPRODUCT(SUMIFS(TaxableValuation[Taxable Gross],TaxableValuation[Dist],$C270:$E270,TaxableValuation[Tif_NonTIF],$A$4))</f>
        <v>563649814</v>
      </c>
      <c r="S270" s="8">
        <f>SUMPRODUCT(SUMIFS(TaxableValuation[Taxable Military Exempt],TaxableValuation[Dist],$C270:$E270,TaxableValuation[Tif_NonTIF],$A$4))</f>
        <v>179600</v>
      </c>
      <c r="T270" s="8">
        <f>SUMPRODUCT(SUMIFS(TaxableValuation[Taxable Homestead Exempt],TaxableValuation[Dist],$C270:$E270,TaxableValuation[Tif_NonTIF],$A$4))</f>
        <v>763750</v>
      </c>
      <c r="U270" s="8">
        <f>SUMPRODUCT(SUMIFS(TaxableValuation[Taxable Net],TaxableValuation[Dist],$C270:$E270,TaxableValuation[Tif_NonTIF],$A$4))</f>
        <v>562706464</v>
      </c>
      <c r="V270" s="8">
        <f>SUMPRODUCT(SUMIFS(TaxableValuation[Taxable Gas &amp; Elec Utilities],TaxableValuation[Dist],$C270:$E270,TaxableValuation[Tif_NonTIF],$A$4))</f>
        <v>0</v>
      </c>
      <c r="W270" s="8">
        <f t="shared" si="4"/>
        <v>562706464</v>
      </c>
    </row>
    <row r="271" spans="1:23" x14ac:dyDescent="0.25">
      <c r="A271">
        <f>'Assessed Non-TIF_Combined'!A271</f>
        <v>2026</v>
      </c>
      <c r="B271" t="str">
        <f>'Assessed Non-TIF_Combined'!B271</f>
        <v>11</v>
      </c>
      <c r="C271" t="str">
        <f>'Assessed Non-TIF_Combined'!C271</f>
        <v>6094</v>
      </c>
      <c r="D271" t="str">
        <f>'Assessed Non-TIF_Combined'!D271</f>
        <v/>
      </c>
      <c r="E271" t="str">
        <f>'Assessed Non-TIF_Combined'!E271</f>
        <v/>
      </c>
      <c r="F271" t="str">
        <f>'Assessed Non-TIF_Combined'!F271</f>
        <v>6094</v>
      </c>
      <c r="G271" t="str">
        <f>'Assessed Non-TIF_Combined'!G271</f>
        <v>Southeast Warren</v>
      </c>
      <c r="H271" s="8">
        <f>SUMPRODUCT(SUMIFS(TaxableValuation[Taxable Residential],TaxableValuation[Dist],$C271:$E271,TaxableValuation[Tif_NonTIF],$A$4))</f>
        <v>0</v>
      </c>
      <c r="I271" s="8">
        <f>SUMPRODUCT(SUMIFS(TaxableValuation[Taxable Ag Land],TaxableValuation[Dist],$C271:$E271,TaxableValuation[Tif_NonTIF],$A$4))</f>
        <v>0</v>
      </c>
      <c r="J271" s="8">
        <f>SUMPRODUCT(SUMIFS(TaxableValuation[Taxable Ag Building],TaxableValuation[Dist],$C271:$E271,TaxableValuation[Tif_NonTIF],$A$4))</f>
        <v>0</v>
      </c>
      <c r="K271" s="8">
        <f>SUMPRODUCT(SUMIFS(TaxableValuation[Taxable Commercial],TaxableValuation[Dist],$C271:$E271,TaxableValuation[Tif_NonTIF],$A$4))</f>
        <v>0</v>
      </c>
      <c r="L271" s="8">
        <f>SUMPRODUCT(SUMIFS(TaxableValuation[Taxable Industrial],TaxableValuation[Dist],$C271:$E271,TaxableValuation[Tif_NonTIF],$A$4))</f>
        <v>0</v>
      </c>
      <c r="M271" s="8">
        <f>SUMPRODUCT(SUMIFS(TaxableValuation[Taxable Reserved],TaxableValuation[Dist],$C271:$E271,TaxableValuation[Tif_NonTIF],$A$4))</f>
        <v>0</v>
      </c>
      <c r="N271" s="8">
        <f>SUMPRODUCT(SUMIFS(TaxableValuation[Taxable Reserved2],TaxableValuation[Dist],$C271:$E271,TaxableValuation[Tif_NonTIF],$A$4))</f>
        <v>0</v>
      </c>
      <c r="O271" s="8">
        <f>SUMPRODUCT(SUMIFS(TaxableValuation[Taxable Railroads],TaxableValuation[Dist],$C271:$E271,TaxableValuation[Tif_NonTIF],$A$4))</f>
        <v>0</v>
      </c>
      <c r="P271" s="8">
        <f>SUMPRODUCT(SUMIFS(TaxableValuation[Taxable Utilities],TaxableValuation[Dist],$C271:$E271,TaxableValuation[Tif_NonTIF],$A$4))</f>
        <v>0</v>
      </c>
      <c r="Q271" s="8">
        <f>SUMPRODUCT(SUMIFS(TaxableValuation[Taxable Other],TaxableValuation[Dist],$C271:$E271,TaxableValuation[Tif_NonTIF],$A$4))</f>
        <v>0</v>
      </c>
      <c r="R271" s="8">
        <f>SUMPRODUCT(SUMIFS(TaxableValuation[Taxable Gross],TaxableValuation[Dist],$C271:$E271,TaxableValuation[Tif_NonTIF],$A$4))</f>
        <v>0</v>
      </c>
      <c r="S271" s="8">
        <f>SUMPRODUCT(SUMIFS(TaxableValuation[Taxable Military Exempt],TaxableValuation[Dist],$C271:$E271,TaxableValuation[Tif_NonTIF],$A$4))</f>
        <v>0</v>
      </c>
      <c r="T271" s="8">
        <f>SUMPRODUCT(SUMIFS(TaxableValuation[Taxable Homestead Exempt],TaxableValuation[Dist],$C271:$E271,TaxableValuation[Tif_NonTIF],$A$4))</f>
        <v>0</v>
      </c>
      <c r="U271" s="8">
        <f>SUMPRODUCT(SUMIFS(TaxableValuation[Taxable Net],TaxableValuation[Dist],$C271:$E271,TaxableValuation[Tif_NonTIF],$A$4))</f>
        <v>0</v>
      </c>
      <c r="V271" s="8">
        <f>SUMPRODUCT(SUMIFS(TaxableValuation[Taxable Gas &amp; Elec Utilities],TaxableValuation[Dist],$C271:$E271,TaxableValuation[Tif_NonTIF],$A$4))</f>
        <v>0</v>
      </c>
      <c r="W271" s="8">
        <f t="shared" si="4"/>
        <v>0</v>
      </c>
    </row>
    <row r="272" spans="1:23" x14ac:dyDescent="0.25">
      <c r="A272">
        <f>'Assessed Non-TIF_Combined'!A272</f>
        <v>2026</v>
      </c>
      <c r="B272" t="str">
        <f>'Assessed Non-TIF_Combined'!B272</f>
        <v>05</v>
      </c>
      <c r="C272" t="str">
        <f>'Assessed Non-TIF_Combined'!C272</f>
        <v>6096</v>
      </c>
      <c r="D272" t="str">
        <f>'Assessed Non-TIF_Combined'!D272</f>
        <v>5323</v>
      </c>
      <c r="E272" t="str">
        <f>'Assessed Non-TIF_Combined'!E272</f>
        <v/>
      </c>
      <c r="F272" t="str">
        <f>'Assessed Non-TIF_Combined'!F272</f>
        <v>6096</v>
      </c>
      <c r="G272" t="str">
        <f>'Assessed Non-TIF_Combined'!G272</f>
        <v>Southeast Valley</v>
      </c>
      <c r="H272" s="8">
        <f>SUMPRODUCT(SUMIFS(TaxableValuation[Taxable Residential],TaxableValuation[Dist],$C272:$E272,TaxableValuation[Tif_NonTIF],$A$4))</f>
        <v>777006</v>
      </c>
      <c r="I272" s="8">
        <f>SUMPRODUCT(SUMIFS(TaxableValuation[Taxable Ag Land],TaxableValuation[Dist],$C272:$E272,TaxableValuation[Tif_NonTIF],$A$4))</f>
        <v>0</v>
      </c>
      <c r="J272" s="8">
        <f>SUMPRODUCT(SUMIFS(TaxableValuation[Taxable Ag Building],TaxableValuation[Dist],$C272:$E272,TaxableValuation[Tif_NonTIF],$A$4))</f>
        <v>0</v>
      </c>
      <c r="K272" s="8">
        <f>SUMPRODUCT(SUMIFS(TaxableValuation[Taxable Commercial],TaxableValuation[Dist],$C272:$E272,TaxableValuation[Tif_NonTIF],$A$4))</f>
        <v>16542147</v>
      </c>
      <c r="L272" s="8">
        <f>SUMPRODUCT(SUMIFS(TaxableValuation[Taxable Industrial],TaxableValuation[Dist],$C272:$E272,TaxableValuation[Tif_NonTIF],$A$4))</f>
        <v>69600342</v>
      </c>
      <c r="M272" s="8">
        <f>SUMPRODUCT(SUMIFS(TaxableValuation[Taxable Reserved],TaxableValuation[Dist],$C272:$E272,TaxableValuation[Tif_NonTIF],$A$4))</f>
        <v>0</v>
      </c>
      <c r="N272" s="8">
        <f>SUMPRODUCT(SUMIFS(TaxableValuation[Taxable Reserved2],TaxableValuation[Dist],$C272:$E272,TaxableValuation[Tif_NonTIF],$A$4))</f>
        <v>0</v>
      </c>
      <c r="O272" s="8">
        <f>SUMPRODUCT(SUMIFS(TaxableValuation[Taxable Railroads],TaxableValuation[Dist],$C272:$E272,TaxableValuation[Tif_NonTIF],$A$4))</f>
        <v>0</v>
      </c>
      <c r="P272" s="8">
        <f>SUMPRODUCT(SUMIFS(TaxableValuation[Taxable Utilities],TaxableValuation[Dist],$C272:$E272,TaxableValuation[Tif_NonTIF],$A$4))</f>
        <v>0</v>
      </c>
      <c r="Q272" s="8">
        <f>SUMPRODUCT(SUMIFS(TaxableValuation[Taxable Other],TaxableValuation[Dist],$C272:$E272,TaxableValuation[Tif_NonTIF],$A$4))</f>
        <v>0</v>
      </c>
      <c r="R272" s="8">
        <f>SUMPRODUCT(SUMIFS(TaxableValuation[Taxable Gross],TaxableValuation[Dist],$C272:$E272,TaxableValuation[Tif_NonTIF],$A$4))</f>
        <v>86919495</v>
      </c>
      <c r="S272" s="8">
        <f>SUMPRODUCT(SUMIFS(TaxableValuation[Taxable Military Exempt],TaxableValuation[Dist],$C272:$E272,TaxableValuation[Tif_NonTIF],$A$4))</f>
        <v>0</v>
      </c>
      <c r="T272" s="8">
        <f>SUMPRODUCT(SUMIFS(TaxableValuation[Taxable Homestead Exempt],TaxableValuation[Dist],$C272:$E272,TaxableValuation[Tif_NonTIF],$A$4))</f>
        <v>6500</v>
      </c>
      <c r="U272" s="8">
        <f>SUMPRODUCT(SUMIFS(TaxableValuation[Taxable Net],TaxableValuation[Dist],$C272:$E272,TaxableValuation[Tif_NonTIF],$A$4))</f>
        <v>86912995</v>
      </c>
      <c r="V272" s="8">
        <f>SUMPRODUCT(SUMIFS(TaxableValuation[Taxable Gas &amp; Elec Utilities],TaxableValuation[Dist],$C272:$E272,TaxableValuation[Tif_NonTIF],$A$4))</f>
        <v>0</v>
      </c>
      <c r="W272" s="8">
        <f t="shared" si="4"/>
        <v>86912995</v>
      </c>
    </row>
    <row r="273" spans="1:23" x14ac:dyDescent="0.25">
      <c r="A273">
        <f>'Assessed Non-TIF_Combined'!A273</f>
        <v>2026</v>
      </c>
      <c r="B273" t="str">
        <f>'Assessed Non-TIF_Combined'!B273</f>
        <v>05</v>
      </c>
      <c r="C273" t="str">
        <f>'Assessed Non-TIF_Combined'!C273</f>
        <v>6102</v>
      </c>
      <c r="D273" t="str">
        <f>'Assessed Non-TIF_Combined'!D273</f>
        <v/>
      </c>
      <c r="E273" t="str">
        <f>'Assessed Non-TIF_Combined'!E273</f>
        <v/>
      </c>
      <c r="F273" t="str">
        <f>'Assessed Non-TIF_Combined'!F273</f>
        <v>6102</v>
      </c>
      <c r="G273" t="str">
        <f>'Assessed Non-TIF_Combined'!G273</f>
        <v>Spencer</v>
      </c>
      <c r="H273" s="8">
        <f>SUMPRODUCT(SUMIFS(TaxableValuation[Taxable Residential],TaxableValuation[Dist],$C273:$E273,TaxableValuation[Tif_NonTIF],$A$4))</f>
        <v>24596861</v>
      </c>
      <c r="I273" s="8">
        <f>SUMPRODUCT(SUMIFS(TaxableValuation[Taxable Ag Land],TaxableValuation[Dist],$C273:$E273,TaxableValuation[Tif_NonTIF],$A$4))</f>
        <v>0</v>
      </c>
      <c r="J273" s="8">
        <f>SUMPRODUCT(SUMIFS(TaxableValuation[Taxable Ag Building],TaxableValuation[Dist],$C273:$E273,TaxableValuation[Tif_NonTIF],$A$4))</f>
        <v>0</v>
      </c>
      <c r="K273" s="8">
        <f>SUMPRODUCT(SUMIFS(TaxableValuation[Taxable Commercial],TaxableValuation[Dist],$C273:$E273,TaxableValuation[Tif_NonTIF],$A$4))</f>
        <v>21903143</v>
      </c>
      <c r="L273" s="8">
        <f>SUMPRODUCT(SUMIFS(TaxableValuation[Taxable Industrial],TaxableValuation[Dist],$C273:$E273,TaxableValuation[Tif_NonTIF],$A$4))</f>
        <v>0</v>
      </c>
      <c r="M273" s="8">
        <f>SUMPRODUCT(SUMIFS(TaxableValuation[Taxable Reserved],TaxableValuation[Dist],$C273:$E273,TaxableValuation[Tif_NonTIF],$A$4))</f>
        <v>0</v>
      </c>
      <c r="N273" s="8">
        <f>SUMPRODUCT(SUMIFS(TaxableValuation[Taxable Reserved2],TaxableValuation[Dist],$C273:$E273,TaxableValuation[Tif_NonTIF],$A$4))</f>
        <v>0</v>
      </c>
      <c r="O273" s="8">
        <f>SUMPRODUCT(SUMIFS(TaxableValuation[Taxable Railroads],TaxableValuation[Dist],$C273:$E273,TaxableValuation[Tif_NonTIF],$A$4))</f>
        <v>0</v>
      </c>
      <c r="P273" s="8">
        <f>SUMPRODUCT(SUMIFS(TaxableValuation[Taxable Utilities],TaxableValuation[Dist],$C273:$E273,TaxableValuation[Tif_NonTIF],$A$4))</f>
        <v>0</v>
      </c>
      <c r="Q273" s="8">
        <f>SUMPRODUCT(SUMIFS(TaxableValuation[Taxable Other],TaxableValuation[Dist],$C273:$E273,TaxableValuation[Tif_NonTIF],$A$4))</f>
        <v>0</v>
      </c>
      <c r="R273" s="8">
        <f>SUMPRODUCT(SUMIFS(TaxableValuation[Taxable Gross],TaxableValuation[Dist],$C273:$E273,TaxableValuation[Tif_NonTIF],$A$4))</f>
        <v>46500004</v>
      </c>
      <c r="S273" s="8">
        <f>SUMPRODUCT(SUMIFS(TaxableValuation[Taxable Military Exempt],TaxableValuation[Dist],$C273:$E273,TaxableValuation[Tif_NonTIF],$A$4))</f>
        <v>0</v>
      </c>
      <c r="T273" s="8">
        <f>SUMPRODUCT(SUMIFS(TaxableValuation[Taxable Homestead Exempt],TaxableValuation[Dist],$C273:$E273,TaxableValuation[Tif_NonTIF],$A$4))</f>
        <v>0</v>
      </c>
      <c r="U273" s="8">
        <f>SUMPRODUCT(SUMIFS(TaxableValuation[Taxable Net],TaxableValuation[Dist],$C273:$E273,TaxableValuation[Tif_NonTIF],$A$4))</f>
        <v>46500004</v>
      </c>
      <c r="V273" s="8">
        <f>SUMPRODUCT(SUMIFS(TaxableValuation[Taxable Gas &amp; Elec Utilities],TaxableValuation[Dist],$C273:$E273,TaxableValuation[Tif_NonTIF],$A$4))</f>
        <v>0</v>
      </c>
      <c r="W273" s="8">
        <f t="shared" si="4"/>
        <v>46500004</v>
      </c>
    </row>
    <row r="274" spans="1:23" x14ac:dyDescent="0.25">
      <c r="A274">
        <f>'Assessed Non-TIF_Combined'!A274</f>
        <v>2026</v>
      </c>
      <c r="B274" t="str">
        <f>'Assessed Non-TIF_Combined'!B274</f>
        <v>05</v>
      </c>
      <c r="C274" t="str">
        <f>'Assessed Non-TIF_Combined'!C274</f>
        <v>6120</v>
      </c>
      <c r="D274" t="str">
        <f>'Assessed Non-TIF_Combined'!D274</f>
        <v/>
      </c>
      <c r="E274" t="str">
        <f>'Assessed Non-TIF_Combined'!E274</f>
        <v/>
      </c>
      <c r="F274" t="str">
        <f>'Assessed Non-TIF_Combined'!F274</f>
        <v>6120</v>
      </c>
      <c r="G274" t="str">
        <f>'Assessed Non-TIF_Combined'!G274</f>
        <v>Spirit Lake</v>
      </c>
      <c r="H274" s="8">
        <f>SUMPRODUCT(SUMIFS(TaxableValuation[Taxable Residential],TaxableValuation[Dist],$C274:$E274,TaxableValuation[Tif_NonTIF],$A$4))</f>
        <v>28559193</v>
      </c>
      <c r="I274" s="8">
        <f>SUMPRODUCT(SUMIFS(TaxableValuation[Taxable Ag Land],TaxableValuation[Dist],$C274:$E274,TaxableValuation[Tif_NonTIF],$A$4))</f>
        <v>0</v>
      </c>
      <c r="J274" s="8">
        <f>SUMPRODUCT(SUMIFS(TaxableValuation[Taxable Ag Building],TaxableValuation[Dist],$C274:$E274,TaxableValuation[Tif_NonTIF],$A$4))</f>
        <v>0</v>
      </c>
      <c r="K274" s="8">
        <f>SUMPRODUCT(SUMIFS(TaxableValuation[Taxable Commercial],TaxableValuation[Dist],$C274:$E274,TaxableValuation[Tif_NonTIF],$A$4))</f>
        <v>8796167</v>
      </c>
      <c r="L274" s="8">
        <f>SUMPRODUCT(SUMIFS(TaxableValuation[Taxable Industrial],TaxableValuation[Dist],$C274:$E274,TaxableValuation[Tif_NonTIF],$A$4))</f>
        <v>36949</v>
      </c>
      <c r="M274" s="8">
        <f>SUMPRODUCT(SUMIFS(TaxableValuation[Taxable Reserved],TaxableValuation[Dist],$C274:$E274,TaxableValuation[Tif_NonTIF],$A$4))</f>
        <v>0</v>
      </c>
      <c r="N274" s="8">
        <f>SUMPRODUCT(SUMIFS(TaxableValuation[Taxable Reserved2],TaxableValuation[Dist],$C274:$E274,TaxableValuation[Tif_NonTIF],$A$4))</f>
        <v>0</v>
      </c>
      <c r="O274" s="8">
        <f>SUMPRODUCT(SUMIFS(TaxableValuation[Taxable Railroads],TaxableValuation[Dist],$C274:$E274,TaxableValuation[Tif_NonTIF],$A$4))</f>
        <v>0</v>
      </c>
      <c r="P274" s="8">
        <f>SUMPRODUCT(SUMIFS(TaxableValuation[Taxable Utilities],TaxableValuation[Dist],$C274:$E274,TaxableValuation[Tif_NonTIF],$A$4))</f>
        <v>0</v>
      </c>
      <c r="Q274" s="8">
        <f>SUMPRODUCT(SUMIFS(TaxableValuation[Taxable Other],TaxableValuation[Dist],$C274:$E274,TaxableValuation[Tif_NonTIF],$A$4))</f>
        <v>0</v>
      </c>
      <c r="R274" s="8">
        <f>SUMPRODUCT(SUMIFS(TaxableValuation[Taxable Gross],TaxableValuation[Dist],$C274:$E274,TaxableValuation[Tif_NonTIF],$A$4))</f>
        <v>37392309</v>
      </c>
      <c r="S274" s="8">
        <f>SUMPRODUCT(SUMIFS(TaxableValuation[Taxable Military Exempt],TaxableValuation[Dist],$C274:$E274,TaxableValuation[Tif_NonTIF],$A$4))</f>
        <v>16000</v>
      </c>
      <c r="T274" s="8">
        <f>SUMPRODUCT(SUMIFS(TaxableValuation[Taxable Homestead Exempt],TaxableValuation[Dist],$C274:$E274,TaxableValuation[Tif_NonTIF],$A$4))</f>
        <v>156000</v>
      </c>
      <c r="U274" s="8">
        <f>SUMPRODUCT(SUMIFS(TaxableValuation[Taxable Net],TaxableValuation[Dist],$C274:$E274,TaxableValuation[Tif_NonTIF],$A$4))</f>
        <v>37220309</v>
      </c>
      <c r="V274" s="8">
        <f>SUMPRODUCT(SUMIFS(TaxableValuation[Taxable Gas &amp; Elec Utilities],TaxableValuation[Dist],$C274:$E274,TaxableValuation[Tif_NonTIF],$A$4))</f>
        <v>0</v>
      </c>
      <c r="W274" s="8">
        <f t="shared" si="4"/>
        <v>37220309</v>
      </c>
    </row>
    <row r="275" spans="1:23" x14ac:dyDescent="0.25">
      <c r="A275">
        <f>'Assessed Non-TIF_Combined'!A275</f>
        <v>2026</v>
      </c>
      <c r="B275" t="str">
        <f>'Assessed Non-TIF_Combined'!B275</f>
        <v>10</v>
      </c>
      <c r="C275" t="str">
        <f>'Assessed Non-TIF_Combined'!C275</f>
        <v>6138</v>
      </c>
      <c r="D275" t="str">
        <f>'Assessed Non-TIF_Combined'!D275</f>
        <v/>
      </c>
      <c r="E275" t="str">
        <f>'Assessed Non-TIF_Combined'!E275</f>
        <v/>
      </c>
      <c r="F275" t="str">
        <f>'Assessed Non-TIF_Combined'!F275</f>
        <v>6138</v>
      </c>
      <c r="G275" t="str">
        <f>'Assessed Non-TIF_Combined'!G275</f>
        <v>Springville</v>
      </c>
      <c r="H275" s="8">
        <f>SUMPRODUCT(SUMIFS(TaxableValuation[Taxable Residential],TaxableValuation[Dist],$C275:$E275,TaxableValuation[Tif_NonTIF],$A$4))</f>
        <v>0</v>
      </c>
      <c r="I275" s="8">
        <f>SUMPRODUCT(SUMIFS(TaxableValuation[Taxable Ag Land],TaxableValuation[Dist],$C275:$E275,TaxableValuation[Tif_NonTIF],$A$4))</f>
        <v>19755</v>
      </c>
      <c r="J275" s="8">
        <f>SUMPRODUCT(SUMIFS(TaxableValuation[Taxable Ag Building],TaxableValuation[Dist],$C275:$E275,TaxableValuation[Tif_NonTIF],$A$4))</f>
        <v>0</v>
      </c>
      <c r="K275" s="8">
        <f>SUMPRODUCT(SUMIFS(TaxableValuation[Taxable Commercial],TaxableValuation[Dist],$C275:$E275,TaxableValuation[Tif_NonTIF],$A$4))</f>
        <v>0</v>
      </c>
      <c r="L275" s="8">
        <f>SUMPRODUCT(SUMIFS(TaxableValuation[Taxable Industrial],TaxableValuation[Dist],$C275:$E275,TaxableValuation[Tif_NonTIF],$A$4))</f>
        <v>0</v>
      </c>
      <c r="M275" s="8">
        <f>SUMPRODUCT(SUMIFS(TaxableValuation[Taxable Reserved],TaxableValuation[Dist],$C275:$E275,TaxableValuation[Tif_NonTIF],$A$4))</f>
        <v>0</v>
      </c>
      <c r="N275" s="8">
        <f>SUMPRODUCT(SUMIFS(TaxableValuation[Taxable Reserved2],TaxableValuation[Dist],$C275:$E275,TaxableValuation[Tif_NonTIF],$A$4))</f>
        <v>0</v>
      </c>
      <c r="O275" s="8">
        <f>SUMPRODUCT(SUMIFS(TaxableValuation[Taxable Railroads],TaxableValuation[Dist],$C275:$E275,TaxableValuation[Tif_NonTIF],$A$4))</f>
        <v>0</v>
      </c>
      <c r="P275" s="8">
        <f>SUMPRODUCT(SUMIFS(TaxableValuation[Taxable Utilities],TaxableValuation[Dist],$C275:$E275,TaxableValuation[Tif_NonTIF],$A$4))</f>
        <v>0</v>
      </c>
      <c r="Q275" s="8">
        <f>SUMPRODUCT(SUMIFS(TaxableValuation[Taxable Other],TaxableValuation[Dist],$C275:$E275,TaxableValuation[Tif_NonTIF],$A$4))</f>
        <v>0</v>
      </c>
      <c r="R275" s="8">
        <f>SUMPRODUCT(SUMIFS(TaxableValuation[Taxable Gross],TaxableValuation[Dist],$C275:$E275,TaxableValuation[Tif_NonTIF],$A$4))</f>
        <v>19755</v>
      </c>
      <c r="S275" s="8">
        <f>SUMPRODUCT(SUMIFS(TaxableValuation[Taxable Military Exempt],TaxableValuation[Dist],$C275:$E275,TaxableValuation[Tif_NonTIF],$A$4))</f>
        <v>0</v>
      </c>
      <c r="T275" s="8">
        <f>SUMPRODUCT(SUMIFS(TaxableValuation[Taxable Homestead Exempt],TaxableValuation[Dist],$C275:$E275,TaxableValuation[Tif_NonTIF],$A$4))</f>
        <v>0</v>
      </c>
      <c r="U275" s="8">
        <f>SUMPRODUCT(SUMIFS(TaxableValuation[Taxable Net],TaxableValuation[Dist],$C275:$E275,TaxableValuation[Tif_NonTIF],$A$4))</f>
        <v>19755</v>
      </c>
      <c r="V275" s="8">
        <f>SUMPRODUCT(SUMIFS(TaxableValuation[Taxable Gas &amp; Elec Utilities],TaxableValuation[Dist],$C275:$E275,TaxableValuation[Tif_NonTIF],$A$4))</f>
        <v>0</v>
      </c>
      <c r="W275" s="8">
        <f t="shared" si="4"/>
        <v>19755</v>
      </c>
    </row>
    <row r="276" spans="1:23" x14ac:dyDescent="0.25">
      <c r="A276">
        <f>'Assessed Non-TIF_Combined'!A276</f>
        <v>2026</v>
      </c>
      <c r="B276" t="str">
        <f>'Assessed Non-TIF_Combined'!B276</f>
        <v>07</v>
      </c>
      <c r="C276" t="str">
        <f>'Assessed Non-TIF_Combined'!C276</f>
        <v>5751</v>
      </c>
      <c r="D276" t="str">
        <f>'Assessed Non-TIF_Combined'!D276</f>
        <v/>
      </c>
      <c r="E276" t="str">
        <f>'Assessed Non-TIF_Combined'!E276</f>
        <v/>
      </c>
      <c r="F276" t="str">
        <f>'Assessed Non-TIF_Combined'!F276</f>
        <v>5751</v>
      </c>
      <c r="G276" t="str">
        <f>'Assessed Non-TIF_Combined'!G276</f>
        <v>St Ansgar</v>
      </c>
      <c r="H276" s="8">
        <f>SUMPRODUCT(SUMIFS(TaxableValuation[Taxable Residential],TaxableValuation[Dist],$C276:$E276,TaxableValuation[Tif_NonTIF],$A$4))</f>
        <v>12356602</v>
      </c>
      <c r="I276" s="8">
        <f>SUMPRODUCT(SUMIFS(TaxableValuation[Taxable Ag Land],TaxableValuation[Dist],$C276:$E276,TaxableValuation[Tif_NonTIF],$A$4))</f>
        <v>6640</v>
      </c>
      <c r="J276" s="8">
        <f>SUMPRODUCT(SUMIFS(TaxableValuation[Taxable Ag Building],TaxableValuation[Dist],$C276:$E276,TaxableValuation[Tif_NonTIF],$A$4))</f>
        <v>33200</v>
      </c>
      <c r="K276" s="8">
        <f>SUMPRODUCT(SUMIFS(TaxableValuation[Taxable Commercial],TaxableValuation[Dist],$C276:$E276,TaxableValuation[Tif_NonTIF],$A$4))</f>
        <v>19870714</v>
      </c>
      <c r="L276" s="8">
        <f>SUMPRODUCT(SUMIFS(TaxableValuation[Taxable Industrial],TaxableValuation[Dist],$C276:$E276,TaxableValuation[Tif_NonTIF],$A$4))</f>
        <v>190865940</v>
      </c>
      <c r="M276" s="8">
        <f>SUMPRODUCT(SUMIFS(TaxableValuation[Taxable Reserved],TaxableValuation[Dist],$C276:$E276,TaxableValuation[Tif_NonTIF],$A$4))</f>
        <v>0</v>
      </c>
      <c r="N276" s="8">
        <f>SUMPRODUCT(SUMIFS(TaxableValuation[Taxable Reserved2],TaxableValuation[Dist],$C276:$E276,TaxableValuation[Tif_NonTIF],$A$4))</f>
        <v>0</v>
      </c>
      <c r="O276" s="8">
        <f>SUMPRODUCT(SUMIFS(TaxableValuation[Taxable Railroads],TaxableValuation[Dist],$C276:$E276,TaxableValuation[Tif_NonTIF],$A$4))</f>
        <v>0</v>
      </c>
      <c r="P276" s="8">
        <f>SUMPRODUCT(SUMIFS(TaxableValuation[Taxable Utilities],TaxableValuation[Dist],$C276:$E276,TaxableValuation[Tif_NonTIF],$A$4))</f>
        <v>0</v>
      </c>
      <c r="Q276" s="8">
        <f>SUMPRODUCT(SUMIFS(TaxableValuation[Taxable Other],TaxableValuation[Dist],$C276:$E276,TaxableValuation[Tif_NonTIF],$A$4))</f>
        <v>0</v>
      </c>
      <c r="R276" s="8">
        <f>SUMPRODUCT(SUMIFS(TaxableValuation[Taxable Gross],TaxableValuation[Dist],$C276:$E276,TaxableValuation[Tif_NonTIF],$A$4))</f>
        <v>223133096</v>
      </c>
      <c r="S276" s="8">
        <f>SUMPRODUCT(SUMIFS(TaxableValuation[Taxable Military Exempt],TaxableValuation[Dist],$C276:$E276,TaxableValuation[Tif_NonTIF],$A$4))</f>
        <v>0</v>
      </c>
      <c r="T276" s="8">
        <f>SUMPRODUCT(SUMIFS(TaxableValuation[Taxable Homestead Exempt],TaxableValuation[Dist],$C276:$E276,TaxableValuation[Tif_NonTIF],$A$4))</f>
        <v>0</v>
      </c>
      <c r="U276" s="8">
        <f>SUMPRODUCT(SUMIFS(TaxableValuation[Taxable Net],TaxableValuation[Dist],$C276:$E276,TaxableValuation[Tif_NonTIF],$A$4))</f>
        <v>223133096</v>
      </c>
      <c r="V276" s="8">
        <f>SUMPRODUCT(SUMIFS(TaxableValuation[Taxable Gas &amp; Elec Utilities],TaxableValuation[Dist],$C276:$E276,TaxableValuation[Tif_NonTIF],$A$4))</f>
        <v>0</v>
      </c>
      <c r="W276" s="8">
        <f t="shared" si="4"/>
        <v>223133096</v>
      </c>
    </row>
    <row r="277" spans="1:23" x14ac:dyDescent="0.25">
      <c r="A277">
        <f>'Assessed Non-TIF_Combined'!A277</f>
        <v>2026</v>
      </c>
      <c r="B277" t="str">
        <f>'Assessed Non-TIF_Combined'!B277</f>
        <v>13</v>
      </c>
      <c r="C277" t="str">
        <f>'Assessed Non-TIF_Combined'!C277</f>
        <v>6165</v>
      </c>
      <c r="D277" t="str">
        <f>'Assessed Non-TIF_Combined'!D277</f>
        <v/>
      </c>
      <c r="E277" t="str">
        <f>'Assessed Non-TIF_Combined'!E277</f>
        <v/>
      </c>
      <c r="F277" t="str">
        <f>'Assessed Non-TIF_Combined'!F277</f>
        <v>6165</v>
      </c>
      <c r="G277" t="str">
        <f>'Assessed Non-TIF_Combined'!G277</f>
        <v>Stanton</v>
      </c>
      <c r="H277" s="8">
        <f>SUMPRODUCT(SUMIFS(TaxableValuation[Taxable Residential],TaxableValuation[Dist],$C277:$E277,TaxableValuation[Tif_NonTIF],$A$4))</f>
        <v>0</v>
      </c>
      <c r="I277" s="8">
        <f>SUMPRODUCT(SUMIFS(TaxableValuation[Taxable Ag Land],TaxableValuation[Dist],$C277:$E277,TaxableValuation[Tif_NonTIF],$A$4))</f>
        <v>0</v>
      </c>
      <c r="J277" s="8">
        <f>SUMPRODUCT(SUMIFS(TaxableValuation[Taxable Ag Building],TaxableValuation[Dist],$C277:$E277,TaxableValuation[Tif_NonTIF],$A$4))</f>
        <v>0</v>
      </c>
      <c r="K277" s="8">
        <f>SUMPRODUCT(SUMIFS(TaxableValuation[Taxable Commercial],TaxableValuation[Dist],$C277:$E277,TaxableValuation[Tif_NonTIF],$A$4))</f>
        <v>0</v>
      </c>
      <c r="L277" s="8">
        <f>SUMPRODUCT(SUMIFS(TaxableValuation[Taxable Industrial],TaxableValuation[Dist],$C277:$E277,TaxableValuation[Tif_NonTIF],$A$4))</f>
        <v>0</v>
      </c>
      <c r="M277" s="8">
        <f>SUMPRODUCT(SUMIFS(TaxableValuation[Taxable Reserved],TaxableValuation[Dist],$C277:$E277,TaxableValuation[Tif_NonTIF],$A$4))</f>
        <v>0</v>
      </c>
      <c r="N277" s="8">
        <f>SUMPRODUCT(SUMIFS(TaxableValuation[Taxable Reserved2],TaxableValuation[Dist],$C277:$E277,TaxableValuation[Tif_NonTIF],$A$4))</f>
        <v>0</v>
      </c>
      <c r="O277" s="8">
        <f>SUMPRODUCT(SUMIFS(TaxableValuation[Taxable Railroads],TaxableValuation[Dist],$C277:$E277,TaxableValuation[Tif_NonTIF],$A$4))</f>
        <v>0</v>
      </c>
      <c r="P277" s="8">
        <f>SUMPRODUCT(SUMIFS(TaxableValuation[Taxable Utilities],TaxableValuation[Dist],$C277:$E277,TaxableValuation[Tif_NonTIF],$A$4))</f>
        <v>0</v>
      </c>
      <c r="Q277" s="8">
        <f>SUMPRODUCT(SUMIFS(TaxableValuation[Taxable Other],TaxableValuation[Dist],$C277:$E277,TaxableValuation[Tif_NonTIF],$A$4))</f>
        <v>0</v>
      </c>
      <c r="R277" s="8">
        <f>SUMPRODUCT(SUMIFS(TaxableValuation[Taxable Gross],TaxableValuation[Dist],$C277:$E277,TaxableValuation[Tif_NonTIF],$A$4))</f>
        <v>0</v>
      </c>
      <c r="S277" s="8">
        <f>SUMPRODUCT(SUMIFS(TaxableValuation[Taxable Military Exempt],TaxableValuation[Dist],$C277:$E277,TaxableValuation[Tif_NonTIF],$A$4))</f>
        <v>0</v>
      </c>
      <c r="T277" s="8">
        <f>SUMPRODUCT(SUMIFS(TaxableValuation[Taxable Homestead Exempt],TaxableValuation[Dist],$C277:$E277,TaxableValuation[Tif_NonTIF],$A$4))</f>
        <v>0</v>
      </c>
      <c r="U277" s="8">
        <f>SUMPRODUCT(SUMIFS(TaxableValuation[Taxable Net],TaxableValuation[Dist],$C277:$E277,TaxableValuation[Tif_NonTIF],$A$4))</f>
        <v>0</v>
      </c>
      <c r="V277" s="8">
        <f>SUMPRODUCT(SUMIFS(TaxableValuation[Taxable Gas &amp; Elec Utilities],TaxableValuation[Dist],$C277:$E277,TaxableValuation[Tif_NonTIF],$A$4))</f>
        <v>0</v>
      </c>
      <c r="W277" s="8">
        <f t="shared" si="4"/>
        <v>0</v>
      </c>
    </row>
    <row r="278" spans="1:23" x14ac:dyDescent="0.25">
      <c r="A278">
        <f>'Assessed Non-TIF_Combined'!A278</f>
        <v>2026</v>
      </c>
      <c r="B278" t="str">
        <f>'Assessed Non-TIF_Combined'!B278</f>
        <v>01</v>
      </c>
      <c r="C278" t="str">
        <f>'Assessed Non-TIF_Combined'!C278</f>
        <v>6175</v>
      </c>
      <c r="D278" t="str">
        <f>'Assessed Non-TIF_Combined'!D278</f>
        <v/>
      </c>
      <c r="E278" t="str">
        <f>'Assessed Non-TIF_Combined'!E278</f>
        <v/>
      </c>
      <c r="F278" t="str">
        <f>'Assessed Non-TIF_Combined'!F278</f>
        <v>6175</v>
      </c>
      <c r="G278" t="str">
        <f>'Assessed Non-TIF_Combined'!G278</f>
        <v>Starmont</v>
      </c>
      <c r="H278" s="8">
        <f>SUMPRODUCT(SUMIFS(TaxableValuation[Taxable Residential],TaxableValuation[Dist],$C278:$E278,TaxableValuation[Tif_NonTIF],$A$4))</f>
        <v>0</v>
      </c>
      <c r="I278" s="8">
        <f>SUMPRODUCT(SUMIFS(TaxableValuation[Taxable Ag Land],TaxableValuation[Dist],$C278:$E278,TaxableValuation[Tif_NonTIF],$A$4))</f>
        <v>0</v>
      </c>
      <c r="J278" s="8">
        <f>SUMPRODUCT(SUMIFS(TaxableValuation[Taxable Ag Building],TaxableValuation[Dist],$C278:$E278,TaxableValuation[Tif_NonTIF],$A$4))</f>
        <v>0</v>
      </c>
      <c r="K278" s="8">
        <f>SUMPRODUCT(SUMIFS(TaxableValuation[Taxable Commercial],TaxableValuation[Dist],$C278:$E278,TaxableValuation[Tif_NonTIF],$A$4))</f>
        <v>0</v>
      </c>
      <c r="L278" s="8">
        <f>SUMPRODUCT(SUMIFS(TaxableValuation[Taxable Industrial],TaxableValuation[Dist],$C278:$E278,TaxableValuation[Tif_NonTIF],$A$4))</f>
        <v>0</v>
      </c>
      <c r="M278" s="8">
        <f>SUMPRODUCT(SUMIFS(TaxableValuation[Taxable Reserved],TaxableValuation[Dist],$C278:$E278,TaxableValuation[Tif_NonTIF],$A$4))</f>
        <v>0</v>
      </c>
      <c r="N278" s="8">
        <f>SUMPRODUCT(SUMIFS(TaxableValuation[Taxable Reserved2],TaxableValuation[Dist],$C278:$E278,TaxableValuation[Tif_NonTIF],$A$4))</f>
        <v>0</v>
      </c>
      <c r="O278" s="8">
        <f>SUMPRODUCT(SUMIFS(TaxableValuation[Taxable Railroads],TaxableValuation[Dist],$C278:$E278,TaxableValuation[Tif_NonTIF],$A$4))</f>
        <v>0</v>
      </c>
      <c r="P278" s="8">
        <f>SUMPRODUCT(SUMIFS(TaxableValuation[Taxable Utilities],TaxableValuation[Dist],$C278:$E278,TaxableValuation[Tif_NonTIF],$A$4))</f>
        <v>0</v>
      </c>
      <c r="Q278" s="8">
        <f>SUMPRODUCT(SUMIFS(TaxableValuation[Taxable Other],TaxableValuation[Dist],$C278:$E278,TaxableValuation[Tif_NonTIF],$A$4))</f>
        <v>0</v>
      </c>
      <c r="R278" s="8">
        <f>SUMPRODUCT(SUMIFS(TaxableValuation[Taxable Gross],TaxableValuation[Dist],$C278:$E278,TaxableValuation[Tif_NonTIF],$A$4))</f>
        <v>0</v>
      </c>
      <c r="S278" s="8">
        <f>SUMPRODUCT(SUMIFS(TaxableValuation[Taxable Military Exempt],TaxableValuation[Dist],$C278:$E278,TaxableValuation[Tif_NonTIF],$A$4))</f>
        <v>0</v>
      </c>
      <c r="T278" s="8">
        <f>SUMPRODUCT(SUMIFS(TaxableValuation[Taxable Homestead Exempt],TaxableValuation[Dist],$C278:$E278,TaxableValuation[Tif_NonTIF],$A$4))</f>
        <v>0</v>
      </c>
      <c r="U278" s="8">
        <f>SUMPRODUCT(SUMIFS(TaxableValuation[Taxable Net],TaxableValuation[Dist],$C278:$E278,TaxableValuation[Tif_NonTIF],$A$4))</f>
        <v>0</v>
      </c>
      <c r="V278" s="8">
        <f>SUMPRODUCT(SUMIFS(TaxableValuation[Taxable Gas &amp; Elec Utilities],TaxableValuation[Dist],$C278:$E278,TaxableValuation[Tif_NonTIF],$A$4))</f>
        <v>0</v>
      </c>
      <c r="W278" s="8">
        <f t="shared" si="4"/>
        <v>0</v>
      </c>
    </row>
    <row r="279" spans="1:23" x14ac:dyDescent="0.25">
      <c r="A279">
        <f>'Assessed Non-TIF_Combined'!A279</f>
        <v>2026</v>
      </c>
      <c r="B279" t="str">
        <f>'Assessed Non-TIF_Combined'!B279</f>
        <v>05</v>
      </c>
      <c r="C279" t="str">
        <f>'Assessed Non-TIF_Combined'!C279</f>
        <v>6219</v>
      </c>
      <c r="D279" t="str">
        <f>'Assessed Non-TIF_Combined'!D279</f>
        <v/>
      </c>
      <c r="E279" t="str">
        <f>'Assessed Non-TIF_Combined'!E279</f>
        <v/>
      </c>
      <c r="F279" t="str">
        <f>'Assessed Non-TIF_Combined'!F279</f>
        <v>6219</v>
      </c>
      <c r="G279" t="str">
        <f>'Assessed Non-TIF_Combined'!G279</f>
        <v>Storm Lake</v>
      </c>
      <c r="H279" s="8">
        <f>SUMPRODUCT(SUMIFS(TaxableValuation[Taxable Residential],TaxableValuation[Dist],$C279:$E279,TaxableValuation[Tif_NonTIF],$A$4))</f>
        <v>8388587</v>
      </c>
      <c r="I279" s="8">
        <f>SUMPRODUCT(SUMIFS(TaxableValuation[Taxable Ag Land],TaxableValuation[Dist],$C279:$E279,TaxableValuation[Tif_NonTIF],$A$4))</f>
        <v>35297</v>
      </c>
      <c r="J279" s="8">
        <f>SUMPRODUCT(SUMIFS(TaxableValuation[Taxable Ag Building],TaxableValuation[Dist],$C279:$E279,TaxableValuation[Tif_NonTIF],$A$4))</f>
        <v>3</v>
      </c>
      <c r="K279" s="8">
        <f>SUMPRODUCT(SUMIFS(TaxableValuation[Taxable Commercial],TaxableValuation[Dist],$C279:$E279,TaxableValuation[Tif_NonTIF],$A$4))</f>
        <v>28804230</v>
      </c>
      <c r="L279" s="8">
        <f>SUMPRODUCT(SUMIFS(TaxableValuation[Taxable Industrial],TaxableValuation[Dist],$C279:$E279,TaxableValuation[Tif_NonTIF],$A$4))</f>
        <v>62063085</v>
      </c>
      <c r="M279" s="8">
        <f>SUMPRODUCT(SUMIFS(TaxableValuation[Taxable Reserved],TaxableValuation[Dist],$C279:$E279,TaxableValuation[Tif_NonTIF],$A$4))</f>
        <v>0</v>
      </c>
      <c r="N279" s="8">
        <f>SUMPRODUCT(SUMIFS(TaxableValuation[Taxable Reserved2],TaxableValuation[Dist],$C279:$E279,TaxableValuation[Tif_NonTIF],$A$4))</f>
        <v>0</v>
      </c>
      <c r="O279" s="8">
        <f>SUMPRODUCT(SUMIFS(TaxableValuation[Taxable Railroads],TaxableValuation[Dist],$C279:$E279,TaxableValuation[Tif_NonTIF],$A$4))</f>
        <v>0</v>
      </c>
      <c r="P279" s="8">
        <f>SUMPRODUCT(SUMIFS(TaxableValuation[Taxable Utilities],TaxableValuation[Dist],$C279:$E279,TaxableValuation[Tif_NonTIF],$A$4))</f>
        <v>0</v>
      </c>
      <c r="Q279" s="8">
        <f>SUMPRODUCT(SUMIFS(TaxableValuation[Taxable Other],TaxableValuation[Dist],$C279:$E279,TaxableValuation[Tif_NonTIF],$A$4))</f>
        <v>0</v>
      </c>
      <c r="R279" s="8">
        <f>SUMPRODUCT(SUMIFS(TaxableValuation[Taxable Gross],TaxableValuation[Dist],$C279:$E279,TaxableValuation[Tif_NonTIF],$A$4))</f>
        <v>99291202</v>
      </c>
      <c r="S279" s="8">
        <f>SUMPRODUCT(SUMIFS(TaxableValuation[Taxable Military Exempt],TaxableValuation[Dist],$C279:$E279,TaxableValuation[Tif_NonTIF],$A$4))</f>
        <v>8000</v>
      </c>
      <c r="T279" s="8">
        <f>SUMPRODUCT(SUMIFS(TaxableValuation[Taxable Homestead Exempt],TaxableValuation[Dist],$C279:$E279,TaxableValuation[Tif_NonTIF],$A$4))</f>
        <v>26000</v>
      </c>
      <c r="U279" s="8">
        <f>SUMPRODUCT(SUMIFS(TaxableValuation[Taxable Net],TaxableValuation[Dist],$C279:$E279,TaxableValuation[Tif_NonTIF],$A$4))</f>
        <v>99257202</v>
      </c>
      <c r="V279" s="8">
        <f>SUMPRODUCT(SUMIFS(TaxableValuation[Taxable Gas &amp; Elec Utilities],TaxableValuation[Dist],$C279:$E279,TaxableValuation[Tif_NonTIF],$A$4))</f>
        <v>0</v>
      </c>
      <c r="W279" s="8">
        <f t="shared" si="4"/>
        <v>99257202</v>
      </c>
    </row>
    <row r="280" spans="1:23" x14ac:dyDescent="0.25">
      <c r="A280">
        <f>'Assessed Non-TIF_Combined'!A280</f>
        <v>2026</v>
      </c>
      <c r="B280" t="str">
        <f>'Assessed Non-TIF_Combined'!B280</f>
        <v>05</v>
      </c>
      <c r="C280" t="str">
        <f>'Assessed Non-TIF_Combined'!C280</f>
        <v>6246</v>
      </c>
      <c r="D280" t="str">
        <f>'Assessed Non-TIF_Combined'!D280</f>
        <v/>
      </c>
      <c r="E280" t="str">
        <f>'Assessed Non-TIF_Combined'!E280</f>
        <v/>
      </c>
      <c r="F280" t="str">
        <f>'Assessed Non-TIF_Combined'!F280</f>
        <v>6246</v>
      </c>
      <c r="G280" t="str">
        <f>'Assessed Non-TIF_Combined'!G280</f>
        <v>Stratford</v>
      </c>
      <c r="H280" s="8">
        <f>SUMPRODUCT(SUMIFS(TaxableValuation[Taxable Residential],TaxableValuation[Dist],$C280:$E280,TaxableValuation[Tif_NonTIF],$A$4))</f>
        <v>600489</v>
      </c>
      <c r="I280" s="8">
        <f>SUMPRODUCT(SUMIFS(TaxableValuation[Taxable Ag Land],TaxableValuation[Dist],$C280:$E280,TaxableValuation[Tif_NonTIF],$A$4))</f>
        <v>0</v>
      </c>
      <c r="J280" s="8">
        <f>SUMPRODUCT(SUMIFS(TaxableValuation[Taxable Ag Building],TaxableValuation[Dist],$C280:$E280,TaxableValuation[Tif_NonTIF],$A$4))</f>
        <v>0</v>
      </c>
      <c r="K280" s="8">
        <f>SUMPRODUCT(SUMIFS(TaxableValuation[Taxable Commercial],TaxableValuation[Dist],$C280:$E280,TaxableValuation[Tif_NonTIF],$A$4))</f>
        <v>751708</v>
      </c>
      <c r="L280" s="8">
        <f>SUMPRODUCT(SUMIFS(TaxableValuation[Taxable Industrial],TaxableValuation[Dist],$C280:$E280,TaxableValuation[Tif_NonTIF],$A$4))</f>
        <v>0</v>
      </c>
      <c r="M280" s="8">
        <f>SUMPRODUCT(SUMIFS(TaxableValuation[Taxable Reserved],TaxableValuation[Dist],$C280:$E280,TaxableValuation[Tif_NonTIF],$A$4))</f>
        <v>0</v>
      </c>
      <c r="N280" s="8">
        <f>SUMPRODUCT(SUMIFS(TaxableValuation[Taxable Reserved2],TaxableValuation[Dist],$C280:$E280,TaxableValuation[Tif_NonTIF],$A$4))</f>
        <v>0</v>
      </c>
      <c r="O280" s="8">
        <f>SUMPRODUCT(SUMIFS(TaxableValuation[Taxable Railroads],TaxableValuation[Dist],$C280:$E280,TaxableValuation[Tif_NonTIF],$A$4))</f>
        <v>0</v>
      </c>
      <c r="P280" s="8">
        <f>SUMPRODUCT(SUMIFS(TaxableValuation[Taxable Utilities],TaxableValuation[Dist],$C280:$E280,TaxableValuation[Tif_NonTIF],$A$4))</f>
        <v>0</v>
      </c>
      <c r="Q280" s="8">
        <f>SUMPRODUCT(SUMIFS(TaxableValuation[Taxable Other],TaxableValuation[Dist],$C280:$E280,TaxableValuation[Tif_NonTIF],$A$4))</f>
        <v>0</v>
      </c>
      <c r="R280" s="8">
        <f>SUMPRODUCT(SUMIFS(TaxableValuation[Taxable Gross],TaxableValuation[Dist],$C280:$E280,TaxableValuation[Tif_NonTIF],$A$4))</f>
        <v>1352197</v>
      </c>
      <c r="S280" s="8">
        <f>SUMPRODUCT(SUMIFS(TaxableValuation[Taxable Military Exempt],TaxableValuation[Dist],$C280:$E280,TaxableValuation[Tif_NonTIF],$A$4))</f>
        <v>0</v>
      </c>
      <c r="T280" s="8">
        <f>SUMPRODUCT(SUMIFS(TaxableValuation[Taxable Homestead Exempt],TaxableValuation[Dist],$C280:$E280,TaxableValuation[Tif_NonTIF],$A$4))</f>
        <v>0</v>
      </c>
      <c r="U280" s="8">
        <f>SUMPRODUCT(SUMIFS(TaxableValuation[Taxable Net],TaxableValuation[Dist],$C280:$E280,TaxableValuation[Tif_NonTIF],$A$4))</f>
        <v>1352197</v>
      </c>
      <c r="V280" s="8">
        <f>SUMPRODUCT(SUMIFS(TaxableValuation[Taxable Gas &amp; Elec Utilities],TaxableValuation[Dist],$C280:$E280,TaxableValuation[Tif_NonTIF],$A$4))</f>
        <v>0</v>
      </c>
      <c r="W280" s="8">
        <f t="shared" si="4"/>
        <v>1352197</v>
      </c>
    </row>
    <row r="281" spans="1:23" x14ac:dyDescent="0.25">
      <c r="A281">
        <f>'Assessed Non-TIF_Combined'!A281</f>
        <v>2026</v>
      </c>
      <c r="B281" t="str">
        <f>'Assessed Non-TIF_Combined'!B281</f>
        <v>07</v>
      </c>
      <c r="C281" t="str">
        <f>'Assessed Non-TIF_Combined'!C281</f>
        <v>6273</v>
      </c>
      <c r="D281" t="str">
        <f>'Assessed Non-TIF_Combined'!D281</f>
        <v/>
      </c>
      <c r="E281" t="str">
        <f>'Assessed Non-TIF_Combined'!E281</f>
        <v/>
      </c>
      <c r="F281" t="str">
        <f>'Assessed Non-TIF_Combined'!F281</f>
        <v>6273</v>
      </c>
      <c r="G281" t="str">
        <f>'Assessed Non-TIF_Combined'!G281</f>
        <v>Sumner-Fredericksburg</v>
      </c>
      <c r="H281" s="8">
        <f>SUMPRODUCT(SUMIFS(TaxableValuation[Taxable Residential],TaxableValuation[Dist],$C281:$E281,TaxableValuation[Tif_NonTIF],$A$4))</f>
        <v>2555955</v>
      </c>
      <c r="I281" s="8">
        <f>SUMPRODUCT(SUMIFS(TaxableValuation[Taxable Ag Land],TaxableValuation[Dist],$C281:$E281,TaxableValuation[Tif_NonTIF],$A$4))</f>
        <v>22629</v>
      </c>
      <c r="J281" s="8">
        <f>SUMPRODUCT(SUMIFS(TaxableValuation[Taxable Ag Building],TaxableValuation[Dist],$C281:$E281,TaxableValuation[Tif_NonTIF],$A$4))</f>
        <v>1454</v>
      </c>
      <c r="K281" s="8">
        <f>SUMPRODUCT(SUMIFS(TaxableValuation[Taxable Commercial],TaxableValuation[Dist],$C281:$E281,TaxableValuation[Tif_NonTIF],$A$4))</f>
        <v>1197788</v>
      </c>
      <c r="L281" s="8">
        <f>SUMPRODUCT(SUMIFS(TaxableValuation[Taxable Industrial],TaxableValuation[Dist],$C281:$E281,TaxableValuation[Tif_NonTIF],$A$4))</f>
        <v>546813</v>
      </c>
      <c r="M281" s="8">
        <f>SUMPRODUCT(SUMIFS(TaxableValuation[Taxable Reserved],TaxableValuation[Dist],$C281:$E281,TaxableValuation[Tif_NonTIF],$A$4))</f>
        <v>0</v>
      </c>
      <c r="N281" s="8">
        <f>SUMPRODUCT(SUMIFS(TaxableValuation[Taxable Reserved2],TaxableValuation[Dist],$C281:$E281,TaxableValuation[Tif_NonTIF],$A$4))</f>
        <v>0</v>
      </c>
      <c r="O281" s="8">
        <f>SUMPRODUCT(SUMIFS(TaxableValuation[Taxable Railroads],TaxableValuation[Dist],$C281:$E281,TaxableValuation[Tif_NonTIF],$A$4))</f>
        <v>0</v>
      </c>
      <c r="P281" s="8">
        <f>SUMPRODUCT(SUMIFS(TaxableValuation[Taxable Utilities],TaxableValuation[Dist],$C281:$E281,TaxableValuation[Tif_NonTIF],$A$4))</f>
        <v>0</v>
      </c>
      <c r="Q281" s="8">
        <f>SUMPRODUCT(SUMIFS(TaxableValuation[Taxable Other],TaxableValuation[Dist],$C281:$E281,TaxableValuation[Tif_NonTIF],$A$4))</f>
        <v>0</v>
      </c>
      <c r="R281" s="8">
        <f>SUMPRODUCT(SUMIFS(TaxableValuation[Taxable Gross],TaxableValuation[Dist],$C281:$E281,TaxableValuation[Tif_NonTIF],$A$4))</f>
        <v>4324639</v>
      </c>
      <c r="S281" s="8">
        <f>SUMPRODUCT(SUMIFS(TaxableValuation[Taxable Military Exempt],TaxableValuation[Dist],$C281:$E281,TaxableValuation[Tif_NonTIF],$A$4))</f>
        <v>0</v>
      </c>
      <c r="T281" s="8">
        <f>SUMPRODUCT(SUMIFS(TaxableValuation[Taxable Homestead Exempt],TaxableValuation[Dist],$C281:$E281,TaxableValuation[Tif_NonTIF],$A$4))</f>
        <v>0</v>
      </c>
      <c r="U281" s="8">
        <f>SUMPRODUCT(SUMIFS(TaxableValuation[Taxable Net],TaxableValuation[Dist],$C281:$E281,TaxableValuation[Tif_NonTIF],$A$4))</f>
        <v>4324639</v>
      </c>
      <c r="V281" s="8">
        <f>SUMPRODUCT(SUMIFS(TaxableValuation[Taxable Gas &amp; Elec Utilities],TaxableValuation[Dist],$C281:$E281,TaxableValuation[Tif_NonTIF],$A$4))</f>
        <v>0</v>
      </c>
      <c r="W281" s="8">
        <f t="shared" si="4"/>
        <v>4324639</v>
      </c>
    </row>
    <row r="282" spans="1:23" x14ac:dyDescent="0.25">
      <c r="A282">
        <f>'Assessed Non-TIF_Combined'!A282</f>
        <v>2026</v>
      </c>
      <c r="B282" t="str">
        <f>'Assessed Non-TIF_Combined'!B282</f>
        <v>10</v>
      </c>
      <c r="C282" t="str">
        <f>'Assessed Non-TIF_Combined'!C282</f>
        <v>6408</v>
      </c>
      <c r="D282" t="str">
        <f>'Assessed Non-TIF_Combined'!D282</f>
        <v/>
      </c>
      <c r="E282" t="str">
        <f>'Assessed Non-TIF_Combined'!E282</f>
        <v/>
      </c>
      <c r="F282" t="str">
        <f>'Assessed Non-TIF_Combined'!F282</f>
        <v>6408</v>
      </c>
      <c r="G282" t="str">
        <f>'Assessed Non-TIF_Combined'!G282</f>
        <v>Tipton</v>
      </c>
      <c r="H282" s="8">
        <f>SUMPRODUCT(SUMIFS(TaxableValuation[Taxable Residential],TaxableValuation[Dist],$C282:$E282,TaxableValuation[Tif_NonTIF],$A$4))</f>
        <v>9371340</v>
      </c>
      <c r="I282" s="8">
        <f>SUMPRODUCT(SUMIFS(TaxableValuation[Taxable Ag Land],TaxableValuation[Dist],$C282:$E282,TaxableValuation[Tif_NonTIF],$A$4))</f>
        <v>0</v>
      </c>
      <c r="J282" s="8">
        <f>SUMPRODUCT(SUMIFS(TaxableValuation[Taxable Ag Building],TaxableValuation[Dist],$C282:$E282,TaxableValuation[Tif_NonTIF],$A$4))</f>
        <v>0</v>
      </c>
      <c r="K282" s="8">
        <f>SUMPRODUCT(SUMIFS(TaxableValuation[Taxable Commercial],TaxableValuation[Dist],$C282:$E282,TaxableValuation[Tif_NonTIF],$A$4))</f>
        <v>0</v>
      </c>
      <c r="L282" s="8">
        <f>SUMPRODUCT(SUMIFS(TaxableValuation[Taxable Industrial],TaxableValuation[Dist],$C282:$E282,TaxableValuation[Tif_NonTIF],$A$4))</f>
        <v>0</v>
      </c>
      <c r="M282" s="8">
        <f>SUMPRODUCT(SUMIFS(TaxableValuation[Taxable Reserved],TaxableValuation[Dist],$C282:$E282,TaxableValuation[Tif_NonTIF],$A$4))</f>
        <v>0</v>
      </c>
      <c r="N282" s="8">
        <f>SUMPRODUCT(SUMIFS(TaxableValuation[Taxable Reserved2],TaxableValuation[Dist],$C282:$E282,TaxableValuation[Tif_NonTIF],$A$4))</f>
        <v>0</v>
      </c>
      <c r="O282" s="8">
        <f>SUMPRODUCT(SUMIFS(TaxableValuation[Taxable Railroads],TaxableValuation[Dist],$C282:$E282,TaxableValuation[Tif_NonTIF],$A$4))</f>
        <v>0</v>
      </c>
      <c r="P282" s="8">
        <f>SUMPRODUCT(SUMIFS(TaxableValuation[Taxable Utilities],TaxableValuation[Dist],$C282:$E282,TaxableValuation[Tif_NonTIF],$A$4))</f>
        <v>0</v>
      </c>
      <c r="Q282" s="8">
        <f>SUMPRODUCT(SUMIFS(TaxableValuation[Taxable Other],TaxableValuation[Dist],$C282:$E282,TaxableValuation[Tif_NonTIF],$A$4))</f>
        <v>0</v>
      </c>
      <c r="R282" s="8">
        <f>SUMPRODUCT(SUMIFS(TaxableValuation[Taxable Gross],TaxableValuation[Dist],$C282:$E282,TaxableValuation[Tif_NonTIF],$A$4))</f>
        <v>9371340</v>
      </c>
      <c r="S282" s="8">
        <f>SUMPRODUCT(SUMIFS(TaxableValuation[Taxable Military Exempt],TaxableValuation[Dist],$C282:$E282,TaxableValuation[Tif_NonTIF],$A$4))</f>
        <v>0</v>
      </c>
      <c r="T282" s="8">
        <f>SUMPRODUCT(SUMIFS(TaxableValuation[Taxable Homestead Exempt],TaxableValuation[Dist],$C282:$E282,TaxableValuation[Tif_NonTIF],$A$4))</f>
        <v>0</v>
      </c>
      <c r="U282" s="8">
        <f>SUMPRODUCT(SUMIFS(TaxableValuation[Taxable Net],TaxableValuation[Dist],$C282:$E282,TaxableValuation[Tif_NonTIF],$A$4))</f>
        <v>9371340</v>
      </c>
      <c r="V282" s="8">
        <f>SUMPRODUCT(SUMIFS(TaxableValuation[Taxable Gas &amp; Elec Utilities],TaxableValuation[Dist],$C282:$E282,TaxableValuation[Tif_NonTIF],$A$4))</f>
        <v>0</v>
      </c>
      <c r="W282" s="8">
        <f t="shared" si="4"/>
        <v>9371340</v>
      </c>
    </row>
    <row r="283" spans="1:23" x14ac:dyDescent="0.25">
      <c r="A283">
        <f>'Assessed Non-TIF_Combined'!A283</f>
        <v>2026</v>
      </c>
      <c r="B283" t="str">
        <f>'Assessed Non-TIF_Combined'!B283</f>
        <v>13</v>
      </c>
      <c r="C283" t="str">
        <f>'Assessed Non-TIF_Combined'!C283</f>
        <v>6453</v>
      </c>
      <c r="D283" t="str">
        <f>'Assessed Non-TIF_Combined'!D283</f>
        <v/>
      </c>
      <c r="E283" t="str">
        <f>'Assessed Non-TIF_Combined'!E283</f>
        <v/>
      </c>
      <c r="F283" t="str">
        <f>'Assessed Non-TIF_Combined'!F283</f>
        <v>6453</v>
      </c>
      <c r="G283" t="str">
        <f>'Assessed Non-TIF_Combined'!G283</f>
        <v>Treynor</v>
      </c>
      <c r="H283" s="8">
        <f>SUMPRODUCT(SUMIFS(TaxableValuation[Taxable Residential],TaxableValuation[Dist],$C283:$E283,TaxableValuation[Tif_NonTIF],$A$4))</f>
        <v>5872697</v>
      </c>
      <c r="I283" s="8">
        <f>SUMPRODUCT(SUMIFS(TaxableValuation[Taxable Ag Land],TaxableValuation[Dist],$C283:$E283,TaxableValuation[Tif_NonTIF],$A$4))</f>
        <v>0</v>
      </c>
      <c r="J283" s="8">
        <f>SUMPRODUCT(SUMIFS(TaxableValuation[Taxable Ag Building],TaxableValuation[Dist],$C283:$E283,TaxableValuation[Tif_NonTIF],$A$4))</f>
        <v>0</v>
      </c>
      <c r="K283" s="8">
        <f>SUMPRODUCT(SUMIFS(TaxableValuation[Taxable Commercial],TaxableValuation[Dist],$C283:$E283,TaxableValuation[Tif_NonTIF],$A$4))</f>
        <v>0</v>
      </c>
      <c r="L283" s="8">
        <f>SUMPRODUCT(SUMIFS(TaxableValuation[Taxable Industrial],TaxableValuation[Dist],$C283:$E283,TaxableValuation[Tif_NonTIF],$A$4))</f>
        <v>0</v>
      </c>
      <c r="M283" s="8">
        <f>SUMPRODUCT(SUMIFS(TaxableValuation[Taxable Reserved],TaxableValuation[Dist],$C283:$E283,TaxableValuation[Tif_NonTIF],$A$4))</f>
        <v>0</v>
      </c>
      <c r="N283" s="8">
        <f>SUMPRODUCT(SUMIFS(TaxableValuation[Taxable Reserved2],TaxableValuation[Dist],$C283:$E283,TaxableValuation[Tif_NonTIF],$A$4))</f>
        <v>0</v>
      </c>
      <c r="O283" s="8">
        <f>SUMPRODUCT(SUMIFS(TaxableValuation[Taxable Railroads],TaxableValuation[Dist],$C283:$E283,TaxableValuation[Tif_NonTIF],$A$4))</f>
        <v>0</v>
      </c>
      <c r="P283" s="8">
        <f>SUMPRODUCT(SUMIFS(TaxableValuation[Taxable Utilities],TaxableValuation[Dist],$C283:$E283,TaxableValuation[Tif_NonTIF],$A$4))</f>
        <v>0</v>
      </c>
      <c r="Q283" s="8">
        <f>SUMPRODUCT(SUMIFS(TaxableValuation[Taxable Other],TaxableValuation[Dist],$C283:$E283,TaxableValuation[Tif_NonTIF],$A$4))</f>
        <v>0</v>
      </c>
      <c r="R283" s="8">
        <f>SUMPRODUCT(SUMIFS(TaxableValuation[Taxable Gross],TaxableValuation[Dist],$C283:$E283,TaxableValuation[Tif_NonTIF],$A$4))</f>
        <v>5872697</v>
      </c>
      <c r="S283" s="8">
        <f>SUMPRODUCT(SUMIFS(TaxableValuation[Taxable Military Exempt],TaxableValuation[Dist],$C283:$E283,TaxableValuation[Tif_NonTIF],$A$4))</f>
        <v>16000</v>
      </c>
      <c r="T283" s="8">
        <f>SUMPRODUCT(SUMIFS(TaxableValuation[Taxable Homestead Exempt],TaxableValuation[Dist],$C283:$E283,TaxableValuation[Tif_NonTIF],$A$4))</f>
        <v>6500</v>
      </c>
      <c r="U283" s="8">
        <f>SUMPRODUCT(SUMIFS(TaxableValuation[Taxable Net],TaxableValuation[Dist],$C283:$E283,TaxableValuation[Tif_NonTIF],$A$4))</f>
        <v>5850197</v>
      </c>
      <c r="V283" s="8">
        <f>SUMPRODUCT(SUMIFS(TaxableValuation[Taxable Gas &amp; Elec Utilities],TaxableValuation[Dist],$C283:$E283,TaxableValuation[Tif_NonTIF],$A$4))</f>
        <v>0</v>
      </c>
      <c r="W283" s="8">
        <f t="shared" si="4"/>
        <v>5850197</v>
      </c>
    </row>
    <row r="284" spans="1:23" x14ac:dyDescent="0.25">
      <c r="A284">
        <f>'Assessed Non-TIF_Combined'!A284</f>
        <v>2026</v>
      </c>
      <c r="B284" t="str">
        <f>'Assessed Non-TIF_Combined'!B284</f>
        <v>13</v>
      </c>
      <c r="C284" t="str">
        <f>'Assessed Non-TIF_Combined'!C284</f>
        <v>6460</v>
      </c>
      <c r="D284" t="str">
        <f>'Assessed Non-TIF_Combined'!D284</f>
        <v/>
      </c>
      <c r="E284" t="str">
        <f>'Assessed Non-TIF_Combined'!E284</f>
        <v/>
      </c>
      <c r="F284" t="str">
        <f>'Assessed Non-TIF_Combined'!F284</f>
        <v>6460</v>
      </c>
      <c r="G284" t="str">
        <f>'Assessed Non-TIF_Combined'!G284</f>
        <v>Tri-Center</v>
      </c>
      <c r="H284" s="8">
        <f>SUMPRODUCT(SUMIFS(TaxableValuation[Taxable Residential],TaxableValuation[Dist],$C284:$E284,TaxableValuation[Tif_NonTIF],$A$4))</f>
        <v>22382702</v>
      </c>
      <c r="I284" s="8">
        <f>SUMPRODUCT(SUMIFS(TaxableValuation[Taxable Ag Land],TaxableValuation[Dist],$C284:$E284,TaxableValuation[Tif_NonTIF],$A$4))</f>
        <v>0</v>
      </c>
      <c r="J284" s="8">
        <f>SUMPRODUCT(SUMIFS(TaxableValuation[Taxable Ag Building],TaxableValuation[Dist],$C284:$E284,TaxableValuation[Tif_NonTIF],$A$4))</f>
        <v>0</v>
      </c>
      <c r="K284" s="8">
        <f>SUMPRODUCT(SUMIFS(TaxableValuation[Taxable Commercial],TaxableValuation[Dist],$C284:$E284,TaxableValuation[Tif_NonTIF],$A$4))</f>
        <v>1808428</v>
      </c>
      <c r="L284" s="8">
        <f>SUMPRODUCT(SUMIFS(TaxableValuation[Taxable Industrial],TaxableValuation[Dist],$C284:$E284,TaxableValuation[Tif_NonTIF],$A$4))</f>
        <v>491747</v>
      </c>
      <c r="M284" s="8">
        <f>SUMPRODUCT(SUMIFS(TaxableValuation[Taxable Reserved],TaxableValuation[Dist],$C284:$E284,TaxableValuation[Tif_NonTIF],$A$4))</f>
        <v>0</v>
      </c>
      <c r="N284" s="8">
        <f>SUMPRODUCT(SUMIFS(TaxableValuation[Taxable Reserved2],TaxableValuation[Dist],$C284:$E284,TaxableValuation[Tif_NonTIF],$A$4))</f>
        <v>0</v>
      </c>
      <c r="O284" s="8">
        <f>SUMPRODUCT(SUMIFS(TaxableValuation[Taxable Railroads],TaxableValuation[Dist],$C284:$E284,TaxableValuation[Tif_NonTIF],$A$4))</f>
        <v>0</v>
      </c>
      <c r="P284" s="8">
        <f>SUMPRODUCT(SUMIFS(TaxableValuation[Taxable Utilities],TaxableValuation[Dist],$C284:$E284,TaxableValuation[Tif_NonTIF],$A$4))</f>
        <v>0</v>
      </c>
      <c r="Q284" s="8">
        <f>SUMPRODUCT(SUMIFS(TaxableValuation[Taxable Other],TaxableValuation[Dist],$C284:$E284,TaxableValuation[Tif_NonTIF],$A$4))</f>
        <v>0</v>
      </c>
      <c r="R284" s="8">
        <f>SUMPRODUCT(SUMIFS(TaxableValuation[Taxable Gross],TaxableValuation[Dist],$C284:$E284,TaxableValuation[Tif_NonTIF],$A$4))</f>
        <v>24682877</v>
      </c>
      <c r="S284" s="8">
        <f>SUMPRODUCT(SUMIFS(TaxableValuation[Taxable Military Exempt],TaxableValuation[Dist],$C284:$E284,TaxableValuation[Tif_NonTIF],$A$4))</f>
        <v>0</v>
      </c>
      <c r="T284" s="8">
        <f>SUMPRODUCT(SUMIFS(TaxableValuation[Taxable Homestead Exempt],TaxableValuation[Dist],$C284:$E284,TaxableValuation[Tif_NonTIF],$A$4))</f>
        <v>19500</v>
      </c>
      <c r="U284" s="8">
        <f>SUMPRODUCT(SUMIFS(TaxableValuation[Taxable Net],TaxableValuation[Dist],$C284:$E284,TaxableValuation[Tif_NonTIF],$A$4))</f>
        <v>24663377</v>
      </c>
      <c r="V284" s="8">
        <f>SUMPRODUCT(SUMIFS(TaxableValuation[Taxable Gas &amp; Elec Utilities],TaxableValuation[Dist],$C284:$E284,TaxableValuation[Tif_NonTIF],$A$4))</f>
        <v>0</v>
      </c>
      <c r="W284" s="8">
        <f t="shared" si="4"/>
        <v>24663377</v>
      </c>
    </row>
    <row r="285" spans="1:23" x14ac:dyDescent="0.25">
      <c r="A285">
        <f>'Assessed Non-TIF_Combined'!A285</f>
        <v>2026</v>
      </c>
      <c r="B285" t="str">
        <f>'Assessed Non-TIF_Combined'!B285</f>
        <v>15</v>
      </c>
      <c r="C285" t="str">
        <f>'Assessed Non-TIF_Combined'!C285</f>
        <v>6462</v>
      </c>
      <c r="D285" t="str">
        <f>'Assessed Non-TIF_Combined'!D285</f>
        <v/>
      </c>
      <c r="E285" t="str">
        <f>'Assessed Non-TIF_Combined'!E285</f>
        <v/>
      </c>
      <c r="F285" t="str">
        <f>'Assessed Non-TIF_Combined'!F285</f>
        <v>6462</v>
      </c>
      <c r="G285" t="str">
        <f>'Assessed Non-TIF_Combined'!G285</f>
        <v>Tri-County</v>
      </c>
      <c r="H285" s="8">
        <f>SUMPRODUCT(SUMIFS(TaxableValuation[Taxable Residential],TaxableValuation[Dist],$C285:$E285,TaxableValuation[Tif_NonTIF],$A$4))</f>
        <v>0</v>
      </c>
      <c r="I285" s="8">
        <f>SUMPRODUCT(SUMIFS(TaxableValuation[Taxable Ag Land],TaxableValuation[Dist],$C285:$E285,TaxableValuation[Tif_NonTIF],$A$4))</f>
        <v>0</v>
      </c>
      <c r="J285" s="8">
        <f>SUMPRODUCT(SUMIFS(TaxableValuation[Taxable Ag Building],TaxableValuation[Dist],$C285:$E285,TaxableValuation[Tif_NonTIF],$A$4))</f>
        <v>0</v>
      </c>
      <c r="K285" s="8">
        <f>SUMPRODUCT(SUMIFS(TaxableValuation[Taxable Commercial],TaxableValuation[Dist],$C285:$E285,TaxableValuation[Tif_NonTIF],$A$4))</f>
        <v>0</v>
      </c>
      <c r="L285" s="8">
        <f>SUMPRODUCT(SUMIFS(TaxableValuation[Taxable Industrial],TaxableValuation[Dist],$C285:$E285,TaxableValuation[Tif_NonTIF],$A$4))</f>
        <v>4315914</v>
      </c>
      <c r="M285" s="8">
        <f>SUMPRODUCT(SUMIFS(TaxableValuation[Taxable Reserved],TaxableValuation[Dist],$C285:$E285,TaxableValuation[Tif_NonTIF],$A$4))</f>
        <v>0</v>
      </c>
      <c r="N285" s="8">
        <f>SUMPRODUCT(SUMIFS(TaxableValuation[Taxable Reserved2],TaxableValuation[Dist],$C285:$E285,TaxableValuation[Tif_NonTIF],$A$4))</f>
        <v>0</v>
      </c>
      <c r="O285" s="8">
        <f>SUMPRODUCT(SUMIFS(TaxableValuation[Taxable Railroads],TaxableValuation[Dist],$C285:$E285,TaxableValuation[Tif_NonTIF],$A$4))</f>
        <v>0</v>
      </c>
      <c r="P285" s="8">
        <f>SUMPRODUCT(SUMIFS(TaxableValuation[Taxable Utilities],TaxableValuation[Dist],$C285:$E285,TaxableValuation[Tif_NonTIF],$A$4))</f>
        <v>0</v>
      </c>
      <c r="Q285" s="8">
        <f>SUMPRODUCT(SUMIFS(TaxableValuation[Taxable Other],TaxableValuation[Dist],$C285:$E285,TaxableValuation[Tif_NonTIF],$A$4))</f>
        <v>0</v>
      </c>
      <c r="R285" s="8">
        <f>SUMPRODUCT(SUMIFS(TaxableValuation[Taxable Gross],TaxableValuation[Dist],$C285:$E285,TaxableValuation[Tif_NonTIF],$A$4))</f>
        <v>4315914</v>
      </c>
      <c r="S285" s="8">
        <f>SUMPRODUCT(SUMIFS(TaxableValuation[Taxable Military Exempt],TaxableValuation[Dist],$C285:$E285,TaxableValuation[Tif_NonTIF],$A$4))</f>
        <v>0</v>
      </c>
      <c r="T285" s="8">
        <f>SUMPRODUCT(SUMIFS(TaxableValuation[Taxable Homestead Exempt],TaxableValuation[Dist],$C285:$E285,TaxableValuation[Tif_NonTIF],$A$4))</f>
        <v>0</v>
      </c>
      <c r="U285" s="8">
        <f>SUMPRODUCT(SUMIFS(TaxableValuation[Taxable Net],TaxableValuation[Dist],$C285:$E285,TaxableValuation[Tif_NonTIF],$A$4))</f>
        <v>4315914</v>
      </c>
      <c r="V285" s="8">
        <f>SUMPRODUCT(SUMIFS(TaxableValuation[Taxable Gas &amp; Elec Utilities],TaxableValuation[Dist],$C285:$E285,TaxableValuation[Tif_NonTIF],$A$4))</f>
        <v>0</v>
      </c>
      <c r="W285" s="8">
        <f t="shared" si="4"/>
        <v>4315914</v>
      </c>
    </row>
    <row r="286" spans="1:23" x14ac:dyDescent="0.25">
      <c r="A286">
        <f>'Assessed Non-TIF_Combined'!A286</f>
        <v>2026</v>
      </c>
      <c r="B286" t="str">
        <f>'Assessed Non-TIF_Combined'!B286</f>
        <v>07</v>
      </c>
      <c r="C286" t="str">
        <f>'Assessed Non-TIF_Combined'!C286</f>
        <v>6471</v>
      </c>
      <c r="D286" t="str">
        <f>'Assessed Non-TIF_Combined'!D286</f>
        <v/>
      </c>
      <c r="E286" t="str">
        <f>'Assessed Non-TIF_Combined'!E286</f>
        <v/>
      </c>
      <c r="F286" t="str">
        <f>'Assessed Non-TIF_Combined'!F286</f>
        <v>6471</v>
      </c>
      <c r="G286" t="str">
        <f>'Assessed Non-TIF_Combined'!G286</f>
        <v>Tripoli</v>
      </c>
      <c r="H286" s="8">
        <f>SUMPRODUCT(SUMIFS(TaxableValuation[Taxable Residential],TaxableValuation[Dist],$C286:$E286,TaxableValuation[Tif_NonTIF],$A$4))</f>
        <v>0</v>
      </c>
      <c r="I286" s="8">
        <f>SUMPRODUCT(SUMIFS(TaxableValuation[Taxable Ag Land],TaxableValuation[Dist],$C286:$E286,TaxableValuation[Tif_NonTIF],$A$4))</f>
        <v>0</v>
      </c>
      <c r="J286" s="8">
        <f>SUMPRODUCT(SUMIFS(TaxableValuation[Taxable Ag Building],TaxableValuation[Dist],$C286:$E286,TaxableValuation[Tif_NonTIF],$A$4))</f>
        <v>0</v>
      </c>
      <c r="K286" s="8">
        <f>SUMPRODUCT(SUMIFS(TaxableValuation[Taxable Commercial],TaxableValuation[Dist],$C286:$E286,TaxableValuation[Tif_NonTIF],$A$4))</f>
        <v>0</v>
      </c>
      <c r="L286" s="8">
        <f>SUMPRODUCT(SUMIFS(TaxableValuation[Taxable Industrial],TaxableValuation[Dist],$C286:$E286,TaxableValuation[Tif_NonTIF],$A$4))</f>
        <v>0</v>
      </c>
      <c r="M286" s="8">
        <f>SUMPRODUCT(SUMIFS(TaxableValuation[Taxable Reserved],TaxableValuation[Dist],$C286:$E286,TaxableValuation[Tif_NonTIF],$A$4))</f>
        <v>0</v>
      </c>
      <c r="N286" s="8">
        <f>SUMPRODUCT(SUMIFS(TaxableValuation[Taxable Reserved2],TaxableValuation[Dist],$C286:$E286,TaxableValuation[Tif_NonTIF],$A$4))</f>
        <v>0</v>
      </c>
      <c r="O286" s="8">
        <f>SUMPRODUCT(SUMIFS(TaxableValuation[Taxable Railroads],TaxableValuation[Dist],$C286:$E286,TaxableValuation[Tif_NonTIF],$A$4))</f>
        <v>0</v>
      </c>
      <c r="P286" s="8">
        <f>SUMPRODUCT(SUMIFS(TaxableValuation[Taxable Utilities],TaxableValuation[Dist],$C286:$E286,TaxableValuation[Tif_NonTIF],$A$4))</f>
        <v>0</v>
      </c>
      <c r="Q286" s="8">
        <f>SUMPRODUCT(SUMIFS(TaxableValuation[Taxable Other],TaxableValuation[Dist],$C286:$E286,TaxableValuation[Tif_NonTIF],$A$4))</f>
        <v>0</v>
      </c>
      <c r="R286" s="8">
        <f>SUMPRODUCT(SUMIFS(TaxableValuation[Taxable Gross],TaxableValuation[Dist],$C286:$E286,TaxableValuation[Tif_NonTIF],$A$4))</f>
        <v>0</v>
      </c>
      <c r="S286" s="8">
        <f>SUMPRODUCT(SUMIFS(TaxableValuation[Taxable Military Exempt],TaxableValuation[Dist],$C286:$E286,TaxableValuation[Tif_NonTIF],$A$4))</f>
        <v>0</v>
      </c>
      <c r="T286" s="8">
        <f>SUMPRODUCT(SUMIFS(TaxableValuation[Taxable Homestead Exempt],TaxableValuation[Dist],$C286:$E286,TaxableValuation[Tif_NonTIF],$A$4))</f>
        <v>0</v>
      </c>
      <c r="U286" s="8">
        <f>SUMPRODUCT(SUMIFS(TaxableValuation[Taxable Net],TaxableValuation[Dist],$C286:$E286,TaxableValuation[Tif_NonTIF],$A$4))</f>
        <v>0</v>
      </c>
      <c r="V286" s="8">
        <f>SUMPRODUCT(SUMIFS(TaxableValuation[Taxable Gas &amp; Elec Utilities],TaxableValuation[Dist],$C286:$E286,TaxableValuation[Tif_NonTIF],$A$4))</f>
        <v>0</v>
      </c>
      <c r="W286" s="8">
        <f t="shared" si="4"/>
        <v>0</v>
      </c>
    </row>
    <row r="287" spans="1:23" x14ac:dyDescent="0.25">
      <c r="A287">
        <f>'Assessed Non-TIF_Combined'!A287</f>
        <v>2026</v>
      </c>
      <c r="B287" t="str">
        <f>'Assessed Non-TIF_Combined'!B287</f>
        <v>01</v>
      </c>
      <c r="C287" t="str">
        <f>'Assessed Non-TIF_Combined'!C287</f>
        <v>6509</v>
      </c>
      <c r="D287" t="str">
        <f>'Assessed Non-TIF_Combined'!D287</f>
        <v/>
      </c>
      <c r="E287" t="str">
        <f>'Assessed Non-TIF_Combined'!E287</f>
        <v/>
      </c>
      <c r="F287" t="str">
        <f>'Assessed Non-TIF_Combined'!F287</f>
        <v>6509</v>
      </c>
      <c r="G287" t="str">
        <f>'Assessed Non-TIF_Combined'!G287</f>
        <v>Turkey Valley</v>
      </c>
      <c r="H287" s="8">
        <f>SUMPRODUCT(SUMIFS(TaxableValuation[Taxable Residential],TaxableValuation[Dist],$C287:$E287,TaxableValuation[Tif_NonTIF],$A$4))</f>
        <v>0</v>
      </c>
      <c r="I287" s="8">
        <f>SUMPRODUCT(SUMIFS(TaxableValuation[Taxable Ag Land],TaxableValuation[Dist],$C287:$E287,TaxableValuation[Tif_NonTIF],$A$4))</f>
        <v>0</v>
      </c>
      <c r="J287" s="8">
        <f>SUMPRODUCT(SUMIFS(TaxableValuation[Taxable Ag Building],TaxableValuation[Dist],$C287:$E287,TaxableValuation[Tif_NonTIF],$A$4))</f>
        <v>0</v>
      </c>
      <c r="K287" s="8">
        <f>SUMPRODUCT(SUMIFS(TaxableValuation[Taxable Commercial],TaxableValuation[Dist],$C287:$E287,TaxableValuation[Tif_NonTIF],$A$4))</f>
        <v>0</v>
      </c>
      <c r="L287" s="8">
        <f>SUMPRODUCT(SUMIFS(TaxableValuation[Taxable Industrial],TaxableValuation[Dist],$C287:$E287,TaxableValuation[Tif_NonTIF],$A$4))</f>
        <v>0</v>
      </c>
      <c r="M287" s="8">
        <f>SUMPRODUCT(SUMIFS(TaxableValuation[Taxable Reserved],TaxableValuation[Dist],$C287:$E287,TaxableValuation[Tif_NonTIF],$A$4))</f>
        <v>0</v>
      </c>
      <c r="N287" s="8">
        <f>SUMPRODUCT(SUMIFS(TaxableValuation[Taxable Reserved2],TaxableValuation[Dist],$C287:$E287,TaxableValuation[Tif_NonTIF],$A$4))</f>
        <v>0</v>
      </c>
      <c r="O287" s="8">
        <f>SUMPRODUCT(SUMIFS(TaxableValuation[Taxable Railroads],TaxableValuation[Dist],$C287:$E287,TaxableValuation[Tif_NonTIF],$A$4))</f>
        <v>0</v>
      </c>
      <c r="P287" s="8">
        <f>SUMPRODUCT(SUMIFS(TaxableValuation[Taxable Utilities],TaxableValuation[Dist],$C287:$E287,TaxableValuation[Tif_NonTIF],$A$4))</f>
        <v>0</v>
      </c>
      <c r="Q287" s="8">
        <f>SUMPRODUCT(SUMIFS(TaxableValuation[Taxable Other],TaxableValuation[Dist],$C287:$E287,TaxableValuation[Tif_NonTIF],$A$4))</f>
        <v>0</v>
      </c>
      <c r="R287" s="8">
        <f>SUMPRODUCT(SUMIFS(TaxableValuation[Taxable Gross],TaxableValuation[Dist],$C287:$E287,TaxableValuation[Tif_NonTIF],$A$4))</f>
        <v>0</v>
      </c>
      <c r="S287" s="8">
        <f>SUMPRODUCT(SUMIFS(TaxableValuation[Taxable Military Exempt],TaxableValuation[Dist],$C287:$E287,TaxableValuation[Tif_NonTIF],$A$4))</f>
        <v>0</v>
      </c>
      <c r="T287" s="8">
        <f>SUMPRODUCT(SUMIFS(TaxableValuation[Taxable Homestead Exempt],TaxableValuation[Dist],$C287:$E287,TaxableValuation[Tif_NonTIF],$A$4))</f>
        <v>0</v>
      </c>
      <c r="U287" s="8">
        <f>SUMPRODUCT(SUMIFS(TaxableValuation[Taxable Net],TaxableValuation[Dist],$C287:$E287,TaxableValuation[Tif_NonTIF],$A$4))</f>
        <v>0</v>
      </c>
      <c r="V287" s="8">
        <f>SUMPRODUCT(SUMIFS(TaxableValuation[Taxable Gas &amp; Elec Utilities],TaxableValuation[Dist],$C287:$E287,TaxableValuation[Tif_NonTIF],$A$4))</f>
        <v>0</v>
      </c>
      <c r="W287" s="8">
        <f t="shared" si="4"/>
        <v>0</v>
      </c>
    </row>
    <row r="288" spans="1:23" x14ac:dyDescent="0.25">
      <c r="A288">
        <f>'Assessed Non-TIF_Combined'!A288</f>
        <v>2026</v>
      </c>
      <c r="B288" t="str">
        <f>'Assessed Non-TIF_Combined'!B288</f>
        <v>11</v>
      </c>
      <c r="C288" t="str">
        <f>'Assessed Non-TIF_Combined'!C288</f>
        <v>6512</v>
      </c>
      <c r="D288" t="str">
        <f>'Assessed Non-TIF_Combined'!D288</f>
        <v/>
      </c>
      <c r="E288" t="str">
        <f>'Assessed Non-TIF_Combined'!E288</f>
        <v/>
      </c>
      <c r="F288" t="str">
        <f>'Assessed Non-TIF_Combined'!F288</f>
        <v>6512</v>
      </c>
      <c r="G288" t="str">
        <f>'Assessed Non-TIF_Combined'!G288</f>
        <v>Twin Cedars</v>
      </c>
      <c r="H288" s="8">
        <f>SUMPRODUCT(SUMIFS(TaxableValuation[Taxable Residential],TaxableValuation[Dist],$C288:$E288,TaxableValuation[Tif_NonTIF],$A$4))</f>
        <v>0</v>
      </c>
      <c r="I288" s="8">
        <f>SUMPRODUCT(SUMIFS(TaxableValuation[Taxable Ag Land],TaxableValuation[Dist],$C288:$E288,TaxableValuation[Tif_NonTIF],$A$4))</f>
        <v>0</v>
      </c>
      <c r="J288" s="8">
        <f>SUMPRODUCT(SUMIFS(TaxableValuation[Taxable Ag Building],TaxableValuation[Dist],$C288:$E288,TaxableValuation[Tif_NonTIF],$A$4))</f>
        <v>0</v>
      </c>
      <c r="K288" s="8">
        <f>SUMPRODUCT(SUMIFS(TaxableValuation[Taxable Commercial],TaxableValuation[Dist],$C288:$E288,TaxableValuation[Tif_NonTIF],$A$4))</f>
        <v>0</v>
      </c>
      <c r="L288" s="8">
        <f>SUMPRODUCT(SUMIFS(TaxableValuation[Taxable Industrial],TaxableValuation[Dist],$C288:$E288,TaxableValuation[Tif_NonTIF],$A$4))</f>
        <v>0</v>
      </c>
      <c r="M288" s="8">
        <f>SUMPRODUCT(SUMIFS(TaxableValuation[Taxable Reserved],TaxableValuation[Dist],$C288:$E288,TaxableValuation[Tif_NonTIF],$A$4))</f>
        <v>0</v>
      </c>
      <c r="N288" s="8">
        <f>SUMPRODUCT(SUMIFS(TaxableValuation[Taxable Reserved2],TaxableValuation[Dist],$C288:$E288,TaxableValuation[Tif_NonTIF],$A$4))</f>
        <v>0</v>
      </c>
      <c r="O288" s="8">
        <f>SUMPRODUCT(SUMIFS(TaxableValuation[Taxable Railroads],TaxableValuation[Dist],$C288:$E288,TaxableValuation[Tif_NonTIF],$A$4))</f>
        <v>0</v>
      </c>
      <c r="P288" s="8">
        <f>SUMPRODUCT(SUMIFS(TaxableValuation[Taxable Utilities],TaxableValuation[Dist],$C288:$E288,TaxableValuation[Tif_NonTIF],$A$4))</f>
        <v>0</v>
      </c>
      <c r="Q288" s="8">
        <f>SUMPRODUCT(SUMIFS(TaxableValuation[Taxable Other],TaxableValuation[Dist],$C288:$E288,TaxableValuation[Tif_NonTIF],$A$4))</f>
        <v>0</v>
      </c>
      <c r="R288" s="8">
        <f>SUMPRODUCT(SUMIFS(TaxableValuation[Taxable Gross],TaxableValuation[Dist],$C288:$E288,TaxableValuation[Tif_NonTIF],$A$4))</f>
        <v>0</v>
      </c>
      <c r="S288" s="8">
        <f>SUMPRODUCT(SUMIFS(TaxableValuation[Taxable Military Exempt],TaxableValuation[Dist],$C288:$E288,TaxableValuation[Tif_NonTIF],$A$4))</f>
        <v>0</v>
      </c>
      <c r="T288" s="8">
        <f>SUMPRODUCT(SUMIFS(TaxableValuation[Taxable Homestead Exempt],TaxableValuation[Dist],$C288:$E288,TaxableValuation[Tif_NonTIF],$A$4))</f>
        <v>0</v>
      </c>
      <c r="U288" s="8">
        <f>SUMPRODUCT(SUMIFS(TaxableValuation[Taxable Net],TaxableValuation[Dist],$C288:$E288,TaxableValuation[Tif_NonTIF],$A$4))</f>
        <v>0</v>
      </c>
      <c r="V288" s="8">
        <f>SUMPRODUCT(SUMIFS(TaxableValuation[Taxable Gas &amp; Elec Utilities],TaxableValuation[Dist],$C288:$E288,TaxableValuation[Tif_NonTIF],$A$4))</f>
        <v>0</v>
      </c>
      <c r="W288" s="8">
        <f t="shared" si="4"/>
        <v>0</v>
      </c>
    </row>
    <row r="289" spans="1:23" x14ac:dyDescent="0.25">
      <c r="A289">
        <f>'Assessed Non-TIF_Combined'!A289</f>
        <v>2026</v>
      </c>
      <c r="B289" t="str">
        <f>'Assessed Non-TIF_Combined'!B289</f>
        <v>05</v>
      </c>
      <c r="C289" t="str">
        <f>'Assessed Non-TIF_Combined'!C289</f>
        <v>6516</v>
      </c>
      <c r="D289" t="str">
        <f>'Assessed Non-TIF_Combined'!D289</f>
        <v/>
      </c>
      <c r="E289" t="str">
        <f>'Assessed Non-TIF_Combined'!E289</f>
        <v/>
      </c>
      <c r="F289" t="str">
        <f>'Assessed Non-TIF_Combined'!F289</f>
        <v>6516</v>
      </c>
      <c r="G289" t="str">
        <f>'Assessed Non-TIF_Combined'!G289</f>
        <v>Twin Rivers</v>
      </c>
      <c r="H289" s="8">
        <f>SUMPRODUCT(SUMIFS(TaxableValuation[Taxable Residential],TaxableValuation[Dist],$C289:$E289,TaxableValuation[Tif_NonTIF],$A$4))</f>
        <v>745098</v>
      </c>
      <c r="I289" s="8">
        <f>SUMPRODUCT(SUMIFS(TaxableValuation[Taxable Ag Land],TaxableValuation[Dist],$C289:$E289,TaxableValuation[Tif_NonTIF],$A$4))</f>
        <v>4439</v>
      </c>
      <c r="J289" s="8">
        <f>SUMPRODUCT(SUMIFS(TaxableValuation[Taxable Ag Building],TaxableValuation[Dist],$C289:$E289,TaxableValuation[Tif_NonTIF],$A$4))</f>
        <v>0</v>
      </c>
      <c r="K289" s="8">
        <f>SUMPRODUCT(SUMIFS(TaxableValuation[Taxable Commercial],TaxableValuation[Dist],$C289:$E289,TaxableValuation[Tif_NonTIF],$A$4))</f>
        <v>0</v>
      </c>
      <c r="L289" s="8">
        <f>SUMPRODUCT(SUMIFS(TaxableValuation[Taxable Industrial],TaxableValuation[Dist],$C289:$E289,TaxableValuation[Tif_NonTIF],$A$4))</f>
        <v>0</v>
      </c>
      <c r="M289" s="8">
        <f>SUMPRODUCT(SUMIFS(TaxableValuation[Taxable Reserved],TaxableValuation[Dist],$C289:$E289,TaxableValuation[Tif_NonTIF],$A$4))</f>
        <v>0</v>
      </c>
      <c r="N289" s="8">
        <f>SUMPRODUCT(SUMIFS(TaxableValuation[Taxable Reserved2],TaxableValuation[Dist],$C289:$E289,TaxableValuation[Tif_NonTIF],$A$4))</f>
        <v>0</v>
      </c>
      <c r="O289" s="8">
        <f>SUMPRODUCT(SUMIFS(TaxableValuation[Taxable Railroads],TaxableValuation[Dist],$C289:$E289,TaxableValuation[Tif_NonTIF],$A$4))</f>
        <v>0</v>
      </c>
      <c r="P289" s="8">
        <f>SUMPRODUCT(SUMIFS(TaxableValuation[Taxable Utilities],TaxableValuation[Dist],$C289:$E289,TaxableValuation[Tif_NonTIF],$A$4))</f>
        <v>0</v>
      </c>
      <c r="Q289" s="8">
        <f>SUMPRODUCT(SUMIFS(TaxableValuation[Taxable Other],TaxableValuation[Dist],$C289:$E289,TaxableValuation[Tif_NonTIF],$A$4))</f>
        <v>0</v>
      </c>
      <c r="R289" s="8">
        <f>SUMPRODUCT(SUMIFS(TaxableValuation[Taxable Gross],TaxableValuation[Dist],$C289:$E289,TaxableValuation[Tif_NonTIF],$A$4))</f>
        <v>749537</v>
      </c>
      <c r="S289" s="8">
        <f>SUMPRODUCT(SUMIFS(TaxableValuation[Taxable Military Exempt],TaxableValuation[Dist],$C289:$E289,TaxableValuation[Tif_NonTIF],$A$4))</f>
        <v>0</v>
      </c>
      <c r="T289" s="8">
        <f>SUMPRODUCT(SUMIFS(TaxableValuation[Taxable Homestead Exempt],TaxableValuation[Dist],$C289:$E289,TaxableValuation[Tif_NonTIF],$A$4))</f>
        <v>0</v>
      </c>
      <c r="U289" s="8">
        <f>SUMPRODUCT(SUMIFS(TaxableValuation[Taxable Net],TaxableValuation[Dist],$C289:$E289,TaxableValuation[Tif_NonTIF],$A$4))</f>
        <v>749537</v>
      </c>
      <c r="V289" s="8">
        <f>SUMPRODUCT(SUMIFS(TaxableValuation[Taxable Gas &amp; Elec Utilities],TaxableValuation[Dist],$C289:$E289,TaxableValuation[Tif_NonTIF],$A$4))</f>
        <v>0</v>
      </c>
      <c r="W289" s="8">
        <f t="shared" si="4"/>
        <v>749537</v>
      </c>
    </row>
    <row r="290" spans="1:23" x14ac:dyDescent="0.25">
      <c r="A290">
        <f>'Assessed Non-TIF_Combined'!A290</f>
        <v>2026</v>
      </c>
      <c r="B290" t="str">
        <f>'Assessed Non-TIF_Combined'!B290</f>
        <v>13</v>
      </c>
      <c r="C290" t="str">
        <f>'Assessed Non-TIF_Combined'!C290</f>
        <v>6534</v>
      </c>
      <c r="D290" t="str">
        <f>'Assessed Non-TIF_Combined'!D290</f>
        <v/>
      </c>
      <c r="E290" t="str">
        <f>'Assessed Non-TIF_Combined'!E290</f>
        <v/>
      </c>
      <c r="F290" t="str">
        <f>'Assessed Non-TIF_Combined'!F290</f>
        <v>6534</v>
      </c>
      <c r="G290" t="str">
        <f>'Assessed Non-TIF_Combined'!G290</f>
        <v>Underwood</v>
      </c>
      <c r="H290" s="8">
        <f>SUMPRODUCT(SUMIFS(TaxableValuation[Taxable Residential],TaxableValuation[Dist],$C290:$E290,TaxableValuation[Tif_NonTIF],$A$4))</f>
        <v>5490926</v>
      </c>
      <c r="I290" s="8">
        <f>SUMPRODUCT(SUMIFS(TaxableValuation[Taxable Ag Land],TaxableValuation[Dist],$C290:$E290,TaxableValuation[Tif_NonTIF],$A$4))</f>
        <v>0</v>
      </c>
      <c r="J290" s="8">
        <f>SUMPRODUCT(SUMIFS(TaxableValuation[Taxable Ag Building],TaxableValuation[Dist],$C290:$E290,TaxableValuation[Tif_NonTIF],$A$4))</f>
        <v>0</v>
      </c>
      <c r="K290" s="8">
        <f>SUMPRODUCT(SUMIFS(TaxableValuation[Taxable Commercial],TaxableValuation[Dist],$C290:$E290,TaxableValuation[Tif_NonTIF],$A$4))</f>
        <v>2894842</v>
      </c>
      <c r="L290" s="8">
        <f>SUMPRODUCT(SUMIFS(TaxableValuation[Taxable Industrial],TaxableValuation[Dist],$C290:$E290,TaxableValuation[Tif_NonTIF],$A$4))</f>
        <v>0</v>
      </c>
      <c r="M290" s="8">
        <f>SUMPRODUCT(SUMIFS(TaxableValuation[Taxable Reserved],TaxableValuation[Dist],$C290:$E290,TaxableValuation[Tif_NonTIF],$A$4))</f>
        <v>0</v>
      </c>
      <c r="N290" s="8">
        <f>SUMPRODUCT(SUMIFS(TaxableValuation[Taxable Reserved2],TaxableValuation[Dist],$C290:$E290,TaxableValuation[Tif_NonTIF],$A$4))</f>
        <v>0</v>
      </c>
      <c r="O290" s="8">
        <f>SUMPRODUCT(SUMIFS(TaxableValuation[Taxable Railroads],TaxableValuation[Dist],$C290:$E290,TaxableValuation[Tif_NonTIF],$A$4))</f>
        <v>0</v>
      </c>
      <c r="P290" s="8">
        <f>SUMPRODUCT(SUMIFS(TaxableValuation[Taxable Utilities],TaxableValuation[Dist],$C290:$E290,TaxableValuation[Tif_NonTIF],$A$4))</f>
        <v>0</v>
      </c>
      <c r="Q290" s="8">
        <f>SUMPRODUCT(SUMIFS(TaxableValuation[Taxable Other],TaxableValuation[Dist],$C290:$E290,TaxableValuation[Tif_NonTIF],$A$4))</f>
        <v>0</v>
      </c>
      <c r="R290" s="8">
        <f>SUMPRODUCT(SUMIFS(TaxableValuation[Taxable Gross],TaxableValuation[Dist],$C290:$E290,TaxableValuation[Tif_NonTIF],$A$4))</f>
        <v>8385768</v>
      </c>
      <c r="S290" s="8">
        <f>SUMPRODUCT(SUMIFS(TaxableValuation[Taxable Military Exempt],TaxableValuation[Dist],$C290:$E290,TaxableValuation[Tif_NonTIF],$A$4))</f>
        <v>12000</v>
      </c>
      <c r="T290" s="8">
        <f>SUMPRODUCT(SUMIFS(TaxableValuation[Taxable Homestead Exempt],TaxableValuation[Dist],$C290:$E290,TaxableValuation[Tif_NonTIF],$A$4))</f>
        <v>13000</v>
      </c>
      <c r="U290" s="8">
        <f>SUMPRODUCT(SUMIFS(TaxableValuation[Taxable Net],TaxableValuation[Dist],$C290:$E290,TaxableValuation[Tif_NonTIF],$A$4))</f>
        <v>8360768</v>
      </c>
      <c r="V290" s="8">
        <f>SUMPRODUCT(SUMIFS(TaxableValuation[Taxable Gas &amp; Elec Utilities],TaxableValuation[Dist],$C290:$E290,TaxableValuation[Tif_NonTIF],$A$4))</f>
        <v>0</v>
      </c>
      <c r="W290" s="8">
        <f t="shared" si="4"/>
        <v>8360768</v>
      </c>
    </row>
    <row r="291" spans="1:23" x14ac:dyDescent="0.25">
      <c r="A291">
        <f>'Assessed Non-TIF_Combined'!A291</f>
        <v>2026</v>
      </c>
      <c r="B291" t="str">
        <f>'Assessed Non-TIF_Combined'!B291</f>
        <v>07</v>
      </c>
      <c r="C291" t="str">
        <f>'Assessed Non-TIF_Combined'!C291</f>
        <v>1935</v>
      </c>
      <c r="D291" t="str">
        <f>'Assessed Non-TIF_Combined'!D291</f>
        <v/>
      </c>
      <c r="E291" t="str">
        <f>'Assessed Non-TIF_Combined'!E291</f>
        <v/>
      </c>
      <c r="F291" t="str">
        <f>'Assessed Non-TIF_Combined'!F291</f>
        <v>6536</v>
      </c>
      <c r="G291" t="str">
        <f>'Assessed Non-TIF_Combined'!G291</f>
        <v>Union</v>
      </c>
      <c r="H291" s="8">
        <f>SUMPRODUCT(SUMIFS(TaxableValuation[Taxable Residential],TaxableValuation[Dist],$C291:$E291,TaxableValuation[Tif_NonTIF],$A$4))</f>
        <v>10040434</v>
      </c>
      <c r="I291" s="8">
        <f>SUMPRODUCT(SUMIFS(TaxableValuation[Taxable Ag Land],TaxableValuation[Dist],$C291:$E291,TaxableValuation[Tif_NonTIF],$A$4))</f>
        <v>462944</v>
      </c>
      <c r="J291" s="8">
        <f>SUMPRODUCT(SUMIFS(TaxableValuation[Taxable Ag Building],TaxableValuation[Dist],$C291:$E291,TaxableValuation[Tif_NonTIF],$A$4))</f>
        <v>0</v>
      </c>
      <c r="K291" s="8">
        <f>SUMPRODUCT(SUMIFS(TaxableValuation[Taxable Commercial],TaxableValuation[Dist],$C291:$E291,TaxableValuation[Tif_NonTIF],$A$4))</f>
        <v>588389</v>
      </c>
      <c r="L291" s="8">
        <f>SUMPRODUCT(SUMIFS(TaxableValuation[Taxable Industrial],TaxableValuation[Dist],$C291:$E291,TaxableValuation[Tif_NonTIF],$A$4))</f>
        <v>5577</v>
      </c>
      <c r="M291" s="8">
        <f>SUMPRODUCT(SUMIFS(TaxableValuation[Taxable Reserved],TaxableValuation[Dist],$C291:$E291,TaxableValuation[Tif_NonTIF],$A$4))</f>
        <v>0</v>
      </c>
      <c r="N291" s="8">
        <f>SUMPRODUCT(SUMIFS(TaxableValuation[Taxable Reserved2],TaxableValuation[Dist],$C291:$E291,TaxableValuation[Tif_NonTIF],$A$4))</f>
        <v>0</v>
      </c>
      <c r="O291" s="8">
        <f>SUMPRODUCT(SUMIFS(TaxableValuation[Taxable Railroads],TaxableValuation[Dist],$C291:$E291,TaxableValuation[Tif_NonTIF],$A$4))</f>
        <v>0</v>
      </c>
      <c r="P291" s="8">
        <f>SUMPRODUCT(SUMIFS(TaxableValuation[Taxable Utilities],TaxableValuation[Dist],$C291:$E291,TaxableValuation[Tif_NonTIF],$A$4))</f>
        <v>0</v>
      </c>
      <c r="Q291" s="8">
        <f>SUMPRODUCT(SUMIFS(TaxableValuation[Taxable Other],TaxableValuation[Dist],$C291:$E291,TaxableValuation[Tif_NonTIF],$A$4))</f>
        <v>0</v>
      </c>
      <c r="R291" s="8">
        <f>SUMPRODUCT(SUMIFS(TaxableValuation[Taxable Gross],TaxableValuation[Dist],$C291:$E291,TaxableValuation[Tif_NonTIF],$A$4))</f>
        <v>11097344</v>
      </c>
      <c r="S291" s="8">
        <f>SUMPRODUCT(SUMIFS(TaxableValuation[Taxable Military Exempt],TaxableValuation[Dist],$C291:$E291,TaxableValuation[Tif_NonTIF],$A$4))</f>
        <v>20000</v>
      </c>
      <c r="T291" s="8">
        <f>SUMPRODUCT(SUMIFS(TaxableValuation[Taxable Homestead Exempt],TaxableValuation[Dist],$C291:$E291,TaxableValuation[Tif_NonTIF],$A$4))</f>
        <v>39000</v>
      </c>
      <c r="U291" s="8">
        <f>SUMPRODUCT(SUMIFS(TaxableValuation[Taxable Net],TaxableValuation[Dist],$C291:$E291,TaxableValuation[Tif_NonTIF],$A$4))</f>
        <v>11038344</v>
      </c>
      <c r="V291" s="8">
        <f>SUMPRODUCT(SUMIFS(TaxableValuation[Taxable Gas &amp; Elec Utilities],TaxableValuation[Dist],$C291:$E291,TaxableValuation[Tif_NonTIF],$A$4))</f>
        <v>0</v>
      </c>
      <c r="W291" s="8">
        <f t="shared" si="4"/>
        <v>11038344</v>
      </c>
    </row>
    <row r="292" spans="1:23" x14ac:dyDescent="0.25">
      <c r="A292">
        <f>'Assessed Non-TIF_Combined'!A292</f>
        <v>2026</v>
      </c>
      <c r="B292" t="str">
        <f>'Assessed Non-TIF_Combined'!B292</f>
        <v>11</v>
      </c>
      <c r="C292" t="str">
        <f>'Assessed Non-TIF_Combined'!C292</f>
        <v>6561</v>
      </c>
      <c r="D292" t="str">
        <f>'Assessed Non-TIF_Combined'!D292</f>
        <v/>
      </c>
      <c r="E292" t="str">
        <f>'Assessed Non-TIF_Combined'!E292</f>
        <v/>
      </c>
      <c r="F292" t="str">
        <f>'Assessed Non-TIF_Combined'!F292</f>
        <v>6561</v>
      </c>
      <c r="G292" t="str">
        <f>'Assessed Non-TIF_Combined'!G292</f>
        <v>United</v>
      </c>
      <c r="H292" s="8">
        <f>SUMPRODUCT(SUMIFS(TaxableValuation[Taxable Residential],TaxableValuation[Dist],$C292:$E292,TaxableValuation[Tif_NonTIF],$A$4))</f>
        <v>2825950</v>
      </c>
      <c r="I292" s="8">
        <f>SUMPRODUCT(SUMIFS(TaxableValuation[Taxable Ag Land],TaxableValuation[Dist],$C292:$E292,TaxableValuation[Tif_NonTIF],$A$4))</f>
        <v>2063336</v>
      </c>
      <c r="J292" s="8">
        <f>SUMPRODUCT(SUMIFS(TaxableValuation[Taxable Ag Building],TaxableValuation[Dist],$C292:$E292,TaxableValuation[Tif_NonTIF],$A$4))</f>
        <v>75414</v>
      </c>
      <c r="K292" s="8">
        <f>SUMPRODUCT(SUMIFS(TaxableValuation[Taxable Commercial],TaxableValuation[Dist],$C292:$E292,TaxableValuation[Tif_NonTIF],$A$4))</f>
        <v>13955226</v>
      </c>
      <c r="L292" s="8">
        <f>SUMPRODUCT(SUMIFS(TaxableValuation[Taxable Industrial],TaxableValuation[Dist],$C292:$E292,TaxableValuation[Tif_NonTIF],$A$4))</f>
        <v>16109904</v>
      </c>
      <c r="M292" s="8">
        <f>SUMPRODUCT(SUMIFS(TaxableValuation[Taxable Reserved],TaxableValuation[Dist],$C292:$E292,TaxableValuation[Tif_NonTIF],$A$4))</f>
        <v>0</v>
      </c>
      <c r="N292" s="8">
        <f>SUMPRODUCT(SUMIFS(TaxableValuation[Taxable Reserved2],TaxableValuation[Dist],$C292:$E292,TaxableValuation[Tif_NonTIF],$A$4))</f>
        <v>0</v>
      </c>
      <c r="O292" s="8">
        <f>SUMPRODUCT(SUMIFS(TaxableValuation[Taxable Railroads],TaxableValuation[Dist],$C292:$E292,TaxableValuation[Tif_NonTIF],$A$4))</f>
        <v>0</v>
      </c>
      <c r="P292" s="8">
        <f>SUMPRODUCT(SUMIFS(TaxableValuation[Taxable Utilities],TaxableValuation[Dist],$C292:$E292,TaxableValuation[Tif_NonTIF],$A$4))</f>
        <v>0</v>
      </c>
      <c r="Q292" s="8">
        <f>SUMPRODUCT(SUMIFS(TaxableValuation[Taxable Other],TaxableValuation[Dist],$C292:$E292,TaxableValuation[Tif_NonTIF],$A$4))</f>
        <v>0</v>
      </c>
      <c r="R292" s="8">
        <f>SUMPRODUCT(SUMIFS(TaxableValuation[Taxable Gross],TaxableValuation[Dist],$C292:$E292,TaxableValuation[Tif_NonTIF],$A$4))</f>
        <v>35029830</v>
      </c>
      <c r="S292" s="8">
        <f>SUMPRODUCT(SUMIFS(TaxableValuation[Taxable Military Exempt],TaxableValuation[Dist],$C292:$E292,TaxableValuation[Tif_NonTIF],$A$4))</f>
        <v>28000</v>
      </c>
      <c r="T292" s="8">
        <f>SUMPRODUCT(SUMIFS(TaxableValuation[Taxable Homestead Exempt],TaxableValuation[Dist],$C292:$E292,TaxableValuation[Tif_NonTIF],$A$4))</f>
        <v>97500</v>
      </c>
      <c r="U292" s="8">
        <f>SUMPRODUCT(SUMIFS(TaxableValuation[Taxable Net],TaxableValuation[Dist],$C292:$E292,TaxableValuation[Tif_NonTIF],$A$4))</f>
        <v>34904330</v>
      </c>
      <c r="V292" s="8">
        <f>SUMPRODUCT(SUMIFS(TaxableValuation[Taxable Gas &amp; Elec Utilities],TaxableValuation[Dist],$C292:$E292,TaxableValuation[Tif_NonTIF],$A$4))</f>
        <v>0</v>
      </c>
      <c r="W292" s="8">
        <f t="shared" si="4"/>
        <v>34904330</v>
      </c>
    </row>
    <row r="293" spans="1:23" x14ac:dyDescent="0.25">
      <c r="A293">
        <f>'Assessed Non-TIF_Combined'!A293</f>
        <v>2026</v>
      </c>
      <c r="B293" t="str">
        <f>'Assessed Non-TIF_Combined'!B293</f>
        <v>11</v>
      </c>
      <c r="C293" t="str">
        <f>'Assessed Non-TIF_Combined'!C293</f>
        <v>6579</v>
      </c>
      <c r="D293" t="str">
        <f>'Assessed Non-TIF_Combined'!D293</f>
        <v/>
      </c>
      <c r="E293" t="str">
        <f>'Assessed Non-TIF_Combined'!E293</f>
        <v/>
      </c>
      <c r="F293" t="str">
        <f>'Assessed Non-TIF_Combined'!F293</f>
        <v>6579</v>
      </c>
      <c r="G293" t="str">
        <f>'Assessed Non-TIF_Combined'!G293</f>
        <v>Urbandale</v>
      </c>
      <c r="H293" s="8">
        <f>SUMPRODUCT(SUMIFS(TaxableValuation[Taxable Residential],TaxableValuation[Dist],$C293:$E293,TaxableValuation[Tif_NonTIF],$A$4))</f>
        <v>8265240</v>
      </c>
      <c r="I293" s="8">
        <f>SUMPRODUCT(SUMIFS(TaxableValuation[Taxable Ag Land],TaxableValuation[Dist],$C293:$E293,TaxableValuation[Tif_NonTIF],$A$4))</f>
        <v>0</v>
      </c>
      <c r="J293" s="8">
        <f>SUMPRODUCT(SUMIFS(TaxableValuation[Taxable Ag Building],TaxableValuation[Dist],$C293:$E293,TaxableValuation[Tif_NonTIF],$A$4))</f>
        <v>0</v>
      </c>
      <c r="K293" s="8">
        <f>SUMPRODUCT(SUMIFS(TaxableValuation[Taxable Commercial],TaxableValuation[Dist],$C293:$E293,TaxableValuation[Tif_NonTIF],$A$4))</f>
        <v>146822540</v>
      </c>
      <c r="L293" s="8">
        <f>SUMPRODUCT(SUMIFS(TaxableValuation[Taxable Industrial],TaxableValuation[Dist],$C293:$E293,TaxableValuation[Tif_NonTIF],$A$4))</f>
        <v>6222876</v>
      </c>
      <c r="M293" s="8">
        <f>SUMPRODUCT(SUMIFS(TaxableValuation[Taxable Reserved],TaxableValuation[Dist],$C293:$E293,TaxableValuation[Tif_NonTIF],$A$4))</f>
        <v>0</v>
      </c>
      <c r="N293" s="8">
        <f>SUMPRODUCT(SUMIFS(TaxableValuation[Taxable Reserved2],TaxableValuation[Dist],$C293:$E293,TaxableValuation[Tif_NonTIF],$A$4))</f>
        <v>0</v>
      </c>
      <c r="O293" s="8">
        <f>SUMPRODUCT(SUMIFS(TaxableValuation[Taxable Railroads],TaxableValuation[Dist],$C293:$E293,TaxableValuation[Tif_NonTIF],$A$4))</f>
        <v>0</v>
      </c>
      <c r="P293" s="8">
        <f>SUMPRODUCT(SUMIFS(TaxableValuation[Taxable Utilities],TaxableValuation[Dist],$C293:$E293,TaxableValuation[Tif_NonTIF],$A$4))</f>
        <v>0</v>
      </c>
      <c r="Q293" s="8">
        <f>SUMPRODUCT(SUMIFS(TaxableValuation[Taxable Other],TaxableValuation[Dist],$C293:$E293,TaxableValuation[Tif_NonTIF],$A$4))</f>
        <v>0</v>
      </c>
      <c r="R293" s="8">
        <f>SUMPRODUCT(SUMIFS(TaxableValuation[Taxable Gross],TaxableValuation[Dist],$C293:$E293,TaxableValuation[Tif_NonTIF],$A$4))</f>
        <v>161310656</v>
      </c>
      <c r="S293" s="8">
        <f>SUMPRODUCT(SUMIFS(TaxableValuation[Taxable Military Exempt],TaxableValuation[Dist],$C293:$E293,TaxableValuation[Tif_NonTIF],$A$4))</f>
        <v>0</v>
      </c>
      <c r="T293" s="8">
        <f>SUMPRODUCT(SUMIFS(TaxableValuation[Taxable Homestead Exempt],TaxableValuation[Dist],$C293:$E293,TaxableValuation[Tif_NonTIF],$A$4))</f>
        <v>0</v>
      </c>
      <c r="U293" s="8">
        <f>SUMPRODUCT(SUMIFS(TaxableValuation[Taxable Net],TaxableValuation[Dist],$C293:$E293,TaxableValuation[Tif_NonTIF],$A$4))</f>
        <v>161310656</v>
      </c>
      <c r="V293" s="8">
        <f>SUMPRODUCT(SUMIFS(TaxableValuation[Taxable Gas &amp; Elec Utilities],TaxableValuation[Dist],$C293:$E293,TaxableValuation[Tif_NonTIF],$A$4))</f>
        <v>0</v>
      </c>
      <c r="W293" s="8">
        <f t="shared" si="4"/>
        <v>161310656</v>
      </c>
    </row>
    <row r="294" spans="1:23" x14ac:dyDescent="0.25">
      <c r="A294">
        <f>'Assessed Non-TIF_Combined'!A294</f>
        <v>2026</v>
      </c>
      <c r="B294" t="str">
        <f>'Assessed Non-TIF_Combined'!B294</f>
        <v>15</v>
      </c>
      <c r="C294" t="str">
        <f>'Assessed Non-TIF_Combined'!C294</f>
        <v>6592</v>
      </c>
      <c r="D294" t="str">
        <f>'Assessed Non-TIF_Combined'!D294</f>
        <v/>
      </c>
      <c r="E294" t="str">
        <f>'Assessed Non-TIF_Combined'!E294</f>
        <v/>
      </c>
      <c r="F294" t="str">
        <f>'Assessed Non-TIF_Combined'!F294</f>
        <v>6592</v>
      </c>
      <c r="G294" t="str">
        <f>'Assessed Non-TIF_Combined'!G294</f>
        <v>Van Buren County</v>
      </c>
      <c r="H294" s="8">
        <f>SUMPRODUCT(SUMIFS(TaxableValuation[Taxable Residential],TaxableValuation[Dist],$C294:$E294,TaxableValuation[Tif_NonTIF],$A$4))</f>
        <v>0</v>
      </c>
      <c r="I294" s="8">
        <f>SUMPRODUCT(SUMIFS(TaxableValuation[Taxable Ag Land],TaxableValuation[Dist],$C294:$E294,TaxableValuation[Tif_NonTIF],$A$4))</f>
        <v>0</v>
      </c>
      <c r="J294" s="8">
        <f>SUMPRODUCT(SUMIFS(TaxableValuation[Taxable Ag Building],TaxableValuation[Dist],$C294:$E294,TaxableValuation[Tif_NonTIF],$A$4))</f>
        <v>0</v>
      </c>
      <c r="K294" s="8">
        <f>SUMPRODUCT(SUMIFS(TaxableValuation[Taxable Commercial],TaxableValuation[Dist],$C294:$E294,TaxableValuation[Tif_NonTIF],$A$4))</f>
        <v>0</v>
      </c>
      <c r="L294" s="8">
        <f>SUMPRODUCT(SUMIFS(TaxableValuation[Taxable Industrial],TaxableValuation[Dist],$C294:$E294,TaxableValuation[Tif_NonTIF],$A$4))</f>
        <v>0</v>
      </c>
      <c r="M294" s="8">
        <f>SUMPRODUCT(SUMIFS(TaxableValuation[Taxable Reserved],TaxableValuation[Dist],$C294:$E294,TaxableValuation[Tif_NonTIF],$A$4))</f>
        <v>0</v>
      </c>
      <c r="N294" s="8">
        <f>SUMPRODUCT(SUMIFS(TaxableValuation[Taxable Reserved2],TaxableValuation[Dist],$C294:$E294,TaxableValuation[Tif_NonTIF],$A$4))</f>
        <v>0</v>
      </c>
      <c r="O294" s="8">
        <f>SUMPRODUCT(SUMIFS(TaxableValuation[Taxable Railroads],TaxableValuation[Dist],$C294:$E294,TaxableValuation[Tif_NonTIF],$A$4))</f>
        <v>0</v>
      </c>
      <c r="P294" s="8">
        <f>SUMPRODUCT(SUMIFS(TaxableValuation[Taxable Utilities],TaxableValuation[Dist],$C294:$E294,TaxableValuation[Tif_NonTIF],$A$4))</f>
        <v>0</v>
      </c>
      <c r="Q294" s="8">
        <f>SUMPRODUCT(SUMIFS(TaxableValuation[Taxable Other],TaxableValuation[Dist],$C294:$E294,TaxableValuation[Tif_NonTIF],$A$4))</f>
        <v>0</v>
      </c>
      <c r="R294" s="8">
        <f>SUMPRODUCT(SUMIFS(TaxableValuation[Taxable Gross],TaxableValuation[Dist],$C294:$E294,TaxableValuation[Tif_NonTIF],$A$4))</f>
        <v>0</v>
      </c>
      <c r="S294" s="8">
        <f>SUMPRODUCT(SUMIFS(TaxableValuation[Taxable Military Exempt],TaxableValuation[Dist],$C294:$E294,TaxableValuation[Tif_NonTIF],$A$4))</f>
        <v>0</v>
      </c>
      <c r="T294" s="8">
        <f>SUMPRODUCT(SUMIFS(TaxableValuation[Taxable Homestead Exempt],TaxableValuation[Dist],$C294:$E294,TaxableValuation[Tif_NonTIF],$A$4))</f>
        <v>0</v>
      </c>
      <c r="U294" s="8">
        <f>SUMPRODUCT(SUMIFS(TaxableValuation[Taxable Net],TaxableValuation[Dist],$C294:$E294,TaxableValuation[Tif_NonTIF],$A$4))</f>
        <v>0</v>
      </c>
      <c r="V294" s="8">
        <f>SUMPRODUCT(SUMIFS(TaxableValuation[Taxable Gas &amp; Elec Utilities],TaxableValuation[Dist],$C294:$E294,TaxableValuation[Tif_NonTIF],$A$4))</f>
        <v>0</v>
      </c>
      <c r="W294" s="8">
        <f t="shared" si="4"/>
        <v>0</v>
      </c>
    </row>
    <row r="295" spans="1:23" x14ac:dyDescent="0.25">
      <c r="A295">
        <f>'Assessed Non-TIF_Combined'!A295</f>
        <v>2026</v>
      </c>
      <c r="B295" t="str">
        <f>'Assessed Non-TIF_Combined'!B295</f>
        <v>11</v>
      </c>
      <c r="C295" t="str">
        <f>'Assessed Non-TIF_Combined'!C295</f>
        <v>6615</v>
      </c>
      <c r="D295" t="str">
        <f>'Assessed Non-TIF_Combined'!D295</f>
        <v/>
      </c>
      <c r="E295" t="str">
        <f>'Assessed Non-TIF_Combined'!E295</f>
        <v/>
      </c>
      <c r="F295" t="str">
        <f>'Assessed Non-TIF_Combined'!F295</f>
        <v>6615</v>
      </c>
      <c r="G295" t="str">
        <f>'Assessed Non-TIF_Combined'!G295</f>
        <v>Van Meter</v>
      </c>
      <c r="H295" s="8">
        <f>SUMPRODUCT(SUMIFS(TaxableValuation[Taxable Residential],TaxableValuation[Dist],$C295:$E295,TaxableValuation[Tif_NonTIF],$A$4))</f>
        <v>13233697</v>
      </c>
      <c r="I295" s="8">
        <f>SUMPRODUCT(SUMIFS(TaxableValuation[Taxable Ag Land],TaxableValuation[Dist],$C295:$E295,TaxableValuation[Tif_NonTIF],$A$4))</f>
        <v>0</v>
      </c>
      <c r="J295" s="8">
        <f>SUMPRODUCT(SUMIFS(TaxableValuation[Taxable Ag Building],TaxableValuation[Dist],$C295:$E295,TaxableValuation[Tif_NonTIF],$A$4))</f>
        <v>0</v>
      </c>
      <c r="K295" s="8">
        <f>SUMPRODUCT(SUMIFS(TaxableValuation[Taxable Commercial],TaxableValuation[Dist],$C295:$E295,TaxableValuation[Tif_NonTIF],$A$4))</f>
        <v>6731849</v>
      </c>
      <c r="L295" s="8">
        <f>SUMPRODUCT(SUMIFS(TaxableValuation[Taxable Industrial],TaxableValuation[Dist],$C295:$E295,TaxableValuation[Tif_NonTIF],$A$4))</f>
        <v>0</v>
      </c>
      <c r="M295" s="8">
        <f>SUMPRODUCT(SUMIFS(TaxableValuation[Taxable Reserved],TaxableValuation[Dist],$C295:$E295,TaxableValuation[Tif_NonTIF],$A$4))</f>
        <v>0</v>
      </c>
      <c r="N295" s="8">
        <f>SUMPRODUCT(SUMIFS(TaxableValuation[Taxable Reserved2],TaxableValuation[Dist],$C295:$E295,TaxableValuation[Tif_NonTIF],$A$4))</f>
        <v>0</v>
      </c>
      <c r="O295" s="8">
        <f>SUMPRODUCT(SUMIFS(TaxableValuation[Taxable Railroads],TaxableValuation[Dist],$C295:$E295,TaxableValuation[Tif_NonTIF],$A$4))</f>
        <v>0</v>
      </c>
      <c r="P295" s="8">
        <f>SUMPRODUCT(SUMIFS(TaxableValuation[Taxable Utilities],TaxableValuation[Dist],$C295:$E295,TaxableValuation[Tif_NonTIF],$A$4))</f>
        <v>0</v>
      </c>
      <c r="Q295" s="8">
        <f>SUMPRODUCT(SUMIFS(TaxableValuation[Taxable Other],TaxableValuation[Dist],$C295:$E295,TaxableValuation[Tif_NonTIF],$A$4))</f>
        <v>0</v>
      </c>
      <c r="R295" s="8">
        <f>SUMPRODUCT(SUMIFS(TaxableValuation[Taxable Gross],TaxableValuation[Dist],$C295:$E295,TaxableValuation[Tif_NonTIF],$A$4))</f>
        <v>19965546</v>
      </c>
      <c r="S295" s="8">
        <f>SUMPRODUCT(SUMIFS(TaxableValuation[Taxable Military Exempt],TaxableValuation[Dist],$C295:$E295,TaxableValuation[Tif_NonTIF],$A$4))</f>
        <v>0</v>
      </c>
      <c r="T295" s="8">
        <f>SUMPRODUCT(SUMIFS(TaxableValuation[Taxable Homestead Exempt],TaxableValuation[Dist],$C295:$E295,TaxableValuation[Tif_NonTIF],$A$4))</f>
        <v>0</v>
      </c>
      <c r="U295" s="8">
        <f>SUMPRODUCT(SUMIFS(TaxableValuation[Taxable Net],TaxableValuation[Dist],$C295:$E295,TaxableValuation[Tif_NonTIF],$A$4))</f>
        <v>19965546</v>
      </c>
      <c r="V295" s="8">
        <f>SUMPRODUCT(SUMIFS(TaxableValuation[Taxable Gas &amp; Elec Utilities],TaxableValuation[Dist],$C295:$E295,TaxableValuation[Tif_NonTIF],$A$4))</f>
        <v>0</v>
      </c>
      <c r="W295" s="8">
        <f t="shared" si="4"/>
        <v>19965546</v>
      </c>
    </row>
    <row r="296" spans="1:23" x14ac:dyDescent="0.25">
      <c r="A296">
        <f>'Assessed Non-TIF_Combined'!A296</f>
        <v>2026</v>
      </c>
      <c r="B296" t="str">
        <f>'Assessed Non-TIF_Combined'!B296</f>
        <v>13</v>
      </c>
      <c r="C296" t="str">
        <f>'Assessed Non-TIF_Combined'!C296</f>
        <v>6651</v>
      </c>
      <c r="D296" t="str">
        <f>'Assessed Non-TIF_Combined'!D296</f>
        <v/>
      </c>
      <c r="E296" t="str">
        <f>'Assessed Non-TIF_Combined'!E296</f>
        <v/>
      </c>
      <c r="F296" t="str">
        <f>'Assessed Non-TIF_Combined'!F296</f>
        <v>6651</v>
      </c>
      <c r="G296" t="str">
        <f>'Assessed Non-TIF_Combined'!G296</f>
        <v>Villisca</v>
      </c>
      <c r="H296" s="8">
        <f>SUMPRODUCT(SUMIFS(TaxableValuation[Taxable Residential],TaxableValuation[Dist],$C296:$E296,TaxableValuation[Tif_NonTIF],$A$4))</f>
        <v>0</v>
      </c>
      <c r="I296" s="8">
        <f>SUMPRODUCT(SUMIFS(TaxableValuation[Taxable Ag Land],TaxableValuation[Dist],$C296:$E296,TaxableValuation[Tif_NonTIF],$A$4))</f>
        <v>0</v>
      </c>
      <c r="J296" s="8">
        <f>SUMPRODUCT(SUMIFS(TaxableValuation[Taxable Ag Building],TaxableValuation[Dist],$C296:$E296,TaxableValuation[Tif_NonTIF],$A$4))</f>
        <v>0</v>
      </c>
      <c r="K296" s="8">
        <f>SUMPRODUCT(SUMIFS(TaxableValuation[Taxable Commercial],TaxableValuation[Dist],$C296:$E296,TaxableValuation[Tif_NonTIF],$A$4))</f>
        <v>0</v>
      </c>
      <c r="L296" s="8">
        <f>SUMPRODUCT(SUMIFS(TaxableValuation[Taxable Industrial],TaxableValuation[Dist],$C296:$E296,TaxableValuation[Tif_NonTIF],$A$4))</f>
        <v>0</v>
      </c>
      <c r="M296" s="8">
        <f>SUMPRODUCT(SUMIFS(TaxableValuation[Taxable Reserved],TaxableValuation[Dist],$C296:$E296,TaxableValuation[Tif_NonTIF],$A$4))</f>
        <v>0</v>
      </c>
      <c r="N296" s="8">
        <f>SUMPRODUCT(SUMIFS(TaxableValuation[Taxable Reserved2],TaxableValuation[Dist],$C296:$E296,TaxableValuation[Tif_NonTIF],$A$4))</f>
        <v>0</v>
      </c>
      <c r="O296" s="8">
        <f>SUMPRODUCT(SUMIFS(TaxableValuation[Taxable Railroads],TaxableValuation[Dist],$C296:$E296,TaxableValuation[Tif_NonTIF],$A$4))</f>
        <v>0</v>
      </c>
      <c r="P296" s="8">
        <f>SUMPRODUCT(SUMIFS(TaxableValuation[Taxable Utilities],TaxableValuation[Dist],$C296:$E296,TaxableValuation[Tif_NonTIF],$A$4))</f>
        <v>0</v>
      </c>
      <c r="Q296" s="8">
        <f>SUMPRODUCT(SUMIFS(TaxableValuation[Taxable Other],TaxableValuation[Dist],$C296:$E296,TaxableValuation[Tif_NonTIF],$A$4))</f>
        <v>0</v>
      </c>
      <c r="R296" s="8">
        <f>SUMPRODUCT(SUMIFS(TaxableValuation[Taxable Gross],TaxableValuation[Dist],$C296:$E296,TaxableValuation[Tif_NonTIF],$A$4))</f>
        <v>0</v>
      </c>
      <c r="S296" s="8">
        <f>SUMPRODUCT(SUMIFS(TaxableValuation[Taxable Military Exempt],TaxableValuation[Dist],$C296:$E296,TaxableValuation[Tif_NonTIF],$A$4))</f>
        <v>0</v>
      </c>
      <c r="T296" s="8">
        <f>SUMPRODUCT(SUMIFS(TaxableValuation[Taxable Homestead Exempt],TaxableValuation[Dist],$C296:$E296,TaxableValuation[Tif_NonTIF],$A$4))</f>
        <v>0</v>
      </c>
      <c r="U296" s="8">
        <f>SUMPRODUCT(SUMIFS(TaxableValuation[Taxable Net],TaxableValuation[Dist],$C296:$E296,TaxableValuation[Tif_NonTIF],$A$4))</f>
        <v>0</v>
      </c>
      <c r="V296" s="8">
        <f>SUMPRODUCT(SUMIFS(TaxableValuation[Taxable Gas &amp; Elec Utilities],TaxableValuation[Dist],$C296:$E296,TaxableValuation[Tif_NonTIF],$A$4))</f>
        <v>0</v>
      </c>
      <c r="W296" s="8">
        <f t="shared" si="4"/>
        <v>0</v>
      </c>
    </row>
    <row r="297" spans="1:23" x14ac:dyDescent="0.25">
      <c r="A297">
        <f>'Assessed Non-TIF_Combined'!A297</f>
        <v>2026</v>
      </c>
      <c r="B297" t="str">
        <f>'Assessed Non-TIF_Combined'!B297</f>
        <v>10</v>
      </c>
      <c r="C297" t="str">
        <f>'Assessed Non-TIF_Combined'!C297</f>
        <v>6660</v>
      </c>
      <c r="D297" t="str">
        <f>'Assessed Non-TIF_Combined'!D297</f>
        <v/>
      </c>
      <c r="E297" t="str">
        <f>'Assessed Non-TIF_Combined'!E297</f>
        <v/>
      </c>
      <c r="F297" t="str">
        <f>'Assessed Non-TIF_Combined'!F297</f>
        <v>6660</v>
      </c>
      <c r="G297" t="str">
        <f>'Assessed Non-TIF_Combined'!G297</f>
        <v>Vinton-Shellsburg</v>
      </c>
      <c r="H297" s="8">
        <f>SUMPRODUCT(SUMIFS(TaxableValuation[Taxable Residential],TaxableValuation[Dist],$C297:$E297,TaxableValuation[Tif_NonTIF],$A$4))</f>
        <v>6389290</v>
      </c>
      <c r="I297" s="8">
        <f>SUMPRODUCT(SUMIFS(TaxableValuation[Taxable Ag Land],TaxableValuation[Dist],$C297:$E297,TaxableValuation[Tif_NonTIF],$A$4))</f>
        <v>56650</v>
      </c>
      <c r="J297" s="8">
        <f>SUMPRODUCT(SUMIFS(TaxableValuation[Taxable Ag Building],TaxableValuation[Dist],$C297:$E297,TaxableValuation[Tif_NonTIF],$A$4))</f>
        <v>0</v>
      </c>
      <c r="K297" s="8">
        <f>SUMPRODUCT(SUMIFS(TaxableValuation[Taxable Commercial],TaxableValuation[Dist],$C297:$E297,TaxableValuation[Tif_NonTIF],$A$4))</f>
        <v>96715</v>
      </c>
      <c r="L297" s="8">
        <f>SUMPRODUCT(SUMIFS(TaxableValuation[Taxable Industrial],TaxableValuation[Dist],$C297:$E297,TaxableValuation[Tif_NonTIF],$A$4))</f>
        <v>0</v>
      </c>
      <c r="M297" s="8">
        <f>SUMPRODUCT(SUMIFS(TaxableValuation[Taxable Reserved],TaxableValuation[Dist],$C297:$E297,TaxableValuation[Tif_NonTIF],$A$4))</f>
        <v>0</v>
      </c>
      <c r="N297" s="8">
        <f>SUMPRODUCT(SUMIFS(TaxableValuation[Taxable Reserved2],TaxableValuation[Dist],$C297:$E297,TaxableValuation[Tif_NonTIF],$A$4))</f>
        <v>0</v>
      </c>
      <c r="O297" s="8">
        <f>SUMPRODUCT(SUMIFS(TaxableValuation[Taxable Railroads],TaxableValuation[Dist],$C297:$E297,TaxableValuation[Tif_NonTIF],$A$4))</f>
        <v>0</v>
      </c>
      <c r="P297" s="8">
        <f>SUMPRODUCT(SUMIFS(TaxableValuation[Taxable Utilities],TaxableValuation[Dist],$C297:$E297,TaxableValuation[Tif_NonTIF],$A$4))</f>
        <v>0</v>
      </c>
      <c r="Q297" s="8">
        <f>SUMPRODUCT(SUMIFS(TaxableValuation[Taxable Other],TaxableValuation[Dist],$C297:$E297,TaxableValuation[Tif_NonTIF],$A$4))</f>
        <v>0</v>
      </c>
      <c r="R297" s="8">
        <f>SUMPRODUCT(SUMIFS(TaxableValuation[Taxable Gross],TaxableValuation[Dist],$C297:$E297,TaxableValuation[Tif_NonTIF],$A$4))</f>
        <v>6542655</v>
      </c>
      <c r="S297" s="8">
        <f>SUMPRODUCT(SUMIFS(TaxableValuation[Taxable Military Exempt],TaxableValuation[Dist],$C297:$E297,TaxableValuation[Tif_NonTIF],$A$4))</f>
        <v>8000</v>
      </c>
      <c r="T297" s="8">
        <f>SUMPRODUCT(SUMIFS(TaxableValuation[Taxable Homestead Exempt],TaxableValuation[Dist],$C297:$E297,TaxableValuation[Tif_NonTIF],$A$4))</f>
        <v>32500</v>
      </c>
      <c r="U297" s="8">
        <f>SUMPRODUCT(SUMIFS(TaxableValuation[Taxable Net],TaxableValuation[Dist],$C297:$E297,TaxableValuation[Tif_NonTIF],$A$4))</f>
        <v>6502155</v>
      </c>
      <c r="V297" s="8">
        <f>SUMPRODUCT(SUMIFS(TaxableValuation[Taxable Gas &amp; Elec Utilities],TaxableValuation[Dist],$C297:$E297,TaxableValuation[Tif_NonTIF],$A$4))</f>
        <v>0</v>
      </c>
      <c r="W297" s="8">
        <f t="shared" si="4"/>
        <v>6502155</v>
      </c>
    </row>
    <row r="298" spans="1:23" x14ac:dyDescent="0.25">
      <c r="A298">
        <f>'Assessed Non-TIF_Combined'!A298</f>
        <v>2026</v>
      </c>
      <c r="B298" t="str">
        <f>'Assessed Non-TIF_Combined'!B298</f>
        <v>15</v>
      </c>
      <c r="C298" t="str">
        <f>'Assessed Non-TIF_Combined'!C298</f>
        <v>6700</v>
      </c>
      <c r="D298" t="str">
        <f>'Assessed Non-TIF_Combined'!D298</f>
        <v/>
      </c>
      <c r="E298" t="str">
        <f>'Assessed Non-TIF_Combined'!E298</f>
        <v/>
      </c>
      <c r="F298" t="str">
        <f>'Assessed Non-TIF_Combined'!F298</f>
        <v>6700</v>
      </c>
      <c r="G298" t="str">
        <f>'Assessed Non-TIF_Combined'!G298</f>
        <v>Waco</v>
      </c>
      <c r="H298" s="8">
        <f>SUMPRODUCT(SUMIFS(TaxableValuation[Taxable Residential],TaxableValuation[Dist],$C298:$E298,TaxableValuation[Tif_NonTIF],$A$4))</f>
        <v>3929246</v>
      </c>
      <c r="I298" s="8">
        <f>SUMPRODUCT(SUMIFS(TaxableValuation[Taxable Ag Land],TaxableValuation[Dist],$C298:$E298,TaxableValuation[Tif_NonTIF],$A$4))</f>
        <v>0</v>
      </c>
      <c r="J298" s="8">
        <f>SUMPRODUCT(SUMIFS(TaxableValuation[Taxable Ag Building],TaxableValuation[Dist],$C298:$E298,TaxableValuation[Tif_NonTIF],$A$4))</f>
        <v>0</v>
      </c>
      <c r="K298" s="8">
        <f>SUMPRODUCT(SUMIFS(TaxableValuation[Taxable Commercial],TaxableValuation[Dist],$C298:$E298,TaxableValuation[Tif_NonTIF],$A$4))</f>
        <v>0</v>
      </c>
      <c r="L298" s="8">
        <f>SUMPRODUCT(SUMIFS(TaxableValuation[Taxable Industrial],TaxableValuation[Dist],$C298:$E298,TaxableValuation[Tif_NonTIF],$A$4))</f>
        <v>0</v>
      </c>
      <c r="M298" s="8">
        <f>SUMPRODUCT(SUMIFS(TaxableValuation[Taxable Reserved],TaxableValuation[Dist],$C298:$E298,TaxableValuation[Tif_NonTIF],$A$4))</f>
        <v>0</v>
      </c>
      <c r="N298" s="8">
        <f>SUMPRODUCT(SUMIFS(TaxableValuation[Taxable Reserved2],TaxableValuation[Dist],$C298:$E298,TaxableValuation[Tif_NonTIF],$A$4))</f>
        <v>0</v>
      </c>
      <c r="O298" s="8">
        <f>SUMPRODUCT(SUMIFS(TaxableValuation[Taxable Railroads],TaxableValuation[Dist],$C298:$E298,TaxableValuation[Tif_NonTIF],$A$4))</f>
        <v>0</v>
      </c>
      <c r="P298" s="8">
        <f>SUMPRODUCT(SUMIFS(TaxableValuation[Taxable Utilities],TaxableValuation[Dist],$C298:$E298,TaxableValuation[Tif_NonTIF],$A$4))</f>
        <v>0</v>
      </c>
      <c r="Q298" s="8">
        <f>SUMPRODUCT(SUMIFS(TaxableValuation[Taxable Other],TaxableValuation[Dist],$C298:$E298,TaxableValuation[Tif_NonTIF],$A$4))</f>
        <v>0</v>
      </c>
      <c r="R298" s="8">
        <f>SUMPRODUCT(SUMIFS(TaxableValuation[Taxable Gross],TaxableValuation[Dist],$C298:$E298,TaxableValuation[Tif_NonTIF],$A$4))</f>
        <v>3929246</v>
      </c>
      <c r="S298" s="8">
        <f>SUMPRODUCT(SUMIFS(TaxableValuation[Taxable Military Exempt],TaxableValuation[Dist],$C298:$E298,TaxableValuation[Tif_NonTIF],$A$4))</f>
        <v>0</v>
      </c>
      <c r="T298" s="8">
        <f>SUMPRODUCT(SUMIFS(TaxableValuation[Taxable Homestead Exempt],TaxableValuation[Dist],$C298:$E298,TaxableValuation[Tif_NonTIF],$A$4))</f>
        <v>0</v>
      </c>
      <c r="U298" s="8">
        <f>SUMPRODUCT(SUMIFS(TaxableValuation[Taxable Net],TaxableValuation[Dist],$C298:$E298,TaxableValuation[Tif_NonTIF],$A$4))</f>
        <v>3929246</v>
      </c>
      <c r="V298" s="8">
        <f>SUMPRODUCT(SUMIFS(TaxableValuation[Taxable Gas &amp; Elec Utilities],TaxableValuation[Dist],$C298:$E298,TaxableValuation[Tif_NonTIF],$A$4))</f>
        <v>0</v>
      </c>
      <c r="W298" s="8">
        <f t="shared" si="4"/>
        <v>3929246</v>
      </c>
    </row>
    <row r="299" spans="1:23" x14ac:dyDescent="0.25">
      <c r="A299">
        <f>'Assessed Non-TIF_Combined'!A299</f>
        <v>2026</v>
      </c>
      <c r="B299" t="str">
        <f>'Assessed Non-TIF_Combined'!B299</f>
        <v>15</v>
      </c>
      <c r="C299" t="str">
        <f>'Assessed Non-TIF_Combined'!C299</f>
        <v>6759</v>
      </c>
      <c r="D299" t="str">
        <f>'Assessed Non-TIF_Combined'!D299</f>
        <v/>
      </c>
      <c r="E299" t="str">
        <f>'Assessed Non-TIF_Combined'!E299</f>
        <v/>
      </c>
      <c r="F299" t="str">
        <f>'Assessed Non-TIF_Combined'!F299</f>
        <v>6759</v>
      </c>
      <c r="G299" t="str">
        <f>'Assessed Non-TIF_Combined'!G299</f>
        <v>Wapello</v>
      </c>
      <c r="H299" s="8">
        <f>SUMPRODUCT(SUMIFS(TaxableValuation[Taxable Residential],TaxableValuation[Dist],$C299:$E299,TaxableValuation[Tif_NonTIF],$A$4))</f>
        <v>0</v>
      </c>
      <c r="I299" s="8">
        <f>SUMPRODUCT(SUMIFS(TaxableValuation[Taxable Ag Land],TaxableValuation[Dist],$C299:$E299,TaxableValuation[Tif_NonTIF],$A$4))</f>
        <v>0</v>
      </c>
      <c r="J299" s="8">
        <f>SUMPRODUCT(SUMIFS(TaxableValuation[Taxable Ag Building],TaxableValuation[Dist],$C299:$E299,TaxableValuation[Tif_NonTIF],$A$4))</f>
        <v>0</v>
      </c>
      <c r="K299" s="8">
        <f>SUMPRODUCT(SUMIFS(TaxableValuation[Taxable Commercial],TaxableValuation[Dist],$C299:$E299,TaxableValuation[Tif_NonTIF],$A$4))</f>
        <v>644164</v>
      </c>
      <c r="L299" s="8">
        <f>SUMPRODUCT(SUMIFS(TaxableValuation[Taxable Industrial],TaxableValuation[Dist],$C299:$E299,TaxableValuation[Tif_NonTIF],$A$4))</f>
        <v>0</v>
      </c>
      <c r="M299" s="8">
        <f>SUMPRODUCT(SUMIFS(TaxableValuation[Taxable Reserved],TaxableValuation[Dist],$C299:$E299,TaxableValuation[Tif_NonTIF],$A$4))</f>
        <v>0</v>
      </c>
      <c r="N299" s="8">
        <f>SUMPRODUCT(SUMIFS(TaxableValuation[Taxable Reserved2],TaxableValuation[Dist],$C299:$E299,TaxableValuation[Tif_NonTIF],$A$4))</f>
        <v>0</v>
      </c>
      <c r="O299" s="8">
        <f>SUMPRODUCT(SUMIFS(TaxableValuation[Taxable Railroads],TaxableValuation[Dist],$C299:$E299,TaxableValuation[Tif_NonTIF],$A$4))</f>
        <v>0</v>
      </c>
      <c r="P299" s="8">
        <f>SUMPRODUCT(SUMIFS(TaxableValuation[Taxable Utilities],TaxableValuation[Dist],$C299:$E299,TaxableValuation[Tif_NonTIF],$A$4))</f>
        <v>0</v>
      </c>
      <c r="Q299" s="8">
        <f>SUMPRODUCT(SUMIFS(TaxableValuation[Taxable Other],TaxableValuation[Dist],$C299:$E299,TaxableValuation[Tif_NonTIF],$A$4))</f>
        <v>0</v>
      </c>
      <c r="R299" s="8">
        <f>SUMPRODUCT(SUMIFS(TaxableValuation[Taxable Gross],TaxableValuation[Dist],$C299:$E299,TaxableValuation[Tif_NonTIF],$A$4))</f>
        <v>644164</v>
      </c>
      <c r="S299" s="8">
        <f>SUMPRODUCT(SUMIFS(TaxableValuation[Taxable Military Exempt],TaxableValuation[Dist],$C299:$E299,TaxableValuation[Tif_NonTIF],$A$4))</f>
        <v>0</v>
      </c>
      <c r="T299" s="8">
        <f>SUMPRODUCT(SUMIFS(TaxableValuation[Taxable Homestead Exempt],TaxableValuation[Dist],$C299:$E299,TaxableValuation[Tif_NonTIF],$A$4))</f>
        <v>0</v>
      </c>
      <c r="U299" s="8">
        <f>SUMPRODUCT(SUMIFS(TaxableValuation[Taxable Net],TaxableValuation[Dist],$C299:$E299,TaxableValuation[Tif_NonTIF],$A$4))</f>
        <v>644164</v>
      </c>
      <c r="V299" s="8">
        <f>SUMPRODUCT(SUMIFS(TaxableValuation[Taxable Gas &amp; Elec Utilities],TaxableValuation[Dist],$C299:$E299,TaxableValuation[Tif_NonTIF],$A$4))</f>
        <v>0</v>
      </c>
      <c r="W299" s="8">
        <f t="shared" si="4"/>
        <v>644164</v>
      </c>
    </row>
    <row r="300" spans="1:23" x14ac:dyDescent="0.25">
      <c r="A300">
        <f>'Assessed Non-TIF_Combined'!A300</f>
        <v>2026</v>
      </c>
      <c r="B300" t="str">
        <f>'Assessed Non-TIF_Combined'!B300</f>
        <v>07</v>
      </c>
      <c r="C300" t="str">
        <f>'Assessed Non-TIF_Combined'!C300</f>
        <v>6762</v>
      </c>
      <c r="D300" t="str">
        <f>'Assessed Non-TIF_Combined'!D300</f>
        <v/>
      </c>
      <c r="E300" t="str">
        <f>'Assessed Non-TIF_Combined'!E300</f>
        <v/>
      </c>
      <c r="F300" t="str">
        <f>'Assessed Non-TIF_Combined'!F300</f>
        <v>6762</v>
      </c>
      <c r="G300" t="str">
        <f>'Assessed Non-TIF_Combined'!G300</f>
        <v>Wapsie Valley</v>
      </c>
      <c r="H300" s="8">
        <f>SUMPRODUCT(SUMIFS(TaxableValuation[Taxable Residential],TaxableValuation[Dist],$C300:$E300,TaxableValuation[Tif_NonTIF],$A$4))</f>
        <v>2887623</v>
      </c>
      <c r="I300" s="8">
        <f>SUMPRODUCT(SUMIFS(TaxableValuation[Taxable Ag Land],TaxableValuation[Dist],$C300:$E300,TaxableValuation[Tif_NonTIF],$A$4))</f>
        <v>0</v>
      </c>
      <c r="J300" s="8">
        <f>SUMPRODUCT(SUMIFS(TaxableValuation[Taxable Ag Building],TaxableValuation[Dist],$C300:$E300,TaxableValuation[Tif_NonTIF],$A$4))</f>
        <v>0</v>
      </c>
      <c r="K300" s="8">
        <f>SUMPRODUCT(SUMIFS(TaxableValuation[Taxable Commercial],TaxableValuation[Dist],$C300:$E300,TaxableValuation[Tif_NonTIF],$A$4))</f>
        <v>782681</v>
      </c>
      <c r="L300" s="8">
        <f>SUMPRODUCT(SUMIFS(TaxableValuation[Taxable Industrial],TaxableValuation[Dist],$C300:$E300,TaxableValuation[Tif_NonTIF],$A$4))</f>
        <v>0</v>
      </c>
      <c r="M300" s="8">
        <f>SUMPRODUCT(SUMIFS(TaxableValuation[Taxable Reserved],TaxableValuation[Dist],$C300:$E300,TaxableValuation[Tif_NonTIF],$A$4))</f>
        <v>0</v>
      </c>
      <c r="N300" s="8">
        <f>SUMPRODUCT(SUMIFS(TaxableValuation[Taxable Reserved2],TaxableValuation[Dist],$C300:$E300,TaxableValuation[Tif_NonTIF],$A$4))</f>
        <v>0</v>
      </c>
      <c r="O300" s="8">
        <f>SUMPRODUCT(SUMIFS(TaxableValuation[Taxable Railroads],TaxableValuation[Dist],$C300:$E300,TaxableValuation[Tif_NonTIF],$A$4))</f>
        <v>0</v>
      </c>
      <c r="P300" s="8">
        <f>SUMPRODUCT(SUMIFS(TaxableValuation[Taxable Utilities],TaxableValuation[Dist],$C300:$E300,TaxableValuation[Tif_NonTIF],$A$4))</f>
        <v>0</v>
      </c>
      <c r="Q300" s="8">
        <f>SUMPRODUCT(SUMIFS(TaxableValuation[Taxable Other],TaxableValuation[Dist],$C300:$E300,TaxableValuation[Tif_NonTIF],$A$4))</f>
        <v>0</v>
      </c>
      <c r="R300" s="8">
        <f>SUMPRODUCT(SUMIFS(TaxableValuation[Taxable Gross],TaxableValuation[Dist],$C300:$E300,TaxableValuation[Tif_NonTIF],$A$4))</f>
        <v>3670304</v>
      </c>
      <c r="S300" s="8">
        <f>SUMPRODUCT(SUMIFS(TaxableValuation[Taxable Military Exempt],TaxableValuation[Dist],$C300:$E300,TaxableValuation[Tif_NonTIF],$A$4))</f>
        <v>0</v>
      </c>
      <c r="T300" s="8">
        <f>SUMPRODUCT(SUMIFS(TaxableValuation[Taxable Homestead Exempt],TaxableValuation[Dist],$C300:$E300,TaxableValuation[Tif_NonTIF],$A$4))</f>
        <v>0</v>
      </c>
      <c r="U300" s="8">
        <f>SUMPRODUCT(SUMIFS(TaxableValuation[Taxable Net],TaxableValuation[Dist],$C300:$E300,TaxableValuation[Tif_NonTIF],$A$4))</f>
        <v>3670304</v>
      </c>
      <c r="V300" s="8">
        <f>SUMPRODUCT(SUMIFS(TaxableValuation[Taxable Gas &amp; Elec Utilities],TaxableValuation[Dist],$C300:$E300,TaxableValuation[Tif_NonTIF],$A$4))</f>
        <v>0</v>
      </c>
      <c r="W300" s="8">
        <f t="shared" si="4"/>
        <v>3670304</v>
      </c>
    </row>
    <row r="301" spans="1:23" x14ac:dyDescent="0.25">
      <c r="A301">
        <f>'Assessed Non-TIF_Combined'!A301</f>
        <v>2026</v>
      </c>
      <c r="B301" t="str">
        <f>'Assessed Non-TIF_Combined'!B301</f>
        <v>10</v>
      </c>
      <c r="C301" t="str">
        <f>'Assessed Non-TIF_Combined'!C301</f>
        <v>6768</v>
      </c>
      <c r="D301" t="str">
        <f>'Assessed Non-TIF_Combined'!D301</f>
        <v/>
      </c>
      <c r="E301" t="str">
        <f>'Assessed Non-TIF_Combined'!E301</f>
        <v/>
      </c>
      <c r="F301" t="str">
        <f>'Assessed Non-TIF_Combined'!F301</f>
        <v>6768</v>
      </c>
      <c r="G301" t="str">
        <f>'Assessed Non-TIF_Combined'!G301</f>
        <v>Washington</v>
      </c>
      <c r="H301" s="8">
        <f>SUMPRODUCT(SUMIFS(TaxableValuation[Taxable Residential],TaxableValuation[Dist],$C301:$E301,TaxableValuation[Tif_NonTIF],$A$4))</f>
        <v>7709485</v>
      </c>
      <c r="I301" s="8">
        <f>SUMPRODUCT(SUMIFS(TaxableValuation[Taxable Ag Land],TaxableValuation[Dist],$C301:$E301,TaxableValuation[Tif_NonTIF],$A$4))</f>
        <v>0</v>
      </c>
      <c r="J301" s="8">
        <f>SUMPRODUCT(SUMIFS(TaxableValuation[Taxable Ag Building],TaxableValuation[Dist],$C301:$E301,TaxableValuation[Tif_NonTIF],$A$4))</f>
        <v>0</v>
      </c>
      <c r="K301" s="8">
        <f>SUMPRODUCT(SUMIFS(TaxableValuation[Taxable Commercial],TaxableValuation[Dist],$C301:$E301,TaxableValuation[Tif_NonTIF],$A$4))</f>
        <v>3184741</v>
      </c>
      <c r="L301" s="8">
        <f>SUMPRODUCT(SUMIFS(TaxableValuation[Taxable Industrial],TaxableValuation[Dist],$C301:$E301,TaxableValuation[Tif_NonTIF],$A$4))</f>
        <v>4843073</v>
      </c>
      <c r="M301" s="8">
        <f>SUMPRODUCT(SUMIFS(TaxableValuation[Taxable Reserved],TaxableValuation[Dist],$C301:$E301,TaxableValuation[Tif_NonTIF],$A$4))</f>
        <v>0</v>
      </c>
      <c r="N301" s="8">
        <f>SUMPRODUCT(SUMIFS(TaxableValuation[Taxable Reserved2],TaxableValuation[Dist],$C301:$E301,TaxableValuation[Tif_NonTIF],$A$4))</f>
        <v>0</v>
      </c>
      <c r="O301" s="8">
        <f>SUMPRODUCT(SUMIFS(TaxableValuation[Taxable Railroads],TaxableValuation[Dist],$C301:$E301,TaxableValuation[Tif_NonTIF],$A$4))</f>
        <v>0</v>
      </c>
      <c r="P301" s="8">
        <f>SUMPRODUCT(SUMIFS(TaxableValuation[Taxable Utilities],TaxableValuation[Dist],$C301:$E301,TaxableValuation[Tif_NonTIF],$A$4))</f>
        <v>0</v>
      </c>
      <c r="Q301" s="8">
        <f>SUMPRODUCT(SUMIFS(TaxableValuation[Taxable Other],TaxableValuation[Dist],$C301:$E301,TaxableValuation[Tif_NonTIF],$A$4))</f>
        <v>0</v>
      </c>
      <c r="R301" s="8">
        <f>SUMPRODUCT(SUMIFS(TaxableValuation[Taxable Gross],TaxableValuation[Dist],$C301:$E301,TaxableValuation[Tif_NonTIF],$A$4))</f>
        <v>15737299</v>
      </c>
      <c r="S301" s="8">
        <f>SUMPRODUCT(SUMIFS(TaxableValuation[Taxable Military Exempt],TaxableValuation[Dist],$C301:$E301,TaxableValuation[Tif_NonTIF],$A$4))</f>
        <v>16000</v>
      </c>
      <c r="T301" s="8">
        <f>SUMPRODUCT(SUMIFS(TaxableValuation[Taxable Homestead Exempt],TaxableValuation[Dist],$C301:$E301,TaxableValuation[Tif_NonTIF],$A$4))</f>
        <v>52000</v>
      </c>
      <c r="U301" s="8">
        <f>SUMPRODUCT(SUMIFS(TaxableValuation[Taxable Net],TaxableValuation[Dist],$C301:$E301,TaxableValuation[Tif_NonTIF],$A$4))</f>
        <v>15669299</v>
      </c>
      <c r="V301" s="8">
        <f>SUMPRODUCT(SUMIFS(TaxableValuation[Taxable Gas &amp; Elec Utilities],TaxableValuation[Dist],$C301:$E301,TaxableValuation[Tif_NonTIF],$A$4))</f>
        <v>0</v>
      </c>
      <c r="W301" s="8">
        <f t="shared" si="4"/>
        <v>15669299</v>
      </c>
    </row>
    <row r="302" spans="1:23" x14ac:dyDescent="0.25">
      <c r="A302">
        <f>'Assessed Non-TIF_Combined'!A302</f>
        <v>2026</v>
      </c>
      <c r="B302" t="str">
        <f>'Assessed Non-TIF_Combined'!B302</f>
        <v>07</v>
      </c>
      <c r="C302" t="str">
        <f>'Assessed Non-TIF_Combined'!C302</f>
        <v>6795</v>
      </c>
      <c r="D302" t="str">
        <f>'Assessed Non-TIF_Combined'!D302</f>
        <v/>
      </c>
      <c r="E302" t="str">
        <f>'Assessed Non-TIF_Combined'!E302</f>
        <v/>
      </c>
      <c r="F302" t="str">
        <f>'Assessed Non-TIF_Combined'!F302</f>
        <v>6795</v>
      </c>
      <c r="G302" t="str">
        <f>'Assessed Non-TIF_Combined'!G302</f>
        <v>Waterloo</v>
      </c>
      <c r="H302" s="8">
        <f>SUMPRODUCT(SUMIFS(TaxableValuation[Taxable Residential],TaxableValuation[Dist],$C302:$E302,TaxableValuation[Tif_NonTIF],$A$4))</f>
        <v>131407147</v>
      </c>
      <c r="I302" s="8">
        <f>SUMPRODUCT(SUMIFS(TaxableValuation[Taxable Ag Land],TaxableValuation[Dist],$C302:$E302,TaxableValuation[Tif_NonTIF],$A$4))</f>
        <v>622785</v>
      </c>
      <c r="J302" s="8">
        <f>SUMPRODUCT(SUMIFS(TaxableValuation[Taxable Ag Building],TaxableValuation[Dist],$C302:$E302,TaxableValuation[Tif_NonTIF],$A$4))</f>
        <v>5716</v>
      </c>
      <c r="K302" s="8">
        <f>SUMPRODUCT(SUMIFS(TaxableValuation[Taxable Commercial],TaxableValuation[Dist],$C302:$E302,TaxableValuation[Tif_NonTIF],$A$4))</f>
        <v>444061666</v>
      </c>
      <c r="L302" s="8">
        <f>SUMPRODUCT(SUMIFS(TaxableValuation[Taxable Industrial],TaxableValuation[Dist],$C302:$E302,TaxableValuation[Tif_NonTIF],$A$4))</f>
        <v>92821992</v>
      </c>
      <c r="M302" s="8">
        <f>SUMPRODUCT(SUMIFS(TaxableValuation[Taxable Reserved],TaxableValuation[Dist],$C302:$E302,TaxableValuation[Tif_NonTIF],$A$4))</f>
        <v>0</v>
      </c>
      <c r="N302" s="8">
        <f>SUMPRODUCT(SUMIFS(TaxableValuation[Taxable Reserved2],TaxableValuation[Dist],$C302:$E302,TaxableValuation[Tif_NonTIF],$A$4))</f>
        <v>0</v>
      </c>
      <c r="O302" s="8">
        <f>SUMPRODUCT(SUMIFS(TaxableValuation[Taxable Railroads],TaxableValuation[Dist],$C302:$E302,TaxableValuation[Tif_NonTIF],$A$4))</f>
        <v>0</v>
      </c>
      <c r="P302" s="8">
        <f>SUMPRODUCT(SUMIFS(TaxableValuation[Taxable Utilities],TaxableValuation[Dist],$C302:$E302,TaxableValuation[Tif_NonTIF],$A$4))</f>
        <v>0</v>
      </c>
      <c r="Q302" s="8">
        <f>SUMPRODUCT(SUMIFS(TaxableValuation[Taxable Other],TaxableValuation[Dist],$C302:$E302,TaxableValuation[Tif_NonTIF],$A$4))</f>
        <v>0</v>
      </c>
      <c r="R302" s="8">
        <f>SUMPRODUCT(SUMIFS(TaxableValuation[Taxable Gross],TaxableValuation[Dist],$C302:$E302,TaxableValuation[Tif_NonTIF],$A$4))</f>
        <v>668919306</v>
      </c>
      <c r="S302" s="8">
        <f>SUMPRODUCT(SUMIFS(TaxableValuation[Taxable Military Exempt],TaxableValuation[Dist],$C302:$E302,TaxableValuation[Tif_NonTIF],$A$4))</f>
        <v>16000</v>
      </c>
      <c r="T302" s="8">
        <f>SUMPRODUCT(SUMIFS(TaxableValuation[Taxable Homestead Exempt],TaxableValuation[Dist],$C302:$E302,TaxableValuation[Tif_NonTIF],$A$4))</f>
        <v>104000</v>
      </c>
      <c r="U302" s="8">
        <f>SUMPRODUCT(SUMIFS(TaxableValuation[Taxable Net],TaxableValuation[Dist],$C302:$E302,TaxableValuation[Tif_NonTIF],$A$4))</f>
        <v>668799306</v>
      </c>
      <c r="V302" s="8">
        <f>SUMPRODUCT(SUMIFS(TaxableValuation[Taxable Gas &amp; Elec Utilities],TaxableValuation[Dist],$C302:$E302,TaxableValuation[Tif_NonTIF],$A$4))</f>
        <v>0</v>
      </c>
      <c r="W302" s="8">
        <f t="shared" si="4"/>
        <v>668799306</v>
      </c>
    </row>
    <row r="303" spans="1:23" x14ac:dyDescent="0.25">
      <c r="A303">
        <f>'Assessed Non-TIF_Combined'!A303</f>
        <v>2026</v>
      </c>
      <c r="B303" t="str">
        <f>'Assessed Non-TIF_Combined'!B303</f>
        <v>11</v>
      </c>
      <c r="C303" t="str">
        <f>'Assessed Non-TIF_Combined'!C303</f>
        <v>6822</v>
      </c>
      <c r="D303" t="str">
        <f>'Assessed Non-TIF_Combined'!D303</f>
        <v/>
      </c>
      <c r="E303" t="str">
        <f>'Assessed Non-TIF_Combined'!E303</f>
        <v/>
      </c>
      <c r="F303" t="str">
        <f>'Assessed Non-TIF_Combined'!F303</f>
        <v>6822</v>
      </c>
      <c r="G303" t="str">
        <f>'Assessed Non-TIF_Combined'!G303</f>
        <v>Waukee</v>
      </c>
      <c r="H303" s="8">
        <f>SUMPRODUCT(SUMIFS(TaxableValuation[Taxable Residential],TaxableValuation[Dist],$C303:$E303,TaxableValuation[Tif_NonTIF],$A$4))</f>
        <v>312868115</v>
      </c>
      <c r="I303" s="8">
        <f>SUMPRODUCT(SUMIFS(TaxableValuation[Taxable Ag Land],TaxableValuation[Dist],$C303:$E303,TaxableValuation[Tif_NonTIF],$A$4))</f>
        <v>0</v>
      </c>
      <c r="J303" s="8">
        <f>SUMPRODUCT(SUMIFS(TaxableValuation[Taxable Ag Building],TaxableValuation[Dist],$C303:$E303,TaxableValuation[Tif_NonTIF],$A$4))</f>
        <v>0</v>
      </c>
      <c r="K303" s="8">
        <f>SUMPRODUCT(SUMIFS(TaxableValuation[Taxable Commercial],TaxableValuation[Dist],$C303:$E303,TaxableValuation[Tif_NonTIF],$A$4))</f>
        <v>574472623</v>
      </c>
      <c r="L303" s="8">
        <f>SUMPRODUCT(SUMIFS(TaxableValuation[Taxable Industrial],TaxableValuation[Dist],$C303:$E303,TaxableValuation[Tif_NonTIF],$A$4))</f>
        <v>421475507</v>
      </c>
      <c r="M303" s="8">
        <f>SUMPRODUCT(SUMIFS(TaxableValuation[Taxable Reserved],TaxableValuation[Dist],$C303:$E303,TaxableValuation[Tif_NonTIF],$A$4))</f>
        <v>0</v>
      </c>
      <c r="N303" s="8">
        <f>SUMPRODUCT(SUMIFS(TaxableValuation[Taxable Reserved2],TaxableValuation[Dist],$C303:$E303,TaxableValuation[Tif_NonTIF],$A$4))</f>
        <v>0</v>
      </c>
      <c r="O303" s="8">
        <f>SUMPRODUCT(SUMIFS(TaxableValuation[Taxable Railroads],TaxableValuation[Dist],$C303:$E303,TaxableValuation[Tif_NonTIF],$A$4))</f>
        <v>0</v>
      </c>
      <c r="P303" s="8">
        <f>SUMPRODUCT(SUMIFS(TaxableValuation[Taxable Utilities],TaxableValuation[Dist],$C303:$E303,TaxableValuation[Tif_NonTIF],$A$4))</f>
        <v>0</v>
      </c>
      <c r="Q303" s="8">
        <f>SUMPRODUCT(SUMIFS(TaxableValuation[Taxable Other],TaxableValuation[Dist],$C303:$E303,TaxableValuation[Tif_NonTIF],$A$4))</f>
        <v>0</v>
      </c>
      <c r="R303" s="8">
        <f>SUMPRODUCT(SUMIFS(TaxableValuation[Taxable Gross],TaxableValuation[Dist],$C303:$E303,TaxableValuation[Tif_NonTIF],$A$4))</f>
        <v>1308816245</v>
      </c>
      <c r="S303" s="8">
        <f>SUMPRODUCT(SUMIFS(TaxableValuation[Taxable Military Exempt],TaxableValuation[Dist],$C303:$E303,TaxableValuation[Tif_NonTIF],$A$4))</f>
        <v>28000</v>
      </c>
      <c r="T303" s="8">
        <f>SUMPRODUCT(SUMIFS(TaxableValuation[Taxable Homestead Exempt],TaxableValuation[Dist],$C303:$E303,TaxableValuation[Tif_NonTIF],$A$4))</f>
        <v>39000</v>
      </c>
      <c r="U303" s="8">
        <f>SUMPRODUCT(SUMIFS(TaxableValuation[Taxable Net],TaxableValuation[Dist],$C303:$E303,TaxableValuation[Tif_NonTIF],$A$4))</f>
        <v>1308749245</v>
      </c>
      <c r="V303" s="8">
        <f>SUMPRODUCT(SUMIFS(TaxableValuation[Taxable Gas &amp; Elec Utilities],TaxableValuation[Dist],$C303:$E303,TaxableValuation[Tif_NonTIF],$A$4))</f>
        <v>0</v>
      </c>
      <c r="W303" s="8">
        <f t="shared" si="4"/>
        <v>1308749245</v>
      </c>
    </row>
    <row r="304" spans="1:23" x14ac:dyDescent="0.25">
      <c r="A304">
        <f>'Assessed Non-TIF_Combined'!A304</f>
        <v>2026</v>
      </c>
      <c r="B304" t="str">
        <f>'Assessed Non-TIF_Combined'!B304</f>
        <v>07</v>
      </c>
      <c r="C304" t="str">
        <f>'Assessed Non-TIF_Combined'!C304</f>
        <v>6840</v>
      </c>
      <c r="D304" t="str">
        <f>'Assessed Non-TIF_Combined'!D304</f>
        <v/>
      </c>
      <c r="E304" t="str">
        <f>'Assessed Non-TIF_Combined'!E304</f>
        <v/>
      </c>
      <c r="F304" t="str">
        <f>'Assessed Non-TIF_Combined'!F304</f>
        <v>6840</v>
      </c>
      <c r="G304" t="str">
        <f>'Assessed Non-TIF_Combined'!G304</f>
        <v>Waverly-Shell Rock</v>
      </c>
      <c r="H304" s="8">
        <f>SUMPRODUCT(SUMIFS(TaxableValuation[Taxable Residential],TaxableValuation[Dist],$C304:$E304,TaxableValuation[Tif_NonTIF],$A$4))</f>
        <v>11229355</v>
      </c>
      <c r="I304" s="8">
        <f>SUMPRODUCT(SUMIFS(TaxableValuation[Taxable Ag Land],TaxableValuation[Dist],$C304:$E304,TaxableValuation[Tif_NonTIF],$A$4))</f>
        <v>507809</v>
      </c>
      <c r="J304" s="8">
        <f>SUMPRODUCT(SUMIFS(TaxableValuation[Taxable Ag Building],TaxableValuation[Dist],$C304:$E304,TaxableValuation[Tif_NonTIF],$A$4))</f>
        <v>276059</v>
      </c>
      <c r="K304" s="8">
        <f>SUMPRODUCT(SUMIFS(TaxableValuation[Taxable Commercial],TaxableValuation[Dist],$C304:$E304,TaxableValuation[Tif_NonTIF],$A$4))</f>
        <v>57292472</v>
      </c>
      <c r="L304" s="8">
        <f>SUMPRODUCT(SUMIFS(TaxableValuation[Taxable Industrial],TaxableValuation[Dist],$C304:$E304,TaxableValuation[Tif_NonTIF],$A$4))</f>
        <v>66449373</v>
      </c>
      <c r="M304" s="8">
        <f>SUMPRODUCT(SUMIFS(TaxableValuation[Taxable Reserved],TaxableValuation[Dist],$C304:$E304,TaxableValuation[Tif_NonTIF],$A$4))</f>
        <v>0</v>
      </c>
      <c r="N304" s="8">
        <f>SUMPRODUCT(SUMIFS(TaxableValuation[Taxable Reserved2],TaxableValuation[Dist],$C304:$E304,TaxableValuation[Tif_NonTIF],$A$4))</f>
        <v>0</v>
      </c>
      <c r="O304" s="8">
        <f>SUMPRODUCT(SUMIFS(TaxableValuation[Taxable Railroads],TaxableValuation[Dist],$C304:$E304,TaxableValuation[Tif_NonTIF],$A$4))</f>
        <v>0</v>
      </c>
      <c r="P304" s="8">
        <f>SUMPRODUCT(SUMIFS(TaxableValuation[Taxable Utilities],TaxableValuation[Dist],$C304:$E304,TaxableValuation[Tif_NonTIF],$A$4))</f>
        <v>0</v>
      </c>
      <c r="Q304" s="8">
        <f>SUMPRODUCT(SUMIFS(TaxableValuation[Taxable Other],TaxableValuation[Dist],$C304:$E304,TaxableValuation[Tif_NonTIF],$A$4))</f>
        <v>0</v>
      </c>
      <c r="R304" s="8">
        <f>SUMPRODUCT(SUMIFS(TaxableValuation[Taxable Gross],TaxableValuation[Dist],$C304:$E304,TaxableValuation[Tif_NonTIF],$A$4))</f>
        <v>135755068</v>
      </c>
      <c r="S304" s="8">
        <f>SUMPRODUCT(SUMIFS(TaxableValuation[Taxable Military Exempt],TaxableValuation[Dist],$C304:$E304,TaxableValuation[Tif_NonTIF],$A$4))</f>
        <v>12000</v>
      </c>
      <c r="T304" s="8">
        <f>SUMPRODUCT(SUMIFS(TaxableValuation[Taxable Homestead Exempt],TaxableValuation[Dist],$C304:$E304,TaxableValuation[Tif_NonTIF],$A$4))</f>
        <v>26000</v>
      </c>
      <c r="U304" s="8">
        <f>SUMPRODUCT(SUMIFS(TaxableValuation[Taxable Net],TaxableValuation[Dist],$C304:$E304,TaxableValuation[Tif_NonTIF],$A$4))</f>
        <v>135717068</v>
      </c>
      <c r="V304" s="8">
        <f>SUMPRODUCT(SUMIFS(TaxableValuation[Taxable Gas &amp; Elec Utilities],TaxableValuation[Dist],$C304:$E304,TaxableValuation[Tif_NonTIF],$A$4))</f>
        <v>0</v>
      </c>
      <c r="W304" s="8">
        <f t="shared" si="4"/>
        <v>135717068</v>
      </c>
    </row>
    <row r="305" spans="1:23" x14ac:dyDescent="0.25">
      <c r="A305">
        <f>'Assessed Non-TIF_Combined'!A305</f>
        <v>2026</v>
      </c>
      <c r="B305" t="str">
        <f>'Assessed Non-TIF_Combined'!B305</f>
        <v>15</v>
      </c>
      <c r="C305" t="str">
        <f>'Assessed Non-TIF_Combined'!C305</f>
        <v>6854</v>
      </c>
      <c r="D305" t="str">
        <f>'Assessed Non-TIF_Combined'!D305</f>
        <v/>
      </c>
      <c r="E305" t="str">
        <f>'Assessed Non-TIF_Combined'!E305</f>
        <v/>
      </c>
      <c r="F305" t="str">
        <f>'Assessed Non-TIF_Combined'!F305</f>
        <v>6854</v>
      </c>
      <c r="G305" t="str">
        <f>'Assessed Non-TIF_Combined'!G305</f>
        <v>Wayne</v>
      </c>
      <c r="H305" s="8">
        <f>SUMPRODUCT(SUMIFS(TaxableValuation[Taxable Residential],TaxableValuation[Dist],$C305:$E305,TaxableValuation[Tif_NonTIF],$A$4))</f>
        <v>0</v>
      </c>
      <c r="I305" s="8">
        <f>SUMPRODUCT(SUMIFS(TaxableValuation[Taxable Ag Land],TaxableValuation[Dist],$C305:$E305,TaxableValuation[Tif_NonTIF],$A$4))</f>
        <v>0</v>
      </c>
      <c r="J305" s="8">
        <f>SUMPRODUCT(SUMIFS(TaxableValuation[Taxable Ag Building],TaxableValuation[Dist],$C305:$E305,TaxableValuation[Tif_NonTIF],$A$4))</f>
        <v>0</v>
      </c>
      <c r="K305" s="8">
        <f>SUMPRODUCT(SUMIFS(TaxableValuation[Taxable Commercial],TaxableValuation[Dist],$C305:$E305,TaxableValuation[Tif_NonTIF],$A$4))</f>
        <v>0</v>
      </c>
      <c r="L305" s="8">
        <f>SUMPRODUCT(SUMIFS(TaxableValuation[Taxable Industrial],TaxableValuation[Dist],$C305:$E305,TaxableValuation[Tif_NonTIF],$A$4))</f>
        <v>0</v>
      </c>
      <c r="M305" s="8">
        <f>SUMPRODUCT(SUMIFS(TaxableValuation[Taxable Reserved],TaxableValuation[Dist],$C305:$E305,TaxableValuation[Tif_NonTIF],$A$4))</f>
        <v>0</v>
      </c>
      <c r="N305" s="8">
        <f>SUMPRODUCT(SUMIFS(TaxableValuation[Taxable Reserved2],TaxableValuation[Dist],$C305:$E305,TaxableValuation[Tif_NonTIF],$A$4))</f>
        <v>0</v>
      </c>
      <c r="O305" s="8">
        <f>SUMPRODUCT(SUMIFS(TaxableValuation[Taxable Railroads],TaxableValuation[Dist],$C305:$E305,TaxableValuation[Tif_NonTIF],$A$4))</f>
        <v>0</v>
      </c>
      <c r="P305" s="8">
        <f>SUMPRODUCT(SUMIFS(TaxableValuation[Taxable Utilities],TaxableValuation[Dist],$C305:$E305,TaxableValuation[Tif_NonTIF],$A$4))</f>
        <v>0</v>
      </c>
      <c r="Q305" s="8">
        <f>SUMPRODUCT(SUMIFS(TaxableValuation[Taxable Other],TaxableValuation[Dist],$C305:$E305,TaxableValuation[Tif_NonTIF],$A$4))</f>
        <v>0</v>
      </c>
      <c r="R305" s="8">
        <f>SUMPRODUCT(SUMIFS(TaxableValuation[Taxable Gross],TaxableValuation[Dist],$C305:$E305,TaxableValuation[Tif_NonTIF],$A$4))</f>
        <v>0</v>
      </c>
      <c r="S305" s="8">
        <f>SUMPRODUCT(SUMIFS(TaxableValuation[Taxable Military Exempt],TaxableValuation[Dist],$C305:$E305,TaxableValuation[Tif_NonTIF],$A$4))</f>
        <v>0</v>
      </c>
      <c r="T305" s="8">
        <f>SUMPRODUCT(SUMIFS(TaxableValuation[Taxable Homestead Exempt],TaxableValuation[Dist],$C305:$E305,TaxableValuation[Tif_NonTIF],$A$4))</f>
        <v>0</v>
      </c>
      <c r="U305" s="8">
        <f>SUMPRODUCT(SUMIFS(TaxableValuation[Taxable Net],TaxableValuation[Dist],$C305:$E305,TaxableValuation[Tif_NonTIF],$A$4))</f>
        <v>0</v>
      </c>
      <c r="V305" s="8">
        <f>SUMPRODUCT(SUMIFS(TaxableValuation[Taxable Gas &amp; Elec Utilities],TaxableValuation[Dist],$C305:$E305,TaxableValuation[Tif_NonTIF],$A$4))</f>
        <v>0</v>
      </c>
      <c r="W305" s="8">
        <f t="shared" si="4"/>
        <v>0</v>
      </c>
    </row>
    <row r="306" spans="1:23" x14ac:dyDescent="0.25">
      <c r="A306">
        <f>'Assessed Non-TIF_Combined'!A306</f>
        <v>2026</v>
      </c>
      <c r="B306" t="str">
        <f>'Assessed Non-TIF_Combined'!B306</f>
        <v>05</v>
      </c>
      <c r="C306" t="str">
        <f>'Assessed Non-TIF_Combined'!C306</f>
        <v>6867</v>
      </c>
      <c r="D306" t="str">
        <f>'Assessed Non-TIF_Combined'!D306</f>
        <v>4775</v>
      </c>
      <c r="E306" t="str">
        <f>'Assessed Non-TIF_Combined'!E306</f>
        <v/>
      </c>
      <c r="F306" t="str">
        <f>'Assessed Non-TIF_Combined'!F306</f>
        <v>6867</v>
      </c>
      <c r="G306" t="str">
        <f>'Assessed Non-TIF_Combined'!G306</f>
        <v>Webster City</v>
      </c>
      <c r="H306" s="8">
        <f>SUMPRODUCT(SUMIFS(TaxableValuation[Taxable Residential],TaxableValuation[Dist],$C306:$E306,TaxableValuation[Tif_NonTIF],$A$4))</f>
        <v>6187525</v>
      </c>
      <c r="I306" s="8">
        <f>SUMPRODUCT(SUMIFS(TaxableValuation[Taxable Ag Land],TaxableValuation[Dist],$C306:$E306,TaxableValuation[Tif_NonTIF],$A$4))</f>
        <v>0</v>
      </c>
      <c r="J306" s="8">
        <f>SUMPRODUCT(SUMIFS(TaxableValuation[Taxable Ag Building],TaxableValuation[Dist],$C306:$E306,TaxableValuation[Tif_NonTIF],$A$4))</f>
        <v>0</v>
      </c>
      <c r="K306" s="8">
        <f>SUMPRODUCT(SUMIFS(TaxableValuation[Taxable Commercial],TaxableValuation[Dist],$C306:$E306,TaxableValuation[Tif_NonTIF],$A$4))</f>
        <v>7000395</v>
      </c>
      <c r="L306" s="8">
        <f>SUMPRODUCT(SUMIFS(TaxableValuation[Taxable Industrial],TaxableValuation[Dist],$C306:$E306,TaxableValuation[Tif_NonTIF],$A$4))</f>
        <v>6149139</v>
      </c>
      <c r="M306" s="8">
        <f>SUMPRODUCT(SUMIFS(TaxableValuation[Taxable Reserved],TaxableValuation[Dist],$C306:$E306,TaxableValuation[Tif_NonTIF],$A$4))</f>
        <v>0</v>
      </c>
      <c r="N306" s="8">
        <f>SUMPRODUCT(SUMIFS(TaxableValuation[Taxable Reserved2],TaxableValuation[Dist],$C306:$E306,TaxableValuation[Tif_NonTIF],$A$4))</f>
        <v>0</v>
      </c>
      <c r="O306" s="8">
        <f>SUMPRODUCT(SUMIFS(TaxableValuation[Taxable Railroads],TaxableValuation[Dist],$C306:$E306,TaxableValuation[Tif_NonTIF],$A$4))</f>
        <v>0</v>
      </c>
      <c r="P306" s="8">
        <f>SUMPRODUCT(SUMIFS(TaxableValuation[Taxable Utilities],TaxableValuation[Dist],$C306:$E306,TaxableValuation[Tif_NonTIF],$A$4))</f>
        <v>0</v>
      </c>
      <c r="Q306" s="8">
        <f>SUMPRODUCT(SUMIFS(TaxableValuation[Taxable Other],TaxableValuation[Dist],$C306:$E306,TaxableValuation[Tif_NonTIF],$A$4))</f>
        <v>0</v>
      </c>
      <c r="R306" s="8">
        <f>SUMPRODUCT(SUMIFS(TaxableValuation[Taxable Gross],TaxableValuation[Dist],$C306:$E306,TaxableValuation[Tif_NonTIF],$A$4))</f>
        <v>19337059</v>
      </c>
      <c r="S306" s="8">
        <f>SUMPRODUCT(SUMIFS(TaxableValuation[Taxable Military Exempt],TaxableValuation[Dist],$C306:$E306,TaxableValuation[Tif_NonTIF],$A$4))</f>
        <v>4000</v>
      </c>
      <c r="T306" s="8">
        <f>SUMPRODUCT(SUMIFS(TaxableValuation[Taxable Homestead Exempt],TaxableValuation[Dist],$C306:$E306,TaxableValuation[Tif_NonTIF],$A$4))</f>
        <v>6500</v>
      </c>
      <c r="U306" s="8">
        <f>SUMPRODUCT(SUMIFS(TaxableValuation[Taxable Net],TaxableValuation[Dist],$C306:$E306,TaxableValuation[Tif_NonTIF],$A$4))</f>
        <v>19326559</v>
      </c>
      <c r="V306" s="8">
        <f>SUMPRODUCT(SUMIFS(TaxableValuation[Taxable Gas &amp; Elec Utilities],TaxableValuation[Dist],$C306:$E306,TaxableValuation[Tif_NonTIF],$A$4))</f>
        <v>0</v>
      </c>
      <c r="W306" s="8">
        <f t="shared" si="4"/>
        <v>19326559</v>
      </c>
    </row>
    <row r="307" spans="1:23" x14ac:dyDescent="0.25">
      <c r="A307">
        <f>'Assessed Non-TIF_Combined'!A307</f>
        <v>2026</v>
      </c>
      <c r="B307" t="str">
        <f>'Assessed Non-TIF_Combined'!B307</f>
        <v>05</v>
      </c>
      <c r="C307" t="str">
        <f>'Assessed Non-TIF_Combined'!C307</f>
        <v>6921</v>
      </c>
      <c r="D307" t="str">
        <f>'Assessed Non-TIF_Combined'!D307</f>
        <v/>
      </c>
      <c r="E307" t="str">
        <f>'Assessed Non-TIF_Combined'!E307</f>
        <v/>
      </c>
      <c r="F307" t="str">
        <f>'Assessed Non-TIF_Combined'!F307</f>
        <v>6921</v>
      </c>
      <c r="G307" t="str">
        <f>'Assessed Non-TIF_Combined'!G307</f>
        <v>West Bend-Mallard</v>
      </c>
      <c r="H307" s="8">
        <f>SUMPRODUCT(SUMIFS(TaxableValuation[Taxable Residential],TaxableValuation[Dist],$C307:$E307,TaxableValuation[Tif_NonTIF],$A$4))</f>
        <v>1805947</v>
      </c>
      <c r="I307" s="8">
        <f>SUMPRODUCT(SUMIFS(TaxableValuation[Taxable Ag Land],TaxableValuation[Dist],$C307:$E307,TaxableValuation[Tif_NonTIF],$A$4))</f>
        <v>8795</v>
      </c>
      <c r="J307" s="8">
        <f>SUMPRODUCT(SUMIFS(TaxableValuation[Taxable Ag Building],TaxableValuation[Dist],$C307:$E307,TaxableValuation[Tif_NonTIF],$A$4))</f>
        <v>0</v>
      </c>
      <c r="K307" s="8">
        <f>SUMPRODUCT(SUMIFS(TaxableValuation[Taxable Commercial],TaxableValuation[Dist],$C307:$E307,TaxableValuation[Tif_NonTIF],$A$4))</f>
        <v>2008997</v>
      </c>
      <c r="L307" s="8">
        <f>SUMPRODUCT(SUMIFS(TaxableValuation[Taxable Industrial],TaxableValuation[Dist],$C307:$E307,TaxableValuation[Tif_NonTIF],$A$4))</f>
        <v>0</v>
      </c>
      <c r="M307" s="8">
        <f>SUMPRODUCT(SUMIFS(TaxableValuation[Taxable Reserved],TaxableValuation[Dist],$C307:$E307,TaxableValuation[Tif_NonTIF],$A$4))</f>
        <v>0</v>
      </c>
      <c r="N307" s="8">
        <f>SUMPRODUCT(SUMIFS(TaxableValuation[Taxable Reserved2],TaxableValuation[Dist],$C307:$E307,TaxableValuation[Tif_NonTIF],$A$4))</f>
        <v>0</v>
      </c>
      <c r="O307" s="8">
        <f>SUMPRODUCT(SUMIFS(TaxableValuation[Taxable Railroads],TaxableValuation[Dist],$C307:$E307,TaxableValuation[Tif_NonTIF],$A$4))</f>
        <v>0</v>
      </c>
      <c r="P307" s="8">
        <f>SUMPRODUCT(SUMIFS(TaxableValuation[Taxable Utilities],TaxableValuation[Dist],$C307:$E307,TaxableValuation[Tif_NonTIF],$A$4))</f>
        <v>0</v>
      </c>
      <c r="Q307" s="8">
        <f>SUMPRODUCT(SUMIFS(TaxableValuation[Taxable Other],TaxableValuation[Dist],$C307:$E307,TaxableValuation[Tif_NonTIF],$A$4))</f>
        <v>0</v>
      </c>
      <c r="R307" s="8">
        <f>SUMPRODUCT(SUMIFS(TaxableValuation[Taxable Gross],TaxableValuation[Dist],$C307:$E307,TaxableValuation[Tif_NonTIF],$A$4))</f>
        <v>3823739</v>
      </c>
      <c r="S307" s="8">
        <f>SUMPRODUCT(SUMIFS(TaxableValuation[Taxable Military Exempt],TaxableValuation[Dist],$C307:$E307,TaxableValuation[Tif_NonTIF],$A$4))</f>
        <v>0</v>
      </c>
      <c r="T307" s="8">
        <f>SUMPRODUCT(SUMIFS(TaxableValuation[Taxable Homestead Exempt],TaxableValuation[Dist],$C307:$E307,TaxableValuation[Tif_NonTIF],$A$4))</f>
        <v>0</v>
      </c>
      <c r="U307" s="8">
        <f>SUMPRODUCT(SUMIFS(TaxableValuation[Taxable Net],TaxableValuation[Dist],$C307:$E307,TaxableValuation[Tif_NonTIF],$A$4))</f>
        <v>3823739</v>
      </c>
      <c r="V307" s="8">
        <f>SUMPRODUCT(SUMIFS(TaxableValuation[Taxable Gas &amp; Elec Utilities],TaxableValuation[Dist],$C307:$E307,TaxableValuation[Tif_NonTIF],$A$4))</f>
        <v>0</v>
      </c>
      <c r="W307" s="8">
        <f t="shared" si="4"/>
        <v>3823739</v>
      </c>
    </row>
    <row r="308" spans="1:23" x14ac:dyDescent="0.25">
      <c r="A308">
        <f>'Assessed Non-TIF_Combined'!A308</f>
        <v>2026</v>
      </c>
      <c r="B308" t="str">
        <f>'Assessed Non-TIF_Combined'!B308</f>
        <v>10</v>
      </c>
      <c r="C308" t="str">
        <f>'Assessed Non-TIF_Combined'!C308</f>
        <v>6930</v>
      </c>
      <c r="D308" t="str">
        <f>'Assessed Non-TIF_Combined'!D308</f>
        <v/>
      </c>
      <c r="E308" t="str">
        <f>'Assessed Non-TIF_Combined'!E308</f>
        <v/>
      </c>
      <c r="F308" t="str">
        <f>'Assessed Non-TIF_Combined'!F308</f>
        <v>6930</v>
      </c>
      <c r="G308" t="str">
        <f>'Assessed Non-TIF_Combined'!G308</f>
        <v>West Branch</v>
      </c>
      <c r="H308" s="8">
        <f>SUMPRODUCT(SUMIFS(TaxableValuation[Taxable Residential],TaxableValuation[Dist],$C308:$E308,TaxableValuation[Tif_NonTIF],$A$4))</f>
        <v>12639749</v>
      </c>
      <c r="I308" s="8">
        <f>SUMPRODUCT(SUMIFS(TaxableValuation[Taxable Ag Land],TaxableValuation[Dist],$C308:$E308,TaxableValuation[Tif_NonTIF],$A$4))</f>
        <v>0</v>
      </c>
      <c r="J308" s="8">
        <f>SUMPRODUCT(SUMIFS(TaxableValuation[Taxable Ag Building],TaxableValuation[Dist],$C308:$E308,TaxableValuation[Tif_NonTIF],$A$4))</f>
        <v>0</v>
      </c>
      <c r="K308" s="8">
        <f>SUMPRODUCT(SUMIFS(TaxableValuation[Taxable Commercial],TaxableValuation[Dist],$C308:$E308,TaxableValuation[Tif_NonTIF],$A$4))</f>
        <v>9729854</v>
      </c>
      <c r="L308" s="8">
        <f>SUMPRODUCT(SUMIFS(TaxableValuation[Taxable Industrial],TaxableValuation[Dist],$C308:$E308,TaxableValuation[Tif_NonTIF],$A$4))</f>
        <v>0</v>
      </c>
      <c r="M308" s="8">
        <f>SUMPRODUCT(SUMIFS(TaxableValuation[Taxable Reserved],TaxableValuation[Dist],$C308:$E308,TaxableValuation[Tif_NonTIF],$A$4))</f>
        <v>0</v>
      </c>
      <c r="N308" s="8">
        <f>SUMPRODUCT(SUMIFS(TaxableValuation[Taxable Reserved2],TaxableValuation[Dist],$C308:$E308,TaxableValuation[Tif_NonTIF],$A$4))</f>
        <v>0</v>
      </c>
      <c r="O308" s="8">
        <f>SUMPRODUCT(SUMIFS(TaxableValuation[Taxable Railroads],TaxableValuation[Dist],$C308:$E308,TaxableValuation[Tif_NonTIF],$A$4))</f>
        <v>0</v>
      </c>
      <c r="P308" s="8">
        <f>SUMPRODUCT(SUMIFS(TaxableValuation[Taxable Utilities],TaxableValuation[Dist],$C308:$E308,TaxableValuation[Tif_NonTIF],$A$4))</f>
        <v>0</v>
      </c>
      <c r="Q308" s="8">
        <f>SUMPRODUCT(SUMIFS(TaxableValuation[Taxable Other],TaxableValuation[Dist],$C308:$E308,TaxableValuation[Tif_NonTIF],$A$4))</f>
        <v>0</v>
      </c>
      <c r="R308" s="8">
        <f>SUMPRODUCT(SUMIFS(TaxableValuation[Taxable Gross],TaxableValuation[Dist],$C308:$E308,TaxableValuation[Tif_NonTIF],$A$4))</f>
        <v>22369603</v>
      </c>
      <c r="S308" s="8">
        <f>SUMPRODUCT(SUMIFS(TaxableValuation[Taxable Military Exempt],TaxableValuation[Dist],$C308:$E308,TaxableValuation[Tif_NonTIF],$A$4))</f>
        <v>0</v>
      </c>
      <c r="T308" s="8">
        <f>SUMPRODUCT(SUMIFS(TaxableValuation[Taxable Homestead Exempt],TaxableValuation[Dist],$C308:$E308,TaxableValuation[Tif_NonTIF],$A$4))</f>
        <v>0</v>
      </c>
      <c r="U308" s="8">
        <f>SUMPRODUCT(SUMIFS(TaxableValuation[Taxable Net],TaxableValuation[Dist],$C308:$E308,TaxableValuation[Tif_NonTIF],$A$4))</f>
        <v>22369603</v>
      </c>
      <c r="V308" s="8">
        <f>SUMPRODUCT(SUMIFS(TaxableValuation[Taxable Gas &amp; Elec Utilities],TaxableValuation[Dist],$C308:$E308,TaxableValuation[Tif_NonTIF],$A$4))</f>
        <v>0</v>
      </c>
      <c r="W308" s="8">
        <f t="shared" si="4"/>
        <v>22369603</v>
      </c>
    </row>
    <row r="309" spans="1:23" x14ac:dyDescent="0.25">
      <c r="A309">
        <f>'Assessed Non-TIF_Combined'!A309</f>
        <v>2026</v>
      </c>
      <c r="B309" t="str">
        <f>'Assessed Non-TIF_Combined'!B309</f>
        <v>15</v>
      </c>
      <c r="C309" t="str">
        <f>'Assessed Non-TIF_Combined'!C309</f>
        <v>6937</v>
      </c>
      <c r="D309" t="str">
        <f>'Assessed Non-TIF_Combined'!D309</f>
        <v/>
      </c>
      <c r="E309" t="str">
        <f>'Assessed Non-TIF_Combined'!E309</f>
        <v/>
      </c>
      <c r="F309" t="str">
        <f>'Assessed Non-TIF_Combined'!F309</f>
        <v>6937</v>
      </c>
      <c r="G309" t="str">
        <f>'Assessed Non-TIF_Combined'!G309</f>
        <v>West Burlington</v>
      </c>
      <c r="H309" s="8">
        <f>SUMPRODUCT(SUMIFS(TaxableValuation[Taxable Residential],TaxableValuation[Dist],$C309:$E309,TaxableValuation[Tif_NonTIF],$A$4))</f>
        <v>13927888</v>
      </c>
      <c r="I309" s="8">
        <f>SUMPRODUCT(SUMIFS(TaxableValuation[Taxable Ag Land],TaxableValuation[Dist],$C309:$E309,TaxableValuation[Tif_NonTIF],$A$4))</f>
        <v>26682</v>
      </c>
      <c r="J309" s="8">
        <f>SUMPRODUCT(SUMIFS(TaxableValuation[Taxable Ag Building],TaxableValuation[Dist],$C309:$E309,TaxableValuation[Tif_NonTIF],$A$4))</f>
        <v>3003</v>
      </c>
      <c r="K309" s="8">
        <f>SUMPRODUCT(SUMIFS(TaxableValuation[Taxable Commercial],TaxableValuation[Dist],$C309:$E309,TaxableValuation[Tif_NonTIF],$A$4))</f>
        <v>14006909</v>
      </c>
      <c r="L309" s="8">
        <f>SUMPRODUCT(SUMIFS(TaxableValuation[Taxable Industrial],TaxableValuation[Dist],$C309:$E309,TaxableValuation[Tif_NonTIF],$A$4))</f>
        <v>364615</v>
      </c>
      <c r="M309" s="8">
        <f>SUMPRODUCT(SUMIFS(TaxableValuation[Taxable Reserved],TaxableValuation[Dist],$C309:$E309,TaxableValuation[Tif_NonTIF],$A$4))</f>
        <v>0</v>
      </c>
      <c r="N309" s="8">
        <f>SUMPRODUCT(SUMIFS(TaxableValuation[Taxable Reserved2],TaxableValuation[Dist],$C309:$E309,TaxableValuation[Tif_NonTIF],$A$4))</f>
        <v>0</v>
      </c>
      <c r="O309" s="8">
        <f>SUMPRODUCT(SUMIFS(TaxableValuation[Taxable Railroads],TaxableValuation[Dist],$C309:$E309,TaxableValuation[Tif_NonTIF],$A$4))</f>
        <v>0</v>
      </c>
      <c r="P309" s="8">
        <f>SUMPRODUCT(SUMIFS(TaxableValuation[Taxable Utilities],TaxableValuation[Dist],$C309:$E309,TaxableValuation[Tif_NonTIF],$A$4))</f>
        <v>0</v>
      </c>
      <c r="Q309" s="8">
        <f>SUMPRODUCT(SUMIFS(TaxableValuation[Taxable Other],TaxableValuation[Dist],$C309:$E309,TaxableValuation[Tif_NonTIF],$A$4))</f>
        <v>0</v>
      </c>
      <c r="R309" s="8">
        <f>SUMPRODUCT(SUMIFS(TaxableValuation[Taxable Gross],TaxableValuation[Dist],$C309:$E309,TaxableValuation[Tif_NonTIF],$A$4))</f>
        <v>28329097</v>
      </c>
      <c r="S309" s="8">
        <f>SUMPRODUCT(SUMIFS(TaxableValuation[Taxable Military Exempt],TaxableValuation[Dist],$C309:$E309,TaxableValuation[Tif_NonTIF],$A$4))</f>
        <v>0</v>
      </c>
      <c r="T309" s="8">
        <f>SUMPRODUCT(SUMIFS(TaxableValuation[Taxable Homestead Exempt],TaxableValuation[Dist],$C309:$E309,TaxableValuation[Tif_NonTIF],$A$4))</f>
        <v>0</v>
      </c>
      <c r="U309" s="8">
        <f>SUMPRODUCT(SUMIFS(TaxableValuation[Taxable Net],TaxableValuation[Dist],$C309:$E309,TaxableValuation[Tif_NonTIF],$A$4))</f>
        <v>28329097</v>
      </c>
      <c r="V309" s="8">
        <f>SUMPRODUCT(SUMIFS(TaxableValuation[Taxable Gas &amp; Elec Utilities],TaxableValuation[Dist],$C309:$E309,TaxableValuation[Tif_NonTIF],$A$4))</f>
        <v>0</v>
      </c>
      <c r="W309" s="8">
        <f t="shared" si="4"/>
        <v>28329097</v>
      </c>
    </row>
    <row r="310" spans="1:23" x14ac:dyDescent="0.25">
      <c r="A310">
        <f>'Assessed Non-TIF_Combined'!A310</f>
        <v>2026</v>
      </c>
      <c r="B310" t="str">
        <f>'Assessed Non-TIF_Combined'!B310</f>
        <v>01</v>
      </c>
      <c r="C310" t="str">
        <f>'Assessed Non-TIF_Combined'!C310</f>
        <v>6943</v>
      </c>
      <c r="D310" t="str">
        <f>'Assessed Non-TIF_Combined'!D310</f>
        <v/>
      </c>
      <c r="E310" t="str">
        <f>'Assessed Non-TIF_Combined'!E310</f>
        <v/>
      </c>
      <c r="F310" t="str">
        <f>'Assessed Non-TIF_Combined'!F310</f>
        <v>6943</v>
      </c>
      <c r="G310" t="str">
        <f>'Assessed Non-TIF_Combined'!G310</f>
        <v>West Central</v>
      </c>
      <c r="H310" s="8">
        <f>SUMPRODUCT(SUMIFS(TaxableValuation[Taxable Residential],TaxableValuation[Dist],$C310:$E310,TaxableValuation[Tif_NonTIF],$A$4))</f>
        <v>0</v>
      </c>
      <c r="I310" s="8">
        <f>SUMPRODUCT(SUMIFS(TaxableValuation[Taxable Ag Land],TaxableValuation[Dist],$C310:$E310,TaxableValuation[Tif_NonTIF],$A$4))</f>
        <v>0</v>
      </c>
      <c r="J310" s="8">
        <f>SUMPRODUCT(SUMIFS(TaxableValuation[Taxable Ag Building],TaxableValuation[Dist],$C310:$E310,TaxableValuation[Tif_NonTIF],$A$4))</f>
        <v>0</v>
      </c>
      <c r="K310" s="8">
        <f>SUMPRODUCT(SUMIFS(TaxableValuation[Taxable Commercial],TaxableValuation[Dist],$C310:$E310,TaxableValuation[Tif_NonTIF],$A$4))</f>
        <v>0</v>
      </c>
      <c r="L310" s="8">
        <f>SUMPRODUCT(SUMIFS(TaxableValuation[Taxable Industrial],TaxableValuation[Dist],$C310:$E310,TaxableValuation[Tif_NonTIF],$A$4))</f>
        <v>0</v>
      </c>
      <c r="M310" s="8">
        <f>SUMPRODUCT(SUMIFS(TaxableValuation[Taxable Reserved],TaxableValuation[Dist],$C310:$E310,TaxableValuation[Tif_NonTIF],$A$4))</f>
        <v>0</v>
      </c>
      <c r="N310" s="8">
        <f>SUMPRODUCT(SUMIFS(TaxableValuation[Taxable Reserved2],TaxableValuation[Dist],$C310:$E310,TaxableValuation[Tif_NonTIF],$A$4))</f>
        <v>0</v>
      </c>
      <c r="O310" s="8">
        <f>SUMPRODUCT(SUMIFS(TaxableValuation[Taxable Railroads],TaxableValuation[Dist],$C310:$E310,TaxableValuation[Tif_NonTIF],$A$4))</f>
        <v>0</v>
      </c>
      <c r="P310" s="8">
        <f>SUMPRODUCT(SUMIFS(TaxableValuation[Taxable Utilities],TaxableValuation[Dist],$C310:$E310,TaxableValuation[Tif_NonTIF],$A$4))</f>
        <v>0</v>
      </c>
      <c r="Q310" s="8">
        <f>SUMPRODUCT(SUMIFS(TaxableValuation[Taxable Other],TaxableValuation[Dist],$C310:$E310,TaxableValuation[Tif_NonTIF],$A$4))</f>
        <v>0</v>
      </c>
      <c r="R310" s="8">
        <f>SUMPRODUCT(SUMIFS(TaxableValuation[Taxable Gross],TaxableValuation[Dist],$C310:$E310,TaxableValuation[Tif_NonTIF],$A$4))</f>
        <v>0</v>
      </c>
      <c r="S310" s="8">
        <f>SUMPRODUCT(SUMIFS(TaxableValuation[Taxable Military Exempt],TaxableValuation[Dist],$C310:$E310,TaxableValuation[Tif_NonTIF],$A$4))</f>
        <v>0</v>
      </c>
      <c r="T310" s="8">
        <f>SUMPRODUCT(SUMIFS(TaxableValuation[Taxable Homestead Exempt],TaxableValuation[Dist],$C310:$E310,TaxableValuation[Tif_NonTIF],$A$4))</f>
        <v>0</v>
      </c>
      <c r="U310" s="8">
        <f>SUMPRODUCT(SUMIFS(TaxableValuation[Taxable Net],TaxableValuation[Dist],$C310:$E310,TaxableValuation[Tif_NonTIF],$A$4))</f>
        <v>0</v>
      </c>
      <c r="V310" s="8">
        <f>SUMPRODUCT(SUMIFS(TaxableValuation[Taxable Gas &amp; Elec Utilities],TaxableValuation[Dist],$C310:$E310,TaxableValuation[Tif_NonTIF],$A$4))</f>
        <v>0</v>
      </c>
      <c r="W310" s="8">
        <f t="shared" si="4"/>
        <v>0</v>
      </c>
    </row>
    <row r="311" spans="1:23" x14ac:dyDescent="0.25">
      <c r="A311">
        <f>'Assessed Non-TIF_Combined'!A311</f>
        <v>2026</v>
      </c>
      <c r="B311" t="str">
        <f>'Assessed Non-TIF_Combined'!B311</f>
        <v>11</v>
      </c>
      <c r="C311" t="str">
        <f>'Assessed Non-TIF_Combined'!C311</f>
        <v>6264</v>
      </c>
      <c r="D311" t="str">
        <f>'Assessed Non-TIF_Combined'!D311</f>
        <v/>
      </c>
      <c r="E311" t="str">
        <f>'Assessed Non-TIF_Combined'!E311</f>
        <v/>
      </c>
      <c r="F311" t="str">
        <f>'Assessed Non-TIF_Combined'!F311</f>
        <v>6264</v>
      </c>
      <c r="G311" t="str">
        <f>'Assessed Non-TIF_Combined'!G311</f>
        <v>West Central Valley</v>
      </c>
      <c r="H311" s="8">
        <f>SUMPRODUCT(SUMIFS(TaxableValuation[Taxable Residential],TaxableValuation[Dist],$C311:$E311,TaxableValuation[Tif_NonTIF],$A$4))</f>
        <v>58550491</v>
      </c>
      <c r="I311" s="8">
        <f>SUMPRODUCT(SUMIFS(TaxableValuation[Taxable Ag Land],TaxableValuation[Dist],$C311:$E311,TaxableValuation[Tif_NonTIF],$A$4))</f>
        <v>432380</v>
      </c>
      <c r="J311" s="8">
        <f>SUMPRODUCT(SUMIFS(TaxableValuation[Taxable Ag Building],TaxableValuation[Dist],$C311:$E311,TaxableValuation[Tif_NonTIF],$A$4))</f>
        <v>67843</v>
      </c>
      <c r="K311" s="8">
        <f>SUMPRODUCT(SUMIFS(TaxableValuation[Taxable Commercial],TaxableValuation[Dist],$C311:$E311,TaxableValuation[Tif_NonTIF],$A$4))</f>
        <v>19430457</v>
      </c>
      <c r="L311" s="8">
        <f>SUMPRODUCT(SUMIFS(TaxableValuation[Taxable Industrial],TaxableValuation[Dist],$C311:$E311,TaxableValuation[Tif_NonTIF],$A$4))</f>
        <v>72227634</v>
      </c>
      <c r="M311" s="8">
        <f>SUMPRODUCT(SUMIFS(TaxableValuation[Taxable Reserved],TaxableValuation[Dist],$C311:$E311,TaxableValuation[Tif_NonTIF],$A$4))</f>
        <v>0</v>
      </c>
      <c r="N311" s="8">
        <f>SUMPRODUCT(SUMIFS(TaxableValuation[Taxable Reserved2],TaxableValuation[Dist],$C311:$E311,TaxableValuation[Tif_NonTIF],$A$4))</f>
        <v>0</v>
      </c>
      <c r="O311" s="8">
        <f>SUMPRODUCT(SUMIFS(TaxableValuation[Taxable Railroads],TaxableValuation[Dist],$C311:$E311,TaxableValuation[Tif_NonTIF],$A$4))</f>
        <v>0</v>
      </c>
      <c r="P311" s="8">
        <f>SUMPRODUCT(SUMIFS(TaxableValuation[Taxable Utilities],TaxableValuation[Dist],$C311:$E311,TaxableValuation[Tif_NonTIF],$A$4))</f>
        <v>0</v>
      </c>
      <c r="Q311" s="8">
        <f>SUMPRODUCT(SUMIFS(TaxableValuation[Taxable Other],TaxableValuation[Dist],$C311:$E311,TaxableValuation[Tif_NonTIF],$A$4))</f>
        <v>0</v>
      </c>
      <c r="R311" s="8">
        <f>SUMPRODUCT(SUMIFS(TaxableValuation[Taxable Gross],TaxableValuation[Dist],$C311:$E311,TaxableValuation[Tif_NonTIF],$A$4))</f>
        <v>150708805</v>
      </c>
      <c r="S311" s="8">
        <f>SUMPRODUCT(SUMIFS(TaxableValuation[Taxable Military Exempt],TaxableValuation[Dist],$C311:$E311,TaxableValuation[Tif_NonTIF],$A$4))</f>
        <v>0</v>
      </c>
      <c r="T311" s="8">
        <f>SUMPRODUCT(SUMIFS(TaxableValuation[Taxable Homestead Exempt],TaxableValuation[Dist],$C311:$E311,TaxableValuation[Tif_NonTIF],$A$4))</f>
        <v>0</v>
      </c>
      <c r="U311" s="8">
        <f>SUMPRODUCT(SUMIFS(TaxableValuation[Taxable Net],TaxableValuation[Dist],$C311:$E311,TaxableValuation[Tif_NonTIF],$A$4))</f>
        <v>150708805</v>
      </c>
      <c r="V311" s="8">
        <f>SUMPRODUCT(SUMIFS(TaxableValuation[Taxable Gas &amp; Elec Utilities],TaxableValuation[Dist],$C311:$E311,TaxableValuation[Tif_NonTIF],$A$4))</f>
        <v>0</v>
      </c>
      <c r="W311" s="8">
        <f t="shared" si="4"/>
        <v>150708805</v>
      </c>
    </row>
    <row r="312" spans="1:23" x14ac:dyDescent="0.25">
      <c r="A312">
        <f>'Assessed Non-TIF_Combined'!A312</f>
        <v>2026</v>
      </c>
      <c r="B312" t="str">
        <f>'Assessed Non-TIF_Combined'!B312</f>
        <v>01</v>
      </c>
      <c r="C312" t="str">
        <f>'Assessed Non-TIF_Combined'!C312</f>
        <v>6950</v>
      </c>
      <c r="D312" t="str">
        <f>'Assessed Non-TIF_Combined'!D312</f>
        <v/>
      </c>
      <c r="E312" t="str">
        <f>'Assessed Non-TIF_Combined'!E312</f>
        <v/>
      </c>
      <c r="F312" t="str">
        <f>'Assessed Non-TIF_Combined'!F312</f>
        <v>6950</v>
      </c>
      <c r="G312" t="str">
        <f>'Assessed Non-TIF_Combined'!G312</f>
        <v>West Delaware Co</v>
      </c>
      <c r="H312" s="8">
        <f>SUMPRODUCT(SUMIFS(TaxableValuation[Taxable Residential],TaxableValuation[Dist],$C312:$E312,TaxableValuation[Tif_NonTIF],$A$4))</f>
        <v>11552463</v>
      </c>
      <c r="I312" s="8">
        <f>SUMPRODUCT(SUMIFS(TaxableValuation[Taxable Ag Land],TaxableValuation[Dist],$C312:$E312,TaxableValuation[Tif_NonTIF],$A$4))</f>
        <v>0</v>
      </c>
      <c r="J312" s="8">
        <f>SUMPRODUCT(SUMIFS(TaxableValuation[Taxable Ag Building],TaxableValuation[Dist],$C312:$E312,TaxableValuation[Tif_NonTIF],$A$4))</f>
        <v>0</v>
      </c>
      <c r="K312" s="8">
        <f>SUMPRODUCT(SUMIFS(TaxableValuation[Taxable Commercial],TaxableValuation[Dist],$C312:$E312,TaxableValuation[Tif_NonTIF],$A$4))</f>
        <v>8737804</v>
      </c>
      <c r="L312" s="8">
        <f>SUMPRODUCT(SUMIFS(TaxableValuation[Taxable Industrial],TaxableValuation[Dist],$C312:$E312,TaxableValuation[Tif_NonTIF],$A$4))</f>
        <v>1776223</v>
      </c>
      <c r="M312" s="8">
        <f>SUMPRODUCT(SUMIFS(TaxableValuation[Taxable Reserved],TaxableValuation[Dist],$C312:$E312,TaxableValuation[Tif_NonTIF],$A$4))</f>
        <v>0</v>
      </c>
      <c r="N312" s="8">
        <f>SUMPRODUCT(SUMIFS(TaxableValuation[Taxable Reserved2],TaxableValuation[Dist],$C312:$E312,TaxableValuation[Tif_NonTIF],$A$4))</f>
        <v>0</v>
      </c>
      <c r="O312" s="8">
        <f>SUMPRODUCT(SUMIFS(TaxableValuation[Taxable Railroads],TaxableValuation[Dist],$C312:$E312,TaxableValuation[Tif_NonTIF],$A$4))</f>
        <v>0</v>
      </c>
      <c r="P312" s="8">
        <f>SUMPRODUCT(SUMIFS(TaxableValuation[Taxable Utilities],TaxableValuation[Dist],$C312:$E312,TaxableValuation[Tif_NonTIF],$A$4))</f>
        <v>0</v>
      </c>
      <c r="Q312" s="8">
        <f>SUMPRODUCT(SUMIFS(TaxableValuation[Taxable Other],TaxableValuation[Dist],$C312:$E312,TaxableValuation[Tif_NonTIF],$A$4))</f>
        <v>0</v>
      </c>
      <c r="R312" s="8">
        <f>SUMPRODUCT(SUMIFS(TaxableValuation[Taxable Gross],TaxableValuation[Dist],$C312:$E312,TaxableValuation[Tif_NonTIF],$A$4))</f>
        <v>22066490</v>
      </c>
      <c r="S312" s="8">
        <f>SUMPRODUCT(SUMIFS(TaxableValuation[Taxable Military Exempt],TaxableValuation[Dist],$C312:$E312,TaxableValuation[Tif_NonTIF],$A$4))</f>
        <v>0</v>
      </c>
      <c r="T312" s="8">
        <f>SUMPRODUCT(SUMIFS(TaxableValuation[Taxable Homestead Exempt],TaxableValuation[Dist],$C312:$E312,TaxableValuation[Tif_NonTIF],$A$4))</f>
        <v>0</v>
      </c>
      <c r="U312" s="8">
        <f>SUMPRODUCT(SUMIFS(TaxableValuation[Taxable Net],TaxableValuation[Dist],$C312:$E312,TaxableValuation[Tif_NonTIF],$A$4))</f>
        <v>22066490</v>
      </c>
      <c r="V312" s="8">
        <f>SUMPRODUCT(SUMIFS(TaxableValuation[Taxable Gas &amp; Elec Utilities],TaxableValuation[Dist],$C312:$E312,TaxableValuation[Tif_NonTIF],$A$4))</f>
        <v>0</v>
      </c>
      <c r="W312" s="8">
        <f t="shared" si="4"/>
        <v>22066490</v>
      </c>
    </row>
    <row r="313" spans="1:23" x14ac:dyDescent="0.25">
      <c r="A313">
        <f>'Assessed Non-TIF_Combined'!A313</f>
        <v>2026</v>
      </c>
      <c r="B313" t="str">
        <f>'Assessed Non-TIF_Combined'!B313</f>
        <v>11</v>
      </c>
      <c r="C313" t="str">
        <f>'Assessed Non-TIF_Combined'!C313</f>
        <v>6957</v>
      </c>
      <c r="D313" t="str">
        <f>'Assessed Non-TIF_Combined'!D313</f>
        <v/>
      </c>
      <c r="E313" t="str">
        <f>'Assessed Non-TIF_Combined'!E313</f>
        <v/>
      </c>
      <c r="F313" t="str">
        <f>'Assessed Non-TIF_Combined'!F313</f>
        <v>6957</v>
      </c>
      <c r="G313" t="str">
        <f>'Assessed Non-TIF_Combined'!G313</f>
        <v>West Des Moines</v>
      </c>
      <c r="H313" s="8">
        <f>SUMPRODUCT(SUMIFS(TaxableValuation[Taxable Residential],TaxableValuation[Dist],$C313:$E313,TaxableValuation[Tif_NonTIF],$A$4))</f>
        <v>24636093</v>
      </c>
      <c r="I313" s="8">
        <f>SUMPRODUCT(SUMIFS(TaxableValuation[Taxable Ag Land],TaxableValuation[Dist],$C313:$E313,TaxableValuation[Tif_NonTIF],$A$4))</f>
        <v>0</v>
      </c>
      <c r="J313" s="8">
        <f>SUMPRODUCT(SUMIFS(TaxableValuation[Taxable Ag Building],TaxableValuation[Dist],$C313:$E313,TaxableValuation[Tif_NonTIF],$A$4))</f>
        <v>0</v>
      </c>
      <c r="K313" s="8">
        <f>SUMPRODUCT(SUMIFS(TaxableValuation[Taxable Commercial],TaxableValuation[Dist],$C313:$E313,TaxableValuation[Tif_NonTIF],$A$4))</f>
        <v>151576611</v>
      </c>
      <c r="L313" s="8">
        <f>SUMPRODUCT(SUMIFS(TaxableValuation[Taxable Industrial],TaxableValuation[Dist],$C313:$E313,TaxableValuation[Tif_NonTIF],$A$4))</f>
        <v>182338315</v>
      </c>
      <c r="M313" s="8">
        <f>SUMPRODUCT(SUMIFS(TaxableValuation[Taxable Reserved],TaxableValuation[Dist],$C313:$E313,TaxableValuation[Tif_NonTIF],$A$4))</f>
        <v>0</v>
      </c>
      <c r="N313" s="8">
        <f>SUMPRODUCT(SUMIFS(TaxableValuation[Taxable Reserved2],TaxableValuation[Dist],$C313:$E313,TaxableValuation[Tif_NonTIF],$A$4))</f>
        <v>0</v>
      </c>
      <c r="O313" s="8">
        <f>SUMPRODUCT(SUMIFS(TaxableValuation[Taxable Railroads],TaxableValuation[Dist],$C313:$E313,TaxableValuation[Tif_NonTIF],$A$4))</f>
        <v>0</v>
      </c>
      <c r="P313" s="8">
        <f>SUMPRODUCT(SUMIFS(TaxableValuation[Taxable Utilities],TaxableValuation[Dist],$C313:$E313,TaxableValuation[Tif_NonTIF],$A$4))</f>
        <v>0</v>
      </c>
      <c r="Q313" s="8">
        <f>SUMPRODUCT(SUMIFS(TaxableValuation[Taxable Other],TaxableValuation[Dist],$C313:$E313,TaxableValuation[Tif_NonTIF],$A$4))</f>
        <v>0</v>
      </c>
      <c r="R313" s="8">
        <f>SUMPRODUCT(SUMIFS(TaxableValuation[Taxable Gross],TaxableValuation[Dist],$C313:$E313,TaxableValuation[Tif_NonTIF],$A$4))</f>
        <v>358551019</v>
      </c>
      <c r="S313" s="8">
        <f>SUMPRODUCT(SUMIFS(TaxableValuation[Taxable Military Exempt],TaxableValuation[Dist],$C313:$E313,TaxableValuation[Tif_NonTIF],$A$4))</f>
        <v>0</v>
      </c>
      <c r="T313" s="8">
        <f>SUMPRODUCT(SUMIFS(TaxableValuation[Taxable Homestead Exempt],TaxableValuation[Dist],$C313:$E313,TaxableValuation[Tif_NonTIF],$A$4))</f>
        <v>0</v>
      </c>
      <c r="U313" s="8">
        <f>SUMPRODUCT(SUMIFS(TaxableValuation[Taxable Net],TaxableValuation[Dist],$C313:$E313,TaxableValuation[Tif_NonTIF],$A$4))</f>
        <v>358551019</v>
      </c>
      <c r="V313" s="8">
        <f>SUMPRODUCT(SUMIFS(TaxableValuation[Taxable Gas &amp; Elec Utilities],TaxableValuation[Dist],$C313:$E313,TaxableValuation[Tif_NonTIF],$A$4))</f>
        <v>0</v>
      </c>
      <c r="W313" s="8">
        <f t="shared" si="4"/>
        <v>358551019</v>
      </c>
    </row>
    <row r="314" spans="1:23" x14ac:dyDescent="0.25">
      <c r="A314">
        <f>'Assessed Non-TIF_Combined'!A314</f>
        <v>2026</v>
      </c>
      <c r="B314" t="str">
        <f>'Assessed Non-TIF_Combined'!B314</f>
        <v>07</v>
      </c>
      <c r="C314" t="str">
        <f>'Assessed Non-TIF_Combined'!C314</f>
        <v>5922</v>
      </c>
      <c r="D314" t="str">
        <f>'Assessed Non-TIF_Combined'!D314</f>
        <v/>
      </c>
      <c r="E314" t="str">
        <f>'Assessed Non-TIF_Combined'!E314</f>
        <v/>
      </c>
      <c r="F314" t="str">
        <f>'Assessed Non-TIF_Combined'!F314</f>
        <v>5922</v>
      </c>
      <c r="G314" t="str">
        <f>'Assessed Non-TIF_Combined'!G314</f>
        <v>West Fork</v>
      </c>
      <c r="H314" s="8">
        <f>SUMPRODUCT(SUMIFS(TaxableValuation[Taxable Residential],TaxableValuation[Dist],$C314:$E314,TaxableValuation[Tif_NonTIF],$A$4))</f>
        <v>6938874</v>
      </c>
      <c r="I314" s="8">
        <f>SUMPRODUCT(SUMIFS(TaxableValuation[Taxable Ag Land],TaxableValuation[Dist],$C314:$E314,TaxableValuation[Tif_NonTIF],$A$4))</f>
        <v>0</v>
      </c>
      <c r="J314" s="8">
        <f>SUMPRODUCT(SUMIFS(TaxableValuation[Taxable Ag Building],TaxableValuation[Dist],$C314:$E314,TaxableValuation[Tif_NonTIF],$A$4))</f>
        <v>0</v>
      </c>
      <c r="K314" s="8">
        <f>SUMPRODUCT(SUMIFS(TaxableValuation[Taxable Commercial],TaxableValuation[Dist],$C314:$E314,TaxableValuation[Tif_NonTIF],$A$4))</f>
        <v>2577007</v>
      </c>
      <c r="L314" s="8">
        <f>SUMPRODUCT(SUMIFS(TaxableValuation[Taxable Industrial],TaxableValuation[Dist],$C314:$E314,TaxableValuation[Tif_NonTIF],$A$4))</f>
        <v>0</v>
      </c>
      <c r="M314" s="8">
        <f>SUMPRODUCT(SUMIFS(TaxableValuation[Taxable Reserved],TaxableValuation[Dist],$C314:$E314,TaxableValuation[Tif_NonTIF],$A$4))</f>
        <v>0</v>
      </c>
      <c r="N314" s="8">
        <f>SUMPRODUCT(SUMIFS(TaxableValuation[Taxable Reserved2],TaxableValuation[Dist],$C314:$E314,TaxableValuation[Tif_NonTIF],$A$4))</f>
        <v>0</v>
      </c>
      <c r="O314" s="8">
        <f>SUMPRODUCT(SUMIFS(TaxableValuation[Taxable Railroads],TaxableValuation[Dist],$C314:$E314,TaxableValuation[Tif_NonTIF],$A$4))</f>
        <v>0</v>
      </c>
      <c r="P314" s="8">
        <f>SUMPRODUCT(SUMIFS(TaxableValuation[Taxable Utilities],TaxableValuation[Dist],$C314:$E314,TaxableValuation[Tif_NonTIF],$A$4))</f>
        <v>0</v>
      </c>
      <c r="Q314" s="8">
        <f>SUMPRODUCT(SUMIFS(TaxableValuation[Taxable Other],TaxableValuation[Dist],$C314:$E314,TaxableValuation[Tif_NonTIF],$A$4))</f>
        <v>0</v>
      </c>
      <c r="R314" s="8">
        <f>SUMPRODUCT(SUMIFS(TaxableValuation[Taxable Gross],TaxableValuation[Dist],$C314:$E314,TaxableValuation[Tif_NonTIF],$A$4))</f>
        <v>9515881</v>
      </c>
      <c r="S314" s="8">
        <f>SUMPRODUCT(SUMIFS(TaxableValuation[Taxable Military Exempt],TaxableValuation[Dist],$C314:$E314,TaxableValuation[Tif_NonTIF],$A$4))</f>
        <v>0</v>
      </c>
      <c r="T314" s="8">
        <f>SUMPRODUCT(SUMIFS(TaxableValuation[Taxable Homestead Exempt],TaxableValuation[Dist],$C314:$E314,TaxableValuation[Tif_NonTIF],$A$4))</f>
        <v>13000</v>
      </c>
      <c r="U314" s="8">
        <f>SUMPRODUCT(SUMIFS(TaxableValuation[Taxable Net],TaxableValuation[Dist],$C314:$E314,TaxableValuation[Tif_NonTIF],$A$4))</f>
        <v>9502881</v>
      </c>
      <c r="V314" s="8">
        <f>SUMPRODUCT(SUMIFS(TaxableValuation[Taxable Gas &amp; Elec Utilities],TaxableValuation[Dist],$C314:$E314,TaxableValuation[Tif_NonTIF],$A$4))</f>
        <v>0</v>
      </c>
      <c r="W314" s="8">
        <f t="shared" si="4"/>
        <v>9502881</v>
      </c>
    </row>
    <row r="315" spans="1:23" x14ac:dyDescent="0.25">
      <c r="A315">
        <f>'Assessed Non-TIF_Combined'!A315</f>
        <v>2026</v>
      </c>
      <c r="B315" t="str">
        <f>'Assessed Non-TIF_Combined'!B315</f>
        <v>07</v>
      </c>
      <c r="C315" t="str">
        <f>'Assessed Non-TIF_Combined'!C315</f>
        <v>0819</v>
      </c>
      <c r="D315" t="str">
        <f>'Assessed Non-TIF_Combined'!D315</f>
        <v/>
      </c>
      <c r="E315" t="str">
        <f>'Assessed Non-TIF_Combined'!E315</f>
        <v/>
      </c>
      <c r="F315" t="str">
        <f>'Assessed Non-TIF_Combined'!F315</f>
        <v>0819</v>
      </c>
      <c r="G315" t="str">
        <f>'Assessed Non-TIF_Combined'!G315</f>
        <v>West Hancock</v>
      </c>
      <c r="H315" s="8">
        <f>SUMPRODUCT(SUMIFS(TaxableValuation[Taxable Residential],TaxableValuation[Dist],$C315:$E315,TaxableValuation[Tif_NonTIF],$A$4))</f>
        <v>0</v>
      </c>
      <c r="I315" s="8">
        <f>SUMPRODUCT(SUMIFS(TaxableValuation[Taxable Ag Land],TaxableValuation[Dist],$C315:$E315,TaxableValuation[Tif_NonTIF],$A$4))</f>
        <v>0</v>
      </c>
      <c r="J315" s="8">
        <f>SUMPRODUCT(SUMIFS(TaxableValuation[Taxable Ag Building],TaxableValuation[Dist],$C315:$E315,TaxableValuation[Tif_NonTIF],$A$4))</f>
        <v>0</v>
      </c>
      <c r="K315" s="8">
        <f>SUMPRODUCT(SUMIFS(TaxableValuation[Taxable Commercial],TaxableValuation[Dist],$C315:$E315,TaxableValuation[Tif_NonTIF],$A$4))</f>
        <v>891642</v>
      </c>
      <c r="L315" s="8">
        <f>SUMPRODUCT(SUMIFS(TaxableValuation[Taxable Industrial],TaxableValuation[Dist],$C315:$E315,TaxableValuation[Tif_NonTIF],$A$4))</f>
        <v>0</v>
      </c>
      <c r="M315" s="8">
        <f>SUMPRODUCT(SUMIFS(TaxableValuation[Taxable Reserved],TaxableValuation[Dist],$C315:$E315,TaxableValuation[Tif_NonTIF],$A$4))</f>
        <v>0</v>
      </c>
      <c r="N315" s="8">
        <f>SUMPRODUCT(SUMIFS(TaxableValuation[Taxable Reserved2],TaxableValuation[Dist],$C315:$E315,TaxableValuation[Tif_NonTIF],$A$4))</f>
        <v>0</v>
      </c>
      <c r="O315" s="8">
        <f>SUMPRODUCT(SUMIFS(TaxableValuation[Taxable Railroads],TaxableValuation[Dist],$C315:$E315,TaxableValuation[Tif_NonTIF],$A$4))</f>
        <v>0</v>
      </c>
      <c r="P315" s="8">
        <f>SUMPRODUCT(SUMIFS(TaxableValuation[Taxable Utilities],TaxableValuation[Dist],$C315:$E315,TaxableValuation[Tif_NonTIF],$A$4))</f>
        <v>0</v>
      </c>
      <c r="Q315" s="8">
        <f>SUMPRODUCT(SUMIFS(TaxableValuation[Taxable Other],TaxableValuation[Dist],$C315:$E315,TaxableValuation[Tif_NonTIF],$A$4))</f>
        <v>0</v>
      </c>
      <c r="R315" s="8">
        <f>SUMPRODUCT(SUMIFS(TaxableValuation[Taxable Gross],TaxableValuation[Dist],$C315:$E315,TaxableValuation[Tif_NonTIF],$A$4))</f>
        <v>891642</v>
      </c>
      <c r="S315" s="8">
        <f>SUMPRODUCT(SUMIFS(TaxableValuation[Taxable Military Exempt],TaxableValuation[Dist],$C315:$E315,TaxableValuation[Tif_NonTIF],$A$4))</f>
        <v>0</v>
      </c>
      <c r="T315" s="8">
        <f>SUMPRODUCT(SUMIFS(TaxableValuation[Taxable Homestead Exempt],TaxableValuation[Dist],$C315:$E315,TaxableValuation[Tif_NonTIF],$A$4))</f>
        <v>0</v>
      </c>
      <c r="U315" s="8">
        <f>SUMPRODUCT(SUMIFS(TaxableValuation[Taxable Net],TaxableValuation[Dist],$C315:$E315,TaxableValuation[Tif_NonTIF],$A$4))</f>
        <v>891642</v>
      </c>
      <c r="V315" s="8">
        <f>SUMPRODUCT(SUMIFS(TaxableValuation[Taxable Gas &amp; Elec Utilities],TaxableValuation[Dist],$C315:$E315,TaxableValuation[Tif_NonTIF],$A$4))</f>
        <v>0</v>
      </c>
      <c r="W315" s="8">
        <f t="shared" si="4"/>
        <v>891642</v>
      </c>
    </row>
    <row r="316" spans="1:23" x14ac:dyDescent="0.25">
      <c r="A316">
        <f>'Assessed Non-TIF_Combined'!A316</f>
        <v>2026</v>
      </c>
      <c r="B316" t="str">
        <f>'Assessed Non-TIF_Combined'!B316</f>
        <v>13</v>
      </c>
      <c r="C316" t="str">
        <f>'Assessed Non-TIF_Combined'!C316</f>
        <v>6969</v>
      </c>
      <c r="D316" t="str">
        <f>'Assessed Non-TIF_Combined'!D316</f>
        <v/>
      </c>
      <c r="E316" t="str">
        <f>'Assessed Non-TIF_Combined'!E316</f>
        <v/>
      </c>
      <c r="F316" t="str">
        <f>'Assessed Non-TIF_Combined'!F316</f>
        <v>6969</v>
      </c>
      <c r="G316" t="str">
        <f>'Assessed Non-TIF_Combined'!G316</f>
        <v>West Harrison</v>
      </c>
      <c r="H316" s="8">
        <f>SUMPRODUCT(SUMIFS(TaxableValuation[Taxable Residential],TaxableValuation[Dist],$C316:$E316,TaxableValuation[Tif_NonTIF],$A$4))</f>
        <v>0</v>
      </c>
      <c r="I316" s="8">
        <f>SUMPRODUCT(SUMIFS(TaxableValuation[Taxable Ag Land],TaxableValuation[Dist],$C316:$E316,TaxableValuation[Tif_NonTIF],$A$4))</f>
        <v>0</v>
      </c>
      <c r="J316" s="8">
        <f>SUMPRODUCT(SUMIFS(TaxableValuation[Taxable Ag Building],TaxableValuation[Dist],$C316:$E316,TaxableValuation[Tif_NonTIF],$A$4))</f>
        <v>0</v>
      </c>
      <c r="K316" s="8">
        <f>SUMPRODUCT(SUMIFS(TaxableValuation[Taxable Commercial],TaxableValuation[Dist],$C316:$E316,TaxableValuation[Tif_NonTIF],$A$4))</f>
        <v>0</v>
      </c>
      <c r="L316" s="8">
        <f>SUMPRODUCT(SUMIFS(TaxableValuation[Taxable Industrial],TaxableValuation[Dist],$C316:$E316,TaxableValuation[Tif_NonTIF],$A$4))</f>
        <v>0</v>
      </c>
      <c r="M316" s="8">
        <f>SUMPRODUCT(SUMIFS(TaxableValuation[Taxable Reserved],TaxableValuation[Dist],$C316:$E316,TaxableValuation[Tif_NonTIF],$A$4))</f>
        <v>0</v>
      </c>
      <c r="N316" s="8">
        <f>SUMPRODUCT(SUMIFS(TaxableValuation[Taxable Reserved2],TaxableValuation[Dist],$C316:$E316,TaxableValuation[Tif_NonTIF],$A$4))</f>
        <v>0</v>
      </c>
      <c r="O316" s="8">
        <f>SUMPRODUCT(SUMIFS(TaxableValuation[Taxable Railroads],TaxableValuation[Dist],$C316:$E316,TaxableValuation[Tif_NonTIF],$A$4))</f>
        <v>0</v>
      </c>
      <c r="P316" s="8">
        <f>SUMPRODUCT(SUMIFS(TaxableValuation[Taxable Utilities],TaxableValuation[Dist],$C316:$E316,TaxableValuation[Tif_NonTIF],$A$4))</f>
        <v>0</v>
      </c>
      <c r="Q316" s="8">
        <f>SUMPRODUCT(SUMIFS(TaxableValuation[Taxable Other],TaxableValuation[Dist],$C316:$E316,TaxableValuation[Tif_NonTIF],$A$4))</f>
        <v>0</v>
      </c>
      <c r="R316" s="8">
        <f>SUMPRODUCT(SUMIFS(TaxableValuation[Taxable Gross],TaxableValuation[Dist],$C316:$E316,TaxableValuation[Tif_NonTIF],$A$4))</f>
        <v>0</v>
      </c>
      <c r="S316" s="8">
        <f>SUMPRODUCT(SUMIFS(TaxableValuation[Taxable Military Exempt],TaxableValuation[Dist],$C316:$E316,TaxableValuation[Tif_NonTIF],$A$4))</f>
        <v>0</v>
      </c>
      <c r="T316" s="8">
        <f>SUMPRODUCT(SUMIFS(TaxableValuation[Taxable Homestead Exempt],TaxableValuation[Dist],$C316:$E316,TaxableValuation[Tif_NonTIF],$A$4))</f>
        <v>0</v>
      </c>
      <c r="U316" s="8">
        <f>SUMPRODUCT(SUMIFS(TaxableValuation[Taxable Net],TaxableValuation[Dist],$C316:$E316,TaxableValuation[Tif_NonTIF],$A$4))</f>
        <v>0</v>
      </c>
      <c r="V316" s="8">
        <f>SUMPRODUCT(SUMIFS(TaxableValuation[Taxable Gas &amp; Elec Utilities],TaxableValuation[Dist],$C316:$E316,TaxableValuation[Tif_NonTIF],$A$4))</f>
        <v>0</v>
      </c>
      <c r="W316" s="8">
        <f t="shared" si="4"/>
        <v>0</v>
      </c>
    </row>
    <row r="317" spans="1:23" x14ac:dyDescent="0.25">
      <c r="A317">
        <f>'Assessed Non-TIF_Combined'!A317</f>
        <v>2026</v>
      </c>
      <c r="B317" t="str">
        <f>'Assessed Non-TIF_Combined'!B317</f>
        <v>09</v>
      </c>
      <c r="C317" t="str">
        <f>'Assessed Non-TIF_Combined'!C317</f>
        <v>6975</v>
      </c>
      <c r="D317" t="str">
        <f>'Assessed Non-TIF_Combined'!D317</f>
        <v/>
      </c>
      <c r="E317" t="str">
        <f>'Assessed Non-TIF_Combined'!E317</f>
        <v/>
      </c>
      <c r="F317" t="str">
        <f>'Assessed Non-TIF_Combined'!F317</f>
        <v>6975</v>
      </c>
      <c r="G317" t="str">
        <f>'Assessed Non-TIF_Combined'!G317</f>
        <v>West Liberty</v>
      </c>
      <c r="H317" s="8">
        <f>SUMPRODUCT(SUMIFS(TaxableValuation[Taxable Residential],TaxableValuation[Dist],$C317:$E317,TaxableValuation[Tif_NonTIF],$A$4))</f>
        <v>21330587</v>
      </c>
      <c r="I317" s="8">
        <f>SUMPRODUCT(SUMIFS(TaxableValuation[Taxable Ag Land],TaxableValuation[Dist],$C317:$E317,TaxableValuation[Tif_NonTIF],$A$4))</f>
        <v>287</v>
      </c>
      <c r="J317" s="8">
        <f>SUMPRODUCT(SUMIFS(TaxableValuation[Taxable Ag Building],TaxableValuation[Dist],$C317:$E317,TaxableValuation[Tif_NonTIF],$A$4))</f>
        <v>0</v>
      </c>
      <c r="K317" s="8">
        <f>SUMPRODUCT(SUMIFS(TaxableValuation[Taxable Commercial],TaxableValuation[Dist],$C317:$E317,TaxableValuation[Tif_NonTIF],$A$4))</f>
        <v>1878630</v>
      </c>
      <c r="L317" s="8">
        <f>SUMPRODUCT(SUMIFS(TaxableValuation[Taxable Industrial],TaxableValuation[Dist],$C317:$E317,TaxableValuation[Tif_NonTIF],$A$4))</f>
        <v>321575</v>
      </c>
      <c r="M317" s="8">
        <f>SUMPRODUCT(SUMIFS(TaxableValuation[Taxable Reserved],TaxableValuation[Dist],$C317:$E317,TaxableValuation[Tif_NonTIF],$A$4))</f>
        <v>0</v>
      </c>
      <c r="N317" s="8">
        <f>SUMPRODUCT(SUMIFS(TaxableValuation[Taxable Reserved2],TaxableValuation[Dist],$C317:$E317,TaxableValuation[Tif_NonTIF],$A$4))</f>
        <v>0</v>
      </c>
      <c r="O317" s="8">
        <f>SUMPRODUCT(SUMIFS(TaxableValuation[Taxable Railroads],TaxableValuation[Dist],$C317:$E317,TaxableValuation[Tif_NonTIF],$A$4))</f>
        <v>0</v>
      </c>
      <c r="P317" s="8">
        <f>SUMPRODUCT(SUMIFS(TaxableValuation[Taxable Utilities],TaxableValuation[Dist],$C317:$E317,TaxableValuation[Tif_NonTIF],$A$4))</f>
        <v>0</v>
      </c>
      <c r="Q317" s="8">
        <f>SUMPRODUCT(SUMIFS(TaxableValuation[Taxable Other],TaxableValuation[Dist],$C317:$E317,TaxableValuation[Tif_NonTIF],$A$4))</f>
        <v>0</v>
      </c>
      <c r="R317" s="8">
        <f>SUMPRODUCT(SUMIFS(TaxableValuation[Taxable Gross],TaxableValuation[Dist],$C317:$E317,TaxableValuation[Tif_NonTIF],$A$4))</f>
        <v>23531079</v>
      </c>
      <c r="S317" s="8">
        <f>SUMPRODUCT(SUMIFS(TaxableValuation[Taxable Military Exempt],TaxableValuation[Dist],$C317:$E317,TaxableValuation[Tif_NonTIF],$A$4))</f>
        <v>0</v>
      </c>
      <c r="T317" s="8">
        <f>SUMPRODUCT(SUMIFS(TaxableValuation[Taxable Homestead Exempt],TaxableValuation[Dist],$C317:$E317,TaxableValuation[Tif_NonTIF],$A$4))</f>
        <v>0</v>
      </c>
      <c r="U317" s="8">
        <f>SUMPRODUCT(SUMIFS(TaxableValuation[Taxable Net],TaxableValuation[Dist],$C317:$E317,TaxableValuation[Tif_NonTIF],$A$4))</f>
        <v>23531079</v>
      </c>
      <c r="V317" s="8">
        <f>SUMPRODUCT(SUMIFS(TaxableValuation[Taxable Gas &amp; Elec Utilities],TaxableValuation[Dist],$C317:$E317,TaxableValuation[Tif_NonTIF],$A$4))</f>
        <v>0</v>
      </c>
      <c r="W317" s="8">
        <f t="shared" si="4"/>
        <v>23531079</v>
      </c>
    </row>
    <row r="318" spans="1:23" x14ac:dyDescent="0.25">
      <c r="A318">
        <f>'Assessed Non-TIF_Combined'!A318</f>
        <v>2026</v>
      </c>
      <c r="B318" t="str">
        <f>'Assessed Non-TIF_Combined'!B318</f>
        <v>12</v>
      </c>
      <c r="C318" t="str">
        <f>'Assessed Non-TIF_Combined'!C318</f>
        <v>6983</v>
      </c>
      <c r="D318" t="str">
        <f>'Assessed Non-TIF_Combined'!D318</f>
        <v/>
      </c>
      <c r="E318" t="str">
        <f>'Assessed Non-TIF_Combined'!E318</f>
        <v/>
      </c>
      <c r="F318" t="str">
        <f>'Assessed Non-TIF_Combined'!F318</f>
        <v>6983</v>
      </c>
      <c r="G318" t="str">
        <f>'Assessed Non-TIF_Combined'!G318</f>
        <v>West Lyon</v>
      </c>
      <c r="H318" s="8">
        <f>SUMPRODUCT(SUMIFS(TaxableValuation[Taxable Residential],TaxableValuation[Dist],$C318:$E318,TaxableValuation[Tif_NonTIF],$A$4))</f>
        <v>0</v>
      </c>
      <c r="I318" s="8">
        <f>SUMPRODUCT(SUMIFS(TaxableValuation[Taxable Ag Land],TaxableValuation[Dist],$C318:$E318,TaxableValuation[Tif_NonTIF],$A$4))</f>
        <v>0</v>
      </c>
      <c r="J318" s="8">
        <f>SUMPRODUCT(SUMIFS(TaxableValuation[Taxable Ag Building],TaxableValuation[Dist],$C318:$E318,TaxableValuation[Tif_NonTIF],$A$4))</f>
        <v>0</v>
      </c>
      <c r="K318" s="8">
        <f>SUMPRODUCT(SUMIFS(TaxableValuation[Taxable Commercial],TaxableValuation[Dist],$C318:$E318,TaxableValuation[Tif_NonTIF],$A$4))</f>
        <v>32943729</v>
      </c>
      <c r="L318" s="8">
        <f>SUMPRODUCT(SUMIFS(TaxableValuation[Taxable Industrial],TaxableValuation[Dist],$C318:$E318,TaxableValuation[Tif_NonTIF],$A$4))</f>
        <v>0</v>
      </c>
      <c r="M318" s="8">
        <f>SUMPRODUCT(SUMIFS(TaxableValuation[Taxable Reserved],TaxableValuation[Dist],$C318:$E318,TaxableValuation[Tif_NonTIF],$A$4))</f>
        <v>0</v>
      </c>
      <c r="N318" s="8">
        <f>SUMPRODUCT(SUMIFS(TaxableValuation[Taxable Reserved2],TaxableValuation[Dist],$C318:$E318,TaxableValuation[Tif_NonTIF],$A$4))</f>
        <v>0</v>
      </c>
      <c r="O318" s="8">
        <f>SUMPRODUCT(SUMIFS(TaxableValuation[Taxable Railroads],TaxableValuation[Dist],$C318:$E318,TaxableValuation[Tif_NonTIF],$A$4))</f>
        <v>0</v>
      </c>
      <c r="P318" s="8">
        <f>SUMPRODUCT(SUMIFS(TaxableValuation[Taxable Utilities],TaxableValuation[Dist],$C318:$E318,TaxableValuation[Tif_NonTIF],$A$4))</f>
        <v>0</v>
      </c>
      <c r="Q318" s="8">
        <f>SUMPRODUCT(SUMIFS(TaxableValuation[Taxable Other],TaxableValuation[Dist],$C318:$E318,TaxableValuation[Tif_NonTIF],$A$4))</f>
        <v>0</v>
      </c>
      <c r="R318" s="8">
        <f>SUMPRODUCT(SUMIFS(TaxableValuation[Taxable Gross],TaxableValuation[Dist],$C318:$E318,TaxableValuation[Tif_NonTIF],$A$4))</f>
        <v>32943729</v>
      </c>
      <c r="S318" s="8">
        <f>SUMPRODUCT(SUMIFS(TaxableValuation[Taxable Military Exempt],TaxableValuation[Dist],$C318:$E318,TaxableValuation[Tif_NonTIF],$A$4))</f>
        <v>0</v>
      </c>
      <c r="T318" s="8">
        <f>SUMPRODUCT(SUMIFS(TaxableValuation[Taxable Homestead Exempt],TaxableValuation[Dist],$C318:$E318,TaxableValuation[Tif_NonTIF],$A$4))</f>
        <v>0</v>
      </c>
      <c r="U318" s="8">
        <f>SUMPRODUCT(SUMIFS(TaxableValuation[Taxable Net],TaxableValuation[Dist],$C318:$E318,TaxableValuation[Tif_NonTIF],$A$4))</f>
        <v>32943729</v>
      </c>
      <c r="V318" s="8">
        <f>SUMPRODUCT(SUMIFS(TaxableValuation[Taxable Gas &amp; Elec Utilities],TaxableValuation[Dist],$C318:$E318,TaxableValuation[Tif_NonTIF],$A$4))</f>
        <v>0</v>
      </c>
      <c r="W318" s="8">
        <f t="shared" si="4"/>
        <v>32943729</v>
      </c>
    </row>
    <row r="319" spans="1:23" x14ac:dyDescent="0.25">
      <c r="A319">
        <f>'Assessed Non-TIF_Combined'!A319</f>
        <v>2026</v>
      </c>
      <c r="B319" t="str">
        <f>'Assessed Non-TIF_Combined'!B319</f>
        <v>07</v>
      </c>
      <c r="C319" t="str">
        <f>'Assessed Non-TIF_Combined'!C319</f>
        <v>6985</v>
      </c>
      <c r="D319" t="str">
        <f>'Assessed Non-TIF_Combined'!D319</f>
        <v/>
      </c>
      <c r="E319" t="str">
        <f>'Assessed Non-TIF_Combined'!E319</f>
        <v/>
      </c>
      <c r="F319" t="str">
        <f>'Assessed Non-TIF_Combined'!F319</f>
        <v>6985</v>
      </c>
      <c r="G319" t="str">
        <f>'Assessed Non-TIF_Combined'!G319</f>
        <v>West Marshall</v>
      </c>
      <c r="H319" s="8">
        <f>SUMPRODUCT(SUMIFS(TaxableValuation[Taxable Residential],TaxableValuation[Dist],$C319:$E319,TaxableValuation[Tif_NonTIF],$A$4))</f>
        <v>0</v>
      </c>
      <c r="I319" s="8">
        <f>SUMPRODUCT(SUMIFS(TaxableValuation[Taxable Ag Land],TaxableValuation[Dist],$C319:$E319,TaxableValuation[Tif_NonTIF],$A$4))</f>
        <v>0</v>
      </c>
      <c r="J319" s="8">
        <f>SUMPRODUCT(SUMIFS(TaxableValuation[Taxable Ag Building],TaxableValuation[Dist],$C319:$E319,TaxableValuation[Tif_NonTIF],$A$4))</f>
        <v>0</v>
      </c>
      <c r="K319" s="8">
        <f>SUMPRODUCT(SUMIFS(TaxableValuation[Taxable Commercial],TaxableValuation[Dist],$C319:$E319,TaxableValuation[Tif_NonTIF],$A$4))</f>
        <v>0</v>
      </c>
      <c r="L319" s="8">
        <f>SUMPRODUCT(SUMIFS(TaxableValuation[Taxable Industrial],TaxableValuation[Dist],$C319:$E319,TaxableValuation[Tif_NonTIF],$A$4))</f>
        <v>0</v>
      </c>
      <c r="M319" s="8">
        <f>SUMPRODUCT(SUMIFS(TaxableValuation[Taxable Reserved],TaxableValuation[Dist],$C319:$E319,TaxableValuation[Tif_NonTIF],$A$4))</f>
        <v>0</v>
      </c>
      <c r="N319" s="8">
        <f>SUMPRODUCT(SUMIFS(TaxableValuation[Taxable Reserved2],TaxableValuation[Dist],$C319:$E319,TaxableValuation[Tif_NonTIF],$A$4))</f>
        <v>0</v>
      </c>
      <c r="O319" s="8">
        <f>SUMPRODUCT(SUMIFS(TaxableValuation[Taxable Railroads],TaxableValuation[Dist],$C319:$E319,TaxableValuation[Tif_NonTIF],$A$4))</f>
        <v>0</v>
      </c>
      <c r="P319" s="8">
        <f>SUMPRODUCT(SUMIFS(TaxableValuation[Taxable Utilities],TaxableValuation[Dist],$C319:$E319,TaxableValuation[Tif_NonTIF],$A$4))</f>
        <v>0</v>
      </c>
      <c r="Q319" s="8">
        <f>SUMPRODUCT(SUMIFS(TaxableValuation[Taxable Other],TaxableValuation[Dist],$C319:$E319,TaxableValuation[Tif_NonTIF],$A$4))</f>
        <v>0</v>
      </c>
      <c r="R319" s="8">
        <f>SUMPRODUCT(SUMIFS(TaxableValuation[Taxable Gross],TaxableValuation[Dist],$C319:$E319,TaxableValuation[Tif_NonTIF],$A$4))</f>
        <v>0</v>
      </c>
      <c r="S319" s="8">
        <f>SUMPRODUCT(SUMIFS(TaxableValuation[Taxable Military Exempt],TaxableValuation[Dist],$C319:$E319,TaxableValuation[Tif_NonTIF],$A$4))</f>
        <v>0</v>
      </c>
      <c r="T319" s="8">
        <f>SUMPRODUCT(SUMIFS(TaxableValuation[Taxable Homestead Exempt],TaxableValuation[Dist],$C319:$E319,TaxableValuation[Tif_NonTIF],$A$4))</f>
        <v>0</v>
      </c>
      <c r="U319" s="8">
        <f>SUMPRODUCT(SUMIFS(TaxableValuation[Taxable Net],TaxableValuation[Dist],$C319:$E319,TaxableValuation[Tif_NonTIF],$A$4))</f>
        <v>0</v>
      </c>
      <c r="V319" s="8">
        <f>SUMPRODUCT(SUMIFS(TaxableValuation[Taxable Gas &amp; Elec Utilities],TaxableValuation[Dist],$C319:$E319,TaxableValuation[Tif_NonTIF],$A$4))</f>
        <v>0</v>
      </c>
      <c r="W319" s="8">
        <f t="shared" si="4"/>
        <v>0</v>
      </c>
    </row>
    <row r="320" spans="1:23" x14ac:dyDescent="0.25">
      <c r="A320">
        <f>'Assessed Non-TIF_Combined'!A320</f>
        <v>2026</v>
      </c>
      <c r="B320" t="str">
        <f>'Assessed Non-TIF_Combined'!B320</f>
        <v>12</v>
      </c>
      <c r="C320" t="str">
        <f>'Assessed Non-TIF_Combined'!C320</f>
        <v>6987</v>
      </c>
      <c r="D320" t="str">
        <f>'Assessed Non-TIF_Combined'!D320</f>
        <v/>
      </c>
      <c r="E320" t="str">
        <f>'Assessed Non-TIF_Combined'!E320</f>
        <v/>
      </c>
      <c r="F320" t="str">
        <f>'Assessed Non-TIF_Combined'!F320</f>
        <v>6987</v>
      </c>
      <c r="G320" t="str">
        <f>'Assessed Non-TIF_Combined'!G320</f>
        <v>West Monona</v>
      </c>
      <c r="H320" s="8">
        <f>SUMPRODUCT(SUMIFS(TaxableValuation[Taxable Residential],TaxableValuation[Dist],$C320:$E320,TaxableValuation[Tif_NonTIF],$A$4))</f>
        <v>4494873</v>
      </c>
      <c r="I320" s="8">
        <f>SUMPRODUCT(SUMIFS(TaxableValuation[Taxable Ag Land],TaxableValuation[Dist],$C320:$E320,TaxableValuation[Tif_NonTIF],$A$4))</f>
        <v>45637</v>
      </c>
      <c r="J320" s="8">
        <f>SUMPRODUCT(SUMIFS(TaxableValuation[Taxable Ag Building],TaxableValuation[Dist],$C320:$E320,TaxableValuation[Tif_NonTIF],$A$4))</f>
        <v>0</v>
      </c>
      <c r="K320" s="8">
        <f>SUMPRODUCT(SUMIFS(TaxableValuation[Taxable Commercial],TaxableValuation[Dist],$C320:$E320,TaxableValuation[Tif_NonTIF],$A$4))</f>
        <v>10366201</v>
      </c>
      <c r="L320" s="8">
        <f>SUMPRODUCT(SUMIFS(TaxableValuation[Taxable Industrial],TaxableValuation[Dist],$C320:$E320,TaxableValuation[Tif_NonTIF],$A$4))</f>
        <v>133650</v>
      </c>
      <c r="M320" s="8">
        <f>SUMPRODUCT(SUMIFS(TaxableValuation[Taxable Reserved],TaxableValuation[Dist],$C320:$E320,TaxableValuation[Tif_NonTIF],$A$4))</f>
        <v>0</v>
      </c>
      <c r="N320" s="8">
        <f>SUMPRODUCT(SUMIFS(TaxableValuation[Taxable Reserved2],TaxableValuation[Dist],$C320:$E320,TaxableValuation[Tif_NonTIF],$A$4))</f>
        <v>0</v>
      </c>
      <c r="O320" s="8">
        <f>SUMPRODUCT(SUMIFS(TaxableValuation[Taxable Railroads],TaxableValuation[Dist],$C320:$E320,TaxableValuation[Tif_NonTIF],$A$4))</f>
        <v>0</v>
      </c>
      <c r="P320" s="8">
        <f>SUMPRODUCT(SUMIFS(TaxableValuation[Taxable Utilities],TaxableValuation[Dist],$C320:$E320,TaxableValuation[Tif_NonTIF],$A$4))</f>
        <v>0</v>
      </c>
      <c r="Q320" s="8">
        <f>SUMPRODUCT(SUMIFS(TaxableValuation[Taxable Other],TaxableValuation[Dist],$C320:$E320,TaxableValuation[Tif_NonTIF],$A$4))</f>
        <v>0</v>
      </c>
      <c r="R320" s="8">
        <f>SUMPRODUCT(SUMIFS(TaxableValuation[Taxable Gross],TaxableValuation[Dist],$C320:$E320,TaxableValuation[Tif_NonTIF],$A$4))</f>
        <v>15040361</v>
      </c>
      <c r="S320" s="8">
        <f>SUMPRODUCT(SUMIFS(TaxableValuation[Taxable Military Exempt],TaxableValuation[Dist],$C320:$E320,TaxableValuation[Tif_NonTIF],$A$4))</f>
        <v>0</v>
      </c>
      <c r="T320" s="8">
        <f>SUMPRODUCT(SUMIFS(TaxableValuation[Taxable Homestead Exempt],TaxableValuation[Dist],$C320:$E320,TaxableValuation[Tif_NonTIF],$A$4))</f>
        <v>0</v>
      </c>
      <c r="U320" s="8">
        <f>SUMPRODUCT(SUMIFS(TaxableValuation[Taxable Net],TaxableValuation[Dist],$C320:$E320,TaxableValuation[Tif_NonTIF],$A$4))</f>
        <v>15040361</v>
      </c>
      <c r="V320" s="8">
        <f>SUMPRODUCT(SUMIFS(TaxableValuation[Taxable Gas &amp; Elec Utilities],TaxableValuation[Dist],$C320:$E320,TaxableValuation[Tif_NonTIF],$A$4))</f>
        <v>0</v>
      </c>
      <c r="W320" s="8">
        <f t="shared" si="4"/>
        <v>15040361</v>
      </c>
    </row>
    <row r="321" spans="1:23" x14ac:dyDescent="0.25">
      <c r="A321">
        <f>'Assessed Non-TIF_Combined'!A321</f>
        <v>2026</v>
      </c>
      <c r="B321" t="str">
        <f>'Assessed Non-TIF_Combined'!B321</f>
        <v>12</v>
      </c>
      <c r="C321" t="str">
        <f>'Assessed Non-TIF_Combined'!C321</f>
        <v>6990</v>
      </c>
      <c r="D321" t="str">
        <f>'Assessed Non-TIF_Combined'!D321</f>
        <v/>
      </c>
      <c r="E321" t="str">
        <f>'Assessed Non-TIF_Combined'!E321</f>
        <v/>
      </c>
      <c r="F321" t="str">
        <f>'Assessed Non-TIF_Combined'!F321</f>
        <v>6990</v>
      </c>
      <c r="G321" t="str">
        <f>'Assessed Non-TIF_Combined'!G321</f>
        <v>West Sioux</v>
      </c>
      <c r="H321" s="8">
        <f>SUMPRODUCT(SUMIFS(TaxableValuation[Taxable Residential],TaxableValuation[Dist],$C321:$E321,TaxableValuation[Tif_NonTIF],$A$4))</f>
        <v>7804144</v>
      </c>
      <c r="I321" s="8">
        <f>SUMPRODUCT(SUMIFS(TaxableValuation[Taxable Ag Land],TaxableValuation[Dist],$C321:$E321,TaxableValuation[Tif_NonTIF],$A$4))</f>
        <v>202321</v>
      </c>
      <c r="J321" s="8">
        <f>SUMPRODUCT(SUMIFS(TaxableValuation[Taxable Ag Building],TaxableValuation[Dist],$C321:$E321,TaxableValuation[Tif_NonTIF],$A$4))</f>
        <v>2018</v>
      </c>
      <c r="K321" s="8">
        <f>SUMPRODUCT(SUMIFS(TaxableValuation[Taxable Commercial],TaxableValuation[Dist],$C321:$E321,TaxableValuation[Tif_NonTIF],$A$4))</f>
        <v>6267209</v>
      </c>
      <c r="L321" s="8">
        <f>SUMPRODUCT(SUMIFS(TaxableValuation[Taxable Industrial],TaxableValuation[Dist],$C321:$E321,TaxableValuation[Tif_NonTIF],$A$4))</f>
        <v>2790916</v>
      </c>
      <c r="M321" s="8">
        <f>SUMPRODUCT(SUMIFS(TaxableValuation[Taxable Reserved],TaxableValuation[Dist],$C321:$E321,TaxableValuation[Tif_NonTIF],$A$4))</f>
        <v>0</v>
      </c>
      <c r="N321" s="8">
        <f>SUMPRODUCT(SUMIFS(TaxableValuation[Taxable Reserved2],TaxableValuation[Dist],$C321:$E321,TaxableValuation[Tif_NonTIF],$A$4))</f>
        <v>0</v>
      </c>
      <c r="O321" s="8">
        <f>SUMPRODUCT(SUMIFS(TaxableValuation[Taxable Railroads],TaxableValuation[Dist],$C321:$E321,TaxableValuation[Tif_NonTIF],$A$4))</f>
        <v>0</v>
      </c>
      <c r="P321" s="8">
        <f>SUMPRODUCT(SUMIFS(TaxableValuation[Taxable Utilities],TaxableValuation[Dist],$C321:$E321,TaxableValuation[Tif_NonTIF],$A$4))</f>
        <v>0</v>
      </c>
      <c r="Q321" s="8">
        <f>SUMPRODUCT(SUMIFS(TaxableValuation[Taxable Other],TaxableValuation[Dist],$C321:$E321,TaxableValuation[Tif_NonTIF],$A$4))</f>
        <v>0</v>
      </c>
      <c r="R321" s="8">
        <f>SUMPRODUCT(SUMIFS(TaxableValuation[Taxable Gross],TaxableValuation[Dist],$C321:$E321,TaxableValuation[Tif_NonTIF],$A$4))</f>
        <v>17066608</v>
      </c>
      <c r="S321" s="8">
        <f>SUMPRODUCT(SUMIFS(TaxableValuation[Taxable Military Exempt],TaxableValuation[Dist],$C321:$E321,TaxableValuation[Tif_NonTIF],$A$4))</f>
        <v>0</v>
      </c>
      <c r="T321" s="8">
        <f>SUMPRODUCT(SUMIFS(TaxableValuation[Taxable Homestead Exempt],TaxableValuation[Dist],$C321:$E321,TaxableValuation[Tif_NonTIF],$A$4))</f>
        <v>0</v>
      </c>
      <c r="U321" s="8">
        <f>SUMPRODUCT(SUMIFS(TaxableValuation[Taxable Net],TaxableValuation[Dist],$C321:$E321,TaxableValuation[Tif_NonTIF],$A$4))</f>
        <v>17066608</v>
      </c>
      <c r="V321" s="8">
        <f>SUMPRODUCT(SUMIFS(TaxableValuation[Taxable Gas &amp; Elec Utilities],TaxableValuation[Dist],$C321:$E321,TaxableValuation[Tif_NonTIF],$A$4))</f>
        <v>0</v>
      </c>
      <c r="W321" s="8">
        <f t="shared" si="4"/>
        <v>17066608</v>
      </c>
    </row>
    <row r="322" spans="1:23" x14ac:dyDescent="0.25">
      <c r="A322">
        <f>'Assessed Non-TIF_Combined'!A322</f>
        <v>2026</v>
      </c>
      <c r="B322" t="str">
        <f>'Assessed Non-TIF_Combined'!B322</f>
        <v>01</v>
      </c>
      <c r="C322" t="str">
        <f>'Assessed Non-TIF_Combined'!C322</f>
        <v>6961</v>
      </c>
      <c r="D322" t="str">
        <f>'Assessed Non-TIF_Combined'!D322</f>
        <v/>
      </c>
      <c r="E322" t="str">
        <f>'Assessed Non-TIF_Combined'!E322</f>
        <v/>
      </c>
      <c r="F322" t="str">
        <f>'Assessed Non-TIF_Combined'!F322</f>
        <v>6961</v>
      </c>
      <c r="G322" t="str">
        <f>'Assessed Non-TIF_Combined'!G322</f>
        <v>Western Dubuque Co</v>
      </c>
      <c r="H322" s="8">
        <f>SUMPRODUCT(SUMIFS(TaxableValuation[Taxable Residential],TaxableValuation[Dist],$C322:$E322,TaxableValuation[Tif_NonTIF],$A$4))</f>
        <v>62495826</v>
      </c>
      <c r="I322" s="8">
        <f>SUMPRODUCT(SUMIFS(TaxableValuation[Taxable Ag Land],TaxableValuation[Dist],$C322:$E322,TaxableValuation[Tif_NonTIF],$A$4))</f>
        <v>84436</v>
      </c>
      <c r="J322" s="8">
        <f>SUMPRODUCT(SUMIFS(TaxableValuation[Taxable Ag Building],TaxableValuation[Dist],$C322:$E322,TaxableValuation[Tif_NonTIF],$A$4))</f>
        <v>0</v>
      </c>
      <c r="K322" s="8">
        <f>SUMPRODUCT(SUMIFS(TaxableValuation[Taxable Commercial],TaxableValuation[Dist],$C322:$E322,TaxableValuation[Tif_NonTIF],$A$4))</f>
        <v>67735050</v>
      </c>
      <c r="L322" s="8">
        <f>SUMPRODUCT(SUMIFS(TaxableValuation[Taxable Industrial],TaxableValuation[Dist],$C322:$E322,TaxableValuation[Tif_NonTIF],$A$4))</f>
        <v>82070956</v>
      </c>
      <c r="M322" s="8">
        <f>SUMPRODUCT(SUMIFS(TaxableValuation[Taxable Reserved],TaxableValuation[Dist],$C322:$E322,TaxableValuation[Tif_NonTIF],$A$4))</f>
        <v>0</v>
      </c>
      <c r="N322" s="8">
        <f>SUMPRODUCT(SUMIFS(TaxableValuation[Taxable Reserved2],TaxableValuation[Dist],$C322:$E322,TaxableValuation[Tif_NonTIF],$A$4))</f>
        <v>0</v>
      </c>
      <c r="O322" s="8">
        <f>SUMPRODUCT(SUMIFS(TaxableValuation[Taxable Railroads],TaxableValuation[Dist],$C322:$E322,TaxableValuation[Tif_NonTIF],$A$4))</f>
        <v>0</v>
      </c>
      <c r="P322" s="8">
        <f>SUMPRODUCT(SUMIFS(TaxableValuation[Taxable Utilities],TaxableValuation[Dist],$C322:$E322,TaxableValuation[Tif_NonTIF],$A$4))</f>
        <v>0</v>
      </c>
      <c r="Q322" s="8">
        <f>SUMPRODUCT(SUMIFS(TaxableValuation[Taxable Other],TaxableValuation[Dist],$C322:$E322,TaxableValuation[Tif_NonTIF],$A$4))</f>
        <v>0</v>
      </c>
      <c r="R322" s="8">
        <f>SUMPRODUCT(SUMIFS(TaxableValuation[Taxable Gross],TaxableValuation[Dist],$C322:$E322,TaxableValuation[Tif_NonTIF],$A$4))</f>
        <v>212386268</v>
      </c>
      <c r="S322" s="8">
        <f>SUMPRODUCT(SUMIFS(TaxableValuation[Taxable Military Exempt],TaxableValuation[Dist],$C322:$E322,TaxableValuation[Tif_NonTIF],$A$4))</f>
        <v>76000</v>
      </c>
      <c r="T322" s="8">
        <f>SUMPRODUCT(SUMIFS(TaxableValuation[Taxable Homestead Exempt],TaxableValuation[Dist],$C322:$E322,TaxableValuation[Tif_NonTIF],$A$4))</f>
        <v>442000</v>
      </c>
      <c r="U322" s="8">
        <f>SUMPRODUCT(SUMIFS(TaxableValuation[Taxable Net],TaxableValuation[Dist],$C322:$E322,TaxableValuation[Tif_NonTIF],$A$4))</f>
        <v>211868268</v>
      </c>
      <c r="V322" s="8">
        <f>SUMPRODUCT(SUMIFS(TaxableValuation[Taxable Gas &amp; Elec Utilities],TaxableValuation[Dist],$C322:$E322,TaxableValuation[Tif_NonTIF],$A$4))</f>
        <v>0</v>
      </c>
      <c r="W322" s="8">
        <f t="shared" si="4"/>
        <v>211868268</v>
      </c>
    </row>
    <row r="323" spans="1:23" x14ac:dyDescent="0.25">
      <c r="A323">
        <f>'Assessed Non-TIF_Combined'!A323</f>
        <v>2026</v>
      </c>
      <c r="B323" t="str">
        <f>'Assessed Non-TIF_Combined'!B323</f>
        <v>12</v>
      </c>
      <c r="C323" t="str">
        <f>'Assessed Non-TIF_Combined'!C323</f>
        <v>6992</v>
      </c>
      <c r="D323" t="str">
        <f>'Assessed Non-TIF_Combined'!D323</f>
        <v/>
      </c>
      <c r="E323" t="str">
        <f>'Assessed Non-TIF_Combined'!E323</f>
        <v/>
      </c>
      <c r="F323" t="str">
        <f>'Assessed Non-TIF_Combined'!F323</f>
        <v>6992</v>
      </c>
      <c r="G323" t="str">
        <f>'Assessed Non-TIF_Combined'!G323</f>
        <v>Westwood</v>
      </c>
      <c r="H323" s="8">
        <f>SUMPRODUCT(SUMIFS(TaxableValuation[Taxable Residential],TaxableValuation[Dist],$C323:$E323,TaxableValuation[Tif_NonTIF],$A$4))</f>
        <v>49994</v>
      </c>
      <c r="I323" s="8">
        <f>SUMPRODUCT(SUMIFS(TaxableValuation[Taxable Ag Land],TaxableValuation[Dist],$C323:$E323,TaxableValuation[Tif_NonTIF],$A$4))</f>
        <v>93833</v>
      </c>
      <c r="J323" s="8">
        <f>SUMPRODUCT(SUMIFS(TaxableValuation[Taxable Ag Building],TaxableValuation[Dist],$C323:$E323,TaxableValuation[Tif_NonTIF],$A$4))</f>
        <v>2255</v>
      </c>
      <c r="K323" s="8">
        <f>SUMPRODUCT(SUMIFS(TaxableValuation[Taxable Commercial],TaxableValuation[Dist],$C323:$E323,TaxableValuation[Tif_NonTIF],$A$4))</f>
        <v>3521548</v>
      </c>
      <c r="L323" s="8">
        <f>SUMPRODUCT(SUMIFS(TaxableValuation[Taxable Industrial],TaxableValuation[Dist],$C323:$E323,TaxableValuation[Tif_NonTIF],$A$4))</f>
        <v>3276714</v>
      </c>
      <c r="M323" s="8">
        <f>SUMPRODUCT(SUMIFS(TaxableValuation[Taxable Reserved],TaxableValuation[Dist],$C323:$E323,TaxableValuation[Tif_NonTIF],$A$4))</f>
        <v>0</v>
      </c>
      <c r="N323" s="8">
        <f>SUMPRODUCT(SUMIFS(TaxableValuation[Taxable Reserved2],TaxableValuation[Dist],$C323:$E323,TaxableValuation[Tif_NonTIF],$A$4))</f>
        <v>0</v>
      </c>
      <c r="O323" s="8">
        <f>SUMPRODUCT(SUMIFS(TaxableValuation[Taxable Railroads],TaxableValuation[Dist],$C323:$E323,TaxableValuation[Tif_NonTIF],$A$4))</f>
        <v>0</v>
      </c>
      <c r="P323" s="8">
        <f>SUMPRODUCT(SUMIFS(TaxableValuation[Taxable Utilities],TaxableValuation[Dist],$C323:$E323,TaxableValuation[Tif_NonTIF],$A$4))</f>
        <v>0</v>
      </c>
      <c r="Q323" s="8">
        <f>SUMPRODUCT(SUMIFS(TaxableValuation[Taxable Other],TaxableValuation[Dist],$C323:$E323,TaxableValuation[Tif_NonTIF],$A$4))</f>
        <v>0</v>
      </c>
      <c r="R323" s="8">
        <f>SUMPRODUCT(SUMIFS(TaxableValuation[Taxable Gross],TaxableValuation[Dist],$C323:$E323,TaxableValuation[Tif_NonTIF],$A$4))</f>
        <v>6944344</v>
      </c>
      <c r="S323" s="8">
        <f>SUMPRODUCT(SUMIFS(TaxableValuation[Taxable Military Exempt],TaxableValuation[Dist],$C323:$E323,TaxableValuation[Tif_NonTIF],$A$4))</f>
        <v>0</v>
      </c>
      <c r="T323" s="8">
        <f>SUMPRODUCT(SUMIFS(TaxableValuation[Taxable Homestead Exempt],TaxableValuation[Dist],$C323:$E323,TaxableValuation[Tif_NonTIF],$A$4))</f>
        <v>0</v>
      </c>
      <c r="U323" s="8">
        <f>SUMPRODUCT(SUMIFS(TaxableValuation[Taxable Net],TaxableValuation[Dist],$C323:$E323,TaxableValuation[Tif_NonTIF],$A$4))</f>
        <v>6944344</v>
      </c>
      <c r="V323" s="8">
        <f>SUMPRODUCT(SUMIFS(TaxableValuation[Taxable Gas &amp; Elec Utilities],TaxableValuation[Dist],$C323:$E323,TaxableValuation[Tif_NonTIF],$A$4))</f>
        <v>0</v>
      </c>
      <c r="W323" s="8">
        <f t="shared" si="4"/>
        <v>6944344</v>
      </c>
    </row>
    <row r="324" spans="1:23" x14ac:dyDescent="0.25">
      <c r="A324">
        <f>'Assessed Non-TIF_Combined'!A324</f>
        <v>2026</v>
      </c>
      <c r="B324" t="str">
        <f>'Assessed Non-TIF_Combined'!B324</f>
        <v>12</v>
      </c>
      <c r="C324" t="str">
        <f>'Assessed Non-TIF_Combined'!C324</f>
        <v>7002</v>
      </c>
      <c r="D324" t="str">
        <f>'Assessed Non-TIF_Combined'!D324</f>
        <v/>
      </c>
      <c r="E324" t="str">
        <f>'Assessed Non-TIF_Combined'!E324</f>
        <v/>
      </c>
      <c r="F324" t="str">
        <f>'Assessed Non-TIF_Combined'!F324</f>
        <v>7002</v>
      </c>
      <c r="G324" t="str">
        <f>'Assessed Non-TIF_Combined'!G324</f>
        <v>Whiting</v>
      </c>
      <c r="H324" s="8">
        <f>SUMPRODUCT(SUMIFS(TaxableValuation[Taxable Residential],TaxableValuation[Dist],$C324:$E324,TaxableValuation[Tif_NonTIF],$A$4))</f>
        <v>0</v>
      </c>
      <c r="I324" s="8">
        <f>SUMPRODUCT(SUMIFS(TaxableValuation[Taxable Ag Land],TaxableValuation[Dist],$C324:$E324,TaxableValuation[Tif_NonTIF],$A$4))</f>
        <v>0</v>
      </c>
      <c r="J324" s="8">
        <f>SUMPRODUCT(SUMIFS(TaxableValuation[Taxable Ag Building],TaxableValuation[Dist],$C324:$E324,TaxableValuation[Tif_NonTIF],$A$4))</f>
        <v>0</v>
      </c>
      <c r="K324" s="8">
        <f>SUMPRODUCT(SUMIFS(TaxableValuation[Taxable Commercial],TaxableValuation[Dist],$C324:$E324,TaxableValuation[Tif_NonTIF],$A$4))</f>
        <v>0</v>
      </c>
      <c r="L324" s="8">
        <f>SUMPRODUCT(SUMIFS(TaxableValuation[Taxable Industrial],TaxableValuation[Dist],$C324:$E324,TaxableValuation[Tif_NonTIF],$A$4))</f>
        <v>0</v>
      </c>
      <c r="M324" s="8">
        <f>SUMPRODUCT(SUMIFS(TaxableValuation[Taxable Reserved],TaxableValuation[Dist],$C324:$E324,TaxableValuation[Tif_NonTIF],$A$4))</f>
        <v>0</v>
      </c>
      <c r="N324" s="8">
        <f>SUMPRODUCT(SUMIFS(TaxableValuation[Taxable Reserved2],TaxableValuation[Dist],$C324:$E324,TaxableValuation[Tif_NonTIF],$A$4))</f>
        <v>0</v>
      </c>
      <c r="O324" s="8">
        <f>SUMPRODUCT(SUMIFS(TaxableValuation[Taxable Railroads],TaxableValuation[Dist],$C324:$E324,TaxableValuation[Tif_NonTIF],$A$4))</f>
        <v>0</v>
      </c>
      <c r="P324" s="8">
        <f>SUMPRODUCT(SUMIFS(TaxableValuation[Taxable Utilities],TaxableValuation[Dist],$C324:$E324,TaxableValuation[Tif_NonTIF],$A$4))</f>
        <v>0</v>
      </c>
      <c r="Q324" s="8">
        <f>SUMPRODUCT(SUMIFS(TaxableValuation[Taxable Other],TaxableValuation[Dist],$C324:$E324,TaxableValuation[Tif_NonTIF],$A$4))</f>
        <v>0</v>
      </c>
      <c r="R324" s="8">
        <f>SUMPRODUCT(SUMIFS(TaxableValuation[Taxable Gross],TaxableValuation[Dist],$C324:$E324,TaxableValuation[Tif_NonTIF],$A$4))</f>
        <v>0</v>
      </c>
      <c r="S324" s="8">
        <f>SUMPRODUCT(SUMIFS(TaxableValuation[Taxable Military Exempt],TaxableValuation[Dist],$C324:$E324,TaxableValuation[Tif_NonTIF],$A$4))</f>
        <v>0</v>
      </c>
      <c r="T324" s="8">
        <f>SUMPRODUCT(SUMIFS(TaxableValuation[Taxable Homestead Exempt],TaxableValuation[Dist],$C324:$E324,TaxableValuation[Tif_NonTIF],$A$4))</f>
        <v>0</v>
      </c>
      <c r="U324" s="8">
        <f>SUMPRODUCT(SUMIFS(TaxableValuation[Taxable Net],TaxableValuation[Dist],$C324:$E324,TaxableValuation[Tif_NonTIF],$A$4))</f>
        <v>0</v>
      </c>
      <c r="V324" s="8">
        <f>SUMPRODUCT(SUMIFS(TaxableValuation[Taxable Gas &amp; Elec Utilities],TaxableValuation[Dist],$C324:$E324,TaxableValuation[Tif_NonTIF],$A$4))</f>
        <v>0</v>
      </c>
      <c r="W324" s="8">
        <f t="shared" si="4"/>
        <v>0</v>
      </c>
    </row>
    <row r="325" spans="1:23" x14ac:dyDescent="0.25">
      <c r="A325">
        <f>'Assessed Non-TIF_Combined'!A325</f>
        <v>2026</v>
      </c>
      <c r="B325" t="str">
        <f>'Assessed Non-TIF_Combined'!B325</f>
        <v>10</v>
      </c>
      <c r="C325" t="str">
        <f>'Assessed Non-TIF_Combined'!C325</f>
        <v>7029</v>
      </c>
      <c r="D325" t="str">
        <f>'Assessed Non-TIF_Combined'!D325</f>
        <v/>
      </c>
      <c r="E325" t="str">
        <f>'Assessed Non-TIF_Combined'!E325</f>
        <v/>
      </c>
      <c r="F325" t="str">
        <f>'Assessed Non-TIF_Combined'!F325</f>
        <v>7029</v>
      </c>
      <c r="G325" t="str">
        <f>'Assessed Non-TIF_Combined'!G325</f>
        <v>Williamsburg</v>
      </c>
      <c r="H325" s="8">
        <f>SUMPRODUCT(SUMIFS(TaxableValuation[Taxable Residential],TaxableValuation[Dist],$C325:$E325,TaxableValuation[Tif_NonTIF],$A$4))</f>
        <v>24387529</v>
      </c>
      <c r="I325" s="8">
        <f>SUMPRODUCT(SUMIFS(TaxableValuation[Taxable Ag Land],TaxableValuation[Dist],$C325:$E325,TaxableValuation[Tif_NonTIF],$A$4))</f>
        <v>133348</v>
      </c>
      <c r="J325" s="8">
        <f>SUMPRODUCT(SUMIFS(TaxableValuation[Taxable Ag Building],TaxableValuation[Dist],$C325:$E325,TaxableValuation[Tif_NonTIF],$A$4))</f>
        <v>0</v>
      </c>
      <c r="K325" s="8">
        <f>SUMPRODUCT(SUMIFS(TaxableValuation[Taxable Commercial],TaxableValuation[Dist],$C325:$E325,TaxableValuation[Tif_NonTIF],$A$4))</f>
        <v>11531984</v>
      </c>
      <c r="L325" s="8">
        <f>SUMPRODUCT(SUMIFS(TaxableValuation[Taxable Industrial],TaxableValuation[Dist],$C325:$E325,TaxableValuation[Tif_NonTIF],$A$4))</f>
        <v>18594326</v>
      </c>
      <c r="M325" s="8">
        <f>SUMPRODUCT(SUMIFS(TaxableValuation[Taxable Reserved],TaxableValuation[Dist],$C325:$E325,TaxableValuation[Tif_NonTIF],$A$4))</f>
        <v>0</v>
      </c>
      <c r="N325" s="8">
        <f>SUMPRODUCT(SUMIFS(TaxableValuation[Taxable Reserved2],TaxableValuation[Dist],$C325:$E325,TaxableValuation[Tif_NonTIF],$A$4))</f>
        <v>0</v>
      </c>
      <c r="O325" s="8">
        <f>SUMPRODUCT(SUMIFS(TaxableValuation[Taxable Railroads],TaxableValuation[Dist],$C325:$E325,TaxableValuation[Tif_NonTIF],$A$4))</f>
        <v>0</v>
      </c>
      <c r="P325" s="8">
        <f>SUMPRODUCT(SUMIFS(TaxableValuation[Taxable Utilities],TaxableValuation[Dist],$C325:$E325,TaxableValuation[Tif_NonTIF],$A$4))</f>
        <v>0</v>
      </c>
      <c r="Q325" s="8">
        <f>SUMPRODUCT(SUMIFS(TaxableValuation[Taxable Other],TaxableValuation[Dist],$C325:$E325,TaxableValuation[Tif_NonTIF],$A$4))</f>
        <v>0</v>
      </c>
      <c r="R325" s="8">
        <f>SUMPRODUCT(SUMIFS(TaxableValuation[Taxable Gross],TaxableValuation[Dist],$C325:$E325,TaxableValuation[Tif_NonTIF],$A$4))</f>
        <v>54647187</v>
      </c>
      <c r="S325" s="8">
        <f>SUMPRODUCT(SUMIFS(TaxableValuation[Taxable Military Exempt],TaxableValuation[Dist],$C325:$E325,TaxableValuation[Tif_NonTIF],$A$4))</f>
        <v>0</v>
      </c>
      <c r="T325" s="8">
        <f>SUMPRODUCT(SUMIFS(TaxableValuation[Taxable Homestead Exempt],TaxableValuation[Dist],$C325:$E325,TaxableValuation[Tif_NonTIF],$A$4))</f>
        <v>0</v>
      </c>
      <c r="U325" s="8">
        <f>SUMPRODUCT(SUMIFS(TaxableValuation[Taxable Net],TaxableValuation[Dist],$C325:$E325,TaxableValuation[Tif_NonTIF],$A$4))</f>
        <v>54647187</v>
      </c>
      <c r="V325" s="8">
        <f>SUMPRODUCT(SUMIFS(TaxableValuation[Taxable Gas &amp; Elec Utilities],TaxableValuation[Dist],$C325:$E325,TaxableValuation[Tif_NonTIF],$A$4))</f>
        <v>0</v>
      </c>
      <c r="W325" s="8">
        <f t="shared" si="4"/>
        <v>54647187</v>
      </c>
    </row>
    <row r="326" spans="1:23" x14ac:dyDescent="0.25">
      <c r="A326">
        <f>'Assessed Non-TIF_Combined'!A326</f>
        <v>2026</v>
      </c>
      <c r="B326" t="str">
        <f>'Assessed Non-TIF_Combined'!B326</f>
        <v>09</v>
      </c>
      <c r="C326" t="str">
        <f>'Assessed Non-TIF_Combined'!C326</f>
        <v>7038</v>
      </c>
      <c r="D326" t="str">
        <f>'Assessed Non-TIF_Combined'!D326</f>
        <v/>
      </c>
      <c r="E326" t="str">
        <f>'Assessed Non-TIF_Combined'!E326</f>
        <v/>
      </c>
      <c r="F326" t="str">
        <f>'Assessed Non-TIF_Combined'!F326</f>
        <v>7038</v>
      </c>
      <c r="G326" t="str">
        <f>'Assessed Non-TIF_Combined'!G326</f>
        <v>Wilton</v>
      </c>
      <c r="H326" s="8">
        <f>SUMPRODUCT(SUMIFS(TaxableValuation[Taxable Residential],TaxableValuation[Dist],$C326:$E326,TaxableValuation[Tif_NonTIF],$A$4))</f>
        <v>1804547</v>
      </c>
      <c r="I326" s="8">
        <f>SUMPRODUCT(SUMIFS(TaxableValuation[Taxable Ag Land],TaxableValuation[Dist],$C326:$E326,TaxableValuation[Tif_NonTIF],$A$4))</f>
        <v>9700</v>
      </c>
      <c r="J326" s="8">
        <f>SUMPRODUCT(SUMIFS(TaxableValuation[Taxable Ag Building],TaxableValuation[Dist],$C326:$E326,TaxableValuation[Tif_NonTIF],$A$4))</f>
        <v>4139</v>
      </c>
      <c r="K326" s="8">
        <f>SUMPRODUCT(SUMIFS(TaxableValuation[Taxable Commercial],TaxableValuation[Dist],$C326:$E326,TaxableValuation[Tif_NonTIF],$A$4))</f>
        <v>17169930</v>
      </c>
      <c r="L326" s="8">
        <f>SUMPRODUCT(SUMIFS(TaxableValuation[Taxable Industrial],TaxableValuation[Dist],$C326:$E326,TaxableValuation[Tif_NonTIF],$A$4))</f>
        <v>3888987</v>
      </c>
      <c r="M326" s="8">
        <f>SUMPRODUCT(SUMIFS(TaxableValuation[Taxable Reserved],TaxableValuation[Dist],$C326:$E326,TaxableValuation[Tif_NonTIF],$A$4))</f>
        <v>0</v>
      </c>
      <c r="N326" s="8">
        <f>SUMPRODUCT(SUMIFS(TaxableValuation[Taxable Reserved2],TaxableValuation[Dist],$C326:$E326,TaxableValuation[Tif_NonTIF],$A$4))</f>
        <v>0</v>
      </c>
      <c r="O326" s="8">
        <f>SUMPRODUCT(SUMIFS(TaxableValuation[Taxable Railroads],TaxableValuation[Dist],$C326:$E326,TaxableValuation[Tif_NonTIF],$A$4))</f>
        <v>0</v>
      </c>
      <c r="P326" s="8">
        <f>SUMPRODUCT(SUMIFS(TaxableValuation[Taxable Utilities],TaxableValuation[Dist],$C326:$E326,TaxableValuation[Tif_NonTIF],$A$4))</f>
        <v>0</v>
      </c>
      <c r="Q326" s="8">
        <f>SUMPRODUCT(SUMIFS(TaxableValuation[Taxable Other],TaxableValuation[Dist],$C326:$E326,TaxableValuation[Tif_NonTIF],$A$4))</f>
        <v>0</v>
      </c>
      <c r="R326" s="8">
        <f>SUMPRODUCT(SUMIFS(TaxableValuation[Taxable Gross],TaxableValuation[Dist],$C326:$E326,TaxableValuation[Tif_NonTIF],$A$4))</f>
        <v>22877303</v>
      </c>
      <c r="S326" s="8">
        <f>SUMPRODUCT(SUMIFS(TaxableValuation[Taxable Military Exempt],TaxableValuation[Dist],$C326:$E326,TaxableValuation[Tif_NonTIF],$A$4))</f>
        <v>0</v>
      </c>
      <c r="T326" s="8">
        <f>SUMPRODUCT(SUMIFS(TaxableValuation[Taxable Homestead Exempt],TaxableValuation[Dist],$C326:$E326,TaxableValuation[Tif_NonTIF],$A$4))</f>
        <v>0</v>
      </c>
      <c r="U326" s="8">
        <f>SUMPRODUCT(SUMIFS(TaxableValuation[Taxable Net],TaxableValuation[Dist],$C326:$E326,TaxableValuation[Tif_NonTIF],$A$4))</f>
        <v>22877303</v>
      </c>
      <c r="V326" s="8">
        <f>SUMPRODUCT(SUMIFS(TaxableValuation[Taxable Gas &amp; Elec Utilities],TaxableValuation[Dist],$C326:$E326,TaxableValuation[Tif_NonTIF],$A$4))</f>
        <v>0</v>
      </c>
      <c r="W326" s="8">
        <f t="shared" si="4"/>
        <v>22877303</v>
      </c>
    </row>
    <row r="327" spans="1:23" x14ac:dyDescent="0.25">
      <c r="A327">
        <f>'Assessed Non-TIF_Combined'!A327</f>
        <v>2026</v>
      </c>
      <c r="B327" t="str">
        <f>'Assessed Non-TIF_Combined'!B327</f>
        <v>15</v>
      </c>
      <c r="C327" t="str">
        <f>'Assessed Non-TIF_Combined'!C327</f>
        <v>7047</v>
      </c>
      <c r="D327" t="str">
        <f>'Assessed Non-TIF_Combined'!D327</f>
        <v/>
      </c>
      <c r="E327" t="str">
        <f>'Assessed Non-TIF_Combined'!E327</f>
        <v/>
      </c>
      <c r="F327" t="str">
        <f>'Assessed Non-TIF_Combined'!F327</f>
        <v>7047</v>
      </c>
      <c r="G327" t="str">
        <f>'Assessed Non-TIF_Combined'!G327</f>
        <v>Winfield-Mt Union</v>
      </c>
      <c r="H327" s="8">
        <f>SUMPRODUCT(SUMIFS(TaxableValuation[Taxable Residential],TaxableValuation[Dist],$C327:$E327,TaxableValuation[Tif_NonTIF],$A$4))</f>
        <v>2415266</v>
      </c>
      <c r="I327" s="8">
        <f>SUMPRODUCT(SUMIFS(TaxableValuation[Taxable Ag Land],TaxableValuation[Dist],$C327:$E327,TaxableValuation[Tif_NonTIF],$A$4))</f>
        <v>0</v>
      </c>
      <c r="J327" s="8">
        <f>SUMPRODUCT(SUMIFS(TaxableValuation[Taxable Ag Building],TaxableValuation[Dist],$C327:$E327,TaxableValuation[Tif_NonTIF],$A$4))</f>
        <v>0</v>
      </c>
      <c r="K327" s="8">
        <f>SUMPRODUCT(SUMIFS(TaxableValuation[Taxable Commercial],TaxableValuation[Dist],$C327:$E327,TaxableValuation[Tif_NonTIF],$A$4))</f>
        <v>0</v>
      </c>
      <c r="L327" s="8">
        <f>SUMPRODUCT(SUMIFS(TaxableValuation[Taxable Industrial],TaxableValuation[Dist],$C327:$E327,TaxableValuation[Tif_NonTIF],$A$4))</f>
        <v>0</v>
      </c>
      <c r="M327" s="8">
        <f>SUMPRODUCT(SUMIFS(TaxableValuation[Taxable Reserved],TaxableValuation[Dist],$C327:$E327,TaxableValuation[Tif_NonTIF],$A$4))</f>
        <v>0</v>
      </c>
      <c r="N327" s="8">
        <f>SUMPRODUCT(SUMIFS(TaxableValuation[Taxable Reserved2],TaxableValuation[Dist],$C327:$E327,TaxableValuation[Tif_NonTIF],$A$4))</f>
        <v>0</v>
      </c>
      <c r="O327" s="8">
        <f>SUMPRODUCT(SUMIFS(TaxableValuation[Taxable Railroads],TaxableValuation[Dist],$C327:$E327,TaxableValuation[Tif_NonTIF],$A$4))</f>
        <v>0</v>
      </c>
      <c r="P327" s="8">
        <f>SUMPRODUCT(SUMIFS(TaxableValuation[Taxable Utilities],TaxableValuation[Dist],$C327:$E327,TaxableValuation[Tif_NonTIF],$A$4))</f>
        <v>0</v>
      </c>
      <c r="Q327" s="8">
        <f>SUMPRODUCT(SUMIFS(TaxableValuation[Taxable Other],TaxableValuation[Dist],$C327:$E327,TaxableValuation[Tif_NonTIF],$A$4))</f>
        <v>0</v>
      </c>
      <c r="R327" s="8">
        <f>SUMPRODUCT(SUMIFS(TaxableValuation[Taxable Gross],TaxableValuation[Dist],$C327:$E327,TaxableValuation[Tif_NonTIF],$A$4))</f>
        <v>2415266</v>
      </c>
      <c r="S327" s="8">
        <f>SUMPRODUCT(SUMIFS(TaxableValuation[Taxable Military Exempt],TaxableValuation[Dist],$C327:$E327,TaxableValuation[Tif_NonTIF],$A$4))</f>
        <v>0</v>
      </c>
      <c r="T327" s="8">
        <f>SUMPRODUCT(SUMIFS(TaxableValuation[Taxable Homestead Exempt],TaxableValuation[Dist],$C327:$E327,TaxableValuation[Tif_NonTIF],$A$4))</f>
        <v>0</v>
      </c>
      <c r="U327" s="8">
        <f>SUMPRODUCT(SUMIFS(TaxableValuation[Taxable Net],TaxableValuation[Dist],$C327:$E327,TaxableValuation[Tif_NonTIF],$A$4))</f>
        <v>2415266</v>
      </c>
      <c r="V327" s="8">
        <f>SUMPRODUCT(SUMIFS(TaxableValuation[Taxable Gas &amp; Elec Utilities],TaxableValuation[Dist],$C327:$E327,TaxableValuation[Tif_NonTIF],$A$4))</f>
        <v>0</v>
      </c>
      <c r="W327" s="8">
        <f t="shared" si="4"/>
        <v>2415266</v>
      </c>
    </row>
    <row r="328" spans="1:23" x14ac:dyDescent="0.25">
      <c r="A328">
        <f>'Assessed Non-TIF_Combined'!A328</f>
        <v>2026</v>
      </c>
      <c r="B328" t="str">
        <f>'Assessed Non-TIF_Combined'!B328</f>
        <v>11</v>
      </c>
      <c r="C328" t="str">
        <f>'Assessed Non-TIF_Combined'!C328</f>
        <v>7056</v>
      </c>
      <c r="D328" t="str">
        <f>'Assessed Non-TIF_Combined'!D328</f>
        <v/>
      </c>
      <c r="E328" t="str">
        <f>'Assessed Non-TIF_Combined'!E328</f>
        <v/>
      </c>
      <c r="F328" t="str">
        <f>'Assessed Non-TIF_Combined'!F328</f>
        <v>7056</v>
      </c>
      <c r="G328" t="str">
        <f>'Assessed Non-TIF_Combined'!G328</f>
        <v>Winterset</v>
      </c>
      <c r="H328" s="8">
        <f>SUMPRODUCT(SUMIFS(TaxableValuation[Taxable Residential],TaxableValuation[Dist],$C328:$E328,TaxableValuation[Tif_NonTIF],$A$4))</f>
        <v>19568040</v>
      </c>
      <c r="I328" s="8">
        <f>SUMPRODUCT(SUMIFS(TaxableValuation[Taxable Ag Land],TaxableValuation[Dist],$C328:$E328,TaxableValuation[Tif_NonTIF],$A$4))</f>
        <v>29732</v>
      </c>
      <c r="J328" s="8">
        <f>SUMPRODUCT(SUMIFS(TaxableValuation[Taxable Ag Building],TaxableValuation[Dist],$C328:$E328,TaxableValuation[Tif_NonTIF],$A$4))</f>
        <v>0</v>
      </c>
      <c r="K328" s="8">
        <f>SUMPRODUCT(SUMIFS(TaxableValuation[Taxable Commercial],TaxableValuation[Dist],$C328:$E328,TaxableValuation[Tif_NonTIF],$A$4))</f>
        <v>15966551</v>
      </c>
      <c r="L328" s="8">
        <f>SUMPRODUCT(SUMIFS(TaxableValuation[Taxable Industrial],TaxableValuation[Dist],$C328:$E328,TaxableValuation[Tif_NonTIF],$A$4))</f>
        <v>19062588</v>
      </c>
      <c r="M328" s="8">
        <f>SUMPRODUCT(SUMIFS(TaxableValuation[Taxable Reserved],TaxableValuation[Dist],$C328:$E328,TaxableValuation[Tif_NonTIF],$A$4))</f>
        <v>0</v>
      </c>
      <c r="N328" s="8">
        <f>SUMPRODUCT(SUMIFS(TaxableValuation[Taxable Reserved2],TaxableValuation[Dist],$C328:$E328,TaxableValuation[Tif_NonTIF],$A$4))</f>
        <v>0</v>
      </c>
      <c r="O328" s="8">
        <f>SUMPRODUCT(SUMIFS(TaxableValuation[Taxable Railroads],TaxableValuation[Dist],$C328:$E328,TaxableValuation[Tif_NonTIF],$A$4))</f>
        <v>0</v>
      </c>
      <c r="P328" s="8">
        <f>SUMPRODUCT(SUMIFS(TaxableValuation[Taxable Utilities],TaxableValuation[Dist],$C328:$E328,TaxableValuation[Tif_NonTIF],$A$4))</f>
        <v>0</v>
      </c>
      <c r="Q328" s="8">
        <f>SUMPRODUCT(SUMIFS(TaxableValuation[Taxable Other],TaxableValuation[Dist],$C328:$E328,TaxableValuation[Tif_NonTIF],$A$4))</f>
        <v>0</v>
      </c>
      <c r="R328" s="8">
        <f>SUMPRODUCT(SUMIFS(TaxableValuation[Taxable Gross],TaxableValuation[Dist],$C328:$E328,TaxableValuation[Tif_NonTIF],$A$4))</f>
        <v>54626911</v>
      </c>
      <c r="S328" s="8">
        <f>SUMPRODUCT(SUMIFS(TaxableValuation[Taxable Military Exempt],TaxableValuation[Dist],$C328:$E328,TaxableValuation[Tif_NonTIF],$A$4))</f>
        <v>12000</v>
      </c>
      <c r="T328" s="8">
        <f>SUMPRODUCT(SUMIFS(TaxableValuation[Taxable Homestead Exempt],TaxableValuation[Dist],$C328:$E328,TaxableValuation[Tif_NonTIF],$A$4))</f>
        <v>61750</v>
      </c>
      <c r="U328" s="8">
        <f>SUMPRODUCT(SUMIFS(TaxableValuation[Taxable Net],TaxableValuation[Dist],$C328:$E328,TaxableValuation[Tif_NonTIF],$A$4))</f>
        <v>54553161</v>
      </c>
      <c r="V328" s="8">
        <f>SUMPRODUCT(SUMIFS(TaxableValuation[Taxable Gas &amp; Elec Utilities],TaxableValuation[Dist],$C328:$E328,TaxableValuation[Tif_NonTIF],$A$4))</f>
        <v>0</v>
      </c>
      <c r="W328" s="8">
        <f t="shared" ref="W328:W331" si="5">SUM(U328:V328)</f>
        <v>54553161</v>
      </c>
    </row>
    <row r="329" spans="1:23" x14ac:dyDescent="0.25">
      <c r="A329">
        <f>'Assessed Non-TIF_Combined'!A329</f>
        <v>2026</v>
      </c>
      <c r="B329" t="str">
        <f>'Assessed Non-TIF_Combined'!B329</f>
        <v>13</v>
      </c>
      <c r="C329" t="str">
        <f>'Assessed Non-TIF_Combined'!C329</f>
        <v>7092</v>
      </c>
      <c r="D329" t="str">
        <f>'Assessed Non-TIF_Combined'!D329</f>
        <v/>
      </c>
      <c r="E329" t="str">
        <f>'Assessed Non-TIF_Combined'!E329</f>
        <v/>
      </c>
      <c r="F329" t="str">
        <f>'Assessed Non-TIF_Combined'!F329</f>
        <v>7092</v>
      </c>
      <c r="G329" t="str">
        <f>'Assessed Non-TIF_Combined'!G329</f>
        <v>Woodbine</v>
      </c>
      <c r="H329" s="8">
        <f>SUMPRODUCT(SUMIFS(TaxableValuation[Taxable Residential],TaxableValuation[Dist],$C329:$E329,TaxableValuation[Tif_NonTIF],$A$4))</f>
        <v>7466699</v>
      </c>
      <c r="I329" s="8">
        <f>SUMPRODUCT(SUMIFS(TaxableValuation[Taxable Ag Land],TaxableValuation[Dist],$C329:$E329,TaxableValuation[Tif_NonTIF],$A$4))</f>
        <v>116932</v>
      </c>
      <c r="J329" s="8">
        <f>SUMPRODUCT(SUMIFS(TaxableValuation[Taxable Ag Building],TaxableValuation[Dist],$C329:$E329,TaxableValuation[Tif_NonTIF],$A$4))</f>
        <v>321509</v>
      </c>
      <c r="K329" s="8">
        <f>SUMPRODUCT(SUMIFS(TaxableValuation[Taxable Commercial],TaxableValuation[Dist],$C329:$E329,TaxableValuation[Tif_NonTIF],$A$4))</f>
        <v>3945022</v>
      </c>
      <c r="L329" s="8">
        <f>SUMPRODUCT(SUMIFS(TaxableValuation[Taxable Industrial],TaxableValuation[Dist],$C329:$E329,TaxableValuation[Tif_NonTIF],$A$4))</f>
        <v>821290</v>
      </c>
      <c r="M329" s="8">
        <f>SUMPRODUCT(SUMIFS(TaxableValuation[Taxable Reserved],TaxableValuation[Dist],$C329:$E329,TaxableValuation[Tif_NonTIF],$A$4))</f>
        <v>0</v>
      </c>
      <c r="N329" s="8">
        <f>SUMPRODUCT(SUMIFS(TaxableValuation[Taxable Reserved2],TaxableValuation[Dist],$C329:$E329,TaxableValuation[Tif_NonTIF],$A$4))</f>
        <v>0</v>
      </c>
      <c r="O329" s="8">
        <f>SUMPRODUCT(SUMIFS(TaxableValuation[Taxable Railroads],TaxableValuation[Dist],$C329:$E329,TaxableValuation[Tif_NonTIF],$A$4))</f>
        <v>0</v>
      </c>
      <c r="P329" s="8">
        <f>SUMPRODUCT(SUMIFS(TaxableValuation[Taxable Utilities],TaxableValuation[Dist],$C329:$E329,TaxableValuation[Tif_NonTIF],$A$4))</f>
        <v>0</v>
      </c>
      <c r="Q329" s="8">
        <f>SUMPRODUCT(SUMIFS(TaxableValuation[Taxable Other],TaxableValuation[Dist],$C329:$E329,TaxableValuation[Tif_NonTIF],$A$4))</f>
        <v>0</v>
      </c>
      <c r="R329" s="8">
        <f>SUMPRODUCT(SUMIFS(TaxableValuation[Taxable Gross],TaxableValuation[Dist],$C329:$E329,TaxableValuation[Tif_NonTIF],$A$4))</f>
        <v>12671452</v>
      </c>
      <c r="S329" s="8">
        <f>SUMPRODUCT(SUMIFS(TaxableValuation[Taxable Military Exempt],TaxableValuation[Dist],$C329:$E329,TaxableValuation[Tif_NonTIF],$A$4))</f>
        <v>0</v>
      </c>
      <c r="T329" s="8">
        <f>SUMPRODUCT(SUMIFS(TaxableValuation[Taxable Homestead Exempt],TaxableValuation[Dist],$C329:$E329,TaxableValuation[Tif_NonTIF],$A$4))</f>
        <v>0</v>
      </c>
      <c r="U329" s="8">
        <f>SUMPRODUCT(SUMIFS(TaxableValuation[Taxable Net],TaxableValuation[Dist],$C329:$E329,TaxableValuation[Tif_NonTIF],$A$4))</f>
        <v>12671452</v>
      </c>
      <c r="V329" s="8">
        <f>SUMPRODUCT(SUMIFS(TaxableValuation[Taxable Gas &amp; Elec Utilities],TaxableValuation[Dist],$C329:$E329,TaxableValuation[Tif_NonTIF],$A$4))</f>
        <v>0</v>
      </c>
      <c r="W329" s="8">
        <f t="shared" si="5"/>
        <v>12671452</v>
      </c>
    </row>
    <row r="330" spans="1:23" x14ac:dyDescent="0.25">
      <c r="A330">
        <f>'Assessed Non-TIF_Combined'!A330</f>
        <v>2026</v>
      </c>
      <c r="B330" t="str">
        <f>'Assessed Non-TIF_Combined'!B330</f>
        <v>12</v>
      </c>
      <c r="C330" t="str">
        <f>'Assessed Non-TIF_Combined'!C330</f>
        <v>7098</v>
      </c>
      <c r="D330" t="str">
        <f>'Assessed Non-TIF_Combined'!D330</f>
        <v/>
      </c>
      <c r="E330" t="str">
        <f>'Assessed Non-TIF_Combined'!E330</f>
        <v/>
      </c>
      <c r="F330" t="str">
        <f>'Assessed Non-TIF_Combined'!F330</f>
        <v>7098</v>
      </c>
      <c r="G330" t="str">
        <f>'Assessed Non-TIF_Combined'!G330</f>
        <v>Woodbury Central</v>
      </c>
      <c r="H330" s="8">
        <f>SUMPRODUCT(SUMIFS(TaxableValuation[Taxable Residential],TaxableValuation[Dist],$C330:$E330,TaxableValuation[Tif_NonTIF],$A$4))</f>
        <v>7835469</v>
      </c>
      <c r="I330" s="8">
        <f>SUMPRODUCT(SUMIFS(TaxableValuation[Taxable Ag Land],TaxableValuation[Dist],$C330:$E330,TaxableValuation[Tif_NonTIF],$A$4))</f>
        <v>0</v>
      </c>
      <c r="J330" s="8">
        <f>SUMPRODUCT(SUMIFS(TaxableValuation[Taxable Ag Building],TaxableValuation[Dist],$C330:$E330,TaxableValuation[Tif_NonTIF],$A$4))</f>
        <v>0</v>
      </c>
      <c r="K330" s="8">
        <f>SUMPRODUCT(SUMIFS(TaxableValuation[Taxable Commercial],TaxableValuation[Dist],$C330:$E330,TaxableValuation[Tif_NonTIF],$A$4))</f>
        <v>2757025</v>
      </c>
      <c r="L330" s="8">
        <f>SUMPRODUCT(SUMIFS(TaxableValuation[Taxable Industrial],TaxableValuation[Dist],$C330:$E330,TaxableValuation[Tif_NonTIF],$A$4))</f>
        <v>0</v>
      </c>
      <c r="M330" s="8">
        <f>SUMPRODUCT(SUMIFS(TaxableValuation[Taxable Reserved],TaxableValuation[Dist],$C330:$E330,TaxableValuation[Tif_NonTIF],$A$4))</f>
        <v>0</v>
      </c>
      <c r="N330" s="8">
        <f>SUMPRODUCT(SUMIFS(TaxableValuation[Taxable Reserved2],TaxableValuation[Dist],$C330:$E330,TaxableValuation[Tif_NonTIF],$A$4))</f>
        <v>0</v>
      </c>
      <c r="O330" s="8">
        <f>SUMPRODUCT(SUMIFS(TaxableValuation[Taxable Railroads],TaxableValuation[Dist],$C330:$E330,TaxableValuation[Tif_NonTIF],$A$4))</f>
        <v>0</v>
      </c>
      <c r="P330" s="8">
        <f>SUMPRODUCT(SUMIFS(TaxableValuation[Taxable Utilities],TaxableValuation[Dist],$C330:$E330,TaxableValuation[Tif_NonTIF],$A$4))</f>
        <v>0</v>
      </c>
      <c r="Q330" s="8">
        <f>SUMPRODUCT(SUMIFS(TaxableValuation[Taxable Other],TaxableValuation[Dist],$C330:$E330,TaxableValuation[Tif_NonTIF],$A$4))</f>
        <v>0</v>
      </c>
      <c r="R330" s="8">
        <f>SUMPRODUCT(SUMIFS(TaxableValuation[Taxable Gross],TaxableValuation[Dist],$C330:$E330,TaxableValuation[Tif_NonTIF],$A$4))</f>
        <v>10592494</v>
      </c>
      <c r="S330" s="8">
        <f>SUMPRODUCT(SUMIFS(TaxableValuation[Taxable Military Exempt],TaxableValuation[Dist],$C330:$E330,TaxableValuation[Tif_NonTIF],$A$4))</f>
        <v>20000</v>
      </c>
      <c r="T330" s="8">
        <f>SUMPRODUCT(SUMIFS(TaxableValuation[Taxable Homestead Exempt],TaxableValuation[Dist],$C330:$E330,TaxableValuation[Tif_NonTIF],$A$4))</f>
        <v>32500</v>
      </c>
      <c r="U330" s="8">
        <f>SUMPRODUCT(SUMIFS(TaxableValuation[Taxable Net],TaxableValuation[Dist],$C330:$E330,TaxableValuation[Tif_NonTIF],$A$4))</f>
        <v>10539994</v>
      </c>
      <c r="V330" s="8">
        <f>SUMPRODUCT(SUMIFS(TaxableValuation[Taxable Gas &amp; Elec Utilities],TaxableValuation[Dist],$C330:$E330,TaxableValuation[Tif_NonTIF],$A$4))</f>
        <v>0</v>
      </c>
      <c r="W330" s="8">
        <f t="shared" si="5"/>
        <v>10539994</v>
      </c>
    </row>
    <row r="331" spans="1:23" x14ac:dyDescent="0.25">
      <c r="A331">
        <f>'Assessed Non-TIF_Combined'!A331</f>
        <v>2026</v>
      </c>
      <c r="B331" t="str">
        <f>'Assessed Non-TIF_Combined'!B331</f>
        <v>11</v>
      </c>
      <c r="C331" t="str">
        <f>'Assessed Non-TIF_Combined'!C331</f>
        <v>7110</v>
      </c>
      <c r="D331" t="str">
        <f>'Assessed Non-TIF_Combined'!D331</f>
        <v/>
      </c>
      <c r="E331" t="str">
        <f>'Assessed Non-TIF_Combined'!E331</f>
        <v/>
      </c>
      <c r="F331" t="str">
        <f>'Assessed Non-TIF_Combined'!F331</f>
        <v>7110</v>
      </c>
      <c r="G331" t="str">
        <f>'Assessed Non-TIF_Combined'!G331</f>
        <v>Woodward-Granger</v>
      </c>
      <c r="H331" s="8">
        <f>SUMPRODUCT(SUMIFS(TaxableValuation[Taxable Residential],TaxableValuation[Dist],$C331:$E331,TaxableValuation[Tif_NonTIF],$A$4))</f>
        <v>22918479</v>
      </c>
      <c r="I331" s="8">
        <f>SUMPRODUCT(SUMIFS(TaxableValuation[Taxable Ag Land],TaxableValuation[Dist],$C331:$E331,TaxableValuation[Tif_NonTIF],$A$4))</f>
        <v>778</v>
      </c>
      <c r="J331" s="8">
        <f>SUMPRODUCT(SUMIFS(TaxableValuation[Taxable Ag Building],TaxableValuation[Dist],$C331:$E331,TaxableValuation[Tif_NonTIF],$A$4))</f>
        <v>0</v>
      </c>
      <c r="K331" s="8">
        <f>SUMPRODUCT(SUMIFS(TaxableValuation[Taxable Commercial],TaxableValuation[Dist],$C331:$E331,TaxableValuation[Tif_NonTIF],$A$4))</f>
        <v>3101746</v>
      </c>
      <c r="L331" s="8">
        <f>SUMPRODUCT(SUMIFS(TaxableValuation[Taxable Industrial],TaxableValuation[Dist],$C331:$E331,TaxableValuation[Tif_NonTIF],$A$4))</f>
        <v>0</v>
      </c>
      <c r="M331" s="8">
        <f>SUMPRODUCT(SUMIFS(TaxableValuation[Taxable Reserved],TaxableValuation[Dist],$C331:$E331,TaxableValuation[Tif_NonTIF],$A$4))</f>
        <v>0</v>
      </c>
      <c r="N331" s="8">
        <f>SUMPRODUCT(SUMIFS(TaxableValuation[Taxable Reserved2],TaxableValuation[Dist],$C331:$E331,TaxableValuation[Tif_NonTIF],$A$4))</f>
        <v>0</v>
      </c>
      <c r="O331" s="8">
        <f>SUMPRODUCT(SUMIFS(TaxableValuation[Taxable Railroads],TaxableValuation[Dist],$C331:$E331,TaxableValuation[Tif_NonTIF],$A$4))</f>
        <v>0</v>
      </c>
      <c r="P331" s="8">
        <f>SUMPRODUCT(SUMIFS(TaxableValuation[Taxable Utilities],TaxableValuation[Dist],$C331:$E331,TaxableValuation[Tif_NonTIF],$A$4))</f>
        <v>0</v>
      </c>
      <c r="Q331" s="8">
        <f>SUMPRODUCT(SUMIFS(TaxableValuation[Taxable Other],TaxableValuation[Dist],$C331:$E331,TaxableValuation[Tif_NonTIF],$A$4))</f>
        <v>0</v>
      </c>
      <c r="R331" s="8">
        <f>SUMPRODUCT(SUMIFS(TaxableValuation[Taxable Gross],TaxableValuation[Dist],$C331:$E331,TaxableValuation[Tif_NonTIF],$A$4))</f>
        <v>26021003</v>
      </c>
      <c r="S331" s="8">
        <f>SUMPRODUCT(SUMIFS(TaxableValuation[Taxable Military Exempt],TaxableValuation[Dist],$C331:$E331,TaxableValuation[Tif_NonTIF],$A$4))</f>
        <v>4000</v>
      </c>
      <c r="T331" s="8">
        <f>SUMPRODUCT(SUMIFS(TaxableValuation[Taxable Homestead Exempt],TaxableValuation[Dist],$C331:$E331,TaxableValuation[Tif_NonTIF],$A$4))</f>
        <v>19500</v>
      </c>
      <c r="U331" s="8">
        <f>SUMPRODUCT(SUMIFS(TaxableValuation[Taxable Net],TaxableValuation[Dist],$C331:$E331,TaxableValuation[Tif_NonTIF],$A$4))</f>
        <v>25997503</v>
      </c>
      <c r="V331" s="8">
        <f>SUMPRODUCT(SUMIFS(TaxableValuation[Taxable Gas &amp; Elec Utilities],TaxableValuation[Dist],$C331:$E331,TaxableValuation[Tif_NonTIF],$A$4))</f>
        <v>0</v>
      </c>
      <c r="W331" s="8">
        <f t="shared" si="5"/>
        <v>25997503</v>
      </c>
    </row>
    <row r="332" spans="1:23" ht="15.75" thickBot="1" x14ac:dyDescent="0.3">
      <c r="H332" s="10">
        <f t="shared" ref="H332:W332" si="6">SUM(H7:H331)</f>
        <v>5173702803</v>
      </c>
      <c r="I332" s="10">
        <f t="shared" si="6"/>
        <v>32629434</v>
      </c>
      <c r="J332" s="10">
        <f t="shared" si="6"/>
        <v>15125987</v>
      </c>
      <c r="K332" s="10">
        <f t="shared" si="6"/>
        <v>8392497586</v>
      </c>
      <c r="L332" s="10">
        <f t="shared" si="6"/>
        <v>4543884429</v>
      </c>
      <c r="M332" s="10">
        <f t="shared" si="6"/>
        <v>0</v>
      </c>
      <c r="N332" s="10">
        <f t="shared" si="6"/>
        <v>0</v>
      </c>
      <c r="O332" s="10">
        <f t="shared" si="6"/>
        <v>0</v>
      </c>
      <c r="P332" s="10">
        <f t="shared" si="6"/>
        <v>0</v>
      </c>
      <c r="Q332" s="10">
        <f t="shared" si="6"/>
        <v>371840</v>
      </c>
      <c r="R332" s="10">
        <f t="shared" si="6"/>
        <v>18158212079</v>
      </c>
      <c r="S332" s="10">
        <f t="shared" si="6"/>
        <v>2235124</v>
      </c>
      <c r="T332" s="10">
        <f t="shared" si="6"/>
        <v>8990999</v>
      </c>
      <c r="U332" s="10">
        <f t="shared" si="6"/>
        <v>18146985956</v>
      </c>
      <c r="V332" s="10">
        <f t="shared" si="6"/>
        <v>0</v>
      </c>
      <c r="W332" s="10">
        <f t="shared" si="6"/>
        <v>18146985956</v>
      </c>
    </row>
    <row r="333" spans="1:23" ht="15.75" thickTop="1" x14ac:dyDescent="0.25"/>
    <row r="335" spans="1:23" hidden="1" x14ac:dyDescent="0.25">
      <c r="G335" t="s">
        <v>1751</v>
      </c>
      <c r="H335" s="8">
        <f>H332-'Taxable TIF'!G338</f>
        <v>0</v>
      </c>
      <c r="I335" s="8">
        <f>I332-'Taxable TIF'!H338</f>
        <v>0</v>
      </c>
      <c r="J335" s="8">
        <f>J332-'Taxable TIF'!I338</f>
        <v>0</v>
      </c>
      <c r="K335" s="8">
        <f>K332-'Taxable TIF'!J338</f>
        <v>0</v>
      </c>
      <c r="L335" s="8">
        <f>L332-'Taxable TIF'!K338</f>
        <v>0</v>
      </c>
      <c r="M335" s="8">
        <f>M332-'Taxable TIF'!L338</f>
        <v>0</v>
      </c>
      <c r="N335" s="8">
        <f>N332-'Taxable TIF'!M338</f>
        <v>0</v>
      </c>
      <c r="O335" s="8">
        <f>O332-'Taxable TIF'!N338</f>
        <v>0</v>
      </c>
      <c r="P335" s="8">
        <f>P332-'Taxable TIF'!O338</f>
        <v>0</v>
      </c>
      <c r="Q335" s="8">
        <f>Q332-'Taxable TIF'!P338</f>
        <v>0</v>
      </c>
      <c r="R335" s="8">
        <f>R332-'Taxable TIF'!Q338</f>
        <v>0</v>
      </c>
      <c r="S335" s="8">
        <f>S332-'Taxable TIF'!R338</f>
        <v>0</v>
      </c>
      <c r="T335" s="8"/>
      <c r="U335" s="8">
        <f>U332-'Taxable TIF'!T338</f>
        <v>0</v>
      </c>
      <c r="V335" s="8">
        <f>V332-'Taxable TIF'!U338</f>
        <v>0</v>
      </c>
      <c r="W335" s="8">
        <f>W332-'Taxable TIF'!V338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C1492"/>
  <sheetViews>
    <sheetView workbookViewId="0">
      <selection sqref="A1:AA1492"/>
    </sheetView>
  </sheetViews>
  <sheetFormatPr defaultRowHeight="15" x14ac:dyDescent="0.25"/>
  <cols>
    <col min="2" max="2" width="17.140625" customWidth="1"/>
    <col min="3" max="3" width="10.42578125" customWidth="1"/>
    <col min="5" max="5" width="18.140625" customWidth="1"/>
    <col min="6" max="6" width="10" customWidth="1"/>
    <col min="8" max="8" width="20" customWidth="1"/>
    <col min="9" max="9" width="11.28515625" customWidth="1"/>
    <col min="10" max="10" width="12" customWidth="1"/>
    <col min="11" max="11" width="57.5703125" bestFit="1" customWidth="1"/>
    <col min="12" max="12" width="24.7109375" bestFit="1" customWidth="1"/>
    <col min="13" max="13" width="15" customWidth="1"/>
    <col min="14" max="14" width="18.140625" customWidth="1"/>
    <col min="15" max="15" width="18.7109375" customWidth="1"/>
    <col min="16" max="16" width="16.5703125" customWidth="1"/>
    <col min="17" max="17" width="22.5703125" customWidth="1"/>
    <col min="18" max="18" width="16.42578125" customWidth="1"/>
    <col min="19" max="19" width="16.28515625" customWidth="1"/>
    <col min="20" max="20" width="15.28515625" customWidth="1"/>
    <col min="21" max="21" width="13.28515625" customWidth="1"/>
    <col min="22" max="22" width="13.140625" customWidth="1"/>
    <col min="23" max="24" width="22.28515625" customWidth="1"/>
    <col min="25" max="25" width="11.42578125" customWidth="1"/>
    <col min="26" max="26" width="25" customWidth="1"/>
    <col min="27" max="27" width="18.140625" customWidth="1"/>
    <col min="29" max="29" width="13.140625" customWidth="1"/>
  </cols>
  <sheetData>
    <row r="1" spans="1:29" ht="15.75" thickBot="1" x14ac:dyDescent="0.3">
      <c r="A1" t="s">
        <v>0</v>
      </c>
      <c r="B1" t="s">
        <v>1</v>
      </c>
      <c r="C1" t="s">
        <v>2</v>
      </c>
      <c r="D1" t="s">
        <v>1841</v>
      </c>
      <c r="E1" t="s">
        <v>1023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1006</v>
      </c>
      <c r="N1" t="s">
        <v>1007</v>
      </c>
      <c r="O1" t="s">
        <v>1008</v>
      </c>
      <c r="P1" t="s">
        <v>1009</v>
      </c>
      <c r="Q1" t="s">
        <v>1010</v>
      </c>
      <c r="R1" t="s">
        <v>1842</v>
      </c>
      <c r="S1" t="s">
        <v>1011</v>
      </c>
      <c r="T1" t="s">
        <v>1012</v>
      </c>
      <c r="U1" t="s">
        <v>1013</v>
      </c>
      <c r="V1" t="s">
        <v>1014</v>
      </c>
      <c r="W1" t="s">
        <v>1015</v>
      </c>
      <c r="X1" t="s">
        <v>1752</v>
      </c>
      <c r="Y1" t="s">
        <v>1016</v>
      </c>
      <c r="Z1" t="s">
        <v>1017</v>
      </c>
      <c r="AA1" t="s">
        <v>1018</v>
      </c>
      <c r="AB1" s="5" t="s">
        <v>1019</v>
      </c>
      <c r="AC1" s="6" t="s">
        <v>1020</v>
      </c>
    </row>
    <row r="2" spans="1:29" ht="15.75" thickTop="1" x14ac:dyDescent="0.25">
      <c r="A2">
        <v>2024</v>
      </c>
      <c r="B2" t="s">
        <v>1052</v>
      </c>
      <c r="C2" t="s">
        <v>44</v>
      </c>
      <c r="D2">
        <v>2024</v>
      </c>
      <c r="E2" t="s">
        <v>1052</v>
      </c>
      <c r="F2">
        <v>4</v>
      </c>
      <c r="G2">
        <v>978</v>
      </c>
      <c r="H2" t="s">
        <v>1761</v>
      </c>
      <c r="I2" t="s">
        <v>26</v>
      </c>
      <c r="J2" t="s">
        <v>26</v>
      </c>
      <c r="K2" t="s">
        <v>79</v>
      </c>
      <c r="L2" t="s">
        <v>28</v>
      </c>
      <c r="M2">
        <v>0</v>
      </c>
      <c r="N2">
        <v>0</v>
      </c>
      <c r="O2">
        <v>0</v>
      </c>
      <c r="P2">
        <v>41284629</v>
      </c>
      <c r="Q2">
        <v>0</v>
      </c>
      <c r="R2">
        <v>0</v>
      </c>
      <c r="S2">
        <v>0</v>
      </c>
      <c r="T2">
        <v>0</v>
      </c>
      <c r="U2">
        <v>0</v>
      </c>
      <c r="V2">
        <v>41284629</v>
      </c>
      <c r="W2">
        <v>0</v>
      </c>
      <c r="X2">
        <v>0</v>
      </c>
      <c r="Y2">
        <v>41284629</v>
      </c>
      <c r="Z2">
        <v>0</v>
      </c>
      <c r="AA2">
        <v>0</v>
      </c>
      <c r="AB2" s="3" t="str">
        <f>CONCATENATE(F2,TEXT(G2,"000"))</f>
        <v>4978</v>
      </c>
      <c r="AC2" s="4" t="str">
        <f t="shared" ref="AC2:AC66" si="0">IF(C2="I","TIF","Non-TIF")</f>
        <v>Non-TIF</v>
      </c>
    </row>
    <row r="3" spans="1:29" x14ac:dyDescent="0.25">
      <c r="A3">
        <v>2024</v>
      </c>
      <c r="B3" t="s">
        <v>1052</v>
      </c>
      <c r="C3" t="s">
        <v>23</v>
      </c>
      <c r="D3">
        <v>2024</v>
      </c>
      <c r="E3" t="s">
        <v>1052</v>
      </c>
      <c r="F3">
        <v>0</v>
      </c>
      <c r="G3" t="s">
        <v>1762</v>
      </c>
      <c r="H3" t="s">
        <v>29</v>
      </c>
      <c r="I3" t="s">
        <v>25</v>
      </c>
      <c r="J3" t="s">
        <v>26</v>
      </c>
      <c r="K3" t="s">
        <v>30</v>
      </c>
      <c r="L3" t="s">
        <v>28</v>
      </c>
      <c r="M3">
        <v>40648</v>
      </c>
      <c r="N3">
        <v>0</v>
      </c>
      <c r="O3">
        <v>8445901</v>
      </c>
      <c r="P3">
        <v>76383771</v>
      </c>
      <c r="Q3">
        <v>0</v>
      </c>
      <c r="R3">
        <v>0</v>
      </c>
      <c r="S3">
        <v>0</v>
      </c>
      <c r="T3">
        <v>0</v>
      </c>
      <c r="U3">
        <v>0</v>
      </c>
      <c r="V3">
        <v>99587512</v>
      </c>
      <c r="W3">
        <v>8000</v>
      </c>
      <c r="X3">
        <v>19500</v>
      </c>
      <c r="Y3">
        <v>99560012</v>
      </c>
      <c r="Z3">
        <v>0</v>
      </c>
      <c r="AA3">
        <v>14717192</v>
      </c>
      <c r="AB3" s="3" t="str">
        <f t="shared" ref="AB3:AB66" si="1">CONCATENATE(F3,TEXT(G3,"000"))</f>
        <v>0018</v>
      </c>
      <c r="AC3" s="4" t="str">
        <f t="shared" si="0"/>
        <v>TIF</v>
      </c>
    </row>
    <row r="4" spans="1:29" x14ac:dyDescent="0.25">
      <c r="A4">
        <v>2024</v>
      </c>
      <c r="B4" t="s">
        <v>1052</v>
      </c>
      <c r="C4" t="s">
        <v>31</v>
      </c>
      <c r="D4">
        <v>2024</v>
      </c>
      <c r="E4" t="s">
        <v>1052</v>
      </c>
      <c r="F4">
        <v>0</v>
      </c>
      <c r="G4" t="s">
        <v>1762</v>
      </c>
      <c r="H4">
        <v>390018</v>
      </c>
      <c r="I4" t="s">
        <v>26</v>
      </c>
      <c r="J4" t="s">
        <v>26</v>
      </c>
      <c r="K4" t="s">
        <v>34</v>
      </c>
      <c r="L4" t="s">
        <v>28</v>
      </c>
      <c r="M4">
        <v>56981830</v>
      </c>
      <c r="N4">
        <v>2443560</v>
      </c>
      <c r="O4">
        <v>6499360</v>
      </c>
      <c r="P4">
        <v>0</v>
      </c>
      <c r="Q4">
        <v>0</v>
      </c>
      <c r="R4">
        <v>0</v>
      </c>
      <c r="S4">
        <v>1177268</v>
      </c>
      <c r="T4">
        <v>0</v>
      </c>
      <c r="U4">
        <v>0</v>
      </c>
      <c r="V4">
        <v>102796298</v>
      </c>
      <c r="W4">
        <v>92000</v>
      </c>
      <c r="X4">
        <v>299000</v>
      </c>
      <c r="Y4">
        <v>102405298</v>
      </c>
      <c r="Z4">
        <v>59789299</v>
      </c>
      <c r="AA4">
        <v>35694280</v>
      </c>
      <c r="AB4" s="3" t="str">
        <f t="shared" si="1"/>
        <v>0018</v>
      </c>
      <c r="AC4" s="4" t="str">
        <f t="shared" si="0"/>
        <v>Non-TIF</v>
      </c>
    </row>
    <row r="5" spans="1:29" x14ac:dyDescent="0.25">
      <c r="A5">
        <v>2024</v>
      </c>
      <c r="B5" t="s">
        <v>1763</v>
      </c>
      <c r="C5" t="s">
        <v>44</v>
      </c>
      <c r="D5">
        <v>2024</v>
      </c>
      <c r="E5" t="s">
        <v>1763</v>
      </c>
      <c r="F5">
        <v>4</v>
      </c>
      <c r="G5">
        <v>978</v>
      </c>
      <c r="H5" t="s">
        <v>1761</v>
      </c>
      <c r="I5" t="s">
        <v>26</v>
      </c>
      <c r="J5" t="s">
        <v>26</v>
      </c>
      <c r="K5" t="s">
        <v>79</v>
      </c>
      <c r="L5" t="s">
        <v>35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 t="str">
        <f t="shared" si="1"/>
        <v>4978</v>
      </c>
      <c r="AC5" s="4" t="str">
        <f t="shared" si="0"/>
        <v>Non-TIF</v>
      </c>
    </row>
    <row r="6" spans="1:29" x14ac:dyDescent="0.25">
      <c r="A6">
        <v>2024</v>
      </c>
      <c r="B6" t="s">
        <v>1763</v>
      </c>
      <c r="C6" t="s">
        <v>23</v>
      </c>
      <c r="D6">
        <v>2024</v>
      </c>
      <c r="E6" t="s">
        <v>1763</v>
      </c>
      <c r="F6">
        <v>1</v>
      </c>
      <c r="G6">
        <v>431</v>
      </c>
      <c r="H6" t="s">
        <v>1713</v>
      </c>
      <c r="I6" t="s">
        <v>25</v>
      </c>
      <c r="J6" t="s">
        <v>26</v>
      </c>
      <c r="K6" t="s">
        <v>1714</v>
      </c>
      <c r="L6" t="s">
        <v>35</v>
      </c>
      <c r="M6">
        <v>0</v>
      </c>
      <c r="N6">
        <v>0</v>
      </c>
      <c r="O6">
        <v>1817800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1817800</v>
      </c>
      <c r="W6">
        <v>0</v>
      </c>
      <c r="X6">
        <v>0</v>
      </c>
      <c r="Y6">
        <v>1817800</v>
      </c>
      <c r="Z6">
        <v>0</v>
      </c>
      <c r="AA6">
        <v>0</v>
      </c>
      <c r="AB6" s="3" t="str">
        <f t="shared" si="1"/>
        <v>1431</v>
      </c>
      <c r="AC6" s="4" t="str">
        <f t="shared" si="0"/>
        <v>TIF</v>
      </c>
    </row>
    <row r="7" spans="1:29" x14ac:dyDescent="0.25">
      <c r="A7">
        <v>2024</v>
      </c>
      <c r="B7" t="s">
        <v>1763</v>
      </c>
      <c r="C7" t="s">
        <v>31</v>
      </c>
      <c r="D7">
        <v>2024</v>
      </c>
      <c r="E7" t="s">
        <v>1763</v>
      </c>
      <c r="F7">
        <v>1</v>
      </c>
      <c r="G7">
        <v>431</v>
      </c>
      <c r="H7" t="s">
        <v>1764</v>
      </c>
      <c r="I7" t="s">
        <v>26</v>
      </c>
      <c r="J7" t="s">
        <v>26</v>
      </c>
      <c r="K7" t="s">
        <v>99</v>
      </c>
      <c r="L7" t="s">
        <v>35</v>
      </c>
      <c r="M7">
        <v>156923600</v>
      </c>
      <c r="N7">
        <v>19615200</v>
      </c>
      <c r="O7">
        <v>16430956</v>
      </c>
      <c r="P7">
        <v>97131100</v>
      </c>
      <c r="Q7">
        <v>0</v>
      </c>
      <c r="R7">
        <v>0</v>
      </c>
      <c r="S7">
        <v>15802562</v>
      </c>
      <c r="T7">
        <v>7602985</v>
      </c>
      <c r="U7">
        <v>0</v>
      </c>
      <c r="V7">
        <v>479921227</v>
      </c>
      <c r="W7">
        <v>504000</v>
      </c>
      <c r="X7">
        <v>1807000</v>
      </c>
      <c r="Y7">
        <v>477610227</v>
      </c>
      <c r="Z7">
        <v>34512297</v>
      </c>
      <c r="AA7">
        <v>166414824</v>
      </c>
      <c r="AB7" s="3" t="str">
        <f t="shared" si="1"/>
        <v>1431</v>
      </c>
      <c r="AC7" s="4" t="str">
        <f t="shared" si="0"/>
        <v>Non-TIF</v>
      </c>
    </row>
    <row r="8" spans="1:29" x14ac:dyDescent="0.25">
      <c r="A8">
        <v>2024</v>
      </c>
      <c r="B8" t="s">
        <v>1763</v>
      </c>
      <c r="C8" t="s">
        <v>31</v>
      </c>
      <c r="D8">
        <v>2024</v>
      </c>
      <c r="E8" t="s">
        <v>1763</v>
      </c>
      <c r="F8">
        <v>3</v>
      </c>
      <c r="G8">
        <v>609</v>
      </c>
      <c r="H8">
        <v>873609</v>
      </c>
      <c r="I8" t="s">
        <v>26</v>
      </c>
      <c r="J8" t="s">
        <v>26</v>
      </c>
      <c r="K8" t="s">
        <v>82</v>
      </c>
      <c r="L8" t="s">
        <v>35</v>
      </c>
      <c r="M8">
        <v>41280400</v>
      </c>
      <c r="N8">
        <v>3523000</v>
      </c>
      <c r="O8">
        <v>289200</v>
      </c>
      <c r="P8">
        <v>15426000</v>
      </c>
      <c r="Q8">
        <v>0</v>
      </c>
      <c r="R8">
        <v>0</v>
      </c>
      <c r="S8">
        <v>0</v>
      </c>
      <c r="T8">
        <v>36077</v>
      </c>
      <c r="U8">
        <v>0</v>
      </c>
      <c r="V8">
        <v>78195077</v>
      </c>
      <c r="W8">
        <v>36000</v>
      </c>
      <c r="X8">
        <v>130000</v>
      </c>
      <c r="Y8">
        <v>78029077</v>
      </c>
      <c r="Z8">
        <v>2213787</v>
      </c>
      <c r="AA8">
        <v>17640400</v>
      </c>
      <c r="AB8" s="3" t="str">
        <f t="shared" si="1"/>
        <v>3609</v>
      </c>
      <c r="AC8" s="4" t="str">
        <f t="shared" si="0"/>
        <v>Non-TIF</v>
      </c>
    </row>
    <row r="9" spans="1:29" x14ac:dyDescent="0.25">
      <c r="A9">
        <v>2024</v>
      </c>
      <c r="B9" t="s">
        <v>1765</v>
      </c>
      <c r="C9" t="s">
        <v>44</v>
      </c>
      <c r="D9">
        <v>2024</v>
      </c>
      <c r="E9" t="s">
        <v>1765</v>
      </c>
      <c r="F9">
        <v>1</v>
      </c>
      <c r="G9">
        <v>972</v>
      </c>
      <c r="H9" t="s">
        <v>1766</v>
      </c>
      <c r="I9" t="s">
        <v>26</v>
      </c>
      <c r="J9" t="s">
        <v>26</v>
      </c>
      <c r="K9" t="s">
        <v>84</v>
      </c>
      <c r="L9" t="s">
        <v>37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3866400</v>
      </c>
      <c r="W9">
        <v>4000</v>
      </c>
      <c r="X9">
        <v>39000</v>
      </c>
      <c r="Y9">
        <v>3823400</v>
      </c>
      <c r="Z9">
        <v>0</v>
      </c>
      <c r="AA9">
        <v>3866400</v>
      </c>
      <c r="AB9" s="3" t="str">
        <f t="shared" si="1"/>
        <v>1972</v>
      </c>
      <c r="AC9" s="4" t="str">
        <f t="shared" si="0"/>
        <v>Non-TIF</v>
      </c>
    </row>
    <row r="10" spans="1:29" x14ac:dyDescent="0.25">
      <c r="A10">
        <v>2024</v>
      </c>
      <c r="B10" t="s">
        <v>1767</v>
      </c>
      <c r="C10" t="s">
        <v>44</v>
      </c>
      <c r="D10">
        <v>2024</v>
      </c>
      <c r="E10" t="s">
        <v>1767</v>
      </c>
      <c r="F10">
        <v>1</v>
      </c>
      <c r="G10" t="s">
        <v>1768</v>
      </c>
      <c r="H10" t="s">
        <v>1769</v>
      </c>
      <c r="I10" t="s">
        <v>26</v>
      </c>
      <c r="J10" t="s">
        <v>26</v>
      </c>
      <c r="K10" t="s">
        <v>122</v>
      </c>
      <c r="L10" t="s">
        <v>40</v>
      </c>
      <c r="M10">
        <v>0</v>
      </c>
      <c r="N10">
        <v>0</v>
      </c>
      <c r="O10">
        <v>47180728</v>
      </c>
      <c r="P10">
        <v>5863297</v>
      </c>
      <c r="Q10">
        <v>0</v>
      </c>
      <c r="R10">
        <v>0</v>
      </c>
      <c r="S10">
        <v>0</v>
      </c>
      <c r="T10">
        <v>0</v>
      </c>
      <c r="U10">
        <v>0</v>
      </c>
      <c r="V10">
        <v>204580627</v>
      </c>
      <c r="W10">
        <v>492000</v>
      </c>
      <c r="X10">
        <v>1673947</v>
      </c>
      <c r="Y10">
        <v>202414680</v>
      </c>
      <c r="Z10">
        <v>0</v>
      </c>
      <c r="AA10">
        <v>151536602</v>
      </c>
      <c r="AB10" s="3" t="str">
        <f t="shared" si="1"/>
        <v>1071</v>
      </c>
      <c r="AC10" s="4" t="str">
        <f t="shared" si="0"/>
        <v>Non-TIF</v>
      </c>
    </row>
    <row r="11" spans="1:29" x14ac:dyDescent="0.25">
      <c r="A11">
        <v>2024</v>
      </c>
      <c r="B11" t="s">
        <v>1767</v>
      </c>
      <c r="C11" t="s">
        <v>23</v>
      </c>
      <c r="D11">
        <v>2024</v>
      </c>
      <c r="E11" t="s">
        <v>1767</v>
      </c>
      <c r="F11">
        <v>1</v>
      </c>
      <c r="G11" t="s">
        <v>1768</v>
      </c>
      <c r="H11" t="s">
        <v>1715</v>
      </c>
      <c r="I11" t="s">
        <v>25</v>
      </c>
      <c r="J11" t="s">
        <v>26</v>
      </c>
      <c r="K11" t="s">
        <v>1716</v>
      </c>
      <c r="L11" t="s">
        <v>40</v>
      </c>
      <c r="M11">
        <v>0</v>
      </c>
      <c r="N11">
        <v>0</v>
      </c>
      <c r="O11">
        <v>264970</v>
      </c>
      <c r="P11">
        <v>10473</v>
      </c>
      <c r="Q11">
        <v>0</v>
      </c>
      <c r="R11">
        <v>0</v>
      </c>
      <c r="S11">
        <v>0</v>
      </c>
      <c r="T11">
        <v>0</v>
      </c>
      <c r="U11">
        <v>0</v>
      </c>
      <c r="V11">
        <v>665103</v>
      </c>
      <c r="W11">
        <v>0</v>
      </c>
      <c r="X11">
        <v>0</v>
      </c>
      <c r="Y11">
        <v>665103</v>
      </c>
      <c r="Z11">
        <v>0</v>
      </c>
      <c r="AA11">
        <v>389660</v>
      </c>
      <c r="AB11" s="3" t="str">
        <f t="shared" si="1"/>
        <v>1071</v>
      </c>
      <c r="AC11" s="4" t="str">
        <f t="shared" si="0"/>
        <v>TIF</v>
      </c>
    </row>
    <row r="12" spans="1:29" x14ac:dyDescent="0.25">
      <c r="A12">
        <v>2024</v>
      </c>
      <c r="B12" t="s">
        <v>1767</v>
      </c>
      <c r="C12" t="s">
        <v>23</v>
      </c>
      <c r="D12">
        <v>2024</v>
      </c>
      <c r="E12" t="s">
        <v>1767</v>
      </c>
      <c r="F12">
        <v>4</v>
      </c>
      <c r="G12">
        <v>491</v>
      </c>
      <c r="H12" t="s">
        <v>101</v>
      </c>
      <c r="I12" t="s">
        <v>25</v>
      </c>
      <c r="J12" t="s">
        <v>26</v>
      </c>
      <c r="K12" t="s">
        <v>102</v>
      </c>
      <c r="L12" t="s">
        <v>40</v>
      </c>
      <c r="M12">
        <v>45013</v>
      </c>
      <c r="N12">
        <v>9688</v>
      </c>
      <c r="O12">
        <v>174675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12491286</v>
      </c>
      <c r="W12">
        <v>0</v>
      </c>
      <c r="X12">
        <v>0</v>
      </c>
      <c r="Y12">
        <v>12491286</v>
      </c>
      <c r="Z12">
        <v>0</v>
      </c>
      <c r="AA12">
        <v>12261910</v>
      </c>
      <c r="AB12" s="3" t="str">
        <f t="shared" si="1"/>
        <v>4491</v>
      </c>
      <c r="AC12" s="4" t="str">
        <f t="shared" si="0"/>
        <v>TIF</v>
      </c>
    </row>
    <row r="13" spans="1:29" x14ac:dyDescent="0.25">
      <c r="A13">
        <v>2024</v>
      </c>
      <c r="B13" t="s">
        <v>1037</v>
      </c>
      <c r="C13" t="s">
        <v>44</v>
      </c>
      <c r="D13">
        <v>2024</v>
      </c>
      <c r="E13" t="s">
        <v>1037</v>
      </c>
      <c r="F13">
        <v>0</v>
      </c>
      <c r="G13">
        <v>414</v>
      </c>
      <c r="H13" t="s">
        <v>1770</v>
      </c>
      <c r="I13" t="s">
        <v>26</v>
      </c>
      <c r="J13" t="s">
        <v>26</v>
      </c>
      <c r="K13" t="s">
        <v>93</v>
      </c>
      <c r="L13" t="s">
        <v>42</v>
      </c>
      <c r="M13">
        <v>0</v>
      </c>
      <c r="N13">
        <v>0</v>
      </c>
      <c r="O13">
        <v>5488285</v>
      </c>
      <c r="P13">
        <v>18512934</v>
      </c>
      <c r="Q13">
        <v>0</v>
      </c>
      <c r="R13">
        <v>0</v>
      </c>
      <c r="S13">
        <v>0</v>
      </c>
      <c r="T13">
        <v>0</v>
      </c>
      <c r="U13">
        <v>0</v>
      </c>
      <c r="V13">
        <v>24001219</v>
      </c>
      <c r="W13">
        <v>0</v>
      </c>
      <c r="X13">
        <v>0</v>
      </c>
      <c r="Y13">
        <v>24001219</v>
      </c>
      <c r="Z13">
        <v>0</v>
      </c>
      <c r="AA13">
        <v>0</v>
      </c>
      <c r="AB13" s="3" t="str">
        <f t="shared" si="1"/>
        <v>0414</v>
      </c>
      <c r="AC13" s="4" t="str">
        <f t="shared" si="0"/>
        <v>Non-TIF</v>
      </c>
    </row>
    <row r="14" spans="1:29" x14ac:dyDescent="0.25">
      <c r="A14">
        <v>2024</v>
      </c>
      <c r="B14" t="s">
        <v>1037</v>
      </c>
      <c r="C14" t="s">
        <v>44</v>
      </c>
      <c r="D14">
        <v>2024</v>
      </c>
      <c r="E14" t="s">
        <v>1037</v>
      </c>
      <c r="F14">
        <v>1</v>
      </c>
      <c r="G14">
        <v>413</v>
      </c>
      <c r="H14">
        <v>141413</v>
      </c>
      <c r="I14" t="s">
        <v>26</v>
      </c>
      <c r="J14" t="s">
        <v>26</v>
      </c>
      <c r="K14" t="s">
        <v>94</v>
      </c>
      <c r="L14" t="s">
        <v>42</v>
      </c>
      <c r="M14">
        <v>0</v>
      </c>
      <c r="N14">
        <v>0</v>
      </c>
      <c r="O14">
        <v>0</v>
      </c>
      <c r="P14">
        <v>101694</v>
      </c>
      <c r="Q14">
        <v>0</v>
      </c>
      <c r="R14">
        <v>0</v>
      </c>
      <c r="S14">
        <v>0</v>
      </c>
      <c r="T14">
        <v>0</v>
      </c>
      <c r="U14">
        <v>0</v>
      </c>
      <c r="V14">
        <v>101694</v>
      </c>
      <c r="W14">
        <v>0</v>
      </c>
      <c r="X14">
        <v>0</v>
      </c>
      <c r="Y14">
        <v>101694</v>
      </c>
      <c r="Z14">
        <v>0</v>
      </c>
      <c r="AA14">
        <v>0</v>
      </c>
      <c r="AB14" s="3" t="str">
        <f t="shared" si="1"/>
        <v>1413</v>
      </c>
      <c r="AC14" s="4" t="str">
        <f t="shared" si="0"/>
        <v>Non-TIF</v>
      </c>
    </row>
    <row r="15" spans="1:29" x14ac:dyDescent="0.25">
      <c r="A15">
        <v>2024</v>
      </c>
      <c r="B15" t="s">
        <v>1037</v>
      </c>
      <c r="C15" t="s">
        <v>23</v>
      </c>
      <c r="D15">
        <v>2024</v>
      </c>
      <c r="E15" t="s">
        <v>1037</v>
      </c>
      <c r="F15">
        <v>1</v>
      </c>
      <c r="G15">
        <v>413</v>
      </c>
      <c r="H15" t="s">
        <v>341</v>
      </c>
      <c r="I15" t="s">
        <v>25</v>
      </c>
      <c r="J15" t="s">
        <v>26</v>
      </c>
      <c r="K15" t="s">
        <v>342</v>
      </c>
      <c r="L15" t="s">
        <v>42</v>
      </c>
      <c r="M15">
        <v>0</v>
      </c>
      <c r="N15">
        <v>0</v>
      </c>
      <c r="O15">
        <v>0</v>
      </c>
      <c r="P15">
        <v>67321</v>
      </c>
      <c r="Q15">
        <v>0</v>
      </c>
      <c r="R15">
        <v>0</v>
      </c>
      <c r="S15">
        <v>0</v>
      </c>
      <c r="T15">
        <v>0</v>
      </c>
      <c r="U15">
        <v>0</v>
      </c>
      <c r="V15">
        <v>67321</v>
      </c>
      <c r="W15">
        <v>0</v>
      </c>
      <c r="X15">
        <v>0</v>
      </c>
      <c r="Y15">
        <v>67321</v>
      </c>
      <c r="Z15">
        <v>0</v>
      </c>
      <c r="AA15">
        <v>0</v>
      </c>
      <c r="AB15" s="3" t="str">
        <f t="shared" si="1"/>
        <v>1413</v>
      </c>
      <c r="AC15" s="4" t="str">
        <f t="shared" si="0"/>
        <v>TIF</v>
      </c>
    </row>
    <row r="16" spans="1:29" x14ac:dyDescent="0.25">
      <c r="A16">
        <v>2024</v>
      </c>
      <c r="B16" t="s">
        <v>1037</v>
      </c>
      <c r="C16" t="s">
        <v>23</v>
      </c>
      <c r="D16">
        <v>2024</v>
      </c>
      <c r="E16" t="s">
        <v>1037</v>
      </c>
      <c r="F16">
        <v>0</v>
      </c>
      <c r="G16" t="s">
        <v>1762</v>
      </c>
      <c r="H16" t="s">
        <v>29</v>
      </c>
      <c r="I16" t="s">
        <v>25</v>
      </c>
      <c r="J16" t="s">
        <v>26</v>
      </c>
      <c r="K16" t="s">
        <v>30</v>
      </c>
      <c r="L16" t="s">
        <v>42</v>
      </c>
      <c r="M16">
        <v>165799</v>
      </c>
      <c r="N16">
        <v>0</v>
      </c>
      <c r="O16">
        <v>0</v>
      </c>
      <c r="P16">
        <v>2513779</v>
      </c>
      <c r="Q16">
        <v>0</v>
      </c>
      <c r="R16">
        <v>0</v>
      </c>
      <c r="S16">
        <v>0</v>
      </c>
      <c r="T16">
        <v>0</v>
      </c>
      <c r="U16">
        <v>0</v>
      </c>
      <c r="V16">
        <v>2679578</v>
      </c>
      <c r="W16">
        <v>0</v>
      </c>
      <c r="X16">
        <v>0</v>
      </c>
      <c r="Y16">
        <v>2679578</v>
      </c>
      <c r="Z16">
        <v>0</v>
      </c>
      <c r="AA16">
        <v>0</v>
      </c>
      <c r="AB16" s="3" t="str">
        <f t="shared" si="1"/>
        <v>0018</v>
      </c>
      <c r="AC16" s="4" t="str">
        <f t="shared" si="0"/>
        <v>TIF</v>
      </c>
    </row>
    <row r="17" spans="1:29" x14ac:dyDescent="0.25">
      <c r="A17">
        <v>2024</v>
      </c>
      <c r="B17" t="s">
        <v>1037</v>
      </c>
      <c r="C17" t="s">
        <v>31</v>
      </c>
      <c r="D17">
        <v>2024</v>
      </c>
      <c r="E17" t="s">
        <v>1037</v>
      </c>
      <c r="F17">
        <v>0</v>
      </c>
      <c r="G17" t="s">
        <v>1762</v>
      </c>
      <c r="H17">
        <v>390018</v>
      </c>
      <c r="I17" t="s">
        <v>26</v>
      </c>
      <c r="J17" t="s">
        <v>26</v>
      </c>
      <c r="K17" t="s">
        <v>34</v>
      </c>
      <c r="L17" t="s">
        <v>42</v>
      </c>
      <c r="M17">
        <v>2255550</v>
      </c>
      <c r="N17">
        <v>290460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2928770</v>
      </c>
      <c r="W17">
        <v>4000</v>
      </c>
      <c r="X17">
        <v>6500</v>
      </c>
      <c r="Y17">
        <v>2918270</v>
      </c>
      <c r="Z17">
        <v>64180</v>
      </c>
      <c r="AA17">
        <v>382760</v>
      </c>
      <c r="AB17" s="3" t="str">
        <f t="shared" si="1"/>
        <v>0018</v>
      </c>
      <c r="AC17" s="4" t="str">
        <f t="shared" si="0"/>
        <v>Non-TIF</v>
      </c>
    </row>
    <row r="18" spans="1:29" x14ac:dyDescent="0.25">
      <c r="A18">
        <v>2024</v>
      </c>
      <c r="B18" t="s">
        <v>1771</v>
      </c>
      <c r="C18" t="s">
        <v>23</v>
      </c>
      <c r="D18">
        <v>2024</v>
      </c>
      <c r="E18" t="s">
        <v>1771</v>
      </c>
      <c r="F18">
        <v>6</v>
      </c>
      <c r="G18">
        <v>660</v>
      </c>
      <c r="H18" t="s">
        <v>106</v>
      </c>
      <c r="I18" t="s">
        <v>25</v>
      </c>
      <c r="J18" t="s">
        <v>26</v>
      </c>
      <c r="K18" t="s">
        <v>107</v>
      </c>
      <c r="L18" t="s">
        <v>46</v>
      </c>
      <c r="M18">
        <v>74680</v>
      </c>
      <c r="N18">
        <v>0</v>
      </c>
      <c r="O18">
        <v>96715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11550703</v>
      </c>
      <c r="W18">
        <v>8000</v>
      </c>
      <c r="X18">
        <v>32500</v>
      </c>
      <c r="Y18">
        <v>11510203</v>
      </c>
      <c r="Z18">
        <v>0</v>
      </c>
      <c r="AA18">
        <v>11379308</v>
      </c>
      <c r="AB18" s="3" t="str">
        <f t="shared" si="1"/>
        <v>6660</v>
      </c>
      <c r="AC18" s="4" t="str">
        <f t="shared" si="0"/>
        <v>TIF</v>
      </c>
    </row>
    <row r="19" spans="1:29" x14ac:dyDescent="0.25">
      <c r="A19">
        <v>2024</v>
      </c>
      <c r="B19" t="s">
        <v>1029</v>
      </c>
      <c r="C19" t="s">
        <v>44</v>
      </c>
      <c r="D19">
        <v>2024</v>
      </c>
      <c r="E19" t="s">
        <v>1029</v>
      </c>
      <c r="F19">
        <v>1</v>
      </c>
      <c r="G19" t="s">
        <v>1772</v>
      </c>
      <c r="H19" t="s">
        <v>1773</v>
      </c>
      <c r="I19" t="s">
        <v>26</v>
      </c>
      <c r="J19" t="s">
        <v>26</v>
      </c>
      <c r="K19" t="s">
        <v>128</v>
      </c>
      <c r="L19" t="s">
        <v>50</v>
      </c>
      <c r="M19">
        <v>256852</v>
      </c>
      <c r="N19">
        <v>17738</v>
      </c>
      <c r="O19">
        <v>127510702</v>
      </c>
      <c r="P19">
        <v>3600832</v>
      </c>
      <c r="Q19">
        <v>0</v>
      </c>
      <c r="R19">
        <v>0</v>
      </c>
      <c r="S19">
        <v>0</v>
      </c>
      <c r="T19">
        <v>0</v>
      </c>
      <c r="U19">
        <v>0</v>
      </c>
      <c r="V19">
        <v>291459171</v>
      </c>
      <c r="W19">
        <v>172000</v>
      </c>
      <c r="X19">
        <v>1176500</v>
      </c>
      <c r="Y19">
        <v>290110671</v>
      </c>
      <c r="Z19">
        <v>0</v>
      </c>
      <c r="AA19">
        <v>160073047</v>
      </c>
      <c r="AB19" s="3" t="str">
        <f t="shared" si="1"/>
        <v>1044</v>
      </c>
      <c r="AC19" s="4" t="str">
        <f t="shared" si="0"/>
        <v>Non-TIF</v>
      </c>
    </row>
    <row r="20" spans="1:29" x14ac:dyDescent="0.25">
      <c r="A20">
        <v>2024</v>
      </c>
      <c r="B20" t="s">
        <v>1052</v>
      </c>
      <c r="C20" t="s">
        <v>44</v>
      </c>
      <c r="D20">
        <v>2024</v>
      </c>
      <c r="E20" t="s">
        <v>1052</v>
      </c>
      <c r="F20">
        <v>0</v>
      </c>
      <c r="G20">
        <v>914</v>
      </c>
      <c r="H20">
        <v>150914</v>
      </c>
      <c r="I20" t="s">
        <v>26</v>
      </c>
      <c r="J20" t="s">
        <v>26</v>
      </c>
      <c r="K20" t="s">
        <v>32</v>
      </c>
      <c r="L20" t="s">
        <v>28</v>
      </c>
      <c r="M20">
        <v>0</v>
      </c>
      <c r="N20">
        <v>0</v>
      </c>
      <c r="O20">
        <v>0</v>
      </c>
      <c r="P20">
        <v>5538965</v>
      </c>
      <c r="Q20">
        <v>0</v>
      </c>
      <c r="R20">
        <v>0</v>
      </c>
      <c r="S20">
        <v>0</v>
      </c>
      <c r="T20">
        <v>0</v>
      </c>
      <c r="U20">
        <v>0</v>
      </c>
      <c r="V20">
        <v>5538965</v>
      </c>
      <c r="W20">
        <v>0</v>
      </c>
      <c r="X20">
        <v>0</v>
      </c>
      <c r="Y20">
        <v>5538965</v>
      </c>
      <c r="Z20">
        <v>0</v>
      </c>
      <c r="AA20">
        <v>0</v>
      </c>
      <c r="AB20" s="3" t="str">
        <f t="shared" si="1"/>
        <v>0914</v>
      </c>
      <c r="AC20" s="4" t="str">
        <f t="shared" si="0"/>
        <v>Non-TIF</v>
      </c>
    </row>
    <row r="21" spans="1:29" x14ac:dyDescent="0.25">
      <c r="A21">
        <v>2024</v>
      </c>
      <c r="B21" t="s">
        <v>1052</v>
      </c>
      <c r="C21" t="s">
        <v>44</v>
      </c>
      <c r="D21">
        <v>2024</v>
      </c>
      <c r="E21" t="s">
        <v>1052</v>
      </c>
      <c r="F21">
        <v>6</v>
      </c>
      <c r="G21">
        <v>264</v>
      </c>
      <c r="H21">
        <v>256264</v>
      </c>
      <c r="I21" t="s">
        <v>26</v>
      </c>
      <c r="J21" t="s">
        <v>26</v>
      </c>
      <c r="K21" t="s">
        <v>33</v>
      </c>
      <c r="L21" t="s">
        <v>28</v>
      </c>
      <c r="M21">
        <v>502767</v>
      </c>
      <c r="N21">
        <v>106465</v>
      </c>
      <c r="O21">
        <v>25795005</v>
      </c>
      <c r="P21">
        <v>38838398</v>
      </c>
      <c r="Q21">
        <v>0</v>
      </c>
      <c r="R21">
        <v>0</v>
      </c>
      <c r="S21">
        <v>0</v>
      </c>
      <c r="T21">
        <v>0</v>
      </c>
      <c r="U21">
        <v>0</v>
      </c>
      <c r="V21">
        <v>92763424</v>
      </c>
      <c r="W21">
        <v>92000</v>
      </c>
      <c r="X21">
        <v>325000</v>
      </c>
      <c r="Y21">
        <v>92346424</v>
      </c>
      <c r="Z21">
        <v>0</v>
      </c>
      <c r="AA21">
        <v>27520789</v>
      </c>
      <c r="AB21" s="3" t="str">
        <f t="shared" si="1"/>
        <v>6264</v>
      </c>
      <c r="AC21" s="4" t="str">
        <f t="shared" si="0"/>
        <v>Non-TIF</v>
      </c>
    </row>
    <row r="22" spans="1:29" x14ac:dyDescent="0.25">
      <c r="A22">
        <v>2024</v>
      </c>
      <c r="B22" t="s">
        <v>1052</v>
      </c>
      <c r="C22" t="s">
        <v>44</v>
      </c>
      <c r="D22">
        <v>2024</v>
      </c>
      <c r="E22" t="s">
        <v>1052</v>
      </c>
      <c r="F22">
        <v>0</v>
      </c>
      <c r="G22" t="s">
        <v>1762</v>
      </c>
      <c r="H22">
        <v>390018</v>
      </c>
      <c r="I22" t="s">
        <v>26</v>
      </c>
      <c r="J22" t="s">
        <v>26</v>
      </c>
      <c r="K22" t="s">
        <v>34</v>
      </c>
      <c r="L22" t="s">
        <v>28</v>
      </c>
      <c r="M22">
        <v>54162</v>
      </c>
      <c r="N22">
        <v>0</v>
      </c>
      <c r="O22">
        <v>6871942</v>
      </c>
      <c r="P22">
        <v>32686599</v>
      </c>
      <c r="Q22">
        <v>0</v>
      </c>
      <c r="R22">
        <v>0</v>
      </c>
      <c r="S22">
        <v>0</v>
      </c>
      <c r="T22">
        <v>0</v>
      </c>
      <c r="U22">
        <v>0</v>
      </c>
      <c r="V22">
        <v>63695338</v>
      </c>
      <c r="W22">
        <v>88000</v>
      </c>
      <c r="X22">
        <v>299000</v>
      </c>
      <c r="Y22">
        <v>63308338</v>
      </c>
      <c r="Z22">
        <v>0</v>
      </c>
      <c r="AA22">
        <v>24082635</v>
      </c>
      <c r="AB22" s="3" t="str">
        <f t="shared" si="1"/>
        <v>0018</v>
      </c>
      <c r="AC22" s="4" t="str">
        <f t="shared" si="0"/>
        <v>Non-TIF</v>
      </c>
    </row>
    <row r="23" spans="1:29" x14ac:dyDescent="0.25">
      <c r="A23">
        <v>2024</v>
      </c>
      <c r="B23" t="s">
        <v>1052</v>
      </c>
      <c r="C23" t="s">
        <v>23</v>
      </c>
      <c r="D23">
        <v>2024</v>
      </c>
      <c r="E23" t="s">
        <v>1052</v>
      </c>
      <c r="F23">
        <v>2</v>
      </c>
      <c r="G23">
        <v>673</v>
      </c>
      <c r="H23" t="s">
        <v>96</v>
      </c>
      <c r="I23" t="s">
        <v>25</v>
      </c>
      <c r="J23" t="s">
        <v>26</v>
      </c>
      <c r="K23" t="s">
        <v>97</v>
      </c>
      <c r="L23" t="s">
        <v>28</v>
      </c>
      <c r="M23">
        <v>0</v>
      </c>
      <c r="N23">
        <v>0</v>
      </c>
      <c r="O23">
        <v>604160</v>
      </c>
      <c r="P23">
        <v>42507535</v>
      </c>
      <c r="Q23">
        <v>0</v>
      </c>
      <c r="R23">
        <v>0</v>
      </c>
      <c r="S23">
        <v>0</v>
      </c>
      <c r="T23">
        <v>0</v>
      </c>
      <c r="U23">
        <v>0</v>
      </c>
      <c r="V23">
        <v>43255194</v>
      </c>
      <c r="W23">
        <v>0</v>
      </c>
      <c r="X23">
        <v>0</v>
      </c>
      <c r="Y23">
        <v>43255194</v>
      </c>
      <c r="Z23">
        <v>0</v>
      </c>
      <c r="AA23">
        <v>143499</v>
      </c>
      <c r="AB23" s="3" t="str">
        <f t="shared" si="1"/>
        <v>2673</v>
      </c>
      <c r="AC23" s="4" t="str">
        <f t="shared" si="0"/>
        <v>TIF</v>
      </c>
    </row>
    <row r="24" spans="1:29" x14ac:dyDescent="0.25">
      <c r="A24">
        <v>2024</v>
      </c>
      <c r="B24" t="s">
        <v>1052</v>
      </c>
      <c r="C24" t="s">
        <v>23</v>
      </c>
      <c r="D24">
        <v>2024</v>
      </c>
      <c r="E24" t="s">
        <v>1052</v>
      </c>
      <c r="F24">
        <v>4</v>
      </c>
      <c r="G24">
        <v>978</v>
      </c>
      <c r="H24" t="s">
        <v>80</v>
      </c>
      <c r="I24" t="s">
        <v>25</v>
      </c>
      <c r="J24" t="s">
        <v>26</v>
      </c>
      <c r="K24" t="s">
        <v>81</v>
      </c>
      <c r="L24" t="s">
        <v>28</v>
      </c>
      <c r="M24">
        <v>0</v>
      </c>
      <c r="N24">
        <v>0</v>
      </c>
      <c r="O24">
        <v>0</v>
      </c>
      <c r="P24">
        <v>91491601</v>
      </c>
      <c r="Q24">
        <v>0</v>
      </c>
      <c r="R24">
        <v>0</v>
      </c>
      <c r="S24">
        <v>0</v>
      </c>
      <c r="T24">
        <v>0</v>
      </c>
      <c r="U24">
        <v>0</v>
      </c>
      <c r="V24">
        <v>91491601</v>
      </c>
      <c r="W24">
        <v>0</v>
      </c>
      <c r="X24">
        <v>0</v>
      </c>
      <c r="Y24">
        <v>91491601</v>
      </c>
      <c r="Z24">
        <v>0</v>
      </c>
      <c r="AA24">
        <v>0</v>
      </c>
      <c r="AB24" s="3" t="str">
        <f t="shared" si="1"/>
        <v>4978</v>
      </c>
      <c r="AC24" s="4" t="str">
        <f t="shared" si="0"/>
        <v>TIF</v>
      </c>
    </row>
    <row r="25" spans="1:29" x14ac:dyDescent="0.25">
      <c r="A25">
        <v>2024</v>
      </c>
      <c r="B25" t="s">
        <v>1052</v>
      </c>
      <c r="C25" t="s">
        <v>23</v>
      </c>
      <c r="D25">
        <v>2024</v>
      </c>
      <c r="E25" t="s">
        <v>1052</v>
      </c>
      <c r="F25">
        <v>0</v>
      </c>
      <c r="G25">
        <v>914</v>
      </c>
      <c r="H25" t="s">
        <v>116</v>
      </c>
      <c r="I25" t="s">
        <v>25</v>
      </c>
      <c r="J25" t="s">
        <v>26</v>
      </c>
      <c r="K25" t="s">
        <v>117</v>
      </c>
      <c r="L25" t="s">
        <v>28</v>
      </c>
      <c r="M25">
        <v>0</v>
      </c>
      <c r="N25">
        <v>0</v>
      </c>
      <c r="O25">
        <v>0</v>
      </c>
      <c r="P25">
        <v>13467595</v>
      </c>
      <c r="Q25">
        <v>0</v>
      </c>
      <c r="R25">
        <v>0</v>
      </c>
      <c r="S25">
        <v>0</v>
      </c>
      <c r="T25">
        <v>0</v>
      </c>
      <c r="U25">
        <v>0</v>
      </c>
      <c r="V25">
        <v>13467595</v>
      </c>
      <c r="W25">
        <v>0</v>
      </c>
      <c r="X25">
        <v>0</v>
      </c>
      <c r="Y25">
        <v>13467595</v>
      </c>
      <c r="Z25">
        <v>0</v>
      </c>
      <c r="AA25">
        <v>0</v>
      </c>
      <c r="AB25" s="3" t="str">
        <f t="shared" si="1"/>
        <v>0914</v>
      </c>
      <c r="AC25" s="4" t="str">
        <f t="shared" si="0"/>
        <v>TIF</v>
      </c>
    </row>
    <row r="26" spans="1:29" x14ac:dyDescent="0.25">
      <c r="A26">
        <v>2024</v>
      </c>
      <c r="B26" t="s">
        <v>1052</v>
      </c>
      <c r="C26" t="s">
        <v>31</v>
      </c>
      <c r="D26">
        <v>2024</v>
      </c>
      <c r="E26" t="s">
        <v>1052</v>
      </c>
      <c r="F26">
        <v>2</v>
      </c>
      <c r="G26">
        <v>673</v>
      </c>
      <c r="H26" t="s">
        <v>1774</v>
      </c>
      <c r="I26" t="s">
        <v>26</v>
      </c>
      <c r="J26" t="s">
        <v>26</v>
      </c>
      <c r="K26" t="s">
        <v>98</v>
      </c>
      <c r="L26" t="s">
        <v>28</v>
      </c>
      <c r="M26">
        <v>211907240</v>
      </c>
      <c r="N26">
        <v>5728630</v>
      </c>
      <c r="O26">
        <v>22841387</v>
      </c>
      <c r="P26">
        <v>15938000</v>
      </c>
      <c r="Q26">
        <v>0</v>
      </c>
      <c r="R26">
        <v>0</v>
      </c>
      <c r="S26">
        <v>0</v>
      </c>
      <c r="T26">
        <v>3113519</v>
      </c>
      <c r="U26">
        <v>0</v>
      </c>
      <c r="V26">
        <v>503205589</v>
      </c>
      <c r="W26">
        <v>756000</v>
      </c>
      <c r="X26">
        <v>2327000</v>
      </c>
      <c r="Y26">
        <v>500122589</v>
      </c>
      <c r="Z26">
        <v>16882534</v>
      </c>
      <c r="AA26">
        <v>243676813</v>
      </c>
      <c r="AB26" s="3" t="str">
        <f t="shared" si="1"/>
        <v>2673</v>
      </c>
      <c r="AC26" s="4" t="str">
        <f t="shared" si="0"/>
        <v>Non-TIF</v>
      </c>
    </row>
    <row r="27" spans="1:29" x14ac:dyDescent="0.25">
      <c r="A27">
        <v>2024</v>
      </c>
      <c r="B27" t="s">
        <v>1763</v>
      </c>
      <c r="C27" t="s">
        <v>23</v>
      </c>
      <c r="D27">
        <v>2024</v>
      </c>
      <c r="E27" t="s">
        <v>1763</v>
      </c>
      <c r="F27">
        <v>4</v>
      </c>
      <c r="G27">
        <v>978</v>
      </c>
      <c r="H27" t="s">
        <v>80</v>
      </c>
      <c r="I27" t="s">
        <v>25</v>
      </c>
      <c r="J27" t="s">
        <v>26</v>
      </c>
      <c r="K27" t="s">
        <v>81</v>
      </c>
      <c r="L27" t="s">
        <v>35</v>
      </c>
      <c r="M27">
        <v>0</v>
      </c>
      <c r="N27">
        <v>0</v>
      </c>
      <c r="O27">
        <v>0</v>
      </c>
      <c r="P27">
        <v>5983400</v>
      </c>
      <c r="Q27">
        <v>0</v>
      </c>
      <c r="R27">
        <v>0</v>
      </c>
      <c r="S27">
        <v>0</v>
      </c>
      <c r="T27">
        <v>0</v>
      </c>
      <c r="U27">
        <v>0</v>
      </c>
      <c r="V27">
        <v>5983400</v>
      </c>
      <c r="W27">
        <v>0</v>
      </c>
      <c r="X27">
        <v>0</v>
      </c>
      <c r="Y27">
        <v>5983400</v>
      </c>
      <c r="Z27">
        <v>0</v>
      </c>
      <c r="AA27">
        <v>0</v>
      </c>
      <c r="AB27" s="3" t="str">
        <f t="shared" si="1"/>
        <v>4978</v>
      </c>
      <c r="AC27" s="4" t="str">
        <f t="shared" si="0"/>
        <v>TIF</v>
      </c>
    </row>
    <row r="28" spans="1:29" x14ac:dyDescent="0.25">
      <c r="A28">
        <v>2024</v>
      </c>
      <c r="B28" t="s">
        <v>1763</v>
      </c>
      <c r="C28" t="s">
        <v>23</v>
      </c>
      <c r="D28">
        <v>2024</v>
      </c>
      <c r="E28" t="s">
        <v>1763</v>
      </c>
      <c r="F28">
        <v>1</v>
      </c>
      <c r="G28">
        <v>503</v>
      </c>
      <c r="H28" t="s">
        <v>989</v>
      </c>
      <c r="I28" t="s">
        <v>25</v>
      </c>
      <c r="J28" t="s">
        <v>26</v>
      </c>
      <c r="K28" t="s">
        <v>1734</v>
      </c>
      <c r="L28" t="s">
        <v>35</v>
      </c>
      <c r="M28">
        <v>0</v>
      </c>
      <c r="N28">
        <v>0</v>
      </c>
      <c r="O28">
        <v>0</v>
      </c>
      <c r="P28">
        <v>9679300</v>
      </c>
      <c r="Q28">
        <v>0</v>
      </c>
      <c r="R28">
        <v>0</v>
      </c>
      <c r="S28">
        <v>0</v>
      </c>
      <c r="T28">
        <v>0</v>
      </c>
      <c r="U28">
        <v>0</v>
      </c>
      <c r="V28">
        <v>9679300</v>
      </c>
      <c r="W28">
        <v>0</v>
      </c>
      <c r="X28">
        <v>0</v>
      </c>
      <c r="Y28">
        <v>9679300</v>
      </c>
      <c r="Z28">
        <v>0</v>
      </c>
      <c r="AA28">
        <v>0</v>
      </c>
      <c r="AB28" s="3" t="str">
        <f t="shared" si="1"/>
        <v>1503</v>
      </c>
      <c r="AC28" s="4" t="str">
        <f t="shared" si="0"/>
        <v>TIF</v>
      </c>
    </row>
    <row r="29" spans="1:29" x14ac:dyDescent="0.25">
      <c r="A29">
        <v>2024</v>
      </c>
      <c r="B29" t="s">
        <v>1763</v>
      </c>
      <c r="C29" t="s">
        <v>31</v>
      </c>
      <c r="D29">
        <v>2024</v>
      </c>
      <c r="E29" t="s">
        <v>1763</v>
      </c>
      <c r="F29">
        <v>1</v>
      </c>
      <c r="G29">
        <v>503</v>
      </c>
      <c r="H29">
        <v>881503</v>
      </c>
      <c r="I29" t="s">
        <v>26</v>
      </c>
      <c r="J29" t="s">
        <v>26</v>
      </c>
      <c r="K29" t="s">
        <v>1735</v>
      </c>
      <c r="L29" t="s">
        <v>35</v>
      </c>
      <c r="M29">
        <v>80695100</v>
      </c>
      <c r="N29">
        <v>8290900</v>
      </c>
      <c r="O29">
        <v>743700</v>
      </c>
      <c r="P29">
        <v>0</v>
      </c>
      <c r="Q29">
        <v>0</v>
      </c>
      <c r="R29">
        <v>0</v>
      </c>
      <c r="S29">
        <v>9977531</v>
      </c>
      <c r="T29">
        <v>3385606</v>
      </c>
      <c r="U29">
        <v>0</v>
      </c>
      <c r="V29">
        <v>150308137</v>
      </c>
      <c r="W29">
        <v>100000</v>
      </c>
      <c r="X29">
        <v>344500</v>
      </c>
      <c r="Y29">
        <v>149863637</v>
      </c>
      <c r="Z29">
        <v>9171428</v>
      </c>
      <c r="AA29">
        <v>47215300</v>
      </c>
      <c r="AB29" s="3" t="str">
        <f t="shared" si="1"/>
        <v>1503</v>
      </c>
      <c r="AC29" s="4" t="str">
        <f t="shared" si="0"/>
        <v>Non-TIF</v>
      </c>
    </row>
    <row r="30" spans="1:29" x14ac:dyDescent="0.25">
      <c r="A30">
        <v>2024</v>
      </c>
      <c r="B30" t="s">
        <v>1765</v>
      </c>
      <c r="C30" t="s">
        <v>44</v>
      </c>
      <c r="D30">
        <v>2024</v>
      </c>
      <c r="E30" t="s">
        <v>1765</v>
      </c>
      <c r="F30">
        <v>0</v>
      </c>
      <c r="G30">
        <v>135</v>
      </c>
      <c r="H30" t="s">
        <v>1775</v>
      </c>
      <c r="I30" t="s">
        <v>26</v>
      </c>
      <c r="J30" t="s">
        <v>26</v>
      </c>
      <c r="K30" t="s">
        <v>83</v>
      </c>
      <c r="L30" t="s">
        <v>37</v>
      </c>
      <c r="M30">
        <v>205479</v>
      </c>
      <c r="N30">
        <v>16500</v>
      </c>
      <c r="O30">
        <v>44273904</v>
      </c>
      <c r="P30">
        <v>8791521</v>
      </c>
      <c r="Q30">
        <v>0</v>
      </c>
      <c r="R30">
        <v>0</v>
      </c>
      <c r="S30">
        <v>0</v>
      </c>
      <c r="T30">
        <v>0</v>
      </c>
      <c r="U30">
        <v>0</v>
      </c>
      <c r="V30">
        <v>112669121</v>
      </c>
      <c r="W30">
        <v>155129</v>
      </c>
      <c r="X30">
        <v>747500</v>
      </c>
      <c r="Y30">
        <v>111766492</v>
      </c>
      <c r="Z30">
        <v>0</v>
      </c>
      <c r="AA30">
        <v>59381717</v>
      </c>
      <c r="AB30" s="3" t="str">
        <f t="shared" si="1"/>
        <v>0135</v>
      </c>
      <c r="AC30" s="4" t="str">
        <f t="shared" si="0"/>
        <v>Non-TIF</v>
      </c>
    </row>
    <row r="31" spans="1:29" x14ac:dyDescent="0.25">
      <c r="A31">
        <v>2024</v>
      </c>
      <c r="B31" t="s">
        <v>1765</v>
      </c>
      <c r="C31" t="s">
        <v>23</v>
      </c>
      <c r="D31">
        <v>2024</v>
      </c>
      <c r="E31" t="s">
        <v>1765</v>
      </c>
      <c r="F31">
        <v>0</v>
      </c>
      <c r="G31">
        <v>135</v>
      </c>
      <c r="H31" t="s">
        <v>118</v>
      </c>
      <c r="I31" t="s">
        <v>25</v>
      </c>
      <c r="J31" t="s">
        <v>26</v>
      </c>
      <c r="K31" t="s">
        <v>119</v>
      </c>
      <c r="L31" t="s">
        <v>37</v>
      </c>
      <c r="M31">
        <v>16521</v>
      </c>
      <c r="N31">
        <v>0</v>
      </c>
      <c r="O31">
        <v>4335706</v>
      </c>
      <c r="P31">
        <v>742279</v>
      </c>
      <c r="Q31">
        <v>0</v>
      </c>
      <c r="R31">
        <v>0</v>
      </c>
      <c r="S31">
        <v>0</v>
      </c>
      <c r="T31">
        <v>0</v>
      </c>
      <c r="U31">
        <v>0</v>
      </c>
      <c r="V31">
        <v>19441079</v>
      </c>
      <c r="W31">
        <v>0</v>
      </c>
      <c r="X31">
        <v>0</v>
      </c>
      <c r="Y31">
        <v>19441079</v>
      </c>
      <c r="Z31">
        <v>0</v>
      </c>
      <c r="AA31">
        <v>14346573</v>
      </c>
      <c r="AB31" s="3" t="str">
        <f t="shared" si="1"/>
        <v>0135</v>
      </c>
      <c r="AC31" s="4" t="str">
        <f t="shared" si="0"/>
        <v>TIF</v>
      </c>
    </row>
    <row r="32" spans="1:29" x14ac:dyDescent="0.25">
      <c r="A32">
        <v>2024</v>
      </c>
      <c r="B32" t="s">
        <v>1765</v>
      </c>
      <c r="C32" t="s">
        <v>23</v>
      </c>
      <c r="D32">
        <v>2024</v>
      </c>
      <c r="E32" t="s">
        <v>1765</v>
      </c>
      <c r="F32">
        <v>1</v>
      </c>
      <c r="G32">
        <v>972</v>
      </c>
      <c r="H32" t="s">
        <v>85</v>
      </c>
      <c r="I32" t="s">
        <v>25</v>
      </c>
      <c r="J32" t="s">
        <v>26</v>
      </c>
      <c r="K32" t="s">
        <v>86</v>
      </c>
      <c r="L32" t="s">
        <v>37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3" t="str">
        <f t="shared" si="1"/>
        <v>1972</v>
      </c>
      <c r="AC32" s="4" t="str">
        <f t="shared" si="0"/>
        <v>TIF</v>
      </c>
    </row>
    <row r="33" spans="1:29" x14ac:dyDescent="0.25">
      <c r="A33">
        <v>2024</v>
      </c>
      <c r="B33" t="s">
        <v>1765</v>
      </c>
      <c r="C33" t="s">
        <v>31</v>
      </c>
      <c r="D33">
        <v>2024</v>
      </c>
      <c r="E33" t="s">
        <v>1765</v>
      </c>
      <c r="F33">
        <v>4</v>
      </c>
      <c r="G33">
        <v>419</v>
      </c>
      <c r="H33">
        <v>224419</v>
      </c>
      <c r="I33" t="s">
        <v>26</v>
      </c>
      <c r="J33" t="s">
        <v>26</v>
      </c>
      <c r="K33" t="s">
        <v>88</v>
      </c>
      <c r="L33" t="s">
        <v>37</v>
      </c>
      <c r="M33">
        <v>19917000</v>
      </c>
      <c r="N33">
        <v>1616400</v>
      </c>
      <c r="O33">
        <v>510900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57060600</v>
      </c>
      <c r="W33">
        <v>52000</v>
      </c>
      <c r="X33">
        <v>188500</v>
      </c>
      <c r="Y33">
        <v>56820100</v>
      </c>
      <c r="Z33">
        <v>4633605</v>
      </c>
      <c r="AA33">
        <v>35016300</v>
      </c>
      <c r="AB33" s="3" t="str">
        <f t="shared" si="1"/>
        <v>4419</v>
      </c>
      <c r="AC33" s="4" t="str">
        <f t="shared" si="0"/>
        <v>Non-TIF</v>
      </c>
    </row>
    <row r="34" spans="1:29" x14ac:dyDescent="0.25">
      <c r="A34">
        <v>2024</v>
      </c>
      <c r="B34" t="s">
        <v>1767</v>
      </c>
      <c r="C34" t="s">
        <v>44</v>
      </c>
      <c r="D34">
        <v>2024</v>
      </c>
      <c r="E34" t="s">
        <v>1767</v>
      </c>
      <c r="F34">
        <v>4</v>
      </c>
      <c r="G34">
        <v>491</v>
      </c>
      <c r="H34" t="s">
        <v>1776</v>
      </c>
      <c r="I34" t="s">
        <v>26</v>
      </c>
      <c r="J34" t="s">
        <v>26</v>
      </c>
      <c r="K34" t="s">
        <v>41</v>
      </c>
      <c r="L34" t="s">
        <v>40</v>
      </c>
      <c r="M34">
        <v>77947</v>
      </c>
      <c r="N34">
        <v>16792</v>
      </c>
      <c r="O34">
        <v>286135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40037564</v>
      </c>
      <c r="W34">
        <v>20000</v>
      </c>
      <c r="X34">
        <v>84500</v>
      </c>
      <c r="Y34">
        <v>39933064</v>
      </c>
      <c r="Z34">
        <v>0</v>
      </c>
      <c r="AA34">
        <v>39656690</v>
      </c>
      <c r="AB34" s="3" t="str">
        <f t="shared" si="1"/>
        <v>4491</v>
      </c>
      <c r="AC34" s="4" t="str">
        <f t="shared" si="0"/>
        <v>Non-TIF</v>
      </c>
    </row>
    <row r="35" spans="1:29" x14ac:dyDescent="0.25">
      <c r="A35">
        <v>2024</v>
      </c>
      <c r="B35" t="s">
        <v>1767</v>
      </c>
      <c r="C35" t="s">
        <v>31</v>
      </c>
      <c r="D35">
        <v>2024</v>
      </c>
      <c r="E35" t="s">
        <v>1767</v>
      </c>
      <c r="F35">
        <v>1</v>
      </c>
      <c r="G35" t="s">
        <v>1768</v>
      </c>
      <c r="H35" t="s">
        <v>1769</v>
      </c>
      <c r="I35" t="s">
        <v>26</v>
      </c>
      <c r="J35" t="s">
        <v>26</v>
      </c>
      <c r="K35" t="s">
        <v>122</v>
      </c>
      <c r="L35" t="s">
        <v>40</v>
      </c>
      <c r="M35">
        <v>66596540</v>
      </c>
      <c r="N35">
        <v>4868180</v>
      </c>
      <c r="O35">
        <v>25429687</v>
      </c>
      <c r="P35">
        <v>16822050</v>
      </c>
      <c r="Q35">
        <v>0</v>
      </c>
      <c r="R35">
        <v>0</v>
      </c>
      <c r="S35">
        <v>3116809</v>
      </c>
      <c r="T35">
        <v>3415032</v>
      </c>
      <c r="U35">
        <v>33366</v>
      </c>
      <c r="V35">
        <v>400101059</v>
      </c>
      <c r="W35">
        <v>787824</v>
      </c>
      <c r="X35">
        <v>2791871</v>
      </c>
      <c r="Y35">
        <v>396521364</v>
      </c>
      <c r="Z35">
        <v>111956625</v>
      </c>
      <c r="AA35">
        <v>279819395</v>
      </c>
      <c r="AB35" s="3" t="str">
        <f t="shared" si="1"/>
        <v>1071</v>
      </c>
      <c r="AC35" s="4" t="str">
        <f t="shared" si="0"/>
        <v>Non-TIF</v>
      </c>
    </row>
    <row r="36" spans="1:29" x14ac:dyDescent="0.25">
      <c r="A36">
        <v>2024</v>
      </c>
      <c r="B36" t="s">
        <v>1767</v>
      </c>
      <c r="C36" t="s">
        <v>31</v>
      </c>
      <c r="D36">
        <v>2024</v>
      </c>
      <c r="E36" t="s">
        <v>1767</v>
      </c>
      <c r="F36">
        <v>0</v>
      </c>
      <c r="G36" t="s">
        <v>1777</v>
      </c>
      <c r="H36">
        <v>680081</v>
      </c>
      <c r="I36" t="s">
        <v>26</v>
      </c>
      <c r="J36" t="s">
        <v>26</v>
      </c>
      <c r="K36" t="s">
        <v>89</v>
      </c>
      <c r="L36" t="s">
        <v>40</v>
      </c>
      <c r="M36">
        <v>163550</v>
      </c>
      <c r="N36">
        <v>35450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1078610</v>
      </c>
      <c r="W36">
        <v>0</v>
      </c>
      <c r="X36">
        <v>0</v>
      </c>
      <c r="Y36">
        <v>1078610</v>
      </c>
      <c r="Z36">
        <v>16490</v>
      </c>
      <c r="AA36">
        <v>879610</v>
      </c>
      <c r="AB36" s="3" t="str">
        <f t="shared" si="1"/>
        <v>0081</v>
      </c>
      <c r="AC36" s="4" t="str">
        <f t="shared" si="0"/>
        <v>Non-TIF</v>
      </c>
    </row>
    <row r="37" spans="1:29" x14ac:dyDescent="0.25">
      <c r="A37">
        <v>2024</v>
      </c>
      <c r="B37" t="s">
        <v>1767</v>
      </c>
      <c r="C37" t="s">
        <v>31</v>
      </c>
      <c r="D37">
        <v>2024</v>
      </c>
      <c r="E37" t="s">
        <v>1767</v>
      </c>
      <c r="F37">
        <v>5</v>
      </c>
      <c r="G37">
        <v>895</v>
      </c>
      <c r="H37">
        <v>935895</v>
      </c>
      <c r="I37" t="s">
        <v>26</v>
      </c>
      <c r="J37" t="s">
        <v>26</v>
      </c>
      <c r="K37" t="s">
        <v>104</v>
      </c>
      <c r="L37" t="s">
        <v>40</v>
      </c>
      <c r="M37">
        <v>34441650</v>
      </c>
      <c r="N37">
        <v>2229770</v>
      </c>
      <c r="O37">
        <v>475750</v>
      </c>
      <c r="P37">
        <v>0</v>
      </c>
      <c r="Q37">
        <v>0</v>
      </c>
      <c r="R37">
        <v>0</v>
      </c>
      <c r="S37">
        <v>1426817</v>
      </c>
      <c r="T37">
        <v>1161171</v>
      </c>
      <c r="U37">
        <v>3048</v>
      </c>
      <c r="V37">
        <v>71237486</v>
      </c>
      <c r="W37">
        <v>64000</v>
      </c>
      <c r="X37">
        <v>260000</v>
      </c>
      <c r="Y37">
        <v>70913486</v>
      </c>
      <c r="Z37">
        <v>5811483</v>
      </c>
      <c r="AA37">
        <v>31499280</v>
      </c>
      <c r="AB37" s="3" t="str">
        <f t="shared" si="1"/>
        <v>5895</v>
      </c>
      <c r="AC37" s="4" t="str">
        <f t="shared" si="0"/>
        <v>Non-TIF</v>
      </c>
    </row>
    <row r="38" spans="1:29" x14ac:dyDescent="0.25">
      <c r="A38">
        <v>2024</v>
      </c>
      <c r="B38" t="s">
        <v>1052</v>
      </c>
      <c r="C38" t="s">
        <v>44</v>
      </c>
      <c r="D38">
        <v>2024</v>
      </c>
      <c r="E38" t="s">
        <v>1052</v>
      </c>
      <c r="F38">
        <v>2</v>
      </c>
      <c r="G38">
        <v>673</v>
      </c>
      <c r="H38" t="s">
        <v>1774</v>
      </c>
      <c r="I38" t="s">
        <v>26</v>
      </c>
      <c r="J38" t="s">
        <v>26</v>
      </c>
      <c r="K38" t="s">
        <v>98</v>
      </c>
      <c r="L38" t="s">
        <v>28</v>
      </c>
      <c r="M38">
        <v>0</v>
      </c>
      <c r="N38">
        <v>0</v>
      </c>
      <c r="O38">
        <v>8164238</v>
      </c>
      <c r="P38">
        <v>19368445</v>
      </c>
      <c r="Q38">
        <v>0</v>
      </c>
      <c r="R38">
        <v>0</v>
      </c>
      <c r="S38">
        <v>0</v>
      </c>
      <c r="T38">
        <v>0</v>
      </c>
      <c r="U38">
        <v>0</v>
      </c>
      <c r="V38">
        <v>29471836</v>
      </c>
      <c r="W38">
        <v>8000</v>
      </c>
      <c r="X38">
        <v>19500</v>
      </c>
      <c r="Y38">
        <v>29444336</v>
      </c>
      <c r="Z38">
        <v>0</v>
      </c>
      <c r="AA38">
        <v>1939153</v>
      </c>
      <c r="AB38" s="3" t="str">
        <f t="shared" si="1"/>
        <v>2673</v>
      </c>
      <c r="AC38" s="4" t="str">
        <f t="shared" si="0"/>
        <v>Non-TIF</v>
      </c>
    </row>
    <row r="39" spans="1:29" x14ac:dyDescent="0.25">
      <c r="A39">
        <v>2024</v>
      </c>
      <c r="B39" t="s">
        <v>1052</v>
      </c>
      <c r="C39" t="s">
        <v>31</v>
      </c>
      <c r="D39">
        <v>2024</v>
      </c>
      <c r="E39" t="s">
        <v>1052</v>
      </c>
      <c r="F39">
        <v>4</v>
      </c>
      <c r="G39">
        <v>978</v>
      </c>
      <c r="H39" t="s">
        <v>1761</v>
      </c>
      <c r="I39" t="s">
        <v>26</v>
      </c>
      <c r="J39" t="s">
        <v>26</v>
      </c>
      <c r="K39" t="s">
        <v>79</v>
      </c>
      <c r="L39" t="s">
        <v>28</v>
      </c>
      <c r="M39">
        <v>89563380</v>
      </c>
      <c r="N39">
        <v>3053910</v>
      </c>
      <c r="O39">
        <v>2585580</v>
      </c>
      <c r="P39">
        <v>13369610</v>
      </c>
      <c r="Q39">
        <v>0</v>
      </c>
      <c r="R39">
        <v>0</v>
      </c>
      <c r="S39">
        <v>0</v>
      </c>
      <c r="T39">
        <v>6973301</v>
      </c>
      <c r="U39">
        <v>0</v>
      </c>
      <c r="V39">
        <v>164775741</v>
      </c>
      <c r="W39">
        <v>146817</v>
      </c>
      <c r="X39">
        <v>461294</v>
      </c>
      <c r="Y39">
        <v>164167630</v>
      </c>
      <c r="Z39">
        <v>56778237</v>
      </c>
      <c r="AA39">
        <v>49229960</v>
      </c>
      <c r="AB39" s="3" t="str">
        <f t="shared" si="1"/>
        <v>4978</v>
      </c>
      <c r="AC39" s="4" t="str">
        <f t="shared" si="0"/>
        <v>Non-TIF</v>
      </c>
    </row>
    <row r="40" spans="1:29" x14ac:dyDescent="0.25">
      <c r="A40">
        <v>2024</v>
      </c>
      <c r="B40" t="s">
        <v>1052</v>
      </c>
      <c r="C40" t="s">
        <v>31</v>
      </c>
      <c r="D40">
        <v>2024</v>
      </c>
      <c r="E40" t="s">
        <v>1052</v>
      </c>
      <c r="F40">
        <v>0</v>
      </c>
      <c r="G40">
        <v>914</v>
      </c>
      <c r="H40">
        <v>150914</v>
      </c>
      <c r="I40" t="s">
        <v>26</v>
      </c>
      <c r="J40" t="s">
        <v>26</v>
      </c>
      <c r="K40" t="s">
        <v>32</v>
      </c>
      <c r="L40" t="s">
        <v>28</v>
      </c>
      <c r="M40">
        <v>11641330</v>
      </c>
      <c r="N40">
        <v>414850</v>
      </c>
      <c r="O40">
        <v>171300</v>
      </c>
      <c r="P40">
        <v>0</v>
      </c>
      <c r="Q40">
        <v>0</v>
      </c>
      <c r="R40">
        <v>0</v>
      </c>
      <c r="S40">
        <v>256697</v>
      </c>
      <c r="T40">
        <v>0</v>
      </c>
      <c r="U40">
        <v>0</v>
      </c>
      <c r="V40">
        <v>15530837</v>
      </c>
      <c r="W40">
        <v>32000</v>
      </c>
      <c r="X40">
        <v>31934</v>
      </c>
      <c r="Y40">
        <v>15466903</v>
      </c>
      <c r="Z40">
        <v>1549065</v>
      </c>
      <c r="AA40">
        <v>3046660</v>
      </c>
      <c r="AB40" s="3" t="str">
        <f t="shared" si="1"/>
        <v>0914</v>
      </c>
      <c r="AC40" s="4" t="str">
        <f t="shared" si="0"/>
        <v>Non-TIF</v>
      </c>
    </row>
    <row r="41" spans="1:29" x14ac:dyDescent="0.25">
      <c r="A41">
        <v>2024</v>
      </c>
      <c r="B41" t="s">
        <v>1052</v>
      </c>
      <c r="C41" t="s">
        <v>31</v>
      </c>
      <c r="D41">
        <v>2024</v>
      </c>
      <c r="E41" t="s">
        <v>1052</v>
      </c>
      <c r="F41">
        <v>6</v>
      </c>
      <c r="G41">
        <v>264</v>
      </c>
      <c r="H41">
        <v>256264</v>
      </c>
      <c r="I41" t="s">
        <v>26</v>
      </c>
      <c r="J41" t="s">
        <v>26</v>
      </c>
      <c r="K41" t="s">
        <v>33</v>
      </c>
      <c r="L41" t="s">
        <v>28</v>
      </c>
      <c r="M41">
        <v>78449650</v>
      </c>
      <c r="N41">
        <v>3681200</v>
      </c>
      <c r="O41">
        <v>8159600</v>
      </c>
      <c r="P41">
        <v>3391380</v>
      </c>
      <c r="Q41">
        <v>0</v>
      </c>
      <c r="R41">
        <v>0</v>
      </c>
      <c r="S41">
        <v>970729</v>
      </c>
      <c r="T41">
        <v>627798</v>
      </c>
      <c r="U41">
        <v>0</v>
      </c>
      <c r="V41">
        <v>131452237</v>
      </c>
      <c r="W41">
        <v>120000</v>
      </c>
      <c r="X41">
        <v>351000</v>
      </c>
      <c r="Y41">
        <v>130981237</v>
      </c>
      <c r="Z41">
        <v>91737883</v>
      </c>
      <c r="AA41">
        <v>36171880</v>
      </c>
      <c r="AB41" s="3" t="str">
        <f t="shared" si="1"/>
        <v>6264</v>
      </c>
      <c r="AC41" s="4" t="str">
        <f t="shared" si="0"/>
        <v>Non-TIF</v>
      </c>
    </row>
    <row r="42" spans="1:29" x14ac:dyDescent="0.25">
      <c r="A42">
        <v>2024</v>
      </c>
      <c r="B42" t="s">
        <v>1763</v>
      </c>
      <c r="C42" t="s">
        <v>31</v>
      </c>
      <c r="D42">
        <v>2024</v>
      </c>
      <c r="E42" t="s">
        <v>1763</v>
      </c>
      <c r="F42">
        <v>4</v>
      </c>
      <c r="G42">
        <v>978</v>
      </c>
      <c r="H42" t="s">
        <v>1761</v>
      </c>
      <c r="I42" t="s">
        <v>26</v>
      </c>
      <c r="J42" t="s">
        <v>26</v>
      </c>
      <c r="K42" t="s">
        <v>79</v>
      </c>
      <c r="L42" t="s">
        <v>35</v>
      </c>
      <c r="M42">
        <v>9545900</v>
      </c>
      <c r="N42">
        <v>789000</v>
      </c>
      <c r="O42">
        <v>0</v>
      </c>
      <c r="P42">
        <v>0</v>
      </c>
      <c r="Q42">
        <v>0</v>
      </c>
      <c r="R42">
        <v>0</v>
      </c>
      <c r="S42">
        <v>0</v>
      </c>
      <c r="T42">
        <v>2057034</v>
      </c>
      <c r="U42">
        <v>0</v>
      </c>
      <c r="V42">
        <v>16790934</v>
      </c>
      <c r="W42">
        <v>4000</v>
      </c>
      <c r="X42">
        <v>52000</v>
      </c>
      <c r="Y42">
        <v>16734934</v>
      </c>
      <c r="Z42">
        <v>1821321</v>
      </c>
      <c r="AA42">
        <v>4399000</v>
      </c>
      <c r="AB42" s="3" t="str">
        <f t="shared" si="1"/>
        <v>4978</v>
      </c>
      <c r="AC42" s="4" t="str">
        <f t="shared" si="0"/>
        <v>Non-TIF</v>
      </c>
    </row>
    <row r="43" spans="1:29" x14ac:dyDescent="0.25">
      <c r="A43">
        <v>2024</v>
      </c>
      <c r="B43" t="s">
        <v>1763</v>
      </c>
      <c r="C43" t="s">
        <v>31</v>
      </c>
      <c r="D43">
        <v>2024</v>
      </c>
      <c r="E43" t="s">
        <v>1763</v>
      </c>
      <c r="F43">
        <v>0</v>
      </c>
      <c r="G43">
        <v>914</v>
      </c>
      <c r="H43">
        <v>150914</v>
      </c>
      <c r="I43" t="s">
        <v>26</v>
      </c>
      <c r="J43" t="s">
        <v>26</v>
      </c>
      <c r="K43" t="s">
        <v>32</v>
      </c>
      <c r="L43" t="s">
        <v>35</v>
      </c>
      <c r="M43">
        <v>352200</v>
      </c>
      <c r="N43">
        <v>3400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355600</v>
      </c>
      <c r="W43">
        <v>0</v>
      </c>
      <c r="X43">
        <v>0</v>
      </c>
      <c r="Y43">
        <v>355600</v>
      </c>
      <c r="Z43">
        <v>7768</v>
      </c>
      <c r="AA43">
        <v>0</v>
      </c>
      <c r="AB43" s="3" t="str">
        <f t="shared" si="1"/>
        <v>0914</v>
      </c>
      <c r="AC43" s="4" t="str">
        <f t="shared" si="0"/>
        <v>Non-TIF</v>
      </c>
    </row>
    <row r="44" spans="1:29" x14ac:dyDescent="0.25">
      <c r="A44">
        <v>2024</v>
      </c>
      <c r="B44" t="s">
        <v>1765</v>
      </c>
      <c r="C44" t="s">
        <v>23</v>
      </c>
      <c r="D44">
        <v>2024</v>
      </c>
      <c r="E44" t="s">
        <v>1765</v>
      </c>
      <c r="F44">
        <v>5</v>
      </c>
      <c r="G44">
        <v>310</v>
      </c>
      <c r="H44" t="s">
        <v>120</v>
      </c>
      <c r="I44" t="s">
        <v>25</v>
      </c>
      <c r="J44" t="s">
        <v>26</v>
      </c>
      <c r="K44" t="s">
        <v>121</v>
      </c>
      <c r="L44" t="s">
        <v>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3" t="str">
        <f t="shared" si="1"/>
        <v>5310</v>
      </c>
      <c r="AC44" s="4" t="str">
        <f t="shared" si="0"/>
        <v>TIF</v>
      </c>
    </row>
    <row r="45" spans="1:29" x14ac:dyDescent="0.25">
      <c r="A45">
        <v>2024</v>
      </c>
      <c r="B45" t="s">
        <v>1765</v>
      </c>
      <c r="C45" t="s">
        <v>31</v>
      </c>
      <c r="D45">
        <v>2024</v>
      </c>
      <c r="E45" t="s">
        <v>1765</v>
      </c>
      <c r="F45">
        <v>0</v>
      </c>
      <c r="G45">
        <v>135</v>
      </c>
      <c r="H45" t="s">
        <v>1775</v>
      </c>
      <c r="I45" t="s">
        <v>26</v>
      </c>
      <c r="J45" t="s">
        <v>26</v>
      </c>
      <c r="K45" t="s">
        <v>83</v>
      </c>
      <c r="L45" t="s">
        <v>37</v>
      </c>
      <c r="M45">
        <v>237609400</v>
      </c>
      <c r="N45">
        <v>23689100</v>
      </c>
      <c r="O45">
        <v>38459849</v>
      </c>
      <c r="P45">
        <v>9622900</v>
      </c>
      <c r="Q45">
        <v>0</v>
      </c>
      <c r="R45">
        <v>0</v>
      </c>
      <c r="S45">
        <v>3228611</v>
      </c>
      <c r="T45">
        <v>3269384</v>
      </c>
      <c r="U45">
        <v>0</v>
      </c>
      <c r="V45">
        <v>1039979865</v>
      </c>
      <c r="W45">
        <v>1364000</v>
      </c>
      <c r="X45">
        <v>4732000</v>
      </c>
      <c r="Y45">
        <v>1033883865</v>
      </c>
      <c r="Z45">
        <v>46566611</v>
      </c>
      <c r="AA45">
        <v>724100621</v>
      </c>
      <c r="AB45" s="3" t="str">
        <f t="shared" si="1"/>
        <v>0135</v>
      </c>
      <c r="AC45" s="4" t="str">
        <f t="shared" si="0"/>
        <v>Non-TIF</v>
      </c>
    </row>
    <row r="46" spans="1:29" x14ac:dyDescent="0.25">
      <c r="A46">
        <v>2024</v>
      </c>
      <c r="B46" t="s">
        <v>1765</v>
      </c>
      <c r="C46" t="s">
        <v>31</v>
      </c>
      <c r="D46">
        <v>2024</v>
      </c>
      <c r="E46" t="s">
        <v>1765</v>
      </c>
      <c r="F46">
        <v>1</v>
      </c>
      <c r="G46">
        <v>972</v>
      </c>
      <c r="H46" t="s">
        <v>1766</v>
      </c>
      <c r="I46" t="s">
        <v>26</v>
      </c>
      <c r="J46" t="s">
        <v>26</v>
      </c>
      <c r="K46" t="s">
        <v>84</v>
      </c>
      <c r="L46" t="s">
        <v>37</v>
      </c>
      <c r="M46">
        <v>50786700</v>
      </c>
      <c r="N46">
        <v>6512900</v>
      </c>
      <c r="O46">
        <v>22812581</v>
      </c>
      <c r="P46">
        <v>4161379</v>
      </c>
      <c r="Q46">
        <v>0</v>
      </c>
      <c r="R46">
        <v>0</v>
      </c>
      <c r="S46">
        <v>8255838</v>
      </c>
      <c r="T46">
        <v>2411311</v>
      </c>
      <c r="U46">
        <v>0</v>
      </c>
      <c r="V46">
        <v>379882849</v>
      </c>
      <c r="W46">
        <v>572000</v>
      </c>
      <c r="X46">
        <v>1560000</v>
      </c>
      <c r="Y46">
        <v>377750849</v>
      </c>
      <c r="Z46">
        <v>90135199</v>
      </c>
      <c r="AA46">
        <v>284942140</v>
      </c>
      <c r="AB46" s="3" t="str">
        <f t="shared" si="1"/>
        <v>1972</v>
      </c>
      <c r="AC46" s="4" t="str">
        <f t="shared" si="0"/>
        <v>Non-TIF</v>
      </c>
    </row>
    <row r="47" spans="1:29" x14ac:dyDescent="0.25">
      <c r="A47">
        <v>2024</v>
      </c>
      <c r="B47" t="s">
        <v>1765</v>
      </c>
      <c r="C47" t="s">
        <v>31</v>
      </c>
      <c r="D47">
        <v>2024</v>
      </c>
      <c r="E47" t="s">
        <v>1765</v>
      </c>
      <c r="F47">
        <v>5</v>
      </c>
      <c r="G47">
        <v>310</v>
      </c>
      <c r="H47" t="s">
        <v>1778</v>
      </c>
      <c r="I47" t="s">
        <v>26</v>
      </c>
      <c r="J47" t="s">
        <v>26</v>
      </c>
      <c r="K47" t="s">
        <v>87</v>
      </c>
      <c r="L47" t="s">
        <v>37</v>
      </c>
      <c r="M47">
        <v>44785100</v>
      </c>
      <c r="N47">
        <v>3531400</v>
      </c>
      <c r="O47">
        <v>10736188</v>
      </c>
      <c r="P47">
        <v>207000</v>
      </c>
      <c r="Q47">
        <v>0</v>
      </c>
      <c r="R47">
        <v>0</v>
      </c>
      <c r="S47">
        <v>1277463</v>
      </c>
      <c r="T47">
        <v>1396398</v>
      </c>
      <c r="U47">
        <v>0</v>
      </c>
      <c r="V47">
        <v>153570161</v>
      </c>
      <c r="W47">
        <v>216000</v>
      </c>
      <c r="X47">
        <v>715000</v>
      </c>
      <c r="Y47">
        <v>152639161</v>
      </c>
      <c r="Z47">
        <v>8209980</v>
      </c>
      <c r="AA47">
        <v>91636612</v>
      </c>
      <c r="AB47" s="3" t="str">
        <f t="shared" si="1"/>
        <v>5310</v>
      </c>
      <c r="AC47" s="4" t="str">
        <f t="shared" si="0"/>
        <v>Non-TIF</v>
      </c>
    </row>
    <row r="48" spans="1:29" x14ac:dyDescent="0.25">
      <c r="A48">
        <v>2024</v>
      </c>
      <c r="B48" t="s">
        <v>1767</v>
      </c>
      <c r="C48" t="s">
        <v>44</v>
      </c>
      <c r="D48">
        <v>2024</v>
      </c>
      <c r="E48" t="s">
        <v>1767</v>
      </c>
      <c r="F48">
        <v>4</v>
      </c>
      <c r="G48">
        <v>518</v>
      </c>
      <c r="H48" t="s">
        <v>1779</v>
      </c>
      <c r="I48" t="s">
        <v>26</v>
      </c>
      <c r="J48" t="s">
        <v>26</v>
      </c>
      <c r="K48" t="s">
        <v>103</v>
      </c>
      <c r="L48" t="s">
        <v>40</v>
      </c>
      <c r="M48">
        <v>7556</v>
      </c>
      <c r="N48">
        <v>0</v>
      </c>
      <c r="O48">
        <v>24328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35769701</v>
      </c>
      <c r="W48">
        <v>16000</v>
      </c>
      <c r="X48">
        <v>78000</v>
      </c>
      <c r="Y48">
        <v>35675701</v>
      </c>
      <c r="Z48">
        <v>0</v>
      </c>
      <c r="AA48">
        <v>35737817</v>
      </c>
      <c r="AB48" s="3" t="str">
        <f t="shared" si="1"/>
        <v>4518</v>
      </c>
      <c r="AC48" s="4" t="str">
        <f t="shared" si="0"/>
        <v>Non-TIF</v>
      </c>
    </row>
    <row r="49" spans="1:29" x14ac:dyDescent="0.25">
      <c r="A49">
        <v>2024</v>
      </c>
      <c r="B49" t="s">
        <v>1767</v>
      </c>
      <c r="C49" t="s">
        <v>23</v>
      </c>
      <c r="D49">
        <v>2024</v>
      </c>
      <c r="E49" t="s">
        <v>1767</v>
      </c>
      <c r="F49">
        <v>4</v>
      </c>
      <c r="G49">
        <v>518</v>
      </c>
      <c r="H49" t="s">
        <v>38</v>
      </c>
      <c r="I49" t="s">
        <v>25</v>
      </c>
      <c r="J49" t="s">
        <v>26</v>
      </c>
      <c r="K49" t="s">
        <v>39</v>
      </c>
      <c r="L49" t="s">
        <v>40</v>
      </c>
      <c r="M49">
        <v>4394</v>
      </c>
      <c r="N49">
        <v>0</v>
      </c>
      <c r="O49">
        <v>7522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11060809</v>
      </c>
      <c r="W49">
        <v>0</v>
      </c>
      <c r="X49">
        <v>0</v>
      </c>
      <c r="Y49">
        <v>11060809</v>
      </c>
      <c r="Z49">
        <v>0</v>
      </c>
      <c r="AA49">
        <v>11048893</v>
      </c>
      <c r="AB49" s="3" t="str">
        <f t="shared" si="1"/>
        <v>4518</v>
      </c>
      <c r="AC49" s="4" t="str">
        <f t="shared" si="0"/>
        <v>TIF</v>
      </c>
    </row>
    <row r="50" spans="1:29" x14ac:dyDescent="0.25">
      <c r="A50">
        <v>2024</v>
      </c>
      <c r="B50" t="s">
        <v>1037</v>
      </c>
      <c r="C50" t="s">
        <v>44</v>
      </c>
      <c r="D50">
        <v>2024</v>
      </c>
      <c r="E50" t="s">
        <v>1037</v>
      </c>
      <c r="F50">
        <v>2</v>
      </c>
      <c r="G50">
        <v>151</v>
      </c>
      <c r="H50" t="s">
        <v>1780</v>
      </c>
      <c r="I50" t="s">
        <v>26</v>
      </c>
      <c r="J50" t="s">
        <v>26</v>
      </c>
      <c r="K50" t="s">
        <v>43</v>
      </c>
      <c r="L50" t="s">
        <v>42</v>
      </c>
      <c r="M50">
        <v>451315</v>
      </c>
      <c r="N50">
        <v>650</v>
      </c>
      <c r="O50">
        <v>5107467</v>
      </c>
      <c r="P50">
        <v>6837384</v>
      </c>
      <c r="Q50">
        <v>0</v>
      </c>
      <c r="R50">
        <v>0</v>
      </c>
      <c r="S50">
        <v>0</v>
      </c>
      <c r="T50">
        <v>0</v>
      </c>
      <c r="U50">
        <v>0</v>
      </c>
      <c r="V50">
        <v>41191944</v>
      </c>
      <c r="W50">
        <v>156000</v>
      </c>
      <c r="X50">
        <v>552500</v>
      </c>
      <c r="Y50">
        <v>40483444</v>
      </c>
      <c r="Z50">
        <v>0</v>
      </c>
      <c r="AA50">
        <v>28795128</v>
      </c>
      <c r="AB50" s="3" t="str">
        <f t="shared" si="1"/>
        <v>2151</v>
      </c>
      <c r="AC50" s="4" t="str">
        <f t="shared" si="0"/>
        <v>Non-TIF</v>
      </c>
    </row>
    <row r="51" spans="1:29" x14ac:dyDescent="0.25">
      <c r="A51">
        <v>2024</v>
      </c>
      <c r="B51" t="s">
        <v>1037</v>
      </c>
      <c r="C51" t="s">
        <v>23</v>
      </c>
      <c r="D51">
        <v>2024</v>
      </c>
      <c r="E51" t="s">
        <v>1037</v>
      </c>
      <c r="F51">
        <v>2</v>
      </c>
      <c r="G51">
        <v>151</v>
      </c>
      <c r="H51" t="s">
        <v>123</v>
      </c>
      <c r="I51" t="s">
        <v>25</v>
      </c>
      <c r="J51" t="s">
        <v>26</v>
      </c>
      <c r="K51" t="s">
        <v>124</v>
      </c>
      <c r="L51" t="s">
        <v>42</v>
      </c>
      <c r="M51">
        <v>666865</v>
      </c>
      <c r="N51">
        <v>960</v>
      </c>
      <c r="O51">
        <v>1305705</v>
      </c>
      <c r="P51">
        <v>10102936</v>
      </c>
      <c r="Q51">
        <v>0</v>
      </c>
      <c r="R51">
        <v>0</v>
      </c>
      <c r="S51">
        <v>0</v>
      </c>
      <c r="T51">
        <v>0</v>
      </c>
      <c r="U51">
        <v>0</v>
      </c>
      <c r="V51">
        <v>19602396</v>
      </c>
      <c r="W51">
        <v>0</v>
      </c>
      <c r="X51">
        <v>0</v>
      </c>
      <c r="Y51">
        <v>19602396</v>
      </c>
      <c r="Z51">
        <v>0</v>
      </c>
      <c r="AA51">
        <v>7525930</v>
      </c>
      <c r="AB51" s="3" t="str">
        <f t="shared" si="1"/>
        <v>2151</v>
      </c>
      <c r="AC51" s="4" t="str">
        <f t="shared" si="0"/>
        <v>TIF</v>
      </c>
    </row>
    <row r="52" spans="1:29" x14ac:dyDescent="0.25">
      <c r="A52">
        <v>2024</v>
      </c>
      <c r="B52" t="s">
        <v>1037</v>
      </c>
      <c r="C52" t="s">
        <v>31</v>
      </c>
      <c r="D52">
        <v>2024</v>
      </c>
      <c r="E52" t="s">
        <v>1037</v>
      </c>
      <c r="F52">
        <v>0</v>
      </c>
      <c r="G52">
        <v>387</v>
      </c>
      <c r="H52">
        <v>150387</v>
      </c>
      <c r="I52" t="s">
        <v>26</v>
      </c>
      <c r="J52" t="s">
        <v>26</v>
      </c>
      <c r="K52" t="s">
        <v>127</v>
      </c>
      <c r="L52" t="s">
        <v>42</v>
      </c>
      <c r="M52">
        <v>4848470</v>
      </c>
      <c r="N52">
        <v>134160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7052930</v>
      </c>
      <c r="W52">
        <v>8000</v>
      </c>
      <c r="X52">
        <v>13000</v>
      </c>
      <c r="Y52">
        <v>7031930</v>
      </c>
      <c r="Z52">
        <v>159858</v>
      </c>
      <c r="AA52">
        <v>2070300</v>
      </c>
      <c r="AB52" s="3" t="str">
        <f t="shared" si="1"/>
        <v>0387</v>
      </c>
      <c r="AC52" s="4" t="str">
        <f t="shared" si="0"/>
        <v>Non-TIF</v>
      </c>
    </row>
    <row r="53" spans="1:29" x14ac:dyDescent="0.25">
      <c r="A53">
        <v>2024</v>
      </c>
      <c r="B53" t="s">
        <v>1037</v>
      </c>
      <c r="C53" t="s">
        <v>31</v>
      </c>
      <c r="D53">
        <v>2024</v>
      </c>
      <c r="E53" t="s">
        <v>1037</v>
      </c>
      <c r="F53">
        <v>0</v>
      </c>
      <c r="G53">
        <v>914</v>
      </c>
      <c r="H53">
        <v>150914</v>
      </c>
      <c r="I53" t="s">
        <v>26</v>
      </c>
      <c r="J53" t="s">
        <v>26</v>
      </c>
      <c r="K53" t="s">
        <v>32</v>
      </c>
      <c r="L53" t="s">
        <v>42</v>
      </c>
      <c r="M53">
        <v>8923310</v>
      </c>
      <c r="N53">
        <v>76280</v>
      </c>
      <c r="O53">
        <v>0</v>
      </c>
      <c r="P53">
        <v>0</v>
      </c>
      <c r="Q53">
        <v>0</v>
      </c>
      <c r="R53">
        <v>0</v>
      </c>
      <c r="S53">
        <v>0</v>
      </c>
      <c r="T53">
        <v>172489</v>
      </c>
      <c r="U53">
        <v>0</v>
      </c>
      <c r="V53">
        <v>11730029</v>
      </c>
      <c r="W53">
        <v>12000</v>
      </c>
      <c r="X53">
        <v>26000</v>
      </c>
      <c r="Y53">
        <v>11692029</v>
      </c>
      <c r="Z53">
        <v>465125</v>
      </c>
      <c r="AA53">
        <v>2557950</v>
      </c>
      <c r="AB53" s="3" t="str">
        <f t="shared" si="1"/>
        <v>0914</v>
      </c>
      <c r="AC53" s="4" t="str">
        <f t="shared" si="0"/>
        <v>Non-TIF</v>
      </c>
    </row>
    <row r="54" spans="1:29" x14ac:dyDescent="0.25">
      <c r="A54">
        <v>2024</v>
      </c>
      <c r="B54" t="s">
        <v>1037</v>
      </c>
      <c r="C54" t="s">
        <v>31</v>
      </c>
      <c r="D54">
        <v>2024</v>
      </c>
      <c r="E54" t="s">
        <v>1037</v>
      </c>
      <c r="F54">
        <v>3</v>
      </c>
      <c r="G54">
        <v>168</v>
      </c>
      <c r="H54">
        <v>833168</v>
      </c>
      <c r="I54" t="s">
        <v>26</v>
      </c>
      <c r="J54" t="s">
        <v>26</v>
      </c>
      <c r="K54" t="s">
        <v>90</v>
      </c>
      <c r="L54" t="s">
        <v>42</v>
      </c>
      <c r="M54">
        <v>21484500</v>
      </c>
      <c r="N54">
        <v>1249400</v>
      </c>
      <c r="O54">
        <v>0</v>
      </c>
      <c r="P54">
        <v>19910</v>
      </c>
      <c r="Q54">
        <v>0</v>
      </c>
      <c r="R54">
        <v>0</v>
      </c>
      <c r="S54">
        <v>0</v>
      </c>
      <c r="T54">
        <v>0</v>
      </c>
      <c r="U54">
        <v>0</v>
      </c>
      <c r="V54">
        <v>29854790</v>
      </c>
      <c r="W54">
        <v>28000</v>
      </c>
      <c r="X54">
        <v>71500</v>
      </c>
      <c r="Y54">
        <v>29755290</v>
      </c>
      <c r="Z54">
        <v>529409</v>
      </c>
      <c r="AA54">
        <v>7100980</v>
      </c>
      <c r="AB54" s="3" t="str">
        <f t="shared" si="1"/>
        <v>3168</v>
      </c>
      <c r="AC54" s="4" t="str">
        <f t="shared" si="0"/>
        <v>Non-TIF</v>
      </c>
    </row>
    <row r="55" spans="1:29" x14ac:dyDescent="0.25">
      <c r="A55">
        <v>2024</v>
      </c>
      <c r="B55" t="s">
        <v>1771</v>
      </c>
      <c r="C55" t="s">
        <v>44</v>
      </c>
      <c r="D55">
        <v>2024</v>
      </c>
      <c r="E55" t="s">
        <v>1771</v>
      </c>
      <c r="F55">
        <v>1</v>
      </c>
      <c r="G55" t="s">
        <v>1781</v>
      </c>
      <c r="H55">
        <v>571062</v>
      </c>
      <c r="I55" t="s">
        <v>26</v>
      </c>
      <c r="J55" t="s">
        <v>26</v>
      </c>
      <c r="K55" t="s">
        <v>110</v>
      </c>
      <c r="L55" t="s">
        <v>46</v>
      </c>
      <c r="M55">
        <v>0</v>
      </c>
      <c r="N55">
        <v>0</v>
      </c>
      <c r="O55">
        <v>3914654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5782801</v>
      </c>
      <c r="W55">
        <v>4000</v>
      </c>
      <c r="X55">
        <v>19500</v>
      </c>
      <c r="Y55">
        <v>5759301</v>
      </c>
      <c r="Z55">
        <v>0</v>
      </c>
      <c r="AA55">
        <v>1868147</v>
      </c>
      <c r="AB55" s="3" t="str">
        <f t="shared" si="1"/>
        <v>1062</v>
      </c>
      <c r="AC55" s="4" t="str">
        <f t="shared" si="0"/>
        <v>Non-TIF</v>
      </c>
    </row>
    <row r="56" spans="1:29" x14ac:dyDescent="0.25">
      <c r="A56">
        <v>2024</v>
      </c>
      <c r="B56" t="s">
        <v>1037</v>
      </c>
      <c r="C56" t="s">
        <v>44</v>
      </c>
      <c r="D56">
        <v>2024</v>
      </c>
      <c r="E56" t="s">
        <v>1037</v>
      </c>
      <c r="F56">
        <v>0</v>
      </c>
      <c r="G56">
        <v>914</v>
      </c>
      <c r="H56">
        <v>150914</v>
      </c>
      <c r="I56" t="s">
        <v>26</v>
      </c>
      <c r="J56" t="s">
        <v>26</v>
      </c>
      <c r="K56" t="s">
        <v>32</v>
      </c>
      <c r="L56" t="s">
        <v>42</v>
      </c>
      <c r="M56">
        <v>88825</v>
      </c>
      <c r="N56">
        <v>0</v>
      </c>
      <c r="O56">
        <v>0</v>
      </c>
      <c r="P56">
        <v>1670735</v>
      </c>
      <c r="Q56">
        <v>0</v>
      </c>
      <c r="R56">
        <v>0</v>
      </c>
      <c r="S56">
        <v>0</v>
      </c>
      <c r="T56">
        <v>0</v>
      </c>
      <c r="U56">
        <v>0</v>
      </c>
      <c r="V56">
        <v>1759560</v>
      </c>
      <c r="W56">
        <v>0</v>
      </c>
      <c r="X56">
        <v>0</v>
      </c>
      <c r="Y56">
        <v>1759560</v>
      </c>
      <c r="Z56">
        <v>0</v>
      </c>
      <c r="AA56">
        <v>0</v>
      </c>
      <c r="AB56" s="3" t="str">
        <f t="shared" si="1"/>
        <v>0914</v>
      </c>
      <c r="AC56" s="4" t="str">
        <f t="shared" si="0"/>
        <v>Non-TIF</v>
      </c>
    </row>
    <row r="57" spans="1:29" x14ac:dyDescent="0.25">
      <c r="A57">
        <v>2024</v>
      </c>
      <c r="B57" t="s">
        <v>1037</v>
      </c>
      <c r="C57" t="s">
        <v>44</v>
      </c>
      <c r="D57">
        <v>2024</v>
      </c>
      <c r="E57" t="s">
        <v>1037</v>
      </c>
      <c r="F57">
        <v>0</v>
      </c>
      <c r="G57" t="s">
        <v>1762</v>
      </c>
      <c r="H57">
        <v>390018</v>
      </c>
      <c r="I57" t="s">
        <v>26</v>
      </c>
      <c r="J57" t="s">
        <v>26</v>
      </c>
      <c r="K57" t="s">
        <v>34</v>
      </c>
      <c r="L57" t="s">
        <v>42</v>
      </c>
      <c r="M57">
        <v>113531</v>
      </c>
      <c r="N57">
        <v>0</v>
      </c>
      <c r="O57">
        <v>0</v>
      </c>
      <c r="P57">
        <v>1721301</v>
      </c>
      <c r="Q57">
        <v>0</v>
      </c>
      <c r="R57">
        <v>0</v>
      </c>
      <c r="S57">
        <v>0</v>
      </c>
      <c r="T57">
        <v>0</v>
      </c>
      <c r="U57">
        <v>0</v>
      </c>
      <c r="V57">
        <v>1834832</v>
      </c>
      <c r="W57">
        <v>0</v>
      </c>
      <c r="X57">
        <v>0</v>
      </c>
      <c r="Y57">
        <v>1834832</v>
      </c>
      <c r="Z57">
        <v>0</v>
      </c>
      <c r="AA57">
        <v>0</v>
      </c>
      <c r="AB57" s="3" t="str">
        <f t="shared" si="1"/>
        <v>0018</v>
      </c>
      <c r="AC57" s="4" t="str">
        <f t="shared" si="0"/>
        <v>Non-TIF</v>
      </c>
    </row>
    <row r="58" spans="1:29" x14ac:dyDescent="0.25">
      <c r="A58">
        <v>2024</v>
      </c>
      <c r="B58" t="s">
        <v>1037</v>
      </c>
      <c r="C58" t="s">
        <v>44</v>
      </c>
      <c r="D58">
        <v>2024</v>
      </c>
      <c r="E58" t="s">
        <v>1037</v>
      </c>
      <c r="F58">
        <v>3</v>
      </c>
      <c r="G58">
        <v>168</v>
      </c>
      <c r="H58">
        <v>833168</v>
      </c>
      <c r="I58" t="s">
        <v>26</v>
      </c>
      <c r="J58" t="s">
        <v>26</v>
      </c>
      <c r="K58" t="s">
        <v>90</v>
      </c>
      <c r="L58" t="s">
        <v>42</v>
      </c>
      <c r="M58">
        <v>156</v>
      </c>
      <c r="N58">
        <v>0</v>
      </c>
      <c r="O58">
        <v>0</v>
      </c>
      <c r="P58">
        <v>2867834</v>
      </c>
      <c r="Q58">
        <v>0</v>
      </c>
      <c r="R58">
        <v>0</v>
      </c>
      <c r="S58">
        <v>0</v>
      </c>
      <c r="T58">
        <v>0</v>
      </c>
      <c r="U58">
        <v>0</v>
      </c>
      <c r="V58">
        <v>2867990</v>
      </c>
      <c r="W58">
        <v>0</v>
      </c>
      <c r="X58">
        <v>0</v>
      </c>
      <c r="Y58">
        <v>2867990</v>
      </c>
      <c r="Z58">
        <v>0</v>
      </c>
      <c r="AA58">
        <v>0</v>
      </c>
      <c r="AB58" s="3" t="str">
        <f t="shared" si="1"/>
        <v>3168</v>
      </c>
      <c r="AC58" s="4" t="str">
        <f t="shared" si="0"/>
        <v>Non-TIF</v>
      </c>
    </row>
    <row r="59" spans="1:29" x14ac:dyDescent="0.25">
      <c r="A59">
        <v>2024</v>
      </c>
      <c r="B59" t="s">
        <v>1037</v>
      </c>
      <c r="C59" t="s">
        <v>23</v>
      </c>
      <c r="D59">
        <v>2024</v>
      </c>
      <c r="E59" t="s">
        <v>1037</v>
      </c>
      <c r="F59">
        <v>0</v>
      </c>
      <c r="G59">
        <v>414</v>
      </c>
      <c r="H59" t="s">
        <v>91</v>
      </c>
      <c r="I59" t="s">
        <v>25</v>
      </c>
      <c r="J59" t="s">
        <v>26</v>
      </c>
      <c r="K59" t="s">
        <v>92</v>
      </c>
      <c r="L59" t="s">
        <v>42</v>
      </c>
      <c r="M59">
        <v>0</v>
      </c>
      <c r="N59">
        <v>0</v>
      </c>
      <c r="O59">
        <v>9670365</v>
      </c>
      <c r="P59">
        <v>27992266</v>
      </c>
      <c r="Q59">
        <v>0</v>
      </c>
      <c r="R59">
        <v>0</v>
      </c>
      <c r="S59">
        <v>0</v>
      </c>
      <c r="T59">
        <v>0</v>
      </c>
      <c r="U59">
        <v>0</v>
      </c>
      <c r="V59">
        <v>37662631</v>
      </c>
      <c r="W59">
        <v>0</v>
      </c>
      <c r="X59">
        <v>0</v>
      </c>
      <c r="Y59">
        <v>37662631</v>
      </c>
      <c r="Z59">
        <v>0</v>
      </c>
      <c r="AA59">
        <v>0</v>
      </c>
      <c r="AB59" s="3" t="str">
        <f t="shared" si="1"/>
        <v>0414</v>
      </c>
      <c r="AC59" s="4" t="str">
        <f t="shared" si="0"/>
        <v>TIF</v>
      </c>
    </row>
    <row r="60" spans="1:29" x14ac:dyDescent="0.25">
      <c r="A60">
        <v>2024</v>
      </c>
      <c r="B60" t="s">
        <v>1037</v>
      </c>
      <c r="C60" t="s">
        <v>23</v>
      </c>
      <c r="D60">
        <v>2024</v>
      </c>
      <c r="E60" t="s">
        <v>1037</v>
      </c>
      <c r="F60">
        <v>0</v>
      </c>
      <c r="G60">
        <v>914</v>
      </c>
      <c r="H60" t="s">
        <v>116</v>
      </c>
      <c r="I60" t="s">
        <v>25</v>
      </c>
      <c r="J60" t="s">
        <v>26</v>
      </c>
      <c r="K60" t="s">
        <v>117</v>
      </c>
      <c r="L60" t="s">
        <v>42</v>
      </c>
      <c r="M60">
        <v>136335</v>
      </c>
      <c r="N60">
        <v>0</v>
      </c>
      <c r="O60">
        <v>0</v>
      </c>
      <c r="P60">
        <v>2564345</v>
      </c>
      <c r="Q60">
        <v>0</v>
      </c>
      <c r="R60">
        <v>0</v>
      </c>
      <c r="S60">
        <v>0</v>
      </c>
      <c r="T60">
        <v>0</v>
      </c>
      <c r="U60">
        <v>0</v>
      </c>
      <c r="V60">
        <v>2700680</v>
      </c>
      <c r="W60">
        <v>0</v>
      </c>
      <c r="X60">
        <v>0</v>
      </c>
      <c r="Y60">
        <v>2700680</v>
      </c>
      <c r="Z60">
        <v>0</v>
      </c>
      <c r="AA60">
        <v>0</v>
      </c>
      <c r="AB60" s="3" t="str">
        <f t="shared" si="1"/>
        <v>0914</v>
      </c>
      <c r="AC60" s="4" t="str">
        <f t="shared" si="0"/>
        <v>TIF</v>
      </c>
    </row>
    <row r="61" spans="1:29" x14ac:dyDescent="0.25">
      <c r="A61">
        <v>2024</v>
      </c>
      <c r="B61" t="s">
        <v>1037</v>
      </c>
      <c r="C61" t="s">
        <v>23</v>
      </c>
      <c r="D61">
        <v>2024</v>
      </c>
      <c r="E61" t="s">
        <v>1037</v>
      </c>
      <c r="F61">
        <v>3</v>
      </c>
      <c r="G61">
        <v>168</v>
      </c>
      <c r="H61" t="s">
        <v>125</v>
      </c>
      <c r="I61" t="s">
        <v>25</v>
      </c>
      <c r="J61" t="s">
        <v>26</v>
      </c>
      <c r="K61" t="s">
        <v>126</v>
      </c>
      <c r="L61" t="s">
        <v>42</v>
      </c>
      <c r="M61">
        <v>334</v>
      </c>
      <c r="N61">
        <v>0</v>
      </c>
      <c r="O61">
        <v>0</v>
      </c>
      <c r="P61">
        <v>6119196</v>
      </c>
      <c r="Q61">
        <v>0</v>
      </c>
      <c r="R61">
        <v>0</v>
      </c>
      <c r="S61">
        <v>0</v>
      </c>
      <c r="T61">
        <v>0</v>
      </c>
      <c r="U61">
        <v>0</v>
      </c>
      <c r="V61">
        <v>6119530</v>
      </c>
      <c r="W61">
        <v>0</v>
      </c>
      <c r="X61">
        <v>0</v>
      </c>
      <c r="Y61">
        <v>6119530</v>
      </c>
      <c r="Z61">
        <v>0</v>
      </c>
      <c r="AA61">
        <v>0</v>
      </c>
      <c r="AB61" s="3" t="str">
        <f t="shared" si="1"/>
        <v>3168</v>
      </c>
      <c r="AC61" s="4" t="str">
        <f t="shared" si="0"/>
        <v>TIF</v>
      </c>
    </row>
    <row r="62" spans="1:29" x14ac:dyDescent="0.25">
      <c r="A62">
        <v>2024</v>
      </c>
      <c r="B62" t="s">
        <v>1037</v>
      </c>
      <c r="C62" t="s">
        <v>31</v>
      </c>
      <c r="D62">
        <v>2024</v>
      </c>
      <c r="E62" t="s">
        <v>1037</v>
      </c>
      <c r="F62">
        <v>0</v>
      </c>
      <c r="G62">
        <v>414</v>
      </c>
      <c r="H62" t="s">
        <v>1770</v>
      </c>
      <c r="I62" t="s">
        <v>26</v>
      </c>
      <c r="J62" t="s">
        <v>26</v>
      </c>
      <c r="K62" t="s">
        <v>93</v>
      </c>
      <c r="L62" t="s">
        <v>42</v>
      </c>
      <c r="M62">
        <v>273020700</v>
      </c>
      <c r="N62">
        <v>19795250</v>
      </c>
      <c r="O62">
        <v>39387714</v>
      </c>
      <c r="P62">
        <v>3042390</v>
      </c>
      <c r="Q62">
        <v>0</v>
      </c>
      <c r="R62">
        <v>0</v>
      </c>
      <c r="S62">
        <v>0</v>
      </c>
      <c r="T62">
        <v>358964</v>
      </c>
      <c r="U62">
        <v>0</v>
      </c>
      <c r="V62">
        <v>538408062</v>
      </c>
      <c r="W62">
        <v>636000</v>
      </c>
      <c r="X62">
        <v>2340000</v>
      </c>
      <c r="Y62">
        <v>535432062</v>
      </c>
      <c r="Z62">
        <v>56618911</v>
      </c>
      <c r="AA62">
        <v>202803044</v>
      </c>
      <c r="AB62" s="3" t="str">
        <f t="shared" si="1"/>
        <v>0414</v>
      </c>
      <c r="AC62" s="4" t="str">
        <f t="shared" si="0"/>
        <v>Non-TIF</v>
      </c>
    </row>
    <row r="63" spans="1:29" x14ac:dyDescent="0.25">
      <c r="A63">
        <v>2024</v>
      </c>
      <c r="B63" t="s">
        <v>1037</v>
      </c>
      <c r="C63" t="s">
        <v>31</v>
      </c>
      <c r="D63">
        <v>2024</v>
      </c>
      <c r="E63" t="s">
        <v>1037</v>
      </c>
      <c r="F63">
        <v>1</v>
      </c>
      <c r="G63">
        <v>413</v>
      </c>
      <c r="H63">
        <v>141413</v>
      </c>
      <c r="I63" t="s">
        <v>26</v>
      </c>
      <c r="J63" t="s">
        <v>26</v>
      </c>
      <c r="K63" t="s">
        <v>94</v>
      </c>
      <c r="L63" t="s">
        <v>42</v>
      </c>
      <c r="M63">
        <v>6804040</v>
      </c>
      <c r="N63">
        <v>363370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8691730</v>
      </c>
      <c r="W63">
        <v>4000</v>
      </c>
      <c r="X63">
        <v>26000</v>
      </c>
      <c r="Y63">
        <v>8661730</v>
      </c>
      <c r="Z63">
        <v>212557</v>
      </c>
      <c r="AA63">
        <v>1524320</v>
      </c>
      <c r="AB63" s="3" t="str">
        <f t="shared" si="1"/>
        <v>1413</v>
      </c>
      <c r="AC63" s="4" t="str">
        <f t="shared" si="0"/>
        <v>Non-TIF</v>
      </c>
    </row>
    <row r="64" spans="1:29" x14ac:dyDescent="0.25">
      <c r="A64">
        <v>2024</v>
      </c>
      <c r="B64" t="s">
        <v>1037</v>
      </c>
      <c r="C64" t="s">
        <v>31</v>
      </c>
      <c r="D64">
        <v>2024</v>
      </c>
      <c r="E64" t="s">
        <v>1037</v>
      </c>
      <c r="F64">
        <v>2</v>
      </c>
      <c r="G64">
        <v>754</v>
      </c>
      <c r="H64">
        <v>392754</v>
      </c>
      <c r="I64" t="s">
        <v>26</v>
      </c>
      <c r="J64" t="s">
        <v>26</v>
      </c>
      <c r="K64" t="s">
        <v>95</v>
      </c>
      <c r="L64" t="s">
        <v>42</v>
      </c>
      <c r="M64">
        <v>127000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200080</v>
      </c>
      <c r="W64">
        <v>0</v>
      </c>
      <c r="X64">
        <v>0</v>
      </c>
      <c r="Y64">
        <v>200080</v>
      </c>
      <c r="Z64">
        <v>4454</v>
      </c>
      <c r="AA64">
        <v>73080</v>
      </c>
      <c r="AB64" s="3" t="str">
        <f t="shared" si="1"/>
        <v>2754</v>
      </c>
      <c r="AC64" s="4" t="str">
        <f t="shared" si="0"/>
        <v>Non-TIF</v>
      </c>
    </row>
    <row r="65" spans="1:29" x14ac:dyDescent="0.25">
      <c r="A65">
        <v>2024</v>
      </c>
      <c r="B65" t="s">
        <v>1771</v>
      </c>
      <c r="C65" t="s">
        <v>44</v>
      </c>
      <c r="D65">
        <v>2024</v>
      </c>
      <c r="E65" t="s">
        <v>1771</v>
      </c>
      <c r="F65">
        <v>0</v>
      </c>
      <c r="G65">
        <v>609</v>
      </c>
      <c r="H65" t="s">
        <v>1782</v>
      </c>
      <c r="I65" t="s">
        <v>26</v>
      </c>
      <c r="J65" t="s">
        <v>26</v>
      </c>
      <c r="K65" t="s">
        <v>47</v>
      </c>
      <c r="L65" t="s">
        <v>46</v>
      </c>
      <c r="M65">
        <v>87900</v>
      </c>
      <c r="N65">
        <v>0</v>
      </c>
      <c r="O65">
        <v>6868948</v>
      </c>
      <c r="P65">
        <v>143340</v>
      </c>
      <c r="Q65">
        <v>0</v>
      </c>
      <c r="R65">
        <v>0</v>
      </c>
      <c r="S65">
        <v>0</v>
      </c>
      <c r="T65">
        <v>0</v>
      </c>
      <c r="U65">
        <v>0</v>
      </c>
      <c r="V65">
        <v>27340719</v>
      </c>
      <c r="W65">
        <v>53852</v>
      </c>
      <c r="X65">
        <v>156000</v>
      </c>
      <c r="Y65">
        <v>27130867</v>
      </c>
      <c r="Z65">
        <v>0</v>
      </c>
      <c r="AA65">
        <v>20240531</v>
      </c>
      <c r="AB65" s="3" t="str">
        <f t="shared" si="1"/>
        <v>0609</v>
      </c>
      <c r="AC65" s="4" t="str">
        <f t="shared" si="0"/>
        <v>Non-TIF</v>
      </c>
    </row>
    <row r="66" spans="1:29" x14ac:dyDescent="0.25">
      <c r="A66">
        <v>2024</v>
      </c>
      <c r="B66" t="s">
        <v>1771</v>
      </c>
      <c r="C66" t="s">
        <v>23</v>
      </c>
      <c r="D66">
        <v>2024</v>
      </c>
      <c r="E66" t="s">
        <v>1771</v>
      </c>
      <c r="F66">
        <v>0</v>
      </c>
      <c r="G66">
        <v>609</v>
      </c>
      <c r="H66" t="s">
        <v>188</v>
      </c>
      <c r="I66" t="s">
        <v>25</v>
      </c>
      <c r="J66" t="s">
        <v>26</v>
      </c>
      <c r="K66" t="s">
        <v>189</v>
      </c>
      <c r="L66" t="s">
        <v>46</v>
      </c>
      <c r="M66">
        <v>17900</v>
      </c>
      <c r="N66">
        <v>0</v>
      </c>
      <c r="O66">
        <v>3188152</v>
      </c>
      <c r="P66">
        <v>14860</v>
      </c>
      <c r="Q66">
        <v>0</v>
      </c>
      <c r="R66">
        <v>0</v>
      </c>
      <c r="S66">
        <v>0</v>
      </c>
      <c r="T66">
        <v>0</v>
      </c>
      <c r="U66">
        <v>0</v>
      </c>
      <c r="V66">
        <v>41397281</v>
      </c>
      <c r="W66">
        <v>48000</v>
      </c>
      <c r="X66">
        <v>188500</v>
      </c>
      <c r="Y66">
        <v>41160781</v>
      </c>
      <c r="Z66">
        <v>0</v>
      </c>
      <c r="AA66">
        <v>38176369</v>
      </c>
      <c r="AB66" s="3" t="str">
        <f t="shared" si="1"/>
        <v>0609</v>
      </c>
      <c r="AC66" s="4" t="str">
        <f t="shared" si="0"/>
        <v>TIF</v>
      </c>
    </row>
    <row r="67" spans="1:29" x14ac:dyDescent="0.25">
      <c r="A67">
        <v>2024</v>
      </c>
      <c r="B67" t="s">
        <v>1771</v>
      </c>
      <c r="C67" t="s">
        <v>31</v>
      </c>
      <c r="D67">
        <v>2024</v>
      </c>
      <c r="E67" t="s">
        <v>1771</v>
      </c>
      <c r="F67">
        <v>6</v>
      </c>
      <c r="G67">
        <v>660</v>
      </c>
      <c r="H67" t="s">
        <v>1783</v>
      </c>
      <c r="I67" t="s">
        <v>26</v>
      </c>
      <c r="J67" t="s">
        <v>26</v>
      </c>
      <c r="K67" t="s">
        <v>105</v>
      </c>
      <c r="L67" t="s">
        <v>46</v>
      </c>
      <c r="M67">
        <v>237678100</v>
      </c>
      <c r="N67">
        <v>13742800</v>
      </c>
      <c r="O67">
        <v>80025527</v>
      </c>
      <c r="P67">
        <v>11403100</v>
      </c>
      <c r="Q67">
        <v>0</v>
      </c>
      <c r="R67">
        <v>0</v>
      </c>
      <c r="S67">
        <v>6617483</v>
      </c>
      <c r="T67">
        <v>2425509</v>
      </c>
      <c r="U67">
        <v>0</v>
      </c>
      <c r="V67">
        <v>1128714092</v>
      </c>
      <c r="W67">
        <v>1965630</v>
      </c>
      <c r="X67">
        <v>6842980</v>
      </c>
      <c r="Y67">
        <v>1119905482</v>
      </c>
      <c r="Z67">
        <v>68394888</v>
      </c>
      <c r="AA67">
        <v>776821573</v>
      </c>
      <c r="AB67" s="3" t="str">
        <f t="shared" ref="AB67:AB130" si="2">CONCATENATE(F67,TEXT(G67,"000"))</f>
        <v>6660</v>
      </c>
      <c r="AC67" s="4" t="str">
        <f t="shared" ref="AC67:AC130" si="3">IF(C67="I","TIF","Non-TIF")</f>
        <v>Non-TIF</v>
      </c>
    </row>
    <row r="68" spans="1:29" x14ac:dyDescent="0.25">
      <c r="A68">
        <v>2024</v>
      </c>
      <c r="B68" t="s">
        <v>1771</v>
      </c>
      <c r="C68" t="s">
        <v>31</v>
      </c>
      <c r="D68">
        <v>2024</v>
      </c>
      <c r="E68" t="s">
        <v>1771</v>
      </c>
      <c r="F68">
        <v>3</v>
      </c>
      <c r="G68">
        <v>105</v>
      </c>
      <c r="H68">
        <v>103105</v>
      </c>
      <c r="I68" t="s">
        <v>26</v>
      </c>
      <c r="J68" t="s">
        <v>26</v>
      </c>
      <c r="K68" t="s">
        <v>66</v>
      </c>
      <c r="L68" t="s">
        <v>46</v>
      </c>
      <c r="M68">
        <v>493200</v>
      </c>
      <c r="N68">
        <v>2000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1795200</v>
      </c>
      <c r="W68">
        <v>12000</v>
      </c>
      <c r="X68">
        <v>26000</v>
      </c>
      <c r="Y68">
        <v>1757200</v>
      </c>
      <c r="Z68">
        <v>192818</v>
      </c>
      <c r="AA68">
        <v>1300000</v>
      </c>
      <c r="AB68" s="3" t="str">
        <f t="shared" si="2"/>
        <v>3105</v>
      </c>
      <c r="AC68" s="4" t="str">
        <f t="shared" si="3"/>
        <v>Non-TIF</v>
      </c>
    </row>
    <row r="69" spans="1:29" x14ac:dyDescent="0.25">
      <c r="A69">
        <v>2024</v>
      </c>
      <c r="B69" t="s">
        <v>1771</v>
      </c>
      <c r="C69" t="s">
        <v>31</v>
      </c>
      <c r="D69">
        <v>2024</v>
      </c>
      <c r="E69" t="s">
        <v>1771</v>
      </c>
      <c r="F69">
        <v>1</v>
      </c>
      <c r="G69">
        <v>337</v>
      </c>
      <c r="H69">
        <v>571337</v>
      </c>
      <c r="I69" t="s">
        <v>26</v>
      </c>
      <c r="J69" t="s">
        <v>26</v>
      </c>
      <c r="K69" t="s">
        <v>190</v>
      </c>
      <c r="L69" t="s">
        <v>46</v>
      </c>
      <c r="M69">
        <v>77700</v>
      </c>
      <c r="N69">
        <v>9000</v>
      </c>
      <c r="O69">
        <v>4334421</v>
      </c>
      <c r="P69">
        <v>0</v>
      </c>
      <c r="Q69">
        <v>0</v>
      </c>
      <c r="R69">
        <v>0</v>
      </c>
      <c r="S69">
        <v>906428</v>
      </c>
      <c r="T69">
        <v>0</v>
      </c>
      <c r="U69">
        <v>0</v>
      </c>
      <c r="V69">
        <v>99448628</v>
      </c>
      <c r="W69">
        <v>172000</v>
      </c>
      <c r="X69">
        <v>507000</v>
      </c>
      <c r="Y69">
        <v>98769628</v>
      </c>
      <c r="Z69">
        <v>1653112</v>
      </c>
      <c r="AA69">
        <v>94121079</v>
      </c>
      <c r="AB69" s="3" t="str">
        <f t="shared" si="2"/>
        <v>1337</v>
      </c>
      <c r="AC69" s="4" t="str">
        <f t="shared" si="3"/>
        <v>Non-TIF</v>
      </c>
    </row>
    <row r="70" spans="1:29" x14ac:dyDescent="0.25">
      <c r="A70">
        <v>2024</v>
      </c>
      <c r="B70" t="s">
        <v>1029</v>
      </c>
      <c r="C70" t="s">
        <v>44</v>
      </c>
      <c r="D70">
        <v>2024</v>
      </c>
      <c r="E70" t="s">
        <v>1029</v>
      </c>
      <c r="F70">
        <v>3</v>
      </c>
      <c r="G70">
        <v>186</v>
      </c>
      <c r="H70" t="s">
        <v>1784</v>
      </c>
      <c r="I70" t="s">
        <v>26</v>
      </c>
      <c r="J70" t="s">
        <v>26</v>
      </c>
      <c r="K70" t="s">
        <v>55</v>
      </c>
      <c r="L70" t="s">
        <v>50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3" t="str">
        <f t="shared" si="2"/>
        <v>3186</v>
      </c>
      <c r="AC70" s="4" t="str">
        <f t="shared" si="3"/>
        <v>Non-TIF</v>
      </c>
    </row>
    <row r="71" spans="1:29" x14ac:dyDescent="0.25">
      <c r="A71">
        <v>2024</v>
      </c>
      <c r="B71" t="s">
        <v>1029</v>
      </c>
      <c r="C71" t="s">
        <v>23</v>
      </c>
      <c r="D71">
        <v>2024</v>
      </c>
      <c r="E71" t="s">
        <v>1029</v>
      </c>
      <c r="F71">
        <v>3</v>
      </c>
      <c r="G71" t="s">
        <v>1785</v>
      </c>
      <c r="H71" t="s">
        <v>130</v>
      </c>
      <c r="I71" t="s">
        <v>25</v>
      </c>
      <c r="J71" t="s">
        <v>26</v>
      </c>
      <c r="K71" t="s">
        <v>131</v>
      </c>
      <c r="L71" t="s">
        <v>50</v>
      </c>
      <c r="M71">
        <v>0</v>
      </c>
      <c r="N71">
        <v>0</v>
      </c>
      <c r="O71">
        <v>31676426</v>
      </c>
      <c r="P71">
        <v>813056</v>
      </c>
      <c r="Q71">
        <v>0</v>
      </c>
      <c r="R71">
        <v>0</v>
      </c>
      <c r="S71">
        <v>0</v>
      </c>
      <c r="T71">
        <v>0</v>
      </c>
      <c r="U71">
        <v>0</v>
      </c>
      <c r="V71">
        <v>66348983</v>
      </c>
      <c r="W71">
        <v>4000</v>
      </c>
      <c r="X71">
        <v>6500</v>
      </c>
      <c r="Y71">
        <v>66338483</v>
      </c>
      <c r="Z71">
        <v>0</v>
      </c>
      <c r="AA71">
        <v>33859501</v>
      </c>
      <c r="AB71" s="3" t="str">
        <f t="shared" si="2"/>
        <v>3042</v>
      </c>
      <c r="AC71" s="4" t="str">
        <f t="shared" si="3"/>
        <v>TIF</v>
      </c>
    </row>
    <row r="72" spans="1:29" x14ac:dyDescent="0.25">
      <c r="A72">
        <v>2024</v>
      </c>
      <c r="B72" t="s">
        <v>1029</v>
      </c>
      <c r="C72" t="s">
        <v>31</v>
      </c>
      <c r="D72">
        <v>2024</v>
      </c>
      <c r="E72" t="s">
        <v>1029</v>
      </c>
      <c r="F72">
        <v>3</v>
      </c>
      <c r="G72" t="s">
        <v>1785</v>
      </c>
      <c r="H72" t="s">
        <v>1786</v>
      </c>
      <c r="I72" t="s">
        <v>26</v>
      </c>
      <c r="J72" t="s">
        <v>26</v>
      </c>
      <c r="K72" t="s">
        <v>111</v>
      </c>
      <c r="L72" t="s">
        <v>50</v>
      </c>
      <c r="M72">
        <v>67345610</v>
      </c>
      <c r="N72">
        <v>3635210</v>
      </c>
      <c r="O72">
        <v>11554080</v>
      </c>
      <c r="P72">
        <v>8706010</v>
      </c>
      <c r="Q72">
        <v>0</v>
      </c>
      <c r="R72">
        <v>0</v>
      </c>
      <c r="S72">
        <v>0</v>
      </c>
      <c r="T72">
        <v>8356725</v>
      </c>
      <c r="U72">
        <v>0</v>
      </c>
      <c r="V72">
        <v>331441875</v>
      </c>
      <c r="W72">
        <v>348000</v>
      </c>
      <c r="X72">
        <v>1833000</v>
      </c>
      <c r="Y72">
        <v>329260875</v>
      </c>
      <c r="Z72">
        <v>5803504</v>
      </c>
      <c r="AA72">
        <v>231844240</v>
      </c>
      <c r="AB72" s="3" t="str">
        <f t="shared" si="2"/>
        <v>3042</v>
      </c>
      <c r="AC72" s="4" t="str">
        <f t="shared" si="3"/>
        <v>Non-TIF</v>
      </c>
    </row>
    <row r="73" spans="1:29" x14ac:dyDescent="0.25">
      <c r="A73">
        <v>2024</v>
      </c>
      <c r="B73" t="s">
        <v>1029</v>
      </c>
      <c r="C73" t="s">
        <v>31</v>
      </c>
      <c r="D73">
        <v>2024</v>
      </c>
      <c r="E73" t="s">
        <v>1029</v>
      </c>
      <c r="F73">
        <v>1</v>
      </c>
      <c r="G73">
        <v>791</v>
      </c>
      <c r="H73">
        <v>381791</v>
      </c>
      <c r="I73" t="s">
        <v>26</v>
      </c>
      <c r="J73" t="s">
        <v>26</v>
      </c>
      <c r="K73" t="s">
        <v>145</v>
      </c>
      <c r="L73" t="s">
        <v>50</v>
      </c>
      <c r="M73">
        <v>8650480</v>
      </c>
      <c r="N73">
        <v>627500</v>
      </c>
      <c r="O73">
        <v>169300</v>
      </c>
      <c r="P73">
        <v>0</v>
      </c>
      <c r="Q73">
        <v>0</v>
      </c>
      <c r="R73">
        <v>0</v>
      </c>
      <c r="S73">
        <v>330127</v>
      </c>
      <c r="T73">
        <v>169069</v>
      </c>
      <c r="U73">
        <v>0</v>
      </c>
      <c r="V73">
        <v>28079166</v>
      </c>
      <c r="W73">
        <v>28000</v>
      </c>
      <c r="X73">
        <v>130000</v>
      </c>
      <c r="Y73">
        <v>27921166</v>
      </c>
      <c r="Z73">
        <v>2385338</v>
      </c>
      <c r="AA73">
        <v>18132690</v>
      </c>
      <c r="AB73" s="3" t="str">
        <f t="shared" si="2"/>
        <v>1791</v>
      </c>
      <c r="AC73" s="4" t="str">
        <f t="shared" si="3"/>
        <v>Non-TIF</v>
      </c>
    </row>
    <row r="74" spans="1:29" x14ac:dyDescent="0.25">
      <c r="A74">
        <v>2024</v>
      </c>
      <c r="B74" t="s">
        <v>1787</v>
      </c>
      <c r="C74" t="s">
        <v>23</v>
      </c>
      <c r="D74">
        <v>2024</v>
      </c>
      <c r="E74" t="s">
        <v>1787</v>
      </c>
      <c r="F74">
        <v>0</v>
      </c>
      <c r="G74">
        <v>729</v>
      </c>
      <c r="H74" t="s">
        <v>193</v>
      </c>
      <c r="I74" t="s">
        <v>25</v>
      </c>
      <c r="J74" t="s">
        <v>26</v>
      </c>
      <c r="K74" t="s">
        <v>194</v>
      </c>
      <c r="L74" t="s">
        <v>60</v>
      </c>
      <c r="M74">
        <v>72368</v>
      </c>
      <c r="N74">
        <v>2408</v>
      </c>
      <c r="O74">
        <v>576140</v>
      </c>
      <c r="P74">
        <v>48876</v>
      </c>
      <c r="Q74">
        <v>0</v>
      </c>
      <c r="R74">
        <v>0</v>
      </c>
      <c r="S74">
        <v>0</v>
      </c>
      <c r="T74">
        <v>0</v>
      </c>
      <c r="U74">
        <v>0</v>
      </c>
      <c r="V74">
        <v>23703160</v>
      </c>
      <c r="W74">
        <v>8000</v>
      </c>
      <c r="X74">
        <v>0</v>
      </c>
      <c r="Y74">
        <v>23695160</v>
      </c>
      <c r="Z74">
        <v>0</v>
      </c>
      <c r="AA74">
        <v>23003368</v>
      </c>
      <c r="AB74" s="3" t="str">
        <f t="shared" si="2"/>
        <v>0729</v>
      </c>
      <c r="AC74" s="4" t="str">
        <f t="shared" si="3"/>
        <v>TIF</v>
      </c>
    </row>
    <row r="75" spans="1:29" x14ac:dyDescent="0.25">
      <c r="A75">
        <v>2024</v>
      </c>
      <c r="B75" t="s">
        <v>1787</v>
      </c>
      <c r="C75" t="s">
        <v>31</v>
      </c>
      <c r="D75">
        <v>2024</v>
      </c>
      <c r="E75" t="s">
        <v>1787</v>
      </c>
      <c r="F75">
        <v>0</v>
      </c>
      <c r="G75">
        <v>729</v>
      </c>
      <c r="H75" t="s">
        <v>1788</v>
      </c>
      <c r="I75" t="s">
        <v>26</v>
      </c>
      <c r="J75" t="s">
        <v>26</v>
      </c>
      <c r="K75" t="s">
        <v>195</v>
      </c>
      <c r="L75" t="s">
        <v>60</v>
      </c>
      <c r="M75">
        <v>51911911</v>
      </c>
      <c r="N75">
        <v>3989564</v>
      </c>
      <c r="O75">
        <v>9320993</v>
      </c>
      <c r="P75">
        <v>1482934</v>
      </c>
      <c r="Q75">
        <v>0</v>
      </c>
      <c r="R75">
        <v>0</v>
      </c>
      <c r="S75">
        <v>9842616</v>
      </c>
      <c r="T75">
        <v>29774716</v>
      </c>
      <c r="U75">
        <v>6486</v>
      </c>
      <c r="V75">
        <v>647007055</v>
      </c>
      <c r="W75">
        <v>1024000</v>
      </c>
      <c r="X75">
        <v>3484000</v>
      </c>
      <c r="Y75">
        <v>642499055</v>
      </c>
      <c r="Z75">
        <v>84691370</v>
      </c>
      <c r="AA75">
        <v>540677835</v>
      </c>
      <c r="AB75" s="3" t="str">
        <f t="shared" si="2"/>
        <v>0729</v>
      </c>
      <c r="AC75" s="4" t="str">
        <f t="shared" si="3"/>
        <v>Non-TIF</v>
      </c>
    </row>
    <row r="76" spans="1:29" x14ac:dyDescent="0.25">
      <c r="A76">
        <v>2024</v>
      </c>
      <c r="B76" t="s">
        <v>1787</v>
      </c>
      <c r="C76" t="s">
        <v>31</v>
      </c>
      <c r="D76">
        <v>2024</v>
      </c>
      <c r="E76" t="s">
        <v>1787</v>
      </c>
      <c r="F76">
        <v>4</v>
      </c>
      <c r="G76">
        <v>878</v>
      </c>
      <c r="H76" t="s">
        <v>1789</v>
      </c>
      <c r="I76" t="s">
        <v>26</v>
      </c>
      <c r="J76" t="s">
        <v>26</v>
      </c>
      <c r="K76" t="s">
        <v>201</v>
      </c>
      <c r="L76" t="s">
        <v>60</v>
      </c>
      <c r="M76">
        <v>146120732</v>
      </c>
      <c r="N76">
        <v>10561846</v>
      </c>
      <c r="O76">
        <v>15275930</v>
      </c>
      <c r="P76">
        <v>44206741</v>
      </c>
      <c r="Q76">
        <v>0</v>
      </c>
      <c r="R76">
        <v>0</v>
      </c>
      <c r="S76">
        <v>13994114</v>
      </c>
      <c r="T76">
        <v>62155425</v>
      </c>
      <c r="U76">
        <v>16151</v>
      </c>
      <c r="V76">
        <v>637082505</v>
      </c>
      <c r="W76">
        <v>624000</v>
      </c>
      <c r="X76">
        <v>1774500</v>
      </c>
      <c r="Y76">
        <v>634684005</v>
      </c>
      <c r="Z76">
        <v>15110360</v>
      </c>
      <c r="AA76">
        <v>344751566</v>
      </c>
      <c r="AB76" s="3" t="str">
        <f t="shared" si="2"/>
        <v>4878</v>
      </c>
      <c r="AC76" s="4" t="str">
        <f t="shared" si="3"/>
        <v>Non-TIF</v>
      </c>
    </row>
    <row r="77" spans="1:29" x14ac:dyDescent="0.25">
      <c r="A77">
        <v>2024</v>
      </c>
      <c r="B77" t="s">
        <v>1787</v>
      </c>
      <c r="C77" t="s">
        <v>31</v>
      </c>
      <c r="D77">
        <v>2024</v>
      </c>
      <c r="E77" t="s">
        <v>1787</v>
      </c>
      <c r="F77">
        <v>6</v>
      </c>
      <c r="G77">
        <v>246</v>
      </c>
      <c r="H77">
        <v>406246</v>
      </c>
      <c r="I77" t="s">
        <v>26</v>
      </c>
      <c r="J77" t="s">
        <v>26</v>
      </c>
      <c r="K77" t="s">
        <v>139</v>
      </c>
      <c r="L77" t="s">
        <v>60</v>
      </c>
      <c r="M77">
        <v>8345067</v>
      </c>
      <c r="N77">
        <v>537204</v>
      </c>
      <c r="O77">
        <v>0</v>
      </c>
      <c r="P77">
        <v>0</v>
      </c>
      <c r="Q77">
        <v>0</v>
      </c>
      <c r="R77">
        <v>0</v>
      </c>
      <c r="S77">
        <v>0</v>
      </c>
      <c r="T77">
        <v>87541</v>
      </c>
      <c r="U77">
        <v>1283</v>
      </c>
      <c r="V77">
        <v>17477833</v>
      </c>
      <c r="W77">
        <v>20000</v>
      </c>
      <c r="X77">
        <v>71500</v>
      </c>
      <c r="Y77">
        <v>17386333</v>
      </c>
      <c r="Z77">
        <v>706643</v>
      </c>
      <c r="AA77">
        <v>8506738</v>
      </c>
      <c r="AB77" s="3" t="str">
        <f t="shared" si="2"/>
        <v>6246</v>
      </c>
      <c r="AC77" s="4" t="str">
        <f t="shared" si="3"/>
        <v>Non-TIF</v>
      </c>
    </row>
    <row r="78" spans="1:29" x14ac:dyDescent="0.25">
      <c r="A78">
        <v>2024</v>
      </c>
      <c r="B78" t="s">
        <v>1787</v>
      </c>
      <c r="C78" t="s">
        <v>31</v>
      </c>
      <c r="D78">
        <v>2024</v>
      </c>
      <c r="E78" t="s">
        <v>1787</v>
      </c>
      <c r="F78">
        <v>0</v>
      </c>
      <c r="G78">
        <v>472</v>
      </c>
      <c r="H78">
        <v>850472</v>
      </c>
      <c r="I78" t="s">
        <v>26</v>
      </c>
      <c r="J78" t="s">
        <v>26</v>
      </c>
      <c r="K78" t="s">
        <v>203</v>
      </c>
      <c r="L78" t="s">
        <v>60</v>
      </c>
      <c r="M78">
        <v>13882358</v>
      </c>
      <c r="N78">
        <v>668687</v>
      </c>
      <c r="O78">
        <v>248803</v>
      </c>
      <c r="P78">
        <v>13675421</v>
      </c>
      <c r="Q78">
        <v>0</v>
      </c>
      <c r="R78">
        <v>0</v>
      </c>
      <c r="S78">
        <v>0</v>
      </c>
      <c r="T78">
        <v>0</v>
      </c>
      <c r="U78">
        <v>0</v>
      </c>
      <c r="V78">
        <v>44805877</v>
      </c>
      <c r="W78">
        <v>20000</v>
      </c>
      <c r="X78">
        <v>65000</v>
      </c>
      <c r="Y78">
        <v>44720877</v>
      </c>
      <c r="Z78">
        <v>1331051</v>
      </c>
      <c r="AA78">
        <v>16330608</v>
      </c>
      <c r="AB78" s="3" t="str">
        <f t="shared" si="2"/>
        <v>0472</v>
      </c>
      <c r="AC78" s="4" t="str">
        <f t="shared" si="3"/>
        <v>Non-TIF</v>
      </c>
    </row>
    <row r="79" spans="1:29" x14ac:dyDescent="0.25">
      <c r="A79">
        <v>2024</v>
      </c>
      <c r="B79" t="s">
        <v>1062</v>
      </c>
      <c r="C79" t="s">
        <v>44</v>
      </c>
      <c r="D79">
        <v>2024</v>
      </c>
      <c r="E79" t="s">
        <v>1062</v>
      </c>
      <c r="F79">
        <v>1</v>
      </c>
      <c r="G79">
        <v>719</v>
      </c>
      <c r="H79" t="s">
        <v>1790</v>
      </c>
      <c r="I79" t="s">
        <v>26</v>
      </c>
      <c r="J79" t="s">
        <v>26</v>
      </c>
      <c r="K79" t="s">
        <v>64</v>
      </c>
      <c r="L79" t="s">
        <v>65</v>
      </c>
      <c r="M79">
        <v>0</v>
      </c>
      <c r="N79">
        <v>0</v>
      </c>
      <c r="O79">
        <v>16653791</v>
      </c>
      <c r="P79">
        <v>2317140</v>
      </c>
      <c r="Q79">
        <v>0</v>
      </c>
      <c r="R79">
        <v>0</v>
      </c>
      <c r="S79">
        <v>0</v>
      </c>
      <c r="T79">
        <v>0</v>
      </c>
      <c r="U79">
        <v>0</v>
      </c>
      <c r="V79">
        <v>114600309</v>
      </c>
      <c r="W79">
        <v>196000</v>
      </c>
      <c r="X79">
        <v>617500</v>
      </c>
      <c r="Y79">
        <v>113786809</v>
      </c>
      <c r="Z79">
        <v>0</v>
      </c>
      <c r="AA79">
        <v>95629378</v>
      </c>
      <c r="AB79" s="3" t="str">
        <f t="shared" si="2"/>
        <v>1719</v>
      </c>
      <c r="AC79" s="4" t="str">
        <f t="shared" si="3"/>
        <v>Non-TIF</v>
      </c>
    </row>
    <row r="80" spans="1:29" x14ac:dyDescent="0.25">
      <c r="A80">
        <v>2024</v>
      </c>
      <c r="B80" t="s">
        <v>1062</v>
      </c>
      <c r="C80" t="s">
        <v>23</v>
      </c>
      <c r="D80">
        <v>2024</v>
      </c>
      <c r="E80" t="s">
        <v>1062</v>
      </c>
      <c r="F80">
        <v>3</v>
      </c>
      <c r="G80">
        <v>186</v>
      </c>
      <c r="H80" t="s">
        <v>53</v>
      </c>
      <c r="I80" t="s">
        <v>25</v>
      </c>
      <c r="J80" t="s">
        <v>26</v>
      </c>
      <c r="K80" t="s">
        <v>54</v>
      </c>
      <c r="L80" t="s">
        <v>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1089412</v>
      </c>
      <c r="W80">
        <v>0</v>
      </c>
      <c r="X80">
        <v>0</v>
      </c>
      <c r="Y80">
        <v>1089412</v>
      </c>
      <c r="Z80">
        <v>0</v>
      </c>
      <c r="AA80">
        <v>1089412</v>
      </c>
      <c r="AB80" s="3" t="str">
        <f t="shared" si="2"/>
        <v>3186</v>
      </c>
      <c r="AC80" s="4" t="str">
        <f t="shared" si="3"/>
        <v>TIF</v>
      </c>
    </row>
    <row r="81" spans="1:29" x14ac:dyDescent="0.25">
      <c r="A81">
        <v>2024</v>
      </c>
      <c r="B81" t="s">
        <v>1062</v>
      </c>
      <c r="C81" t="s">
        <v>23</v>
      </c>
      <c r="D81">
        <v>2024</v>
      </c>
      <c r="E81" t="s">
        <v>1062</v>
      </c>
      <c r="F81">
        <v>6</v>
      </c>
      <c r="G81">
        <v>840</v>
      </c>
      <c r="H81" t="s">
        <v>177</v>
      </c>
      <c r="I81" t="s">
        <v>25</v>
      </c>
      <c r="J81" t="s">
        <v>26</v>
      </c>
      <c r="K81" t="s">
        <v>178</v>
      </c>
      <c r="L81" t="s">
        <v>65</v>
      </c>
      <c r="M81">
        <v>8877</v>
      </c>
      <c r="N81">
        <v>154</v>
      </c>
      <c r="O81">
        <v>14884765</v>
      </c>
      <c r="P81">
        <v>10148654</v>
      </c>
      <c r="Q81">
        <v>0</v>
      </c>
      <c r="R81">
        <v>0</v>
      </c>
      <c r="S81">
        <v>0</v>
      </c>
      <c r="T81">
        <v>0</v>
      </c>
      <c r="U81">
        <v>0</v>
      </c>
      <c r="V81">
        <v>29680033</v>
      </c>
      <c r="W81">
        <v>0</v>
      </c>
      <c r="X81">
        <v>0</v>
      </c>
      <c r="Y81">
        <v>29680033</v>
      </c>
      <c r="Z81">
        <v>0</v>
      </c>
      <c r="AA81">
        <v>4637583</v>
      </c>
      <c r="AB81" s="3" t="str">
        <f t="shared" si="2"/>
        <v>6840</v>
      </c>
      <c r="AC81" s="4" t="str">
        <f t="shared" si="3"/>
        <v>TIF</v>
      </c>
    </row>
    <row r="82" spans="1:29" x14ac:dyDescent="0.25">
      <c r="A82">
        <v>2024</v>
      </c>
      <c r="B82" t="s">
        <v>1062</v>
      </c>
      <c r="C82" t="s">
        <v>31</v>
      </c>
      <c r="D82">
        <v>2024</v>
      </c>
      <c r="E82" t="s">
        <v>1062</v>
      </c>
      <c r="F82">
        <v>3</v>
      </c>
      <c r="G82">
        <v>186</v>
      </c>
      <c r="H82" t="s">
        <v>1784</v>
      </c>
      <c r="I82" t="s">
        <v>26</v>
      </c>
      <c r="J82" t="s">
        <v>26</v>
      </c>
      <c r="K82" t="s">
        <v>55</v>
      </c>
      <c r="L82" t="s">
        <v>65</v>
      </c>
      <c r="M82">
        <v>10811690</v>
      </c>
      <c r="N82">
        <v>630390</v>
      </c>
      <c r="O82">
        <v>7093352</v>
      </c>
      <c r="P82">
        <v>4078180</v>
      </c>
      <c r="Q82">
        <v>0</v>
      </c>
      <c r="R82">
        <v>0</v>
      </c>
      <c r="S82">
        <v>1698843</v>
      </c>
      <c r="T82">
        <v>185320</v>
      </c>
      <c r="U82">
        <v>0</v>
      </c>
      <c r="V82">
        <v>178850923</v>
      </c>
      <c r="W82">
        <v>384000</v>
      </c>
      <c r="X82">
        <v>955500</v>
      </c>
      <c r="Y82">
        <v>177511423</v>
      </c>
      <c r="Z82">
        <v>4210974</v>
      </c>
      <c r="AA82">
        <v>154353148</v>
      </c>
      <c r="AB82" s="3" t="str">
        <f t="shared" si="2"/>
        <v>3186</v>
      </c>
      <c r="AC82" s="4" t="str">
        <f t="shared" si="3"/>
        <v>Non-TIF</v>
      </c>
    </row>
    <row r="83" spans="1:29" x14ac:dyDescent="0.25">
      <c r="A83">
        <v>2024</v>
      </c>
      <c r="B83" t="s">
        <v>1062</v>
      </c>
      <c r="C83" t="s">
        <v>31</v>
      </c>
      <c r="D83">
        <v>2024</v>
      </c>
      <c r="E83" t="s">
        <v>1062</v>
      </c>
      <c r="F83">
        <v>6</v>
      </c>
      <c r="G83">
        <v>840</v>
      </c>
      <c r="H83" t="s">
        <v>1791</v>
      </c>
      <c r="I83" t="s">
        <v>26</v>
      </c>
      <c r="J83" t="s">
        <v>26</v>
      </c>
      <c r="K83" t="s">
        <v>57</v>
      </c>
      <c r="L83" t="s">
        <v>65</v>
      </c>
      <c r="M83">
        <v>86852730</v>
      </c>
      <c r="N83">
        <v>5059180</v>
      </c>
      <c r="O83">
        <v>126186285</v>
      </c>
      <c r="P83">
        <v>11380360</v>
      </c>
      <c r="Q83">
        <v>0</v>
      </c>
      <c r="R83">
        <v>0</v>
      </c>
      <c r="S83">
        <v>3813411</v>
      </c>
      <c r="T83">
        <v>569951</v>
      </c>
      <c r="U83">
        <v>0</v>
      </c>
      <c r="V83">
        <v>1355654462</v>
      </c>
      <c r="W83">
        <v>1780000</v>
      </c>
      <c r="X83">
        <v>7273500</v>
      </c>
      <c r="Y83">
        <v>1346600962</v>
      </c>
      <c r="Z83">
        <v>28359251</v>
      </c>
      <c r="AA83">
        <v>1121792545</v>
      </c>
      <c r="AB83" s="3" t="str">
        <f t="shared" si="2"/>
        <v>6840</v>
      </c>
      <c r="AC83" s="4" t="str">
        <f t="shared" si="3"/>
        <v>Non-TIF</v>
      </c>
    </row>
    <row r="84" spans="1:29" x14ac:dyDescent="0.25">
      <c r="A84">
        <v>2024</v>
      </c>
      <c r="B84">
        <v>10</v>
      </c>
      <c r="C84" t="s">
        <v>23</v>
      </c>
      <c r="D84">
        <v>2024</v>
      </c>
      <c r="E84">
        <v>10</v>
      </c>
      <c r="F84">
        <v>6</v>
      </c>
      <c r="G84">
        <v>762</v>
      </c>
      <c r="H84" t="s">
        <v>167</v>
      </c>
      <c r="I84" t="s">
        <v>25</v>
      </c>
      <c r="J84" t="s">
        <v>26</v>
      </c>
      <c r="K84" t="s">
        <v>168</v>
      </c>
      <c r="L84" t="s">
        <v>67</v>
      </c>
      <c r="M84">
        <v>0</v>
      </c>
      <c r="N84">
        <v>0</v>
      </c>
      <c r="O84">
        <v>714157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3095639</v>
      </c>
      <c r="W84">
        <v>0</v>
      </c>
      <c r="X84">
        <v>0</v>
      </c>
      <c r="Y84">
        <v>3095639</v>
      </c>
      <c r="Z84">
        <v>0</v>
      </c>
      <c r="AA84">
        <v>2381482</v>
      </c>
      <c r="AB84" s="3" t="str">
        <f t="shared" si="2"/>
        <v>6762</v>
      </c>
      <c r="AC84" s="4" t="str">
        <f t="shared" si="3"/>
        <v>TIF</v>
      </c>
    </row>
    <row r="85" spans="1:29" x14ac:dyDescent="0.25">
      <c r="A85">
        <v>2024</v>
      </c>
      <c r="B85">
        <v>10</v>
      </c>
      <c r="C85" t="s">
        <v>31</v>
      </c>
      <c r="D85">
        <v>2024</v>
      </c>
      <c r="E85">
        <v>10</v>
      </c>
      <c r="F85">
        <v>6</v>
      </c>
      <c r="G85">
        <v>762</v>
      </c>
      <c r="H85" t="s">
        <v>1792</v>
      </c>
      <c r="I85" t="s">
        <v>26</v>
      </c>
      <c r="J85" t="s">
        <v>26</v>
      </c>
      <c r="K85" t="s">
        <v>56</v>
      </c>
      <c r="L85" t="s">
        <v>67</v>
      </c>
      <c r="M85">
        <v>25051090</v>
      </c>
      <c r="N85">
        <v>2747160</v>
      </c>
      <c r="O85">
        <v>4443620</v>
      </c>
      <c r="P85">
        <v>9502710</v>
      </c>
      <c r="Q85">
        <v>0</v>
      </c>
      <c r="R85">
        <v>0</v>
      </c>
      <c r="S85">
        <v>905586</v>
      </c>
      <c r="T85">
        <v>304208</v>
      </c>
      <c r="U85">
        <v>0</v>
      </c>
      <c r="V85">
        <v>113266590</v>
      </c>
      <c r="W85">
        <v>152000</v>
      </c>
      <c r="X85">
        <v>591500</v>
      </c>
      <c r="Y85">
        <v>112523090</v>
      </c>
      <c r="Z85">
        <v>10485476</v>
      </c>
      <c r="AA85">
        <v>70312216</v>
      </c>
      <c r="AB85" s="3" t="str">
        <f t="shared" si="2"/>
        <v>6762</v>
      </c>
      <c r="AC85" s="4" t="str">
        <f t="shared" si="3"/>
        <v>Non-TIF</v>
      </c>
    </row>
    <row r="86" spans="1:29" x14ac:dyDescent="0.25">
      <c r="A86">
        <v>2024</v>
      </c>
      <c r="B86">
        <v>10</v>
      </c>
      <c r="C86" t="s">
        <v>31</v>
      </c>
      <c r="D86">
        <v>2024</v>
      </c>
      <c r="E86">
        <v>10</v>
      </c>
      <c r="F86">
        <v>1</v>
      </c>
      <c r="G86">
        <v>963</v>
      </c>
      <c r="H86">
        <v>101963</v>
      </c>
      <c r="I86" t="s">
        <v>26</v>
      </c>
      <c r="J86" t="s">
        <v>26</v>
      </c>
      <c r="K86" t="s">
        <v>275</v>
      </c>
      <c r="L86" t="s">
        <v>67</v>
      </c>
      <c r="M86">
        <v>170390530</v>
      </c>
      <c r="N86">
        <v>11899090</v>
      </c>
      <c r="O86">
        <v>11650348</v>
      </c>
      <c r="P86">
        <v>3475030</v>
      </c>
      <c r="Q86">
        <v>0</v>
      </c>
      <c r="R86">
        <v>0</v>
      </c>
      <c r="S86">
        <v>2798508</v>
      </c>
      <c r="T86">
        <v>6081379</v>
      </c>
      <c r="U86">
        <v>0</v>
      </c>
      <c r="V86">
        <v>419261437</v>
      </c>
      <c r="W86">
        <v>512000</v>
      </c>
      <c r="X86">
        <v>2054000</v>
      </c>
      <c r="Y86">
        <v>416695437</v>
      </c>
      <c r="Z86">
        <v>25461414</v>
      </c>
      <c r="AA86">
        <v>212966552</v>
      </c>
      <c r="AB86" s="3" t="str">
        <f t="shared" si="2"/>
        <v>1963</v>
      </c>
      <c r="AC86" s="4" t="str">
        <f t="shared" si="3"/>
        <v>Non-TIF</v>
      </c>
    </row>
    <row r="87" spans="1:29" x14ac:dyDescent="0.25">
      <c r="A87">
        <v>2024</v>
      </c>
      <c r="B87">
        <v>10</v>
      </c>
      <c r="C87" t="s">
        <v>31</v>
      </c>
      <c r="D87">
        <v>2024</v>
      </c>
      <c r="E87">
        <v>10</v>
      </c>
      <c r="F87">
        <v>6</v>
      </c>
      <c r="G87">
        <v>175</v>
      </c>
      <c r="H87">
        <v>226175</v>
      </c>
      <c r="I87" t="s">
        <v>26</v>
      </c>
      <c r="J87" t="s">
        <v>26</v>
      </c>
      <c r="K87" t="s">
        <v>171</v>
      </c>
      <c r="L87" t="s">
        <v>67</v>
      </c>
      <c r="M87">
        <v>52241480</v>
      </c>
      <c r="N87">
        <v>4301200</v>
      </c>
      <c r="O87">
        <v>10034030</v>
      </c>
      <c r="P87">
        <v>0</v>
      </c>
      <c r="Q87">
        <v>0</v>
      </c>
      <c r="R87">
        <v>0</v>
      </c>
      <c r="S87">
        <v>0</v>
      </c>
      <c r="T87">
        <v>11647256</v>
      </c>
      <c r="U87">
        <v>0</v>
      </c>
      <c r="V87">
        <v>117772026</v>
      </c>
      <c r="W87">
        <v>168000</v>
      </c>
      <c r="X87">
        <v>544879</v>
      </c>
      <c r="Y87">
        <v>117059147</v>
      </c>
      <c r="Z87">
        <v>16755291</v>
      </c>
      <c r="AA87">
        <v>39548060</v>
      </c>
      <c r="AB87" s="3" t="str">
        <f t="shared" si="2"/>
        <v>6175</v>
      </c>
      <c r="AC87" s="4" t="str">
        <f t="shared" si="3"/>
        <v>Non-TIF</v>
      </c>
    </row>
    <row r="88" spans="1:29" x14ac:dyDescent="0.25">
      <c r="A88">
        <v>2024</v>
      </c>
      <c r="B88">
        <v>10</v>
      </c>
      <c r="C88" t="s">
        <v>31</v>
      </c>
      <c r="D88">
        <v>2024</v>
      </c>
      <c r="E88">
        <v>10</v>
      </c>
      <c r="F88">
        <v>1</v>
      </c>
      <c r="G88">
        <v>935</v>
      </c>
      <c r="H88">
        <v>861935</v>
      </c>
      <c r="I88" t="s">
        <v>26</v>
      </c>
      <c r="J88" t="s">
        <v>26</v>
      </c>
      <c r="K88" t="s">
        <v>172</v>
      </c>
      <c r="L88" t="s">
        <v>67</v>
      </c>
      <c r="M88">
        <v>5191460</v>
      </c>
      <c r="N88">
        <v>670850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14519210</v>
      </c>
      <c r="W88">
        <v>12000</v>
      </c>
      <c r="X88">
        <v>65000</v>
      </c>
      <c r="Y88">
        <v>14442210</v>
      </c>
      <c r="Z88">
        <v>577223</v>
      </c>
      <c r="AA88">
        <v>8656900</v>
      </c>
      <c r="AB88" s="3" t="str">
        <f t="shared" si="2"/>
        <v>1935</v>
      </c>
      <c r="AC88" s="4" t="str">
        <f t="shared" si="3"/>
        <v>Non-TIF</v>
      </c>
    </row>
    <row r="89" spans="1:29" x14ac:dyDescent="0.25">
      <c r="A89">
        <v>2024</v>
      </c>
      <c r="B89">
        <v>11</v>
      </c>
      <c r="C89" t="s">
        <v>44</v>
      </c>
      <c r="D89">
        <v>2024</v>
      </c>
      <c r="E89">
        <v>11</v>
      </c>
      <c r="F89">
        <v>0</v>
      </c>
      <c r="G89">
        <v>171</v>
      </c>
      <c r="H89">
        <v>110171</v>
      </c>
      <c r="I89" t="s">
        <v>26</v>
      </c>
      <c r="J89" t="s">
        <v>26</v>
      </c>
      <c r="K89" t="s">
        <v>1056</v>
      </c>
      <c r="L89" t="s">
        <v>73</v>
      </c>
      <c r="M89">
        <v>0</v>
      </c>
      <c r="N89">
        <v>0</v>
      </c>
      <c r="O89">
        <v>0</v>
      </c>
      <c r="P89">
        <v>530260</v>
      </c>
      <c r="Q89">
        <v>0</v>
      </c>
      <c r="R89">
        <v>0</v>
      </c>
      <c r="S89">
        <v>0</v>
      </c>
      <c r="T89">
        <v>0</v>
      </c>
      <c r="U89">
        <v>0</v>
      </c>
      <c r="V89">
        <v>530260</v>
      </c>
      <c r="W89">
        <v>0</v>
      </c>
      <c r="X89">
        <v>0</v>
      </c>
      <c r="Y89">
        <v>530260</v>
      </c>
      <c r="Z89">
        <v>0</v>
      </c>
      <c r="AA89">
        <v>0</v>
      </c>
      <c r="AB89" s="3" t="str">
        <f t="shared" si="2"/>
        <v>0171</v>
      </c>
      <c r="AC89" s="4" t="str">
        <f t="shared" si="3"/>
        <v>Non-TIF</v>
      </c>
    </row>
    <row r="90" spans="1:29" x14ac:dyDescent="0.25">
      <c r="A90">
        <v>2024</v>
      </c>
      <c r="B90">
        <v>11</v>
      </c>
      <c r="C90" t="s">
        <v>44</v>
      </c>
      <c r="D90">
        <v>2024</v>
      </c>
      <c r="E90">
        <v>11</v>
      </c>
      <c r="F90">
        <v>6</v>
      </c>
      <c r="G90">
        <v>219</v>
      </c>
      <c r="H90">
        <v>116219</v>
      </c>
      <c r="I90" t="s">
        <v>26</v>
      </c>
      <c r="J90" t="s">
        <v>26</v>
      </c>
      <c r="K90" t="s">
        <v>74</v>
      </c>
      <c r="L90" t="s">
        <v>73</v>
      </c>
      <c r="M90">
        <v>83833</v>
      </c>
      <c r="N90">
        <v>7</v>
      </c>
      <c r="O90">
        <v>12108464</v>
      </c>
      <c r="P90">
        <v>2340066</v>
      </c>
      <c r="Q90">
        <v>0</v>
      </c>
      <c r="R90">
        <v>0</v>
      </c>
      <c r="S90">
        <v>0</v>
      </c>
      <c r="T90">
        <v>0</v>
      </c>
      <c r="U90">
        <v>0</v>
      </c>
      <c r="V90">
        <v>21221703</v>
      </c>
      <c r="W90">
        <v>8000</v>
      </c>
      <c r="X90">
        <v>19500</v>
      </c>
      <c r="Y90">
        <v>21194203</v>
      </c>
      <c r="Z90">
        <v>0</v>
      </c>
      <c r="AA90">
        <v>6689333</v>
      </c>
      <c r="AB90" s="3" t="str">
        <f t="shared" si="2"/>
        <v>6219</v>
      </c>
      <c r="AC90" s="4" t="str">
        <f t="shared" si="3"/>
        <v>Non-TIF</v>
      </c>
    </row>
    <row r="91" spans="1:29" x14ac:dyDescent="0.25">
      <c r="A91">
        <v>2024</v>
      </c>
      <c r="B91">
        <v>11</v>
      </c>
      <c r="C91" t="s">
        <v>23</v>
      </c>
      <c r="D91">
        <v>2024</v>
      </c>
      <c r="E91">
        <v>11</v>
      </c>
      <c r="F91">
        <v>0</v>
      </c>
      <c r="G91">
        <v>171</v>
      </c>
      <c r="H91" t="s">
        <v>173</v>
      </c>
      <c r="I91" t="s">
        <v>25</v>
      </c>
      <c r="J91" t="s">
        <v>26</v>
      </c>
      <c r="K91" t="s">
        <v>174</v>
      </c>
      <c r="L91" t="s">
        <v>73</v>
      </c>
      <c r="M91">
        <v>0</v>
      </c>
      <c r="N91">
        <v>0</v>
      </c>
      <c r="O91">
        <v>0</v>
      </c>
      <c r="P91">
        <v>78804040</v>
      </c>
      <c r="Q91">
        <v>0</v>
      </c>
      <c r="R91">
        <v>0</v>
      </c>
      <c r="S91">
        <v>0</v>
      </c>
      <c r="T91">
        <v>0</v>
      </c>
      <c r="U91">
        <v>0</v>
      </c>
      <c r="V91">
        <v>78804040</v>
      </c>
      <c r="W91">
        <v>0</v>
      </c>
      <c r="X91">
        <v>0</v>
      </c>
      <c r="Y91">
        <v>78804040</v>
      </c>
      <c r="Z91">
        <v>0</v>
      </c>
      <c r="AA91">
        <v>0</v>
      </c>
      <c r="AB91" s="3" t="str">
        <f t="shared" si="2"/>
        <v>0171</v>
      </c>
      <c r="AC91" s="4" t="str">
        <f t="shared" si="3"/>
        <v>TIF</v>
      </c>
    </row>
    <row r="92" spans="1:29" x14ac:dyDescent="0.25">
      <c r="A92">
        <v>2024</v>
      </c>
      <c r="B92" t="s">
        <v>1771</v>
      </c>
      <c r="C92" t="s">
        <v>23</v>
      </c>
      <c r="D92">
        <v>2024</v>
      </c>
      <c r="E92" t="s">
        <v>1771</v>
      </c>
      <c r="F92">
        <v>0</v>
      </c>
      <c r="G92">
        <v>576</v>
      </c>
      <c r="H92" t="s">
        <v>186</v>
      </c>
      <c r="I92" t="s">
        <v>25</v>
      </c>
      <c r="J92" t="s">
        <v>26</v>
      </c>
      <c r="K92" t="s">
        <v>187</v>
      </c>
      <c r="L92" t="s">
        <v>46</v>
      </c>
      <c r="M92">
        <v>54246</v>
      </c>
      <c r="N92">
        <v>0</v>
      </c>
      <c r="O92">
        <v>8854410</v>
      </c>
      <c r="P92">
        <v>570799</v>
      </c>
      <c r="Q92">
        <v>0</v>
      </c>
      <c r="R92">
        <v>0</v>
      </c>
      <c r="S92">
        <v>0</v>
      </c>
      <c r="T92">
        <v>0</v>
      </c>
      <c r="U92">
        <v>0</v>
      </c>
      <c r="V92">
        <v>12335254</v>
      </c>
      <c r="W92">
        <v>8000</v>
      </c>
      <c r="X92">
        <v>58500</v>
      </c>
      <c r="Y92">
        <v>12268754</v>
      </c>
      <c r="Z92">
        <v>0</v>
      </c>
      <c r="AA92">
        <v>2855799</v>
      </c>
      <c r="AB92" s="3" t="str">
        <f t="shared" si="2"/>
        <v>0576</v>
      </c>
      <c r="AC92" s="4" t="str">
        <f t="shared" si="3"/>
        <v>TIF</v>
      </c>
    </row>
    <row r="93" spans="1:29" x14ac:dyDescent="0.25">
      <c r="A93">
        <v>2024</v>
      </c>
      <c r="B93" t="s">
        <v>1771</v>
      </c>
      <c r="C93" t="s">
        <v>31</v>
      </c>
      <c r="D93">
        <v>2024</v>
      </c>
      <c r="E93" t="s">
        <v>1771</v>
      </c>
      <c r="F93">
        <v>0</v>
      </c>
      <c r="G93">
        <v>576</v>
      </c>
      <c r="H93" t="s">
        <v>1793</v>
      </c>
      <c r="I93" t="s">
        <v>26</v>
      </c>
      <c r="J93" t="s">
        <v>26</v>
      </c>
      <c r="K93" t="s">
        <v>45</v>
      </c>
      <c r="L93" t="s">
        <v>46</v>
      </c>
      <c r="M93">
        <v>38273900</v>
      </c>
      <c r="N93">
        <v>1601200</v>
      </c>
      <c r="O93">
        <v>12052600</v>
      </c>
      <c r="P93">
        <v>8020600</v>
      </c>
      <c r="Q93">
        <v>0</v>
      </c>
      <c r="R93">
        <v>0</v>
      </c>
      <c r="S93">
        <v>10287786</v>
      </c>
      <c r="T93">
        <v>52867</v>
      </c>
      <c r="U93">
        <v>0</v>
      </c>
      <c r="V93">
        <v>223809851</v>
      </c>
      <c r="W93">
        <v>493407</v>
      </c>
      <c r="X93">
        <v>2119000</v>
      </c>
      <c r="Y93">
        <v>221197444</v>
      </c>
      <c r="Z93">
        <v>27357109</v>
      </c>
      <c r="AA93">
        <v>153520898</v>
      </c>
      <c r="AB93" s="3" t="str">
        <f t="shared" si="2"/>
        <v>0576</v>
      </c>
      <c r="AC93" s="4" t="str">
        <f t="shared" si="3"/>
        <v>Non-TIF</v>
      </c>
    </row>
    <row r="94" spans="1:29" x14ac:dyDescent="0.25">
      <c r="A94">
        <v>2024</v>
      </c>
      <c r="B94" t="s">
        <v>1771</v>
      </c>
      <c r="C94" t="s">
        <v>31</v>
      </c>
      <c r="D94">
        <v>2024</v>
      </c>
      <c r="E94" t="s">
        <v>1771</v>
      </c>
      <c r="F94">
        <v>0</v>
      </c>
      <c r="G94">
        <v>609</v>
      </c>
      <c r="H94" t="s">
        <v>1782</v>
      </c>
      <c r="I94" t="s">
        <v>26</v>
      </c>
      <c r="J94" t="s">
        <v>26</v>
      </c>
      <c r="K94" t="s">
        <v>47</v>
      </c>
      <c r="L94" t="s">
        <v>46</v>
      </c>
      <c r="M94">
        <v>393308600</v>
      </c>
      <c r="N94">
        <v>25683000</v>
      </c>
      <c r="O94">
        <v>47484697</v>
      </c>
      <c r="P94">
        <v>14618760</v>
      </c>
      <c r="Q94">
        <v>0</v>
      </c>
      <c r="R94">
        <v>0</v>
      </c>
      <c r="S94">
        <v>25190123</v>
      </c>
      <c r="T94">
        <v>0</v>
      </c>
      <c r="U94">
        <v>0</v>
      </c>
      <c r="V94">
        <v>1253720283</v>
      </c>
      <c r="W94">
        <v>1712886</v>
      </c>
      <c r="X94">
        <v>5739500</v>
      </c>
      <c r="Y94">
        <v>1246267897</v>
      </c>
      <c r="Z94">
        <v>96324328</v>
      </c>
      <c r="AA94">
        <v>747435103</v>
      </c>
      <c r="AB94" s="3" t="str">
        <f t="shared" si="2"/>
        <v>0609</v>
      </c>
      <c r="AC94" s="4" t="str">
        <f t="shared" si="3"/>
        <v>Non-TIF</v>
      </c>
    </row>
    <row r="95" spans="1:29" x14ac:dyDescent="0.25">
      <c r="A95">
        <v>2024</v>
      </c>
      <c r="B95" t="s">
        <v>1771</v>
      </c>
      <c r="C95" t="s">
        <v>31</v>
      </c>
      <c r="D95">
        <v>2024</v>
      </c>
      <c r="E95" t="s">
        <v>1771</v>
      </c>
      <c r="F95">
        <v>1</v>
      </c>
      <c r="G95">
        <v>935</v>
      </c>
      <c r="H95">
        <v>861935</v>
      </c>
      <c r="I95" t="s">
        <v>26</v>
      </c>
      <c r="J95" t="s">
        <v>26</v>
      </c>
      <c r="K95" t="s">
        <v>172</v>
      </c>
      <c r="L95" t="s">
        <v>46</v>
      </c>
      <c r="M95">
        <v>131340900</v>
      </c>
      <c r="N95">
        <v>5741900</v>
      </c>
      <c r="O95">
        <v>1307900</v>
      </c>
      <c r="P95">
        <v>0</v>
      </c>
      <c r="Q95">
        <v>0</v>
      </c>
      <c r="R95">
        <v>0</v>
      </c>
      <c r="S95">
        <v>1298006</v>
      </c>
      <c r="T95">
        <v>1006018</v>
      </c>
      <c r="U95">
        <v>0</v>
      </c>
      <c r="V95">
        <v>216075624</v>
      </c>
      <c r="W95">
        <v>200000</v>
      </c>
      <c r="X95">
        <v>650000</v>
      </c>
      <c r="Y95">
        <v>215225624</v>
      </c>
      <c r="Z95">
        <v>32359449</v>
      </c>
      <c r="AA95">
        <v>75380900</v>
      </c>
      <c r="AB95" s="3" t="str">
        <f t="shared" si="2"/>
        <v>1935</v>
      </c>
      <c r="AC95" s="4" t="str">
        <f t="shared" si="3"/>
        <v>Non-TIF</v>
      </c>
    </row>
    <row r="96" spans="1:29" x14ac:dyDescent="0.25">
      <c r="A96">
        <v>2024</v>
      </c>
      <c r="B96" t="s">
        <v>1029</v>
      </c>
      <c r="C96" t="s">
        <v>44</v>
      </c>
      <c r="D96">
        <v>2024</v>
      </c>
      <c r="E96" t="s">
        <v>1029</v>
      </c>
      <c r="F96">
        <v>1</v>
      </c>
      <c r="G96">
        <v>908</v>
      </c>
      <c r="H96" t="s">
        <v>1794</v>
      </c>
      <c r="I96" t="s">
        <v>26</v>
      </c>
      <c r="J96" t="s">
        <v>26</v>
      </c>
      <c r="K96" t="s">
        <v>49</v>
      </c>
      <c r="L96" t="s">
        <v>50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3" t="str">
        <f t="shared" si="2"/>
        <v>1908</v>
      </c>
      <c r="AC96" s="4" t="str">
        <f t="shared" si="3"/>
        <v>Non-TIF</v>
      </c>
    </row>
    <row r="97" spans="1:29" x14ac:dyDescent="0.25">
      <c r="A97">
        <v>2024</v>
      </c>
      <c r="B97" t="s">
        <v>1029</v>
      </c>
      <c r="C97" t="s">
        <v>44</v>
      </c>
      <c r="D97">
        <v>2024</v>
      </c>
      <c r="E97" t="s">
        <v>1029</v>
      </c>
      <c r="F97">
        <v>6</v>
      </c>
      <c r="G97">
        <v>795</v>
      </c>
      <c r="H97" t="s">
        <v>1795</v>
      </c>
      <c r="I97" t="s">
        <v>26</v>
      </c>
      <c r="J97" t="s">
        <v>26</v>
      </c>
      <c r="K97" t="s">
        <v>129</v>
      </c>
      <c r="L97" t="s">
        <v>50</v>
      </c>
      <c r="M97">
        <v>4034815</v>
      </c>
      <c r="N97">
        <v>259304</v>
      </c>
      <c r="O97">
        <v>598150134</v>
      </c>
      <c r="P97">
        <v>59457869</v>
      </c>
      <c r="Q97">
        <v>0</v>
      </c>
      <c r="R97">
        <v>0</v>
      </c>
      <c r="S97">
        <v>0</v>
      </c>
      <c r="T97">
        <v>0</v>
      </c>
      <c r="U97">
        <v>0</v>
      </c>
      <c r="V97">
        <v>1213158247</v>
      </c>
      <c r="W97">
        <v>1697899</v>
      </c>
      <c r="X97">
        <v>7705629</v>
      </c>
      <c r="Y97">
        <v>1203754719</v>
      </c>
      <c r="Z97">
        <v>0</v>
      </c>
      <c r="AA97">
        <v>551256125</v>
      </c>
      <c r="AB97" s="3" t="str">
        <f t="shared" si="2"/>
        <v>6795</v>
      </c>
      <c r="AC97" s="4" t="str">
        <f t="shared" si="3"/>
        <v>Non-TIF</v>
      </c>
    </row>
    <row r="98" spans="1:29" x14ac:dyDescent="0.25">
      <c r="A98">
        <v>2024</v>
      </c>
      <c r="B98" t="s">
        <v>1029</v>
      </c>
      <c r="C98" t="s">
        <v>44</v>
      </c>
      <c r="D98">
        <v>2024</v>
      </c>
      <c r="E98" t="s">
        <v>1029</v>
      </c>
      <c r="F98">
        <v>3</v>
      </c>
      <c r="G98">
        <v>204</v>
      </c>
      <c r="H98">
        <v>103204</v>
      </c>
      <c r="I98" t="s">
        <v>26</v>
      </c>
      <c r="J98" t="s">
        <v>26</v>
      </c>
      <c r="K98" t="s">
        <v>166</v>
      </c>
      <c r="L98" t="s">
        <v>50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52990</v>
      </c>
      <c r="W98">
        <v>0</v>
      </c>
      <c r="X98">
        <v>0</v>
      </c>
      <c r="Y98">
        <v>52990</v>
      </c>
      <c r="Z98">
        <v>0</v>
      </c>
      <c r="AA98">
        <v>52990</v>
      </c>
      <c r="AB98" s="3" t="str">
        <f t="shared" si="2"/>
        <v>3204</v>
      </c>
      <c r="AC98" s="4" t="str">
        <f t="shared" si="3"/>
        <v>Non-TIF</v>
      </c>
    </row>
    <row r="99" spans="1:29" x14ac:dyDescent="0.25">
      <c r="A99">
        <v>2024</v>
      </c>
      <c r="B99" t="s">
        <v>1029</v>
      </c>
      <c r="C99" t="s">
        <v>44</v>
      </c>
      <c r="D99">
        <v>2024</v>
      </c>
      <c r="E99" t="s">
        <v>1029</v>
      </c>
      <c r="F99">
        <v>1</v>
      </c>
      <c r="G99">
        <v>791</v>
      </c>
      <c r="H99">
        <v>381791</v>
      </c>
      <c r="I99" t="s">
        <v>26</v>
      </c>
      <c r="J99" t="s">
        <v>26</v>
      </c>
      <c r="K99" t="s">
        <v>145</v>
      </c>
      <c r="L99" t="s">
        <v>50</v>
      </c>
      <c r="M99">
        <v>0</v>
      </c>
      <c r="N99">
        <v>0</v>
      </c>
      <c r="O99">
        <v>29260</v>
      </c>
      <c r="P99">
        <v>34690</v>
      </c>
      <c r="Q99">
        <v>0</v>
      </c>
      <c r="R99">
        <v>0</v>
      </c>
      <c r="S99">
        <v>0</v>
      </c>
      <c r="T99">
        <v>0</v>
      </c>
      <c r="U99">
        <v>0</v>
      </c>
      <c r="V99">
        <v>68950</v>
      </c>
      <c r="W99">
        <v>0</v>
      </c>
      <c r="X99">
        <v>0</v>
      </c>
      <c r="Y99">
        <v>68950</v>
      </c>
      <c r="Z99">
        <v>0</v>
      </c>
      <c r="AA99">
        <v>5000</v>
      </c>
      <c r="AB99" s="3" t="str">
        <f t="shared" si="2"/>
        <v>1791</v>
      </c>
      <c r="AC99" s="4" t="str">
        <f t="shared" si="3"/>
        <v>Non-TIF</v>
      </c>
    </row>
    <row r="100" spans="1:29" x14ac:dyDescent="0.25">
      <c r="A100">
        <v>2024</v>
      </c>
      <c r="B100" t="s">
        <v>1029</v>
      </c>
      <c r="C100" t="s">
        <v>44</v>
      </c>
      <c r="D100">
        <v>2024</v>
      </c>
      <c r="E100" t="s">
        <v>1029</v>
      </c>
      <c r="F100">
        <v>1</v>
      </c>
      <c r="G100">
        <v>935</v>
      </c>
      <c r="H100">
        <v>861935</v>
      </c>
      <c r="I100" t="s">
        <v>26</v>
      </c>
      <c r="J100" t="s">
        <v>26</v>
      </c>
      <c r="K100" t="s">
        <v>172</v>
      </c>
      <c r="L100" t="s">
        <v>50</v>
      </c>
      <c r="M100">
        <v>1467150</v>
      </c>
      <c r="N100">
        <v>277580</v>
      </c>
      <c r="O100">
        <v>13276120</v>
      </c>
      <c r="P100">
        <v>24183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151393836</v>
      </c>
      <c r="W100">
        <v>288000</v>
      </c>
      <c r="X100">
        <v>1456000</v>
      </c>
      <c r="Y100">
        <v>149649836</v>
      </c>
      <c r="Z100">
        <v>0</v>
      </c>
      <c r="AA100">
        <v>136348803</v>
      </c>
      <c r="AB100" s="3" t="str">
        <f t="shared" si="2"/>
        <v>1935</v>
      </c>
      <c r="AC100" s="4" t="str">
        <f t="shared" si="3"/>
        <v>Non-TIF</v>
      </c>
    </row>
    <row r="101" spans="1:29" x14ac:dyDescent="0.25">
      <c r="A101">
        <v>2024</v>
      </c>
      <c r="B101" t="s">
        <v>1029</v>
      </c>
      <c r="C101" t="s">
        <v>23</v>
      </c>
      <c r="D101">
        <v>2024</v>
      </c>
      <c r="E101" t="s">
        <v>1029</v>
      </c>
      <c r="F101">
        <v>1</v>
      </c>
      <c r="G101" t="s">
        <v>1772</v>
      </c>
      <c r="H101" t="s">
        <v>191</v>
      </c>
      <c r="I101" t="s">
        <v>25</v>
      </c>
      <c r="J101" t="s">
        <v>26</v>
      </c>
      <c r="K101" t="s">
        <v>192</v>
      </c>
      <c r="L101" t="s">
        <v>50</v>
      </c>
      <c r="M101">
        <v>27848</v>
      </c>
      <c r="N101">
        <v>262</v>
      </c>
      <c r="O101">
        <v>165456270</v>
      </c>
      <c r="P101">
        <v>22456158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228281759</v>
      </c>
      <c r="W101">
        <v>4000</v>
      </c>
      <c r="X101">
        <v>6500</v>
      </c>
      <c r="Y101">
        <v>228271259</v>
      </c>
      <c r="Z101">
        <v>0</v>
      </c>
      <c r="AA101">
        <v>40341221</v>
      </c>
      <c r="AB101" s="3" t="str">
        <f t="shared" si="2"/>
        <v>1044</v>
      </c>
      <c r="AC101" s="4" t="str">
        <f t="shared" si="3"/>
        <v>TIF</v>
      </c>
    </row>
    <row r="102" spans="1:29" x14ac:dyDescent="0.25">
      <c r="A102">
        <v>2024</v>
      </c>
      <c r="B102" t="s">
        <v>1029</v>
      </c>
      <c r="C102" t="s">
        <v>23</v>
      </c>
      <c r="D102">
        <v>2024</v>
      </c>
      <c r="E102" t="s">
        <v>1029</v>
      </c>
      <c r="F102">
        <v>1</v>
      </c>
      <c r="G102">
        <v>791</v>
      </c>
      <c r="H102" t="s">
        <v>132</v>
      </c>
      <c r="I102" t="s">
        <v>25</v>
      </c>
      <c r="J102" t="s">
        <v>26</v>
      </c>
      <c r="K102" t="s">
        <v>133</v>
      </c>
      <c r="L102" t="s">
        <v>50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3" t="str">
        <f t="shared" si="2"/>
        <v>1791</v>
      </c>
      <c r="AC102" s="4" t="str">
        <f t="shared" si="3"/>
        <v>TIF</v>
      </c>
    </row>
    <row r="103" spans="1:29" x14ac:dyDescent="0.25">
      <c r="A103">
        <v>2024</v>
      </c>
      <c r="B103" t="s">
        <v>1029</v>
      </c>
      <c r="C103" t="s">
        <v>31</v>
      </c>
      <c r="D103">
        <v>2024</v>
      </c>
      <c r="E103" t="s">
        <v>1029</v>
      </c>
      <c r="F103">
        <v>6</v>
      </c>
      <c r="G103">
        <v>660</v>
      </c>
      <c r="H103" t="s">
        <v>1783</v>
      </c>
      <c r="I103" t="s">
        <v>26</v>
      </c>
      <c r="J103" t="s">
        <v>26</v>
      </c>
      <c r="K103" t="s">
        <v>105</v>
      </c>
      <c r="L103" t="s">
        <v>50</v>
      </c>
      <c r="M103">
        <v>246750</v>
      </c>
      <c r="N103">
        <v>10850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433450</v>
      </c>
      <c r="W103">
        <v>0</v>
      </c>
      <c r="X103">
        <v>6500</v>
      </c>
      <c r="Y103">
        <v>426950</v>
      </c>
      <c r="Z103">
        <v>0</v>
      </c>
      <c r="AA103">
        <v>175850</v>
      </c>
      <c r="AB103" s="3" t="str">
        <f t="shared" si="2"/>
        <v>6660</v>
      </c>
      <c r="AC103" s="4" t="str">
        <f t="shared" si="3"/>
        <v>Non-TIF</v>
      </c>
    </row>
    <row r="104" spans="1:29" x14ac:dyDescent="0.25">
      <c r="A104">
        <v>2024</v>
      </c>
      <c r="B104" t="s">
        <v>1029</v>
      </c>
      <c r="C104" t="s">
        <v>31</v>
      </c>
      <c r="D104">
        <v>2024</v>
      </c>
      <c r="E104" t="s">
        <v>1029</v>
      </c>
      <c r="F104">
        <v>1</v>
      </c>
      <c r="G104" t="s">
        <v>1772</v>
      </c>
      <c r="H104" t="s">
        <v>1773</v>
      </c>
      <c r="I104" t="s">
        <v>26</v>
      </c>
      <c r="J104" t="s">
        <v>26</v>
      </c>
      <c r="K104" t="s">
        <v>128</v>
      </c>
      <c r="L104" t="s">
        <v>50</v>
      </c>
      <c r="M104">
        <v>31500440</v>
      </c>
      <c r="N104">
        <v>2431550</v>
      </c>
      <c r="O104">
        <v>563033136</v>
      </c>
      <c r="P104">
        <v>27719860</v>
      </c>
      <c r="Q104">
        <v>0</v>
      </c>
      <c r="R104">
        <v>0</v>
      </c>
      <c r="S104">
        <v>5853443</v>
      </c>
      <c r="T104">
        <v>1207709</v>
      </c>
      <c r="U104">
        <v>0</v>
      </c>
      <c r="V104">
        <v>4301911172</v>
      </c>
      <c r="W104">
        <v>5432000</v>
      </c>
      <c r="X104">
        <v>24921000</v>
      </c>
      <c r="Y104">
        <v>4271558172</v>
      </c>
      <c r="Z104">
        <v>65352523</v>
      </c>
      <c r="AA104">
        <v>3670165034</v>
      </c>
      <c r="AB104" s="3" t="str">
        <f t="shared" si="2"/>
        <v>1044</v>
      </c>
      <c r="AC104" s="4" t="str">
        <f t="shared" si="3"/>
        <v>Non-TIF</v>
      </c>
    </row>
    <row r="105" spans="1:29" x14ac:dyDescent="0.25">
      <c r="A105">
        <v>2024</v>
      </c>
      <c r="B105" t="s">
        <v>1029</v>
      </c>
      <c r="C105" t="s">
        <v>31</v>
      </c>
      <c r="D105">
        <v>2024</v>
      </c>
      <c r="E105" t="s">
        <v>1029</v>
      </c>
      <c r="F105">
        <v>6</v>
      </c>
      <c r="G105">
        <v>840</v>
      </c>
      <c r="H105" t="s">
        <v>1791</v>
      </c>
      <c r="I105" t="s">
        <v>26</v>
      </c>
      <c r="J105" t="s">
        <v>26</v>
      </c>
      <c r="K105" t="s">
        <v>57</v>
      </c>
      <c r="L105" t="s">
        <v>50</v>
      </c>
      <c r="M105">
        <v>777840</v>
      </c>
      <c r="N105">
        <v>8910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1841280</v>
      </c>
      <c r="W105">
        <v>4000</v>
      </c>
      <c r="X105">
        <v>13000</v>
      </c>
      <c r="Y105">
        <v>1824280</v>
      </c>
      <c r="Z105">
        <v>68853</v>
      </c>
      <c r="AA105">
        <v>1054530</v>
      </c>
      <c r="AB105" s="3" t="str">
        <f t="shared" si="2"/>
        <v>6840</v>
      </c>
      <c r="AC105" s="4" t="str">
        <f t="shared" si="3"/>
        <v>Non-TIF</v>
      </c>
    </row>
    <row r="106" spans="1:29" x14ac:dyDescent="0.25">
      <c r="A106">
        <v>2024</v>
      </c>
      <c r="B106" t="s">
        <v>1787</v>
      </c>
      <c r="C106" t="s">
        <v>44</v>
      </c>
      <c r="D106">
        <v>2024</v>
      </c>
      <c r="E106" t="s">
        <v>1787</v>
      </c>
      <c r="F106">
        <v>4</v>
      </c>
      <c r="G106">
        <v>878</v>
      </c>
      <c r="H106" t="s">
        <v>1789</v>
      </c>
      <c r="I106" t="s">
        <v>26</v>
      </c>
      <c r="J106" t="s">
        <v>26</v>
      </c>
      <c r="K106" t="s">
        <v>201</v>
      </c>
      <c r="L106" t="s">
        <v>60</v>
      </c>
      <c r="M106">
        <v>0</v>
      </c>
      <c r="N106">
        <v>0</v>
      </c>
      <c r="O106">
        <v>602935</v>
      </c>
      <c r="P106">
        <v>42589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1248252</v>
      </c>
      <c r="W106">
        <v>0</v>
      </c>
      <c r="X106">
        <v>0</v>
      </c>
      <c r="Y106">
        <v>1248252</v>
      </c>
      <c r="Z106">
        <v>0</v>
      </c>
      <c r="AA106">
        <v>602728</v>
      </c>
      <c r="AB106" s="3" t="str">
        <f t="shared" si="2"/>
        <v>4878</v>
      </c>
      <c r="AC106" s="4" t="str">
        <f t="shared" si="3"/>
        <v>Non-TIF</v>
      </c>
    </row>
    <row r="107" spans="1:29" x14ac:dyDescent="0.25">
      <c r="A107">
        <v>2024</v>
      </c>
      <c r="B107" t="s">
        <v>1787</v>
      </c>
      <c r="C107" t="s">
        <v>23</v>
      </c>
      <c r="D107">
        <v>2024</v>
      </c>
      <c r="E107" t="s">
        <v>1787</v>
      </c>
      <c r="F107">
        <v>4</v>
      </c>
      <c r="G107">
        <v>878</v>
      </c>
      <c r="H107" t="s">
        <v>1753</v>
      </c>
      <c r="I107" t="s">
        <v>25</v>
      </c>
      <c r="J107" t="s">
        <v>26</v>
      </c>
      <c r="K107" t="s">
        <v>1754</v>
      </c>
      <c r="L107" t="s">
        <v>60</v>
      </c>
      <c r="M107">
        <v>0</v>
      </c>
      <c r="N107">
        <v>0</v>
      </c>
      <c r="O107">
        <v>825021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931676</v>
      </c>
      <c r="W107">
        <v>0</v>
      </c>
      <c r="X107">
        <v>0</v>
      </c>
      <c r="Y107">
        <v>931676</v>
      </c>
      <c r="Z107">
        <v>0</v>
      </c>
      <c r="AA107">
        <v>106655</v>
      </c>
      <c r="AB107" s="3" t="str">
        <f t="shared" si="2"/>
        <v>4878</v>
      </c>
      <c r="AC107" s="4" t="str">
        <f t="shared" si="3"/>
        <v>TIF</v>
      </c>
    </row>
    <row r="108" spans="1:29" x14ac:dyDescent="0.25">
      <c r="A108">
        <v>2024</v>
      </c>
      <c r="B108" t="s">
        <v>1787</v>
      </c>
      <c r="C108" t="s">
        <v>31</v>
      </c>
      <c r="D108">
        <v>2024</v>
      </c>
      <c r="E108" t="s">
        <v>1787</v>
      </c>
      <c r="F108">
        <v>7</v>
      </c>
      <c r="G108">
        <v>110</v>
      </c>
      <c r="H108">
        <v>257110</v>
      </c>
      <c r="I108" t="s">
        <v>26</v>
      </c>
      <c r="J108" t="s">
        <v>26</v>
      </c>
      <c r="K108" t="s">
        <v>62</v>
      </c>
      <c r="L108" t="s">
        <v>60</v>
      </c>
      <c r="M108">
        <v>36424150</v>
      </c>
      <c r="N108">
        <v>2517870</v>
      </c>
      <c r="O108">
        <v>483262</v>
      </c>
      <c r="P108">
        <v>0</v>
      </c>
      <c r="Q108">
        <v>0</v>
      </c>
      <c r="R108">
        <v>0</v>
      </c>
      <c r="S108">
        <v>0</v>
      </c>
      <c r="T108">
        <v>2458340</v>
      </c>
      <c r="U108">
        <v>4841</v>
      </c>
      <c r="V108">
        <v>90477374</v>
      </c>
      <c r="W108">
        <v>104000</v>
      </c>
      <c r="X108">
        <v>162500</v>
      </c>
      <c r="Y108">
        <v>90210874</v>
      </c>
      <c r="Z108">
        <v>9712760</v>
      </c>
      <c r="AA108">
        <v>48588911</v>
      </c>
      <c r="AB108" s="3" t="str">
        <f t="shared" si="2"/>
        <v>7110</v>
      </c>
      <c r="AC108" s="4" t="str">
        <f t="shared" si="3"/>
        <v>Non-TIF</v>
      </c>
    </row>
    <row r="109" spans="1:29" x14ac:dyDescent="0.25">
      <c r="A109">
        <v>2024</v>
      </c>
      <c r="B109" t="s">
        <v>1787</v>
      </c>
      <c r="C109" t="s">
        <v>31</v>
      </c>
      <c r="D109">
        <v>2024</v>
      </c>
      <c r="E109" t="s">
        <v>1787</v>
      </c>
      <c r="F109">
        <v>3</v>
      </c>
      <c r="G109">
        <v>195</v>
      </c>
      <c r="H109">
        <v>373195</v>
      </c>
      <c r="I109" t="s">
        <v>26</v>
      </c>
      <c r="J109" t="s">
        <v>26</v>
      </c>
      <c r="K109" t="s">
        <v>63</v>
      </c>
      <c r="L109" t="s">
        <v>60</v>
      </c>
      <c r="M109">
        <v>7392504</v>
      </c>
      <c r="N109">
        <v>380422</v>
      </c>
      <c r="O109">
        <v>0</v>
      </c>
      <c r="P109">
        <v>5761658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16521909</v>
      </c>
      <c r="W109">
        <v>8000</v>
      </c>
      <c r="X109">
        <v>13000</v>
      </c>
      <c r="Y109">
        <v>16500909</v>
      </c>
      <c r="Z109">
        <v>212118</v>
      </c>
      <c r="AA109">
        <v>2987325</v>
      </c>
      <c r="AB109" s="3" t="str">
        <f t="shared" si="2"/>
        <v>3195</v>
      </c>
      <c r="AC109" s="4" t="str">
        <f t="shared" si="3"/>
        <v>Non-TIF</v>
      </c>
    </row>
    <row r="110" spans="1:29" x14ac:dyDescent="0.25">
      <c r="A110">
        <v>2024</v>
      </c>
      <c r="B110" t="s">
        <v>1029</v>
      </c>
      <c r="C110" t="s">
        <v>23</v>
      </c>
      <c r="D110">
        <v>2024</v>
      </c>
      <c r="E110" t="s">
        <v>1029</v>
      </c>
      <c r="F110">
        <v>6</v>
      </c>
      <c r="G110">
        <v>795</v>
      </c>
      <c r="H110" t="s">
        <v>112</v>
      </c>
      <c r="I110" t="s">
        <v>25</v>
      </c>
      <c r="J110" t="s">
        <v>26</v>
      </c>
      <c r="K110" t="s">
        <v>113</v>
      </c>
      <c r="L110" t="s">
        <v>50</v>
      </c>
      <c r="M110">
        <v>645915</v>
      </c>
      <c r="N110">
        <v>5716</v>
      </c>
      <c r="O110">
        <v>453390148</v>
      </c>
      <c r="P110">
        <v>97344771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686834783</v>
      </c>
      <c r="W110">
        <v>16000</v>
      </c>
      <c r="X110">
        <v>104000</v>
      </c>
      <c r="Y110">
        <v>686714783</v>
      </c>
      <c r="Z110">
        <v>0</v>
      </c>
      <c r="AA110">
        <v>135448233</v>
      </c>
      <c r="AB110" s="3" t="str">
        <f t="shared" si="2"/>
        <v>6795</v>
      </c>
      <c r="AC110" s="4" t="str">
        <f t="shared" si="3"/>
        <v>TIF</v>
      </c>
    </row>
    <row r="111" spans="1:29" x14ac:dyDescent="0.25">
      <c r="A111">
        <v>2024</v>
      </c>
      <c r="B111" t="s">
        <v>1029</v>
      </c>
      <c r="C111" t="s">
        <v>23</v>
      </c>
      <c r="D111">
        <v>2024</v>
      </c>
      <c r="E111" t="s">
        <v>1029</v>
      </c>
      <c r="F111">
        <v>3</v>
      </c>
      <c r="G111">
        <v>204</v>
      </c>
      <c r="H111" t="s">
        <v>273</v>
      </c>
      <c r="I111" t="s">
        <v>25</v>
      </c>
      <c r="J111" t="s">
        <v>26</v>
      </c>
      <c r="K111" t="s">
        <v>274</v>
      </c>
      <c r="L111" t="s">
        <v>50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2244520</v>
      </c>
      <c r="W111">
        <v>0</v>
      </c>
      <c r="X111">
        <v>0</v>
      </c>
      <c r="Y111">
        <v>2244520</v>
      </c>
      <c r="Z111">
        <v>0</v>
      </c>
      <c r="AA111">
        <v>2244520</v>
      </c>
      <c r="AB111" s="3" t="str">
        <f t="shared" si="2"/>
        <v>3204</v>
      </c>
      <c r="AC111" s="4" t="str">
        <f t="shared" si="3"/>
        <v>TIF</v>
      </c>
    </row>
    <row r="112" spans="1:29" x14ac:dyDescent="0.25">
      <c r="A112">
        <v>2024</v>
      </c>
      <c r="B112" t="s">
        <v>1029</v>
      </c>
      <c r="C112" t="s">
        <v>31</v>
      </c>
      <c r="D112">
        <v>2024</v>
      </c>
      <c r="E112" t="s">
        <v>1029</v>
      </c>
      <c r="F112">
        <v>6</v>
      </c>
      <c r="G112">
        <v>795</v>
      </c>
      <c r="H112" t="s">
        <v>1795</v>
      </c>
      <c r="I112" t="s">
        <v>26</v>
      </c>
      <c r="J112" t="s">
        <v>26</v>
      </c>
      <c r="K112" t="s">
        <v>129</v>
      </c>
      <c r="L112" t="s">
        <v>50</v>
      </c>
      <c r="M112">
        <v>85259480</v>
      </c>
      <c r="N112">
        <v>5423180</v>
      </c>
      <c r="O112">
        <v>241906144</v>
      </c>
      <c r="P112">
        <v>77850020</v>
      </c>
      <c r="Q112">
        <v>0</v>
      </c>
      <c r="R112">
        <v>0</v>
      </c>
      <c r="S112">
        <v>8810208</v>
      </c>
      <c r="T112">
        <v>25361941</v>
      </c>
      <c r="U112">
        <v>0</v>
      </c>
      <c r="V112">
        <v>4191629089</v>
      </c>
      <c r="W112">
        <v>8740000</v>
      </c>
      <c r="X112">
        <v>37628500</v>
      </c>
      <c r="Y112">
        <v>4145260589</v>
      </c>
      <c r="Z112">
        <v>327735647</v>
      </c>
      <c r="AA112">
        <v>3747018116</v>
      </c>
      <c r="AB112" s="3" t="str">
        <f t="shared" si="2"/>
        <v>6795</v>
      </c>
      <c r="AC112" s="4" t="str">
        <f t="shared" si="3"/>
        <v>Non-TIF</v>
      </c>
    </row>
    <row r="113" spans="1:29" x14ac:dyDescent="0.25">
      <c r="A113">
        <v>2024</v>
      </c>
      <c r="B113" t="s">
        <v>1029</v>
      </c>
      <c r="C113" t="s">
        <v>31</v>
      </c>
      <c r="D113">
        <v>2024</v>
      </c>
      <c r="E113" t="s">
        <v>1029</v>
      </c>
      <c r="F113">
        <v>1</v>
      </c>
      <c r="G113">
        <v>719</v>
      </c>
      <c r="H113" t="s">
        <v>1790</v>
      </c>
      <c r="I113" t="s">
        <v>26</v>
      </c>
      <c r="J113" t="s">
        <v>26</v>
      </c>
      <c r="K113" t="s">
        <v>64</v>
      </c>
      <c r="L113" t="s">
        <v>50</v>
      </c>
      <c r="M113">
        <v>28481380</v>
      </c>
      <c r="N113">
        <v>1389850</v>
      </c>
      <c r="O113">
        <v>273520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91338940</v>
      </c>
      <c r="W113">
        <v>168000</v>
      </c>
      <c r="X113">
        <v>578500</v>
      </c>
      <c r="Y113">
        <v>90592440</v>
      </c>
      <c r="Z113">
        <v>60448786</v>
      </c>
      <c r="AA113">
        <v>61194190</v>
      </c>
      <c r="AB113" s="3" t="str">
        <f t="shared" si="2"/>
        <v>1719</v>
      </c>
      <c r="AC113" s="4" t="str">
        <f t="shared" si="3"/>
        <v>Non-TIF</v>
      </c>
    </row>
    <row r="114" spans="1:29" x14ac:dyDescent="0.25">
      <c r="A114">
        <v>2024</v>
      </c>
      <c r="B114" t="s">
        <v>1029</v>
      </c>
      <c r="C114" t="s">
        <v>31</v>
      </c>
      <c r="D114">
        <v>2024</v>
      </c>
      <c r="E114" t="s">
        <v>1029</v>
      </c>
      <c r="F114">
        <v>3</v>
      </c>
      <c r="G114">
        <v>204</v>
      </c>
      <c r="H114">
        <v>103204</v>
      </c>
      <c r="I114" t="s">
        <v>26</v>
      </c>
      <c r="J114" t="s">
        <v>26</v>
      </c>
      <c r="K114" t="s">
        <v>166</v>
      </c>
      <c r="L114" t="s">
        <v>50</v>
      </c>
      <c r="M114">
        <v>58343760</v>
      </c>
      <c r="N114">
        <v>6095220</v>
      </c>
      <c r="O114">
        <v>1779220</v>
      </c>
      <c r="P114">
        <v>0</v>
      </c>
      <c r="Q114">
        <v>0</v>
      </c>
      <c r="R114">
        <v>0</v>
      </c>
      <c r="S114">
        <v>1671836</v>
      </c>
      <c r="T114">
        <v>1804844</v>
      </c>
      <c r="U114">
        <v>0</v>
      </c>
      <c r="V114">
        <v>167082920</v>
      </c>
      <c r="W114">
        <v>136000</v>
      </c>
      <c r="X114">
        <v>637000</v>
      </c>
      <c r="Y114">
        <v>166309920</v>
      </c>
      <c r="Z114">
        <v>11577572</v>
      </c>
      <c r="AA114">
        <v>97388040</v>
      </c>
      <c r="AB114" s="3" t="str">
        <f t="shared" si="2"/>
        <v>3204</v>
      </c>
      <c r="AC114" s="4" t="str">
        <f t="shared" si="3"/>
        <v>Non-TIF</v>
      </c>
    </row>
    <row r="115" spans="1:29" x14ac:dyDescent="0.25">
      <c r="A115">
        <v>2024</v>
      </c>
      <c r="B115" t="s">
        <v>1787</v>
      </c>
      <c r="C115" t="s">
        <v>44</v>
      </c>
      <c r="D115">
        <v>2024</v>
      </c>
      <c r="E115" t="s">
        <v>1787</v>
      </c>
      <c r="F115">
        <v>0</v>
      </c>
      <c r="G115">
        <v>729</v>
      </c>
      <c r="H115" t="s">
        <v>1788</v>
      </c>
      <c r="I115" t="s">
        <v>26</v>
      </c>
      <c r="J115" t="s">
        <v>26</v>
      </c>
      <c r="K115" t="s">
        <v>195</v>
      </c>
      <c r="L115" t="s">
        <v>60</v>
      </c>
      <c r="M115">
        <v>1578395</v>
      </c>
      <c r="N115">
        <v>117333</v>
      </c>
      <c r="O115">
        <v>113658283</v>
      </c>
      <c r="P115">
        <v>35392023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688883291</v>
      </c>
      <c r="W115">
        <v>1144000</v>
      </c>
      <c r="X115">
        <v>3276000</v>
      </c>
      <c r="Y115">
        <v>684463291</v>
      </c>
      <c r="Z115">
        <v>0</v>
      </c>
      <c r="AA115">
        <v>538137257</v>
      </c>
      <c r="AB115" s="3" t="str">
        <f t="shared" si="2"/>
        <v>0729</v>
      </c>
      <c r="AC115" s="4" t="str">
        <f t="shared" si="3"/>
        <v>Non-TIF</v>
      </c>
    </row>
    <row r="116" spans="1:29" x14ac:dyDescent="0.25">
      <c r="A116">
        <v>2024</v>
      </c>
      <c r="B116" t="s">
        <v>1787</v>
      </c>
      <c r="C116" t="s">
        <v>23</v>
      </c>
      <c r="D116">
        <v>2024</v>
      </c>
      <c r="E116" t="s">
        <v>1787</v>
      </c>
      <c r="F116">
        <v>3</v>
      </c>
      <c r="G116">
        <v>942</v>
      </c>
      <c r="H116" t="s">
        <v>134</v>
      </c>
      <c r="I116" t="s">
        <v>25</v>
      </c>
      <c r="J116" t="s">
        <v>26</v>
      </c>
      <c r="K116" t="s">
        <v>135</v>
      </c>
      <c r="L116" t="s">
        <v>60</v>
      </c>
      <c r="M116">
        <v>359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4969907</v>
      </c>
      <c r="W116">
        <v>168000</v>
      </c>
      <c r="X116">
        <v>0</v>
      </c>
      <c r="Y116">
        <v>4801907</v>
      </c>
      <c r="Z116">
        <v>0</v>
      </c>
      <c r="AA116">
        <v>4969548</v>
      </c>
      <c r="AB116" s="3" t="str">
        <f t="shared" si="2"/>
        <v>3942</v>
      </c>
      <c r="AC116" s="4" t="str">
        <f t="shared" si="3"/>
        <v>TIF</v>
      </c>
    </row>
    <row r="117" spans="1:29" x14ac:dyDescent="0.25">
      <c r="A117">
        <v>2024</v>
      </c>
      <c r="B117" t="s">
        <v>1787</v>
      </c>
      <c r="C117" t="s">
        <v>23</v>
      </c>
      <c r="D117">
        <v>2024</v>
      </c>
      <c r="E117" t="s">
        <v>1787</v>
      </c>
      <c r="F117">
        <v>6</v>
      </c>
      <c r="G117">
        <v>561</v>
      </c>
      <c r="H117" t="s">
        <v>136</v>
      </c>
      <c r="I117" t="s">
        <v>25</v>
      </c>
      <c r="J117" t="s">
        <v>26</v>
      </c>
      <c r="K117" t="s">
        <v>137</v>
      </c>
      <c r="L117" t="s">
        <v>60</v>
      </c>
      <c r="M117">
        <v>2010128</v>
      </c>
      <c r="N117">
        <v>75414</v>
      </c>
      <c r="O117">
        <v>14022547</v>
      </c>
      <c r="P117">
        <v>16899328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35448590</v>
      </c>
      <c r="W117">
        <v>28000</v>
      </c>
      <c r="X117">
        <v>0</v>
      </c>
      <c r="Y117">
        <v>35420590</v>
      </c>
      <c r="Z117">
        <v>0</v>
      </c>
      <c r="AA117">
        <v>2441173</v>
      </c>
      <c r="AB117" s="3" t="str">
        <f t="shared" si="2"/>
        <v>6561</v>
      </c>
      <c r="AC117" s="4" t="str">
        <f t="shared" si="3"/>
        <v>TIF</v>
      </c>
    </row>
    <row r="118" spans="1:29" x14ac:dyDescent="0.25">
      <c r="A118">
        <v>2024</v>
      </c>
      <c r="B118" t="s">
        <v>1787</v>
      </c>
      <c r="C118" t="s">
        <v>31</v>
      </c>
      <c r="D118">
        <v>2024</v>
      </c>
      <c r="E118" t="s">
        <v>1787</v>
      </c>
      <c r="F118">
        <v>3</v>
      </c>
      <c r="G118">
        <v>942</v>
      </c>
      <c r="H118" t="s">
        <v>1796</v>
      </c>
      <c r="I118" t="s">
        <v>26</v>
      </c>
      <c r="J118" t="s">
        <v>26</v>
      </c>
      <c r="K118" t="s">
        <v>59</v>
      </c>
      <c r="L118" t="s">
        <v>60</v>
      </c>
      <c r="M118">
        <v>24457750</v>
      </c>
      <c r="N118">
        <v>1613621</v>
      </c>
      <c r="O118">
        <v>9860798</v>
      </c>
      <c r="P118">
        <v>226099</v>
      </c>
      <c r="Q118">
        <v>0</v>
      </c>
      <c r="R118">
        <v>0</v>
      </c>
      <c r="S118">
        <v>0</v>
      </c>
      <c r="T118">
        <v>193828</v>
      </c>
      <c r="U118">
        <v>617</v>
      </c>
      <c r="V118">
        <v>226375759</v>
      </c>
      <c r="W118">
        <v>363704</v>
      </c>
      <c r="X118">
        <v>910000</v>
      </c>
      <c r="Y118">
        <v>225102055</v>
      </c>
      <c r="Z118">
        <v>30337371</v>
      </c>
      <c r="AA118">
        <v>190023046</v>
      </c>
      <c r="AB118" s="3" t="str">
        <f t="shared" si="2"/>
        <v>3942</v>
      </c>
      <c r="AC118" s="4" t="str">
        <f t="shared" si="3"/>
        <v>Non-TIF</v>
      </c>
    </row>
    <row r="119" spans="1:29" x14ac:dyDescent="0.25">
      <c r="A119">
        <v>2024</v>
      </c>
      <c r="B119" t="s">
        <v>1787</v>
      </c>
      <c r="C119" t="s">
        <v>31</v>
      </c>
      <c r="D119">
        <v>2024</v>
      </c>
      <c r="E119" t="s">
        <v>1787</v>
      </c>
      <c r="F119">
        <v>6</v>
      </c>
      <c r="G119">
        <v>561</v>
      </c>
      <c r="H119" t="s">
        <v>1797</v>
      </c>
      <c r="I119" t="s">
        <v>26</v>
      </c>
      <c r="J119" t="s">
        <v>26</v>
      </c>
      <c r="K119" t="s">
        <v>61</v>
      </c>
      <c r="L119" t="s">
        <v>60</v>
      </c>
      <c r="M119">
        <v>121214661</v>
      </c>
      <c r="N119">
        <v>6521210</v>
      </c>
      <c r="O119">
        <v>38381832</v>
      </c>
      <c r="P119">
        <v>10880295</v>
      </c>
      <c r="Q119">
        <v>0</v>
      </c>
      <c r="R119">
        <v>0</v>
      </c>
      <c r="S119">
        <v>9742739</v>
      </c>
      <c r="T119">
        <v>37915878</v>
      </c>
      <c r="U119">
        <v>219</v>
      </c>
      <c r="V119">
        <v>490279979</v>
      </c>
      <c r="W119">
        <v>316000</v>
      </c>
      <c r="X119">
        <v>994500</v>
      </c>
      <c r="Y119">
        <v>488969479</v>
      </c>
      <c r="Z119">
        <v>68234488</v>
      </c>
      <c r="AA119">
        <v>265623145</v>
      </c>
      <c r="AB119" s="3" t="str">
        <f t="shared" si="2"/>
        <v>6561</v>
      </c>
      <c r="AC119" s="4" t="str">
        <f t="shared" si="3"/>
        <v>Non-TIF</v>
      </c>
    </row>
    <row r="120" spans="1:29" x14ac:dyDescent="0.25">
      <c r="A120">
        <v>2024</v>
      </c>
      <c r="B120" t="s">
        <v>1787</v>
      </c>
      <c r="C120" t="s">
        <v>31</v>
      </c>
      <c r="D120">
        <v>2024</v>
      </c>
      <c r="E120" t="s">
        <v>1787</v>
      </c>
      <c r="F120">
        <v>5</v>
      </c>
      <c r="G120">
        <v>184</v>
      </c>
      <c r="H120">
        <v>255184</v>
      </c>
      <c r="I120" t="s">
        <v>26</v>
      </c>
      <c r="J120" t="s">
        <v>26</v>
      </c>
      <c r="K120" t="s">
        <v>202</v>
      </c>
      <c r="L120" t="s">
        <v>60</v>
      </c>
      <c r="M120">
        <v>37225874</v>
      </c>
      <c r="N120">
        <v>3491335</v>
      </c>
      <c r="O120">
        <v>10569862</v>
      </c>
      <c r="P120">
        <v>0</v>
      </c>
      <c r="Q120">
        <v>0</v>
      </c>
      <c r="R120">
        <v>0</v>
      </c>
      <c r="S120">
        <v>0</v>
      </c>
      <c r="T120">
        <v>1106635</v>
      </c>
      <c r="U120">
        <v>0</v>
      </c>
      <c r="V120">
        <v>103637151</v>
      </c>
      <c r="W120">
        <v>104000</v>
      </c>
      <c r="X120">
        <v>260000</v>
      </c>
      <c r="Y120">
        <v>103273151</v>
      </c>
      <c r="Z120">
        <v>5287094</v>
      </c>
      <c r="AA120">
        <v>51243445</v>
      </c>
      <c r="AB120" s="3" t="str">
        <f t="shared" si="2"/>
        <v>5184</v>
      </c>
      <c r="AC120" s="4" t="str">
        <f t="shared" si="3"/>
        <v>Non-TIF</v>
      </c>
    </row>
    <row r="121" spans="1:29" x14ac:dyDescent="0.25">
      <c r="A121">
        <v>2024</v>
      </c>
      <c r="B121" t="s">
        <v>1787</v>
      </c>
      <c r="C121" t="s">
        <v>31</v>
      </c>
      <c r="D121">
        <v>2024</v>
      </c>
      <c r="E121" t="s">
        <v>1787</v>
      </c>
      <c r="F121">
        <v>6</v>
      </c>
      <c r="G121" t="s">
        <v>1798</v>
      </c>
      <c r="H121">
        <v>406095</v>
      </c>
      <c r="I121" t="s">
        <v>26</v>
      </c>
      <c r="J121" t="s">
        <v>26</v>
      </c>
      <c r="K121" t="s">
        <v>138</v>
      </c>
      <c r="L121" t="s">
        <v>60</v>
      </c>
      <c r="M121">
        <v>10789905</v>
      </c>
      <c r="N121">
        <v>464593</v>
      </c>
      <c r="O121">
        <v>0</v>
      </c>
      <c r="P121">
        <v>267600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20664144</v>
      </c>
      <c r="W121">
        <v>8000</v>
      </c>
      <c r="X121">
        <v>52000</v>
      </c>
      <c r="Y121">
        <v>20604144</v>
      </c>
      <c r="Z121">
        <v>382020</v>
      </c>
      <c r="AA121">
        <v>9142046</v>
      </c>
      <c r="AB121" s="3" t="str">
        <f t="shared" si="2"/>
        <v>6095</v>
      </c>
      <c r="AC121" s="4" t="str">
        <f t="shared" si="3"/>
        <v>Non-TIF</v>
      </c>
    </row>
    <row r="122" spans="1:29" x14ac:dyDescent="0.25">
      <c r="A122">
        <v>2024</v>
      </c>
      <c r="B122" t="s">
        <v>1787</v>
      </c>
      <c r="C122" t="s">
        <v>31</v>
      </c>
      <c r="D122">
        <v>2024</v>
      </c>
      <c r="E122" t="s">
        <v>1787</v>
      </c>
      <c r="F122">
        <v>2</v>
      </c>
      <c r="G122">
        <v>466</v>
      </c>
      <c r="H122">
        <v>852466</v>
      </c>
      <c r="I122" t="s">
        <v>26</v>
      </c>
      <c r="J122" t="s">
        <v>26</v>
      </c>
      <c r="K122" t="s">
        <v>140</v>
      </c>
      <c r="L122" t="s">
        <v>60</v>
      </c>
      <c r="M122">
        <v>8632547</v>
      </c>
      <c r="N122">
        <v>527364</v>
      </c>
      <c r="O122">
        <v>449354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91330498</v>
      </c>
      <c r="W122">
        <v>32000</v>
      </c>
      <c r="X122">
        <v>143000</v>
      </c>
      <c r="Y122">
        <v>91155498</v>
      </c>
      <c r="Z122">
        <v>682870</v>
      </c>
      <c r="AA122">
        <v>81721233</v>
      </c>
      <c r="AB122" s="3" t="str">
        <f t="shared" si="2"/>
        <v>2466</v>
      </c>
      <c r="AC122" s="4" t="str">
        <f t="shared" si="3"/>
        <v>Non-TIF</v>
      </c>
    </row>
    <row r="123" spans="1:29" x14ac:dyDescent="0.25">
      <c r="A123">
        <v>2024</v>
      </c>
      <c r="B123" t="s">
        <v>1062</v>
      </c>
      <c r="C123" t="s">
        <v>44</v>
      </c>
      <c r="D123">
        <v>2024</v>
      </c>
      <c r="E123" t="s">
        <v>1062</v>
      </c>
      <c r="F123">
        <v>3</v>
      </c>
      <c r="G123">
        <v>186</v>
      </c>
      <c r="H123" t="s">
        <v>1784</v>
      </c>
      <c r="I123" t="s">
        <v>26</v>
      </c>
      <c r="J123" t="s">
        <v>26</v>
      </c>
      <c r="K123" t="s">
        <v>55</v>
      </c>
      <c r="L123" t="s">
        <v>65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5077568</v>
      </c>
      <c r="W123">
        <v>0</v>
      </c>
      <c r="X123">
        <v>6500</v>
      </c>
      <c r="Y123">
        <v>5071068</v>
      </c>
      <c r="Z123">
        <v>0</v>
      </c>
      <c r="AA123">
        <v>5077568</v>
      </c>
      <c r="AB123" s="3" t="str">
        <f t="shared" si="2"/>
        <v>3186</v>
      </c>
      <c r="AC123" s="4" t="str">
        <f t="shared" si="3"/>
        <v>Non-TIF</v>
      </c>
    </row>
    <row r="124" spans="1:29" x14ac:dyDescent="0.25">
      <c r="A124">
        <v>2024</v>
      </c>
      <c r="B124" t="s">
        <v>1062</v>
      </c>
      <c r="C124" t="s">
        <v>44</v>
      </c>
      <c r="D124">
        <v>2024</v>
      </c>
      <c r="E124" t="s">
        <v>1062</v>
      </c>
      <c r="F124">
        <v>6</v>
      </c>
      <c r="G124">
        <v>273</v>
      </c>
      <c r="H124" t="s">
        <v>1799</v>
      </c>
      <c r="I124" t="s">
        <v>26</v>
      </c>
      <c r="J124" t="s">
        <v>26</v>
      </c>
      <c r="K124" t="s">
        <v>141</v>
      </c>
      <c r="L124" t="s">
        <v>65</v>
      </c>
      <c r="M124">
        <v>372271</v>
      </c>
      <c r="N124">
        <v>23926</v>
      </c>
      <c r="O124">
        <v>8898286</v>
      </c>
      <c r="P124">
        <v>4062237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32344751</v>
      </c>
      <c r="W124">
        <v>68000</v>
      </c>
      <c r="X124">
        <v>234000</v>
      </c>
      <c r="Y124">
        <v>32042751</v>
      </c>
      <c r="Z124">
        <v>0</v>
      </c>
      <c r="AA124">
        <v>18988031</v>
      </c>
      <c r="AB124" s="3" t="str">
        <f t="shared" si="2"/>
        <v>6273</v>
      </c>
      <c r="AC124" s="4" t="str">
        <f t="shared" si="3"/>
        <v>Non-TIF</v>
      </c>
    </row>
    <row r="125" spans="1:29" x14ac:dyDescent="0.25">
      <c r="A125">
        <v>2024</v>
      </c>
      <c r="B125" t="s">
        <v>1062</v>
      </c>
      <c r="C125" t="s">
        <v>44</v>
      </c>
      <c r="D125">
        <v>2024</v>
      </c>
      <c r="E125" t="s">
        <v>1062</v>
      </c>
      <c r="F125">
        <v>6</v>
      </c>
      <c r="G125">
        <v>840</v>
      </c>
      <c r="H125" t="s">
        <v>1791</v>
      </c>
      <c r="I125" t="s">
        <v>26</v>
      </c>
      <c r="J125" t="s">
        <v>26</v>
      </c>
      <c r="K125" t="s">
        <v>57</v>
      </c>
      <c r="L125" t="s">
        <v>65</v>
      </c>
      <c r="M125">
        <v>15843</v>
      </c>
      <c r="N125">
        <v>276</v>
      </c>
      <c r="O125">
        <v>28724113</v>
      </c>
      <c r="P125">
        <v>21892866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66613797</v>
      </c>
      <c r="W125">
        <v>64000</v>
      </c>
      <c r="X125">
        <v>221000</v>
      </c>
      <c r="Y125">
        <v>66328797</v>
      </c>
      <c r="Z125">
        <v>0</v>
      </c>
      <c r="AA125">
        <v>15980699</v>
      </c>
      <c r="AB125" s="3" t="str">
        <f t="shared" si="2"/>
        <v>6840</v>
      </c>
      <c r="AC125" s="4" t="str">
        <f t="shared" si="3"/>
        <v>Non-TIF</v>
      </c>
    </row>
    <row r="126" spans="1:29" x14ac:dyDescent="0.25">
      <c r="A126">
        <v>2024</v>
      </c>
      <c r="B126" t="s">
        <v>1062</v>
      </c>
      <c r="C126" t="s">
        <v>23</v>
      </c>
      <c r="D126">
        <v>2024</v>
      </c>
      <c r="E126" t="s">
        <v>1062</v>
      </c>
      <c r="F126">
        <v>6</v>
      </c>
      <c r="G126">
        <v>762</v>
      </c>
      <c r="H126" t="s">
        <v>167</v>
      </c>
      <c r="I126" t="s">
        <v>25</v>
      </c>
      <c r="J126" t="s">
        <v>26</v>
      </c>
      <c r="K126" t="s">
        <v>168</v>
      </c>
      <c r="L126" t="s">
        <v>65</v>
      </c>
      <c r="M126">
        <v>0</v>
      </c>
      <c r="N126">
        <v>0</v>
      </c>
      <c r="O126">
        <v>116593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186260</v>
      </c>
      <c r="W126">
        <v>0</v>
      </c>
      <c r="X126">
        <v>0</v>
      </c>
      <c r="Y126">
        <v>186260</v>
      </c>
      <c r="Z126">
        <v>0</v>
      </c>
      <c r="AA126">
        <v>69667</v>
      </c>
      <c r="AB126" s="3" t="str">
        <f t="shared" si="2"/>
        <v>6762</v>
      </c>
      <c r="AC126" s="4" t="str">
        <f t="shared" si="3"/>
        <v>TIF</v>
      </c>
    </row>
    <row r="127" spans="1:29" x14ac:dyDescent="0.25">
      <c r="A127">
        <v>2024</v>
      </c>
      <c r="B127" t="s">
        <v>1062</v>
      </c>
      <c r="C127" t="s">
        <v>31</v>
      </c>
      <c r="D127">
        <v>2024</v>
      </c>
      <c r="E127" t="s">
        <v>1062</v>
      </c>
      <c r="F127">
        <v>6</v>
      </c>
      <c r="G127">
        <v>471</v>
      </c>
      <c r="H127" t="s">
        <v>1800</v>
      </c>
      <c r="I127" t="s">
        <v>26</v>
      </c>
      <c r="J127" t="s">
        <v>26</v>
      </c>
      <c r="K127" t="s">
        <v>207</v>
      </c>
      <c r="L127" t="s">
        <v>65</v>
      </c>
      <c r="M127">
        <v>93001900</v>
      </c>
      <c r="N127">
        <v>4895660</v>
      </c>
      <c r="O127">
        <v>13800187</v>
      </c>
      <c r="P127">
        <v>0</v>
      </c>
      <c r="Q127">
        <v>0</v>
      </c>
      <c r="R127">
        <v>0</v>
      </c>
      <c r="S127">
        <v>0</v>
      </c>
      <c r="T127">
        <v>316933</v>
      </c>
      <c r="U127">
        <v>0</v>
      </c>
      <c r="V127">
        <v>281563693</v>
      </c>
      <c r="W127">
        <v>504000</v>
      </c>
      <c r="X127">
        <v>1521000</v>
      </c>
      <c r="Y127">
        <v>279538693</v>
      </c>
      <c r="Z127">
        <v>12384274</v>
      </c>
      <c r="AA127">
        <v>169549013</v>
      </c>
      <c r="AB127" s="3" t="str">
        <f t="shared" si="2"/>
        <v>6471</v>
      </c>
      <c r="AC127" s="4" t="str">
        <f t="shared" si="3"/>
        <v>Non-TIF</v>
      </c>
    </row>
    <row r="128" spans="1:29" x14ac:dyDescent="0.25">
      <c r="A128">
        <v>2024</v>
      </c>
      <c r="B128" t="s">
        <v>1787</v>
      </c>
      <c r="C128" t="s">
        <v>31</v>
      </c>
      <c r="D128">
        <v>2024</v>
      </c>
      <c r="E128" t="s">
        <v>1787</v>
      </c>
      <c r="F128">
        <v>4</v>
      </c>
      <c r="G128">
        <v>779</v>
      </c>
      <c r="H128">
        <v>774779</v>
      </c>
      <c r="I128" t="s">
        <v>26</v>
      </c>
      <c r="J128" t="s">
        <v>26</v>
      </c>
      <c r="K128" t="s">
        <v>196</v>
      </c>
      <c r="L128" t="s">
        <v>60</v>
      </c>
      <c r="M128">
        <v>367508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2222542</v>
      </c>
      <c r="W128">
        <v>0</v>
      </c>
      <c r="X128">
        <v>13000</v>
      </c>
      <c r="Y128">
        <v>2209542</v>
      </c>
      <c r="Z128">
        <v>418168</v>
      </c>
      <c r="AA128">
        <v>1855034</v>
      </c>
      <c r="AB128" s="3" t="str">
        <f t="shared" si="2"/>
        <v>4779</v>
      </c>
      <c r="AC128" s="4" t="str">
        <f t="shared" si="3"/>
        <v>Non-TIF</v>
      </c>
    </row>
    <row r="129" spans="1:29" x14ac:dyDescent="0.25">
      <c r="A129">
        <v>2024</v>
      </c>
      <c r="B129" t="s">
        <v>1062</v>
      </c>
      <c r="C129" t="s">
        <v>44</v>
      </c>
      <c r="D129">
        <v>2024</v>
      </c>
      <c r="E129" t="s">
        <v>1062</v>
      </c>
      <c r="F129">
        <v>6</v>
      </c>
      <c r="G129">
        <v>762</v>
      </c>
      <c r="H129" t="s">
        <v>1792</v>
      </c>
      <c r="I129" t="s">
        <v>26</v>
      </c>
      <c r="J129" t="s">
        <v>26</v>
      </c>
      <c r="K129" t="s">
        <v>56</v>
      </c>
      <c r="L129" t="s">
        <v>65</v>
      </c>
      <c r="M129">
        <v>0</v>
      </c>
      <c r="N129">
        <v>0</v>
      </c>
      <c r="O129">
        <v>27874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44530</v>
      </c>
      <c r="W129">
        <v>0</v>
      </c>
      <c r="X129">
        <v>0</v>
      </c>
      <c r="Y129">
        <v>44530</v>
      </c>
      <c r="Z129">
        <v>0</v>
      </c>
      <c r="AA129">
        <v>16656</v>
      </c>
      <c r="AB129" s="3" t="str">
        <f t="shared" si="2"/>
        <v>6762</v>
      </c>
      <c r="AC129" s="4" t="str">
        <f t="shared" si="3"/>
        <v>Non-TIF</v>
      </c>
    </row>
    <row r="130" spans="1:29" x14ac:dyDescent="0.25">
      <c r="A130">
        <v>2024</v>
      </c>
      <c r="B130" t="s">
        <v>1062</v>
      </c>
      <c r="C130" t="s">
        <v>23</v>
      </c>
      <c r="D130">
        <v>2024</v>
      </c>
      <c r="E130" t="s">
        <v>1062</v>
      </c>
      <c r="F130">
        <v>1</v>
      </c>
      <c r="G130">
        <v>719</v>
      </c>
      <c r="H130" t="s">
        <v>197</v>
      </c>
      <c r="I130" t="s">
        <v>25</v>
      </c>
      <c r="J130" t="s">
        <v>26</v>
      </c>
      <c r="K130" t="s">
        <v>198</v>
      </c>
      <c r="L130" t="s">
        <v>65</v>
      </c>
      <c r="M130">
        <v>0</v>
      </c>
      <c r="N130">
        <v>0</v>
      </c>
      <c r="O130">
        <v>1046746</v>
      </c>
      <c r="P130">
        <v>129620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6577391</v>
      </c>
      <c r="W130">
        <v>0</v>
      </c>
      <c r="X130">
        <v>0</v>
      </c>
      <c r="Y130">
        <v>6577391</v>
      </c>
      <c r="Z130">
        <v>0</v>
      </c>
      <c r="AA130">
        <v>5401025</v>
      </c>
      <c r="AB130" s="3" t="str">
        <f t="shared" si="2"/>
        <v>1719</v>
      </c>
      <c r="AC130" s="4" t="str">
        <f t="shared" si="3"/>
        <v>TIF</v>
      </c>
    </row>
    <row r="131" spans="1:29" x14ac:dyDescent="0.25">
      <c r="A131">
        <v>2024</v>
      </c>
      <c r="B131" t="s">
        <v>1062</v>
      </c>
      <c r="C131" t="s">
        <v>23</v>
      </c>
      <c r="D131">
        <v>2024</v>
      </c>
      <c r="E131" t="s">
        <v>1062</v>
      </c>
      <c r="F131">
        <v>6</v>
      </c>
      <c r="G131">
        <v>273</v>
      </c>
      <c r="H131" t="s">
        <v>199</v>
      </c>
      <c r="I131" t="s">
        <v>25</v>
      </c>
      <c r="J131" t="s">
        <v>26</v>
      </c>
      <c r="K131" t="s">
        <v>200</v>
      </c>
      <c r="L131" t="s">
        <v>65</v>
      </c>
      <c r="M131">
        <v>22629</v>
      </c>
      <c r="N131">
        <v>1454</v>
      </c>
      <c r="O131">
        <v>1197788</v>
      </c>
      <c r="P131">
        <v>546813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4324639</v>
      </c>
      <c r="W131">
        <v>0</v>
      </c>
      <c r="X131">
        <v>0</v>
      </c>
      <c r="Y131">
        <v>4324639</v>
      </c>
      <c r="Z131">
        <v>0</v>
      </c>
      <c r="AA131">
        <v>2555955</v>
      </c>
      <c r="AB131" s="3" t="str">
        <f t="shared" ref="AB131:AB194" si="4">CONCATENATE(F131,TEXT(G131,"000"))</f>
        <v>6273</v>
      </c>
      <c r="AC131" s="4" t="str">
        <f t="shared" ref="AC131:AC194" si="5">IF(C131="I","TIF","Non-TIF")</f>
        <v>TIF</v>
      </c>
    </row>
    <row r="132" spans="1:29" x14ac:dyDescent="0.25">
      <c r="A132">
        <v>2024</v>
      </c>
      <c r="B132" t="s">
        <v>1062</v>
      </c>
      <c r="C132" t="s">
        <v>31</v>
      </c>
      <c r="D132">
        <v>2024</v>
      </c>
      <c r="E132" t="s">
        <v>1062</v>
      </c>
      <c r="F132">
        <v>1</v>
      </c>
      <c r="G132">
        <v>908</v>
      </c>
      <c r="H132" t="s">
        <v>1794</v>
      </c>
      <c r="I132" t="s">
        <v>26</v>
      </c>
      <c r="J132" t="s">
        <v>26</v>
      </c>
      <c r="K132" t="s">
        <v>49</v>
      </c>
      <c r="L132" t="s">
        <v>65</v>
      </c>
      <c r="M132">
        <v>744390</v>
      </c>
      <c r="N132">
        <v>2900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1988550</v>
      </c>
      <c r="W132">
        <v>0</v>
      </c>
      <c r="X132">
        <v>6500</v>
      </c>
      <c r="Y132">
        <v>1982050</v>
      </c>
      <c r="Z132">
        <v>68853</v>
      </c>
      <c r="AA132">
        <v>1241260</v>
      </c>
      <c r="AB132" s="3" t="str">
        <f t="shared" si="4"/>
        <v>1908</v>
      </c>
      <c r="AC132" s="4" t="str">
        <f t="shared" si="5"/>
        <v>Non-TIF</v>
      </c>
    </row>
    <row r="133" spans="1:29" x14ac:dyDescent="0.25">
      <c r="A133">
        <v>2024</v>
      </c>
      <c r="B133" t="s">
        <v>1062</v>
      </c>
      <c r="C133" t="s">
        <v>31</v>
      </c>
      <c r="D133">
        <v>2024</v>
      </c>
      <c r="E133" t="s">
        <v>1062</v>
      </c>
      <c r="F133">
        <v>6</v>
      </c>
      <c r="G133">
        <v>273</v>
      </c>
      <c r="H133" t="s">
        <v>1799</v>
      </c>
      <c r="I133" t="s">
        <v>26</v>
      </c>
      <c r="J133" t="s">
        <v>26</v>
      </c>
      <c r="K133" t="s">
        <v>141</v>
      </c>
      <c r="L133" t="s">
        <v>65</v>
      </c>
      <c r="M133">
        <v>79597540</v>
      </c>
      <c r="N133">
        <v>5665530</v>
      </c>
      <c r="O133">
        <v>8088170</v>
      </c>
      <c r="P133">
        <v>1313560</v>
      </c>
      <c r="Q133">
        <v>0</v>
      </c>
      <c r="R133">
        <v>0</v>
      </c>
      <c r="S133">
        <v>0</v>
      </c>
      <c r="T133">
        <v>2121124</v>
      </c>
      <c r="U133">
        <v>0</v>
      </c>
      <c r="V133">
        <v>257465294</v>
      </c>
      <c r="W133">
        <v>492000</v>
      </c>
      <c r="X133">
        <v>1462500</v>
      </c>
      <c r="Y133">
        <v>255510794</v>
      </c>
      <c r="Z133">
        <v>14345585</v>
      </c>
      <c r="AA133">
        <v>160679370</v>
      </c>
      <c r="AB133" s="3" t="str">
        <f t="shared" si="4"/>
        <v>6273</v>
      </c>
      <c r="AC133" s="4" t="str">
        <f t="shared" si="5"/>
        <v>Non-TIF</v>
      </c>
    </row>
    <row r="134" spans="1:29" x14ac:dyDescent="0.25">
      <c r="A134">
        <v>2024</v>
      </c>
      <c r="B134">
        <v>10</v>
      </c>
      <c r="C134" t="s">
        <v>44</v>
      </c>
      <c r="D134">
        <v>2024</v>
      </c>
      <c r="E134">
        <v>10</v>
      </c>
      <c r="F134">
        <v>6</v>
      </c>
      <c r="G134">
        <v>762</v>
      </c>
      <c r="H134" t="s">
        <v>1792</v>
      </c>
      <c r="I134" t="s">
        <v>26</v>
      </c>
      <c r="J134" t="s">
        <v>26</v>
      </c>
      <c r="K134" t="s">
        <v>56</v>
      </c>
      <c r="L134" t="s">
        <v>67</v>
      </c>
      <c r="M134">
        <v>0</v>
      </c>
      <c r="N134">
        <v>0</v>
      </c>
      <c r="O134">
        <v>2987169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12948407</v>
      </c>
      <c r="W134">
        <v>40000</v>
      </c>
      <c r="X134">
        <v>149500</v>
      </c>
      <c r="Y134">
        <v>12758907</v>
      </c>
      <c r="Z134">
        <v>0</v>
      </c>
      <c r="AA134">
        <v>9961238</v>
      </c>
      <c r="AB134" s="3" t="str">
        <f t="shared" si="4"/>
        <v>6762</v>
      </c>
      <c r="AC134" s="4" t="str">
        <f t="shared" si="5"/>
        <v>Non-TIF</v>
      </c>
    </row>
    <row r="135" spans="1:29" x14ac:dyDescent="0.25">
      <c r="A135">
        <v>2024</v>
      </c>
      <c r="B135">
        <v>10</v>
      </c>
      <c r="C135" t="s">
        <v>23</v>
      </c>
      <c r="D135">
        <v>2024</v>
      </c>
      <c r="E135">
        <v>10</v>
      </c>
      <c r="F135">
        <v>3</v>
      </c>
      <c r="G135">
        <v>105</v>
      </c>
      <c r="H135" t="s">
        <v>169</v>
      </c>
      <c r="I135" t="s">
        <v>25</v>
      </c>
      <c r="J135" t="s">
        <v>26</v>
      </c>
      <c r="K135" t="s">
        <v>170</v>
      </c>
      <c r="L135" t="s">
        <v>67</v>
      </c>
      <c r="M135">
        <v>0</v>
      </c>
      <c r="N135">
        <v>0</v>
      </c>
      <c r="O135">
        <v>11634798</v>
      </c>
      <c r="P135">
        <v>3060338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31138212</v>
      </c>
      <c r="W135">
        <v>0</v>
      </c>
      <c r="X135">
        <v>0</v>
      </c>
      <c r="Y135">
        <v>31138212</v>
      </c>
      <c r="Z135">
        <v>0</v>
      </c>
      <c r="AA135">
        <v>16443076</v>
      </c>
      <c r="AB135" s="3" t="str">
        <f t="shared" si="4"/>
        <v>3105</v>
      </c>
      <c r="AC135" s="4" t="str">
        <f t="shared" si="5"/>
        <v>TIF</v>
      </c>
    </row>
    <row r="136" spans="1:29" x14ac:dyDescent="0.25">
      <c r="A136">
        <v>2024</v>
      </c>
      <c r="B136">
        <v>10</v>
      </c>
      <c r="C136" t="s">
        <v>23</v>
      </c>
      <c r="D136">
        <v>2024</v>
      </c>
      <c r="E136">
        <v>10</v>
      </c>
      <c r="F136">
        <v>3</v>
      </c>
      <c r="G136">
        <v>204</v>
      </c>
      <c r="H136" t="s">
        <v>273</v>
      </c>
      <c r="I136" t="s">
        <v>25</v>
      </c>
      <c r="J136" t="s">
        <v>26</v>
      </c>
      <c r="K136" t="s">
        <v>274</v>
      </c>
      <c r="L136" t="s">
        <v>67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4662810</v>
      </c>
      <c r="W136">
        <v>4000</v>
      </c>
      <c r="X136">
        <v>26000</v>
      </c>
      <c r="Y136">
        <v>4632810</v>
      </c>
      <c r="Z136">
        <v>0</v>
      </c>
      <c r="AA136">
        <v>4662810</v>
      </c>
      <c r="AB136" s="3" t="str">
        <f t="shared" si="4"/>
        <v>3204</v>
      </c>
      <c r="AC136" s="4" t="str">
        <f t="shared" si="5"/>
        <v>TIF</v>
      </c>
    </row>
    <row r="137" spans="1:29" x14ac:dyDescent="0.25">
      <c r="A137">
        <v>2024</v>
      </c>
      <c r="B137">
        <v>10</v>
      </c>
      <c r="C137" t="s">
        <v>31</v>
      </c>
      <c r="D137">
        <v>2024</v>
      </c>
      <c r="E137">
        <v>10</v>
      </c>
      <c r="F137">
        <v>3</v>
      </c>
      <c r="G137">
        <v>105</v>
      </c>
      <c r="H137">
        <v>103105</v>
      </c>
      <c r="I137" t="s">
        <v>26</v>
      </c>
      <c r="J137" t="s">
        <v>26</v>
      </c>
      <c r="K137" t="s">
        <v>66</v>
      </c>
      <c r="L137" t="s">
        <v>67</v>
      </c>
      <c r="M137">
        <v>184274890</v>
      </c>
      <c r="N137">
        <v>12554510</v>
      </c>
      <c r="O137">
        <v>53680298</v>
      </c>
      <c r="P137">
        <v>12698360</v>
      </c>
      <c r="Q137">
        <v>0</v>
      </c>
      <c r="R137">
        <v>0</v>
      </c>
      <c r="S137">
        <v>2816681</v>
      </c>
      <c r="T137">
        <v>6309584</v>
      </c>
      <c r="U137">
        <v>0</v>
      </c>
      <c r="V137">
        <v>868787539</v>
      </c>
      <c r="W137">
        <v>1426267</v>
      </c>
      <c r="X137">
        <v>5538000</v>
      </c>
      <c r="Y137">
        <v>861823272</v>
      </c>
      <c r="Z137">
        <v>49788661</v>
      </c>
      <c r="AA137">
        <v>596453216</v>
      </c>
      <c r="AB137" s="3" t="str">
        <f t="shared" si="4"/>
        <v>3105</v>
      </c>
      <c r="AC137" s="4" t="str">
        <f t="shared" si="5"/>
        <v>Non-TIF</v>
      </c>
    </row>
    <row r="138" spans="1:29" x14ac:dyDescent="0.25">
      <c r="A138">
        <v>2024</v>
      </c>
      <c r="B138">
        <v>10</v>
      </c>
      <c r="C138" t="s">
        <v>31</v>
      </c>
      <c r="D138">
        <v>2024</v>
      </c>
      <c r="E138">
        <v>10</v>
      </c>
      <c r="F138">
        <v>3</v>
      </c>
      <c r="G138">
        <v>204</v>
      </c>
      <c r="H138">
        <v>103204</v>
      </c>
      <c r="I138" t="s">
        <v>26</v>
      </c>
      <c r="J138" t="s">
        <v>26</v>
      </c>
      <c r="K138" t="s">
        <v>166</v>
      </c>
      <c r="L138" t="s">
        <v>67</v>
      </c>
      <c r="M138">
        <v>95663220</v>
      </c>
      <c r="N138">
        <v>7356630</v>
      </c>
      <c r="O138">
        <v>22278607</v>
      </c>
      <c r="P138">
        <v>6812750</v>
      </c>
      <c r="Q138">
        <v>0</v>
      </c>
      <c r="R138">
        <v>0</v>
      </c>
      <c r="S138">
        <v>1826299</v>
      </c>
      <c r="T138">
        <v>1403288</v>
      </c>
      <c r="U138">
        <v>0</v>
      </c>
      <c r="V138">
        <v>456346877</v>
      </c>
      <c r="W138">
        <v>608000</v>
      </c>
      <c r="X138">
        <v>2457000</v>
      </c>
      <c r="Y138">
        <v>453281877</v>
      </c>
      <c r="Z138">
        <v>32506013</v>
      </c>
      <c r="AA138">
        <v>321006083</v>
      </c>
      <c r="AB138" s="3" t="str">
        <f t="shared" si="4"/>
        <v>3204</v>
      </c>
      <c r="AC138" s="4" t="str">
        <f t="shared" si="5"/>
        <v>Non-TIF</v>
      </c>
    </row>
    <row r="139" spans="1:29" x14ac:dyDescent="0.25">
      <c r="A139">
        <v>2024</v>
      </c>
      <c r="B139">
        <v>10</v>
      </c>
      <c r="C139" t="s">
        <v>31</v>
      </c>
      <c r="D139">
        <v>2024</v>
      </c>
      <c r="E139">
        <v>10</v>
      </c>
      <c r="F139">
        <v>6</v>
      </c>
      <c r="G139">
        <v>950</v>
      </c>
      <c r="H139">
        <v>286950</v>
      </c>
      <c r="I139" t="s">
        <v>26</v>
      </c>
      <c r="J139" t="s">
        <v>26</v>
      </c>
      <c r="K139" t="s">
        <v>276</v>
      </c>
      <c r="L139" t="s">
        <v>67</v>
      </c>
      <c r="M139">
        <v>61740</v>
      </c>
      <c r="N139">
        <v>32640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455530</v>
      </c>
      <c r="W139">
        <v>0</v>
      </c>
      <c r="X139">
        <v>0</v>
      </c>
      <c r="Y139">
        <v>455530</v>
      </c>
      <c r="Z139">
        <v>0</v>
      </c>
      <c r="AA139">
        <v>361150</v>
      </c>
      <c r="AB139" s="3" t="str">
        <f t="shared" si="4"/>
        <v>6950</v>
      </c>
      <c r="AC139" s="4" t="str">
        <f t="shared" si="5"/>
        <v>Non-TIF</v>
      </c>
    </row>
    <row r="140" spans="1:29" x14ac:dyDescent="0.25">
      <c r="A140">
        <v>2024</v>
      </c>
      <c r="B140">
        <v>11</v>
      </c>
      <c r="C140" t="s">
        <v>31</v>
      </c>
      <c r="D140">
        <v>2024</v>
      </c>
      <c r="E140">
        <v>11</v>
      </c>
      <c r="F140">
        <v>0</v>
      </c>
      <c r="G140">
        <v>171</v>
      </c>
      <c r="H140">
        <v>110171</v>
      </c>
      <c r="I140" t="s">
        <v>26</v>
      </c>
      <c r="J140" t="s">
        <v>26</v>
      </c>
      <c r="K140" t="s">
        <v>1056</v>
      </c>
      <c r="L140" t="s">
        <v>73</v>
      </c>
      <c r="M140">
        <v>157039000</v>
      </c>
      <c r="N140">
        <v>13853880</v>
      </c>
      <c r="O140">
        <v>26865419</v>
      </c>
      <c r="P140">
        <v>49159320</v>
      </c>
      <c r="Q140">
        <v>0</v>
      </c>
      <c r="R140">
        <v>0</v>
      </c>
      <c r="S140">
        <v>2162484</v>
      </c>
      <c r="T140">
        <v>27873948</v>
      </c>
      <c r="U140">
        <v>0</v>
      </c>
      <c r="V140">
        <v>519430257</v>
      </c>
      <c r="W140">
        <v>360000</v>
      </c>
      <c r="X140">
        <v>1482000</v>
      </c>
      <c r="Y140">
        <v>517588257</v>
      </c>
      <c r="Z140">
        <v>13442860</v>
      </c>
      <c r="AA140">
        <v>242476206</v>
      </c>
      <c r="AB140" s="3" t="str">
        <f t="shared" si="4"/>
        <v>0171</v>
      </c>
      <c r="AC140" s="4" t="str">
        <f t="shared" si="5"/>
        <v>Non-TIF</v>
      </c>
    </row>
    <row r="141" spans="1:29" x14ac:dyDescent="0.25">
      <c r="A141">
        <v>2024</v>
      </c>
      <c r="B141">
        <v>12</v>
      </c>
      <c r="C141" t="s">
        <v>23</v>
      </c>
      <c r="D141">
        <v>2024</v>
      </c>
      <c r="E141">
        <v>12</v>
      </c>
      <c r="F141">
        <v>0</v>
      </c>
      <c r="G141">
        <v>153</v>
      </c>
      <c r="H141" t="s">
        <v>77</v>
      </c>
      <c r="I141" t="s">
        <v>25</v>
      </c>
      <c r="J141" t="s">
        <v>26</v>
      </c>
      <c r="K141" t="s">
        <v>78</v>
      </c>
      <c r="L141" t="s">
        <v>76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3" t="str">
        <f t="shared" si="4"/>
        <v>0153</v>
      </c>
      <c r="AC141" s="4" t="str">
        <f t="shared" si="5"/>
        <v>TIF</v>
      </c>
    </row>
    <row r="142" spans="1:29" x14ac:dyDescent="0.25">
      <c r="A142">
        <v>2024</v>
      </c>
      <c r="B142">
        <v>12</v>
      </c>
      <c r="C142" t="s">
        <v>23</v>
      </c>
      <c r="D142">
        <v>2024</v>
      </c>
      <c r="E142">
        <v>12</v>
      </c>
      <c r="F142">
        <v>0</v>
      </c>
      <c r="G142">
        <v>279</v>
      </c>
      <c r="H142" t="s">
        <v>278</v>
      </c>
      <c r="I142" t="s">
        <v>25</v>
      </c>
      <c r="J142" t="s">
        <v>26</v>
      </c>
      <c r="K142" t="s">
        <v>279</v>
      </c>
      <c r="L142" t="s">
        <v>76</v>
      </c>
      <c r="M142">
        <v>0</v>
      </c>
      <c r="N142">
        <v>0</v>
      </c>
      <c r="O142">
        <v>4627605</v>
      </c>
      <c r="P142">
        <v>7178171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21606636</v>
      </c>
      <c r="W142">
        <v>0</v>
      </c>
      <c r="X142">
        <v>0</v>
      </c>
      <c r="Y142">
        <v>21606636</v>
      </c>
      <c r="Z142">
        <v>0</v>
      </c>
      <c r="AA142">
        <v>9800860</v>
      </c>
      <c r="AB142" s="3" t="str">
        <f t="shared" si="4"/>
        <v>0279</v>
      </c>
      <c r="AC142" s="4" t="str">
        <f t="shared" si="5"/>
        <v>TIF</v>
      </c>
    </row>
    <row r="143" spans="1:29" x14ac:dyDescent="0.25">
      <c r="A143">
        <v>2024</v>
      </c>
      <c r="B143">
        <v>12</v>
      </c>
      <c r="C143" t="s">
        <v>31</v>
      </c>
      <c r="D143">
        <v>2024</v>
      </c>
      <c r="E143">
        <v>12</v>
      </c>
      <c r="F143">
        <v>0</v>
      </c>
      <c r="G143">
        <v>153</v>
      </c>
      <c r="H143">
        <v>120153</v>
      </c>
      <c r="I143" t="s">
        <v>26</v>
      </c>
      <c r="J143" t="s">
        <v>26</v>
      </c>
      <c r="K143" t="s">
        <v>176</v>
      </c>
      <c r="L143" t="s">
        <v>76</v>
      </c>
      <c r="M143">
        <v>197165450</v>
      </c>
      <c r="N143">
        <v>11418630</v>
      </c>
      <c r="O143">
        <v>24016764</v>
      </c>
      <c r="P143">
        <v>3735260</v>
      </c>
      <c r="Q143">
        <v>0</v>
      </c>
      <c r="R143">
        <v>0</v>
      </c>
      <c r="S143">
        <v>2481977</v>
      </c>
      <c r="T143">
        <v>375120</v>
      </c>
      <c r="U143">
        <v>0</v>
      </c>
      <c r="V143">
        <v>457717487</v>
      </c>
      <c r="W143">
        <v>680000</v>
      </c>
      <c r="X143">
        <v>2697500</v>
      </c>
      <c r="Y143">
        <v>454339987</v>
      </c>
      <c r="Z143">
        <v>15961164</v>
      </c>
      <c r="AA143">
        <v>218524286</v>
      </c>
      <c r="AB143" s="3" t="str">
        <f t="shared" si="4"/>
        <v>0153</v>
      </c>
      <c r="AC143" s="4" t="str">
        <f t="shared" si="5"/>
        <v>Non-TIF</v>
      </c>
    </row>
    <row r="144" spans="1:29" x14ac:dyDescent="0.25">
      <c r="A144">
        <v>2024</v>
      </c>
      <c r="B144">
        <v>12</v>
      </c>
      <c r="C144" t="s">
        <v>31</v>
      </c>
      <c r="D144">
        <v>2024</v>
      </c>
      <c r="E144">
        <v>12</v>
      </c>
      <c r="F144">
        <v>1</v>
      </c>
      <c r="G144">
        <v>215</v>
      </c>
      <c r="H144">
        <v>121215</v>
      </c>
      <c r="I144" t="s">
        <v>26</v>
      </c>
      <c r="J144" t="s">
        <v>26</v>
      </c>
      <c r="K144" t="s">
        <v>280</v>
      </c>
      <c r="L144" t="s">
        <v>76</v>
      </c>
      <c r="M144">
        <v>63342110</v>
      </c>
      <c r="N144">
        <v>4557950</v>
      </c>
      <c r="O144">
        <v>7447562</v>
      </c>
      <c r="P144">
        <v>1394500</v>
      </c>
      <c r="Q144">
        <v>0</v>
      </c>
      <c r="R144">
        <v>0</v>
      </c>
      <c r="S144">
        <v>2488683</v>
      </c>
      <c r="T144">
        <v>251231</v>
      </c>
      <c r="U144">
        <v>0</v>
      </c>
      <c r="V144">
        <v>211777084</v>
      </c>
      <c r="W144">
        <v>408000</v>
      </c>
      <c r="X144">
        <v>1378000</v>
      </c>
      <c r="Y144">
        <v>209991084</v>
      </c>
      <c r="Z144">
        <v>15294927</v>
      </c>
      <c r="AA144">
        <v>132295048</v>
      </c>
      <c r="AB144" s="3" t="str">
        <f t="shared" si="4"/>
        <v>1215</v>
      </c>
      <c r="AC144" s="4" t="str">
        <f t="shared" si="5"/>
        <v>Non-TIF</v>
      </c>
    </row>
    <row r="145" spans="1:29" x14ac:dyDescent="0.25">
      <c r="A145">
        <v>2024</v>
      </c>
      <c r="B145">
        <v>13</v>
      </c>
      <c r="C145" t="s">
        <v>23</v>
      </c>
      <c r="D145">
        <v>2024</v>
      </c>
      <c r="E145">
        <v>13</v>
      </c>
      <c r="F145">
        <v>6</v>
      </c>
      <c r="G145" t="s">
        <v>1801</v>
      </c>
      <c r="H145" t="s">
        <v>281</v>
      </c>
      <c r="I145" t="s">
        <v>25</v>
      </c>
      <c r="J145" t="s">
        <v>26</v>
      </c>
      <c r="K145" t="s">
        <v>282</v>
      </c>
      <c r="L145" t="s">
        <v>146</v>
      </c>
      <c r="M145">
        <v>0</v>
      </c>
      <c r="N145">
        <v>0</v>
      </c>
      <c r="O145">
        <v>4032349</v>
      </c>
      <c r="P145">
        <v>591110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5022826</v>
      </c>
      <c r="W145">
        <v>0</v>
      </c>
      <c r="X145">
        <v>0</v>
      </c>
      <c r="Y145">
        <v>5022826</v>
      </c>
      <c r="Z145">
        <v>0</v>
      </c>
      <c r="AA145">
        <v>399367</v>
      </c>
      <c r="AB145" s="3" t="str">
        <f t="shared" si="4"/>
        <v>6091</v>
      </c>
      <c r="AC145" s="4" t="str">
        <f t="shared" si="5"/>
        <v>TIF</v>
      </c>
    </row>
    <row r="146" spans="1:29" x14ac:dyDescent="0.25">
      <c r="A146">
        <v>2024</v>
      </c>
      <c r="B146" t="s">
        <v>1052</v>
      </c>
      <c r="C146" t="s">
        <v>23</v>
      </c>
      <c r="D146">
        <v>2024</v>
      </c>
      <c r="E146" t="s">
        <v>1052</v>
      </c>
      <c r="F146">
        <v>6</v>
      </c>
      <c r="G146">
        <v>264</v>
      </c>
      <c r="H146" t="s">
        <v>24</v>
      </c>
      <c r="I146" t="s">
        <v>25</v>
      </c>
      <c r="J146" t="s">
        <v>26</v>
      </c>
      <c r="K146" t="s">
        <v>27</v>
      </c>
      <c r="L146" t="s">
        <v>28</v>
      </c>
      <c r="M146">
        <v>262383</v>
      </c>
      <c r="N146">
        <v>63865</v>
      </c>
      <c r="O146">
        <v>16455645</v>
      </c>
      <c r="P146">
        <v>72182872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101622221</v>
      </c>
      <c r="W146">
        <v>0</v>
      </c>
      <c r="X146">
        <v>0</v>
      </c>
      <c r="Y146">
        <v>101622221</v>
      </c>
      <c r="Z146">
        <v>0</v>
      </c>
      <c r="AA146">
        <v>12657456</v>
      </c>
      <c r="AB146" s="3" t="str">
        <f t="shared" si="4"/>
        <v>6264</v>
      </c>
      <c r="AC146" s="4" t="str">
        <f t="shared" si="5"/>
        <v>TIF</v>
      </c>
    </row>
    <row r="147" spans="1:29" x14ac:dyDescent="0.25">
      <c r="A147">
        <v>2024</v>
      </c>
      <c r="B147" t="s">
        <v>1763</v>
      </c>
      <c r="C147" t="s">
        <v>44</v>
      </c>
      <c r="D147">
        <v>2024</v>
      </c>
      <c r="E147" t="s">
        <v>1763</v>
      </c>
      <c r="F147">
        <v>1</v>
      </c>
      <c r="G147">
        <v>431</v>
      </c>
      <c r="H147" t="s">
        <v>1764</v>
      </c>
      <c r="I147" t="s">
        <v>26</v>
      </c>
      <c r="J147" t="s">
        <v>26</v>
      </c>
      <c r="K147" t="s">
        <v>99</v>
      </c>
      <c r="L147" t="s">
        <v>35</v>
      </c>
      <c r="M147">
        <v>0</v>
      </c>
      <c r="N147">
        <v>0</v>
      </c>
      <c r="O147">
        <v>64900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64900</v>
      </c>
      <c r="W147">
        <v>0</v>
      </c>
      <c r="X147">
        <v>0</v>
      </c>
      <c r="Y147">
        <v>64900</v>
      </c>
      <c r="Z147">
        <v>0</v>
      </c>
      <c r="AA147">
        <v>0</v>
      </c>
      <c r="AB147" s="3" t="str">
        <f t="shared" si="4"/>
        <v>1431</v>
      </c>
      <c r="AC147" s="4" t="str">
        <f t="shared" si="5"/>
        <v>Non-TIF</v>
      </c>
    </row>
    <row r="148" spans="1:29" x14ac:dyDescent="0.25">
      <c r="A148">
        <v>2024</v>
      </c>
      <c r="B148" t="s">
        <v>1763</v>
      </c>
      <c r="C148" t="s">
        <v>44</v>
      </c>
      <c r="D148">
        <v>2024</v>
      </c>
      <c r="E148" t="s">
        <v>1763</v>
      </c>
      <c r="F148">
        <v>1</v>
      </c>
      <c r="G148">
        <v>503</v>
      </c>
      <c r="H148">
        <v>881503</v>
      </c>
      <c r="I148" t="s">
        <v>26</v>
      </c>
      <c r="J148" t="s">
        <v>26</v>
      </c>
      <c r="K148" t="s">
        <v>1735</v>
      </c>
      <c r="L148" t="s">
        <v>35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3" t="str">
        <f t="shared" si="4"/>
        <v>1503</v>
      </c>
      <c r="AC148" s="4" t="str">
        <f t="shared" si="5"/>
        <v>Non-TIF</v>
      </c>
    </row>
    <row r="149" spans="1:29" x14ac:dyDescent="0.25">
      <c r="A149">
        <v>2024</v>
      </c>
      <c r="B149" t="s">
        <v>1763</v>
      </c>
      <c r="C149" t="s">
        <v>31</v>
      </c>
      <c r="D149">
        <v>2024</v>
      </c>
      <c r="E149" t="s">
        <v>1763</v>
      </c>
      <c r="F149">
        <v>2</v>
      </c>
      <c r="G149">
        <v>718</v>
      </c>
      <c r="H149">
        <v>152718</v>
      </c>
      <c r="I149" t="s">
        <v>26</v>
      </c>
      <c r="J149" t="s">
        <v>26</v>
      </c>
      <c r="K149" t="s">
        <v>36</v>
      </c>
      <c r="L149" t="s">
        <v>35</v>
      </c>
      <c r="M149">
        <v>329200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391100</v>
      </c>
      <c r="W149">
        <v>0</v>
      </c>
      <c r="X149">
        <v>0</v>
      </c>
      <c r="Y149">
        <v>391100</v>
      </c>
      <c r="Z149">
        <v>7768</v>
      </c>
      <c r="AA149">
        <v>61900</v>
      </c>
      <c r="AB149" s="3" t="str">
        <f t="shared" si="4"/>
        <v>2718</v>
      </c>
      <c r="AC149" s="4" t="str">
        <f t="shared" si="5"/>
        <v>Non-TIF</v>
      </c>
    </row>
    <row r="150" spans="1:29" x14ac:dyDescent="0.25">
      <c r="A150">
        <v>2024</v>
      </c>
      <c r="B150" t="s">
        <v>1763</v>
      </c>
      <c r="C150" t="s">
        <v>31</v>
      </c>
      <c r="D150">
        <v>2024</v>
      </c>
      <c r="E150" t="s">
        <v>1763</v>
      </c>
      <c r="F150">
        <v>6</v>
      </c>
      <c r="G150">
        <v>651</v>
      </c>
      <c r="H150">
        <v>696651</v>
      </c>
      <c r="I150" t="s">
        <v>26</v>
      </c>
      <c r="J150" t="s">
        <v>26</v>
      </c>
      <c r="K150" t="s">
        <v>100</v>
      </c>
      <c r="L150" t="s">
        <v>35</v>
      </c>
      <c r="M150">
        <v>17040300</v>
      </c>
      <c r="N150">
        <v>1217200</v>
      </c>
      <c r="O150">
        <v>1100100</v>
      </c>
      <c r="P150">
        <v>0</v>
      </c>
      <c r="Q150">
        <v>0</v>
      </c>
      <c r="R150">
        <v>0</v>
      </c>
      <c r="S150">
        <v>4117895</v>
      </c>
      <c r="T150">
        <v>568832</v>
      </c>
      <c r="U150">
        <v>0</v>
      </c>
      <c r="V150">
        <v>35217227</v>
      </c>
      <c r="W150">
        <v>40000</v>
      </c>
      <c r="X150">
        <v>136500</v>
      </c>
      <c r="Y150">
        <v>35040727</v>
      </c>
      <c r="Z150">
        <v>1131041</v>
      </c>
      <c r="AA150">
        <v>11172900</v>
      </c>
      <c r="AB150" s="3" t="str">
        <f t="shared" si="4"/>
        <v>6651</v>
      </c>
      <c r="AC150" s="4" t="str">
        <f t="shared" si="5"/>
        <v>Non-TIF</v>
      </c>
    </row>
    <row r="151" spans="1:29" x14ac:dyDescent="0.25">
      <c r="A151">
        <v>2024</v>
      </c>
      <c r="B151" t="s">
        <v>1765</v>
      </c>
      <c r="C151" t="s">
        <v>44</v>
      </c>
      <c r="D151">
        <v>2024</v>
      </c>
      <c r="E151" t="s">
        <v>1765</v>
      </c>
      <c r="F151">
        <v>5</v>
      </c>
      <c r="G151">
        <v>310</v>
      </c>
      <c r="H151" t="s">
        <v>1778</v>
      </c>
      <c r="I151" t="s">
        <v>26</v>
      </c>
      <c r="J151" t="s">
        <v>26</v>
      </c>
      <c r="K151" t="s">
        <v>87</v>
      </c>
      <c r="L151" t="s">
        <v>37</v>
      </c>
      <c r="M151">
        <v>337900</v>
      </c>
      <c r="N151">
        <v>0</v>
      </c>
      <c r="O151">
        <v>11774265</v>
      </c>
      <c r="P151">
        <v>15755100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41846700</v>
      </c>
      <c r="W151">
        <v>28000</v>
      </c>
      <c r="X151">
        <v>71500</v>
      </c>
      <c r="Y151">
        <v>41747200</v>
      </c>
      <c r="Z151">
        <v>0</v>
      </c>
      <c r="AA151">
        <v>13979435</v>
      </c>
      <c r="AB151" s="3" t="str">
        <f t="shared" si="4"/>
        <v>5310</v>
      </c>
      <c r="AC151" s="4" t="str">
        <f t="shared" si="5"/>
        <v>Non-TIF</v>
      </c>
    </row>
    <row r="152" spans="1:29" x14ac:dyDescent="0.25">
      <c r="A152">
        <v>2024</v>
      </c>
      <c r="B152" t="s">
        <v>1765</v>
      </c>
      <c r="C152" t="s">
        <v>31</v>
      </c>
      <c r="D152">
        <v>2024</v>
      </c>
      <c r="E152" t="s">
        <v>1765</v>
      </c>
      <c r="F152">
        <v>1</v>
      </c>
      <c r="G152">
        <v>638</v>
      </c>
      <c r="H152">
        <v>961638</v>
      </c>
      <c r="I152" t="s">
        <v>26</v>
      </c>
      <c r="J152" t="s">
        <v>26</v>
      </c>
      <c r="K152" t="s">
        <v>1706</v>
      </c>
      <c r="L152" t="s">
        <v>37</v>
      </c>
      <c r="M152">
        <v>218000</v>
      </c>
      <c r="N152">
        <v>19400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390000</v>
      </c>
      <c r="W152">
        <v>0</v>
      </c>
      <c r="X152">
        <v>6500</v>
      </c>
      <c r="Y152">
        <v>383500</v>
      </c>
      <c r="Z152">
        <v>0</v>
      </c>
      <c r="AA152">
        <v>152600</v>
      </c>
      <c r="AB152" s="3" t="str">
        <f t="shared" si="4"/>
        <v>1638</v>
      </c>
      <c r="AC152" s="4" t="str">
        <f t="shared" si="5"/>
        <v>Non-TIF</v>
      </c>
    </row>
    <row r="153" spans="1:29" x14ac:dyDescent="0.25">
      <c r="A153">
        <v>2024</v>
      </c>
      <c r="B153" t="s">
        <v>1767</v>
      </c>
      <c r="C153" t="s">
        <v>31</v>
      </c>
      <c r="D153">
        <v>2024</v>
      </c>
      <c r="E153" t="s">
        <v>1767</v>
      </c>
      <c r="F153">
        <v>4</v>
      </c>
      <c r="G153">
        <v>491</v>
      </c>
      <c r="H153" t="s">
        <v>1776</v>
      </c>
      <c r="I153" t="s">
        <v>26</v>
      </c>
      <c r="J153" t="s">
        <v>26</v>
      </c>
      <c r="K153" t="s">
        <v>41</v>
      </c>
      <c r="L153" t="s">
        <v>40</v>
      </c>
      <c r="M153">
        <v>36382350</v>
      </c>
      <c r="N153">
        <v>2084550</v>
      </c>
      <c r="O153">
        <v>20278687</v>
      </c>
      <c r="P153">
        <v>899190</v>
      </c>
      <c r="Q153">
        <v>0</v>
      </c>
      <c r="R153">
        <v>0</v>
      </c>
      <c r="S153">
        <v>2705153</v>
      </c>
      <c r="T153">
        <v>335011</v>
      </c>
      <c r="U153">
        <v>4009</v>
      </c>
      <c r="V153">
        <v>226367494</v>
      </c>
      <c r="W153">
        <v>336000</v>
      </c>
      <c r="X153">
        <v>1189500</v>
      </c>
      <c r="Y153">
        <v>224841994</v>
      </c>
      <c r="Z153">
        <v>9144832</v>
      </c>
      <c r="AA153">
        <v>163678544</v>
      </c>
      <c r="AB153" s="3" t="str">
        <f t="shared" si="4"/>
        <v>4491</v>
      </c>
      <c r="AC153" s="4" t="str">
        <f t="shared" si="5"/>
        <v>Non-TIF</v>
      </c>
    </row>
    <row r="154" spans="1:29" x14ac:dyDescent="0.25">
      <c r="A154">
        <v>2024</v>
      </c>
      <c r="B154" t="s">
        <v>1767</v>
      </c>
      <c r="C154" t="s">
        <v>31</v>
      </c>
      <c r="D154">
        <v>2024</v>
      </c>
      <c r="E154" t="s">
        <v>1767</v>
      </c>
      <c r="F154">
        <v>4</v>
      </c>
      <c r="G154">
        <v>518</v>
      </c>
      <c r="H154" t="s">
        <v>1779</v>
      </c>
      <c r="I154" t="s">
        <v>26</v>
      </c>
      <c r="J154" t="s">
        <v>26</v>
      </c>
      <c r="K154" t="s">
        <v>103</v>
      </c>
      <c r="L154" t="s">
        <v>40</v>
      </c>
      <c r="M154">
        <v>51468930</v>
      </c>
      <c r="N154">
        <v>3044030</v>
      </c>
      <c r="O154">
        <v>2017460</v>
      </c>
      <c r="P154">
        <v>0</v>
      </c>
      <c r="Q154">
        <v>0</v>
      </c>
      <c r="R154">
        <v>0</v>
      </c>
      <c r="S154">
        <v>149648</v>
      </c>
      <c r="T154">
        <v>2800263</v>
      </c>
      <c r="U154">
        <v>11675</v>
      </c>
      <c r="V154">
        <v>122851372</v>
      </c>
      <c r="W154">
        <v>256000</v>
      </c>
      <c r="X154">
        <v>772598</v>
      </c>
      <c r="Y154">
        <v>121822774</v>
      </c>
      <c r="Z154">
        <v>52470691</v>
      </c>
      <c r="AA154">
        <v>63359366</v>
      </c>
      <c r="AB154" s="3" t="str">
        <f t="shared" si="4"/>
        <v>4518</v>
      </c>
      <c r="AC154" s="4" t="str">
        <f t="shared" si="5"/>
        <v>Non-TIF</v>
      </c>
    </row>
    <row r="155" spans="1:29" x14ac:dyDescent="0.25">
      <c r="A155">
        <v>2024</v>
      </c>
      <c r="B155" t="s">
        <v>1037</v>
      </c>
      <c r="C155" t="s">
        <v>31</v>
      </c>
      <c r="D155">
        <v>2024</v>
      </c>
      <c r="E155" t="s">
        <v>1037</v>
      </c>
      <c r="F155">
        <v>2</v>
      </c>
      <c r="G155">
        <v>151</v>
      </c>
      <c r="H155" t="s">
        <v>1780</v>
      </c>
      <c r="I155" t="s">
        <v>26</v>
      </c>
      <c r="J155" t="s">
        <v>26</v>
      </c>
      <c r="K155" t="s">
        <v>43</v>
      </c>
      <c r="L155" t="s">
        <v>42</v>
      </c>
      <c r="M155">
        <v>171927480</v>
      </c>
      <c r="N155">
        <v>7892320</v>
      </c>
      <c r="O155">
        <v>1311474</v>
      </c>
      <c r="P155">
        <v>0</v>
      </c>
      <c r="Q155">
        <v>0</v>
      </c>
      <c r="R155">
        <v>0</v>
      </c>
      <c r="S155">
        <v>0</v>
      </c>
      <c r="T155">
        <v>15158649</v>
      </c>
      <c r="U155">
        <v>0</v>
      </c>
      <c r="V155">
        <v>267908059</v>
      </c>
      <c r="W155">
        <v>264000</v>
      </c>
      <c r="X155">
        <v>838500</v>
      </c>
      <c r="Y155">
        <v>266805559</v>
      </c>
      <c r="Z155">
        <v>81658789</v>
      </c>
      <c r="AA155">
        <v>71618136</v>
      </c>
      <c r="AB155" s="3" t="str">
        <f t="shared" si="4"/>
        <v>2151</v>
      </c>
      <c r="AC155" s="4" t="str">
        <f t="shared" si="5"/>
        <v>Non-TIF</v>
      </c>
    </row>
    <row r="156" spans="1:29" x14ac:dyDescent="0.25">
      <c r="A156">
        <v>2024</v>
      </c>
      <c r="B156" t="s">
        <v>1771</v>
      </c>
      <c r="C156" t="s">
        <v>44</v>
      </c>
      <c r="D156">
        <v>2024</v>
      </c>
      <c r="E156" t="s">
        <v>1771</v>
      </c>
      <c r="F156">
        <v>0</v>
      </c>
      <c r="G156">
        <v>576</v>
      </c>
      <c r="H156" t="s">
        <v>1793</v>
      </c>
      <c r="I156" t="s">
        <v>26</v>
      </c>
      <c r="J156" t="s">
        <v>26</v>
      </c>
      <c r="K156" t="s">
        <v>45</v>
      </c>
      <c r="L156" t="s">
        <v>46</v>
      </c>
      <c r="M156">
        <v>69654</v>
      </c>
      <c r="N156">
        <v>0</v>
      </c>
      <c r="O156">
        <v>8350532</v>
      </c>
      <c r="P156">
        <v>410401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11984148</v>
      </c>
      <c r="W156">
        <v>12000</v>
      </c>
      <c r="X156">
        <v>19500</v>
      </c>
      <c r="Y156">
        <v>11952648</v>
      </c>
      <c r="Z156">
        <v>0</v>
      </c>
      <c r="AA156">
        <v>3153561</v>
      </c>
      <c r="AB156" s="3" t="str">
        <f t="shared" si="4"/>
        <v>0576</v>
      </c>
      <c r="AC156" s="4" t="str">
        <f t="shared" si="5"/>
        <v>Non-TIF</v>
      </c>
    </row>
    <row r="157" spans="1:29" x14ac:dyDescent="0.25">
      <c r="A157">
        <v>2024</v>
      </c>
      <c r="B157" t="s">
        <v>1771</v>
      </c>
      <c r="C157" t="s">
        <v>44</v>
      </c>
      <c r="D157">
        <v>2024</v>
      </c>
      <c r="E157" t="s">
        <v>1771</v>
      </c>
      <c r="F157">
        <v>6</v>
      </c>
      <c r="G157">
        <v>660</v>
      </c>
      <c r="H157" t="s">
        <v>1783</v>
      </c>
      <c r="I157" t="s">
        <v>26</v>
      </c>
      <c r="J157" t="s">
        <v>26</v>
      </c>
      <c r="K157" t="s">
        <v>105</v>
      </c>
      <c r="L157" t="s">
        <v>46</v>
      </c>
      <c r="M157">
        <v>80920</v>
      </c>
      <c r="N157">
        <v>0</v>
      </c>
      <c r="O157">
        <v>4722835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44015347</v>
      </c>
      <c r="W157">
        <v>132000</v>
      </c>
      <c r="X157">
        <v>331500</v>
      </c>
      <c r="Y157">
        <v>43551847</v>
      </c>
      <c r="Z157">
        <v>0</v>
      </c>
      <c r="AA157">
        <v>39211592</v>
      </c>
      <c r="AB157" s="3" t="str">
        <f t="shared" si="4"/>
        <v>6660</v>
      </c>
      <c r="AC157" s="4" t="str">
        <f t="shared" si="5"/>
        <v>Non-TIF</v>
      </c>
    </row>
    <row r="158" spans="1:29" x14ac:dyDescent="0.25">
      <c r="A158">
        <v>2024</v>
      </c>
      <c r="B158" t="s">
        <v>1771</v>
      </c>
      <c r="C158" t="s">
        <v>23</v>
      </c>
      <c r="D158">
        <v>2024</v>
      </c>
      <c r="E158" t="s">
        <v>1771</v>
      </c>
      <c r="F158">
        <v>1</v>
      </c>
      <c r="G158" t="s">
        <v>1781</v>
      </c>
      <c r="H158" t="s">
        <v>108</v>
      </c>
      <c r="I158" t="s">
        <v>25</v>
      </c>
      <c r="J158" t="s">
        <v>26</v>
      </c>
      <c r="K158" t="s">
        <v>109</v>
      </c>
      <c r="L158" t="s">
        <v>46</v>
      </c>
      <c r="M158">
        <v>0</v>
      </c>
      <c r="N158">
        <v>0</v>
      </c>
      <c r="O158">
        <v>5956346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7265999</v>
      </c>
      <c r="W158">
        <v>0</v>
      </c>
      <c r="X158">
        <v>0</v>
      </c>
      <c r="Y158">
        <v>7265999</v>
      </c>
      <c r="Z158">
        <v>0</v>
      </c>
      <c r="AA158">
        <v>1309653</v>
      </c>
      <c r="AB158" s="3" t="str">
        <f t="shared" si="4"/>
        <v>1062</v>
      </c>
      <c r="AC158" s="4" t="str">
        <f t="shared" si="5"/>
        <v>TIF</v>
      </c>
    </row>
    <row r="159" spans="1:29" x14ac:dyDescent="0.25">
      <c r="A159">
        <v>2024</v>
      </c>
      <c r="B159" t="s">
        <v>1771</v>
      </c>
      <c r="C159" t="s">
        <v>31</v>
      </c>
      <c r="D159">
        <v>2024</v>
      </c>
      <c r="E159" t="s">
        <v>1771</v>
      </c>
      <c r="F159">
        <v>1</v>
      </c>
      <c r="G159" t="s">
        <v>1781</v>
      </c>
      <c r="H159">
        <v>571062</v>
      </c>
      <c r="I159" t="s">
        <v>26</v>
      </c>
      <c r="J159" t="s">
        <v>26</v>
      </c>
      <c r="K159" t="s">
        <v>110</v>
      </c>
      <c r="L159" t="s">
        <v>46</v>
      </c>
      <c r="M159">
        <v>36306200</v>
      </c>
      <c r="N159">
        <v>2478800</v>
      </c>
      <c r="O159">
        <v>27255064</v>
      </c>
      <c r="P159">
        <v>2230700</v>
      </c>
      <c r="Q159">
        <v>0</v>
      </c>
      <c r="R159">
        <v>0</v>
      </c>
      <c r="S159">
        <v>0</v>
      </c>
      <c r="T159">
        <v>27501</v>
      </c>
      <c r="U159">
        <v>0</v>
      </c>
      <c r="V159">
        <v>279107301</v>
      </c>
      <c r="W159">
        <v>548000</v>
      </c>
      <c r="X159">
        <v>1235000</v>
      </c>
      <c r="Y159">
        <v>277324301</v>
      </c>
      <c r="Z159">
        <v>12020477</v>
      </c>
      <c r="AA159">
        <v>210809036</v>
      </c>
      <c r="AB159" s="3" t="str">
        <f t="shared" si="4"/>
        <v>1062</v>
      </c>
      <c r="AC159" s="4" t="str">
        <f t="shared" si="5"/>
        <v>Non-TIF</v>
      </c>
    </row>
    <row r="160" spans="1:29" x14ac:dyDescent="0.25">
      <c r="A160">
        <v>2024</v>
      </c>
      <c r="B160" t="s">
        <v>1771</v>
      </c>
      <c r="C160" t="s">
        <v>31</v>
      </c>
      <c r="D160">
        <v>2024</v>
      </c>
      <c r="E160" t="s">
        <v>1771</v>
      </c>
      <c r="F160">
        <v>4</v>
      </c>
      <c r="G160">
        <v>777</v>
      </c>
      <c r="H160">
        <v>574777</v>
      </c>
      <c r="I160" t="s">
        <v>26</v>
      </c>
      <c r="J160" t="s">
        <v>26</v>
      </c>
      <c r="K160" t="s">
        <v>48</v>
      </c>
      <c r="L160" t="s">
        <v>46</v>
      </c>
      <c r="M160">
        <v>3905200</v>
      </c>
      <c r="N160">
        <v>270900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12205600</v>
      </c>
      <c r="W160">
        <v>20000</v>
      </c>
      <c r="X160">
        <v>78000</v>
      </c>
      <c r="Y160">
        <v>12107600</v>
      </c>
      <c r="Z160">
        <v>1369087</v>
      </c>
      <c r="AA160">
        <v>8029500</v>
      </c>
      <c r="AB160" s="3" t="str">
        <f t="shared" si="4"/>
        <v>4777</v>
      </c>
      <c r="AC160" s="4" t="str">
        <f t="shared" si="5"/>
        <v>Non-TIF</v>
      </c>
    </row>
    <row r="161" spans="1:29" x14ac:dyDescent="0.25">
      <c r="A161">
        <v>2024</v>
      </c>
      <c r="B161" t="s">
        <v>1029</v>
      </c>
      <c r="C161" t="s">
        <v>44</v>
      </c>
      <c r="D161">
        <v>2024</v>
      </c>
      <c r="E161" t="s">
        <v>1029</v>
      </c>
      <c r="F161">
        <v>3</v>
      </c>
      <c r="G161" t="s">
        <v>1785</v>
      </c>
      <c r="H161" t="s">
        <v>1786</v>
      </c>
      <c r="I161" t="s">
        <v>26</v>
      </c>
      <c r="J161" t="s">
        <v>26</v>
      </c>
      <c r="K161" t="s">
        <v>111</v>
      </c>
      <c r="L161" t="s">
        <v>50</v>
      </c>
      <c r="M161">
        <v>2847920</v>
      </c>
      <c r="N161">
        <v>93100</v>
      </c>
      <c r="O161">
        <v>19339518</v>
      </c>
      <c r="P161">
        <v>1623344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124921337</v>
      </c>
      <c r="W161">
        <v>92000</v>
      </c>
      <c r="X161">
        <v>461500</v>
      </c>
      <c r="Y161">
        <v>124367837</v>
      </c>
      <c r="Z161">
        <v>0</v>
      </c>
      <c r="AA161">
        <v>101017455</v>
      </c>
      <c r="AB161" s="3" t="str">
        <f t="shared" si="4"/>
        <v>3042</v>
      </c>
      <c r="AC161" s="4" t="str">
        <f t="shared" si="5"/>
        <v>Non-TIF</v>
      </c>
    </row>
    <row r="162" spans="1:29" x14ac:dyDescent="0.25">
      <c r="A162">
        <v>2024</v>
      </c>
      <c r="B162" t="s">
        <v>1029</v>
      </c>
      <c r="C162" t="s">
        <v>23</v>
      </c>
      <c r="D162">
        <v>2024</v>
      </c>
      <c r="E162" t="s">
        <v>1029</v>
      </c>
      <c r="F162">
        <v>1</v>
      </c>
      <c r="G162">
        <v>908</v>
      </c>
      <c r="H162" t="s">
        <v>51</v>
      </c>
      <c r="I162" t="s">
        <v>25</v>
      </c>
      <c r="J162" t="s">
        <v>26</v>
      </c>
      <c r="K162" t="s">
        <v>52</v>
      </c>
      <c r="L162" t="s">
        <v>50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3" t="str">
        <f t="shared" si="4"/>
        <v>1908</v>
      </c>
      <c r="AC162" s="4" t="str">
        <f t="shared" si="5"/>
        <v>TIF</v>
      </c>
    </row>
    <row r="163" spans="1:29" x14ac:dyDescent="0.25">
      <c r="A163">
        <v>2024</v>
      </c>
      <c r="B163" t="s">
        <v>1029</v>
      </c>
      <c r="C163" t="s">
        <v>23</v>
      </c>
      <c r="D163">
        <v>2024</v>
      </c>
      <c r="E163" t="s">
        <v>1029</v>
      </c>
      <c r="F163">
        <v>3</v>
      </c>
      <c r="G163">
        <v>186</v>
      </c>
      <c r="H163" t="s">
        <v>53</v>
      </c>
      <c r="I163" t="s">
        <v>25</v>
      </c>
      <c r="J163" t="s">
        <v>26</v>
      </c>
      <c r="K163" t="s">
        <v>54</v>
      </c>
      <c r="L163" t="s">
        <v>50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3" t="str">
        <f t="shared" si="4"/>
        <v>3186</v>
      </c>
      <c r="AC163" s="4" t="str">
        <f t="shared" si="5"/>
        <v>TIF</v>
      </c>
    </row>
    <row r="164" spans="1:29" x14ac:dyDescent="0.25">
      <c r="A164">
        <v>2024</v>
      </c>
      <c r="B164" t="s">
        <v>1062</v>
      </c>
      <c r="C164" t="s">
        <v>31</v>
      </c>
      <c r="D164">
        <v>2024</v>
      </c>
      <c r="E164" t="s">
        <v>1062</v>
      </c>
      <c r="F164">
        <v>6</v>
      </c>
      <c r="G164">
        <v>762</v>
      </c>
      <c r="H164" t="s">
        <v>1792</v>
      </c>
      <c r="I164" t="s">
        <v>26</v>
      </c>
      <c r="J164" t="s">
        <v>26</v>
      </c>
      <c r="K164" t="s">
        <v>56</v>
      </c>
      <c r="L164" t="s">
        <v>65</v>
      </c>
      <c r="M164">
        <v>66774440</v>
      </c>
      <c r="N164">
        <v>4618350</v>
      </c>
      <c r="O164">
        <v>10164306</v>
      </c>
      <c r="P164">
        <v>18420</v>
      </c>
      <c r="Q164">
        <v>0</v>
      </c>
      <c r="R164">
        <v>0</v>
      </c>
      <c r="S164">
        <v>0</v>
      </c>
      <c r="T164">
        <v>195808</v>
      </c>
      <c r="U164">
        <v>0</v>
      </c>
      <c r="V164">
        <v>213110408</v>
      </c>
      <c r="W164">
        <v>268000</v>
      </c>
      <c r="X164">
        <v>955500</v>
      </c>
      <c r="Y164">
        <v>211886908</v>
      </c>
      <c r="Z164">
        <v>7678408</v>
      </c>
      <c r="AA164">
        <v>131339084</v>
      </c>
      <c r="AB164" s="3" t="str">
        <f t="shared" si="4"/>
        <v>6762</v>
      </c>
      <c r="AC164" s="4" t="str">
        <f t="shared" si="5"/>
        <v>Non-TIF</v>
      </c>
    </row>
    <row r="165" spans="1:29" x14ac:dyDescent="0.25">
      <c r="A165">
        <v>2024</v>
      </c>
      <c r="B165" t="s">
        <v>1062</v>
      </c>
      <c r="C165" t="s">
        <v>31</v>
      </c>
      <c r="D165">
        <v>2024</v>
      </c>
      <c r="E165" t="s">
        <v>1062</v>
      </c>
      <c r="F165">
        <v>4</v>
      </c>
      <c r="G165">
        <v>599</v>
      </c>
      <c r="H165">
        <v>194599</v>
      </c>
      <c r="I165" t="s">
        <v>26</v>
      </c>
      <c r="J165" t="s">
        <v>26</v>
      </c>
      <c r="K165" t="s">
        <v>142</v>
      </c>
      <c r="L165" t="s">
        <v>65</v>
      </c>
      <c r="M165">
        <v>45468000</v>
      </c>
      <c r="N165">
        <v>1782660</v>
      </c>
      <c r="O165">
        <v>6779990</v>
      </c>
      <c r="P165">
        <v>872580</v>
      </c>
      <c r="Q165">
        <v>0</v>
      </c>
      <c r="R165">
        <v>0</v>
      </c>
      <c r="S165">
        <v>2526808</v>
      </c>
      <c r="T165">
        <v>74419</v>
      </c>
      <c r="U165">
        <v>0</v>
      </c>
      <c r="V165">
        <v>137266557</v>
      </c>
      <c r="W165">
        <v>220000</v>
      </c>
      <c r="X165">
        <v>604500</v>
      </c>
      <c r="Y165">
        <v>136442057</v>
      </c>
      <c r="Z165">
        <v>6642861</v>
      </c>
      <c r="AA165">
        <v>79762100</v>
      </c>
      <c r="AB165" s="3" t="str">
        <f t="shared" si="4"/>
        <v>4599</v>
      </c>
      <c r="AC165" s="4" t="str">
        <f t="shared" si="5"/>
        <v>Non-TIF</v>
      </c>
    </row>
    <row r="166" spans="1:29" x14ac:dyDescent="0.25">
      <c r="A166">
        <v>2024</v>
      </c>
      <c r="B166">
        <v>10</v>
      </c>
      <c r="C166" t="s">
        <v>44</v>
      </c>
      <c r="D166">
        <v>2024</v>
      </c>
      <c r="E166">
        <v>10</v>
      </c>
      <c r="F166">
        <v>1</v>
      </c>
      <c r="G166">
        <v>963</v>
      </c>
      <c r="H166">
        <v>101963</v>
      </c>
      <c r="I166" t="s">
        <v>26</v>
      </c>
      <c r="J166" t="s">
        <v>26</v>
      </c>
      <c r="K166" t="s">
        <v>275</v>
      </c>
      <c r="L166" t="s">
        <v>67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20610</v>
      </c>
      <c r="W166">
        <v>0</v>
      </c>
      <c r="X166">
        <v>0</v>
      </c>
      <c r="Y166">
        <v>20610</v>
      </c>
      <c r="Z166">
        <v>0</v>
      </c>
      <c r="AA166">
        <v>20610</v>
      </c>
      <c r="AB166" s="3" t="str">
        <f t="shared" si="4"/>
        <v>1963</v>
      </c>
      <c r="AC166" s="4" t="str">
        <f t="shared" si="5"/>
        <v>Non-TIF</v>
      </c>
    </row>
    <row r="167" spans="1:29" x14ac:dyDescent="0.25">
      <c r="A167">
        <v>2024</v>
      </c>
      <c r="B167">
        <v>10</v>
      </c>
      <c r="C167" t="s">
        <v>44</v>
      </c>
      <c r="D167">
        <v>2024</v>
      </c>
      <c r="E167">
        <v>10</v>
      </c>
      <c r="F167">
        <v>3</v>
      </c>
      <c r="G167">
        <v>204</v>
      </c>
      <c r="H167">
        <v>103204</v>
      </c>
      <c r="I167" t="s">
        <v>26</v>
      </c>
      <c r="J167" t="s">
        <v>26</v>
      </c>
      <c r="K167" t="s">
        <v>166</v>
      </c>
      <c r="L167" t="s">
        <v>67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13390</v>
      </c>
      <c r="W167">
        <v>0</v>
      </c>
      <c r="X167">
        <v>0</v>
      </c>
      <c r="Y167">
        <v>13390</v>
      </c>
      <c r="Z167">
        <v>0</v>
      </c>
      <c r="AA167">
        <v>13390</v>
      </c>
      <c r="AB167" s="3" t="str">
        <f t="shared" si="4"/>
        <v>3204</v>
      </c>
      <c r="AC167" s="4" t="str">
        <f t="shared" si="5"/>
        <v>Non-TIF</v>
      </c>
    </row>
    <row r="168" spans="1:29" x14ac:dyDescent="0.25">
      <c r="A168">
        <v>2024</v>
      </c>
      <c r="B168">
        <v>10</v>
      </c>
      <c r="C168" t="s">
        <v>44</v>
      </c>
      <c r="D168">
        <v>2024</v>
      </c>
      <c r="E168">
        <v>10</v>
      </c>
      <c r="F168">
        <v>4</v>
      </c>
      <c r="G168">
        <v>869</v>
      </c>
      <c r="H168">
        <v>334869</v>
      </c>
      <c r="I168" t="s">
        <v>26</v>
      </c>
      <c r="J168" t="s">
        <v>26</v>
      </c>
      <c r="K168" t="s">
        <v>70</v>
      </c>
      <c r="L168" t="s">
        <v>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3" t="str">
        <f t="shared" si="4"/>
        <v>4869</v>
      </c>
      <c r="AC168" s="4" t="str">
        <f t="shared" si="5"/>
        <v>Non-TIF</v>
      </c>
    </row>
    <row r="169" spans="1:29" x14ac:dyDescent="0.25">
      <c r="A169">
        <v>2024</v>
      </c>
      <c r="B169">
        <v>10</v>
      </c>
      <c r="C169" t="s">
        <v>23</v>
      </c>
      <c r="D169">
        <v>2024</v>
      </c>
      <c r="E169">
        <v>10</v>
      </c>
      <c r="F169">
        <v>1</v>
      </c>
      <c r="G169">
        <v>963</v>
      </c>
      <c r="H169" t="s">
        <v>1755</v>
      </c>
      <c r="I169" t="s">
        <v>25</v>
      </c>
      <c r="J169" t="s">
        <v>26</v>
      </c>
      <c r="K169" t="s">
        <v>1756</v>
      </c>
      <c r="L169" t="s">
        <v>67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5230</v>
      </c>
      <c r="W169">
        <v>0</v>
      </c>
      <c r="X169">
        <v>0</v>
      </c>
      <c r="Y169">
        <v>5230</v>
      </c>
      <c r="Z169">
        <v>0</v>
      </c>
      <c r="AA169">
        <v>5230</v>
      </c>
      <c r="AB169" s="3" t="str">
        <f t="shared" si="4"/>
        <v>1963</v>
      </c>
      <c r="AC169" s="4" t="str">
        <f t="shared" si="5"/>
        <v>TIF</v>
      </c>
    </row>
    <row r="170" spans="1:29" x14ac:dyDescent="0.25">
      <c r="A170">
        <v>2024</v>
      </c>
      <c r="B170">
        <v>10</v>
      </c>
      <c r="C170" t="s">
        <v>31</v>
      </c>
      <c r="D170">
        <v>2024</v>
      </c>
      <c r="E170">
        <v>10</v>
      </c>
      <c r="F170">
        <v>6</v>
      </c>
      <c r="G170">
        <v>660</v>
      </c>
      <c r="H170" t="s">
        <v>1783</v>
      </c>
      <c r="I170" t="s">
        <v>26</v>
      </c>
      <c r="J170" t="s">
        <v>26</v>
      </c>
      <c r="K170" t="s">
        <v>105</v>
      </c>
      <c r="L170" t="s">
        <v>67</v>
      </c>
      <c r="M170">
        <v>3076170</v>
      </c>
      <c r="N170">
        <v>106760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4202920</v>
      </c>
      <c r="W170">
        <v>0</v>
      </c>
      <c r="X170">
        <v>6500</v>
      </c>
      <c r="Y170">
        <v>4196420</v>
      </c>
      <c r="Z170">
        <v>94825</v>
      </c>
      <c r="AA170">
        <v>1019990</v>
      </c>
      <c r="AB170" s="3" t="str">
        <f t="shared" si="4"/>
        <v>6660</v>
      </c>
      <c r="AC170" s="4" t="str">
        <f t="shared" si="5"/>
        <v>Non-TIF</v>
      </c>
    </row>
    <row r="171" spans="1:29" x14ac:dyDescent="0.25">
      <c r="A171">
        <v>2024</v>
      </c>
      <c r="B171">
        <v>10</v>
      </c>
      <c r="C171" t="s">
        <v>31</v>
      </c>
      <c r="D171">
        <v>2024</v>
      </c>
      <c r="E171">
        <v>10</v>
      </c>
      <c r="F171">
        <v>4</v>
      </c>
      <c r="G171">
        <v>777</v>
      </c>
      <c r="H171">
        <v>574777</v>
      </c>
      <c r="I171" t="s">
        <v>26</v>
      </c>
      <c r="J171" t="s">
        <v>26</v>
      </c>
      <c r="K171" t="s">
        <v>48</v>
      </c>
      <c r="L171" t="s">
        <v>67</v>
      </c>
      <c r="M171">
        <v>45283980</v>
      </c>
      <c r="N171">
        <v>2736670</v>
      </c>
      <c r="O171">
        <v>336190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83875180</v>
      </c>
      <c r="W171">
        <v>88000</v>
      </c>
      <c r="X171">
        <v>253500</v>
      </c>
      <c r="Y171">
        <v>83533680</v>
      </c>
      <c r="Z171">
        <v>4990255</v>
      </c>
      <c r="AA171">
        <v>35518340</v>
      </c>
      <c r="AB171" s="3" t="str">
        <f t="shared" si="4"/>
        <v>4777</v>
      </c>
      <c r="AC171" s="4" t="str">
        <f t="shared" si="5"/>
        <v>Non-TIF</v>
      </c>
    </row>
    <row r="172" spans="1:29" x14ac:dyDescent="0.25">
      <c r="A172">
        <v>2024</v>
      </c>
      <c r="B172">
        <v>11</v>
      </c>
      <c r="C172" t="s">
        <v>31</v>
      </c>
      <c r="D172">
        <v>2024</v>
      </c>
      <c r="E172">
        <v>11</v>
      </c>
      <c r="F172">
        <v>0</v>
      </c>
      <c r="G172" t="s">
        <v>1802</v>
      </c>
      <c r="H172">
        <v>110072</v>
      </c>
      <c r="I172" t="s">
        <v>26</v>
      </c>
      <c r="J172" t="s">
        <v>26</v>
      </c>
      <c r="K172" t="s">
        <v>222</v>
      </c>
      <c r="L172" t="s">
        <v>73</v>
      </c>
      <c r="M172">
        <v>108499590</v>
      </c>
      <c r="N172">
        <v>13537340</v>
      </c>
      <c r="O172">
        <v>20680476</v>
      </c>
      <c r="P172">
        <v>21205460</v>
      </c>
      <c r="Q172">
        <v>0</v>
      </c>
      <c r="R172">
        <v>0</v>
      </c>
      <c r="S172">
        <v>4101488</v>
      </c>
      <c r="T172">
        <v>1418991</v>
      </c>
      <c r="U172">
        <v>0</v>
      </c>
      <c r="V172">
        <v>249186499</v>
      </c>
      <c r="W172">
        <v>244000</v>
      </c>
      <c r="X172">
        <v>734500</v>
      </c>
      <c r="Y172">
        <v>248207999</v>
      </c>
      <c r="Z172">
        <v>13305331</v>
      </c>
      <c r="AA172">
        <v>79743154</v>
      </c>
      <c r="AB172" s="3" t="str">
        <f t="shared" si="4"/>
        <v>0072</v>
      </c>
      <c r="AC172" s="4" t="str">
        <f t="shared" si="5"/>
        <v>Non-TIF</v>
      </c>
    </row>
    <row r="173" spans="1:29" x14ac:dyDescent="0.25">
      <c r="A173">
        <v>2024</v>
      </c>
      <c r="B173">
        <v>11</v>
      </c>
      <c r="C173" t="s">
        <v>31</v>
      </c>
      <c r="D173">
        <v>2024</v>
      </c>
      <c r="E173">
        <v>11</v>
      </c>
      <c r="F173">
        <v>4</v>
      </c>
      <c r="G173">
        <v>644</v>
      </c>
      <c r="H173">
        <v>114644</v>
      </c>
      <c r="I173" t="s">
        <v>26</v>
      </c>
      <c r="J173" t="s">
        <v>26</v>
      </c>
      <c r="K173" t="s">
        <v>223</v>
      </c>
      <c r="L173" t="s">
        <v>73</v>
      </c>
      <c r="M173">
        <v>78642730</v>
      </c>
      <c r="N173">
        <v>10673620</v>
      </c>
      <c r="O173">
        <v>7065724</v>
      </c>
      <c r="P173">
        <v>7457700</v>
      </c>
      <c r="Q173">
        <v>0</v>
      </c>
      <c r="R173">
        <v>0</v>
      </c>
      <c r="S173">
        <v>2804566</v>
      </c>
      <c r="T173">
        <v>30072399</v>
      </c>
      <c r="U173">
        <v>0</v>
      </c>
      <c r="V173">
        <v>224809014</v>
      </c>
      <c r="W173">
        <v>160000</v>
      </c>
      <c r="X173">
        <v>663000</v>
      </c>
      <c r="Y173">
        <v>223986014</v>
      </c>
      <c r="Z173">
        <v>4607349</v>
      </c>
      <c r="AA173">
        <v>88092275</v>
      </c>
      <c r="AB173" s="3" t="str">
        <f t="shared" si="4"/>
        <v>4644</v>
      </c>
      <c r="AC173" s="4" t="str">
        <f t="shared" si="5"/>
        <v>Non-TIF</v>
      </c>
    </row>
    <row r="174" spans="1:29" x14ac:dyDescent="0.25">
      <c r="A174">
        <v>2024</v>
      </c>
      <c r="B174">
        <v>12</v>
      </c>
      <c r="C174" t="s">
        <v>23</v>
      </c>
      <c r="D174">
        <v>2024</v>
      </c>
      <c r="E174">
        <v>12</v>
      </c>
      <c r="F174">
        <v>6</v>
      </c>
      <c r="G174">
        <v>840</v>
      </c>
      <c r="H174" t="s">
        <v>177</v>
      </c>
      <c r="I174" t="s">
        <v>25</v>
      </c>
      <c r="J174" t="s">
        <v>26</v>
      </c>
      <c r="K174" t="s">
        <v>178</v>
      </c>
      <c r="L174" t="s">
        <v>76</v>
      </c>
      <c r="M174">
        <v>527054</v>
      </c>
      <c r="N174">
        <v>275905</v>
      </c>
      <c r="O174">
        <v>46874050</v>
      </c>
      <c r="P174">
        <v>60741759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121408820</v>
      </c>
      <c r="W174">
        <v>12000</v>
      </c>
      <c r="X174">
        <v>26000</v>
      </c>
      <c r="Y174">
        <v>121370820</v>
      </c>
      <c r="Z174">
        <v>0</v>
      </c>
      <c r="AA174">
        <v>12990052</v>
      </c>
      <c r="AB174" s="3" t="str">
        <f t="shared" si="4"/>
        <v>6840</v>
      </c>
      <c r="AC174" s="4" t="str">
        <f t="shared" si="5"/>
        <v>TIF</v>
      </c>
    </row>
    <row r="175" spans="1:29" x14ac:dyDescent="0.25">
      <c r="A175">
        <v>2024</v>
      </c>
      <c r="B175">
        <v>12</v>
      </c>
      <c r="C175" t="s">
        <v>23</v>
      </c>
      <c r="D175">
        <v>2024</v>
      </c>
      <c r="E175">
        <v>12</v>
      </c>
      <c r="F175">
        <v>1</v>
      </c>
      <c r="G175">
        <v>791</v>
      </c>
      <c r="H175" t="s">
        <v>132</v>
      </c>
      <c r="I175" t="s">
        <v>25</v>
      </c>
      <c r="J175" t="s">
        <v>26</v>
      </c>
      <c r="K175" t="s">
        <v>133</v>
      </c>
      <c r="L175" t="s">
        <v>76</v>
      </c>
      <c r="M175">
        <v>22432</v>
      </c>
      <c r="N175">
        <v>0</v>
      </c>
      <c r="O175">
        <v>0</v>
      </c>
      <c r="P175">
        <v>6817077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7169259</v>
      </c>
      <c r="W175">
        <v>0</v>
      </c>
      <c r="X175">
        <v>0</v>
      </c>
      <c r="Y175">
        <v>7169259</v>
      </c>
      <c r="Z175">
        <v>0</v>
      </c>
      <c r="AA175">
        <v>329750</v>
      </c>
      <c r="AB175" s="3" t="str">
        <f t="shared" si="4"/>
        <v>1791</v>
      </c>
      <c r="AC175" s="4" t="str">
        <f t="shared" si="5"/>
        <v>TIF</v>
      </c>
    </row>
    <row r="176" spans="1:29" x14ac:dyDescent="0.25">
      <c r="A176">
        <v>2024</v>
      </c>
      <c r="B176">
        <v>12</v>
      </c>
      <c r="C176" t="s">
        <v>31</v>
      </c>
      <c r="D176">
        <v>2024</v>
      </c>
      <c r="E176">
        <v>12</v>
      </c>
      <c r="F176">
        <v>6</v>
      </c>
      <c r="G176">
        <v>840</v>
      </c>
      <c r="H176" t="s">
        <v>1791</v>
      </c>
      <c r="I176" t="s">
        <v>26</v>
      </c>
      <c r="J176" t="s">
        <v>26</v>
      </c>
      <c r="K176" t="s">
        <v>57</v>
      </c>
      <c r="L176" t="s">
        <v>76</v>
      </c>
      <c r="M176">
        <v>65921100</v>
      </c>
      <c r="N176">
        <v>5936930</v>
      </c>
      <c r="O176">
        <v>8125864</v>
      </c>
      <c r="P176">
        <v>1706440</v>
      </c>
      <c r="Q176">
        <v>0</v>
      </c>
      <c r="R176">
        <v>0</v>
      </c>
      <c r="S176">
        <v>2193529</v>
      </c>
      <c r="T176">
        <v>601743</v>
      </c>
      <c r="U176">
        <v>0</v>
      </c>
      <c r="V176">
        <v>255004642</v>
      </c>
      <c r="W176">
        <v>476000</v>
      </c>
      <c r="X176">
        <v>1430000</v>
      </c>
      <c r="Y176">
        <v>253098642</v>
      </c>
      <c r="Z176">
        <v>20647735</v>
      </c>
      <c r="AA176">
        <v>170519036</v>
      </c>
      <c r="AB176" s="3" t="str">
        <f t="shared" si="4"/>
        <v>6840</v>
      </c>
      <c r="AC176" s="4" t="str">
        <f t="shared" si="5"/>
        <v>Non-TIF</v>
      </c>
    </row>
    <row r="177" spans="1:29" x14ac:dyDescent="0.25">
      <c r="A177">
        <v>2024</v>
      </c>
      <c r="B177">
        <v>12</v>
      </c>
      <c r="C177" t="s">
        <v>31</v>
      </c>
      <c r="D177">
        <v>2024</v>
      </c>
      <c r="E177">
        <v>12</v>
      </c>
      <c r="F177">
        <v>0</v>
      </c>
      <c r="G177" t="s">
        <v>1803</v>
      </c>
      <c r="H177">
        <v>380009</v>
      </c>
      <c r="I177" t="s">
        <v>26</v>
      </c>
      <c r="J177" t="s">
        <v>26</v>
      </c>
      <c r="K177" t="s">
        <v>224</v>
      </c>
      <c r="L177" t="s">
        <v>76</v>
      </c>
      <c r="M177">
        <v>16615860</v>
      </c>
      <c r="N177">
        <v>957580</v>
      </c>
      <c r="O177">
        <v>0</v>
      </c>
      <c r="P177">
        <v>0</v>
      </c>
      <c r="Q177">
        <v>0</v>
      </c>
      <c r="R177">
        <v>0</v>
      </c>
      <c r="S177">
        <v>711742</v>
      </c>
      <c r="T177">
        <v>0</v>
      </c>
      <c r="U177">
        <v>0</v>
      </c>
      <c r="V177">
        <v>24041142</v>
      </c>
      <c r="W177">
        <v>24000</v>
      </c>
      <c r="X177">
        <v>78000</v>
      </c>
      <c r="Y177">
        <v>23939142</v>
      </c>
      <c r="Z177">
        <v>7859390</v>
      </c>
      <c r="AA177">
        <v>5755960</v>
      </c>
      <c r="AB177" s="3" t="str">
        <f t="shared" si="4"/>
        <v>0009</v>
      </c>
      <c r="AC177" s="4" t="str">
        <f t="shared" si="5"/>
        <v>Non-TIF</v>
      </c>
    </row>
    <row r="178" spans="1:29" x14ac:dyDescent="0.25">
      <c r="A178">
        <v>2024</v>
      </c>
      <c r="B178">
        <v>13</v>
      </c>
      <c r="C178" t="s">
        <v>31</v>
      </c>
      <c r="D178">
        <v>2024</v>
      </c>
      <c r="E178">
        <v>13</v>
      </c>
      <c r="F178">
        <v>4</v>
      </c>
      <c r="G178">
        <v>644</v>
      </c>
      <c r="H178">
        <v>114644</v>
      </c>
      <c r="I178" t="s">
        <v>26</v>
      </c>
      <c r="J178" t="s">
        <v>26</v>
      </c>
      <c r="K178" t="s">
        <v>223</v>
      </c>
      <c r="L178" t="s">
        <v>146</v>
      </c>
      <c r="M178">
        <v>19774335</v>
      </c>
      <c r="N178">
        <v>1309630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19388550</v>
      </c>
      <c r="U178">
        <v>0</v>
      </c>
      <c r="V178">
        <v>44476845</v>
      </c>
      <c r="W178">
        <v>28000</v>
      </c>
      <c r="X178">
        <v>58500</v>
      </c>
      <c r="Y178">
        <v>44390345</v>
      </c>
      <c r="Z178">
        <v>599632</v>
      </c>
      <c r="AA178">
        <v>4004330</v>
      </c>
      <c r="AB178" s="3" t="str">
        <f t="shared" si="4"/>
        <v>4644</v>
      </c>
      <c r="AC178" s="4" t="str">
        <f t="shared" si="5"/>
        <v>Non-TIF</v>
      </c>
    </row>
    <row r="179" spans="1:29" x14ac:dyDescent="0.25">
      <c r="A179">
        <v>2024</v>
      </c>
      <c r="B179">
        <v>13</v>
      </c>
      <c r="C179" t="s">
        <v>31</v>
      </c>
      <c r="D179">
        <v>2024</v>
      </c>
      <c r="E179">
        <v>13</v>
      </c>
      <c r="F179">
        <v>5</v>
      </c>
      <c r="G179">
        <v>283</v>
      </c>
      <c r="H179">
        <v>765283</v>
      </c>
      <c r="I179" t="s">
        <v>26</v>
      </c>
      <c r="J179" t="s">
        <v>26</v>
      </c>
      <c r="K179" t="s">
        <v>225</v>
      </c>
      <c r="L179" t="s">
        <v>146</v>
      </c>
      <c r="M179">
        <v>55126210</v>
      </c>
      <c r="N179">
        <v>3028850</v>
      </c>
      <c r="O179">
        <v>25294602</v>
      </c>
      <c r="P179">
        <v>8799960</v>
      </c>
      <c r="Q179">
        <v>0</v>
      </c>
      <c r="R179">
        <v>0</v>
      </c>
      <c r="S179">
        <v>1747553</v>
      </c>
      <c r="T179">
        <v>6392059</v>
      </c>
      <c r="U179">
        <v>0</v>
      </c>
      <c r="V179">
        <v>194576344</v>
      </c>
      <c r="W179">
        <v>140000</v>
      </c>
      <c r="X179">
        <v>708500</v>
      </c>
      <c r="Y179">
        <v>193727844</v>
      </c>
      <c r="Z179">
        <v>4642461</v>
      </c>
      <c r="AA179">
        <v>94187110</v>
      </c>
      <c r="AB179" s="3" t="str">
        <f t="shared" si="4"/>
        <v>5283</v>
      </c>
      <c r="AC179" s="4" t="str">
        <f t="shared" si="5"/>
        <v>Non-TIF</v>
      </c>
    </row>
    <row r="180" spans="1:29" x14ac:dyDescent="0.25">
      <c r="A180">
        <v>2024</v>
      </c>
      <c r="B180">
        <v>14</v>
      </c>
      <c r="C180" t="s">
        <v>31</v>
      </c>
      <c r="D180">
        <v>2024</v>
      </c>
      <c r="E180">
        <v>14</v>
      </c>
      <c r="F180">
        <v>3</v>
      </c>
      <c r="G180">
        <v>168</v>
      </c>
      <c r="H180">
        <v>833168</v>
      </c>
      <c r="I180" t="s">
        <v>26</v>
      </c>
      <c r="J180" t="s">
        <v>26</v>
      </c>
      <c r="K180" t="s">
        <v>90</v>
      </c>
      <c r="L180" t="s">
        <v>147</v>
      </c>
      <c r="M180">
        <v>71866620</v>
      </c>
      <c r="N180">
        <v>7983060</v>
      </c>
      <c r="O180">
        <v>17430270</v>
      </c>
      <c r="P180">
        <v>7353590</v>
      </c>
      <c r="Q180">
        <v>0</v>
      </c>
      <c r="R180">
        <v>0</v>
      </c>
      <c r="S180">
        <v>7093851</v>
      </c>
      <c r="T180">
        <v>360476</v>
      </c>
      <c r="U180">
        <v>0</v>
      </c>
      <c r="V180">
        <v>229449747</v>
      </c>
      <c r="W180">
        <v>328000</v>
      </c>
      <c r="X180">
        <v>1241500</v>
      </c>
      <c r="Y180">
        <v>227880247</v>
      </c>
      <c r="Z180">
        <v>4889542</v>
      </c>
      <c r="AA180">
        <v>117361880</v>
      </c>
      <c r="AB180" s="3" t="str">
        <f t="shared" si="4"/>
        <v>3168</v>
      </c>
      <c r="AC180" s="4" t="str">
        <f t="shared" si="5"/>
        <v>Non-TIF</v>
      </c>
    </row>
    <row r="181" spans="1:29" x14ac:dyDescent="0.25">
      <c r="A181">
        <v>2024</v>
      </c>
      <c r="B181">
        <v>15</v>
      </c>
      <c r="C181" t="s">
        <v>44</v>
      </c>
      <c r="D181">
        <v>2024</v>
      </c>
      <c r="E181">
        <v>15</v>
      </c>
      <c r="F181">
        <v>0</v>
      </c>
      <c r="G181">
        <v>914</v>
      </c>
      <c r="H181">
        <v>150914</v>
      </c>
      <c r="I181" t="s">
        <v>26</v>
      </c>
      <c r="J181" t="s">
        <v>26</v>
      </c>
      <c r="K181" t="s">
        <v>32</v>
      </c>
      <c r="L181" t="s">
        <v>151</v>
      </c>
      <c r="M181">
        <v>0</v>
      </c>
      <c r="N181">
        <v>0</v>
      </c>
      <c r="O181">
        <v>300240</v>
      </c>
      <c r="P181">
        <v>3393400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6771850</v>
      </c>
      <c r="W181">
        <v>0</v>
      </c>
      <c r="X181">
        <v>6500</v>
      </c>
      <c r="Y181">
        <v>6765350</v>
      </c>
      <c r="Z181">
        <v>0</v>
      </c>
      <c r="AA181">
        <v>3078210</v>
      </c>
      <c r="AB181" s="3" t="str">
        <f t="shared" si="4"/>
        <v>0914</v>
      </c>
      <c r="AC181" s="4" t="str">
        <f t="shared" si="5"/>
        <v>Non-TIF</v>
      </c>
    </row>
    <row r="182" spans="1:29" x14ac:dyDescent="0.25">
      <c r="A182">
        <v>2024</v>
      </c>
      <c r="B182" t="s">
        <v>1029</v>
      </c>
      <c r="C182" t="s">
        <v>23</v>
      </c>
      <c r="D182">
        <v>2024</v>
      </c>
      <c r="E182" t="s">
        <v>1029</v>
      </c>
      <c r="F182">
        <v>1</v>
      </c>
      <c r="G182">
        <v>935</v>
      </c>
      <c r="H182" t="s">
        <v>114</v>
      </c>
      <c r="I182" t="s">
        <v>25</v>
      </c>
      <c r="J182" t="s">
        <v>26</v>
      </c>
      <c r="K182" t="s">
        <v>115</v>
      </c>
      <c r="L182" t="s">
        <v>50</v>
      </c>
      <c r="M182">
        <v>0</v>
      </c>
      <c r="N182">
        <v>0</v>
      </c>
      <c r="O182">
        <v>377211</v>
      </c>
      <c r="P182">
        <v>687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12282694</v>
      </c>
      <c r="W182">
        <v>20000</v>
      </c>
      <c r="X182">
        <v>26000</v>
      </c>
      <c r="Y182">
        <v>12236694</v>
      </c>
      <c r="Z182">
        <v>0</v>
      </c>
      <c r="AA182">
        <v>11904796</v>
      </c>
      <c r="AB182" s="3" t="str">
        <f t="shared" si="4"/>
        <v>1935</v>
      </c>
      <c r="AC182" s="4" t="str">
        <f t="shared" si="5"/>
        <v>TIF</v>
      </c>
    </row>
    <row r="183" spans="1:29" x14ac:dyDescent="0.25">
      <c r="A183">
        <v>2024</v>
      </c>
      <c r="B183" t="s">
        <v>1029</v>
      </c>
      <c r="C183" t="s">
        <v>31</v>
      </c>
      <c r="D183">
        <v>2024</v>
      </c>
      <c r="E183" t="s">
        <v>1029</v>
      </c>
      <c r="F183">
        <v>1</v>
      </c>
      <c r="G183">
        <v>908</v>
      </c>
      <c r="H183" t="s">
        <v>1794</v>
      </c>
      <c r="I183" t="s">
        <v>26</v>
      </c>
      <c r="J183" t="s">
        <v>26</v>
      </c>
      <c r="K183" t="s">
        <v>49</v>
      </c>
      <c r="L183" t="s">
        <v>50</v>
      </c>
      <c r="M183">
        <v>81306600</v>
      </c>
      <c r="N183">
        <v>4138780</v>
      </c>
      <c r="O183">
        <v>22642436</v>
      </c>
      <c r="P183">
        <v>0</v>
      </c>
      <c r="Q183">
        <v>0</v>
      </c>
      <c r="R183">
        <v>0</v>
      </c>
      <c r="S183">
        <v>2923908</v>
      </c>
      <c r="T183">
        <v>81584</v>
      </c>
      <c r="U183">
        <v>0</v>
      </c>
      <c r="V183">
        <v>314963842</v>
      </c>
      <c r="W183">
        <v>444000</v>
      </c>
      <c r="X183">
        <v>1774500</v>
      </c>
      <c r="Y183">
        <v>312745342</v>
      </c>
      <c r="Z183">
        <v>59787043</v>
      </c>
      <c r="AA183">
        <v>203870534</v>
      </c>
      <c r="AB183" s="3" t="str">
        <f t="shared" si="4"/>
        <v>1908</v>
      </c>
      <c r="AC183" s="4" t="str">
        <f t="shared" si="5"/>
        <v>Non-TIF</v>
      </c>
    </row>
    <row r="184" spans="1:29" x14ac:dyDescent="0.25">
      <c r="A184">
        <v>2024</v>
      </c>
      <c r="B184" t="s">
        <v>1029</v>
      </c>
      <c r="C184" t="s">
        <v>31</v>
      </c>
      <c r="D184">
        <v>2024</v>
      </c>
      <c r="E184" t="s">
        <v>1029</v>
      </c>
      <c r="F184">
        <v>3</v>
      </c>
      <c r="G184">
        <v>186</v>
      </c>
      <c r="H184" t="s">
        <v>1784</v>
      </c>
      <c r="I184" t="s">
        <v>26</v>
      </c>
      <c r="J184" t="s">
        <v>26</v>
      </c>
      <c r="K184" t="s">
        <v>55</v>
      </c>
      <c r="L184" t="s">
        <v>50</v>
      </c>
      <c r="M184">
        <v>18531300</v>
      </c>
      <c r="N184">
        <v>1853460</v>
      </c>
      <c r="O184">
        <v>2936210</v>
      </c>
      <c r="P184">
        <v>4035040</v>
      </c>
      <c r="Q184">
        <v>0</v>
      </c>
      <c r="R184">
        <v>0</v>
      </c>
      <c r="S184">
        <v>1849611</v>
      </c>
      <c r="T184">
        <v>118432</v>
      </c>
      <c r="U184">
        <v>0</v>
      </c>
      <c r="V184">
        <v>142504863</v>
      </c>
      <c r="W184">
        <v>228000</v>
      </c>
      <c r="X184">
        <v>968500</v>
      </c>
      <c r="Y184">
        <v>141308363</v>
      </c>
      <c r="Z184">
        <v>28811122</v>
      </c>
      <c r="AA184">
        <v>113180810</v>
      </c>
      <c r="AB184" s="3" t="str">
        <f t="shared" si="4"/>
        <v>3186</v>
      </c>
      <c r="AC184" s="4" t="str">
        <f t="shared" si="5"/>
        <v>Non-TIF</v>
      </c>
    </row>
    <row r="185" spans="1:29" x14ac:dyDescent="0.25">
      <c r="A185">
        <v>2024</v>
      </c>
      <c r="B185" t="s">
        <v>1029</v>
      </c>
      <c r="C185" t="s">
        <v>31</v>
      </c>
      <c r="D185">
        <v>2024</v>
      </c>
      <c r="E185" t="s">
        <v>1029</v>
      </c>
      <c r="F185">
        <v>6</v>
      </c>
      <c r="G185">
        <v>762</v>
      </c>
      <c r="H185" t="s">
        <v>1792</v>
      </c>
      <c r="I185" t="s">
        <v>26</v>
      </c>
      <c r="J185" t="s">
        <v>26</v>
      </c>
      <c r="K185" t="s">
        <v>56</v>
      </c>
      <c r="L185" t="s">
        <v>50</v>
      </c>
      <c r="M185">
        <v>8201550</v>
      </c>
      <c r="N185">
        <v>670500</v>
      </c>
      <c r="O185">
        <v>0</v>
      </c>
      <c r="P185">
        <v>0</v>
      </c>
      <c r="Q185">
        <v>0</v>
      </c>
      <c r="R185">
        <v>0</v>
      </c>
      <c r="S185">
        <v>831797</v>
      </c>
      <c r="T185">
        <v>0</v>
      </c>
      <c r="U185">
        <v>0</v>
      </c>
      <c r="V185">
        <v>20496307</v>
      </c>
      <c r="W185">
        <v>20000</v>
      </c>
      <c r="X185">
        <v>110500</v>
      </c>
      <c r="Y185">
        <v>20365807</v>
      </c>
      <c r="Z185">
        <v>5935740</v>
      </c>
      <c r="AA185">
        <v>10792460</v>
      </c>
      <c r="AB185" s="3" t="str">
        <f t="shared" si="4"/>
        <v>6762</v>
      </c>
      <c r="AC185" s="4" t="str">
        <f t="shared" si="5"/>
        <v>Non-TIF</v>
      </c>
    </row>
    <row r="186" spans="1:29" x14ac:dyDescent="0.25">
      <c r="A186">
        <v>2024</v>
      </c>
      <c r="B186" t="s">
        <v>1029</v>
      </c>
      <c r="C186" t="s">
        <v>31</v>
      </c>
      <c r="D186">
        <v>2024</v>
      </c>
      <c r="E186" t="s">
        <v>1029</v>
      </c>
      <c r="F186">
        <v>1</v>
      </c>
      <c r="G186">
        <v>935</v>
      </c>
      <c r="H186">
        <v>861935</v>
      </c>
      <c r="I186" t="s">
        <v>26</v>
      </c>
      <c r="J186" t="s">
        <v>26</v>
      </c>
      <c r="K186" t="s">
        <v>172</v>
      </c>
      <c r="L186" t="s">
        <v>50</v>
      </c>
      <c r="M186">
        <v>74769340</v>
      </c>
      <c r="N186">
        <v>4519270</v>
      </c>
      <c r="O186">
        <v>2917120</v>
      </c>
      <c r="P186">
        <v>0</v>
      </c>
      <c r="Q186">
        <v>0</v>
      </c>
      <c r="R186">
        <v>0</v>
      </c>
      <c r="S186">
        <v>2767067</v>
      </c>
      <c r="T186">
        <v>1845676</v>
      </c>
      <c r="U186">
        <v>0</v>
      </c>
      <c r="V186">
        <v>191465853</v>
      </c>
      <c r="W186">
        <v>176000</v>
      </c>
      <c r="X186">
        <v>799500</v>
      </c>
      <c r="Y186">
        <v>190490353</v>
      </c>
      <c r="Z186">
        <v>16378457</v>
      </c>
      <c r="AA186">
        <v>104647380</v>
      </c>
      <c r="AB186" s="3" t="str">
        <f t="shared" si="4"/>
        <v>1935</v>
      </c>
      <c r="AC186" s="4" t="str">
        <f t="shared" si="5"/>
        <v>Non-TIF</v>
      </c>
    </row>
    <row r="187" spans="1:29" x14ac:dyDescent="0.25">
      <c r="A187">
        <v>2024</v>
      </c>
      <c r="B187" t="s">
        <v>1029</v>
      </c>
      <c r="C187" t="s">
        <v>31</v>
      </c>
      <c r="D187">
        <v>2024</v>
      </c>
      <c r="E187" t="s">
        <v>1029</v>
      </c>
      <c r="F187">
        <v>2</v>
      </c>
      <c r="G187">
        <v>502</v>
      </c>
      <c r="H187">
        <v>862502</v>
      </c>
      <c r="I187" t="s">
        <v>26</v>
      </c>
      <c r="J187" t="s">
        <v>26</v>
      </c>
      <c r="K187" t="s">
        <v>58</v>
      </c>
      <c r="L187" t="s">
        <v>50</v>
      </c>
      <c r="M187">
        <v>21046100</v>
      </c>
      <c r="N187">
        <v>1195460</v>
      </c>
      <c r="O187">
        <v>2916506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42798470</v>
      </c>
      <c r="W187">
        <v>28000</v>
      </c>
      <c r="X187">
        <v>136500</v>
      </c>
      <c r="Y187">
        <v>42633970</v>
      </c>
      <c r="Z187">
        <v>1832681</v>
      </c>
      <c r="AA187">
        <v>17640404</v>
      </c>
      <c r="AB187" s="3" t="str">
        <f t="shared" si="4"/>
        <v>2502</v>
      </c>
      <c r="AC187" s="4" t="str">
        <f t="shared" si="5"/>
        <v>Non-TIF</v>
      </c>
    </row>
    <row r="188" spans="1:29" x14ac:dyDescent="0.25">
      <c r="A188">
        <v>2024</v>
      </c>
      <c r="B188" t="s">
        <v>1787</v>
      </c>
      <c r="C188" t="s">
        <v>44</v>
      </c>
      <c r="D188">
        <v>2024</v>
      </c>
      <c r="E188" t="s">
        <v>1787</v>
      </c>
      <c r="F188">
        <v>3</v>
      </c>
      <c r="G188">
        <v>942</v>
      </c>
      <c r="H188" t="s">
        <v>1796</v>
      </c>
      <c r="I188" t="s">
        <v>26</v>
      </c>
      <c r="J188" t="s">
        <v>26</v>
      </c>
      <c r="K188" t="s">
        <v>59</v>
      </c>
      <c r="L188" t="s">
        <v>60</v>
      </c>
      <c r="M188">
        <v>24630</v>
      </c>
      <c r="N188">
        <v>3813</v>
      </c>
      <c r="O188">
        <v>5071071</v>
      </c>
      <c r="P188">
        <v>297604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97482340</v>
      </c>
      <c r="W188">
        <v>0</v>
      </c>
      <c r="X188">
        <v>0</v>
      </c>
      <c r="Y188">
        <v>97482340</v>
      </c>
      <c r="Z188">
        <v>0</v>
      </c>
      <c r="AA188">
        <v>92085222</v>
      </c>
      <c r="AB188" s="3" t="str">
        <f t="shared" si="4"/>
        <v>3942</v>
      </c>
      <c r="AC188" s="4" t="str">
        <f t="shared" si="5"/>
        <v>Non-TIF</v>
      </c>
    </row>
    <row r="189" spans="1:29" x14ac:dyDescent="0.25">
      <c r="A189">
        <v>2024</v>
      </c>
      <c r="B189" t="s">
        <v>1787</v>
      </c>
      <c r="C189" t="s">
        <v>44</v>
      </c>
      <c r="D189">
        <v>2024</v>
      </c>
      <c r="E189" t="s">
        <v>1787</v>
      </c>
      <c r="F189">
        <v>6</v>
      </c>
      <c r="G189">
        <v>561</v>
      </c>
      <c r="H189" t="s">
        <v>1797</v>
      </c>
      <c r="I189" t="s">
        <v>26</v>
      </c>
      <c r="J189" t="s">
        <v>26</v>
      </c>
      <c r="K189" t="s">
        <v>61</v>
      </c>
      <c r="L189" t="s">
        <v>60</v>
      </c>
      <c r="M189">
        <v>1241616</v>
      </c>
      <c r="N189">
        <v>93700</v>
      </c>
      <c r="O189">
        <v>23910302</v>
      </c>
      <c r="P189">
        <v>32696556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69729645</v>
      </c>
      <c r="W189">
        <v>16000</v>
      </c>
      <c r="X189">
        <v>26000</v>
      </c>
      <c r="Y189">
        <v>69687645</v>
      </c>
      <c r="Z189">
        <v>0</v>
      </c>
      <c r="AA189">
        <v>11787471</v>
      </c>
      <c r="AB189" s="3" t="str">
        <f t="shared" si="4"/>
        <v>6561</v>
      </c>
      <c r="AC189" s="4" t="str">
        <f t="shared" si="5"/>
        <v>Non-TIF</v>
      </c>
    </row>
    <row r="190" spans="1:29" x14ac:dyDescent="0.25">
      <c r="A190">
        <v>2024</v>
      </c>
      <c r="B190" t="s">
        <v>1787</v>
      </c>
      <c r="C190" t="s">
        <v>31</v>
      </c>
      <c r="D190">
        <v>2024</v>
      </c>
      <c r="E190" t="s">
        <v>1787</v>
      </c>
      <c r="F190">
        <v>5</v>
      </c>
      <c r="G190">
        <v>643</v>
      </c>
      <c r="H190">
        <v>855643</v>
      </c>
      <c r="I190" t="s">
        <v>26</v>
      </c>
      <c r="J190" t="s">
        <v>26</v>
      </c>
      <c r="K190" t="s">
        <v>204</v>
      </c>
      <c r="L190" t="s">
        <v>60</v>
      </c>
      <c r="M190">
        <v>15932192</v>
      </c>
      <c r="N190">
        <v>1478044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2125299</v>
      </c>
      <c r="U190">
        <v>0</v>
      </c>
      <c r="V190">
        <v>35277277</v>
      </c>
      <c r="W190">
        <v>12000</v>
      </c>
      <c r="X190">
        <v>39000</v>
      </c>
      <c r="Y190">
        <v>35226277</v>
      </c>
      <c r="Z190">
        <v>697430</v>
      </c>
      <c r="AA190">
        <v>15741742</v>
      </c>
      <c r="AB190" s="3" t="str">
        <f t="shared" si="4"/>
        <v>5643</v>
      </c>
      <c r="AC190" s="4" t="str">
        <f t="shared" si="5"/>
        <v>Non-TIF</v>
      </c>
    </row>
    <row r="191" spans="1:29" x14ac:dyDescent="0.25">
      <c r="A191">
        <v>2024</v>
      </c>
      <c r="B191" t="s">
        <v>1787</v>
      </c>
      <c r="C191" t="s">
        <v>31</v>
      </c>
      <c r="D191">
        <v>2024</v>
      </c>
      <c r="E191" t="s">
        <v>1787</v>
      </c>
      <c r="F191">
        <v>6</v>
      </c>
      <c r="G191" t="s">
        <v>1804</v>
      </c>
      <c r="H191">
        <v>946096</v>
      </c>
      <c r="I191" t="s">
        <v>26</v>
      </c>
      <c r="J191" t="s">
        <v>26</v>
      </c>
      <c r="K191" t="s">
        <v>1736</v>
      </c>
      <c r="L191" t="s">
        <v>60</v>
      </c>
      <c r="M191">
        <v>73025523</v>
      </c>
      <c r="N191">
        <v>5064787</v>
      </c>
      <c r="O191">
        <v>7355140</v>
      </c>
      <c r="P191">
        <v>15644725</v>
      </c>
      <c r="Q191">
        <v>0</v>
      </c>
      <c r="R191">
        <v>0</v>
      </c>
      <c r="S191">
        <v>0</v>
      </c>
      <c r="T191">
        <v>27866137</v>
      </c>
      <c r="U191">
        <v>15645</v>
      </c>
      <c r="V191">
        <v>187702448</v>
      </c>
      <c r="W191">
        <v>140000</v>
      </c>
      <c r="X191">
        <v>344500</v>
      </c>
      <c r="Y191">
        <v>187217948</v>
      </c>
      <c r="Z191">
        <v>20005119</v>
      </c>
      <c r="AA191">
        <v>58730491</v>
      </c>
      <c r="AB191" s="3" t="str">
        <f t="shared" si="4"/>
        <v>6096</v>
      </c>
      <c r="AC191" s="4" t="str">
        <f t="shared" si="5"/>
        <v>Non-TIF</v>
      </c>
    </row>
    <row r="192" spans="1:29" x14ac:dyDescent="0.25">
      <c r="A192">
        <v>2024</v>
      </c>
      <c r="B192" t="s">
        <v>1062</v>
      </c>
      <c r="C192" t="s">
        <v>31</v>
      </c>
      <c r="D192">
        <v>2024</v>
      </c>
      <c r="E192" t="s">
        <v>1062</v>
      </c>
      <c r="F192">
        <v>1</v>
      </c>
      <c r="G192">
        <v>719</v>
      </c>
      <c r="H192" t="s">
        <v>1790</v>
      </c>
      <c r="I192" t="s">
        <v>26</v>
      </c>
      <c r="J192" t="s">
        <v>26</v>
      </c>
      <c r="K192" t="s">
        <v>64</v>
      </c>
      <c r="L192" t="s">
        <v>65</v>
      </c>
      <c r="M192">
        <v>28927950</v>
      </c>
      <c r="N192">
        <v>1086410</v>
      </c>
      <c r="O192">
        <v>1321090</v>
      </c>
      <c r="P192">
        <v>3897610</v>
      </c>
      <c r="Q192">
        <v>0</v>
      </c>
      <c r="R192">
        <v>0</v>
      </c>
      <c r="S192">
        <v>0</v>
      </c>
      <c r="T192">
        <v>236335</v>
      </c>
      <c r="U192">
        <v>0</v>
      </c>
      <c r="V192">
        <v>306396225</v>
      </c>
      <c r="W192">
        <v>432000</v>
      </c>
      <c r="X192">
        <v>1378000</v>
      </c>
      <c r="Y192">
        <v>304586225</v>
      </c>
      <c r="Z192">
        <v>12831201</v>
      </c>
      <c r="AA192">
        <v>270926830</v>
      </c>
      <c r="AB192" s="3" t="str">
        <f t="shared" si="4"/>
        <v>1719</v>
      </c>
      <c r="AC192" s="4" t="str">
        <f t="shared" si="5"/>
        <v>Non-TIF</v>
      </c>
    </row>
    <row r="193" spans="1:29" x14ac:dyDescent="0.25">
      <c r="A193">
        <v>2024</v>
      </c>
      <c r="B193">
        <v>10</v>
      </c>
      <c r="C193" t="s">
        <v>44</v>
      </c>
      <c r="D193">
        <v>2024</v>
      </c>
      <c r="E193">
        <v>10</v>
      </c>
      <c r="F193">
        <v>3</v>
      </c>
      <c r="G193">
        <v>105</v>
      </c>
      <c r="H193">
        <v>103105</v>
      </c>
      <c r="I193" t="s">
        <v>26</v>
      </c>
      <c r="J193" t="s">
        <v>26</v>
      </c>
      <c r="K193" t="s">
        <v>66</v>
      </c>
      <c r="L193" t="s">
        <v>67</v>
      </c>
      <c r="M193">
        <v>0</v>
      </c>
      <c r="N193">
        <v>0</v>
      </c>
      <c r="O193">
        <v>39382262</v>
      </c>
      <c r="P193">
        <v>10358842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105398758</v>
      </c>
      <c r="W193">
        <v>156000</v>
      </c>
      <c r="X193">
        <v>715000</v>
      </c>
      <c r="Y193">
        <v>104527758</v>
      </c>
      <c r="Z193">
        <v>0</v>
      </c>
      <c r="AA193">
        <v>55657654</v>
      </c>
      <c r="AB193" s="3" t="str">
        <f t="shared" si="4"/>
        <v>3105</v>
      </c>
      <c r="AC193" s="4" t="str">
        <f t="shared" si="5"/>
        <v>Non-TIF</v>
      </c>
    </row>
    <row r="194" spans="1:29" x14ac:dyDescent="0.25">
      <c r="A194">
        <v>2024</v>
      </c>
      <c r="B194">
        <v>10</v>
      </c>
      <c r="C194" t="s">
        <v>23</v>
      </c>
      <c r="D194">
        <v>2024</v>
      </c>
      <c r="E194">
        <v>10</v>
      </c>
      <c r="F194">
        <v>4</v>
      </c>
      <c r="G194">
        <v>869</v>
      </c>
      <c r="H194" t="s">
        <v>68</v>
      </c>
      <c r="I194" t="s">
        <v>25</v>
      </c>
      <c r="J194" t="s">
        <v>26</v>
      </c>
      <c r="K194" t="s">
        <v>69</v>
      </c>
      <c r="L194" t="s">
        <v>67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3" t="str">
        <f t="shared" si="4"/>
        <v>4869</v>
      </c>
      <c r="AC194" s="4" t="str">
        <f t="shared" si="5"/>
        <v>TIF</v>
      </c>
    </row>
    <row r="195" spans="1:29" x14ac:dyDescent="0.25">
      <c r="A195">
        <v>2024</v>
      </c>
      <c r="B195">
        <v>10</v>
      </c>
      <c r="C195" t="s">
        <v>31</v>
      </c>
      <c r="D195">
        <v>2024</v>
      </c>
      <c r="E195">
        <v>10</v>
      </c>
      <c r="F195">
        <v>4</v>
      </c>
      <c r="G195">
        <v>869</v>
      </c>
      <c r="H195">
        <v>334869</v>
      </c>
      <c r="I195" t="s">
        <v>26</v>
      </c>
      <c r="J195" t="s">
        <v>26</v>
      </c>
      <c r="K195" t="s">
        <v>70</v>
      </c>
      <c r="L195" t="s">
        <v>67</v>
      </c>
      <c r="M195">
        <v>55219280</v>
      </c>
      <c r="N195">
        <v>4503340</v>
      </c>
      <c r="O195">
        <v>7819230</v>
      </c>
      <c r="P195">
        <v>0</v>
      </c>
      <c r="Q195">
        <v>0</v>
      </c>
      <c r="R195">
        <v>0</v>
      </c>
      <c r="S195">
        <v>0</v>
      </c>
      <c r="T195">
        <v>2635585</v>
      </c>
      <c r="U195">
        <v>0</v>
      </c>
      <c r="V195">
        <v>151207224</v>
      </c>
      <c r="W195">
        <v>288000</v>
      </c>
      <c r="X195">
        <v>962000</v>
      </c>
      <c r="Y195">
        <v>149957224</v>
      </c>
      <c r="Z195">
        <v>66808587</v>
      </c>
      <c r="AA195">
        <v>81029789</v>
      </c>
      <c r="AB195" s="3" t="str">
        <f t="shared" ref="AB195:AB258" si="6">CONCATENATE(F195,TEXT(G195,"000"))</f>
        <v>4869</v>
      </c>
      <c r="AC195" s="4" t="str">
        <f t="shared" ref="AC195:AC258" si="7">IF(C195="I","TIF","Non-TIF")</f>
        <v>Non-TIF</v>
      </c>
    </row>
    <row r="196" spans="1:29" x14ac:dyDescent="0.25">
      <c r="A196">
        <v>2024</v>
      </c>
      <c r="B196">
        <v>11</v>
      </c>
      <c r="C196" t="s">
        <v>23</v>
      </c>
      <c r="D196">
        <v>2024</v>
      </c>
      <c r="E196">
        <v>11</v>
      </c>
      <c r="F196">
        <v>6</v>
      </c>
      <c r="G196">
        <v>219</v>
      </c>
      <c r="H196" t="s">
        <v>71</v>
      </c>
      <c r="I196" t="s">
        <v>25</v>
      </c>
      <c r="J196" t="s">
        <v>26</v>
      </c>
      <c r="K196" t="s">
        <v>72</v>
      </c>
      <c r="L196" t="s">
        <v>73</v>
      </c>
      <c r="M196">
        <v>35297</v>
      </c>
      <c r="N196">
        <v>3</v>
      </c>
      <c r="O196">
        <v>29871408</v>
      </c>
      <c r="P196">
        <v>67509854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109269086</v>
      </c>
      <c r="W196">
        <v>8000</v>
      </c>
      <c r="X196">
        <v>26000</v>
      </c>
      <c r="Y196">
        <v>109235086</v>
      </c>
      <c r="Z196">
        <v>0</v>
      </c>
      <c r="AA196">
        <v>11852524</v>
      </c>
      <c r="AB196" s="3" t="str">
        <f t="shared" si="6"/>
        <v>6219</v>
      </c>
      <c r="AC196" s="4" t="str">
        <f t="shared" si="7"/>
        <v>TIF</v>
      </c>
    </row>
    <row r="197" spans="1:29" x14ac:dyDescent="0.25">
      <c r="A197">
        <v>2024</v>
      </c>
      <c r="B197">
        <v>11</v>
      </c>
      <c r="C197" t="s">
        <v>31</v>
      </c>
      <c r="D197">
        <v>2024</v>
      </c>
      <c r="E197">
        <v>11</v>
      </c>
      <c r="F197">
        <v>6</v>
      </c>
      <c r="G197">
        <v>219</v>
      </c>
      <c r="H197">
        <v>116219</v>
      </c>
      <c r="I197" t="s">
        <v>26</v>
      </c>
      <c r="J197" t="s">
        <v>26</v>
      </c>
      <c r="K197" t="s">
        <v>74</v>
      </c>
      <c r="L197" t="s">
        <v>73</v>
      </c>
      <c r="M197">
        <v>78568296</v>
      </c>
      <c r="N197">
        <v>5818330</v>
      </c>
      <c r="O197">
        <v>143402297</v>
      </c>
      <c r="P197">
        <v>18722410</v>
      </c>
      <c r="Q197">
        <v>0</v>
      </c>
      <c r="R197">
        <v>0</v>
      </c>
      <c r="S197">
        <v>2731877</v>
      </c>
      <c r="T197">
        <v>27818071</v>
      </c>
      <c r="U197">
        <v>0</v>
      </c>
      <c r="V197">
        <v>1008186076</v>
      </c>
      <c r="W197">
        <v>816000</v>
      </c>
      <c r="X197">
        <v>3653000</v>
      </c>
      <c r="Y197">
        <v>1003717076</v>
      </c>
      <c r="Z197">
        <v>41038066</v>
      </c>
      <c r="AA197">
        <v>731124795</v>
      </c>
      <c r="AB197" s="3" t="str">
        <f t="shared" si="6"/>
        <v>6219</v>
      </c>
      <c r="AC197" s="4" t="str">
        <f t="shared" si="7"/>
        <v>Non-TIF</v>
      </c>
    </row>
    <row r="198" spans="1:29" x14ac:dyDescent="0.25">
      <c r="A198">
        <v>2024</v>
      </c>
      <c r="B198">
        <v>11</v>
      </c>
      <c r="C198" t="s">
        <v>31</v>
      </c>
      <c r="D198">
        <v>2024</v>
      </c>
      <c r="E198">
        <v>11</v>
      </c>
      <c r="F198">
        <v>5</v>
      </c>
      <c r="G198">
        <v>823</v>
      </c>
      <c r="H198">
        <v>815823</v>
      </c>
      <c r="I198" t="s">
        <v>26</v>
      </c>
      <c r="J198" t="s">
        <v>26</v>
      </c>
      <c r="K198" t="s">
        <v>75</v>
      </c>
      <c r="L198" t="s">
        <v>73</v>
      </c>
      <c r="M198">
        <v>1476970</v>
      </c>
      <c r="N198">
        <v>101230</v>
      </c>
      <c r="O198">
        <v>0</v>
      </c>
      <c r="P198">
        <v>891030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3443400</v>
      </c>
      <c r="W198">
        <v>4000</v>
      </c>
      <c r="X198">
        <v>19500</v>
      </c>
      <c r="Y198">
        <v>3419900</v>
      </c>
      <c r="Z198">
        <v>2079</v>
      </c>
      <c r="AA198">
        <v>974170</v>
      </c>
      <c r="AB198" s="3" t="str">
        <f t="shared" si="6"/>
        <v>5823</v>
      </c>
      <c r="AC198" s="4" t="str">
        <f t="shared" si="7"/>
        <v>Non-TIF</v>
      </c>
    </row>
    <row r="199" spans="1:29" x14ac:dyDescent="0.25">
      <c r="A199">
        <v>2024</v>
      </c>
      <c r="B199">
        <v>12</v>
      </c>
      <c r="C199" t="s">
        <v>44</v>
      </c>
      <c r="D199">
        <v>2024</v>
      </c>
      <c r="E199">
        <v>12</v>
      </c>
      <c r="F199">
        <v>6</v>
      </c>
      <c r="G199">
        <v>840</v>
      </c>
      <c r="H199" t="s">
        <v>1791</v>
      </c>
      <c r="I199" t="s">
        <v>26</v>
      </c>
      <c r="J199" t="s">
        <v>26</v>
      </c>
      <c r="K199" t="s">
        <v>57</v>
      </c>
      <c r="L199" t="s">
        <v>76</v>
      </c>
      <c r="M199">
        <v>365296</v>
      </c>
      <c r="N199">
        <v>243715</v>
      </c>
      <c r="O199">
        <v>685730</v>
      </c>
      <c r="P199">
        <v>4812771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7014880</v>
      </c>
      <c r="W199">
        <v>0</v>
      </c>
      <c r="X199">
        <v>6500</v>
      </c>
      <c r="Y199">
        <v>7008380</v>
      </c>
      <c r="Z199">
        <v>0</v>
      </c>
      <c r="AA199">
        <v>907368</v>
      </c>
      <c r="AB199" s="3" t="str">
        <f t="shared" si="6"/>
        <v>6840</v>
      </c>
      <c r="AC199" s="4" t="str">
        <f t="shared" si="7"/>
        <v>Non-TIF</v>
      </c>
    </row>
    <row r="200" spans="1:29" x14ac:dyDescent="0.25">
      <c r="A200">
        <v>2024</v>
      </c>
      <c r="B200">
        <v>15</v>
      </c>
      <c r="C200" t="s">
        <v>31</v>
      </c>
      <c r="D200">
        <v>2024</v>
      </c>
      <c r="E200">
        <v>15</v>
      </c>
      <c r="F200">
        <v>0</v>
      </c>
      <c r="G200">
        <v>441</v>
      </c>
      <c r="H200">
        <v>780441</v>
      </c>
      <c r="I200" t="s">
        <v>26</v>
      </c>
      <c r="J200" t="s">
        <v>26</v>
      </c>
      <c r="K200" t="s">
        <v>227</v>
      </c>
      <c r="L200" t="s">
        <v>151</v>
      </c>
      <c r="M200">
        <v>4023160</v>
      </c>
      <c r="N200">
        <v>215620</v>
      </c>
      <c r="O200">
        <v>299530</v>
      </c>
      <c r="P200">
        <v>0</v>
      </c>
      <c r="Q200">
        <v>0</v>
      </c>
      <c r="R200">
        <v>0</v>
      </c>
      <c r="S200">
        <v>0</v>
      </c>
      <c r="T200">
        <v>58118</v>
      </c>
      <c r="U200">
        <v>0</v>
      </c>
      <c r="V200">
        <v>5780218</v>
      </c>
      <c r="W200">
        <v>8000</v>
      </c>
      <c r="X200">
        <v>13000</v>
      </c>
      <c r="Y200">
        <v>5759218</v>
      </c>
      <c r="Z200">
        <v>52242</v>
      </c>
      <c r="AA200">
        <v>1183790</v>
      </c>
      <c r="AB200" s="3" t="str">
        <f t="shared" si="6"/>
        <v>0441</v>
      </c>
      <c r="AC200" s="4" t="str">
        <f t="shared" si="7"/>
        <v>Non-TIF</v>
      </c>
    </row>
    <row r="201" spans="1:29" x14ac:dyDescent="0.25">
      <c r="A201">
        <v>2024</v>
      </c>
      <c r="B201">
        <v>16</v>
      </c>
      <c r="C201" t="s">
        <v>44</v>
      </c>
      <c r="D201">
        <v>2024</v>
      </c>
      <c r="E201">
        <v>16</v>
      </c>
      <c r="F201">
        <v>6</v>
      </c>
      <c r="G201">
        <v>408</v>
      </c>
      <c r="H201">
        <v>166408</v>
      </c>
      <c r="I201" t="s">
        <v>26</v>
      </c>
      <c r="J201" t="s">
        <v>26</v>
      </c>
      <c r="K201" t="s">
        <v>209</v>
      </c>
      <c r="L201" t="s">
        <v>154</v>
      </c>
      <c r="M201">
        <v>255690</v>
      </c>
      <c r="N201">
        <v>28130</v>
      </c>
      <c r="O201">
        <v>38442152</v>
      </c>
      <c r="P201">
        <v>5502830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122252583</v>
      </c>
      <c r="W201">
        <v>228000</v>
      </c>
      <c r="X201">
        <v>656500</v>
      </c>
      <c r="Y201">
        <v>121368083</v>
      </c>
      <c r="Z201">
        <v>0</v>
      </c>
      <c r="AA201">
        <v>78023781</v>
      </c>
      <c r="AB201" s="3" t="str">
        <f t="shared" si="6"/>
        <v>6408</v>
      </c>
      <c r="AC201" s="4" t="str">
        <f t="shared" si="7"/>
        <v>Non-TIF</v>
      </c>
    </row>
    <row r="202" spans="1:29" x14ac:dyDescent="0.25">
      <c r="A202">
        <v>2024</v>
      </c>
      <c r="B202">
        <v>16</v>
      </c>
      <c r="C202" t="s">
        <v>23</v>
      </c>
      <c r="D202">
        <v>2024</v>
      </c>
      <c r="E202">
        <v>16</v>
      </c>
      <c r="F202">
        <v>6</v>
      </c>
      <c r="G202">
        <v>408</v>
      </c>
      <c r="H202" t="s">
        <v>230</v>
      </c>
      <c r="I202" t="s">
        <v>25</v>
      </c>
      <c r="J202" t="s">
        <v>26</v>
      </c>
      <c r="K202" t="s">
        <v>231</v>
      </c>
      <c r="L202" t="s">
        <v>154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9371340</v>
      </c>
      <c r="W202">
        <v>0</v>
      </c>
      <c r="X202">
        <v>0</v>
      </c>
      <c r="Y202">
        <v>9371340</v>
      </c>
      <c r="Z202">
        <v>0</v>
      </c>
      <c r="AA202">
        <v>9371340</v>
      </c>
      <c r="AB202" s="3" t="str">
        <f t="shared" si="6"/>
        <v>6408</v>
      </c>
      <c r="AC202" s="4" t="str">
        <f t="shared" si="7"/>
        <v>TIF</v>
      </c>
    </row>
    <row r="203" spans="1:29" x14ac:dyDescent="0.25">
      <c r="A203">
        <v>2024</v>
      </c>
      <c r="B203">
        <v>16</v>
      </c>
      <c r="C203" t="s">
        <v>31</v>
      </c>
      <c r="D203">
        <v>2024</v>
      </c>
      <c r="E203">
        <v>16</v>
      </c>
      <c r="F203">
        <v>0</v>
      </c>
      <c r="G203">
        <v>603</v>
      </c>
      <c r="H203">
        <v>160603</v>
      </c>
      <c r="I203" t="s">
        <v>26</v>
      </c>
      <c r="J203" t="s">
        <v>26</v>
      </c>
      <c r="K203" t="s">
        <v>208</v>
      </c>
      <c r="L203" t="s">
        <v>154</v>
      </c>
      <c r="M203">
        <v>69765400</v>
      </c>
      <c r="N203">
        <v>5132470</v>
      </c>
      <c r="O203">
        <v>2906487</v>
      </c>
      <c r="P203">
        <v>13600</v>
      </c>
      <c r="Q203">
        <v>0</v>
      </c>
      <c r="R203">
        <v>0</v>
      </c>
      <c r="S203">
        <v>0</v>
      </c>
      <c r="T203">
        <v>1601230</v>
      </c>
      <c r="U203">
        <v>0</v>
      </c>
      <c r="V203">
        <v>143550810</v>
      </c>
      <c r="W203">
        <v>140000</v>
      </c>
      <c r="X203">
        <v>422500</v>
      </c>
      <c r="Y203">
        <v>142988310</v>
      </c>
      <c r="Z203">
        <v>5946134</v>
      </c>
      <c r="AA203">
        <v>64131623</v>
      </c>
      <c r="AB203" s="3" t="str">
        <f t="shared" si="6"/>
        <v>0603</v>
      </c>
      <c r="AC203" s="4" t="str">
        <f t="shared" si="7"/>
        <v>Non-TIF</v>
      </c>
    </row>
    <row r="204" spans="1:29" x14ac:dyDescent="0.25">
      <c r="A204">
        <v>2024</v>
      </c>
      <c r="B204">
        <v>16</v>
      </c>
      <c r="C204" t="s">
        <v>31</v>
      </c>
      <c r="D204">
        <v>2024</v>
      </c>
      <c r="E204">
        <v>16</v>
      </c>
      <c r="F204">
        <v>3</v>
      </c>
      <c r="G204">
        <v>691</v>
      </c>
      <c r="H204">
        <v>163691</v>
      </c>
      <c r="I204" t="s">
        <v>26</v>
      </c>
      <c r="J204" t="s">
        <v>26</v>
      </c>
      <c r="K204" t="s">
        <v>158</v>
      </c>
      <c r="L204" t="s">
        <v>154</v>
      </c>
      <c r="M204">
        <v>231025570</v>
      </c>
      <c r="N204">
        <v>10788280</v>
      </c>
      <c r="O204">
        <v>27716824</v>
      </c>
      <c r="P204">
        <v>4676821</v>
      </c>
      <c r="Q204">
        <v>0</v>
      </c>
      <c r="R204">
        <v>0</v>
      </c>
      <c r="S204">
        <v>31531042</v>
      </c>
      <c r="T204">
        <v>3356539</v>
      </c>
      <c r="U204">
        <v>0</v>
      </c>
      <c r="V204">
        <v>609082062</v>
      </c>
      <c r="W204">
        <v>912000</v>
      </c>
      <c r="X204">
        <v>2080000</v>
      </c>
      <c r="Y204">
        <v>606090062</v>
      </c>
      <c r="Z204">
        <v>37034700</v>
      </c>
      <c r="AA204">
        <v>299986986</v>
      </c>
      <c r="AB204" s="3" t="str">
        <f t="shared" si="6"/>
        <v>3691</v>
      </c>
      <c r="AC204" s="4" t="str">
        <f t="shared" si="7"/>
        <v>Non-TIF</v>
      </c>
    </row>
    <row r="205" spans="1:29" x14ac:dyDescent="0.25">
      <c r="A205">
        <v>2024</v>
      </c>
      <c r="B205">
        <v>16</v>
      </c>
      <c r="C205" t="s">
        <v>31</v>
      </c>
      <c r="D205">
        <v>2024</v>
      </c>
      <c r="E205">
        <v>16</v>
      </c>
      <c r="F205">
        <v>4</v>
      </c>
      <c r="G205">
        <v>269</v>
      </c>
      <c r="H205">
        <v>534269</v>
      </c>
      <c r="I205" t="s">
        <v>26</v>
      </c>
      <c r="J205" t="s">
        <v>26</v>
      </c>
      <c r="K205" t="s">
        <v>210</v>
      </c>
      <c r="L205" t="s">
        <v>154</v>
      </c>
      <c r="M205">
        <v>2196930</v>
      </c>
      <c r="N205">
        <v>56930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3088590</v>
      </c>
      <c r="W205">
        <v>12000</v>
      </c>
      <c r="X205">
        <v>13000</v>
      </c>
      <c r="Y205">
        <v>3063590</v>
      </c>
      <c r="Z205">
        <v>187865</v>
      </c>
      <c r="AA205">
        <v>834730</v>
      </c>
      <c r="AB205" s="3" t="str">
        <f t="shared" si="6"/>
        <v>4269</v>
      </c>
      <c r="AC205" s="4" t="str">
        <f t="shared" si="7"/>
        <v>Non-TIF</v>
      </c>
    </row>
    <row r="206" spans="1:29" x14ac:dyDescent="0.25">
      <c r="A206">
        <v>2024</v>
      </c>
      <c r="B206">
        <v>16</v>
      </c>
      <c r="C206" t="s">
        <v>31</v>
      </c>
      <c r="D206">
        <v>2024</v>
      </c>
      <c r="E206">
        <v>16</v>
      </c>
      <c r="F206">
        <v>7</v>
      </c>
      <c r="G206" t="s">
        <v>1805</v>
      </c>
      <c r="H206">
        <v>707038</v>
      </c>
      <c r="I206" t="s">
        <v>26</v>
      </c>
      <c r="J206" t="s">
        <v>26</v>
      </c>
      <c r="K206" t="s">
        <v>232</v>
      </c>
      <c r="L206" t="s">
        <v>154</v>
      </c>
      <c r="M206">
        <v>48768880</v>
      </c>
      <c r="N206">
        <v>3428590</v>
      </c>
      <c r="O206">
        <v>9256645</v>
      </c>
      <c r="P206">
        <v>6428120</v>
      </c>
      <c r="Q206">
        <v>0</v>
      </c>
      <c r="R206">
        <v>0</v>
      </c>
      <c r="S206">
        <v>0</v>
      </c>
      <c r="T206">
        <v>4633322</v>
      </c>
      <c r="U206">
        <v>0</v>
      </c>
      <c r="V206">
        <v>156590838</v>
      </c>
      <c r="W206">
        <v>116000</v>
      </c>
      <c r="X206">
        <v>364000</v>
      </c>
      <c r="Y206">
        <v>156110838</v>
      </c>
      <c r="Z206">
        <v>3552585</v>
      </c>
      <c r="AA206">
        <v>84075281</v>
      </c>
      <c r="AB206" s="3" t="str">
        <f t="shared" si="6"/>
        <v>7038</v>
      </c>
      <c r="AC206" s="4" t="str">
        <f t="shared" si="7"/>
        <v>Non-TIF</v>
      </c>
    </row>
    <row r="207" spans="1:29" x14ac:dyDescent="0.25">
      <c r="A207">
        <v>2024</v>
      </c>
      <c r="B207">
        <v>17</v>
      </c>
      <c r="C207" t="s">
        <v>23</v>
      </c>
      <c r="D207">
        <v>2024</v>
      </c>
      <c r="E207">
        <v>17</v>
      </c>
      <c r="F207">
        <v>5</v>
      </c>
      <c r="G207">
        <v>922</v>
      </c>
      <c r="H207" t="s">
        <v>306</v>
      </c>
      <c r="I207" t="s">
        <v>25</v>
      </c>
      <c r="J207" t="s">
        <v>26</v>
      </c>
      <c r="K207" t="s">
        <v>307</v>
      </c>
      <c r="L207" t="s">
        <v>162</v>
      </c>
      <c r="M207">
        <v>0</v>
      </c>
      <c r="N207">
        <v>0</v>
      </c>
      <c r="O207">
        <v>1821990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3167239</v>
      </c>
      <c r="W207">
        <v>0</v>
      </c>
      <c r="X207">
        <v>13000</v>
      </c>
      <c r="Y207">
        <v>3154239</v>
      </c>
      <c r="Z207">
        <v>0</v>
      </c>
      <c r="AA207">
        <v>1345249</v>
      </c>
      <c r="AB207" s="3" t="str">
        <f t="shared" si="6"/>
        <v>5922</v>
      </c>
      <c r="AC207" s="4" t="str">
        <f t="shared" si="7"/>
        <v>TIF</v>
      </c>
    </row>
    <row r="208" spans="1:29" x14ac:dyDescent="0.25">
      <c r="A208">
        <v>2024</v>
      </c>
      <c r="B208">
        <v>17</v>
      </c>
      <c r="C208" t="s">
        <v>31</v>
      </c>
      <c r="D208">
        <v>2024</v>
      </c>
      <c r="E208">
        <v>17</v>
      </c>
      <c r="F208">
        <v>4</v>
      </c>
      <c r="G208">
        <v>131</v>
      </c>
      <c r="H208">
        <v>174131</v>
      </c>
      <c r="I208" t="s">
        <v>26</v>
      </c>
      <c r="J208" t="s">
        <v>26</v>
      </c>
      <c r="K208" t="s">
        <v>161</v>
      </c>
      <c r="L208" t="s">
        <v>162</v>
      </c>
      <c r="M208">
        <v>75051270</v>
      </c>
      <c r="N208">
        <v>11008520</v>
      </c>
      <c r="O208">
        <v>296746902</v>
      </c>
      <c r="P208">
        <v>86433300</v>
      </c>
      <c r="Q208">
        <v>0</v>
      </c>
      <c r="R208">
        <v>0</v>
      </c>
      <c r="S208">
        <v>46080744</v>
      </c>
      <c r="T208">
        <v>1186222</v>
      </c>
      <c r="U208">
        <v>0</v>
      </c>
      <c r="V208">
        <v>2267318416</v>
      </c>
      <c r="W208">
        <v>4604000</v>
      </c>
      <c r="X208">
        <v>19480500</v>
      </c>
      <c r="Y208">
        <v>2243233916</v>
      </c>
      <c r="Z208">
        <v>254133467</v>
      </c>
      <c r="AA208">
        <v>1750811458</v>
      </c>
      <c r="AB208" s="3" t="str">
        <f t="shared" si="6"/>
        <v>4131</v>
      </c>
      <c r="AC208" s="4" t="str">
        <f t="shared" si="7"/>
        <v>Non-TIF</v>
      </c>
    </row>
    <row r="209" spans="1:29" x14ac:dyDescent="0.25">
      <c r="A209">
        <v>2024</v>
      </c>
      <c r="B209">
        <v>17</v>
      </c>
      <c r="C209" t="s">
        <v>31</v>
      </c>
      <c r="D209">
        <v>2024</v>
      </c>
      <c r="E209">
        <v>17</v>
      </c>
      <c r="F209">
        <v>5</v>
      </c>
      <c r="G209">
        <v>697</v>
      </c>
      <c r="H209">
        <v>345697</v>
      </c>
      <c r="I209" t="s">
        <v>26</v>
      </c>
      <c r="J209" t="s">
        <v>26</v>
      </c>
      <c r="K209" t="s">
        <v>313</v>
      </c>
      <c r="L209" t="s">
        <v>162</v>
      </c>
      <c r="M209">
        <v>19789400</v>
      </c>
      <c r="N209">
        <v>993820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262960</v>
      </c>
      <c r="U209">
        <v>0</v>
      </c>
      <c r="V209">
        <v>29754970</v>
      </c>
      <c r="W209">
        <v>40000</v>
      </c>
      <c r="X209">
        <v>78000</v>
      </c>
      <c r="Y209">
        <v>29636970</v>
      </c>
      <c r="Z209">
        <v>2894856</v>
      </c>
      <c r="AA209">
        <v>8708790</v>
      </c>
      <c r="AB209" s="3" t="str">
        <f t="shared" si="6"/>
        <v>5697</v>
      </c>
      <c r="AC209" s="4" t="str">
        <f t="shared" si="7"/>
        <v>Non-TIF</v>
      </c>
    </row>
    <row r="210" spans="1:29" x14ac:dyDescent="0.25">
      <c r="A210">
        <v>2024</v>
      </c>
      <c r="B210">
        <v>17</v>
      </c>
      <c r="C210" t="s">
        <v>31</v>
      </c>
      <c r="D210">
        <v>2024</v>
      </c>
      <c r="E210">
        <v>17</v>
      </c>
      <c r="F210">
        <v>5</v>
      </c>
      <c r="G210">
        <v>922</v>
      </c>
      <c r="H210">
        <v>355922</v>
      </c>
      <c r="I210" t="s">
        <v>26</v>
      </c>
      <c r="J210" t="s">
        <v>26</v>
      </c>
      <c r="K210" t="s">
        <v>163</v>
      </c>
      <c r="L210" t="s">
        <v>162</v>
      </c>
      <c r="M210">
        <v>234831880</v>
      </c>
      <c r="N210">
        <v>13945550</v>
      </c>
      <c r="O210">
        <v>22769348</v>
      </c>
      <c r="P210">
        <v>1014600</v>
      </c>
      <c r="Q210">
        <v>0</v>
      </c>
      <c r="R210">
        <v>0</v>
      </c>
      <c r="S210">
        <v>20398431</v>
      </c>
      <c r="T210">
        <v>6074597</v>
      </c>
      <c r="U210">
        <v>0</v>
      </c>
      <c r="V210">
        <v>488177978</v>
      </c>
      <c r="W210">
        <v>532000</v>
      </c>
      <c r="X210">
        <v>1514498</v>
      </c>
      <c r="Y210">
        <v>486131480</v>
      </c>
      <c r="Z210">
        <v>42395713</v>
      </c>
      <c r="AA210">
        <v>189143572</v>
      </c>
      <c r="AB210" s="3" t="str">
        <f t="shared" si="6"/>
        <v>5922</v>
      </c>
      <c r="AC210" s="4" t="str">
        <f t="shared" si="7"/>
        <v>Non-TIF</v>
      </c>
    </row>
    <row r="211" spans="1:29" x14ac:dyDescent="0.25">
      <c r="A211">
        <v>2024</v>
      </c>
      <c r="B211">
        <v>17</v>
      </c>
      <c r="C211" t="s">
        <v>31</v>
      </c>
      <c r="D211">
        <v>2024</v>
      </c>
      <c r="E211">
        <v>17</v>
      </c>
      <c r="F211">
        <v>2</v>
      </c>
      <c r="G211">
        <v>295</v>
      </c>
      <c r="H211">
        <v>952295</v>
      </c>
      <c r="I211" t="s">
        <v>26</v>
      </c>
      <c r="J211" t="s">
        <v>26</v>
      </c>
      <c r="K211" t="s">
        <v>314</v>
      </c>
      <c r="L211" t="s">
        <v>162</v>
      </c>
      <c r="M211">
        <v>13018980</v>
      </c>
      <c r="N211">
        <v>714770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26690990</v>
      </c>
      <c r="W211">
        <v>16000</v>
      </c>
      <c r="X211">
        <v>97500</v>
      </c>
      <c r="Y211">
        <v>26577490</v>
      </c>
      <c r="Z211">
        <v>1416774</v>
      </c>
      <c r="AA211">
        <v>12957240</v>
      </c>
      <c r="AB211" s="3" t="str">
        <f t="shared" si="6"/>
        <v>2295</v>
      </c>
      <c r="AC211" s="4" t="str">
        <f t="shared" si="7"/>
        <v>Non-TIF</v>
      </c>
    </row>
    <row r="212" spans="1:29" x14ac:dyDescent="0.25">
      <c r="A212">
        <v>2024</v>
      </c>
      <c r="B212">
        <v>18</v>
      </c>
      <c r="C212" t="s">
        <v>44</v>
      </c>
      <c r="D212">
        <v>2024</v>
      </c>
      <c r="E212">
        <v>18</v>
      </c>
      <c r="F212">
        <v>1</v>
      </c>
      <c r="G212">
        <v>152</v>
      </c>
      <c r="H212">
        <v>181152</v>
      </c>
      <c r="I212" t="s">
        <v>26</v>
      </c>
      <c r="J212" t="s">
        <v>26</v>
      </c>
      <c r="K212" t="s">
        <v>213</v>
      </c>
      <c r="L212" t="s">
        <v>214</v>
      </c>
      <c r="M212">
        <v>301250</v>
      </c>
      <c r="N212">
        <v>0</v>
      </c>
      <c r="O212">
        <v>17623827</v>
      </c>
      <c r="P212">
        <v>10450846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28575243</v>
      </c>
      <c r="W212">
        <v>0</v>
      </c>
      <c r="X212">
        <v>3250</v>
      </c>
      <c r="Y212">
        <v>28571993</v>
      </c>
      <c r="Z212">
        <v>0</v>
      </c>
      <c r="AA212">
        <v>199320</v>
      </c>
      <c r="AB212" s="3" t="str">
        <f t="shared" si="6"/>
        <v>1152</v>
      </c>
      <c r="AC212" s="4" t="str">
        <f t="shared" si="7"/>
        <v>Non-TIF</v>
      </c>
    </row>
    <row r="213" spans="1:29" x14ac:dyDescent="0.25">
      <c r="A213">
        <v>2024</v>
      </c>
      <c r="B213">
        <v>19</v>
      </c>
      <c r="C213" t="s">
        <v>23</v>
      </c>
      <c r="D213">
        <v>2024</v>
      </c>
      <c r="E213">
        <v>19</v>
      </c>
      <c r="F213">
        <v>4</v>
      </c>
      <c r="G213">
        <v>662</v>
      </c>
      <c r="H213" t="s">
        <v>317</v>
      </c>
      <c r="I213" t="s">
        <v>25</v>
      </c>
      <c r="J213" t="s">
        <v>26</v>
      </c>
      <c r="K213" t="s">
        <v>318</v>
      </c>
      <c r="L213" t="s">
        <v>217</v>
      </c>
      <c r="M213">
        <v>0</v>
      </c>
      <c r="N213">
        <v>0</v>
      </c>
      <c r="O213">
        <v>5909760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16304138</v>
      </c>
      <c r="W213">
        <v>0</v>
      </c>
      <c r="X213">
        <v>0</v>
      </c>
      <c r="Y213">
        <v>16304138</v>
      </c>
      <c r="Z213">
        <v>0</v>
      </c>
      <c r="AA213">
        <v>10394378</v>
      </c>
      <c r="AB213" s="3" t="str">
        <f t="shared" si="6"/>
        <v>4662</v>
      </c>
      <c r="AC213" s="4" t="str">
        <f t="shared" si="7"/>
        <v>TIF</v>
      </c>
    </row>
    <row r="214" spans="1:29" x14ac:dyDescent="0.25">
      <c r="A214">
        <v>2024</v>
      </c>
      <c r="B214">
        <v>19</v>
      </c>
      <c r="C214" t="s">
        <v>31</v>
      </c>
      <c r="D214">
        <v>2024</v>
      </c>
      <c r="E214">
        <v>19</v>
      </c>
      <c r="F214">
        <v>4</v>
      </c>
      <c r="G214">
        <v>599</v>
      </c>
      <c r="H214">
        <v>194599</v>
      </c>
      <c r="I214" t="s">
        <v>26</v>
      </c>
      <c r="J214" t="s">
        <v>26</v>
      </c>
      <c r="K214" t="s">
        <v>142</v>
      </c>
      <c r="L214" t="s">
        <v>217</v>
      </c>
      <c r="M214">
        <v>73675500</v>
      </c>
      <c r="N214">
        <v>4866400</v>
      </c>
      <c r="O214">
        <v>12255690</v>
      </c>
      <c r="P214">
        <v>2057700</v>
      </c>
      <c r="Q214">
        <v>0</v>
      </c>
      <c r="R214">
        <v>0</v>
      </c>
      <c r="S214">
        <v>2687316</v>
      </c>
      <c r="T214">
        <v>119402</v>
      </c>
      <c r="U214">
        <v>0</v>
      </c>
      <c r="V214">
        <v>262824318</v>
      </c>
      <c r="W214">
        <v>452000</v>
      </c>
      <c r="X214">
        <v>1469000</v>
      </c>
      <c r="Y214">
        <v>260903318</v>
      </c>
      <c r="Z214">
        <v>10762036</v>
      </c>
      <c r="AA214">
        <v>167162310</v>
      </c>
      <c r="AB214" s="3" t="str">
        <f t="shared" si="6"/>
        <v>4599</v>
      </c>
      <c r="AC214" s="4" t="str">
        <f t="shared" si="7"/>
        <v>Non-TIF</v>
      </c>
    </row>
    <row r="215" spans="1:29" x14ac:dyDescent="0.25">
      <c r="A215">
        <v>2024</v>
      </c>
      <c r="B215">
        <v>19</v>
      </c>
      <c r="C215" t="s">
        <v>31</v>
      </c>
      <c r="D215">
        <v>2024</v>
      </c>
      <c r="E215">
        <v>19</v>
      </c>
      <c r="F215">
        <v>1</v>
      </c>
      <c r="G215">
        <v>116</v>
      </c>
      <c r="H215">
        <v>341116</v>
      </c>
      <c r="I215" t="s">
        <v>26</v>
      </c>
      <c r="J215" t="s">
        <v>26</v>
      </c>
      <c r="K215" t="s">
        <v>319</v>
      </c>
      <c r="L215" t="s">
        <v>217</v>
      </c>
      <c r="M215">
        <v>24358500</v>
      </c>
      <c r="N215">
        <v>1920000</v>
      </c>
      <c r="O215">
        <v>407600</v>
      </c>
      <c r="P215">
        <v>0</v>
      </c>
      <c r="Q215">
        <v>0</v>
      </c>
      <c r="R215">
        <v>0</v>
      </c>
      <c r="S215">
        <v>1089974</v>
      </c>
      <c r="T215">
        <v>194060</v>
      </c>
      <c r="U215">
        <v>0</v>
      </c>
      <c r="V215">
        <v>49533534</v>
      </c>
      <c r="W215">
        <v>40000</v>
      </c>
      <c r="X215">
        <v>208000</v>
      </c>
      <c r="Y215">
        <v>49285534</v>
      </c>
      <c r="Z215">
        <v>1367474</v>
      </c>
      <c r="AA215">
        <v>21563400</v>
      </c>
      <c r="AB215" s="3" t="str">
        <f t="shared" si="6"/>
        <v>1116</v>
      </c>
      <c r="AC215" s="4" t="str">
        <f t="shared" si="7"/>
        <v>Non-TIF</v>
      </c>
    </row>
    <row r="216" spans="1:29" x14ac:dyDescent="0.25">
      <c r="A216">
        <v>2024</v>
      </c>
      <c r="B216">
        <v>20</v>
      </c>
      <c r="C216" t="s">
        <v>23</v>
      </c>
      <c r="D216">
        <v>2024</v>
      </c>
      <c r="E216">
        <v>20</v>
      </c>
      <c r="F216">
        <v>1</v>
      </c>
      <c r="G216">
        <v>211</v>
      </c>
      <c r="H216" t="s">
        <v>321</v>
      </c>
      <c r="I216" t="s">
        <v>25</v>
      </c>
      <c r="J216" t="s">
        <v>26</v>
      </c>
      <c r="K216" t="s">
        <v>322</v>
      </c>
      <c r="L216" t="s">
        <v>221</v>
      </c>
      <c r="M216">
        <v>0</v>
      </c>
      <c r="N216">
        <v>0</v>
      </c>
      <c r="O216">
        <v>12582694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17793959</v>
      </c>
      <c r="W216">
        <v>0</v>
      </c>
      <c r="X216">
        <v>0</v>
      </c>
      <c r="Y216">
        <v>17793959</v>
      </c>
      <c r="Z216">
        <v>0</v>
      </c>
      <c r="AA216">
        <v>5211265</v>
      </c>
      <c r="AB216" s="3" t="str">
        <f t="shared" si="6"/>
        <v>1211</v>
      </c>
      <c r="AC216" s="4" t="str">
        <f t="shared" si="7"/>
        <v>TIF</v>
      </c>
    </row>
    <row r="217" spans="1:29" x14ac:dyDescent="0.25">
      <c r="A217">
        <v>2024</v>
      </c>
      <c r="B217">
        <v>20</v>
      </c>
      <c r="C217" t="s">
        <v>31</v>
      </c>
      <c r="D217">
        <v>2024</v>
      </c>
      <c r="E217">
        <v>20</v>
      </c>
      <c r="F217">
        <v>1</v>
      </c>
      <c r="G217">
        <v>211</v>
      </c>
      <c r="H217">
        <v>201211</v>
      </c>
      <c r="I217" t="s">
        <v>26</v>
      </c>
      <c r="J217" t="s">
        <v>26</v>
      </c>
      <c r="K217" t="s">
        <v>220</v>
      </c>
      <c r="L217" t="s">
        <v>221</v>
      </c>
      <c r="M217">
        <v>92161550</v>
      </c>
      <c r="N217">
        <v>8324410</v>
      </c>
      <c r="O217">
        <v>68896680</v>
      </c>
      <c r="P217">
        <v>29161310</v>
      </c>
      <c r="Q217">
        <v>0</v>
      </c>
      <c r="R217">
        <v>0</v>
      </c>
      <c r="S217">
        <v>21096998</v>
      </c>
      <c r="T217">
        <v>3593972</v>
      </c>
      <c r="U217">
        <v>0</v>
      </c>
      <c r="V217">
        <v>646068400</v>
      </c>
      <c r="W217">
        <v>1132000</v>
      </c>
      <c r="X217">
        <v>3365419</v>
      </c>
      <c r="Y217">
        <v>641570981</v>
      </c>
      <c r="Z217">
        <v>46088753</v>
      </c>
      <c r="AA217">
        <v>422833480</v>
      </c>
      <c r="AB217" s="3" t="str">
        <f t="shared" si="6"/>
        <v>1211</v>
      </c>
      <c r="AC217" s="4" t="str">
        <f t="shared" si="7"/>
        <v>Non-TIF</v>
      </c>
    </row>
    <row r="218" spans="1:29" x14ac:dyDescent="0.25">
      <c r="A218">
        <v>2024</v>
      </c>
      <c r="B218">
        <v>11</v>
      </c>
      <c r="C218" t="s">
        <v>31</v>
      </c>
      <c r="D218">
        <v>2024</v>
      </c>
      <c r="E218">
        <v>11</v>
      </c>
      <c r="F218">
        <v>6</v>
      </c>
      <c r="G218" t="s">
        <v>1806</v>
      </c>
      <c r="H218">
        <v>116048</v>
      </c>
      <c r="I218" t="s">
        <v>26</v>
      </c>
      <c r="J218" t="s">
        <v>26</v>
      </c>
      <c r="K218" t="s">
        <v>216</v>
      </c>
      <c r="L218" t="s">
        <v>73</v>
      </c>
      <c r="M218">
        <v>111190620</v>
      </c>
      <c r="N218">
        <v>17889550</v>
      </c>
      <c r="O218">
        <v>12875010</v>
      </c>
      <c r="P218">
        <v>21684940</v>
      </c>
      <c r="Q218">
        <v>0</v>
      </c>
      <c r="R218">
        <v>0</v>
      </c>
      <c r="S218">
        <v>0</v>
      </c>
      <c r="T218">
        <v>875766</v>
      </c>
      <c r="U218">
        <v>0</v>
      </c>
      <c r="V218">
        <v>274002156</v>
      </c>
      <c r="W218">
        <v>313542</v>
      </c>
      <c r="X218">
        <v>889168</v>
      </c>
      <c r="Y218">
        <v>272799446</v>
      </c>
      <c r="Z218">
        <v>11989804</v>
      </c>
      <c r="AA218">
        <v>109486270</v>
      </c>
      <c r="AB218" s="3" t="str">
        <f t="shared" si="6"/>
        <v>6048</v>
      </c>
      <c r="AC218" s="4" t="str">
        <f t="shared" si="7"/>
        <v>Non-TIF</v>
      </c>
    </row>
    <row r="219" spans="1:29" x14ac:dyDescent="0.25">
      <c r="A219">
        <v>2024</v>
      </c>
      <c r="B219">
        <v>11</v>
      </c>
      <c r="C219" t="s">
        <v>31</v>
      </c>
      <c r="D219">
        <v>2024</v>
      </c>
      <c r="E219">
        <v>11</v>
      </c>
      <c r="F219">
        <v>2</v>
      </c>
      <c r="G219">
        <v>376</v>
      </c>
      <c r="H219">
        <v>472376</v>
      </c>
      <c r="I219" t="s">
        <v>26</v>
      </c>
      <c r="J219" t="s">
        <v>26</v>
      </c>
      <c r="K219" t="s">
        <v>175</v>
      </c>
      <c r="L219" t="s">
        <v>73</v>
      </c>
      <c r="M219">
        <v>1735940</v>
      </c>
      <c r="N219">
        <v>128410</v>
      </c>
      <c r="O219">
        <v>0</v>
      </c>
      <c r="P219">
        <v>2917360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5384670</v>
      </c>
      <c r="W219">
        <v>0</v>
      </c>
      <c r="X219">
        <v>0</v>
      </c>
      <c r="Y219">
        <v>5384670</v>
      </c>
      <c r="Z219">
        <v>373</v>
      </c>
      <c r="AA219">
        <v>602960</v>
      </c>
      <c r="AB219" s="3" t="str">
        <f t="shared" si="6"/>
        <v>2376</v>
      </c>
      <c r="AC219" s="4" t="str">
        <f t="shared" si="7"/>
        <v>Non-TIF</v>
      </c>
    </row>
    <row r="220" spans="1:29" x14ac:dyDescent="0.25">
      <c r="A220">
        <v>2024</v>
      </c>
      <c r="B220">
        <v>11</v>
      </c>
      <c r="C220" t="s">
        <v>31</v>
      </c>
      <c r="D220">
        <v>2024</v>
      </c>
      <c r="E220">
        <v>11</v>
      </c>
      <c r="F220">
        <v>3</v>
      </c>
      <c r="G220">
        <v>537</v>
      </c>
      <c r="H220">
        <v>763537</v>
      </c>
      <c r="I220" t="s">
        <v>26</v>
      </c>
      <c r="J220" t="s">
        <v>26</v>
      </c>
      <c r="K220" t="s">
        <v>277</v>
      </c>
      <c r="L220" t="s">
        <v>73</v>
      </c>
      <c r="M220">
        <v>44958690</v>
      </c>
      <c r="N220">
        <v>3732740</v>
      </c>
      <c r="O220">
        <v>6048553</v>
      </c>
      <c r="P220">
        <v>0</v>
      </c>
      <c r="Q220">
        <v>0</v>
      </c>
      <c r="R220">
        <v>0</v>
      </c>
      <c r="S220">
        <v>7208264</v>
      </c>
      <c r="T220">
        <v>334709</v>
      </c>
      <c r="U220">
        <v>0</v>
      </c>
      <c r="V220">
        <v>86735063</v>
      </c>
      <c r="W220">
        <v>72000</v>
      </c>
      <c r="X220">
        <v>253500</v>
      </c>
      <c r="Y220">
        <v>86409563</v>
      </c>
      <c r="Z220">
        <v>3016584</v>
      </c>
      <c r="AA220">
        <v>24452107</v>
      </c>
      <c r="AB220" s="3" t="str">
        <f t="shared" si="6"/>
        <v>3537</v>
      </c>
      <c r="AC220" s="4" t="str">
        <f t="shared" si="7"/>
        <v>Non-TIF</v>
      </c>
    </row>
    <row r="221" spans="1:29" x14ac:dyDescent="0.25">
      <c r="A221">
        <v>2024</v>
      </c>
      <c r="B221">
        <v>12</v>
      </c>
      <c r="C221" t="s">
        <v>44</v>
      </c>
      <c r="D221">
        <v>2024</v>
      </c>
      <c r="E221">
        <v>12</v>
      </c>
      <c r="F221">
        <v>0</v>
      </c>
      <c r="G221">
        <v>153</v>
      </c>
      <c r="H221">
        <v>120153</v>
      </c>
      <c r="I221" t="s">
        <v>26</v>
      </c>
      <c r="J221" t="s">
        <v>26</v>
      </c>
      <c r="K221" t="s">
        <v>176</v>
      </c>
      <c r="L221" t="s">
        <v>76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3" t="str">
        <f t="shared" si="6"/>
        <v>0153</v>
      </c>
      <c r="AC221" s="4" t="str">
        <f t="shared" si="7"/>
        <v>Non-TIF</v>
      </c>
    </row>
    <row r="222" spans="1:29" x14ac:dyDescent="0.25">
      <c r="A222">
        <v>2024</v>
      </c>
      <c r="B222">
        <v>12</v>
      </c>
      <c r="C222" t="s">
        <v>44</v>
      </c>
      <c r="D222">
        <v>2024</v>
      </c>
      <c r="E222">
        <v>12</v>
      </c>
      <c r="F222">
        <v>0</v>
      </c>
      <c r="G222">
        <v>279</v>
      </c>
      <c r="H222">
        <v>120279</v>
      </c>
      <c r="I222" t="s">
        <v>26</v>
      </c>
      <c r="J222" t="s">
        <v>26</v>
      </c>
      <c r="K222" t="s">
        <v>143</v>
      </c>
      <c r="L222" t="s">
        <v>76</v>
      </c>
      <c r="M222">
        <v>0</v>
      </c>
      <c r="N222">
        <v>0</v>
      </c>
      <c r="O222">
        <v>10131745</v>
      </c>
      <c r="P222">
        <v>32819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31622704</v>
      </c>
      <c r="W222">
        <v>48000</v>
      </c>
      <c r="X222">
        <v>175500</v>
      </c>
      <c r="Y222">
        <v>31399204</v>
      </c>
      <c r="Z222">
        <v>0</v>
      </c>
      <c r="AA222">
        <v>21458140</v>
      </c>
      <c r="AB222" s="3" t="str">
        <f t="shared" si="6"/>
        <v>0279</v>
      </c>
      <c r="AC222" s="4" t="str">
        <f t="shared" si="7"/>
        <v>Non-TIF</v>
      </c>
    </row>
    <row r="223" spans="1:29" x14ac:dyDescent="0.25">
      <c r="A223">
        <v>2024</v>
      </c>
      <c r="B223">
        <v>12</v>
      </c>
      <c r="C223" t="s">
        <v>44</v>
      </c>
      <c r="D223">
        <v>2024</v>
      </c>
      <c r="E223">
        <v>12</v>
      </c>
      <c r="F223">
        <v>1</v>
      </c>
      <c r="G223">
        <v>791</v>
      </c>
      <c r="H223">
        <v>381791</v>
      </c>
      <c r="I223" t="s">
        <v>26</v>
      </c>
      <c r="J223" t="s">
        <v>26</v>
      </c>
      <c r="K223" t="s">
        <v>145</v>
      </c>
      <c r="L223" t="s">
        <v>76</v>
      </c>
      <c r="M223">
        <v>15138</v>
      </c>
      <c r="N223">
        <v>0</v>
      </c>
      <c r="O223">
        <v>0</v>
      </c>
      <c r="P223">
        <v>4600623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4630131</v>
      </c>
      <c r="W223">
        <v>0</v>
      </c>
      <c r="X223">
        <v>0</v>
      </c>
      <c r="Y223">
        <v>4630131</v>
      </c>
      <c r="Z223">
        <v>0</v>
      </c>
      <c r="AA223">
        <v>14370</v>
      </c>
      <c r="AB223" s="3" t="str">
        <f t="shared" si="6"/>
        <v>1791</v>
      </c>
      <c r="AC223" s="4" t="str">
        <f t="shared" si="7"/>
        <v>Non-TIF</v>
      </c>
    </row>
    <row r="224" spans="1:29" x14ac:dyDescent="0.25">
      <c r="A224">
        <v>2024</v>
      </c>
      <c r="B224">
        <v>12</v>
      </c>
      <c r="C224" t="s">
        <v>31</v>
      </c>
      <c r="D224">
        <v>2024</v>
      </c>
      <c r="E224">
        <v>12</v>
      </c>
      <c r="F224">
        <v>4</v>
      </c>
      <c r="G224">
        <v>599</v>
      </c>
      <c r="H224">
        <v>194599</v>
      </c>
      <c r="I224" t="s">
        <v>26</v>
      </c>
      <c r="J224" t="s">
        <v>26</v>
      </c>
      <c r="K224" t="s">
        <v>142</v>
      </c>
      <c r="L224" t="s">
        <v>76</v>
      </c>
      <c r="M224">
        <v>27584390</v>
      </c>
      <c r="N224">
        <v>1905590</v>
      </c>
      <c r="O224">
        <v>173510</v>
      </c>
      <c r="P224">
        <v>0</v>
      </c>
      <c r="Q224">
        <v>0</v>
      </c>
      <c r="R224">
        <v>0</v>
      </c>
      <c r="S224">
        <v>0</v>
      </c>
      <c r="T224">
        <v>50147</v>
      </c>
      <c r="U224">
        <v>0</v>
      </c>
      <c r="V224">
        <v>46027547</v>
      </c>
      <c r="W224">
        <v>24000</v>
      </c>
      <c r="X224">
        <v>65000</v>
      </c>
      <c r="Y224">
        <v>45938547</v>
      </c>
      <c r="Z224">
        <v>967605</v>
      </c>
      <c r="AA224">
        <v>16313910</v>
      </c>
      <c r="AB224" s="3" t="str">
        <f t="shared" si="6"/>
        <v>4599</v>
      </c>
      <c r="AC224" s="4" t="str">
        <f t="shared" si="7"/>
        <v>Non-TIF</v>
      </c>
    </row>
    <row r="225" spans="1:29" x14ac:dyDescent="0.25">
      <c r="A225">
        <v>2024</v>
      </c>
      <c r="B225">
        <v>13</v>
      </c>
      <c r="C225" t="s">
        <v>44</v>
      </c>
      <c r="D225">
        <v>2024</v>
      </c>
      <c r="E225">
        <v>13</v>
      </c>
      <c r="F225">
        <v>6</v>
      </c>
      <c r="G225" t="s">
        <v>1801</v>
      </c>
      <c r="H225">
        <v>136091</v>
      </c>
      <c r="I225" t="s">
        <v>26</v>
      </c>
      <c r="J225" t="s">
        <v>26</v>
      </c>
      <c r="K225" t="s">
        <v>179</v>
      </c>
      <c r="L225" t="s">
        <v>146</v>
      </c>
      <c r="M225">
        <v>0</v>
      </c>
      <c r="N225">
        <v>0</v>
      </c>
      <c r="O225">
        <v>4697656</v>
      </c>
      <c r="P225">
        <v>1544480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7269879</v>
      </c>
      <c r="W225">
        <v>8000</v>
      </c>
      <c r="X225">
        <v>19500</v>
      </c>
      <c r="Y225">
        <v>7242379</v>
      </c>
      <c r="Z225">
        <v>0</v>
      </c>
      <c r="AA225">
        <v>1027743</v>
      </c>
      <c r="AB225" s="3" t="str">
        <f t="shared" si="6"/>
        <v>6091</v>
      </c>
      <c r="AC225" s="4" t="str">
        <f t="shared" si="7"/>
        <v>Non-TIF</v>
      </c>
    </row>
    <row r="226" spans="1:29" x14ac:dyDescent="0.25">
      <c r="A226">
        <v>2024</v>
      </c>
      <c r="B226">
        <v>13</v>
      </c>
      <c r="C226" t="s">
        <v>31</v>
      </c>
      <c r="D226">
        <v>2024</v>
      </c>
      <c r="E226">
        <v>13</v>
      </c>
      <c r="F226">
        <v>4</v>
      </c>
      <c r="G226" t="s">
        <v>1807</v>
      </c>
      <c r="H226">
        <v>134023</v>
      </c>
      <c r="I226" t="s">
        <v>26</v>
      </c>
      <c r="J226" t="s">
        <v>26</v>
      </c>
      <c r="K226" t="s">
        <v>283</v>
      </c>
      <c r="L226" t="s">
        <v>146</v>
      </c>
      <c r="M226">
        <v>85343320</v>
      </c>
      <c r="N226">
        <v>3752200</v>
      </c>
      <c r="O226">
        <v>27417822</v>
      </c>
      <c r="P226">
        <v>404960</v>
      </c>
      <c r="Q226">
        <v>0</v>
      </c>
      <c r="R226">
        <v>0</v>
      </c>
      <c r="S226">
        <v>4088730</v>
      </c>
      <c r="T226">
        <v>273785</v>
      </c>
      <c r="U226">
        <v>0</v>
      </c>
      <c r="V226">
        <v>314492725</v>
      </c>
      <c r="W226">
        <v>380000</v>
      </c>
      <c r="X226">
        <v>1733601</v>
      </c>
      <c r="Y226">
        <v>312379124</v>
      </c>
      <c r="Z226">
        <v>15210467</v>
      </c>
      <c r="AA226">
        <v>193211908</v>
      </c>
      <c r="AB226" s="3" t="str">
        <f t="shared" si="6"/>
        <v>4023</v>
      </c>
      <c r="AC226" s="4" t="str">
        <f t="shared" si="7"/>
        <v>Non-TIF</v>
      </c>
    </row>
    <row r="227" spans="1:29" x14ac:dyDescent="0.25">
      <c r="A227">
        <v>2024</v>
      </c>
      <c r="B227">
        <v>14</v>
      </c>
      <c r="C227" t="s">
        <v>44</v>
      </c>
      <c r="D227">
        <v>2024</v>
      </c>
      <c r="E227">
        <v>14</v>
      </c>
      <c r="F227">
        <v>1</v>
      </c>
      <c r="G227">
        <v>413</v>
      </c>
      <c r="H227">
        <v>141413</v>
      </c>
      <c r="I227" t="s">
        <v>26</v>
      </c>
      <c r="J227" t="s">
        <v>26</v>
      </c>
      <c r="K227" t="s">
        <v>94</v>
      </c>
      <c r="L227" t="s">
        <v>147</v>
      </c>
      <c r="M227">
        <v>0</v>
      </c>
      <c r="N227">
        <v>0</v>
      </c>
      <c r="O227">
        <v>5023758</v>
      </c>
      <c r="P227">
        <v>731809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9366596</v>
      </c>
      <c r="W227">
        <v>20000</v>
      </c>
      <c r="X227">
        <v>45500</v>
      </c>
      <c r="Y227">
        <v>9301096</v>
      </c>
      <c r="Z227">
        <v>0</v>
      </c>
      <c r="AA227">
        <v>3611029</v>
      </c>
      <c r="AB227" s="3" t="str">
        <f t="shared" si="6"/>
        <v>1413</v>
      </c>
      <c r="AC227" s="4" t="str">
        <f t="shared" si="7"/>
        <v>Non-TIF</v>
      </c>
    </row>
    <row r="228" spans="1:29" x14ac:dyDescent="0.25">
      <c r="A228">
        <v>2024</v>
      </c>
      <c r="B228">
        <v>14</v>
      </c>
      <c r="C228" t="s">
        <v>44</v>
      </c>
      <c r="D228">
        <v>2024</v>
      </c>
      <c r="E228">
        <v>14</v>
      </c>
      <c r="F228">
        <v>2</v>
      </c>
      <c r="G228">
        <v>520</v>
      </c>
      <c r="H228">
        <v>142520</v>
      </c>
      <c r="I228" t="s">
        <v>26</v>
      </c>
      <c r="J228" t="s">
        <v>26</v>
      </c>
      <c r="K228" t="s">
        <v>180</v>
      </c>
      <c r="L228" t="s">
        <v>147</v>
      </c>
      <c r="M228">
        <v>0</v>
      </c>
      <c r="N228">
        <v>0</v>
      </c>
      <c r="O228">
        <v>4036605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6740365</v>
      </c>
      <c r="W228">
        <v>16000</v>
      </c>
      <c r="X228">
        <v>19500</v>
      </c>
      <c r="Y228">
        <v>6704865</v>
      </c>
      <c r="Z228">
        <v>0</v>
      </c>
      <c r="AA228">
        <v>2703760</v>
      </c>
      <c r="AB228" s="3" t="str">
        <f t="shared" si="6"/>
        <v>2520</v>
      </c>
      <c r="AC228" s="4" t="str">
        <f t="shared" si="7"/>
        <v>Non-TIF</v>
      </c>
    </row>
    <row r="229" spans="1:29" x14ac:dyDescent="0.25">
      <c r="A229">
        <v>2024</v>
      </c>
      <c r="B229">
        <v>14</v>
      </c>
      <c r="C229" t="s">
        <v>23</v>
      </c>
      <c r="D229">
        <v>2024</v>
      </c>
      <c r="E229">
        <v>14</v>
      </c>
      <c r="F229">
        <v>2</v>
      </c>
      <c r="G229">
        <v>520</v>
      </c>
      <c r="H229" t="s">
        <v>183</v>
      </c>
      <c r="I229" t="s">
        <v>25</v>
      </c>
      <c r="J229" t="s">
        <v>26</v>
      </c>
      <c r="K229" t="s">
        <v>184</v>
      </c>
      <c r="L229" t="s">
        <v>147</v>
      </c>
      <c r="M229">
        <v>0</v>
      </c>
      <c r="N229">
        <v>0</v>
      </c>
      <c r="O229">
        <v>2025895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9645945</v>
      </c>
      <c r="W229">
        <v>4000</v>
      </c>
      <c r="X229">
        <v>26000</v>
      </c>
      <c r="Y229">
        <v>9615945</v>
      </c>
      <c r="Z229">
        <v>0</v>
      </c>
      <c r="AA229">
        <v>7620050</v>
      </c>
      <c r="AB229" s="3" t="str">
        <f t="shared" si="6"/>
        <v>2520</v>
      </c>
      <c r="AC229" s="4" t="str">
        <f t="shared" si="7"/>
        <v>TIF</v>
      </c>
    </row>
    <row r="230" spans="1:29" x14ac:dyDescent="0.25">
      <c r="A230">
        <v>2024</v>
      </c>
      <c r="B230">
        <v>14</v>
      </c>
      <c r="C230" t="s">
        <v>31</v>
      </c>
      <c r="D230">
        <v>2024</v>
      </c>
      <c r="E230">
        <v>14</v>
      </c>
      <c r="F230">
        <v>6</v>
      </c>
      <c r="G230" t="s">
        <v>1801</v>
      </c>
      <c r="H230">
        <v>136091</v>
      </c>
      <c r="I230" t="s">
        <v>26</v>
      </c>
      <c r="J230" t="s">
        <v>26</v>
      </c>
      <c r="K230" t="s">
        <v>179</v>
      </c>
      <c r="L230" t="s">
        <v>147</v>
      </c>
      <c r="M230">
        <v>27252650</v>
      </c>
      <c r="N230">
        <v>1546790</v>
      </c>
      <c r="O230">
        <v>2074290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43364860</v>
      </c>
      <c r="W230">
        <v>32000</v>
      </c>
      <c r="X230">
        <v>110500</v>
      </c>
      <c r="Y230">
        <v>43222360</v>
      </c>
      <c r="Z230">
        <v>1585235</v>
      </c>
      <c r="AA230">
        <v>12491130</v>
      </c>
      <c r="AB230" s="3" t="str">
        <f t="shared" si="6"/>
        <v>6091</v>
      </c>
      <c r="AC230" s="4" t="str">
        <f t="shared" si="7"/>
        <v>Non-TIF</v>
      </c>
    </row>
    <row r="231" spans="1:29" x14ac:dyDescent="0.25">
      <c r="A231">
        <v>2024</v>
      </c>
      <c r="B231">
        <v>14</v>
      </c>
      <c r="C231" t="s">
        <v>31</v>
      </c>
      <c r="D231">
        <v>2024</v>
      </c>
      <c r="E231">
        <v>14</v>
      </c>
      <c r="F231">
        <v>0</v>
      </c>
      <c r="G231">
        <v>999</v>
      </c>
      <c r="H231">
        <v>140999</v>
      </c>
      <c r="I231" t="s">
        <v>26</v>
      </c>
      <c r="J231" t="s">
        <v>26</v>
      </c>
      <c r="K231" t="s">
        <v>185</v>
      </c>
      <c r="L231" t="s">
        <v>147</v>
      </c>
      <c r="M231">
        <v>324246450</v>
      </c>
      <c r="N231">
        <v>44289590</v>
      </c>
      <c r="O231">
        <v>165475360</v>
      </c>
      <c r="P231">
        <v>151683880</v>
      </c>
      <c r="Q231">
        <v>0</v>
      </c>
      <c r="R231">
        <v>0</v>
      </c>
      <c r="S231">
        <v>30518682</v>
      </c>
      <c r="T231">
        <v>730047</v>
      </c>
      <c r="U231">
        <v>0</v>
      </c>
      <c r="V231">
        <v>1831829209</v>
      </c>
      <c r="W231">
        <v>1998730</v>
      </c>
      <c r="X231">
        <v>9755893</v>
      </c>
      <c r="Y231">
        <v>1820074586</v>
      </c>
      <c r="Z231">
        <v>66861400</v>
      </c>
      <c r="AA231">
        <v>1114885200</v>
      </c>
      <c r="AB231" s="3" t="str">
        <f t="shared" si="6"/>
        <v>0999</v>
      </c>
      <c r="AC231" s="4" t="str">
        <f t="shared" si="7"/>
        <v>Non-TIF</v>
      </c>
    </row>
    <row r="232" spans="1:29" x14ac:dyDescent="0.25">
      <c r="A232">
        <v>2024</v>
      </c>
      <c r="B232">
        <v>15</v>
      </c>
      <c r="C232" t="s">
        <v>44</v>
      </c>
      <c r="D232">
        <v>2024</v>
      </c>
      <c r="E232">
        <v>15</v>
      </c>
      <c r="F232">
        <v>2</v>
      </c>
      <c r="G232">
        <v>718</v>
      </c>
      <c r="H232">
        <v>152718</v>
      </c>
      <c r="I232" t="s">
        <v>26</v>
      </c>
      <c r="J232" t="s">
        <v>26</v>
      </c>
      <c r="K232" t="s">
        <v>36</v>
      </c>
      <c r="L232" t="s">
        <v>151</v>
      </c>
      <c r="M232">
        <v>0</v>
      </c>
      <c r="N232">
        <v>0</v>
      </c>
      <c r="O232">
        <v>417317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417317</v>
      </c>
      <c r="W232">
        <v>0</v>
      </c>
      <c r="X232">
        <v>0</v>
      </c>
      <c r="Y232">
        <v>417317</v>
      </c>
      <c r="Z232">
        <v>0</v>
      </c>
      <c r="AA232">
        <v>0</v>
      </c>
      <c r="AB232" s="3" t="str">
        <f t="shared" si="6"/>
        <v>2718</v>
      </c>
      <c r="AC232" s="4" t="str">
        <f t="shared" si="7"/>
        <v>Non-TIF</v>
      </c>
    </row>
    <row r="233" spans="1:29" x14ac:dyDescent="0.25">
      <c r="A233">
        <v>2024</v>
      </c>
      <c r="B233">
        <v>15</v>
      </c>
      <c r="C233" t="s">
        <v>31</v>
      </c>
      <c r="D233">
        <v>2024</v>
      </c>
      <c r="E233">
        <v>15</v>
      </c>
      <c r="F233">
        <v>0</v>
      </c>
      <c r="G233">
        <v>914</v>
      </c>
      <c r="H233">
        <v>150914</v>
      </c>
      <c r="I233" t="s">
        <v>26</v>
      </c>
      <c r="J233" t="s">
        <v>26</v>
      </c>
      <c r="K233" t="s">
        <v>32</v>
      </c>
      <c r="L233" t="s">
        <v>151</v>
      </c>
      <c r="M233">
        <v>275098620</v>
      </c>
      <c r="N233">
        <v>12241760</v>
      </c>
      <c r="O233">
        <v>23158722</v>
      </c>
      <c r="P233">
        <v>142965480</v>
      </c>
      <c r="Q233">
        <v>0</v>
      </c>
      <c r="R233">
        <v>0</v>
      </c>
      <c r="S233">
        <v>2870879</v>
      </c>
      <c r="T233">
        <v>5194973</v>
      </c>
      <c r="U233">
        <v>0</v>
      </c>
      <c r="V233">
        <v>652768442</v>
      </c>
      <c r="W233">
        <v>524000</v>
      </c>
      <c r="X233">
        <v>1800500</v>
      </c>
      <c r="Y233">
        <v>650443942</v>
      </c>
      <c r="Z233">
        <v>56213146</v>
      </c>
      <c r="AA233">
        <v>191238008</v>
      </c>
      <c r="AB233" s="3" t="str">
        <f t="shared" si="6"/>
        <v>0914</v>
      </c>
      <c r="AC233" s="4" t="str">
        <f t="shared" si="7"/>
        <v>Non-TIF</v>
      </c>
    </row>
    <row r="234" spans="1:29" x14ac:dyDescent="0.25">
      <c r="A234">
        <v>2024</v>
      </c>
      <c r="B234">
        <v>16</v>
      </c>
      <c r="C234" t="s">
        <v>44</v>
      </c>
      <c r="D234">
        <v>2024</v>
      </c>
      <c r="E234">
        <v>16</v>
      </c>
      <c r="F234">
        <v>1</v>
      </c>
      <c r="G234">
        <v>926</v>
      </c>
      <c r="H234">
        <v>161926</v>
      </c>
      <c r="I234" t="s">
        <v>26</v>
      </c>
      <c r="J234" t="s">
        <v>26</v>
      </c>
      <c r="K234" t="s">
        <v>157</v>
      </c>
      <c r="L234" t="s">
        <v>154</v>
      </c>
      <c r="M234">
        <v>38700</v>
      </c>
      <c r="N234">
        <v>0</v>
      </c>
      <c r="O234">
        <v>10613570</v>
      </c>
      <c r="P234">
        <v>15040421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28716361</v>
      </c>
      <c r="W234">
        <v>4000</v>
      </c>
      <c r="X234">
        <v>6500</v>
      </c>
      <c r="Y234">
        <v>28705861</v>
      </c>
      <c r="Z234">
        <v>0</v>
      </c>
      <c r="AA234">
        <v>3023670</v>
      </c>
      <c r="AB234" s="3" t="str">
        <f t="shared" si="6"/>
        <v>1926</v>
      </c>
      <c r="AC234" s="4" t="str">
        <f t="shared" si="7"/>
        <v>Non-TIF</v>
      </c>
    </row>
    <row r="235" spans="1:29" x14ac:dyDescent="0.25">
      <c r="A235">
        <v>2024</v>
      </c>
      <c r="B235">
        <v>16</v>
      </c>
      <c r="C235" t="s">
        <v>44</v>
      </c>
      <c r="D235">
        <v>2024</v>
      </c>
      <c r="E235">
        <v>16</v>
      </c>
      <c r="F235">
        <v>3</v>
      </c>
      <c r="G235">
        <v>691</v>
      </c>
      <c r="H235">
        <v>163691</v>
      </c>
      <c r="I235" t="s">
        <v>26</v>
      </c>
      <c r="J235" t="s">
        <v>26</v>
      </c>
      <c r="K235" t="s">
        <v>158</v>
      </c>
      <c r="L235" t="s">
        <v>154</v>
      </c>
      <c r="M235">
        <v>327850</v>
      </c>
      <c r="N235">
        <v>233490</v>
      </c>
      <c r="O235">
        <v>6390987</v>
      </c>
      <c r="P235">
        <v>2175500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68499020</v>
      </c>
      <c r="W235">
        <v>152000</v>
      </c>
      <c r="X235">
        <v>396500</v>
      </c>
      <c r="Y235">
        <v>67950520</v>
      </c>
      <c r="Z235">
        <v>0</v>
      </c>
      <c r="AA235">
        <v>59371193</v>
      </c>
      <c r="AB235" s="3" t="str">
        <f t="shared" si="6"/>
        <v>3691</v>
      </c>
      <c r="AC235" s="4" t="str">
        <f t="shared" si="7"/>
        <v>Non-TIF</v>
      </c>
    </row>
    <row r="236" spans="1:29" x14ac:dyDescent="0.25">
      <c r="A236">
        <v>2024</v>
      </c>
      <c r="B236">
        <v>16</v>
      </c>
      <c r="C236" t="s">
        <v>44</v>
      </c>
      <c r="D236">
        <v>2024</v>
      </c>
      <c r="E236">
        <v>16</v>
      </c>
      <c r="F236">
        <v>6</v>
      </c>
      <c r="G236">
        <v>930</v>
      </c>
      <c r="H236">
        <v>166930</v>
      </c>
      <c r="I236" t="s">
        <v>26</v>
      </c>
      <c r="J236" t="s">
        <v>26</v>
      </c>
      <c r="K236" t="s">
        <v>159</v>
      </c>
      <c r="L236" t="s">
        <v>154</v>
      </c>
      <c r="M236">
        <v>175820</v>
      </c>
      <c r="N236">
        <v>55240</v>
      </c>
      <c r="O236">
        <v>16608720</v>
      </c>
      <c r="P236">
        <v>17215450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85319621</v>
      </c>
      <c r="W236">
        <v>36000</v>
      </c>
      <c r="X236">
        <v>195000</v>
      </c>
      <c r="Y236">
        <v>85088621</v>
      </c>
      <c r="Z236">
        <v>0</v>
      </c>
      <c r="AA236">
        <v>51264391</v>
      </c>
      <c r="AB236" s="3" t="str">
        <f t="shared" si="6"/>
        <v>6930</v>
      </c>
      <c r="AC236" s="4" t="str">
        <f t="shared" si="7"/>
        <v>Non-TIF</v>
      </c>
    </row>
    <row r="237" spans="1:29" x14ac:dyDescent="0.25">
      <c r="A237">
        <v>2024</v>
      </c>
      <c r="B237">
        <v>16</v>
      </c>
      <c r="C237" t="s">
        <v>23</v>
      </c>
      <c r="D237">
        <v>2024</v>
      </c>
      <c r="E237">
        <v>16</v>
      </c>
      <c r="F237">
        <v>3</v>
      </c>
      <c r="G237">
        <v>691</v>
      </c>
      <c r="H237" t="s">
        <v>228</v>
      </c>
      <c r="I237" t="s">
        <v>25</v>
      </c>
      <c r="J237" t="s">
        <v>26</v>
      </c>
      <c r="K237" t="s">
        <v>229</v>
      </c>
      <c r="L237" t="s">
        <v>154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s="3" t="str">
        <f t="shared" si="6"/>
        <v>3691</v>
      </c>
      <c r="AC237" s="4" t="str">
        <f t="shared" si="7"/>
        <v>TIF</v>
      </c>
    </row>
    <row r="238" spans="1:29" x14ac:dyDescent="0.25">
      <c r="A238">
        <v>2024</v>
      </c>
      <c r="B238">
        <v>16</v>
      </c>
      <c r="C238" t="s">
        <v>31</v>
      </c>
      <c r="D238">
        <v>2024</v>
      </c>
      <c r="E238">
        <v>16</v>
      </c>
      <c r="F238">
        <v>6</v>
      </c>
      <c r="G238">
        <v>408</v>
      </c>
      <c r="H238">
        <v>166408</v>
      </c>
      <c r="I238" t="s">
        <v>26</v>
      </c>
      <c r="J238" t="s">
        <v>26</v>
      </c>
      <c r="K238" t="s">
        <v>209</v>
      </c>
      <c r="L238" t="s">
        <v>154</v>
      </c>
      <c r="M238">
        <v>146077210</v>
      </c>
      <c r="N238">
        <v>9449800</v>
      </c>
      <c r="O238">
        <v>10944919</v>
      </c>
      <c r="P238">
        <v>7394450</v>
      </c>
      <c r="Q238">
        <v>0</v>
      </c>
      <c r="R238">
        <v>0</v>
      </c>
      <c r="S238">
        <v>0</v>
      </c>
      <c r="T238">
        <v>3228375</v>
      </c>
      <c r="U238">
        <v>0</v>
      </c>
      <c r="V238">
        <v>559169435</v>
      </c>
      <c r="W238">
        <v>772000</v>
      </c>
      <c r="X238">
        <v>2223000</v>
      </c>
      <c r="Y238">
        <v>556174435</v>
      </c>
      <c r="Z238">
        <v>18991468</v>
      </c>
      <c r="AA238">
        <v>382074681</v>
      </c>
      <c r="AB238" s="3" t="str">
        <f t="shared" si="6"/>
        <v>6408</v>
      </c>
      <c r="AC238" s="4" t="str">
        <f t="shared" si="7"/>
        <v>Non-TIF</v>
      </c>
    </row>
    <row r="239" spans="1:29" x14ac:dyDescent="0.25">
      <c r="A239">
        <v>2024</v>
      </c>
      <c r="B239">
        <v>16</v>
      </c>
      <c r="C239" t="s">
        <v>31</v>
      </c>
      <c r="D239">
        <v>2024</v>
      </c>
      <c r="E239">
        <v>16</v>
      </c>
      <c r="F239">
        <v>3</v>
      </c>
      <c r="G239">
        <v>744</v>
      </c>
      <c r="H239">
        <v>573744</v>
      </c>
      <c r="I239" t="s">
        <v>26</v>
      </c>
      <c r="J239" t="s">
        <v>26</v>
      </c>
      <c r="K239" t="s">
        <v>211</v>
      </c>
      <c r="L239" t="s">
        <v>154</v>
      </c>
      <c r="M239">
        <v>22157880</v>
      </c>
      <c r="N239">
        <v>1351100</v>
      </c>
      <c r="O239">
        <v>0</v>
      </c>
      <c r="P239">
        <v>0</v>
      </c>
      <c r="Q239">
        <v>0</v>
      </c>
      <c r="R239">
        <v>0</v>
      </c>
      <c r="S239">
        <v>2806999</v>
      </c>
      <c r="T239">
        <v>96043</v>
      </c>
      <c r="U239">
        <v>0</v>
      </c>
      <c r="V239">
        <v>105723042</v>
      </c>
      <c r="W239">
        <v>100000</v>
      </c>
      <c r="X239">
        <v>273000</v>
      </c>
      <c r="Y239">
        <v>105350042</v>
      </c>
      <c r="Z239">
        <v>3257241</v>
      </c>
      <c r="AA239">
        <v>79311020</v>
      </c>
      <c r="AB239" s="3" t="str">
        <f t="shared" si="6"/>
        <v>3744</v>
      </c>
      <c r="AC239" s="4" t="str">
        <f t="shared" si="7"/>
        <v>Non-TIF</v>
      </c>
    </row>
    <row r="240" spans="1:29" x14ac:dyDescent="0.25">
      <c r="A240">
        <v>2024</v>
      </c>
      <c r="B240">
        <v>17</v>
      </c>
      <c r="C240" t="s">
        <v>23</v>
      </c>
      <c r="D240">
        <v>2024</v>
      </c>
      <c r="E240">
        <v>17</v>
      </c>
      <c r="F240">
        <v>4</v>
      </c>
      <c r="G240">
        <v>772</v>
      </c>
      <c r="H240" t="s">
        <v>310</v>
      </c>
      <c r="I240" t="s">
        <v>25</v>
      </c>
      <c r="J240" t="s">
        <v>26</v>
      </c>
      <c r="K240" t="s">
        <v>311</v>
      </c>
      <c r="L240" t="s">
        <v>162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3" t="str">
        <f t="shared" si="6"/>
        <v>4772</v>
      </c>
      <c r="AC240" s="4" t="str">
        <f t="shared" si="7"/>
        <v>TIF</v>
      </c>
    </row>
    <row r="241" spans="1:29" x14ac:dyDescent="0.25">
      <c r="A241">
        <v>2024</v>
      </c>
      <c r="B241">
        <v>17</v>
      </c>
      <c r="C241" t="s">
        <v>31</v>
      </c>
      <c r="D241">
        <v>2024</v>
      </c>
      <c r="E241">
        <v>17</v>
      </c>
      <c r="F241">
        <v>2</v>
      </c>
      <c r="G241">
        <v>403</v>
      </c>
      <c r="H241">
        <v>412403</v>
      </c>
      <c r="I241" t="s">
        <v>26</v>
      </c>
      <c r="J241" t="s">
        <v>26</v>
      </c>
      <c r="K241" t="s">
        <v>212</v>
      </c>
      <c r="L241" t="s">
        <v>162</v>
      </c>
      <c r="M241">
        <v>69331200</v>
      </c>
      <c r="N241">
        <v>3276140</v>
      </c>
      <c r="O241">
        <v>17806925</v>
      </c>
      <c r="P241">
        <v>10184020</v>
      </c>
      <c r="Q241">
        <v>0</v>
      </c>
      <c r="R241">
        <v>0</v>
      </c>
      <c r="S241">
        <v>1271107</v>
      </c>
      <c r="T241">
        <v>5405478</v>
      </c>
      <c r="U241">
        <v>0</v>
      </c>
      <c r="V241">
        <v>525752025</v>
      </c>
      <c r="W241">
        <v>360000</v>
      </c>
      <c r="X241">
        <v>1423500</v>
      </c>
      <c r="Y241">
        <v>523968525</v>
      </c>
      <c r="Z241">
        <v>25987396</v>
      </c>
      <c r="AA241">
        <v>418477155</v>
      </c>
      <c r="AB241" s="3" t="str">
        <f t="shared" si="6"/>
        <v>2403</v>
      </c>
      <c r="AC241" s="4" t="str">
        <f t="shared" si="7"/>
        <v>Non-TIF</v>
      </c>
    </row>
    <row r="242" spans="1:29" x14ac:dyDescent="0.25">
      <c r="A242">
        <v>2024</v>
      </c>
      <c r="B242">
        <v>17</v>
      </c>
      <c r="C242" t="s">
        <v>31</v>
      </c>
      <c r="D242">
        <v>2024</v>
      </c>
      <c r="E242">
        <v>17</v>
      </c>
      <c r="F242">
        <v>4</v>
      </c>
      <c r="G242">
        <v>772</v>
      </c>
      <c r="H242">
        <v>984772</v>
      </c>
      <c r="I242" t="s">
        <v>26</v>
      </c>
      <c r="J242" t="s">
        <v>26</v>
      </c>
      <c r="K242" t="s">
        <v>315</v>
      </c>
      <c r="L242" t="s">
        <v>162</v>
      </c>
      <c r="M242">
        <v>85526820</v>
      </c>
      <c r="N242">
        <v>4245080</v>
      </c>
      <c r="O242">
        <v>12134875</v>
      </c>
      <c r="P242">
        <v>5078930</v>
      </c>
      <c r="Q242">
        <v>0</v>
      </c>
      <c r="R242">
        <v>0</v>
      </c>
      <c r="S242">
        <v>11528181</v>
      </c>
      <c r="T242">
        <v>419117</v>
      </c>
      <c r="U242">
        <v>0</v>
      </c>
      <c r="V242">
        <v>247205478</v>
      </c>
      <c r="W242">
        <v>272000</v>
      </c>
      <c r="X242">
        <v>929500</v>
      </c>
      <c r="Y242">
        <v>246003978</v>
      </c>
      <c r="Z242">
        <v>160929747</v>
      </c>
      <c r="AA242">
        <v>128272475</v>
      </c>
      <c r="AB242" s="3" t="str">
        <f t="shared" si="6"/>
        <v>4772</v>
      </c>
      <c r="AC242" s="4" t="str">
        <f t="shared" si="7"/>
        <v>Non-TIF</v>
      </c>
    </row>
    <row r="243" spans="1:29" x14ac:dyDescent="0.25">
      <c r="A243">
        <v>2024</v>
      </c>
      <c r="B243">
        <v>18</v>
      </c>
      <c r="C243" t="s">
        <v>44</v>
      </c>
      <c r="D243">
        <v>2024</v>
      </c>
      <c r="E243">
        <v>18</v>
      </c>
      <c r="F243">
        <v>4</v>
      </c>
      <c r="G243" t="s">
        <v>1808</v>
      </c>
      <c r="H243">
        <v>184068</v>
      </c>
      <c r="I243" t="s">
        <v>26</v>
      </c>
      <c r="J243" t="s">
        <v>26</v>
      </c>
      <c r="K243" t="s">
        <v>215</v>
      </c>
      <c r="L243" t="s">
        <v>214</v>
      </c>
      <c r="M243">
        <v>11320</v>
      </c>
      <c r="N243">
        <v>0</v>
      </c>
      <c r="O243">
        <v>2910322</v>
      </c>
      <c r="P243">
        <v>626607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4247791</v>
      </c>
      <c r="W243">
        <v>12000</v>
      </c>
      <c r="X243">
        <v>6500</v>
      </c>
      <c r="Y243">
        <v>4229291</v>
      </c>
      <c r="Z243">
        <v>0</v>
      </c>
      <c r="AA243">
        <v>699542</v>
      </c>
      <c r="AB243" s="3" t="str">
        <f t="shared" si="6"/>
        <v>4068</v>
      </c>
      <c r="AC243" s="4" t="str">
        <f t="shared" si="7"/>
        <v>Non-TIF</v>
      </c>
    </row>
    <row r="244" spans="1:29" x14ac:dyDescent="0.25">
      <c r="A244">
        <v>2024</v>
      </c>
      <c r="B244">
        <v>18</v>
      </c>
      <c r="C244" t="s">
        <v>31</v>
      </c>
      <c r="D244">
        <v>2024</v>
      </c>
      <c r="E244">
        <v>18</v>
      </c>
      <c r="F244">
        <v>0</v>
      </c>
      <c r="G244">
        <v>171</v>
      </c>
      <c r="H244">
        <v>110171</v>
      </c>
      <c r="I244" t="s">
        <v>26</v>
      </c>
      <c r="J244" t="s">
        <v>26</v>
      </c>
      <c r="K244" t="s">
        <v>1056</v>
      </c>
      <c r="L244" t="s">
        <v>214</v>
      </c>
      <c r="M244">
        <v>140123090</v>
      </c>
      <c r="N244">
        <v>10824290</v>
      </c>
      <c r="O244">
        <v>12852239</v>
      </c>
      <c r="P244">
        <v>12676820</v>
      </c>
      <c r="Q244">
        <v>0</v>
      </c>
      <c r="R244">
        <v>0</v>
      </c>
      <c r="S244">
        <v>1926246</v>
      </c>
      <c r="T244">
        <v>14915935</v>
      </c>
      <c r="U244">
        <v>0</v>
      </c>
      <c r="V244">
        <v>296652321</v>
      </c>
      <c r="W244">
        <v>331828</v>
      </c>
      <c r="X244">
        <v>399750</v>
      </c>
      <c r="Y244">
        <v>295920743</v>
      </c>
      <c r="Z244">
        <v>10890064</v>
      </c>
      <c r="AA244">
        <v>103333701</v>
      </c>
      <c r="AB244" s="3" t="str">
        <f t="shared" si="6"/>
        <v>0171</v>
      </c>
      <c r="AC244" s="4" t="str">
        <f t="shared" si="7"/>
        <v>Non-TIF</v>
      </c>
    </row>
    <row r="245" spans="1:29" x14ac:dyDescent="0.25">
      <c r="A245">
        <v>2024</v>
      </c>
      <c r="B245">
        <v>18</v>
      </c>
      <c r="C245" t="s">
        <v>31</v>
      </c>
      <c r="D245">
        <v>2024</v>
      </c>
      <c r="E245">
        <v>18</v>
      </c>
      <c r="F245">
        <v>6</v>
      </c>
      <c r="G245" t="s">
        <v>1806</v>
      </c>
      <c r="H245">
        <v>116048</v>
      </c>
      <c r="I245" t="s">
        <v>26</v>
      </c>
      <c r="J245" t="s">
        <v>26</v>
      </c>
      <c r="K245" t="s">
        <v>216</v>
      </c>
      <c r="L245" t="s">
        <v>214</v>
      </c>
      <c r="M245">
        <v>464620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464620</v>
      </c>
      <c r="W245">
        <v>0</v>
      </c>
      <c r="X245">
        <v>0</v>
      </c>
      <c r="Y245">
        <v>464620</v>
      </c>
      <c r="Z245">
        <v>14754</v>
      </c>
      <c r="AA245">
        <v>0</v>
      </c>
      <c r="AB245" s="3" t="str">
        <f t="shared" si="6"/>
        <v>6048</v>
      </c>
      <c r="AC245" s="4" t="str">
        <f t="shared" si="7"/>
        <v>Non-TIF</v>
      </c>
    </row>
    <row r="246" spans="1:29" x14ac:dyDescent="0.25">
      <c r="A246">
        <v>2024</v>
      </c>
      <c r="B246">
        <v>18</v>
      </c>
      <c r="C246" t="s">
        <v>31</v>
      </c>
      <c r="D246">
        <v>2024</v>
      </c>
      <c r="E246">
        <v>18</v>
      </c>
      <c r="F246">
        <v>3</v>
      </c>
      <c r="G246">
        <v>348</v>
      </c>
      <c r="H246">
        <v>753348</v>
      </c>
      <c r="I246" t="s">
        <v>26</v>
      </c>
      <c r="J246" t="s">
        <v>26</v>
      </c>
      <c r="K246" t="s">
        <v>351</v>
      </c>
      <c r="L246" t="s">
        <v>214</v>
      </c>
      <c r="M246">
        <v>6192310</v>
      </c>
      <c r="N246">
        <v>542950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9761760</v>
      </c>
      <c r="W246">
        <v>4000</v>
      </c>
      <c r="X246">
        <v>16250</v>
      </c>
      <c r="Y246">
        <v>9741510</v>
      </c>
      <c r="Z246">
        <v>176142</v>
      </c>
      <c r="AA246">
        <v>3026500</v>
      </c>
      <c r="AB246" s="3" t="str">
        <f t="shared" si="6"/>
        <v>3348</v>
      </c>
      <c r="AC246" s="4" t="str">
        <f t="shared" si="7"/>
        <v>Non-TIF</v>
      </c>
    </row>
    <row r="247" spans="1:29" x14ac:dyDescent="0.25">
      <c r="A247">
        <v>2024</v>
      </c>
      <c r="B247">
        <v>19</v>
      </c>
      <c r="C247" t="s">
        <v>44</v>
      </c>
      <c r="D247">
        <v>2024</v>
      </c>
      <c r="E247">
        <v>19</v>
      </c>
      <c r="F247">
        <v>6</v>
      </c>
      <c r="G247">
        <v>273</v>
      </c>
      <c r="H247" t="s">
        <v>1799</v>
      </c>
      <c r="I247" t="s">
        <v>26</v>
      </c>
      <c r="J247" t="s">
        <v>26</v>
      </c>
      <c r="K247" t="s">
        <v>141</v>
      </c>
      <c r="L247" t="s">
        <v>217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3" t="str">
        <f t="shared" si="6"/>
        <v>6273</v>
      </c>
      <c r="AC247" s="4" t="str">
        <f t="shared" si="7"/>
        <v>Non-TIF</v>
      </c>
    </row>
    <row r="248" spans="1:29" x14ac:dyDescent="0.25">
      <c r="A248">
        <v>2024</v>
      </c>
      <c r="B248">
        <v>19</v>
      </c>
      <c r="C248" t="s">
        <v>44</v>
      </c>
      <c r="D248">
        <v>2024</v>
      </c>
      <c r="E248">
        <v>19</v>
      </c>
      <c r="F248">
        <v>4</v>
      </c>
      <c r="G248">
        <v>599</v>
      </c>
      <c r="H248">
        <v>194599</v>
      </c>
      <c r="I248" t="s">
        <v>26</v>
      </c>
      <c r="J248" t="s">
        <v>26</v>
      </c>
      <c r="K248" t="s">
        <v>142</v>
      </c>
      <c r="L248" t="s">
        <v>217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3" t="str">
        <f t="shared" si="6"/>
        <v>4599</v>
      </c>
      <c r="AC248" s="4" t="str">
        <f t="shared" si="7"/>
        <v>Non-TIF</v>
      </c>
    </row>
    <row r="249" spans="1:29" x14ac:dyDescent="0.25">
      <c r="A249">
        <v>2024</v>
      </c>
      <c r="B249">
        <v>19</v>
      </c>
      <c r="C249" t="s">
        <v>23</v>
      </c>
      <c r="D249">
        <v>2024</v>
      </c>
      <c r="E249">
        <v>19</v>
      </c>
      <c r="F249">
        <v>4</v>
      </c>
      <c r="G249">
        <v>599</v>
      </c>
      <c r="H249" t="s">
        <v>205</v>
      </c>
      <c r="I249" t="s">
        <v>25</v>
      </c>
      <c r="J249" t="s">
        <v>26</v>
      </c>
      <c r="K249" t="s">
        <v>206</v>
      </c>
      <c r="L249" t="s">
        <v>217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3" t="str">
        <f t="shared" si="6"/>
        <v>4599</v>
      </c>
      <c r="AC249" s="4" t="str">
        <f t="shared" si="7"/>
        <v>TIF</v>
      </c>
    </row>
    <row r="250" spans="1:29" x14ac:dyDescent="0.25">
      <c r="A250">
        <v>2024</v>
      </c>
      <c r="B250">
        <v>19</v>
      </c>
      <c r="C250" t="s">
        <v>31</v>
      </c>
      <c r="D250">
        <v>2024</v>
      </c>
      <c r="E250">
        <v>19</v>
      </c>
      <c r="F250">
        <v>6</v>
      </c>
      <c r="G250">
        <v>471</v>
      </c>
      <c r="H250" t="s">
        <v>1800</v>
      </c>
      <c r="I250" t="s">
        <v>26</v>
      </c>
      <c r="J250" t="s">
        <v>26</v>
      </c>
      <c r="K250" t="s">
        <v>207</v>
      </c>
      <c r="L250" t="s">
        <v>217</v>
      </c>
      <c r="M250">
        <v>1579500</v>
      </c>
      <c r="N250">
        <v>600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1978100</v>
      </c>
      <c r="W250">
        <v>4000</v>
      </c>
      <c r="X250">
        <v>0</v>
      </c>
      <c r="Y250">
        <v>1974100</v>
      </c>
      <c r="Z250">
        <v>20971</v>
      </c>
      <c r="AA250">
        <v>398000</v>
      </c>
      <c r="AB250" s="3" t="str">
        <f t="shared" si="6"/>
        <v>6471</v>
      </c>
      <c r="AC250" s="4" t="str">
        <f t="shared" si="7"/>
        <v>Non-TIF</v>
      </c>
    </row>
    <row r="251" spans="1:29" x14ac:dyDescent="0.25">
      <c r="A251">
        <v>2024</v>
      </c>
      <c r="B251">
        <v>19</v>
      </c>
      <c r="C251" t="s">
        <v>31</v>
      </c>
      <c r="D251">
        <v>2024</v>
      </c>
      <c r="E251">
        <v>19</v>
      </c>
      <c r="F251">
        <v>4</v>
      </c>
      <c r="G251">
        <v>662</v>
      </c>
      <c r="H251">
        <v>194662</v>
      </c>
      <c r="I251" t="s">
        <v>26</v>
      </c>
      <c r="J251" t="s">
        <v>26</v>
      </c>
      <c r="K251" t="s">
        <v>218</v>
      </c>
      <c r="L251" t="s">
        <v>217</v>
      </c>
      <c r="M251">
        <v>249004700</v>
      </c>
      <c r="N251">
        <v>23205400</v>
      </c>
      <c r="O251">
        <v>57931928</v>
      </c>
      <c r="P251">
        <v>54687000</v>
      </c>
      <c r="Q251">
        <v>0</v>
      </c>
      <c r="R251">
        <v>0</v>
      </c>
      <c r="S251">
        <v>4944605</v>
      </c>
      <c r="T251">
        <v>37715560</v>
      </c>
      <c r="U251">
        <v>0</v>
      </c>
      <c r="V251">
        <v>864675195</v>
      </c>
      <c r="W251">
        <v>1076000</v>
      </c>
      <c r="X251">
        <v>4329000</v>
      </c>
      <c r="Y251">
        <v>859270195</v>
      </c>
      <c r="Z251">
        <v>27988281</v>
      </c>
      <c r="AA251">
        <v>437186002</v>
      </c>
      <c r="AB251" s="3" t="str">
        <f t="shared" si="6"/>
        <v>4662</v>
      </c>
      <c r="AC251" s="4" t="str">
        <f t="shared" si="7"/>
        <v>Non-TIF</v>
      </c>
    </row>
    <row r="252" spans="1:29" x14ac:dyDescent="0.25">
      <c r="A252">
        <v>2024</v>
      </c>
      <c r="B252">
        <v>19</v>
      </c>
      <c r="C252" t="s">
        <v>31</v>
      </c>
      <c r="D252">
        <v>2024</v>
      </c>
      <c r="E252">
        <v>19</v>
      </c>
      <c r="F252">
        <v>6</v>
      </c>
      <c r="G252">
        <v>509</v>
      </c>
      <c r="H252">
        <v>336509</v>
      </c>
      <c r="I252" t="s">
        <v>26</v>
      </c>
      <c r="J252" t="s">
        <v>26</v>
      </c>
      <c r="K252" t="s">
        <v>219</v>
      </c>
      <c r="L252" t="s">
        <v>217</v>
      </c>
      <c r="M252">
        <v>64601200</v>
      </c>
      <c r="N252">
        <v>7332800</v>
      </c>
      <c r="O252">
        <v>10377200</v>
      </c>
      <c r="P252">
        <v>72200</v>
      </c>
      <c r="Q252">
        <v>0</v>
      </c>
      <c r="R252">
        <v>0</v>
      </c>
      <c r="S252">
        <v>2078260</v>
      </c>
      <c r="T252">
        <v>664649</v>
      </c>
      <c r="U252">
        <v>0</v>
      </c>
      <c r="V252">
        <v>147280109</v>
      </c>
      <c r="W252">
        <v>163704</v>
      </c>
      <c r="X252">
        <v>702000</v>
      </c>
      <c r="Y252">
        <v>146414405</v>
      </c>
      <c r="Z252">
        <v>3254454</v>
      </c>
      <c r="AA252">
        <v>62153800</v>
      </c>
      <c r="AB252" s="3" t="str">
        <f t="shared" si="6"/>
        <v>6509</v>
      </c>
      <c r="AC252" s="4" t="str">
        <f t="shared" si="7"/>
        <v>Non-TIF</v>
      </c>
    </row>
    <row r="253" spans="1:29" x14ac:dyDescent="0.25">
      <c r="A253">
        <v>2024</v>
      </c>
      <c r="B253">
        <v>20</v>
      </c>
      <c r="C253" t="s">
        <v>31</v>
      </c>
      <c r="D253">
        <v>2024</v>
      </c>
      <c r="E253">
        <v>20</v>
      </c>
      <c r="F253">
        <v>3</v>
      </c>
      <c r="G253">
        <v>119</v>
      </c>
      <c r="H253">
        <v>613119</v>
      </c>
      <c r="I253" t="s">
        <v>26</v>
      </c>
      <c r="J253" t="s">
        <v>26</v>
      </c>
      <c r="K253" t="s">
        <v>235</v>
      </c>
      <c r="L253" t="s">
        <v>221</v>
      </c>
      <c r="M253">
        <v>11444520</v>
      </c>
      <c r="N253">
        <v>504100</v>
      </c>
      <c r="O253">
        <v>265480</v>
      </c>
      <c r="P253">
        <v>0</v>
      </c>
      <c r="Q253">
        <v>0</v>
      </c>
      <c r="R253">
        <v>0</v>
      </c>
      <c r="S253">
        <v>0</v>
      </c>
      <c r="T253">
        <v>94427</v>
      </c>
      <c r="U253">
        <v>0</v>
      </c>
      <c r="V253">
        <v>37345967</v>
      </c>
      <c r="W253">
        <v>68000</v>
      </c>
      <c r="X253">
        <v>156000</v>
      </c>
      <c r="Y253">
        <v>37121967</v>
      </c>
      <c r="Z253">
        <v>9979221</v>
      </c>
      <c r="AA253">
        <v>25037440</v>
      </c>
      <c r="AB253" s="3" t="str">
        <f t="shared" si="6"/>
        <v>3119</v>
      </c>
      <c r="AC253" s="4" t="str">
        <f t="shared" si="7"/>
        <v>Non-TIF</v>
      </c>
    </row>
    <row r="254" spans="1:29" x14ac:dyDescent="0.25">
      <c r="A254">
        <v>2024</v>
      </c>
      <c r="B254">
        <v>20</v>
      </c>
      <c r="C254" t="s">
        <v>31</v>
      </c>
      <c r="D254">
        <v>2024</v>
      </c>
      <c r="E254">
        <v>20</v>
      </c>
      <c r="F254">
        <v>4</v>
      </c>
      <c r="G254">
        <v>572</v>
      </c>
      <c r="H254">
        <v>204572</v>
      </c>
      <c r="I254" t="s">
        <v>26</v>
      </c>
      <c r="J254" t="s">
        <v>26</v>
      </c>
      <c r="K254" t="s">
        <v>255</v>
      </c>
      <c r="L254" t="s">
        <v>221</v>
      </c>
      <c r="M254">
        <v>45088680</v>
      </c>
      <c r="N254">
        <v>4191540</v>
      </c>
      <c r="O254">
        <v>2381230</v>
      </c>
      <c r="P254">
        <v>302050</v>
      </c>
      <c r="Q254">
        <v>0</v>
      </c>
      <c r="R254">
        <v>0</v>
      </c>
      <c r="S254">
        <v>8651039</v>
      </c>
      <c r="T254">
        <v>437665</v>
      </c>
      <c r="U254">
        <v>0</v>
      </c>
      <c r="V254">
        <v>132123444</v>
      </c>
      <c r="W254">
        <v>196000</v>
      </c>
      <c r="X254">
        <v>656500</v>
      </c>
      <c r="Y254">
        <v>131270944</v>
      </c>
      <c r="Z254">
        <v>10334388</v>
      </c>
      <c r="AA254">
        <v>71071240</v>
      </c>
      <c r="AB254" s="3" t="str">
        <f t="shared" si="6"/>
        <v>4572</v>
      </c>
      <c r="AC254" s="4" t="str">
        <f t="shared" si="7"/>
        <v>Non-TIF</v>
      </c>
    </row>
    <row r="255" spans="1:29" x14ac:dyDescent="0.25">
      <c r="A255">
        <v>2024</v>
      </c>
      <c r="B255">
        <v>20</v>
      </c>
      <c r="C255" t="s">
        <v>31</v>
      </c>
      <c r="D255">
        <v>2024</v>
      </c>
      <c r="E255">
        <v>20</v>
      </c>
      <c r="F255">
        <v>4</v>
      </c>
      <c r="G255">
        <v>505</v>
      </c>
      <c r="H255">
        <v>934505</v>
      </c>
      <c r="I255" t="s">
        <v>26</v>
      </c>
      <c r="J255" t="s">
        <v>26</v>
      </c>
      <c r="K255" t="s">
        <v>352</v>
      </c>
      <c r="L255" t="s">
        <v>221</v>
      </c>
      <c r="M255">
        <v>8343110</v>
      </c>
      <c r="N255">
        <v>4064130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18809760</v>
      </c>
      <c r="W255">
        <v>20000</v>
      </c>
      <c r="X255">
        <v>58500</v>
      </c>
      <c r="Y255">
        <v>18731260</v>
      </c>
      <c r="Z255">
        <v>396684</v>
      </c>
      <c r="AA255">
        <v>6402520</v>
      </c>
      <c r="AB255" s="3" t="str">
        <f t="shared" si="6"/>
        <v>4505</v>
      </c>
      <c r="AC255" s="4" t="str">
        <f t="shared" si="7"/>
        <v>Non-TIF</v>
      </c>
    </row>
    <row r="256" spans="1:29" x14ac:dyDescent="0.25">
      <c r="A256">
        <v>2024</v>
      </c>
      <c r="B256">
        <v>21</v>
      </c>
      <c r="C256" t="s">
        <v>44</v>
      </c>
      <c r="D256">
        <v>2024</v>
      </c>
      <c r="E256">
        <v>21</v>
      </c>
      <c r="F256">
        <v>6</v>
      </c>
      <c r="G256">
        <v>102</v>
      </c>
      <c r="H256">
        <v>216102</v>
      </c>
      <c r="I256" t="s">
        <v>26</v>
      </c>
      <c r="J256" t="s">
        <v>26</v>
      </c>
      <c r="K256" t="s">
        <v>256</v>
      </c>
      <c r="L256" t="s">
        <v>237</v>
      </c>
      <c r="M256">
        <v>2172190</v>
      </c>
      <c r="N256">
        <v>41850</v>
      </c>
      <c r="O256">
        <v>200583166</v>
      </c>
      <c r="P256">
        <v>34660700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307578616</v>
      </c>
      <c r="W256">
        <v>244000</v>
      </c>
      <c r="X256">
        <v>988000</v>
      </c>
      <c r="Y256">
        <v>306346616</v>
      </c>
      <c r="Z256">
        <v>0</v>
      </c>
      <c r="AA256">
        <v>70120710</v>
      </c>
      <c r="AB256" s="3" t="str">
        <f t="shared" si="6"/>
        <v>6102</v>
      </c>
      <c r="AC256" s="4" t="str">
        <f t="shared" si="7"/>
        <v>Non-TIF</v>
      </c>
    </row>
    <row r="257" spans="1:29" x14ac:dyDescent="0.25">
      <c r="A257">
        <v>2024</v>
      </c>
      <c r="B257">
        <v>21</v>
      </c>
      <c r="C257" t="s">
        <v>23</v>
      </c>
      <c r="D257">
        <v>2024</v>
      </c>
      <c r="E257">
        <v>21</v>
      </c>
      <c r="F257">
        <v>6</v>
      </c>
      <c r="G257" t="s">
        <v>1806</v>
      </c>
      <c r="H257" t="s">
        <v>238</v>
      </c>
      <c r="I257" t="s">
        <v>25</v>
      </c>
      <c r="J257" t="s">
        <v>26</v>
      </c>
      <c r="K257" t="s">
        <v>239</v>
      </c>
      <c r="L257" t="s">
        <v>237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s="3" t="str">
        <f t="shared" si="6"/>
        <v>6048</v>
      </c>
      <c r="AC257" s="4" t="str">
        <f t="shared" si="7"/>
        <v>TIF</v>
      </c>
    </row>
    <row r="258" spans="1:29" x14ac:dyDescent="0.25">
      <c r="A258">
        <v>2024</v>
      </c>
      <c r="B258">
        <v>21</v>
      </c>
      <c r="C258" t="s">
        <v>23</v>
      </c>
      <c r="D258">
        <v>2024</v>
      </c>
      <c r="E258">
        <v>21</v>
      </c>
      <c r="F258">
        <v>1</v>
      </c>
      <c r="G258">
        <v>218</v>
      </c>
      <c r="H258" t="s">
        <v>257</v>
      </c>
      <c r="I258" t="s">
        <v>25</v>
      </c>
      <c r="J258" t="s">
        <v>26</v>
      </c>
      <c r="K258" t="s">
        <v>258</v>
      </c>
      <c r="L258" t="s">
        <v>237</v>
      </c>
      <c r="M258">
        <v>0</v>
      </c>
      <c r="N258">
        <v>0</v>
      </c>
      <c r="O258">
        <v>0</v>
      </c>
      <c r="P258">
        <v>48852088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48852088</v>
      </c>
      <c r="W258">
        <v>0</v>
      </c>
      <c r="X258">
        <v>0</v>
      </c>
      <c r="Y258">
        <v>48852088</v>
      </c>
      <c r="Z258">
        <v>0</v>
      </c>
      <c r="AA258">
        <v>0</v>
      </c>
      <c r="AB258" s="3" t="str">
        <f t="shared" si="6"/>
        <v>1218</v>
      </c>
      <c r="AC258" s="4" t="str">
        <f t="shared" si="7"/>
        <v>TIF</v>
      </c>
    </row>
    <row r="259" spans="1:29" x14ac:dyDescent="0.25">
      <c r="A259">
        <v>2024</v>
      </c>
      <c r="B259">
        <v>21</v>
      </c>
      <c r="C259" t="s">
        <v>31</v>
      </c>
      <c r="D259">
        <v>2024</v>
      </c>
      <c r="E259">
        <v>21</v>
      </c>
      <c r="F259">
        <v>6</v>
      </c>
      <c r="G259" t="s">
        <v>1806</v>
      </c>
      <c r="H259">
        <v>116048</v>
      </c>
      <c r="I259" t="s">
        <v>26</v>
      </c>
      <c r="J259" t="s">
        <v>26</v>
      </c>
      <c r="K259" t="s">
        <v>216</v>
      </c>
      <c r="L259" t="s">
        <v>237</v>
      </c>
      <c r="M259">
        <v>132942320</v>
      </c>
      <c r="N259">
        <v>8577970</v>
      </c>
      <c r="O259">
        <v>5437410</v>
      </c>
      <c r="P259">
        <v>0</v>
      </c>
      <c r="Q259">
        <v>0</v>
      </c>
      <c r="R259">
        <v>0</v>
      </c>
      <c r="S259">
        <v>0</v>
      </c>
      <c r="T259">
        <v>472747</v>
      </c>
      <c r="U259">
        <v>0</v>
      </c>
      <c r="V259">
        <v>200881917</v>
      </c>
      <c r="W259">
        <v>238976</v>
      </c>
      <c r="X259">
        <v>611000</v>
      </c>
      <c r="Y259">
        <v>200031941</v>
      </c>
      <c r="Z259">
        <v>11952883</v>
      </c>
      <c r="AA259">
        <v>53451470</v>
      </c>
      <c r="AB259" s="3" t="str">
        <f t="shared" ref="AB259:AB322" si="8">CONCATENATE(F259,TEXT(G259,"000"))</f>
        <v>6048</v>
      </c>
      <c r="AC259" s="4" t="str">
        <f t="shared" ref="AC259:AC322" si="9">IF(C259="I","TIF","Non-TIF")</f>
        <v>Non-TIF</v>
      </c>
    </row>
    <row r="260" spans="1:29" x14ac:dyDescent="0.25">
      <c r="A260">
        <v>2024</v>
      </c>
      <c r="B260">
        <v>21</v>
      </c>
      <c r="C260" t="s">
        <v>31</v>
      </c>
      <c r="D260">
        <v>2024</v>
      </c>
      <c r="E260">
        <v>21</v>
      </c>
      <c r="F260">
        <v>1</v>
      </c>
      <c r="G260">
        <v>218</v>
      </c>
      <c r="H260">
        <v>211218</v>
      </c>
      <c r="I260" t="s">
        <v>26</v>
      </c>
      <c r="J260" t="s">
        <v>26</v>
      </c>
      <c r="K260" t="s">
        <v>236</v>
      </c>
      <c r="L260" t="s">
        <v>237</v>
      </c>
      <c r="M260">
        <v>209005420</v>
      </c>
      <c r="N260">
        <v>11735710</v>
      </c>
      <c r="O260">
        <v>28162979</v>
      </c>
      <c r="P260">
        <v>1231320</v>
      </c>
      <c r="Q260">
        <v>0</v>
      </c>
      <c r="R260">
        <v>0</v>
      </c>
      <c r="S260">
        <v>2170415</v>
      </c>
      <c r="T260">
        <v>4665891</v>
      </c>
      <c r="U260">
        <v>0</v>
      </c>
      <c r="V260">
        <v>382751916</v>
      </c>
      <c r="W260">
        <v>444000</v>
      </c>
      <c r="X260">
        <v>1150500</v>
      </c>
      <c r="Y260">
        <v>381157416</v>
      </c>
      <c r="Z260">
        <v>131177151</v>
      </c>
      <c r="AA260">
        <v>125780181</v>
      </c>
      <c r="AB260" s="3" t="str">
        <f t="shared" si="8"/>
        <v>1218</v>
      </c>
      <c r="AC260" s="4" t="str">
        <f t="shared" si="9"/>
        <v>Non-TIF</v>
      </c>
    </row>
    <row r="261" spans="1:29" x14ac:dyDescent="0.25">
      <c r="A261">
        <v>2024</v>
      </c>
      <c r="B261">
        <v>21</v>
      </c>
      <c r="C261" t="s">
        <v>31</v>
      </c>
      <c r="D261">
        <v>2024</v>
      </c>
      <c r="E261">
        <v>21</v>
      </c>
      <c r="F261">
        <v>3</v>
      </c>
      <c r="G261">
        <v>537</v>
      </c>
      <c r="H261">
        <v>763537</v>
      </c>
      <c r="I261" t="s">
        <v>26</v>
      </c>
      <c r="J261" t="s">
        <v>26</v>
      </c>
      <c r="K261" t="s">
        <v>277</v>
      </c>
      <c r="L261" t="s">
        <v>237</v>
      </c>
      <c r="M261">
        <v>4032220</v>
      </c>
      <c r="N261">
        <v>231460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5279080</v>
      </c>
      <c r="W261">
        <v>4000</v>
      </c>
      <c r="X261">
        <v>6500</v>
      </c>
      <c r="Y261">
        <v>5268580</v>
      </c>
      <c r="Z261">
        <v>126884</v>
      </c>
      <c r="AA261">
        <v>1015400</v>
      </c>
      <c r="AB261" s="3" t="str">
        <f t="shared" si="8"/>
        <v>3537</v>
      </c>
      <c r="AC261" s="4" t="str">
        <f t="shared" si="9"/>
        <v>Non-TIF</v>
      </c>
    </row>
    <row r="262" spans="1:29" x14ac:dyDescent="0.25">
      <c r="A262">
        <v>2024</v>
      </c>
      <c r="B262">
        <v>22</v>
      </c>
      <c r="C262" t="s">
        <v>44</v>
      </c>
      <c r="D262">
        <v>2024</v>
      </c>
      <c r="E262">
        <v>22</v>
      </c>
      <c r="F262">
        <v>2</v>
      </c>
      <c r="G262">
        <v>763</v>
      </c>
      <c r="H262">
        <v>222763</v>
      </c>
      <c r="I262" t="s">
        <v>26</v>
      </c>
      <c r="J262" t="s">
        <v>26</v>
      </c>
      <c r="K262" t="s">
        <v>262</v>
      </c>
      <c r="L262" t="s">
        <v>241</v>
      </c>
      <c r="M262">
        <v>14595</v>
      </c>
      <c r="N262">
        <v>0</v>
      </c>
      <c r="O262">
        <v>9925567</v>
      </c>
      <c r="P262">
        <v>2503573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23557263</v>
      </c>
      <c r="W262">
        <v>12000</v>
      </c>
      <c r="X262">
        <v>78000</v>
      </c>
      <c r="Y262">
        <v>23467263</v>
      </c>
      <c r="Z262">
        <v>0</v>
      </c>
      <c r="AA262">
        <v>11113528</v>
      </c>
      <c r="AB262" s="3" t="str">
        <f t="shared" si="8"/>
        <v>2763</v>
      </c>
      <c r="AC262" s="4" t="str">
        <f t="shared" si="9"/>
        <v>Non-TIF</v>
      </c>
    </row>
    <row r="263" spans="1:29" x14ac:dyDescent="0.25">
      <c r="A263">
        <v>2024</v>
      </c>
      <c r="B263">
        <v>22</v>
      </c>
      <c r="C263" t="s">
        <v>44</v>
      </c>
      <c r="D263">
        <v>2024</v>
      </c>
      <c r="E263">
        <v>22</v>
      </c>
      <c r="F263">
        <v>1</v>
      </c>
      <c r="G263">
        <v>989</v>
      </c>
      <c r="H263">
        <v>281989</v>
      </c>
      <c r="I263" t="s">
        <v>26</v>
      </c>
      <c r="J263" t="s">
        <v>26</v>
      </c>
      <c r="K263" t="s">
        <v>293</v>
      </c>
      <c r="L263" t="s">
        <v>241</v>
      </c>
      <c r="M263">
        <v>44588</v>
      </c>
      <c r="N263">
        <v>0</v>
      </c>
      <c r="O263">
        <v>1750512</v>
      </c>
      <c r="P263">
        <v>151910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3413197</v>
      </c>
      <c r="W263">
        <v>0</v>
      </c>
      <c r="X263">
        <v>0</v>
      </c>
      <c r="Y263">
        <v>3413197</v>
      </c>
      <c r="Z263">
        <v>0</v>
      </c>
      <c r="AA263">
        <v>1466187</v>
      </c>
      <c r="AB263" s="3" t="str">
        <f t="shared" si="8"/>
        <v>1989</v>
      </c>
      <c r="AC263" s="4" t="str">
        <f t="shared" si="9"/>
        <v>Non-TIF</v>
      </c>
    </row>
    <row r="264" spans="1:29" x14ac:dyDescent="0.25">
      <c r="A264">
        <v>2024</v>
      </c>
      <c r="B264">
        <v>22</v>
      </c>
      <c r="C264" t="s">
        <v>23</v>
      </c>
      <c r="D264">
        <v>2024</v>
      </c>
      <c r="E264">
        <v>22</v>
      </c>
      <c r="F264">
        <v>5</v>
      </c>
      <c r="G264">
        <v>310</v>
      </c>
      <c r="H264" t="s">
        <v>120</v>
      </c>
      <c r="I264" t="s">
        <v>25</v>
      </c>
      <c r="J264" t="s">
        <v>26</v>
      </c>
      <c r="K264" t="s">
        <v>121</v>
      </c>
      <c r="L264" t="s">
        <v>241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s="3" t="str">
        <f t="shared" si="8"/>
        <v>5310</v>
      </c>
      <c r="AC264" s="4" t="str">
        <f t="shared" si="9"/>
        <v>TIF</v>
      </c>
    </row>
    <row r="265" spans="1:29" x14ac:dyDescent="0.25">
      <c r="A265">
        <v>2024</v>
      </c>
      <c r="B265">
        <v>22</v>
      </c>
      <c r="C265" t="s">
        <v>23</v>
      </c>
      <c r="D265">
        <v>2024</v>
      </c>
      <c r="E265">
        <v>22</v>
      </c>
      <c r="F265">
        <v>6</v>
      </c>
      <c r="G265">
        <v>175</v>
      </c>
      <c r="H265" t="s">
        <v>353</v>
      </c>
      <c r="I265" t="s">
        <v>25</v>
      </c>
      <c r="J265" t="s">
        <v>26</v>
      </c>
      <c r="K265" t="s">
        <v>354</v>
      </c>
      <c r="L265" t="s">
        <v>241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3" t="str">
        <f t="shared" si="8"/>
        <v>6175</v>
      </c>
      <c r="AC265" s="4" t="str">
        <f t="shared" si="9"/>
        <v>TIF</v>
      </c>
    </row>
    <row r="266" spans="1:29" x14ac:dyDescent="0.25">
      <c r="A266">
        <v>2024</v>
      </c>
      <c r="B266">
        <v>22</v>
      </c>
      <c r="C266" t="s">
        <v>31</v>
      </c>
      <c r="D266">
        <v>2024</v>
      </c>
      <c r="E266">
        <v>22</v>
      </c>
      <c r="F266">
        <v>5</v>
      </c>
      <c r="G266">
        <v>310</v>
      </c>
      <c r="H266" t="s">
        <v>1778</v>
      </c>
      <c r="I266" t="s">
        <v>26</v>
      </c>
      <c r="J266" t="s">
        <v>26</v>
      </c>
      <c r="K266" t="s">
        <v>87</v>
      </c>
      <c r="L266" t="s">
        <v>241</v>
      </c>
      <c r="M266">
        <v>48651483</v>
      </c>
      <c r="N266">
        <v>3786853</v>
      </c>
      <c r="O266">
        <v>3924791</v>
      </c>
      <c r="P266">
        <v>0</v>
      </c>
      <c r="Q266">
        <v>0</v>
      </c>
      <c r="R266">
        <v>0</v>
      </c>
      <c r="S266">
        <v>1070907</v>
      </c>
      <c r="T266">
        <v>774076</v>
      </c>
      <c r="U266">
        <v>0</v>
      </c>
      <c r="V266">
        <v>88033715</v>
      </c>
      <c r="W266">
        <v>56000</v>
      </c>
      <c r="X266">
        <v>357500</v>
      </c>
      <c r="Y266">
        <v>87620215</v>
      </c>
      <c r="Z266">
        <v>6490323</v>
      </c>
      <c r="AA266">
        <v>29825605</v>
      </c>
      <c r="AB266" s="3" t="str">
        <f t="shared" si="8"/>
        <v>5310</v>
      </c>
      <c r="AC266" s="4" t="str">
        <f t="shared" si="9"/>
        <v>Non-TIF</v>
      </c>
    </row>
    <row r="267" spans="1:29" x14ac:dyDescent="0.25">
      <c r="A267">
        <v>2024</v>
      </c>
      <c r="B267">
        <v>22</v>
      </c>
      <c r="C267" t="s">
        <v>31</v>
      </c>
      <c r="D267">
        <v>2024</v>
      </c>
      <c r="E267">
        <v>22</v>
      </c>
      <c r="F267">
        <v>6</v>
      </c>
      <c r="G267">
        <v>175</v>
      </c>
      <c r="H267">
        <v>226175</v>
      </c>
      <c r="I267" t="s">
        <v>26</v>
      </c>
      <c r="J267" t="s">
        <v>26</v>
      </c>
      <c r="K267" t="s">
        <v>171</v>
      </c>
      <c r="L267" t="s">
        <v>241</v>
      </c>
      <c r="M267">
        <v>54852390</v>
      </c>
      <c r="N267">
        <v>3749662</v>
      </c>
      <c r="O267">
        <v>15145098</v>
      </c>
      <c r="P267">
        <v>3158964</v>
      </c>
      <c r="Q267">
        <v>0</v>
      </c>
      <c r="R267">
        <v>0</v>
      </c>
      <c r="S267">
        <v>0</v>
      </c>
      <c r="T267">
        <v>639249</v>
      </c>
      <c r="U267">
        <v>0</v>
      </c>
      <c r="V267">
        <v>189544272</v>
      </c>
      <c r="W267">
        <v>365972</v>
      </c>
      <c r="X267">
        <v>1514500</v>
      </c>
      <c r="Y267">
        <v>187663800</v>
      </c>
      <c r="Z267">
        <v>7075966</v>
      </c>
      <c r="AA267">
        <v>111998909</v>
      </c>
      <c r="AB267" s="3" t="str">
        <f t="shared" si="8"/>
        <v>6175</v>
      </c>
      <c r="AC267" s="4" t="str">
        <f t="shared" si="9"/>
        <v>Non-TIF</v>
      </c>
    </row>
    <row r="268" spans="1:29" x14ac:dyDescent="0.25">
      <c r="A268">
        <v>2024</v>
      </c>
      <c r="B268">
        <v>22</v>
      </c>
      <c r="C268" t="s">
        <v>31</v>
      </c>
      <c r="D268">
        <v>2024</v>
      </c>
      <c r="E268">
        <v>22</v>
      </c>
      <c r="F268">
        <v>6</v>
      </c>
      <c r="G268">
        <v>961</v>
      </c>
      <c r="H268">
        <v>316961</v>
      </c>
      <c r="I268" t="s">
        <v>26</v>
      </c>
      <c r="J268" t="s">
        <v>26</v>
      </c>
      <c r="K268" t="s">
        <v>242</v>
      </c>
      <c r="L268" t="s">
        <v>241</v>
      </c>
      <c r="M268">
        <v>2182585</v>
      </c>
      <c r="N268">
        <v>87292</v>
      </c>
      <c r="O268">
        <v>115096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6086819</v>
      </c>
      <c r="W268">
        <v>4000</v>
      </c>
      <c r="X268">
        <v>26000</v>
      </c>
      <c r="Y268">
        <v>6056819</v>
      </c>
      <c r="Z268">
        <v>181210</v>
      </c>
      <c r="AA268">
        <v>3701846</v>
      </c>
      <c r="AB268" s="3" t="str">
        <f t="shared" si="8"/>
        <v>6961</v>
      </c>
      <c r="AC268" s="4" t="str">
        <f t="shared" si="9"/>
        <v>Non-TIF</v>
      </c>
    </row>
    <row r="269" spans="1:29" x14ac:dyDescent="0.25">
      <c r="A269">
        <v>2024</v>
      </c>
      <c r="B269">
        <v>23</v>
      </c>
      <c r="C269" t="s">
        <v>44</v>
      </c>
      <c r="D269">
        <v>2024</v>
      </c>
      <c r="E269">
        <v>23</v>
      </c>
      <c r="F269">
        <v>0</v>
      </c>
      <c r="G269">
        <v>936</v>
      </c>
      <c r="H269">
        <v>230936</v>
      </c>
      <c r="I269" t="s">
        <v>26</v>
      </c>
      <c r="J269" t="s">
        <v>26</v>
      </c>
      <c r="K269" t="s">
        <v>247</v>
      </c>
      <c r="L269" t="s">
        <v>244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485052</v>
      </c>
      <c r="W269">
        <v>0</v>
      </c>
      <c r="X269">
        <v>0</v>
      </c>
      <c r="Y269">
        <v>485052</v>
      </c>
      <c r="Z269">
        <v>0</v>
      </c>
      <c r="AA269">
        <v>485052</v>
      </c>
      <c r="AB269" s="3" t="str">
        <f t="shared" si="8"/>
        <v>0936</v>
      </c>
      <c r="AC269" s="4" t="str">
        <f t="shared" si="9"/>
        <v>Non-TIF</v>
      </c>
    </row>
    <row r="270" spans="1:29" x14ac:dyDescent="0.25">
      <c r="A270">
        <v>2024</v>
      </c>
      <c r="B270">
        <v>23</v>
      </c>
      <c r="C270" t="s">
        <v>31</v>
      </c>
      <c r="D270">
        <v>2024</v>
      </c>
      <c r="E270">
        <v>23</v>
      </c>
      <c r="F270">
        <v>1</v>
      </c>
      <c r="G270">
        <v>675</v>
      </c>
      <c r="H270">
        <v>231675</v>
      </c>
      <c r="I270" t="s">
        <v>26</v>
      </c>
      <c r="J270" t="s">
        <v>26</v>
      </c>
      <c r="K270" t="s">
        <v>271</v>
      </c>
      <c r="L270" t="s">
        <v>244</v>
      </c>
      <c r="M270">
        <v>84178080</v>
      </c>
      <c r="N270">
        <v>6116840</v>
      </c>
      <c r="O270">
        <v>4065626</v>
      </c>
      <c r="P270">
        <v>0</v>
      </c>
      <c r="Q270">
        <v>0</v>
      </c>
      <c r="R270">
        <v>0</v>
      </c>
      <c r="S270">
        <v>0</v>
      </c>
      <c r="T270">
        <v>302105</v>
      </c>
      <c r="U270">
        <v>0</v>
      </c>
      <c r="V270">
        <v>182294575</v>
      </c>
      <c r="W270">
        <v>224000</v>
      </c>
      <c r="X270">
        <v>578500</v>
      </c>
      <c r="Y270">
        <v>181492075</v>
      </c>
      <c r="Z270">
        <v>12528908</v>
      </c>
      <c r="AA270">
        <v>87631924</v>
      </c>
      <c r="AB270" s="3" t="str">
        <f t="shared" si="8"/>
        <v>1675</v>
      </c>
      <c r="AC270" s="4" t="str">
        <f t="shared" si="9"/>
        <v>Non-TIF</v>
      </c>
    </row>
    <row r="271" spans="1:29" x14ac:dyDescent="0.25">
      <c r="A271">
        <v>2024</v>
      </c>
      <c r="B271">
        <v>24</v>
      </c>
      <c r="C271" t="s">
        <v>23</v>
      </c>
      <c r="D271">
        <v>2024</v>
      </c>
      <c r="E271">
        <v>24</v>
      </c>
      <c r="F271">
        <v>5</v>
      </c>
      <c r="G271">
        <v>832</v>
      </c>
      <c r="H271" t="s">
        <v>357</v>
      </c>
      <c r="I271" t="s">
        <v>25</v>
      </c>
      <c r="J271" t="s">
        <v>26</v>
      </c>
      <c r="K271" t="s">
        <v>358</v>
      </c>
      <c r="L271" t="s">
        <v>250</v>
      </c>
      <c r="M271">
        <v>0</v>
      </c>
      <c r="N271">
        <v>0</v>
      </c>
      <c r="O271">
        <v>1061220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1061220</v>
      </c>
      <c r="W271">
        <v>0</v>
      </c>
      <c r="X271">
        <v>0</v>
      </c>
      <c r="Y271">
        <v>1061220</v>
      </c>
      <c r="Z271">
        <v>0</v>
      </c>
      <c r="AA271">
        <v>0</v>
      </c>
      <c r="AB271" s="3" t="str">
        <f t="shared" si="8"/>
        <v>5832</v>
      </c>
      <c r="AC271" s="4" t="str">
        <f t="shared" si="9"/>
        <v>TIF</v>
      </c>
    </row>
    <row r="272" spans="1:29" x14ac:dyDescent="0.25">
      <c r="A272">
        <v>2024</v>
      </c>
      <c r="B272">
        <v>13</v>
      </c>
      <c r="C272" t="s">
        <v>31</v>
      </c>
      <c r="D272">
        <v>2024</v>
      </c>
      <c r="E272">
        <v>13</v>
      </c>
      <c r="F272">
        <v>6</v>
      </c>
      <c r="G272" t="s">
        <v>1801</v>
      </c>
      <c r="H272">
        <v>136091</v>
      </c>
      <c r="I272" t="s">
        <v>26</v>
      </c>
      <c r="J272" t="s">
        <v>26</v>
      </c>
      <c r="K272" t="s">
        <v>179</v>
      </c>
      <c r="L272" t="s">
        <v>146</v>
      </c>
      <c r="M272">
        <v>406113450</v>
      </c>
      <c r="N272">
        <v>26503190</v>
      </c>
      <c r="O272">
        <v>52150791</v>
      </c>
      <c r="P272">
        <v>3273150</v>
      </c>
      <c r="Q272">
        <v>0</v>
      </c>
      <c r="R272">
        <v>0</v>
      </c>
      <c r="S272">
        <v>5981660</v>
      </c>
      <c r="T272">
        <v>50045591</v>
      </c>
      <c r="U272">
        <v>0</v>
      </c>
      <c r="V272">
        <v>881001283</v>
      </c>
      <c r="W272">
        <v>855329</v>
      </c>
      <c r="X272">
        <v>4062694</v>
      </c>
      <c r="Y272">
        <v>876083260</v>
      </c>
      <c r="Z272">
        <v>35262943</v>
      </c>
      <c r="AA272">
        <v>336933451</v>
      </c>
      <c r="AB272" s="3" t="str">
        <f t="shared" si="8"/>
        <v>6091</v>
      </c>
      <c r="AC272" s="4" t="str">
        <f t="shared" si="9"/>
        <v>Non-TIF</v>
      </c>
    </row>
    <row r="273" spans="1:29" x14ac:dyDescent="0.25">
      <c r="A273">
        <v>2024</v>
      </c>
      <c r="B273">
        <v>13</v>
      </c>
      <c r="C273" t="s">
        <v>31</v>
      </c>
      <c r="D273">
        <v>2024</v>
      </c>
      <c r="E273">
        <v>13</v>
      </c>
      <c r="F273">
        <v>5</v>
      </c>
      <c r="G273">
        <v>323</v>
      </c>
      <c r="H273">
        <v>945323</v>
      </c>
      <c r="I273" t="s">
        <v>26</v>
      </c>
      <c r="J273" t="s">
        <v>26</v>
      </c>
      <c r="K273" t="s">
        <v>1737</v>
      </c>
      <c r="L273" t="s">
        <v>146</v>
      </c>
      <c r="M273">
        <v>86923910</v>
      </c>
      <c r="N273">
        <v>6539110</v>
      </c>
      <c r="O273">
        <v>22602810</v>
      </c>
      <c r="P273">
        <v>484470</v>
      </c>
      <c r="Q273">
        <v>0</v>
      </c>
      <c r="R273">
        <v>0</v>
      </c>
      <c r="S273">
        <v>569394</v>
      </c>
      <c r="T273">
        <v>21613764</v>
      </c>
      <c r="U273">
        <v>0</v>
      </c>
      <c r="V273">
        <v>185252400</v>
      </c>
      <c r="W273">
        <v>172000</v>
      </c>
      <c r="X273">
        <v>640984</v>
      </c>
      <c r="Y273">
        <v>184439416</v>
      </c>
      <c r="Z273">
        <v>8165831</v>
      </c>
      <c r="AA273">
        <v>46518942</v>
      </c>
      <c r="AB273" s="3" t="str">
        <f t="shared" si="8"/>
        <v>5323</v>
      </c>
      <c r="AC273" s="4" t="str">
        <f t="shared" si="9"/>
        <v>Non-TIF</v>
      </c>
    </row>
    <row r="274" spans="1:29" x14ac:dyDescent="0.25">
      <c r="A274">
        <v>2024</v>
      </c>
      <c r="B274">
        <v>14</v>
      </c>
      <c r="C274" t="s">
        <v>44</v>
      </c>
      <c r="D274">
        <v>2024</v>
      </c>
      <c r="E274">
        <v>14</v>
      </c>
      <c r="F274">
        <v>0</v>
      </c>
      <c r="G274">
        <v>999</v>
      </c>
      <c r="H274">
        <v>140999</v>
      </c>
      <c r="I274" t="s">
        <v>26</v>
      </c>
      <c r="J274" t="s">
        <v>26</v>
      </c>
      <c r="K274" t="s">
        <v>185</v>
      </c>
      <c r="L274" t="s">
        <v>147</v>
      </c>
      <c r="M274">
        <v>4651</v>
      </c>
      <c r="N274">
        <v>0</v>
      </c>
      <c r="O274">
        <v>72316358</v>
      </c>
      <c r="P274">
        <v>7506773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99458603</v>
      </c>
      <c r="W274">
        <v>44000</v>
      </c>
      <c r="X274">
        <v>124504</v>
      </c>
      <c r="Y274">
        <v>99290099</v>
      </c>
      <c r="Z274">
        <v>0</v>
      </c>
      <c r="AA274">
        <v>19630821</v>
      </c>
      <c r="AB274" s="3" t="str">
        <f t="shared" si="8"/>
        <v>0999</v>
      </c>
      <c r="AC274" s="4" t="str">
        <f t="shared" si="9"/>
        <v>Non-TIF</v>
      </c>
    </row>
    <row r="275" spans="1:29" x14ac:dyDescent="0.25">
      <c r="A275">
        <v>2024</v>
      </c>
      <c r="B275">
        <v>14</v>
      </c>
      <c r="C275" t="s">
        <v>44</v>
      </c>
      <c r="D275">
        <v>2024</v>
      </c>
      <c r="E275">
        <v>14</v>
      </c>
      <c r="F275">
        <v>0</v>
      </c>
      <c r="G275">
        <v>355</v>
      </c>
      <c r="H275">
        <v>240355</v>
      </c>
      <c r="I275" t="s">
        <v>26</v>
      </c>
      <c r="J275" t="s">
        <v>26</v>
      </c>
      <c r="K275" t="s">
        <v>150</v>
      </c>
      <c r="L275" t="s">
        <v>147</v>
      </c>
      <c r="M275">
        <v>0</v>
      </c>
      <c r="N275">
        <v>0</v>
      </c>
      <c r="O275">
        <v>700672</v>
      </c>
      <c r="P275">
        <v>4550213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9537534</v>
      </c>
      <c r="W275">
        <v>8000</v>
      </c>
      <c r="X275">
        <v>19500</v>
      </c>
      <c r="Y275">
        <v>9510034</v>
      </c>
      <c r="Z275">
        <v>0</v>
      </c>
      <c r="AA275">
        <v>4286649</v>
      </c>
      <c r="AB275" s="3" t="str">
        <f t="shared" si="8"/>
        <v>0355</v>
      </c>
      <c r="AC275" s="4" t="str">
        <f t="shared" si="9"/>
        <v>Non-TIF</v>
      </c>
    </row>
    <row r="276" spans="1:29" x14ac:dyDescent="0.25">
      <c r="A276">
        <v>2024</v>
      </c>
      <c r="B276">
        <v>14</v>
      </c>
      <c r="C276" t="s">
        <v>44</v>
      </c>
      <c r="D276">
        <v>2024</v>
      </c>
      <c r="E276">
        <v>14</v>
      </c>
      <c r="F276">
        <v>3</v>
      </c>
      <c r="G276">
        <v>168</v>
      </c>
      <c r="H276">
        <v>833168</v>
      </c>
      <c r="I276" t="s">
        <v>26</v>
      </c>
      <c r="J276" t="s">
        <v>26</v>
      </c>
      <c r="K276" t="s">
        <v>90</v>
      </c>
      <c r="L276" t="s">
        <v>147</v>
      </c>
      <c r="M276">
        <v>0</v>
      </c>
      <c r="N276">
        <v>0</v>
      </c>
      <c r="O276">
        <v>480200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614420</v>
      </c>
      <c r="W276">
        <v>0</v>
      </c>
      <c r="X276">
        <v>0</v>
      </c>
      <c r="Y276">
        <v>614420</v>
      </c>
      <c r="Z276">
        <v>0</v>
      </c>
      <c r="AA276">
        <v>134220</v>
      </c>
      <c r="AB276" s="3" t="str">
        <f t="shared" si="8"/>
        <v>3168</v>
      </c>
      <c r="AC276" s="4" t="str">
        <f t="shared" si="9"/>
        <v>Non-TIF</v>
      </c>
    </row>
    <row r="277" spans="1:29" x14ac:dyDescent="0.25">
      <c r="A277">
        <v>2024</v>
      </c>
      <c r="B277">
        <v>14</v>
      </c>
      <c r="C277" t="s">
        <v>23</v>
      </c>
      <c r="D277">
        <v>2024</v>
      </c>
      <c r="E277">
        <v>14</v>
      </c>
      <c r="F277">
        <v>0</v>
      </c>
      <c r="G277">
        <v>999</v>
      </c>
      <c r="H277" t="s">
        <v>181</v>
      </c>
      <c r="I277" t="s">
        <v>25</v>
      </c>
      <c r="J277" t="s">
        <v>26</v>
      </c>
      <c r="K277" t="s">
        <v>182</v>
      </c>
      <c r="L277" t="s">
        <v>147</v>
      </c>
      <c r="M277">
        <v>46689</v>
      </c>
      <c r="N277">
        <v>0</v>
      </c>
      <c r="O277">
        <v>55121152</v>
      </c>
      <c r="P277">
        <v>9544517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77022587</v>
      </c>
      <c r="W277">
        <v>8000</v>
      </c>
      <c r="X277">
        <v>78000</v>
      </c>
      <c r="Y277">
        <v>76936587</v>
      </c>
      <c r="Z277">
        <v>0</v>
      </c>
      <c r="AA277">
        <v>12310229</v>
      </c>
      <c r="AB277" s="3" t="str">
        <f t="shared" si="8"/>
        <v>0999</v>
      </c>
      <c r="AC277" s="4" t="str">
        <f t="shared" si="9"/>
        <v>TIF</v>
      </c>
    </row>
    <row r="278" spans="1:29" x14ac:dyDescent="0.25">
      <c r="A278">
        <v>2024</v>
      </c>
      <c r="B278">
        <v>14</v>
      </c>
      <c r="C278" t="s">
        <v>23</v>
      </c>
      <c r="D278">
        <v>2024</v>
      </c>
      <c r="E278">
        <v>14</v>
      </c>
      <c r="F278">
        <v>1</v>
      </c>
      <c r="G278">
        <v>413</v>
      </c>
      <c r="H278" t="s">
        <v>341</v>
      </c>
      <c r="I278" t="s">
        <v>25</v>
      </c>
      <c r="J278" t="s">
        <v>26</v>
      </c>
      <c r="K278" t="s">
        <v>342</v>
      </c>
      <c r="L278" t="s">
        <v>147</v>
      </c>
      <c r="M278">
        <v>0</v>
      </c>
      <c r="N278">
        <v>0</v>
      </c>
      <c r="O278">
        <v>2970772</v>
      </c>
      <c r="P278">
        <v>432751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5538884</v>
      </c>
      <c r="W278">
        <v>0</v>
      </c>
      <c r="X278">
        <v>0</v>
      </c>
      <c r="Y278">
        <v>5538884</v>
      </c>
      <c r="Z278">
        <v>0</v>
      </c>
      <c r="AA278">
        <v>2135361</v>
      </c>
      <c r="AB278" s="3" t="str">
        <f t="shared" si="8"/>
        <v>1413</v>
      </c>
      <c r="AC278" s="4" t="str">
        <f t="shared" si="9"/>
        <v>TIF</v>
      </c>
    </row>
    <row r="279" spans="1:29" x14ac:dyDescent="0.25">
      <c r="A279">
        <v>2024</v>
      </c>
      <c r="B279">
        <v>14</v>
      </c>
      <c r="C279" t="s">
        <v>23</v>
      </c>
      <c r="D279">
        <v>2024</v>
      </c>
      <c r="E279">
        <v>14</v>
      </c>
      <c r="F279">
        <v>0</v>
      </c>
      <c r="G279">
        <v>355</v>
      </c>
      <c r="H279" t="s">
        <v>148</v>
      </c>
      <c r="I279" t="s">
        <v>25</v>
      </c>
      <c r="J279" t="s">
        <v>26</v>
      </c>
      <c r="K279" t="s">
        <v>149</v>
      </c>
      <c r="L279" t="s">
        <v>147</v>
      </c>
      <c r="M279">
        <v>0</v>
      </c>
      <c r="N279">
        <v>0</v>
      </c>
      <c r="O279">
        <v>1005348</v>
      </c>
      <c r="P279">
        <v>6837097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14417916</v>
      </c>
      <c r="W279">
        <v>12000</v>
      </c>
      <c r="X279">
        <v>32500</v>
      </c>
      <c r="Y279">
        <v>14373416</v>
      </c>
      <c r="Z279">
        <v>0</v>
      </c>
      <c r="AA279">
        <v>6575471</v>
      </c>
      <c r="AB279" s="3" t="str">
        <f t="shared" si="8"/>
        <v>0355</v>
      </c>
      <c r="AC279" s="4" t="str">
        <f t="shared" si="9"/>
        <v>TIF</v>
      </c>
    </row>
    <row r="280" spans="1:29" x14ac:dyDescent="0.25">
      <c r="A280">
        <v>2024</v>
      </c>
      <c r="B280">
        <v>14</v>
      </c>
      <c r="C280" t="s">
        <v>31</v>
      </c>
      <c r="D280">
        <v>2024</v>
      </c>
      <c r="E280">
        <v>14</v>
      </c>
      <c r="F280">
        <v>1</v>
      </c>
      <c r="G280">
        <v>413</v>
      </c>
      <c r="H280">
        <v>141413</v>
      </c>
      <c r="I280" t="s">
        <v>26</v>
      </c>
      <c r="J280" t="s">
        <v>26</v>
      </c>
      <c r="K280" t="s">
        <v>94</v>
      </c>
      <c r="L280" t="s">
        <v>147</v>
      </c>
      <c r="M280">
        <v>60064500</v>
      </c>
      <c r="N280">
        <v>6049490</v>
      </c>
      <c r="O280">
        <v>5821590</v>
      </c>
      <c r="P280">
        <v>1133620</v>
      </c>
      <c r="Q280">
        <v>0</v>
      </c>
      <c r="R280">
        <v>0</v>
      </c>
      <c r="S280">
        <v>7509101</v>
      </c>
      <c r="T280">
        <v>486263</v>
      </c>
      <c r="U280">
        <v>0</v>
      </c>
      <c r="V280">
        <v>161063644</v>
      </c>
      <c r="W280">
        <v>242642</v>
      </c>
      <c r="X280">
        <v>737750</v>
      </c>
      <c r="Y280">
        <v>160083252</v>
      </c>
      <c r="Z280">
        <v>6409241</v>
      </c>
      <c r="AA280">
        <v>79999080</v>
      </c>
      <c r="AB280" s="3" t="str">
        <f t="shared" si="8"/>
        <v>1413</v>
      </c>
      <c r="AC280" s="4" t="str">
        <f t="shared" si="9"/>
        <v>Non-TIF</v>
      </c>
    </row>
    <row r="281" spans="1:29" x14ac:dyDescent="0.25">
      <c r="A281">
        <v>2024</v>
      </c>
      <c r="B281">
        <v>14</v>
      </c>
      <c r="C281" t="s">
        <v>31</v>
      </c>
      <c r="D281">
        <v>2024</v>
      </c>
      <c r="E281">
        <v>14</v>
      </c>
      <c r="F281">
        <v>2</v>
      </c>
      <c r="G281">
        <v>520</v>
      </c>
      <c r="H281">
        <v>142520</v>
      </c>
      <c r="I281" t="s">
        <v>26</v>
      </c>
      <c r="J281" t="s">
        <v>26</v>
      </c>
      <c r="K281" t="s">
        <v>180</v>
      </c>
      <c r="L281" t="s">
        <v>147</v>
      </c>
      <c r="M281">
        <v>128394830</v>
      </c>
      <c r="N281">
        <v>10666700</v>
      </c>
      <c r="O281">
        <v>10459340</v>
      </c>
      <c r="P281">
        <v>21198570</v>
      </c>
      <c r="Q281">
        <v>0</v>
      </c>
      <c r="R281">
        <v>0</v>
      </c>
      <c r="S281">
        <v>11118986</v>
      </c>
      <c r="T281">
        <v>990079</v>
      </c>
      <c r="U281">
        <v>0</v>
      </c>
      <c r="V281">
        <v>298935005</v>
      </c>
      <c r="W281">
        <v>240000</v>
      </c>
      <c r="X281">
        <v>1170558</v>
      </c>
      <c r="Y281">
        <v>297524447</v>
      </c>
      <c r="Z281">
        <v>15131380</v>
      </c>
      <c r="AA281">
        <v>116106500</v>
      </c>
      <c r="AB281" s="3" t="str">
        <f t="shared" si="8"/>
        <v>2520</v>
      </c>
      <c r="AC281" s="4" t="str">
        <f t="shared" si="9"/>
        <v>Non-TIF</v>
      </c>
    </row>
    <row r="282" spans="1:29" x14ac:dyDescent="0.25">
      <c r="A282">
        <v>2024</v>
      </c>
      <c r="B282">
        <v>15</v>
      </c>
      <c r="C282" t="s">
        <v>23</v>
      </c>
      <c r="D282">
        <v>2024</v>
      </c>
      <c r="E282">
        <v>15</v>
      </c>
      <c r="F282">
        <v>0</v>
      </c>
      <c r="G282">
        <v>914</v>
      </c>
      <c r="H282" t="s">
        <v>116</v>
      </c>
      <c r="I282" t="s">
        <v>25</v>
      </c>
      <c r="J282" t="s">
        <v>26</v>
      </c>
      <c r="K282" t="s">
        <v>117</v>
      </c>
      <c r="L282" t="s">
        <v>151</v>
      </c>
      <c r="M282">
        <v>0</v>
      </c>
      <c r="N282">
        <v>0</v>
      </c>
      <c r="O282">
        <v>0</v>
      </c>
      <c r="P282">
        <v>44270590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44270590</v>
      </c>
      <c r="W282">
        <v>0</v>
      </c>
      <c r="X282">
        <v>0</v>
      </c>
      <c r="Y282">
        <v>44270590</v>
      </c>
      <c r="Z282">
        <v>0</v>
      </c>
      <c r="AA282">
        <v>0</v>
      </c>
      <c r="AB282" s="3" t="str">
        <f t="shared" si="8"/>
        <v>0914</v>
      </c>
      <c r="AC282" s="4" t="str">
        <f t="shared" si="9"/>
        <v>TIF</v>
      </c>
    </row>
    <row r="283" spans="1:29" x14ac:dyDescent="0.25">
      <c r="A283">
        <v>2024</v>
      </c>
      <c r="B283">
        <v>15</v>
      </c>
      <c r="C283" t="s">
        <v>23</v>
      </c>
      <c r="D283">
        <v>2024</v>
      </c>
      <c r="E283">
        <v>15</v>
      </c>
      <c r="F283">
        <v>2</v>
      </c>
      <c r="G283">
        <v>718</v>
      </c>
      <c r="H283" t="s">
        <v>345</v>
      </c>
      <c r="I283" t="s">
        <v>25</v>
      </c>
      <c r="J283" t="s">
        <v>26</v>
      </c>
      <c r="K283" t="s">
        <v>346</v>
      </c>
      <c r="L283" t="s">
        <v>151</v>
      </c>
      <c r="M283">
        <v>0</v>
      </c>
      <c r="N283">
        <v>0</v>
      </c>
      <c r="O283">
        <v>1317113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1317113</v>
      </c>
      <c r="W283">
        <v>0</v>
      </c>
      <c r="X283">
        <v>0</v>
      </c>
      <c r="Y283">
        <v>1317113</v>
      </c>
      <c r="Z283">
        <v>0</v>
      </c>
      <c r="AA283">
        <v>0</v>
      </c>
      <c r="AB283" s="3" t="str">
        <f t="shared" si="8"/>
        <v>2718</v>
      </c>
      <c r="AC283" s="4" t="str">
        <f t="shared" si="9"/>
        <v>TIF</v>
      </c>
    </row>
    <row r="284" spans="1:29" x14ac:dyDescent="0.25">
      <c r="A284">
        <v>2024</v>
      </c>
      <c r="B284">
        <v>15</v>
      </c>
      <c r="C284" t="s">
        <v>31</v>
      </c>
      <c r="D284">
        <v>2024</v>
      </c>
      <c r="E284">
        <v>15</v>
      </c>
      <c r="F284">
        <v>0</v>
      </c>
      <c r="G284">
        <v>387</v>
      </c>
      <c r="H284">
        <v>150387</v>
      </c>
      <c r="I284" t="s">
        <v>26</v>
      </c>
      <c r="J284" t="s">
        <v>26</v>
      </c>
      <c r="K284" t="s">
        <v>127</v>
      </c>
      <c r="L284" t="s">
        <v>151</v>
      </c>
      <c r="M284">
        <v>223767820</v>
      </c>
      <c r="N284">
        <v>12659410</v>
      </c>
      <c r="O284">
        <v>18532716</v>
      </c>
      <c r="P284">
        <v>6315450</v>
      </c>
      <c r="Q284">
        <v>0</v>
      </c>
      <c r="R284">
        <v>0</v>
      </c>
      <c r="S284">
        <v>4830042</v>
      </c>
      <c r="T284">
        <v>16184155</v>
      </c>
      <c r="U284">
        <v>0</v>
      </c>
      <c r="V284">
        <v>657095497</v>
      </c>
      <c r="W284">
        <v>1080000</v>
      </c>
      <c r="X284">
        <v>3302000</v>
      </c>
      <c r="Y284">
        <v>652713497</v>
      </c>
      <c r="Z284">
        <v>51399429</v>
      </c>
      <c r="AA284">
        <v>374805904</v>
      </c>
      <c r="AB284" s="3" t="str">
        <f t="shared" si="8"/>
        <v>0387</v>
      </c>
      <c r="AC284" s="4" t="str">
        <f t="shared" si="9"/>
        <v>Non-TIF</v>
      </c>
    </row>
    <row r="285" spans="1:29" x14ac:dyDescent="0.25">
      <c r="A285">
        <v>2024</v>
      </c>
      <c r="B285">
        <v>15</v>
      </c>
      <c r="C285" t="s">
        <v>31</v>
      </c>
      <c r="D285">
        <v>2024</v>
      </c>
      <c r="E285">
        <v>15</v>
      </c>
      <c r="F285">
        <v>2</v>
      </c>
      <c r="G285">
        <v>718</v>
      </c>
      <c r="H285">
        <v>152718</v>
      </c>
      <c r="I285" t="s">
        <v>26</v>
      </c>
      <c r="J285" t="s">
        <v>26</v>
      </c>
      <c r="K285" t="s">
        <v>36</v>
      </c>
      <c r="L285" t="s">
        <v>151</v>
      </c>
      <c r="M285">
        <v>139139430</v>
      </c>
      <c r="N285">
        <v>7683040</v>
      </c>
      <c r="O285">
        <v>17709680</v>
      </c>
      <c r="P285">
        <v>1963330</v>
      </c>
      <c r="Q285">
        <v>0</v>
      </c>
      <c r="R285">
        <v>0</v>
      </c>
      <c r="S285">
        <v>0</v>
      </c>
      <c r="T285">
        <v>1820780</v>
      </c>
      <c r="U285">
        <v>0</v>
      </c>
      <c r="V285">
        <v>309663750</v>
      </c>
      <c r="W285">
        <v>436000</v>
      </c>
      <c r="X285">
        <v>1293500</v>
      </c>
      <c r="Y285">
        <v>307934250</v>
      </c>
      <c r="Z285">
        <v>16311132</v>
      </c>
      <c r="AA285">
        <v>141347490</v>
      </c>
      <c r="AB285" s="3" t="str">
        <f t="shared" si="8"/>
        <v>2718</v>
      </c>
      <c r="AC285" s="4" t="str">
        <f t="shared" si="9"/>
        <v>Non-TIF</v>
      </c>
    </row>
    <row r="286" spans="1:29" x14ac:dyDescent="0.25">
      <c r="A286">
        <v>2024</v>
      </c>
      <c r="B286">
        <v>16</v>
      </c>
      <c r="C286" t="s">
        <v>23</v>
      </c>
      <c r="D286">
        <v>2024</v>
      </c>
      <c r="E286">
        <v>16</v>
      </c>
      <c r="F286">
        <v>6</v>
      </c>
      <c r="G286">
        <v>930</v>
      </c>
      <c r="H286" t="s">
        <v>155</v>
      </c>
      <c r="I286" t="s">
        <v>25</v>
      </c>
      <c r="J286" t="s">
        <v>26</v>
      </c>
      <c r="K286" t="s">
        <v>156</v>
      </c>
      <c r="L286" t="s">
        <v>154</v>
      </c>
      <c r="M286">
        <v>0</v>
      </c>
      <c r="N286">
        <v>0</v>
      </c>
      <c r="O286">
        <v>9749880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22389629</v>
      </c>
      <c r="W286">
        <v>0</v>
      </c>
      <c r="X286">
        <v>0</v>
      </c>
      <c r="Y286">
        <v>22389629</v>
      </c>
      <c r="Z286">
        <v>0</v>
      </c>
      <c r="AA286">
        <v>12639749</v>
      </c>
      <c r="AB286" s="3" t="str">
        <f t="shared" si="8"/>
        <v>6930</v>
      </c>
      <c r="AC286" s="4" t="str">
        <f t="shared" si="9"/>
        <v>TIF</v>
      </c>
    </row>
    <row r="287" spans="1:29" x14ac:dyDescent="0.25">
      <c r="A287">
        <v>2024</v>
      </c>
      <c r="B287">
        <v>16</v>
      </c>
      <c r="C287" t="s">
        <v>31</v>
      </c>
      <c r="D287">
        <v>2024</v>
      </c>
      <c r="E287">
        <v>16</v>
      </c>
      <c r="F287">
        <v>6</v>
      </c>
      <c r="G287">
        <v>930</v>
      </c>
      <c r="H287">
        <v>166930</v>
      </c>
      <c r="I287" t="s">
        <v>26</v>
      </c>
      <c r="J287" t="s">
        <v>26</v>
      </c>
      <c r="K287" t="s">
        <v>159</v>
      </c>
      <c r="L287" t="s">
        <v>154</v>
      </c>
      <c r="M287">
        <v>77700910</v>
      </c>
      <c r="N287">
        <v>5764710</v>
      </c>
      <c r="O287">
        <v>88798271</v>
      </c>
      <c r="P287">
        <v>0</v>
      </c>
      <c r="Q287">
        <v>0</v>
      </c>
      <c r="R287">
        <v>0</v>
      </c>
      <c r="S287">
        <v>1003185</v>
      </c>
      <c r="T287">
        <v>8283200</v>
      </c>
      <c r="U287">
        <v>0</v>
      </c>
      <c r="V287">
        <v>551697545</v>
      </c>
      <c r="W287">
        <v>492000</v>
      </c>
      <c r="X287">
        <v>1664000</v>
      </c>
      <c r="Y287">
        <v>549541545</v>
      </c>
      <c r="Z287">
        <v>20122293</v>
      </c>
      <c r="AA287">
        <v>370147269</v>
      </c>
      <c r="AB287" s="3" t="str">
        <f t="shared" si="8"/>
        <v>6930</v>
      </c>
      <c r="AC287" s="4" t="str">
        <f t="shared" si="9"/>
        <v>Non-TIF</v>
      </c>
    </row>
    <row r="288" spans="1:29" x14ac:dyDescent="0.25">
      <c r="A288">
        <v>2024</v>
      </c>
      <c r="B288">
        <v>16</v>
      </c>
      <c r="C288" t="s">
        <v>31</v>
      </c>
      <c r="D288">
        <v>2024</v>
      </c>
      <c r="E288">
        <v>16</v>
      </c>
      <c r="F288">
        <v>6</v>
      </c>
      <c r="G288">
        <v>975</v>
      </c>
      <c r="H288">
        <v>706975</v>
      </c>
      <c r="I288" t="s">
        <v>26</v>
      </c>
      <c r="J288" t="s">
        <v>26</v>
      </c>
      <c r="K288" t="s">
        <v>160</v>
      </c>
      <c r="L288" t="s">
        <v>154</v>
      </c>
      <c r="M288">
        <v>30807570</v>
      </c>
      <c r="N288">
        <v>1151470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1593977</v>
      </c>
      <c r="U288">
        <v>0</v>
      </c>
      <c r="V288">
        <v>59229347</v>
      </c>
      <c r="W288">
        <v>20000</v>
      </c>
      <c r="X288">
        <v>97500</v>
      </c>
      <c r="Y288">
        <v>59111847</v>
      </c>
      <c r="Z288">
        <v>1386336</v>
      </c>
      <c r="AA288">
        <v>25676330</v>
      </c>
      <c r="AB288" s="3" t="str">
        <f t="shared" si="8"/>
        <v>6975</v>
      </c>
      <c r="AC288" s="4" t="str">
        <f t="shared" si="9"/>
        <v>Non-TIF</v>
      </c>
    </row>
    <row r="289" spans="1:29" x14ac:dyDescent="0.25">
      <c r="A289">
        <v>2024</v>
      </c>
      <c r="B289">
        <v>17</v>
      </c>
      <c r="C289" t="s">
        <v>44</v>
      </c>
      <c r="D289">
        <v>2024</v>
      </c>
      <c r="E289">
        <v>17</v>
      </c>
      <c r="F289">
        <v>1</v>
      </c>
      <c r="G289">
        <v>233</v>
      </c>
      <c r="H289">
        <v>171233</v>
      </c>
      <c r="I289" t="s">
        <v>26</v>
      </c>
      <c r="J289" t="s">
        <v>26</v>
      </c>
      <c r="K289" t="s">
        <v>312</v>
      </c>
      <c r="L289" t="s">
        <v>162</v>
      </c>
      <c r="M289">
        <v>0</v>
      </c>
      <c r="N289">
        <v>0</v>
      </c>
      <c r="O289">
        <v>65136928</v>
      </c>
      <c r="P289">
        <v>12407737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149020791</v>
      </c>
      <c r="W289">
        <v>120000</v>
      </c>
      <c r="X289">
        <v>494000</v>
      </c>
      <c r="Y289">
        <v>148406791</v>
      </c>
      <c r="Z289">
        <v>0</v>
      </c>
      <c r="AA289">
        <v>71476126</v>
      </c>
      <c r="AB289" s="3" t="str">
        <f t="shared" si="8"/>
        <v>1233</v>
      </c>
      <c r="AC289" s="4" t="str">
        <f t="shared" si="9"/>
        <v>Non-TIF</v>
      </c>
    </row>
    <row r="290" spans="1:29" x14ac:dyDescent="0.25">
      <c r="A290">
        <v>2024</v>
      </c>
      <c r="B290">
        <v>21</v>
      </c>
      <c r="C290" t="s">
        <v>44</v>
      </c>
      <c r="D290">
        <v>2024</v>
      </c>
      <c r="E290">
        <v>21</v>
      </c>
      <c r="F290">
        <v>1</v>
      </c>
      <c r="G290">
        <v>218</v>
      </c>
      <c r="H290">
        <v>211218</v>
      </c>
      <c r="I290" t="s">
        <v>26</v>
      </c>
      <c r="J290" t="s">
        <v>26</v>
      </c>
      <c r="K290" t="s">
        <v>236</v>
      </c>
      <c r="L290" t="s">
        <v>237</v>
      </c>
      <c r="M290">
        <v>0</v>
      </c>
      <c r="N290">
        <v>0</v>
      </c>
      <c r="O290">
        <v>0</v>
      </c>
      <c r="P290">
        <v>8053062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8053062</v>
      </c>
      <c r="W290">
        <v>0</v>
      </c>
      <c r="X290">
        <v>0</v>
      </c>
      <c r="Y290">
        <v>8053062</v>
      </c>
      <c r="Z290">
        <v>0</v>
      </c>
      <c r="AA290">
        <v>0</v>
      </c>
      <c r="AB290" s="3" t="str">
        <f t="shared" si="8"/>
        <v>1218</v>
      </c>
      <c r="AC290" s="4" t="str">
        <f t="shared" si="9"/>
        <v>Non-TIF</v>
      </c>
    </row>
    <row r="291" spans="1:29" x14ac:dyDescent="0.25">
      <c r="A291">
        <v>2024</v>
      </c>
      <c r="B291">
        <v>21</v>
      </c>
      <c r="C291" t="s">
        <v>31</v>
      </c>
      <c r="D291">
        <v>2024</v>
      </c>
      <c r="E291">
        <v>21</v>
      </c>
      <c r="F291">
        <v>2</v>
      </c>
      <c r="G291">
        <v>556</v>
      </c>
      <c r="H291">
        <v>742556</v>
      </c>
      <c r="I291" t="s">
        <v>26</v>
      </c>
      <c r="J291" t="s">
        <v>26</v>
      </c>
      <c r="K291" t="s">
        <v>240</v>
      </c>
      <c r="L291" t="s">
        <v>237</v>
      </c>
      <c r="M291">
        <v>40273260</v>
      </c>
      <c r="N291">
        <v>1867410</v>
      </c>
      <c r="O291">
        <v>2544420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85059720</v>
      </c>
      <c r="W291">
        <v>52000</v>
      </c>
      <c r="X291">
        <v>188500</v>
      </c>
      <c r="Y291">
        <v>84819220</v>
      </c>
      <c r="Z291">
        <v>24136864</v>
      </c>
      <c r="AA291">
        <v>40374630</v>
      </c>
      <c r="AB291" s="3" t="str">
        <f t="shared" si="8"/>
        <v>2556</v>
      </c>
      <c r="AC291" s="4" t="str">
        <f t="shared" si="9"/>
        <v>Non-TIF</v>
      </c>
    </row>
    <row r="292" spans="1:29" x14ac:dyDescent="0.25">
      <c r="A292">
        <v>2024</v>
      </c>
      <c r="B292">
        <v>22</v>
      </c>
      <c r="C292" t="s">
        <v>44</v>
      </c>
      <c r="D292">
        <v>2024</v>
      </c>
      <c r="E292">
        <v>22</v>
      </c>
      <c r="F292">
        <v>5</v>
      </c>
      <c r="G292">
        <v>310</v>
      </c>
      <c r="H292" t="s">
        <v>1778</v>
      </c>
      <c r="I292" t="s">
        <v>26</v>
      </c>
      <c r="J292" t="s">
        <v>26</v>
      </c>
      <c r="K292" t="s">
        <v>87</v>
      </c>
      <c r="L292" t="s">
        <v>241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3" t="str">
        <f t="shared" si="8"/>
        <v>5310</v>
      </c>
      <c r="AC292" s="4" t="str">
        <f t="shared" si="9"/>
        <v>Non-TIF</v>
      </c>
    </row>
    <row r="293" spans="1:29" x14ac:dyDescent="0.25">
      <c r="A293">
        <v>2024</v>
      </c>
      <c r="B293">
        <v>22</v>
      </c>
      <c r="C293" t="s">
        <v>44</v>
      </c>
      <c r="D293">
        <v>2024</v>
      </c>
      <c r="E293">
        <v>22</v>
      </c>
      <c r="F293">
        <v>1</v>
      </c>
      <c r="G293" t="s">
        <v>1809</v>
      </c>
      <c r="H293">
        <v>221080</v>
      </c>
      <c r="I293" t="s">
        <v>26</v>
      </c>
      <c r="J293" t="s">
        <v>26</v>
      </c>
      <c r="K293" t="s">
        <v>267</v>
      </c>
      <c r="L293" t="s">
        <v>241</v>
      </c>
      <c r="M293">
        <v>42178</v>
      </c>
      <c r="N293">
        <v>0</v>
      </c>
      <c r="O293">
        <v>3218587</v>
      </c>
      <c r="P293">
        <v>9433644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15410584</v>
      </c>
      <c r="W293">
        <v>0</v>
      </c>
      <c r="X293">
        <v>6500</v>
      </c>
      <c r="Y293">
        <v>15404084</v>
      </c>
      <c r="Z293">
        <v>0</v>
      </c>
      <c r="AA293">
        <v>2716175</v>
      </c>
      <c r="AB293" s="3" t="str">
        <f t="shared" si="8"/>
        <v>1080</v>
      </c>
      <c r="AC293" s="4" t="str">
        <f t="shared" si="9"/>
        <v>Non-TIF</v>
      </c>
    </row>
    <row r="294" spans="1:29" x14ac:dyDescent="0.25">
      <c r="A294">
        <v>2024</v>
      </c>
      <c r="B294">
        <v>22</v>
      </c>
      <c r="C294" t="s">
        <v>31</v>
      </c>
      <c r="D294">
        <v>2024</v>
      </c>
      <c r="E294">
        <v>22</v>
      </c>
      <c r="F294">
        <v>4</v>
      </c>
      <c r="G294">
        <v>774</v>
      </c>
      <c r="H294">
        <v>334774</v>
      </c>
      <c r="I294" t="s">
        <v>26</v>
      </c>
      <c r="J294" t="s">
        <v>26</v>
      </c>
      <c r="K294" t="s">
        <v>1450</v>
      </c>
      <c r="L294" t="s">
        <v>241</v>
      </c>
      <c r="M294">
        <v>31448346</v>
      </c>
      <c r="N294">
        <v>2313113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56112165</v>
      </c>
      <c r="W294">
        <v>48000</v>
      </c>
      <c r="X294">
        <v>273000</v>
      </c>
      <c r="Y294">
        <v>55791165</v>
      </c>
      <c r="Z294">
        <v>2248767</v>
      </c>
      <c r="AA294">
        <v>22350706</v>
      </c>
      <c r="AB294" s="3" t="str">
        <f t="shared" si="8"/>
        <v>4774</v>
      </c>
      <c r="AC294" s="4" t="str">
        <f t="shared" si="9"/>
        <v>Non-TIF</v>
      </c>
    </row>
    <row r="295" spans="1:29" x14ac:dyDescent="0.25">
      <c r="A295">
        <v>2024</v>
      </c>
      <c r="B295">
        <v>23</v>
      </c>
      <c r="C295" t="s">
        <v>44</v>
      </c>
      <c r="D295">
        <v>2024</v>
      </c>
      <c r="E295">
        <v>23</v>
      </c>
      <c r="F295">
        <v>1</v>
      </c>
      <c r="G295" t="s">
        <v>1810</v>
      </c>
      <c r="H295">
        <v>231082</v>
      </c>
      <c r="I295" t="s">
        <v>26</v>
      </c>
      <c r="J295" t="s">
        <v>26</v>
      </c>
      <c r="K295" t="s">
        <v>1702</v>
      </c>
      <c r="L295" t="s">
        <v>244</v>
      </c>
      <c r="M295">
        <v>0</v>
      </c>
      <c r="N295">
        <v>0</v>
      </c>
      <c r="O295">
        <v>38697500</v>
      </c>
      <c r="P295">
        <v>30638519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247034798</v>
      </c>
      <c r="W295">
        <v>380000</v>
      </c>
      <c r="X295">
        <v>1475500</v>
      </c>
      <c r="Y295">
        <v>245179298</v>
      </c>
      <c r="Z295">
        <v>0</v>
      </c>
      <c r="AA295">
        <v>177698779</v>
      </c>
      <c r="AB295" s="3" t="str">
        <f t="shared" si="8"/>
        <v>1082</v>
      </c>
      <c r="AC295" s="4" t="str">
        <f t="shared" si="9"/>
        <v>Non-TIF</v>
      </c>
    </row>
    <row r="296" spans="1:29" x14ac:dyDescent="0.25">
      <c r="A296">
        <v>2024</v>
      </c>
      <c r="B296">
        <v>23</v>
      </c>
      <c r="C296" t="s">
        <v>44</v>
      </c>
      <c r="D296">
        <v>2024</v>
      </c>
      <c r="E296">
        <v>23</v>
      </c>
      <c r="F296">
        <v>1</v>
      </c>
      <c r="G296">
        <v>278</v>
      </c>
      <c r="H296">
        <v>231278</v>
      </c>
      <c r="I296" t="s">
        <v>26</v>
      </c>
      <c r="J296" t="s">
        <v>26</v>
      </c>
      <c r="K296" t="s">
        <v>243</v>
      </c>
      <c r="L296" t="s">
        <v>244</v>
      </c>
      <c r="M296">
        <v>0</v>
      </c>
      <c r="N296">
        <v>0</v>
      </c>
      <c r="O296">
        <v>256977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2835995</v>
      </c>
      <c r="W296">
        <v>0</v>
      </c>
      <c r="X296">
        <v>0</v>
      </c>
      <c r="Y296">
        <v>2835995</v>
      </c>
      <c r="Z296">
        <v>0</v>
      </c>
      <c r="AA296">
        <v>2579018</v>
      </c>
      <c r="AB296" s="3" t="str">
        <f t="shared" si="8"/>
        <v>1278</v>
      </c>
      <c r="AC296" s="4" t="str">
        <f t="shared" si="9"/>
        <v>Non-TIF</v>
      </c>
    </row>
    <row r="297" spans="1:29" x14ac:dyDescent="0.25">
      <c r="A297">
        <v>2024</v>
      </c>
      <c r="B297">
        <v>23</v>
      </c>
      <c r="C297" t="s">
        <v>23</v>
      </c>
      <c r="D297">
        <v>2024</v>
      </c>
      <c r="E297">
        <v>23</v>
      </c>
      <c r="F297">
        <v>0</v>
      </c>
      <c r="G297">
        <v>936</v>
      </c>
      <c r="H297" t="s">
        <v>245</v>
      </c>
      <c r="I297" t="s">
        <v>25</v>
      </c>
      <c r="J297" t="s">
        <v>26</v>
      </c>
      <c r="K297" t="s">
        <v>246</v>
      </c>
      <c r="L297" t="s">
        <v>244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14568908</v>
      </c>
      <c r="W297">
        <v>60000</v>
      </c>
      <c r="X297">
        <v>188500</v>
      </c>
      <c r="Y297">
        <v>14320408</v>
      </c>
      <c r="Z297">
        <v>0</v>
      </c>
      <c r="AA297">
        <v>14568908</v>
      </c>
      <c r="AB297" s="3" t="str">
        <f t="shared" si="8"/>
        <v>0936</v>
      </c>
      <c r="AC297" s="4" t="str">
        <f t="shared" si="9"/>
        <v>TIF</v>
      </c>
    </row>
    <row r="298" spans="1:29" x14ac:dyDescent="0.25">
      <c r="A298">
        <v>2024</v>
      </c>
      <c r="B298">
        <v>23</v>
      </c>
      <c r="C298" t="s">
        <v>31</v>
      </c>
      <c r="D298">
        <v>2024</v>
      </c>
      <c r="E298">
        <v>23</v>
      </c>
      <c r="F298">
        <v>0</v>
      </c>
      <c r="G298">
        <v>936</v>
      </c>
      <c r="H298">
        <v>230936</v>
      </c>
      <c r="I298" t="s">
        <v>26</v>
      </c>
      <c r="J298" t="s">
        <v>26</v>
      </c>
      <c r="K298" t="s">
        <v>247</v>
      </c>
      <c r="L298" t="s">
        <v>244</v>
      </c>
      <c r="M298">
        <v>31469910</v>
      </c>
      <c r="N298">
        <v>2352640</v>
      </c>
      <c r="O298">
        <v>72076563</v>
      </c>
      <c r="P298">
        <v>75529080</v>
      </c>
      <c r="Q298">
        <v>0</v>
      </c>
      <c r="R298">
        <v>0</v>
      </c>
      <c r="S298">
        <v>9322192</v>
      </c>
      <c r="T298">
        <v>5866813</v>
      </c>
      <c r="U298">
        <v>0</v>
      </c>
      <c r="V298">
        <v>607872136</v>
      </c>
      <c r="W298">
        <v>1048000</v>
      </c>
      <c r="X298">
        <v>3152500</v>
      </c>
      <c r="Y298">
        <v>603671636</v>
      </c>
      <c r="Z298">
        <v>231865595</v>
      </c>
      <c r="AA298">
        <v>411254938</v>
      </c>
      <c r="AB298" s="3" t="str">
        <f t="shared" si="8"/>
        <v>0936</v>
      </c>
      <c r="AC298" s="4" t="str">
        <f t="shared" si="9"/>
        <v>Non-TIF</v>
      </c>
    </row>
    <row r="299" spans="1:29" x14ac:dyDescent="0.25">
      <c r="A299">
        <v>2024</v>
      </c>
      <c r="B299">
        <v>23</v>
      </c>
      <c r="C299" t="s">
        <v>31</v>
      </c>
      <c r="D299">
        <v>2024</v>
      </c>
      <c r="E299">
        <v>23</v>
      </c>
      <c r="F299">
        <v>1</v>
      </c>
      <c r="G299">
        <v>965</v>
      </c>
      <c r="H299">
        <v>491965</v>
      </c>
      <c r="I299" t="s">
        <v>26</v>
      </c>
      <c r="J299" t="s">
        <v>26</v>
      </c>
      <c r="K299" t="s">
        <v>248</v>
      </c>
      <c r="L299" t="s">
        <v>244</v>
      </c>
      <c r="M299">
        <v>36363270</v>
      </c>
      <c r="N299">
        <v>3125980</v>
      </c>
      <c r="O299">
        <v>418400</v>
      </c>
      <c r="P299">
        <v>0</v>
      </c>
      <c r="Q299">
        <v>0</v>
      </c>
      <c r="R299">
        <v>0</v>
      </c>
      <c r="S299">
        <v>1337840</v>
      </c>
      <c r="T299">
        <v>0</v>
      </c>
      <c r="U299">
        <v>0</v>
      </c>
      <c r="V299">
        <v>91946430</v>
      </c>
      <c r="W299">
        <v>136000</v>
      </c>
      <c r="X299">
        <v>299000</v>
      </c>
      <c r="Y299">
        <v>91511430</v>
      </c>
      <c r="Z299">
        <v>5042339</v>
      </c>
      <c r="AA299">
        <v>50700940</v>
      </c>
      <c r="AB299" s="3" t="str">
        <f t="shared" si="8"/>
        <v>1965</v>
      </c>
      <c r="AC299" s="4" t="str">
        <f t="shared" si="9"/>
        <v>Non-TIF</v>
      </c>
    </row>
    <row r="300" spans="1:29" x14ac:dyDescent="0.25">
      <c r="A300">
        <v>2024</v>
      </c>
      <c r="B300">
        <v>23</v>
      </c>
      <c r="C300" t="s">
        <v>31</v>
      </c>
      <c r="D300">
        <v>2024</v>
      </c>
      <c r="E300">
        <v>23</v>
      </c>
      <c r="F300">
        <v>4</v>
      </c>
      <c r="G300">
        <v>269</v>
      </c>
      <c r="H300">
        <v>534269</v>
      </c>
      <c r="I300" t="s">
        <v>26</v>
      </c>
      <c r="J300" t="s">
        <v>26</v>
      </c>
      <c r="K300" t="s">
        <v>210</v>
      </c>
      <c r="L300" t="s">
        <v>244</v>
      </c>
      <c r="M300">
        <v>68201240</v>
      </c>
      <c r="N300">
        <v>3650680</v>
      </c>
      <c r="O300">
        <v>5591478</v>
      </c>
      <c r="P300">
        <v>0</v>
      </c>
      <c r="Q300">
        <v>0</v>
      </c>
      <c r="R300">
        <v>0</v>
      </c>
      <c r="S300">
        <v>0</v>
      </c>
      <c r="T300">
        <v>11769908</v>
      </c>
      <c r="U300">
        <v>0</v>
      </c>
      <c r="V300">
        <v>142494258</v>
      </c>
      <c r="W300">
        <v>168180</v>
      </c>
      <c r="X300">
        <v>591500</v>
      </c>
      <c r="Y300">
        <v>141734578</v>
      </c>
      <c r="Z300">
        <v>6095918</v>
      </c>
      <c r="AA300">
        <v>53280952</v>
      </c>
      <c r="AB300" s="3" t="str">
        <f t="shared" si="8"/>
        <v>4269</v>
      </c>
      <c r="AC300" s="4" t="str">
        <f t="shared" si="9"/>
        <v>Non-TIF</v>
      </c>
    </row>
    <row r="301" spans="1:29" x14ac:dyDescent="0.25">
      <c r="A301">
        <v>2024</v>
      </c>
      <c r="B301">
        <v>24</v>
      </c>
      <c r="C301" t="s">
        <v>31</v>
      </c>
      <c r="D301">
        <v>2024</v>
      </c>
      <c r="E301">
        <v>24</v>
      </c>
      <c r="F301">
        <v>1</v>
      </c>
      <c r="G301">
        <v>134</v>
      </c>
      <c r="H301">
        <v>241134</v>
      </c>
      <c r="I301" t="s">
        <v>26</v>
      </c>
      <c r="J301" t="s">
        <v>26</v>
      </c>
      <c r="K301" t="s">
        <v>249</v>
      </c>
      <c r="L301" t="s">
        <v>250</v>
      </c>
      <c r="M301">
        <v>112185650</v>
      </c>
      <c r="N301">
        <v>9817170</v>
      </c>
      <c r="O301">
        <v>4457940</v>
      </c>
      <c r="P301">
        <v>0</v>
      </c>
      <c r="Q301">
        <v>0</v>
      </c>
      <c r="R301">
        <v>0</v>
      </c>
      <c r="S301">
        <v>0</v>
      </c>
      <c r="T301">
        <v>348024</v>
      </c>
      <c r="U301">
        <v>0</v>
      </c>
      <c r="V301">
        <v>178948014</v>
      </c>
      <c r="W301">
        <v>152000</v>
      </c>
      <c r="X301">
        <v>526500</v>
      </c>
      <c r="Y301">
        <v>178269514</v>
      </c>
      <c r="Z301">
        <v>7212227</v>
      </c>
      <c r="AA301">
        <v>52139230</v>
      </c>
      <c r="AB301" s="3" t="str">
        <f t="shared" si="8"/>
        <v>1134</v>
      </c>
      <c r="AC301" s="4" t="str">
        <f t="shared" si="9"/>
        <v>Non-TIF</v>
      </c>
    </row>
    <row r="302" spans="1:29" x14ac:dyDescent="0.25">
      <c r="A302">
        <v>2024</v>
      </c>
      <c r="B302">
        <v>24</v>
      </c>
      <c r="C302" t="s">
        <v>31</v>
      </c>
      <c r="D302">
        <v>2024</v>
      </c>
      <c r="E302">
        <v>24</v>
      </c>
      <c r="F302">
        <v>4</v>
      </c>
      <c r="G302" t="s">
        <v>1811</v>
      </c>
      <c r="H302">
        <v>674033</v>
      </c>
      <c r="I302" t="s">
        <v>26</v>
      </c>
      <c r="J302" t="s">
        <v>26</v>
      </c>
      <c r="K302" t="s">
        <v>1719</v>
      </c>
      <c r="L302" t="s">
        <v>250</v>
      </c>
      <c r="M302">
        <v>3523530</v>
      </c>
      <c r="N302">
        <v>114110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4474920</v>
      </c>
      <c r="W302">
        <v>4000</v>
      </c>
      <c r="X302">
        <v>13000</v>
      </c>
      <c r="Y302">
        <v>4457920</v>
      </c>
      <c r="Z302">
        <v>121941</v>
      </c>
      <c r="AA302">
        <v>837280</v>
      </c>
      <c r="AB302" s="3" t="str">
        <f t="shared" si="8"/>
        <v>4033</v>
      </c>
      <c r="AC302" s="4" t="str">
        <f t="shared" si="9"/>
        <v>Non-TIF</v>
      </c>
    </row>
    <row r="303" spans="1:29" x14ac:dyDescent="0.25">
      <c r="A303">
        <v>2024</v>
      </c>
      <c r="B303">
        <v>24</v>
      </c>
      <c r="C303" t="s">
        <v>31</v>
      </c>
      <c r="D303">
        <v>2024</v>
      </c>
      <c r="E303">
        <v>24</v>
      </c>
      <c r="F303">
        <v>4</v>
      </c>
      <c r="G303">
        <v>860</v>
      </c>
      <c r="H303">
        <v>814860</v>
      </c>
      <c r="I303" t="s">
        <v>26</v>
      </c>
      <c r="J303" t="s">
        <v>26</v>
      </c>
      <c r="K303" t="s">
        <v>251</v>
      </c>
      <c r="L303" t="s">
        <v>250</v>
      </c>
      <c r="M303">
        <v>14509480</v>
      </c>
      <c r="N303">
        <v>639360</v>
      </c>
      <c r="O303">
        <v>73760</v>
      </c>
      <c r="P303">
        <v>0</v>
      </c>
      <c r="Q303">
        <v>0</v>
      </c>
      <c r="R303">
        <v>0</v>
      </c>
      <c r="S303">
        <v>1044898</v>
      </c>
      <c r="T303">
        <v>0</v>
      </c>
      <c r="U303">
        <v>0</v>
      </c>
      <c r="V303">
        <v>21480578</v>
      </c>
      <c r="W303">
        <v>20000</v>
      </c>
      <c r="X303">
        <v>39000</v>
      </c>
      <c r="Y303">
        <v>21421578</v>
      </c>
      <c r="Z303">
        <v>561321</v>
      </c>
      <c r="AA303">
        <v>5213080</v>
      </c>
      <c r="AB303" s="3" t="str">
        <f t="shared" si="8"/>
        <v>4860</v>
      </c>
      <c r="AC303" s="4" t="str">
        <f t="shared" si="9"/>
        <v>Non-TIF</v>
      </c>
    </row>
    <row r="304" spans="1:29" x14ac:dyDescent="0.25">
      <c r="A304">
        <v>2024</v>
      </c>
      <c r="B304">
        <v>25</v>
      </c>
      <c r="C304" t="s">
        <v>23</v>
      </c>
      <c r="D304">
        <v>2024</v>
      </c>
      <c r="E304">
        <v>25</v>
      </c>
      <c r="F304">
        <v>6</v>
      </c>
      <c r="G304">
        <v>822</v>
      </c>
      <c r="H304" t="s">
        <v>498</v>
      </c>
      <c r="I304" t="s">
        <v>25</v>
      </c>
      <c r="J304" t="s">
        <v>26</v>
      </c>
      <c r="K304" t="s">
        <v>499</v>
      </c>
      <c r="L304" t="s">
        <v>252</v>
      </c>
      <c r="M304">
        <v>0</v>
      </c>
      <c r="N304">
        <v>0</v>
      </c>
      <c r="O304">
        <v>623338891</v>
      </c>
      <c r="P304">
        <v>434598476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1466058620</v>
      </c>
      <c r="W304">
        <v>28000</v>
      </c>
      <c r="X304">
        <v>39000</v>
      </c>
      <c r="Y304">
        <v>1465991620</v>
      </c>
      <c r="Z304">
        <v>0</v>
      </c>
      <c r="AA304">
        <v>408121253</v>
      </c>
      <c r="AB304" s="3" t="str">
        <f t="shared" si="8"/>
        <v>6822</v>
      </c>
      <c r="AC304" s="4" t="str">
        <f t="shared" si="9"/>
        <v>TIF</v>
      </c>
    </row>
    <row r="305" spans="1:29" x14ac:dyDescent="0.25">
      <c r="A305">
        <v>2024</v>
      </c>
      <c r="B305">
        <v>25</v>
      </c>
      <c r="C305" t="s">
        <v>23</v>
      </c>
      <c r="D305">
        <v>2024</v>
      </c>
      <c r="E305">
        <v>25</v>
      </c>
      <c r="F305">
        <v>7</v>
      </c>
      <c r="G305">
        <v>110</v>
      </c>
      <c r="H305" t="s">
        <v>253</v>
      </c>
      <c r="I305" t="s">
        <v>25</v>
      </c>
      <c r="J305" t="s">
        <v>26</v>
      </c>
      <c r="K305" t="s">
        <v>254</v>
      </c>
      <c r="L305" t="s">
        <v>252</v>
      </c>
      <c r="M305">
        <v>778</v>
      </c>
      <c r="N305">
        <v>0</v>
      </c>
      <c r="O305">
        <v>3304496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32581136</v>
      </c>
      <c r="W305">
        <v>4000</v>
      </c>
      <c r="X305">
        <v>19500</v>
      </c>
      <c r="Y305">
        <v>32557636</v>
      </c>
      <c r="Z305">
        <v>0</v>
      </c>
      <c r="AA305">
        <v>29275862</v>
      </c>
      <c r="AB305" s="3" t="str">
        <f t="shared" si="8"/>
        <v>7110</v>
      </c>
      <c r="AC305" s="4" t="str">
        <f t="shared" si="9"/>
        <v>TIF</v>
      </c>
    </row>
    <row r="306" spans="1:29" x14ac:dyDescent="0.25">
      <c r="A306">
        <v>2024</v>
      </c>
      <c r="B306">
        <v>25</v>
      </c>
      <c r="C306" t="s">
        <v>31</v>
      </c>
      <c r="D306">
        <v>2024</v>
      </c>
      <c r="E306">
        <v>25</v>
      </c>
      <c r="F306">
        <v>6</v>
      </c>
      <c r="G306">
        <v>264</v>
      </c>
      <c r="H306">
        <v>256264</v>
      </c>
      <c r="I306" t="s">
        <v>26</v>
      </c>
      <c r="J306" t="s">
        <v>26</v>
      </c>
      <c r="K306" t="s">
        <v>33</v>
      </c>
      <c r="L306" t="s">
        <v>252</v>
      </c>
      <c r="M306">
        <v>44719300</v>
      </c>
      <c r="N306">
        <v>1820070</v>
      </c>
      <c r="O306">
        <v>19260805</v>
      </c>
      <c r="P306">
        <v>744310</v>
      </c>
      <c r="Q306">
        <v>0</v>
      </c>
      <c r="R306">
        <v>0</v>
      </c>
      <c r="S306">
        <v>864509</v>
      </c>
      <c r="T306">
        <v>159602508</v>
      </c>
      <c r="U306">
        <v>0</v>
      </c>
      <c r="V306">
        <v>401701677</v>
      </c>
      <c r="W306">
        <v>381559</v>
      </c>
      <c r="X306">
        <v>1053000</v>
      </c>
      <c r="Y306">
        <v>400267118</v>
      </c>
      <c r="Z306">
        <v>38764511</v>
      </c>
      <c r="AA306">
        <v>174690175</v>
      </c>
      <c r="AB306" s="3" t="str">
        <f t="shared" si="8"/>
        <v>6264</v>
      </c>
      <c r="AC306" s="4" t="str">
        <f t="shared" si="9"/>
        <v>Non-TIF</v>
      </c>
    </row>
    <row r="307" spans="1:29" x14ac:dyDescent="0.25">
      <c r="A307">
        <v>2024</v>
      </c>
      <c r="B307">
        <v>25</v>
      </c>
      <c r="C307" t="s">
        <v>31</v>
      </c>
      <c r="D307">
        <v>2024</v>
      </c>
      <c r="E307">
        <v>25</v>
      </c>
      <c r="F307">
        <v>6</v>
      </c>
      <c r="G307">
        <v>822</v>
      </c>
      <c r="H307">
        <v>256822</v>
      </c>
      <c r="I307" t="s">
        <v>26</v>
      </c>
      <c r="J307" t="s">
        <v>26</v>
      </c>
      <c r="K307" t="s">
        <v>361</v>
      </c>
      <c r="L307" t="s">
        <v>252</v>
      </c>
      <c r="M307">
        <v>21412700</v>
      </c>
      <c r="N307">
        <v>1252350</v>
      </c>
      <c r="O307">
        <v>1393499969</v>
      </c>
      <c r="P307">
        <v>10340860</v>
      </c>
      <c r="Q307">
        <v>0</v>
      </c>
      <c r="R307">
        <v>0</v>
      </c>
      <c r="S307">
        <v>6653181</v>
      </c>
      <c r="T307">
        <v>155119</v>
      </c>
      <c r="U307">
        <v>0</v>
      </c>
      <c r="V307">
        <v>11355268568</v>
      </c>
      <c r="W307">
        <v>4520000</v>
      </c>
      <c r="X307">
        <v>17550213</v>
      </c>
      <c r="Y307">
        <v>11333198355</v>
      </c>
      <c r="Z307">
        <v>165589868</v>
      </c>
      <c r="AA307">
        <v>9921954389</v>
      </c>
      <c r="AB307" s="3" t="str">
        <f t="shared" si="8"/>
        <v>6822</v>
      </c>
      <c r="AC307" s="4" t="str">
        <f t="shared" si="9"/>
        <v>Non-TIF</v>
      </c>
    </row>
    <row r="308" spans="1:29" x14ac:dyDescent="0.25">
      <c r="A308">
        <v>2024</v>
      </c>
      <c r="B308">
        <v>17</v>
      </c>
      <c r="C308" t="s">
        <v>44</v>
      </c>
      <c r="D308">
        <v>2024</v>
      </c>
      <c r="E308">
        <v>17</v>
      </c>
      <c r="F308">
        <v>5</v>
      </c>
      <c r="G308">
        <v>922</v>
      </c>
      <c r="H308">
        <v>355922</v>
      </c>
      <c r="I308" t="s">
        <v>26</v>
      </c>
      <c r="J308" t="s">
        <v>26</v>
      </c>
      <c r="K308" t="s">
        <v>163</v>
      </c>
      <c r="L308" t="s">
        <v>162</v>
      </c>
      <c r="M308">
        <v>6410</v>
      </c>
      <c r="N308">
        <v>0</v>
      </c>
      <c r="O308">
        <v>376300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382711</v>
      </c>
      <c r="W308">
        <v>0</v>
      </c>
      <c r="X308">
        <v>0</v>
      </c>
      <c r="Y308">
        <v>382711</v>
      </c>
      <c r="Z308">
        <v>0</v>
      </c>
      <c r="AA308">
        <v>1</v>
      </c>
      <c r="AB308" s="3" t="str">
        <f t="shared" si="8"/>
        <v>5922</v>
      </c>
      <c r="AC308" s="4" t="str">
        <f t="shared" si="9"/>
        <v>Non-TIF</v>
      </c>
    </row>
    <row r="309" spans="1:29" x14ac:dyDescent="0.25">
      <c r="A309">
        <v>2024</v>
      </c>
      <c r="B309">
        <v>17</v>
      </c>
      <c r="C309" t="s">
        <v>44</v>
      </c>
      <c r="D309">
        <v>2024</v>
      </c>
      <c r="E309">
        <v>17</v>
      </c>
      <c r="F309">
        <v>4</v>
      </c>
      <c r="G309">
        <v>772</v>
      </c>
      <c r="H309">
        <v>984772</v>
      </c>
      <c r="I309" t="s">
        <v>26</v>
      </c>
      <c r="J309" t="s">
        <v>26</v>
      </c>
      <c r="K309" t="s">
        <v>315</v>
      </c>
      <c r="L309" t="s">
        <v>162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3" t="str">
        <f t="shared" si="8"/>
        <v>4772</v>
      </c>
      <c r="AC309" s="4" t="str">
        <f t="shared" si="9"/>
        <v>Non-TIF</v>
      </c>
    </row>
    <row r="310" spans="1:29" x14ac:dyDescent="0.25">
      <c r="A310">
        <v>2024</v>
      </c>
      <c r="B310">
        <v>17</v>
      </c>
      <c r="C310" t="s">
        <v>23</v>
      </c>
      <c r="D310">
        <v>2024</v>
      </c>
      <c r="E310">
        <v>17</v>
      </c>
      <c r="F310">
        <v>1</v>
      </c>
      <c r="G310">
        <v>233</v>
      </c>
      <c r="H310" t="s">
        <v>164</v>
      </c>
      <c r="I310" t="s">
        <v>25</v>
      </c>
      <c r="J310" t="s">
        <v>26</v>
      </c>
      <c r="K310" t="s">
        <v>165</v>
      </c>
      <c r="L310" t="s">
        <v>162</v>
      </c>
      <c r="M310">
        <v>0</v>
      </c>
      <c r="N310">
        <v>0</v>
      </c>
      <c r="O310">
        <v>73086411</v>
      </c>
      <c r="P310">
        <v>9140773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127271163</v>
      </c>
      <c r="W310">
        <v>0</v>
      </c>
      <c r="X310">
        <v>0</v>
      </c>
      <c r="Y310">
        <v>127271163</v>
      </c>
      <c r="Z310">
        <v>0</v>
      </c>
      <c r="AA310">
        <v>45043979</v>
      </c>
      <c r="AB310" s="3" t="str">
        <f t="shared" si="8"/>
        <v>1233</v>
      </c>
      <c r="AC310" s="4" t="str">
        <f t="shared" si="9"/>
        <v>TIF</v>
      </c>
    </row>
    <row r="311" spans="1:29" x14ac:dyDescent="0.25">
      <c r="A311">
        <v>2024</v>
      </c>
      <c r="B311">
        <v>18</v>
      </c>
      <c r="C311" t="s">
        <v>23</v>
      </c>
      <c r="D311">
        <v>2024</v>
      </c>
      <c r="E311">
        <v>18</v>
      </c>
      <c r="F311">
        <v>1</v>
      </c>
      <c r="G311">
        <v>152</v>
      </c>
      <c r="H311" t="s">
        <v>347</v>
      </c>
      <c r="I311" t="s">
        <v>25</v>
      </c>
      <c r="J311" t="s">
        <v>26</v>
      </c>
      <c r="K311" t="s">
        <v>348</v>
      </c>
      <c r="L311" t="s">
        <v>214</v>
      </c>
      <c r="M311">
        <v>0</v>
      </c>
      <c r="N311">
        <v>0</v>
      </c>
      <c r="O311">
        <v>2763133</v>
      </c>
      <c r="P311">
        <v>2824864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5587997</v>
      </c>
      <c r="W311">
        <v>0</v>
      </c>
      <c r="X311">
        <v>0</v>
      </c>
      <c r="Y311">
        <v>5587997</v>
      </c>
      <c r="Z311">
        <v>0</v>
      </c>
      <c r="AA311">
        <v>0</v>
      </c>
      <c r="AB311" s="3" t="str">
        <f t="shared" si="8"/>
        <v>1152</v>
      </c>
      <c r="AC311" s="4" t="str">
        <f t="shared" si="9"/>
        <v>TIF</v>
      </c>
    </row>
    <row r="312" spans="1:29" x14ac:dyDescent="0.25">
      <c r="A312">
        <v>2024</v>
      </c>
      <c r="B312">
        <v>18</v>
      </c>
      <c r="C312" t="s">
        <v>23</v>
      </c>
      <c r="D312">
        <v>2024</v>
      </c>
      <c r="E312">
        <v>18</v>
      </c>
      <c r="F312">
        <v>4</v>
      </c>
      <c r="G312" t="s">
        <v>1808</v>
      </c>
      <c r="H312" t="s">
        <v>349</v>
      </c>
      <c r="I312" t="s">
        <v>25</v>
      </c>
      <c r="J312" t="s">
        <v>26</v>
      </c>
      <c r="K312" t="s">
        <v>350</v>
      </c>
      <c r="L312" t="s">
        <v>214</v>
      </c>
      <c r="M312">
        <v>0</v>
      </c>
      <c r="N312">
        <v>0</v>
      </c>
      <c r="O312">
        <v>2679238</v>
      </c>
      <c r="P312">
        <v>50263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3090789</v>
      </c>
      <c r="W312">
        <v>0</v>
      </c>
      <c r="X312">
        <v>0</v>
      </c>
      <c r="Y312">
        <v>3090789</v>
      </c>
      <c r="Z312">
        <v>0</v>
      </c>
      <c r="AA312">
        <v>361288</v>
      </c>
      <c r="AB312" s="3" t="str">
        <f t="shared" si="8"/>
        <v>4068</v>
      </c>
      <c r="AC312" s="4" t="str">
        <f t="shared" si="9"/>
        <v>TIF</v>
      </c>
    </row>
    <row r="313" spans="1:29" x14ac:dyDescent="0.25">
      <c r="A313">
        <v>2024</v>
      </c>
      <c r="B313">
        <v>18</v>
      </c>
      <c r="C313" t="s">
        <v>31</v>
      </c>
      <c r="D313">
        <v>2024</v>
      </c>
      <c r="E313">
        <v>18</v>
      </c>
      <c r="F313">
        <v>1</v>
      </c>
      <c r="G313">
        <v>152</v>
      </c>
      <c r="H313">
        <v>181152</v>
      </c>
      <c r="I313" t="s">
        <v>26</v>
      </c>
      <c r="J313" t="s">
        <v>26</v>
      </c>
      <c r="K313" t="s">
        <v>213</v>
      </c>
      <c r="L313" t="s">
        <v>214</v>
      </c>
      <c r="M313">
        <v>115049000</v>
      </c>
      <c r="N313">
        <v>7935470</v>
      </c>
      <c r="O313">
        <v>64109670</v>
      </c>
      <c r="P313">
        <v>5101550</v>
      </c>
      <c r="Q313">
        <v>0</v>
      </c>
      <c r="R313">
        <v>0</v>
      </c>
      <c r="S313">
        <v>2525926</v>
      </c>
      <c r="T313">
        <v>31627757</v>
      </c>
      <c r="U313">
        <v>0</v>
      </c>
      <c r="V313">
        <v>610428751</v>
      </c>
      <c r="W313">
        <v>1247497</v>
      </c>
      <c r="X313">
        <v>1670500</v>
      </c>
      <c r="Y313">
        <v>607510754</v>
      </c>
      <c r="Z313">
        <v>19776522</v>
      </c>
      <c r="AA313">
        <v>384079378</v>
      </c>
      <c r="AB313" s="3" t="str">
        <f t="shared" si="8"/>
        <v>1152</v>
      </c>
      <c r="AC313" s="4" t="str">
        <f t="shared" si="9"/>
        <v>Non-TIF</v>
      </c>
    </row>
    <row r="314" spans="1:29" x14ac:dyDescent="0.25">
      <c r="A314">
        <v>2024</v>
      </c>
      <c r="B314">
        <v>18</v>
      </c>
      <c r="C314" t="s">
        <v>31</v>
      </c>
      <c r="D314">
        <v>2024</v>
      </c>
      <c r="E314">
        <v>18</v>
      </c>
      <c r="F314">
        <v>4</v>
      </c>
      <c r="G314" t="s">
        <v>1808</v>
      </c>
      <c r="H314">
        <v>184068</v>
      </c>
      <c r="I314" t="s">
        <v>26</v>
      </c>
      <c r="J314" t="s">
        <v>26</v>
      </c>
      <c r="K314" t="s">
        <v>215</v>
      </c>
      <c r="L314" t="s">
        <v>214</v>
      </c>
      <c r="M314">
        <v>278314290</v>
      </c>
      <c r="N314">
        <v>24065320</v>
      </c>
      <c r="O314">
        <v>22955082</v>
      </c>
      <c r="P314">
        <v>79621750</v>
      </c>
      <c r="Q314">
        <v>0</v>
      </c>
      <c r="R314">
        <v>0</v>
      </c>
      <c r="S314">
        <v>4570292</v>
      </c>
      <c r="T314">
        <v>8302925</v>
      </c>
      <c r="U314">
        <v>0</v>
      </c>
      <c r="V314">
        <v>608825105</v>
      </c>
      <c r="W314">
        <v>528435</v>
      </c>
      <c r="X314">
        <v>803217</v>
      </c>
      <c r="Y314">
        <v>607493453</v>
      </c>
      <c r="Z314">
        <v>50121001</v>
      </c>
      <c r="AA314">
        <v>190995446</v>
      </c>
      <c r="AB314" s="3" t="str">
        <f t="shared" si="8"/>
        <v>4068</v>
      </c>
      <c r="AC314" s="4" t="str">
        <f t="shared" si="9"/>
        <v>Non-TIF</v>
      </c>
    </row>
    <row r="315" spans="1:29" x14ac:dyDescent="0.25">
      <c r="A315">
        <v>2024</v>
      </c>
      <c r="B315">
        <v>18</v>
      </c>
      <c r="C315" t="s">
        <v>31</v>
      </c>
      <c r="D315">
        <v>2024</v>
      </c>
      <c r="E315">
        <v>18</v>
      </c>
      <c r="F315">
        <v>2</v>
      </c>
      <c r="G315">
        <v>376</v>
      </c>
      <c r="H315">
        <v>472376</v>
      </c>
      <c r="I315" t="s">
        <v>26</v>
      </c>
      <c r="J315" t="s">
        <v>26</v>
      </c>
      <c r="K315" t="s">
        <v>175</v>
      </c>
      <c r="L315" t="s">
        <v>214</v>
      </c>
      <c r="M315">
        <v>24118970</v>
      </c>
      <c r="N315">
        <v>1733630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34458</v>
      </c>
      <c r="U315">
        <v>0</v>
      </c>
      <c r="V315">
        <v>35085308</v>
      </c>
      <c r="W315">
        <v>32000</v>
      </c>
      <c r="X315">
        <v>42250</v>
      </c>
      <c r="Y315">
        <v>35011058</v>
      </c>
      <c r="Z315">
        <v>868187</v>
      </c>
      <c r="AA315">
        <v>9198250</v>
      </c>
      <c r="AB315" s="3" t="str">
        <f t="shared" si="8"/>
        <v>2376</v>
      </c>
      <c r="AC315" s="4" t="str">
        <f t="shared" si="9"/>
        <v>Non-TIF</v>
      </c>
    </row>
    <row r="316" spans="1:29" x14ac:dyDescent="0.25">
      <c r="A316">
        <v>2024</v>
      </c>
      <c r="B316">
        <v>19</v>
      </c>
      <c r="C316" t="s">
        <v>23</v>
      </c>
      <c r="D316">
        <v>2024</v>
      </c>
      <c r="E316">
        <v>19</v>
      </c>
      <c r="F316">
        <v>6</v>
      </c>
      <c r="G316">
        <v>273</v>
      </c>
      <c r="H316" t="s">
        <v>199</v>
      </c>
      <c r="I316" t="s">
        <v>25</v>
      </c>
      <c r="J316" t="s">
        <v>26</v>
      </c>
      <c r="K316" t="s">
        <v>200</v>
      </c>
      <c r="L316" t="s">
        <v>217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3" t="str">
        <f t="shared" si="8"/>
        <v>6273</v>
      </c>
      <c r="AC316" s="4" t="str">
        <f t="shared" si="9"/>
        <v>TIF</v>
      </c>
    </row>
    <row r="317" spans="1:29" x14ac:dyDescent="0.25">
      <c r="A317">
        <v>2024</v>
      </c>
      <c r="B317">
        <v>19</v>
      </c>
      <c r="C317" t="s">
        <v>31</v>
      </c>
      <c r="D317">
        <v>2024</v>
      </c>
      <c r="E317">
        <v>19</v>
      </c>
      <c r="F317">
        <v>6</v>
      </c>
      <c r="G317">
        <v>273</v>
      </c>
      <c r="H317" t="s">
        <v>1799</v>
      </c>
      <c r="I317" t="s">
        <v>26</v>
      </c>
      <c r="J317" t="s">
        <v>26</v>
      </c>
      <c r="K317" t="s">
        <v>141</v>
      </c>
      <c r="L317" t="s">
        <v>217</v>
      </c>
      <c r="M317">
        <v>95243900</v>
      </c>
      <c r="N317">
        <v>6283000</v>
      </c>
      <c r="O317">
        <v>11364530</v>
      </c>
      <c r="P317">
        <v>4512900</v>
      </c>
      <c r="Q317">
        <v>0</v>
      </c>
      <c r="R317">
        <v>0</v>
      </c>
      <c r="S317">
        <v>0</v>
      </c>
      <c r="T317">
        <v>11924917</v>
      </c>
      <c r="U317">
        <v>0</v>
      </c>
      <c r="V317">
        <v>237364717</v>
      </c>
      <c r="W317">
        <v>263704</v>
      </c>
      <c r="X317">
        <v>1238178</v>
      </c>
      <c r="Y317">
        <v>235862835</v>
      </c>
      <c r="Z317">
        <v>10627171</v>
      </c>
      <c r="AA317">
        <v>108035470</v>
      </c>
      <c r="AB317" s="3" t="str">
        <f t="shared" si="8"/>
        <v>6273</v>
      </c>
      <c r="AC317" s="4" t="str">
        <f t="shared" si="9"/>
        <v>Non-TIF</v>
      </c>
    </row>
    <row r="318" spans="1:29" x14ac:dyDescent="0.25">
      <c r="A318">
        <v>2024</v>
      </c>
      <c r="B318">
        <v>20</v>
      </c>
      <c r="C318" t="s">
        <v>44</v>
      </c>
      <c r="D318">
        <v>2024</v>
      </c>
      <c r="E318">
        <v>20</v>
      </c>
      <c r="F318">
        <v>1</v>
      </c>
      <c r="G318">
        <v>211</v>
      </c>
      <c r="H318">
        <v>201211</v>
      </c>
      <c r="I318" t="s">
        <v>26</v>
      </c>
      <c r="J318" t="s">
        <v>26</v>
      </c>
      <c r="K318" t="s">
        <v>220</v>
      </c>
      <c r="L318" t="s">
        <v>221</v>
      </c>
      <c r="M318">
        <v>0</v>
      </c>
      <c r="N318">
        <v>0</v>
      </c>
      <c r="O318">
        <v>17934086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25361691</v>
      </c>
      <c r="W318">
        <v>0</v>
      </c>
      <c r="X318">
        <v>6500</v>
      </c>
      <c r="Y318">
        <v>25355191</v>
      </c>
      <c r="Z318">
        <v>0</v>
      </c>
      <c r="AA318">
        <v>7427605</v>
      </c>
      <c r="AB318" s="3" t="str">
        <f t="shared" si="8"/>
        <v>1211</v>
      </c>
      <c r="AC318" s="4" t="str">
        <f t="shared" si="9"/>
        <v>Non-TIF</v>
      </c>
    </row>
    <row r="319" spans="1:29" x14ac:dyDescent="0.25">
      <c r="A319">
        <v>2024</v>
      </c>
      <c r="B319">
        <v>20</v>
      </c>
      <c r="C319" t="s">
        <v>31</v>
      </c>
      <c r="D319">
        <v>2024</v>
      </c>
      <c r="E319">
        <v>20</v>
      </c>
      <c r="F319">
        <v>1</v>
      </c>
      <c r="G319">
        <v>970</v>
      </c>
      <c r="H319">
        <v>881970</v>
      </c>
      <c r="I319" t="s">
        <v>26</v>
      </c>
      <c r="J319" t="s">
        <v>26</v>
      </c>
      <c r="K319" t="s">
        <v>396</v>
      </c>
      <c r="L319" t="s">
        <v>221</v>
      </c>
      <c r="M319">
        <v>2591720</v>
      </c>
      <c r="N319">
        <v>134270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3654260</v>
      </c>
      <c r="W319">
        <v>4000</v>
      </c>
      <c r="X319">
        <v>6500</v>
      </c>
      <c r="Y319">
        <v>3643760</v>
      </c>
      <c r="Z319">
        <v>1478174</v>
      </c>
      <c r="AA319">
        <v>928270</v>
      </c>
      <c r="AB319" s="3" t="str">
        <f t="shared" si="8"/>
        <v>1970</v>
      </c>
      <c r="AC319" s="4" t="str">
        <f t="shared" si="9"/>
        <v>Non-TIF</v>
      </c>
    </row>
    <row r="320" spans="1:29" x14ac:dyDescent="0.25">
      <c r="A320">
        <v>2024</v>
      </c>
      <c r="B320">
        <v>21</v>
      </c>
      <c r="C320" t="s">
        <v>23</v>
      </c>
      <c r="D320">
        <v>2024</v>
      </c>
      <c r="E320">
        <v>21</v>
      </c>
      <c r="F320">
        <v>6</v>
      </c>
      <c r="G320">
        <v>102</v>
      </c>
      <c r="H320" t="s">
        <v>397</v>
      </c>
      <c r="I320" t="s">
        <v>25</v>
      </c>
      <c r="J320" t="s">
        <v>26</v>
      </c>
      <c r="K320" t="s">
        <v>398</v>
      </c>
      <c r="L320" t="s">
        <v>237</v>
      </c>
      <c r="M320">
        <v>0</v>
      </c>
      <c r="N320">
        <v>0</v>
      </c>
      <c r="O320">
        <v>21903143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46500004</v>
      </c>
      <c r="W320">
        <v>0</v>
      </c>
      <c r="X320">
        <v>0</v>
      </c>
      <c r="Y320">
        <v>46500004</v>
      </c>
      <c r="Z320">
        <v>0</v>
      </c>
      <c r="AA320">
        <v>24596861</v>
      </c>
      <c r="AB320" s="3" t="str">
        <f t="shared" si="8"/>
        <v>6102</v>
      </c>
      <c r="AC320" s="4" t="str">
        <f t="shared" si="9"/>
        <v>TIF</v>
      </c>
    </row>
    <row r="321" spans="1:29" x14ac:dyDescent="0.25">
      <c r="A321">
        <v>2024</v>
      </c>
      <c r="B321">
        <v>21</v>
      </c>
      <c r="C321" t="s">
        <v>31</v>
      </c>
      <c r="D321">
        <v>2024</v>
      </c>
      <c r="E321">
        <v>21</v>
      </c>
      <c r="F321">
        <v>6</v>
      </c>
      <c r="G321">
        <v>102</v>
      </c>
      <c r="H321">
        <v>216102</v>
      </c>
      <c r="I321" t="s">
        <v>26</v>
      </c>
      <c r="J321" t="s">
        <v>26</v>
      </c>
      <c r="K321" t="s">
        <v>256</v>
      </c>
      <c r="L321" t="s">
        <v>237</v>
      </c>
      <c r="M321">
        <v>140659440</v>
      </c>
      <c r="N321">
        <v>7012340</v>
      </c>
      <c r="O321">
        <v>47591250</v>
      </c>
      <c r="P321">
        <v>6206140</v>
      </c>
      <c r="Q321">
        <v>0</v>
      </c>
      <c r="R321">
        <v>0</v>
      </c>
      <c r="S321">
        <v>3972208</v>
      </c>
      <c r="T321">
        <v>1343142</v>
      </c>
      <c r="U321">
        <v>0</v>
      </c>
      <c r="V321">
        <v>1058103158</v>
      </c>
      <c r="W321">
        <v>1916000</v>
      </c>
      <c r="X321">
        <v>6487502</v>
      </c>
      <c r="Y321">
        <v>1049699656</v>
      </c>
      <c r="Z321">
        <v>77356214</v>
      </c>
      <c r="AA321">
        <v>851318638</v>
      </c>
      <c r="AB321" s="3" t="str">
        <f t="shared" si="8"/>
        <v>6102</v>
      </c>
      <c r="AC321" s="4" t="str">
        <f t="shared" si="9"/>
        <v>Non-TIF</v>
      </c>
    </row>
    <row r="322" spans="1:29" x14ac:dyDescent="0.25">
      <c r="A322">
        <v>2024</v>
      </c>
      <c r="B322">
        <v>21</v>
      </c>
      <c r="C322" t="s">
        <v>31</v>
      </c>
      <c r="D322">
        <v>2024</v>
      </c>
      <c r="E322">
        <v>21</v>
      </c>
      <c r="F322">
        <v>5</v>
      </c>
      <c r="G322">
        <v>157</v>
      </c>
      <c r="H322">
        <v>715157</v>
      </c>
      <c r="I322" t="s">
        <v>26</v>
      </c>
      <c r="J322" t="s">
        <v>26</v>
      </c>
      <c r="K322" t="s">
        <v>260</v>
      </c>
      <c r="L322" t="s">
        <v>237</v>
      </c>
      <c r="M322">
        <v>2040890</v>
      </c>
      <c r="N322">
        <v>216730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2704240</v>
      </c>
      <c r="W322">
        <v>0</v>
      </c>
      <c r="X322">
        <v>0</v>
      </c>
      <c r="Y322">
        <v>2704240</v>
      </c>
      <c r="Z322">
        <v>285110</v>
      </c>
      <c r="AA322">
        <v>446620</v>
      </c>
      <c r="AB322" s="3" t="str">
        <f t="shared" si="8"/>
        <v>5157</v>
      </c>
      <c r="AC322" s="4" t="str">
        <f t="shared" si="9"/>
        <v>Non-TIF</v>
      </c>
    </row>
    <row r="323" spans="1:29" x14ac:dyDescent="0.25">
      <c r="A323">
        <v>2024</v>
      </c>
      <c r="B323">
        <v>22</v>
      </c>
      <c r="C323" t="s">
        <v>44</v>
      </c>
      <c r="D323">
        <v>2024</v>
      </c>
      <c r="E323">
        <v>22</v>
      </c>
      <c r="F323">
        <v>4</v>
      </c>
      <c r="G323">
        <v>419</v>
      </c>
      <c r="H323">
        <v>224419</v>
      </c>
      <c r="I323" t="s">
        <v>26</v>
      </c>
      <c r="J323" t="s">
        <v>26</v>
      </c>
      <c r="K323" t="s">
        <v>88</v>
      </c>
      <c r="L323" t="s">
        <v>241</v>
      </c>
      <c r="M323">
        <v>535228</v>
      </c>
      <c r="N323">
        <v>8672</v>
      </c>
      <c r="O323">
        <v>16623293</v>
      </c>
      <c r="P323">
        <v>1754066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52034337</v>
      </c>
      <c r="W323">
        <v>104000</v>
      </c>
      <c r="X323">
        <v>435500</v>
      </c>
      <c r="Y323">
        <v>51494837</v>
      </c>
      <c r="Z323">
        <v>0</v>
      </c>
      <c r="AA323">
        <v>33113078</v>
      </c>
      <c r="AB323" s="3" t="str">
        <f t="shared" ref="AB323:AB386" si="10">CONCATENATE(F323,TEXT(G323,"000"))</f>
        <v>4419</v>
      </c>
      <c r="AC323" s="4" t="str">
        <f t="shared" ref="AC323:AC386" si="11">IF(C323="I","TIF","Non-TIF")</f>
        <v>Non-TIF</v>
      </c>
    </row>
    <row r="324" spans="1:29" x14ac:dyDescent="0.25">
      <c r="A324">
        <v>2024</v>
      </c>
      <c r="B324">
        <v>22</v>
      </c>
      <c r="C324" t="s">
        <v>23</v>
      </c>
      <c r="D324">
        <v>2024</v>
      </c>
      <c r="E324">
        <v>22</v>
      </c>
      <c r="F324">
        <v>2</v>
      </c>
      <c r="G324">
        <v>763</v>
      </c>
      <c r="H324" t="s">
        <v>400</v>
      </c>
      <c r="I324" t="s">
        <v>25</v>
      </c>
      <c r="J324" t="s">
        <v>26</v>
      </c>
      <c r="K324" t="s">
        <v>401</v>
      </c>
      <c r="L324" t="s">
        <v>241</v>
      </c>
      <c r="M324">
        <v>0</v>
      </c>
      <c r="N324">
        <v>0</v>
      </c>
      <c r="O324">
        <v>294675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294675</v>
      </c>
      <c r="W324">
        <v>0</v>
      </c>
      <c r="X324">
        <v>0</v>
      </c>
      <c r="Y324">
        <v>294675</v>
      </c>
      <c r="Z324">
        <v>0</v>
      </c>
      <c r="AA324">
        <v>0</v>
      </c>
      <c r="AB324" s="3" t="str">
        <f t="shared" si="10"/>
        <v>2763</v>
      </c>
      <c r="AC324" s="4" t="str">
        <f t="shared" si="11"/>
        <v>TIF</v>
      </c>
    </row>
    <row r="325" spans="1:29" x14ac:dyDescent="0.25">
      <c r="A325">
        <v>2024</v>
      </c>
      <c r="B325">
        <v>22</v>
      </c>
      <c r="C325" t="s">
        <v>23</v>
      </c>
      <c r="D325">
        <v>2024</v>
      </c>
      <c r="E325">
        <v>22</v>
      </c>
      <c r="F325">
        <v>4</v>
      </c>
      <c r="G325">
        <v>419</v>
      </c>
      <c r="H325" t="s">
        <v>265</v>
      </c>
      <c r="I325" t="s">
        <v>25</v>
      </c>
      <c r="J325" t="s">
        <v>26</v>
      </c>
      <c r="K325" t="s">
        <v>266</v>
      </c>
      <c r="L325" t="s">
        <v>241</v>
      </c>
      <c r="M325">
        <v>60969</v>
      </c>
      <c r="N325">
        <v>799</v>
      </c>
      <c r="O325">
        <v>8104765</v>
      </c>
      <c r="P325">
        <v>1080827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21749759</v>
      </c>
      <c r="W325">
        <v>8000</v>
      </c>
      <c r="X325">
        <v>13000</v>
      </c>
      <c r="Y325">
        <v>21728759</v>
      </c>
      <c r="Z325">
        <v>0</v>
      </c>
      <c r="AA325">
        <v>12502399</v>
      </c>
      <c r="AB325" s="3" t="str">
        <f t="shared" si="10"/>
        <v>4419</v>
      </c>
      <c r="AC325" s="4" t="str">
        <f t="shared" si="11"/>
        <v>TIF</v>
      </c>
    </row>
    <row r="326" spans="1:29" x14ac:dyDescent="0.25">
      <c r="A326">
        <v>2024</v>
      </c>
      <c r="B326">
        <v>12</v>
      </c>
      <c r="C326" t="s">
        <v>31</v>
      </c>
      <c r="D326">
        <v>2024</v>
      </c>
      <c r="E326">
        <v>12</v>
      </c>
      <c r="F326">
        <v>0</v>
      </c>
      <c r="G326">
        <v>279</v>
      </c>
      <c r="H326">
        <v>120279</v>
      </c>
      <c r="I326" t="s">
        <v>26</v>
      </c>
      <c r="J326" t="s">
        <v>26</v>
      </c>
      <c r="K326" t="s">
        <v>143</v>
      </c>
      <c r="L326" t="s">
        <v>76</v>
      </c>
      <c r="M326">
        <v>123698970</v>
      </c>
      <c r="N326">
        <v>8160470</v>
      </c>
      <c r="O326">
        <v>16517000</v>
      </c>
      <c r="P326">
        <v>6053870</v>
      </c>
      <c r="Q326">
        <v>0</v>
      </c>
      <c r="R326">
        <v>0</v>
      </c>
      <c r="S326">
        <v>4997336</v>
      </c>
      <c r="T326">
        <v>696612</v>
      </c>
      <c r="U326">
        <v>0</v>
      </c>
      <c r="V326">
        <v>457339788</v>
      </c>
      <c r="W326">
        <v>723704</v>
      </c>
      <c r="X326">
        <v>2795000</v>
      </c>
      <c r="Y326">
        <v>453821084</v>
      </c>
      <c r="Z326">
        <v>92587065</v>
      </c>
      <c r="AA326">
        <v>297215530</v>
      </c>
      <c r="AB326" s="3" t="str">
        <f t="shared" si="10"/>
        <v>0279</v>
      </c>
      <c r="AC326" s="4" t="str">
        <f t="shared" si="11"/>
        <v>Non-TIF</v>
      </c>
    </row>
    <row r="327" spans="1:29" x14ac:dyDescent="0.25">
      <c r="A327">
        <v>2024</v>
      </c>
      <c r="B327">
        <v>12</v>
      </c>
      <c r="C327" t="s">
        <v>31</v>
      </c>
      <c r="D327">
        <v>2024</v>
      </c>
      <c r="E327">
        <v>12</v>
      </c>
      <c r="F327">
        <v>2</v>
      </c>
      <c r="G327">
        <v>781</v>
      </c>
      <c r="H327">
        <v>352781</v>
      </c>
      <c r="I327" t="s">
        <v>26</v>
      </c>
      <c r="J327" t="s">
        <v>26</v>
      </c>
      <c r="K327" t="s">
        <v>144</v>
      </c>
      <c r="L327" t="s">
        <v>76</v>
      </c>
      <c r="M327">
        <v>67414260</v>
      </c>
      <c r="N327">
        <v>3372490</v>
      </c>
      <c r="O327">
        <v>5619710</v>
      </c>
      <c r="P327">
        <v>0</v>
      </c>
      <c r="Q327">
        <v>0</v>
      </c>
      <c r="R327">
        <v>0</v>
      </c>
      <c r="S327">
        <v>0</v>
      </c>
      <c r="T327">
        <v>194950</v>
      </c>
      <c r="U327">
        <v>0</v>
      </c>
      <c r="V327">
        <v>124132430</v>
      </c>
      <c r="W327">
        <v>213852</v>
      </c>
      <c r="X327">
        <v>611000</v>
      </c>
      <c r="Y327">
        <v>123307578</v>
      </c>
      <c r="Z327">
        <v>5191670</v>
      </c>
      <c r="AA327">
        <v>47531020</v>
      </c>
      <c r="AB327" s="3" t="str">
        <f t="shared" si="10"/>
        <v>2781</v>
      </c>
      <c r="AC327" s="4" t="str">
        <f t="shared" si="11"/>
        <v>Non-TIF</v>
      </c>
    </row>
    <row r="328" spans="1:29" x14ac:dyDescent="0.25">
      <c r="A328">
        <v>2024</v>
      </c>
      <c r="B328">
        <v>12</v>
      </c>
      <c r="C328" t="s">
        <v>31</v>
      </c>
      <c r="D328">
        <v>2024</v>
      </c>
      <c r="E328">
        <v>12</v>
      </c>
      <c r="F328">
        <v>1</v>
      </c>
      <c r="G328">
        <v>791</v>
      </c>
      <c r="H328">
        <v>381791</v>
      </c>
      <c r="I328" t="s">
        <v>26</v>
      </c>
      <c r="J328" t="s">
        <v>26</v>
      </c>
      <c r="K328" t="s">
        <v>145</v>
      </c>
      <c r="L328" t="s">
        <v>76</v>
      </c>
      <c r="M328">
        <v>27551240</v>
      </c>
      <c r="N328">
        <v>1623660</v>
      </c>
      <c r="O328">
        <v>7314227</v>
      </c>
      <c r="P328">
        <v>0</v>
      </c>
      <c r="Q328">
        <v>0</v>
      </c>
      <c r="R328">
        <v>0</v>
      </c>
      <c r="S328">
        <v>1920189</v>
      </c>
      <c r="T328">
        <v>270545</v>
      </c>
      <c r="U328">
        <v>0</v>
      </c>
      <c r="V328">
        <v>157389254</v>
      </c>
      <c r="W328">
        <v>259704</v>
      </c>
      <c r="X328">
        <v>760500</v>
      </c>
      <c r="Y328">
        <v>156369050</v>
      </c>
      <c r="Z328">
        <v>36707429</v>
      </c>
      <c r="AA328">
        <v>118709393</v>
      </c>
      <c r="AB328" s="3" t="str">
        <f t="shared" si="10"/>
        <v>1791</v>
      </c>
      <c r="AC328" s="4" t="str">
        <f t="shared" si="11"/>
        <v>Non-TIF</v>
      </c>
    </row>
    <row r="329" spans="1:29" x14ac:dyDescent="0.25">
      <c r="A329">
        <v>2024</v>
      </c>
      <c r="B329">
        <v>14</v>
      </c>
      <c r="C329" t="s">
        <v>23</v>
      </c>
      <c r="D329">
        <v>2024</v>
      </c>
      <c r="E329">
        <v>14</v>
      </c>
      <c r="F329">
        <v>3</v>
      </c>
      <c r="G329">
        <v>168</v>
      </c>
      <c r="H329" t="s">
        <v>125</v>
      </c>
      <c r="I329" t="s">
        <v>25</v>
      </c>
      <c r="J329" t="s">
        <v>26</v>
      </c>
      <c r="K329" t="s">
        <v>126</v>
      </c>
      <c r="L329" t="s">
        <v>147</v>
      </c>
      <c r="M329">
        <v>0</v>
      </c>
      <c r="N329">
        <v>0</v>
      </c>
      <c r="O329">
        <v>1171630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4404360</v>
      </c>
      <c r="W329">
        <v>0</v>
      </c>
      <c r="X329">
        <v>0</v>
      </c>
      <c r="Y329">
        <v>4404360</v>
      </c>
      <c r="Z329">
        <v>0</v>
      </c>
      <c r="AA329">
        <v>3232730</v>
      </c>
      <c r="AB329" s="3" t="str">
        <f t="shared" si="10"/>
        <v>3168</v>
      </c>
      <c r="AC329" s="4" t="str">
        <f t="shared" si="11"/>
        <v>TIF</v>
      </c>
    </row>
    <row r="330" spans="1:29" x14ac:dyDescent="0.25">
      <c r="A330">
        <v>2024</v>
      </c>
      <c r="B330">
        <v>14</v>
      </c>
      <c r="C330" t="s">
        <v>31</v>
      </c>
      <c r="D330">
        <v>2024</v>
      </c>
      <c r="E330">
        <v>14</v>
      </c>
      <c r="F330">
        <v>0</v>
      </c>
      <c r="G330">
        <v>355</v>
      </c>
      <c r="H330">
        <v>240355</v>
      </c>
      <c r="I330" t="s">
        <v>26</v>
      </c>
      <c r="J330" t="s">
        <v>26</v>
      </c>
      <c r="K330" t="s">
        <v>150</v>
      </c>
      <c r="L330" t="s">
        <v>147</v>
      </c>
      <c r="M330">
        <v>63842970</v>
      </c>
      <c r="N330">
        <v>7341370</v>
      </c>
      <c r="O330">
        <v>1296360</v>
      </c>
      <c r="P330">
        <v>18020370</v>
      </c>
      <c r="Q330">
        <v>0</v>
      </c>
      <c r="R330">
        <v>0</v>
      </c>
      <c r="S330">
        <v>6131793</v>
      </c>
      <c r="T330">
        <v>230077</v>
      </c>
      <c r="U330">
        <v>0</v>
      </c>
      <c r="V330">
        <v>138870240</v>
      </c>
      <c r="W330">
        <v>88000</v>
      </c>
      <c r="X330">
        <v>649636</v>
      </c>
      <c r="Y330">
        <v>138132604</v>
      </c>
      <c r="Z330">
        <v>3573333</v>
      </c>
      <c r="AA330">
        <v>42007300</v>
      </c>
      <c r="AB330" s="3" t="str">
        <f t="shared" si="10"/>
        <v>0355</v>
      </c>
      <c r="AC330" s="4" t="str">
        <f t="shared" si="11"/>
        <v>Non-TIF</v>
      </c>
    </row>
    <row r="331" spans="1:29" x14ac:dyDescent="0.25">
      <c r="A331">
        <v>2024</v>
      </c>
      <c r="B331">
        <v>14</v>
      </c>
      <c r="C331" t="s">
        <v>31</v>
      </c>
      <c r="D331">
        <v>2024</v>
      </c>
      <c r="E331">
        <v>14</v>
      </c>
      <c r="F331">
        <v>6</v>
      </c>
      <c r="G331">
        <v>741</v>
      </c>
      <c r="H331">
        <v>816741</v>
      </c>
      <c r="I331" t="s">
        <v>26</v>
      </c>
      <c r="J331" t="s">
        <v>26</v>
      </c>
      <c r="K331" t="s">
        <v>226</v>
      </c>
      <c r="L331" t="s">
        <v>147</v>
      </c>
      <c r="M331">
        <v>9040930</v>
      </c>
      <c r="N331">
        <v>1056300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14019440</v>
      </c>
      <c r="W331">
        <v>4000</v>
      </c>
      <c r="X331">
        <v>13000</v>
      </c>
      <c r="Y331">
        <v>14002440</v>
      </c>
      <c r="Z331">
        <v>210656</v>
      </c>
      <c r="AA331">
        <v>3922210</v>
      </c>
      <c r="AB331" s="3" t="str">
        <f t="shared" si="10"/>
        <v>6741</v>
      </c>
      <c r="AC331" s="4" t="str">
        <f t="shared" si="11"/>
        <v>Non-TIF</v>
      </c>
    </row>
    <row r="332" spans="1:29" x14ac:dyDescent="0.25">
      <c r="A332">
        <v>2024</v>
      </c>
      <c r="B332">
        <v>15</v>
      </c>
      <c r="C332" t="s">
        <v>44</v>
      </c>
      <c r="D332">
        <v>2024</v>
      </c>
      <c r="E332">
        <v>15</v>
      </c>
      <c r="F332">
        <v>0</v>
      </c>
      <c r="G332">
        <v>387</v>
      </c>
      <c r="H332">
        <v>150387</v>
      </c>
      <c r="I332" t="s">
        <v>26</v>
      </c>
      <c r="J332" t="s">
        <v>26</v>
      </c>
      <c r="K332" t="s">
        <v>127</v>
      </c>
      <c r="L332" t="s">
        <v>151</v>
      </c>
      <c r="M332">
        <v>4936180</v>
      </c>
      <c r="N332">
        <v>857520</v>
      </c>
      <c r="O332">
        <v>83906999</v>
      </c>
      <c r="P332">
        <v>6427110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278781329</v>
      </c>
      <c r="W332">
        <v>352000</v>
      </c>
      <c r="X332">
        <v>1531057</v>
      </c>
      <c r="Y332">
        <v>276898272</v>
      </c>
      <c r="Z332">
        <v>0</v>
      </c>
      <c r="AA332">
        <v>182653520</v>
      </c>
      <c r="AB332" s="3" t="str">
        <f t="shared" si="10"/>
        <v>0387</v>
      </c>
      <c r="AC332" s="4" t="str">
        <f t="shared" si="11"/>
        <v>Non-TIF</v>
      </c>
    </row>
    <row r="333" spans="1:29" x14ac:dyDescent="0.25">
      <c r="A333">
        <v>2024</v>
      </c>
      <c r="B333">
        <v>15</v>
      </c>
      <c r="C333" t="s">
        <v>23</v>
      </c>
      <c r="D333">
        <v>2024</v>
      </c>
      <c r="E333">
        <v>15</v>
      </c>
      <c r="F333">
        <v>0</v>
      </c>
      <c r="G333">
        <v>387</v>
      </c>
      <c r="H333" t="s">
        <v>343</v>
      </c>
      <c r="I333" t="s">
        <v>25</v>
      </c>
      <c r="J333" t="s">
        <v>26</v>
      </c>
      <c r="K333" t="s">
        <v>344</v>
      </c>
      <c r="L333" t="s">
        <v>151</v>
      </c>
      <c r="M333">
        <v>53020</v>
      </c>
      <c r="N333">
        <v>0</v>
      </c>
      <c r="O333">
        <v>0</v>
      </c>
      <c r="P333">
        <v>44520130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48550799</v>
      </c>
      <c r="W333">
        <v>0</v>
      </c>
      <c r="X333">
        <v>0</v>
      </c>
      <c r="Y333">
        <v>48550799</v>
      </c>
      <c r="Z333">
        <v>0</v>
      </c>
      <c r="AA333">
        <v>3977649</v>
      </c>
      <c r="AB333" s="3" t="str">
        <f t="shared" si="10"/>
        <v>0387</v>
      </c>
      <c r="AC333" s="4" t="str">
        <f t="shared" si="11"/>
        <v>TIF</v>
      </c>
    </row>
    <row r="334" spans="1:29" x14ac:dyDescent="0.25">
      <c r="A334">
        <v>2024</v>
      </c>
      <c r="B334">
        <v>15</v>
      </c>
      <c r="C334" t="s">
        <v>31</v>
      </c>
      <c r="D334">
        <v>2024</v>
      </c>
      <c r="E334">
        <v>15</v>
      </c>
      <c r="F334">
        <v>2</v>
      </c>
      <c r="G334">
        <v>151</v>
      </c>
      <c r="H334" t="s">
        <v>1780</v>
      </c>
      <c r="I334" t="s">
        <v>26</v>
      </c>
      <c r="J334" t="s">
        <v>26</v>
      </c>
      <c r="K334" t="s">
        <v>43</v>
      </c>
      <c r="L334" t="s">
        <v>151</v>
      </c>
      <c r="M334">
        <v>955890</v>
      </c>
      <c r="N334">
        <v>144900</v>
      </c>
      <c r="O334">
        <v>156470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1414190</v>
      </c>
      <c r="W334">
        <v>4000</v>
      </c>
      <c r="X334">
        <v>0</v>
      </c>
      <c r="Y334">
        <v>1410190</v>
      </c>
      <c r="Z334">
        <v>41789</v>
      </c>
      <c r="AA334">
        <v>156930</v>
      </c>
      <c r="AB334" s="3" t="str">
        <f t="shared" si="10"/>
        <v>2151</v>
      </c>
      <c r="AC334" s="4" t="str">
        <f t="shared" si="11"/>
        <v>Non-TIF</v>
      </c>
    </row>
    <row r="335" spans="1:29" x14ac:dyDescent="0.25">
      <c r="A335">
        <v>2024</v>
      </c>
      <c r="B335">
        <v>16</v>
      </c>
      <c r="C335" t="s">
        <v>23</v>
      </c>
      <c r="D335">
        <v>2024</v>
      </c>
      <c r="E335">
        <v>16</v>
      </c>
      <c r="F335">
        <v>1</v>
      </c>
      <c r="G335">
        <v>926</v>
      </c>
      <c r="H335" t="s">
        <v>152</v>
      </c>
      <c r="I335" t="s">
        <v>25</v>
      </c>
      <c r="J335" t="s">
        <v>26</v>
      </c>
      <c r="K335" t="s">
        <v>153</v>
      </c>
      <c r="L335" t="s">
        <v>154</v>
      </c>
      <c r="M335">
        <v>0</v>
      </c>
      <c r="N335">
        <v>0</v>
      </c>
      <c r="O335">
        <v>0</v>
      </c>
      <c r="P335">
        <v>909769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909769</v>
      </c>
      <c r="W335">
        <v>0</v>
      </c>
      <c r="X335">
        <v>0</v>
      </c>
      <c r="Y335">
        <v>909769</v>
      </c>
      <c r="Z335">
        <v>0</v>
      </c>
      <c r="AA335">
        <v>0</v>
      </c>
      <c r="AB335" s="3" t="str">
        <f t="shared" si="10"/>
        <v>1926</v>
      </c>
      <c r="AC335" s="4" t="str">
        <f t="shared" si="11"/>
        <v>TIF</v>
      </c>
    </row>
    <row r="336" spans="1:29" x14ac:dyDescent="0.25">
      <c r="A336">
        <v>2024</v>
      </c>
      <c r="B336">
        <v>16</v>
      </c>
      <c r="C336" t="s">
        <v>31</v>
      </c>
      <c r="D336">
        <v>2024</v>
      </c>
      <c r="E336">
        <v>16</v>
      </c>
      <c r="F336">
        <v>1</v>
      </c>
      <c r="G336">
        <v>926</v>
      </c>
      <c r="H336">
        <v>161926</v>
      </c>
      <c r="I336" t="s">
        <v>26</v>
      </c>
      <c r="J336" t="s">
        <v>26</v>
      </c>
      <c r="K336" t="s">
        <v>157</v>
      </c>
      <c r="L336" t="s">
        <v>154</v>
      </c>
      <c r="M336">
        <v>31635540</v>
      </c>
      <c r="N336">
        <v>1953580</v>
      </c>
      <c r="O336">
        <v>16111201</v>
      </c>
      <c r="P336">
        <v>10539240</v>
      </c>
      <c r="Q336">
        <v>0</v>
      </c>
      <c r="R336">
        <v>0</v>
      </c>
      <c r="S336">
        <v>944175</v>
      </c>
      <c r="T336">
        <v>2014558</v>
      </c>
      <c r="U336">
        <v>0</v>
      </c>
      <c r="V336">
        <v>239466103</v>
      </c>
      <c r="W336">
        <v>360000</v>
      </c>
      <c r="X336">
        <v>1072500</v>
      </c>
      <c r="Y336">
        <v>238033603</v>
      </c>
      <c r="Z336">
        <v>3760892</v>
      </c>
      <c r="AA336">
        <v>176267809</v>
      </c>
      <c r="AB336" s="3" t="str">
        <f t="shared" si="10"/>
        <v>1926</v>
      </c>
      <c r="AC336" s="4" t="str">
        <f t="shared" si="11"/>
        <v>Non-TIF</v>
      </c>
    </row>
    <row r="337" spans="1:29" x14ac:dyDescent="0.25">
      <c r="A337">
        <v>2024</v>
      </c>
      <c r="B337">
        <v>17</v>
      </c>
      <c r="C337" t="s">
        <v>44</v>
      </c>
      <c r="D337">
        <v>2024</v>
      </c>
      <c r="E337">
        <v>17</v>
      </c>
      <c r="F337">
        <v>4</v>
      </c>
      <c r="G337">
        <v>131</v>
      </c>
      <c r="H337">
        <v>174131</v>
      </c>
      <c r="I337" t="s">
        <v>26</v>
      </c>
      <c r="J337" t="s">
        <v>26</v>
      </c>
      <c r="K337" t="s">
        <v>161</v>
      </c>
      <c r="L337" t="s">
        <v>162</v>
      </c>
      <c r="M337">
        <v>0</v>
      </c>
      <c r="N337">
        <v>0</v>
      </c>
      <c r="O337">
        <v>189010460</v>
      </c>
      <c r="P337">
        <v>38336661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286072622</v>
      </c>
      <c r="W337">
        <v>160000</v>
      </c>
      <c r="X337">
        <v>702000</v>
      </c>
      <c r="Y337">
        <v>285210622</v>
      </c>
      <c r="Z337">
        <v>0</v>
      </c>
      <c r="AA337">
        <v>58725501</v>
      </c>
      <c r="AB337" s="3" t="str">
        <f t="shared" si="10"/>
        <v>4131</v>
      </c>
      <c r="AC337" s="4" t="str">
        <f t="shared" si="11"/>
        <v>Non-TIF</v>
      </c>
    </row>
    <row r="338" spans="1:29" x14ac:dyDescent="0.25">
      <c r="A338">
        <v>2024</v>
      </c>
      <c r="B338">
        <v>17</v>
      </c>
      <c r="C338" t="s">
        <v>23</v>
      </c>
      <c r="D338">
        <v>2024</v>
      </c>
      <c r="E338">
        <v>17</v>
      </c>
      <c r="F338">
        <v>4</v>
      </c>
      <c r="G338">
        <v>131</v>
      </c>
      <c r="H338" t="s">
        <v>233</v>
      </c>
      <c r="I338" t="s">
        <v>25</v>
      </c>
      <c r="J338" t="s">
        <v>26</v>
      </c>
      <c r="K338" t="s">
        <v>234</v>
      </c>
      <c r="L338" t="s">
        <v>162</v>
      </c>
      <c r="M338">
        <v>0</v>
      </c>
      <c r="N338">
        <v>0</v>
      </c>
      <c r="O338">
        <v>59172001</v>
      </c>
      <c r="P338">
        <v>18844979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92459940</v>
      </c>
      <c r="W338">
        <v>0</v>
      </c>
      <c r="X338">
        <v>0</v>
      </c>
      <c r="Y338">
        <v>92459940</v>
      </c>
      <c r="Z338">
        <v>0</v>
      </c>
      <c r="AA338">
        <v>14442960</v>
      </c>
      <c r="AB338" s="3" t="str">
        <f t="shared" si="10"/>
        <v>4131</v>
      </c>
      <c r="AC338" s="4" t="str">
        <f t="shared" si="11"/>
        <v>TIF</v>
      </c>
    </row>
    <row r="339" spans="1:29" x14ac:dyDescent="0.25">
      <c r="A339">
        <v>2024</v>
      </c>
      <c r="B339">
        <v>17</v>
      </c>
      <c r="C339" t="s">
        <v>31</v>
      </c>
      <c r="D339">
        <v>2024</v>
      </c>
      <c r="E339">
        <v>17</v>
      </c>
      <c r="F339">
        <v>1</v>
      </c>
      <c r="G339">
        <v>233</v>
      </c>
      <c r="H339">
        <v>171233</v>
      </c>
      <c r="I339" t="s">
        <v>26</v>
      </c>
      <c r="J339" t="s">
        <v>26</v>
      </c>
      <c r="K339" t="s">
        <v>312</v>
      </c>
      <c r="L339" t="s">
        <v>162</v>
      </c>
      <c r="M339">
        <v>85014690</v>
      </c>
      <c r="N339">
        <v>4990090</v>
      </c>
      <c r="O339">
        <v>143063384</v>
      </c>
      <c r="P339">
        <v>1062810</v>
      </c>
      <c r="Q339">
        <v>0</v>
      </c>
      <c r="R339">
        <v>0</v>
      </c>
      <c r="S339">
        <v>2946886</v>
      </c>
      <c r="T339">
        <v>22560716</v>
      </c>
      <c r="U339">
        <v>0</v>
      </c>
      <c r="V339">
        <v>1907458129</v>
      </c>
      <c r="W339">
        <v>1292000</v>
      </c>
      <c r="X339">
        <v>4550000</v>
      </c>
      <c r="Y339">
        <v>1901616129</v>
      </c>
      <c r="Z339">
        <v>983780134</v>
      </c>
      <c r="AA339">
        <v>1647819553</v>
      </c>
      <c r="AB339" s="3" t="str">
        <f t="shared" si="10"/>
        <v>1233</v>
      </c>
      <c r="AC339" s="4" t="str">
        <f t="shared" si="11"/>
        <v>Non-TIF</v>
      </c>
    </row>
    <row r="340" spans="1:29" x14ac:dyDescent="0.25">
      <c r="A340">
        <v>2024</v>
      </c>
      <c r="B340">
        <v>18</v>
      </c>
      <c r="C340" t="s">
        <v>31</v>
      </c>
      <c r="D340">
        <v>2024</v>
      </c>
      <c r="E340">
        <v>18</v>
      </c>
      <c r="F340">
        <v>5</v>
      </c>
      <c r="G340">
        <v>157</v>
      </c>
      <c r="H340">
        <v>715157</v>
      </c>
      <c r="I340" t="s">
        <v>26</v>
      </c>
      <c r="J340" t="s">
        <v>26</v>
      </c>
      <c r="K340" t="s">
        <v>260</v>
      </c>
      <c r="L340" t="s">
        <v>214</v>
      </c>
      <c r="M340">
        <v>11763600</v>
      </c>
      <c r="N340">
        <v>575560</v>
      </c>
      <c r="O340">
        <v>0</v>
      </c>
      <c r="P340">
        <v>2732650</v>
      </c>
      <c r="Q340">
        <v>0</v>
      </c>
      <c r="R340">
        <v>0</v>
      </c>
      <c r="S340">
        <v>0</v>
      </c>
      <c r="T340">
        <v>27082760</v>
      </c>
      <c r="U340">
        <v>0</v>
      </c>
      <c r="V340">
        <v>46218350</v>
      </c>
      <c r="W340">
        <v>8000</v>
      </c>
      <c r="X340">
        <v>9750</v>
      </c>
      <c r="Y340">
        <v>46200600</v>
      </c>
      <c r="Z340">
        <v>217628</v>
      </c>
      <c r="AA340">
        <v>4063780</v>
      </c>
      <c r="AB340" s="3" t="str">
        <f t="shared" si="10"/>
        <v>5157</v>
      </c>
      <c r="AC340" s="4" t="str">
        <f t="shared" si="11"/>
        <v>Non-TIF</v>
      </c>
    </row>
    <row r="341" spans="1:29" x14ac:dyDescent="0.25">
      <c r="A341">
        <v>2024</v>
      </c>
      <c r="B341">
        <v>18</v>
      </c>
      <c r="C341" t="s">
        <v>31</v>
      </c>
      <c r="D341">
        <v>2024</v>
      </c>
      <c r="E341">
        <v>18</v>
      </c>
      <c r="F341">
        <v>1</v>
      </c>
      <c r="G341">
        <v>975</v>
      </c>
      <c r="H341">
        <v>971975</v>
      </c>
      <c r="I341" t="s">
        <v>26</v>
      </c>
      <c r="J341" t="s">
        <v>26</v>
      </c>
      <c r="K341" t="s">
        <v>316</v>
      </c>
      <c r="L341" t="s">
        <v>214</v>
      </c>
      <c r="M341">
        <v>87827950</v>
      </c>
      <c r="N341">
        <v>5492110</v>
      </c>
      <c r="O341">
        <v>6797646</v>
      </c>
      <c r="P341">
        <v>1167830</v>
      </c>
      <c r="Q341">
        <v>0</v>
      </c>
      <c r="R341">
        <v>0</v>
      </c>
      <c r="S341">
        <v>0</v>
      </c>
      <c r="T341">
        <v>247595</v>
      </c>
      <c r="U341">
        <v>0</v>
      </c>
      <c r="V341">
        <v>147951358</v>
      </c>
      <c r="W341">
        <v>208000</v>
      </c>
      <c r="X341">
        <v>224250</v>
      </c>
      <c r="Y341">
        <v>147519108</v>
      </c>
      <c r="Z341">
        <v>21399864</v>
      </c>
      <c r="AA341">
        <v>46418227</v>
      </c>
      <c r="AB341" s="3" t="str">
        <f t="shared" si="10"/>
        <v>1975</v>
      </c>
      <c r="AC341" s="4" t="str">
        <f t="shared" si="11"/>
        <v>Non-TIF</v>
      </c>
    </row>
    <row r="342" spans="1:29" x14ac:dyDescent="0.25">
      <c r="A342">
        <v>2024</v>
      </c>
      <c r="B342">
        <v>19</v>
      </c>
      <c r="C342" t="s">
        <v>44</v>
      </c>
      <c r="D342">
        <v>2024</v>
      </c>
      <c r="E342">
        <v>19</v>
      </c>
      <c r="F342">
        <v>4</v>
      </c>
      <c r="G342">
        <v>662</v>
      </c>
      <c r="H342">
        <v>194662</v>
      </c>
      <c r="I342" t="s">
        <v>26</v>
      </c>
      <c r="J342" t="s">
        <v>26</v>
      </c>
      <c r="K342" t="s">
        <v>218</v>
      </c>
      <c r="L342" t="s">
        <v>217</v>
      </c>
      <c r="M342">
        <v>0</v>
      </c>
      <c r="N342">
        <v>0</v>
      </c>
      <c r="O342">
        <v>7924355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21712532</v>
      </c>
      <c r="W342">
        <v>56000</v>
      </c>
      <c r="X342">
        <v>201500</v>
      </c>
      <c r="Y342">
        <v>21455032</v>
      </c>
      <c r="Z342">
        <v>0</v>
      </c>
      <c r="AA342">
        <v>13788177</v>
      </c>
      <c r="AB342" s="3" t="str">
        <f t="shared" si="10"/>
        <v>4662</v>
      </c>
      <c r="AC342" s="4" t="str">
        <f t="shared" si="11"/>
        <v>Non-TIF</v>
      </c>
    </row>
    <row r="343" spans="1:29" x14ac:dyDescent="0.25">
      <c r="A343">
        <v>2024</v>
      </c>
      <c r="B343">
        <v>19</v>
      </c>
      <c r="C343" t="s">
        <v>31</v>
      </c>
      <c r="D343">
        <v>2024</v>
      </c>
      <c r="E343">
        <v>19</v>
      </c>
      <c r="F343">
        <v>3</v>
      </c>
      <c r="G343" t="s">
        <v>1812</v>
      </c>
      <c r="H343">
        <v>453029</v>
      </c>
      <c r="I343" t="s">
        <v>26</v>
      </c>
      <c r="J343" t="s">
        <v>26</v>
      </c>
      <c r="K343" t="s">
        <v>320</v>
      </c>
      <c r="L343" t="s">
        <v>217</v>
      </c>
      <c r="M343">
        <v>2905800</v>
      </c>
      <c r="N343">
        <v>368900</v>
      </c>
      <c r="O343">
        <v>61700</v>
      </c>
      <c r="P343">
        <v>0</v>
      </c>
      <c r="Q343">
        <v>0</v>
      </c>
      <c r="R343">
        <v>0</v>
      </c>
      <c r="S343">
        <v>0</v>
      </c>
      <c r="T343">
        <v>102532</v>
      </c>
      <c r="U343">
        <v>0</v>
      </c>
      <c r="V343">
        <v>5172832</v>
      </c>
      <c r="W343">
        <v>8000</v>
      </c>
      <c r="X343">
        <v>13000</v>
      </c>
      <c r="Y343">
        <v>5151832</v>
      </c>
      <c r="Z343">
        <v>63583</v>
      </c>
      <c r="AA343">
        <v>1733900</v>
      </c>
      <c r="AB343" s="3" t="str">
        <f t="shared" si="10"/>
        <v>3029</v>
      </c>
      <c r="AC343" s="4" t="str">
        <f t="shared" si="11"/>
        <v>Non-TIF</v>
      </c>
    </row>
    <row r="344" spans="1:29" x14ac:dyDescent="0.25">
      <c r="A344">
        <v>2024</v>
      </c>
      <c r="B344">
        <v>24</v>
      </c>
      <c r="C344" t="s">
        <v>31</v>
      </c>
      <c r="D344">
        <v>2024</v>
      </c>
      <c r="E344">
        <v>24</v>
      </c>
      <c r="F344">
        <v>5</v>
      </c>
      <c r="G344">
        <v>832</v>
      </c>
      <c r="H344">
        <v>245832</v>
      </c>
      <c r="I344" t="s">
        <v>26</v>
      </c>
      <c r="J344" t="s">
        <v>26</v>
      </c>
      <c r="K344" t="s">
        <v>272</v>
      </c>
      <c r="L344" t="s">
        <v>250</v>
      </c>
      <c r="M344">
        <v>138519040</v>
      </c>
      <c r="N344">
        <v>12551650</v>
      </c>
      <c r="O344">
        <v>9358827</v>
      </c>
      <c r="P344">
        <v>48588050</v>
      </c>
      <c r="Q344">
        <v>0</v>
      </c>
      <c r="R344">
        <v>0</v>
      </c>
      <c r="S344">
        <v>0</v>
      </c>
      <c r="T344">
        <v>309400</v>
      </c>
      <c r="U344">
        <v>0</v>
      </c>
      <c r="V344">
        <v>304715790</v>
      </c>
      <c r="W344">
        <v>264000</v>
      </c>
      <c r="X344">
        <v>910000</v>
      </c>
      <c r="Y344">
        <v>303541790</v>
      </c>
      <c r="Z344">
        <v>11055945</v>
      </c>
      <c r="AA344">
        <v>95388823</v>
      </c>
      <c r="AB344" s="3" t="str">
        <f t="shared" si="10"/>
        <v>5832</v>
      </c>
      <c r="AC344" s="4" t="str">
        <f t="shared" si="11"/>
        <v>Non-TIF</v>
      </c>
    </row>
    <row r="345" spans="1:29" x14ac:dyDescent="0.25">
      <c r="A345">
        <v>2024</v>
      </c>
      <c r="B345">
        <v>24</v>
      </c>
      <c r="C345" t="s">
        <v>31</v>
      </c>
      <c r="D345">
        <v>2024</v>
      </c>
      <c r="E345">
        <v>24</v>
      </c>
      <c r="F345">
        <v>1</v>
      </c>
      <c r="G345">
        <v>917</v>
      </c>
      <c r="H345">
        <v>431917</v>
      </c>
      <c r="I345" t="s">
        <v>26</v>
      </c>
      <c r="J345" t="s">
        <v>26</v>
      </c>
      <c r="K345" t="s">
        <v>360</v>
      </c>
      <c r="L345" t="s">
        <v>250</v>
      </c>
      <c r="M345">
        <v>111699290</v>
      </c>
      <c r="N345">
        <v>11016870</v>
      </c>
      <c r="O345">
        <v>6335020</v>
      </c>
      <c r="P345">
        <v>117710</v>
      </c>
      <c r="Q345">
        <v>0</v>
      </c>
      <c r="R345">
        <v>0</v>
      </c>
      <c r="S345">
        <v>18573238</v>
      </c>
      <c r="T345">
        <v>0</v>
      </c>
      <c r="U345">
        <v>0</v>
      </c>
      <c r="V345">
        <v>217106228</v>
      </c>
      <c r="W345">
        <v>168000</v>
      </c>
      <c r="X345">
        <v>630500</v>
      </c>
      <c r="Y345">
        <v>216307728</v>
      </c>
      <c r="Z345">
        <v>6631123</v>
      </c>
      <c r="AA345">
        <v>69364100</v>
      </c>
      <c r="AB345" s="3" t="str">
        <f t="shared" si="10"/>
        <v>1917</v>
      </c>
      <c r="AC345" s="4" t="str">
        <f t="shared" si="11"/>
        <v>Non-TIF</v>
      </c>
    </row>
    <row r="346" spans="1:29" x14ac:dyDescent="0.25">
      <c r="A346">
        <v>2024</v>
      </c>
      <c r="B346">
        <v>24</v>
      </c>
      <c r="C346" t="s">
        <v>31</v>
      </c>
      <c r="D346">
        <v>2024</v>
      </c>
      <c r="E346">
        <v>24</v>
      </c>
      <c r="F346">
        <v>3</v>
      </c>
      <c r="G346">
        <v>168</v>
      </c>
      <c r="H346">
        <v>833168</v>
      </c>
      <c r="I346" t="s">
        <v>26</v>
      </c>
      <c r="J346" t="s">
        <v>26</v>
      </c>
      <c r="K346" t="s">
        <v>90</v>
      </c>
      <c r="L346" t="s">
        <v>250</v>
      </c>
      <c r="M346">
        <v>120848690</v>
      </c>
      <c r="N346">
        <v>10771770</v>
      </c>
      <c r="O346">
        <v>13954370</v>
      </c>
      <c r="P346">
        <v>315680</v>
      </c>
      <c r="Q346">
        <v>0</v>
      </c>
      <c r="R346">
        <v>0</v>
      </c>
      <c r="S346">
        <v>14522209</v>
      </c>
      <c r="T346">
        <v>667967</v>
      </c>
      <c r="U346">
        <v>0</v>
      </c>
      <c r="V346">
        <v>235307046</v>
      </c>
      <c r="W346">
        <v>244000</v>
      </c>
      <c r="X346">
        <v>689000</v>
      </c>
      <c r="Y346">
        <v>234374046</v>
      </c>
      <c r="Z346">
        <v>5902503</v>
      </c>
      <c r="AA346">
        <v>74226360</v>
      </c>
      <c r="AB346" s="3" t="str">
        <f t="shared" si="10"/>
        <v>3168</v>
      </c>
      <c r="AC346" s="4" t="str">
        <f t="shared" si="11"/>
        <v>Non-TIF</v>
      </c>
    </row>
    <row r="347" spans="1:29" x14ac:dyDescent="0.25">
      <c r="A347">
        <v>2024</v>
      </c>
      <c r="B347">
        <v>25</v>
      </c>
      <c r="C347" t="s">
        <v>44</v>
      </c>
      <c r="D347">
        <v>2024</v>
      </c>
      <c r="E347">
        <v>25</v>
      </c>
      <c r="F347">
        <v>1</v>
      </c>
      <c r="G347">
        <v>576</v>
      </c>
      <c r="H347">
        <v>251576</v>
      </c>
      <c r="I347" t="s">
        <v>26</v>
      </c>
      <c r="J347" t="s">
        <v>26</v>
      </c>
      <c r="K347" t="s">
        <v>328</v>
      </c>
      <c r="L347" t="s">
        <v>252</v>
      </c>
      <c r="M347">
        <v>555150</v>
      </c>
      <c r="N347">
        <v>0</v>
      </c>
      <c r="O347">
        <v>20464656</v>
      </c>
      <c r="P347">
        <v>2234639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107761137</v>
      </c>
      <c r="W347">
        <v>128394</v>
      </c>
      <c r="X347">
        <v>448500</v>
      </c>
      <c r="Y347">
        <v>107184243</v>
      </c>
      <c r="Z347">
        <v>0</v>
      </c>
      <c r="AA347">
        <v>84506692</v>
      </c>
      <c r="AB347" s="3" t="str">
        <f t="shared" si="10"/>
        <v>1576</v>
      </c>
      <c r="AC347" s="4" t="str">
        <f t="shared" si="11"/>
        <v>Non-TIF</v>
      </c>
    </row>
    <row r="348" spans="1:29" x14ac:dyDescent="0.25">
      <c r="A348">
        <v>2024</v>
      </c>
      <c r="B348">
        <v>25</v>
      </c>
      <c r="C348" t="s">
        <v>44</v>
      </c>
      <c r="D348">
        <v>2024</v>
      </c>
      <c r="E348">
        <v>25</v>
      </c>
      <c r="F348">
        <v>6</v>
      </c>
      <c r="G348">
        <v>264</v>
      </c>
      <c r="H348">
        <v>256264</v>
      </c>
      <c r="I348" t="s">
        <v>26</v>
      </c>
      <c r="J348" t="s">
        <v>26</v>
      </c>
      <c r="K348" t="s">
        <v>33</v>
      </c>
      <c r="L348" t="s">
        <v>252</v>
      </c>
      <c r="M348">
        <v>425950</v>
      </c>
      <c r="N348">
        <v>45570</v>
      </c>
      <c r="O348">
        <v>4400899</v>
      </c>
      <c r="P348">
        <v>661340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27100570</v>
      </c>
      <c r="W348">
        <v>36000</v>
      </c>
      <c r="X348">
        <v>136500</v>
      </c>
      <c r="Y348">
        <v>26928070</v>
      </c>
      <c r="Z348">
        <v>0</v>
      </c>
      <c r="AA348">
        <v>21566811</v>
      </c>
      <c r="AB348" s="3" t="str">
        <f t="shared" si="10"/>
        <v>6264</v>
      </c>
      <c r="AC348" s="4" t="str">
        <f t="shared" si="11"/>
        <v>Non-TIF</v>
      </c>
    </row>
    <row r="349" spans="1:29" x14ac:dyDescent="0.25">
      <c r="A349">
        <v>2024</v>
      </c>
      <c r="B349">
        <v>25</v>
      </c>
      <c r="C349" t="s">
        <v>44</v>
      </c>
      <c r="D349">
        <v>2024</v>
      </c>
      <c r="E349">
        <v>25</v>
      </c>
      <c r="F349">
        <v>6</v>
      </c>
      <c r="G349">
        <v>822</v>
      </c>
      <c r="H349">
        <v>256822</v>
      </c>
      <c r="I349" t="s">
        <v>26</v>
      </c>
      <c r="J349" t="s">
        <v>26</v>
      </c>
      <c r="K349" t="s">
        <v>361</v>
      </c>
      <c r="L349" t="s">
        <v>252</v>
      </c>
      <c r="M349">
        <v>508780</v>
      </c>
      <c r="N349">
        <v>35230</v>
      </c>
      <c r="O349">
        <v>481924042</v>
      </c>
      <c r="P349">
        <v>196497594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1626111370</v>
      </c>
      <c r="W349">
        <v>552000</v>
      </c>
      <c r="X349">
        <v>2610954</v>
      </c>
      <c r="Y349">
        <v>1622948416</v>
      </c>
      <c r="Z349">
        <v>0</v>
      </c>
      <c r="AA349">
        <v>947145724</v>
      </c>
      <c r="AB349" s="3" t="str">
        <f t="shared" si="10"/>
        <v>6822</v>
      </c>
      <c r="AC349" s="4" t="str">
        <f t="shared" si="11"/>
        <v>Non-TIF</v>
      </c>
    </row>
    <row r="350" spans="1:29" x14ac:dyDescent="0.25">
      <c r="A350">
        <v>2024</v>
      </c>
      <c r="B350">
        <v>25</v>
      </c>
      <c r="C350" t="s">
        <v>23</v>
      </c>
      <c r="D350">
        <v>2024</v>
      </c>
      <c r="E350">
        <v>25</v>
      </c>
      <c r="F350">
        <v>0</v>
      </c>
      <c r="G350" t="s">
        <v>1813</v>
      </c>
      <c r="H350" t="s">
        <v>362</v>
      </c>
      <c r="I350" t="s">
        <v>25</v>
      </c>
      <c r="J350" t="s">
        <v>26</v>
      </c>
      <c r="K350" t="s">
        <v>363</v>
      </c>
      <c r="L350" t="s">
        <v>252</v>
      </c>
      <c r="M350">
        <v>0</v>
      </c>
      <c r="N350">
        <v>0</v>
      </c>
      <c r="O350">
        <v>13183930</v>
      </c>
      <c r="P350">
        <v>2236559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43308199</v>
      </c>
      <c r="W350">
        <v>0</v>
      </c>
      <c r="X350">
        <v>0</v>
      </c>
      <c r="Y350">
        <v>43308199</v>
      </c>
      <c r="Z350">
        <v>0</v>
      </c>
      <c r="AA350">
        <v>27887710</v>
      </c>
      <c r="AB350" s="3" t="str">
        <f t="shared" si="10"/>
        <v>0027</v>
      </c>
      <c r="AC350" s="4" t="str">
        <f t="shared" si="11"/>
        <v>TIF</v>
      </c>
    </row>
    <row r="351" spans="1:29" x14ac:dyDescent="0.25">
      <c r="A351">
        <v>2024</v>
      </c>
      <c r="B351">
        <v>25</v>
      </c>
      <c r="C351" t="s">
        <v>23</v>
      </c>
      <c r="D351">
        <v>2024</v>
      </c>
      <c r="E351">
        <v>25</v>
      </c>
      <c r="F351">
        <v>6</v>
      </c>
      <c r="G351">
        <v>264</v>
      </c>
      <c r="H351" t="s">
        <v>24</v>
      </c>
      <c r="I351" t="s">
        <v>25</v>
      </c>
      <c r="J351" t="s">
        <v>26</v>
      </c>
      <c r="K351" t="s">
        <v>27</v>
      </c>
      <c r="L351" t="s">
        <v>252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s="3" t="str">
        <f t="shared" si="10"/>
        <v>6264</v>
      </c>
      <c r="AC351" s="4" t="str">
        <f t="shared" si="11"/>
        <v>TIF</v>
      </c>
    </row>
    <row r="352" spans="1:29" x14ac:dyDescent="0.25">
      <c r="A352">
        <v>2024</v>
      </c>
      <c r="B352">
        <v>25</v>
      </c>
      <c r="C352" t="s">
        <v>31</v>
      </c>
      <c r="D352">
        <v>2024</v>
      </c>
      <c r="E352">
        <v>25</v>
      </c>
      <c r="F352">
        <v>0</v>
      </c>
      <c r="G352" t="s">
        <v>1813</v>
      </c>
      <c r="H352">
        <v>250027</v>
      </c>
      <c r="I352" t="s">
        <v>26</v>
      </c>
      <c r="J352" t="s">
        <v>26</v>
      </c>
      <c r="K352" t="s">
        <v>323</v>
      </c>
      <c r="L352" t="s">
        <v>252</v>
      </c>
      <c r="M352">
        <v>107569770</v>
      </c>
      <c r="N352">
        <v>5515560</v>
      </c>
      <c r="O352">
        <v>52477519</v>
      </c>
      <c r="P352">
        <v>14972040</v>
      </c>
      <c r="Q352">
        <v>0</v>
      </c>
      <c r="R352">
        <v>0</v>
      </c>
      <c r="S352">
        <v>1150712</v>
      </c>
      <c r="T352">
        <v>12257198</v>
      </c>
      <c r="U352">
        <v>0</v>
      </c>
      <c r="V352">
        <v>1136779280</v>
      </c>
      <c r="W352">
        <v>943313</v>
      </c>
      <c r="X352">
        <v>3151803</v>
      </c>
      <c r="Y352">
        <v>1132684164</v>
      </c>
      <c r="Z352">
        <v>180899328</v>
      </c>
      <c r="AA352">
        <v>942836481</v>
      </c>
      <c r="AB352" s="3" t="str">
        <f t="shared" si="10"/>
        <v>0027</v>
      </c>
      <c r="AC352" s="4" t="str">
        <f t="shared" si="11"/>
        <v>Non-TIF</v>
      </c>
    </row>
    <row r="353" spans="1:29" x14ac:dyDescent="0.25">
      <c r="A353">
        <v>2024</v>
      </c>
      <c r="B353">
        <v>25</v>
      </c>
      <c r="C353" t="s">
        <v>31</v>
      </c>
      <c r="D353">
        <v>2024</v>
      </c>
      <c r="E353">
        <v>25</v>
      </c>
      <c r="F353">
        <v>7</v>
      </c>
      <c r="G353">
        <v>110</v>
      </c>
      <c r="H353">
        <v>257110</v>
      </c>
      <c r="I353" t="s">
        <v>26</v>
      </c>
      <c r="J353" t="s">
        <v>26</v>
      </c>
      <c r="K353" t="s">
        <v>62</v>
      </c>
      <c r="L353" t="s">
        <v>252</v>
      </c>
      <c r="M353">
        <v>48967090</v>
      </c>
      <c r="N353">
        <v>2532070</v>
      </c>
      <c r="O353">
        <v>26044887</v>
      </c>
      <c r="P353">
        <v>225250</v>
      </c>
      <c r="Q353">
        <v>0</v>
      </c>
      <c r="R353">
        <v>0</v>
      </c>
      <c r="S353">
        <v>0</v>
      </c>
      <c r="T353">
        <v>2473581</v>
      </c>
      <c r="U353">
        <v>0</v>
      </c>
      <c r="V353">
        <v>434560031</v>
      </c>
      <c r="W353">
        <v>500000</v>
      </c>
      <c r="X353">
        <v>1397500</v>
      </c>
      <c r="Y353">
        <v>432662531</v>
      </c>
      <c r="Z353">
        <v>25687454</v>
      </c>
      <c r="AA353">
        <v>354317153</v>
      </c>
      <c r="AB353" s="3" t="str">
        <f t="shared" si="10"/>
        <v>7110</v>
      </c>
      <c r="AC353" s="4" t="str">
        <f t="shared" si="11"/>
        <v>Non-TIF</v>
      </c>
    </row>
    <row r="354" spans="1:29" x14ac:dyDescent="0.25">
      <c r="A354">
        <v>2024</v>
      </c>
      <c r="B354">
        <v>25</v>
      </c>
      <c r="C354" t="s">
        <v>31</v>
      </c>
      <c r="D354">
        <v>2024</v>
      </c>
      <c r="E354">
        <v>25</v>
      </c>
      <c r="F354">
        <v>5</v>
      </c>
      <c r="G354">
        <v>121</v>
      </c>
      <c r="H354">
        <v>395121</v>
      </c>
      <c r="I354" t="s">
        <v>26</v>
      </c>
      <c r="J354" t="s">
        <v>26</v>
      </c>
      <c r="K354" t="s">
        <v>364</v>
      </c>
      <c r="L354" t="s">
        <v>252</v>
      </c>
      <c r="M354">
        <v>28801100</v>
      </c>
      <c r="N354">
        <v>1187500</v>
      </c>
      <c r="O354">
        <v>1134765</v>
      </c>
      <c r="P354">
        <v>0</v>
      </c>
      <c r="Q354">
        <v>0</v>
      </c>
      <c r="R354">
        <v>0</v>
      </c>
      <c r="S354">
        <v>0</v>
      </c>
      <c r="T354">
        <v>8452678</v>
      </c>
      <c r="U354">
        <v>0</v>
      </c>
      <c r="V354">
        <v>71666278</v>
      </c>
      <c r="W354">
        <v>108000</v>
      </c>
      <c r="X354">
        <v>195000</v>
      </c>
      <c r="Y354">
        <v>71363278</v>
      </c>
      <c r="Z354">
        <v>2840305</v>
      </c>
      <c r="AA354">
        <v>32090235</v>
      </c>
      <c r="AB354" s="3" t="str">
        <f t="shared" si="10"/>
        <v>5121</v>
      </c>
      <c r="AC354" s="4" t="str">
        <f t="shared" si="11"/>
        <v>Non-TIF</v>
      </c>
    </row>
    <row r="355" spans="1:29" x14ac:dyDescent="0.25">
      <c r="A355">
        <v>2024</v>
      </c>
      <c r="B355">
        <v>25</v>
      </c>
      <c r="C355" t="s">
        <v>31</v>
      </c>
      <c r="D355">
        <v>2024</v>
      </c>
      <c r="E355">
        <v>25</v>
      </c>
      <c r="F355">
        <v>6</v>
      </c>
      <c r="G355">
        <v>957</v>
      </c>
      <c r="H355">
        <v>776957</v>
      </c>
      <c r="I355" t="s">
        <v>26</v>
      </c>
      <c r="J355" t="s">
        <v>26</v>
      </c>
      <c r="K355" t="s">
        <v>284</v>
      </c>
      <c r="L355" t="s">
        <v>252</v>
      </c>
      <c r="M355">
        <v>629330</v>
      </c>
      <c r="N355">
        <v>118250</v>
      </c>
      <c r="O355">
        <v>153140</v>
      </c>
      <c r="P355">
        <v>0</v>
      </c>
      <c r="Q355">
        <v>0</v>
      </c>
      <c r="R355">
        <v>0</v>
      </c>
      <c r="S355">
        <v>0</v>
      </c>
      <c r="T355">
        <v>172729</v>
      </c>
      <c r="U355">
        <v>0</v>
      </c>
      <c r="V355">
        <v>133856399</v>
      </c>
      <c r="W355">
        <v>60000</v>
      </c>
      <c r="X355">
        <v>299000</v>
      </c>
      <c r="Y355">
        <v>133497399</v>
      </c>
      <c r="Z355">
        <v>123729</v>
      </c>
      <c r="AA355">
        <v>132782950</v>
      </c>
      <c r="AB355" s="3" t="str">
        <f t="shared" si="10"/>
        <v>6957</v>
      </c>
      <c r="AC355" s="4" t="str">
        <f t="shared" si="11"/>
        <v>Non-TIF</v>
      </c>
    </row>
    <row r="356" spans="1:29" x14ac:dyDescent="0.25">
      <c r="A356">
        <v>2024</v>
      </c>
      <c r="B356">
        <v>27</v>
      </c>
      <c r="C356" t="s">
        <v>44</v>
      </c>
      <c r="D356">
        <v>2024</v>
      </c>
      <c r="E356">
        <v>27</v>
      </c>
      <c r="F356">
        <v>1</v>
      </c>
      <c r="G356" t="s">
        <v>1814</v>
      </c>
      <c r="H356">
        <v>271093</v>
      </c>
      <c r="I356" t="s">
        <v>26</v>
      </c>
      <c r="J356" t="s">
        <v>26</v>
      </c>
      <c r="K356" t="s">
        <v>292</v>
      </c>
      <c r="L356" t="s">
        <v>289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s="3" t="str">
        <f t="shared" si="10"/>
        <v>1093</v>
      </c>
      <c r="AC356" s="4" t="str">
        <f t="shared" si="11"/>
        <v>Non-TIF</v>
      </c>
    </row>
    <row r="357" spans="1:29" x14ac:dyDescent="0.25">
      <c r="A357">
        <v>2024</v>
      </c>
      <c r="B357">
        <v>27</v>
      </c>
      <c r="C357" t="s">
        <v>44</v>
      </c>
      <c r="D357">
        <v>2024</v>
      </c>
      <c r="E357">
        <v>27</v>
      </c>
      <c r="F357">
        <v>3</v>
      </c>
      <c r="G357">
        <v>465</v>
      </c>
      <c r="H357">
        <v>273465</v>
      </c>
      <c r="I357" t="s">
        <v>26</v>
      </c>
      <c r="J357" t="s">
        <v>26</v>
      </c>
      <c r="K357" t="s">
        <v>288</v>
      </c>
      <c r="L357" t="s">
        <v>289</v>
      </c>
      <c r="M357">
        <v>0</v>
      </c>
      <c r="N357">
        <v>0</v>
      </c>
      <c r="O357">
        <v>390510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390510</v>
      </c>
      <c r="W357">
        <v>0</v>
      </c>
      <c r="X357">
        <v>0</v>
      </c>
      <c r="Y357">
        <v>390510</v>
      </c>
      <c r="Z357">
        <v>0</v>
      </c>
      <c r="AA357">
        <v>0</v>
      </c>
      <c r="AB357" s="3" t="str">
        <f t="shared" si="10"/>
        <v>3465</v>
      </c>
      <c r="AC357" s="4" t="str">
        <f t="shared" si="11"/>
        <v>Non-TIF</v>
      </c>
    </row>
    <row r="358" spans="1:29" x14ac:dyDescent="0.25">
      <c r="A358">
        <v>2024</v>
      </c>
      <c r="B358">
        <v>28</v>
      </c>
      <c r="C358" t="s">
        <v>23</v>
      </c>
      <c r="D358">
        <v>2024</v>
      </c>
      <c r="E358">
        <v>28</v>
      </c>
      <c r="F358">
        <v>1</v>
      </c>
      <c r="G358">
        <v>989</v>
      </c>
      <c r="H358" t="s">
        <v>366</v>
      </c>
      <c r="I358" t="s">
        <v>25</v>
      </c>
      <c r="J358" t="s">
        <v>26</v>
      </c>
      <c r="K358" t="s">
        <v>367</v>
      </c>
      <c r="L358" t="s">
        <v>294</v>
      </c>
      <c r="M358">
        <v>0</v>
      </c>
      <c r="N358">
        <v>0</v>
      </c>
      <c r="O358">
        <v>1650243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2704303</v>
      </c>
      <c r="W358">
        <v>4000</v>
      </c>
      <c r="X358">
        <v>0</v>
      </c>
      <c r="Y358">
        <v>2700303</v>
      </c>
      <c r="Z358">
        <v>0</v>
      </c>
      <c r="AA358">
        <v>1054060</v>
      </c>
      <c r="AB358" s="3" t="str">
        <f t="shared" si="10"/>
        <v>1989</v>
      </c>
      <c r="AC358" s="4" t="str">
        <f t="shared" si="11"/>
        <v>TIF</v>
      </c>
    </row>
    <row r="359" spans="1:29" x14ac:dyDescent="0.25">
      <c r="A359">
        <v>2024</v>
      </c>
      <c r="B359">
        <v>28</v>
      </c>
      <c r="C359" t="s">
        <v>31</v>
      </c>
      <c r="D359">
        <v>2024</v>
      </c>
      <c r="E359">
        <v>28</v>
      </c>
      <c r="F359">
        <v>1</v>
      </c>
      <c r="G359">
        <v>989</v>
      </c>
      <c r="H359">
        <v>281989</v>
      </c>
      <c r="I359" t="s">
        <v>26</v>
      </c>
      <c r="J359" t="s">
        <v>26</v>
      </c>
      <c r="K359" t="s">
        <v>293</v>
      </c>
      <c r="L359" t="s">
        <v>294</v>
      </c>
      <c r="M359">
        <v>48117300</v>
      </c>
      <c r="N359">
        <v>6944300</v>
      </c>
      <c r="O359">
        <v>20150062</v>
      </c>
      <c r="P359">
        <v>5636200</v>
      </c>
      <c r="Q359">
        <v>0</v>
      </c>
      <c r="R359">
        <v>0</v>
      </c>
      <c r="S359">
        <v>0</v>
      </c>
      <c r="T359">
        <v>39442</v>
      </c>
      <c r="U359">
        <v>0</v>
      </c>
      <c r="V359">
        <v>184572242</v>
      </c>
      <c r="W359">
        <v>180000</v>
      </c>
      <c r="X359">
        <v>838500</v>
      </c>
      <c r="Y359">
        <v>183553742</v>
      </c>
      <c r="Z359">
        <v>7725795</v>
      </c>
      <c r="AA359">
        <v>103684938</v>
      </c>
      <c r="AB359" s="3" t="str">
        <f t="shared" si="10"/>
        <v>1989</v>
      </c>
      <c r="AC359" s="4" t="str">
        <f t="shared" si="11"/>
        <v>Non-TIF</v>
      </c>
    </row>
    <row r="360" spans="1:29" x14ac:dyDescent="0.25">
      <c r="A360">
        <v>2024</v>
      </c>
      <c r="B360">
        <v>28</v>
      </c>
      <c r="C360" t="s">
        <v>31</v>
      </c>
      <c r="D360">
        <v>2024</v>
      </c>
      <c r="E360">
        <v>28</v>
      </c>
      <c r="F360">
        <v>6</v>
      </c>
      <c r="G360">
        <v>950</v>
      </c>
      <c r="H360">
        <v>286950</v>
      </c>
      <c r="I360" t="s">
        <v>26</v>
      </c>
      <c r="J360" t="s">
        <v>26</v>
      </c>
      <c r="K360" t="s">
        <v>276</v>
      </c>
      <c r="L360" t="s">
        <v>294</v>
      </c>
      <c r="M360">
        <v>231593600</v>
      </c>
      <c r="N360">
        <v>26646000</v>
      </c>
      <c r="O360">
        <v>39177112</v>
      </c>
      <c r="P360">
        <v>30746400</v>
      </c>
      <c r="Q360">
        <v>0</v>
      </c>
      <c r="R360">
        <v>0</v>
      </c>
      <c r="S360">
        <v>7208279</v>
      </c>
      <c r="T360">
        <v>32849431</v>
      </c>
      <c r="U360">
        <v>0</v>
      </c>
      <c r="V360">
        <v>1016167361</v>
      </c>
      <c r="W360">
        <v>1338324</v>
      </c>
      <c r="X360">
        <v>4855500</v>
      </c>
      <c r="Y360">
        <v>1009973537</v>
      </c>
      <c r="Z360">
        <v>96630287</v>
      </c>
      <c r="AA360">
        <v>647946539</v>
      </c>
      <c r="AB360" s="3" t="str">
        <f t="shared" si="10"/>
        <v>6950</v>
      </c>
      <c r="AC360" s="4" t="str">
        <f t="shared" si="11"/>
        <v>Non-TIF</v>
      </c>
    </row>
    <row r="361" spans="1:29" x14ac:dyDescent="0.25">
      <c r="A361">
        <v>2024</v>
      </c>
      <c r="B361">
        <v>29</v>
      </c>
      <c r="C361" t="s">
        <v>23</v>
      </c>
      <c r="D361">
        <v>2024</v>
      </c>
      <c r="E361">
        <v>29</v>
      </c>
      <c r="F361">
        <v>0</v>
      </c>
      <c r="G361">
        <v>882</v>
      </c>
      <c r="H361" t="s">
        <v>370</v>
      </c>
      <c r="I361" t="s">
        <v>25</v>
      </c>
      <c r="J361" t="s">
        <v>26</v>
      </c>
      <c r="K361" t="s">
        <v>371</v>
      </c>
      <c r="L361" t="s">
        <v>299</v>
      </c>
      <c r="M361">
        <v>777492</v>
      </c>
      <c r="N361">
        <v>1415</v>
      </c>
      <c r="O361">
        <v>67202724</v>
      </c>
      <c r="P361">
        <v>8047920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121329777</v>
      </c>
      <c r="W361">
        <v>0</v>
      </c>
      <c r="X361">
        <v>26000</v>
      </c>
      <c r="Y361">
        <v>121303777</v>
      </c>
      <c r="Z361">
        <v>0</v>
      </c>
      <c r="AA361">
        <v>45300226</v>
      </c>
      <c r="AB361" s="3" t="str">
        <f t="shared" si="10"/>
        <v>0882</v>
      </c>
      <c r="AC361" s="4" t="str">
        <f t="shared" si="11"/>
        <v>TIF</v>
      </c>
    </row>
    <row r="362" spans="1:29" x14ac:dyDescent="0.25">
      <c r="A362">
        <v>2024</v>
      </c>
      <c r="B362">
        <v>21</v>
      </c>
      <c r="C362" t="s">
        <v>44</v>
      </c>
      <c r="D362">
        <v>2024</v>
      </c>
      <c r="E362">
        <v>21</v>
      </c>
      <c r="F362">
        <v>6</v>
      </c>
      <c r="G362" t="s">
        <v>1806</v>
      </c>
      <c r="H362">
        <v>116048</v>
      </c>
      <c r="I362" t="s">
        <v>26</v>
      </c>
      <c r="J362" t="s">
        <v>26</v>
      </c>
      <c r="K362" t="s">
        <v>216</v>
      </c>
      <c r="L362" t="s">
        <v>237</v>
      </c>
      <c r="M362">
        <v>0</v>
      </c>
      <c r="N362">
        <v>0</v>
      </c>
      <c r="O362">
        <v>3164800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8796130</v>
      </c>
      <c r="W362">
        <v>48000</v>
      </c>
      <c r="X362">
        <v>117000</v>
      </c>
      <c r="Y362">
        <v>8631130</v>
      </c>
      <c r="Z362">
        <v>0</v>
      </c>
      <c r="AA362">
        <v>5631330</v>
      </c>
      <c r="AB362" s="3" t="str">
        <f t="shared" si="10"/>
        <v>6048</v>
      </c>
      <c r="AC362" s="4" t="str">
        <f t="shared" si="11"/>
        <v>Non-TIF</v>
      </c>
    </row>
    <row r="363" spans="1:29" x14ac:dyDescent="0.25">
      <c r="A363">
        <v>2024</v>
      </c>
      <c r="B363">
        <v>21</v>
      </c>
      <c r="C363" t="s">
        <v>31</v>
      </c>
      <c r="D363">
        <v>2024</v>
      </c>
      <c r="E363">
        <v>21</v>
      </c>
      <c r="F363">
        <v>4</v>
      </c>
      <c r="G363">
        <v>890</v>
      </c>
      <c r="H363">
        <v>304890</v>
      </c>
      <c r="I363" t="s">
        <v>26</v>
      </c>
      <c r="J363" t="s">
        <v>26</v>
      </c>
      <c r="K363" t="s">
        <v>259</v>
      </c>
      <c r="L363" t="s">
        <v>237</v>
      </c>
      <c r="M363">
        <v>7538710</v>
      </c>
      <c r="N363">
        <v>221460</v>
      </c>
      <c r="O363">
        <v>6523140</v>
      </c>
      <c r="P363">
        <v>0</v>
      </c>
      <c r="Q363">
        <v>0</v>
      </c>
      <c r="R363">
        <v>0</v>
      </c>
      <c r="S363">
        <v>0</v>
      </c>
      <c r="T363">
        <v>223813</v>
      </c>
      <c r="U363">
        <v>0</v>
      </c>
      <c r="V363">
        <v>30863203</v>
      </c>
      <c r="W363">
        <v>28000</v>
      </c>
      <c r="X363">
        <v>123500</v>
      </c>
      <c r="Y363">
        <v>30711703</v>
      </c>
      <c r="Z363">
        <v>1129656</v>
      </c>
      <c r="AA363">
        <v>16356080</v>
      </c>
      <c r="AB363" s="3" t="str">
        <f t="shared" si="10"/>
        <v>4890</v>
      </c>
      <c r="AC363" s="4" t="str">
        <f t="shared" si="11"/>
        <v>Non-TIF</v>
      </c>
    </row>
    <row r="364" spans="1:29" x14ac:dyDescent="0.25">
      <c r="A364">
        <v>2024</v>
      </c>
      <c r="B364">
        <v>21</v>
      </c>
      <c r="C364" t="s">
        <v>31</v>
      </c>
      <c r="D364">
        <v>2024</v>
      </c>
      <c r="E364">
        <v>21</v>
      </c>
      <c r="F364">
        <v>2</v>
      </c>
      <c r="G364">
        <v>862</v>
      </c>
      <c r="H364">
        <v>712862</v>
      </c>
      <c r="I364" t="s">
        <v>26</v>
      </c>
      <c r="J364" t="s">
        <v>26</v>
      </c>
      <c r="K364" t="s">
        <v>399</v>
      </c>
      <c r="L364" t="s">
        <v>237</v>
      </c>
      <c r="M364">
        <v>232190</v>
      </c>
      <c r="N364">
        <v>5350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342890</v>
      </c>
      <c r="W364">
        <v>0</v>
      </c>
      <c r="X364">
        <v>0</v>
      </c>
      <c r="Y364">
        <v>342890</v>
      </c>
      <c r="Z364">
        <v>0</v>
      </c>
      <c r="AA364">
        <v>105350</v>
      </c>
      <c r="AB364" s="3" t="str">
        <f t="shared" si="10"/>
        <v>2862</v>
      </c>
      <c r="AC364" s="4" t="str">
        <f t="shared" si="11"/>
        <v>Non-TIF</v>
      </c>
    </row>
    <row r="365" spans="1:29" x14ac:dyDescent="0.25">
      <c r="A365">
        <v>2024</v>
      </c>
      <c r="B365">
        <v>21</v>
      </c>
      <c r="C365" t="s">
        <v>31</v>
      </c>
      <c r="D365">
        <v>2024</v>
      </c>
      <c r="E365">
        <v>21</v>
      </c>
      <c r="F365">
        <v>5</v>
      </c>
      <c r="G365">
        <v>724</v>
      </c>
      <c r="H365">
        <v>745724</v>
      </c>
      <c r="I365" t="s">
        <v>26</v>
      </c>
      <c r="J365" t="s">
        <v>26</v>
      </c>
      <c r="K365" t="s">
        <v>261</v>
      </c>
      <c r="L365" t="s">
        <v>237</v>
      </c>
      <c r="M365">
        <v>17220070</v>
      </c>
      <c r="N365">
        <v>1526980</v>
      </c>
      <c r="O365">
        <v>131560</v>
      </c>
      <c r="P365">
        <v>0</v>
      </c>
      <c r="Q365">
        <v>0</v>
      </c>
      <c r="R365">
        <v>0</v>
      </c>
      <c r="S365">
        <v>1582528</v>
      </c>
      <c r="T365">
        <v>161475</v>
      </c>
      <c r="U365">
        <v>0</v>
      </c>
      <c r="V365">
        <v>32488493</v>
      </c>
      <c r="W365">
        <v>36000</v>
      </c>
      <c r="X365">
        <v>78000</v>
      </c>
      <c r="Y365">
        <v>32374493</v>
      </c>
      <c r="Z365">
        <v>616484</v>
      </c>
      <c r="AA365">
        <v>11865880</v>
      </c>
      <c r="AB365" s="3" t="str">
        <f t="shared" si="10"/>
        <v>5724</v>
      </c>
      <c r="AC365" s="4" t="str">
        <f t="shared" si="11"/>
        <v>Non-TIF</v>
      </c>
    </row>
    <row r="366" spans="1:29" x14ac:dyDescent="0.25">
      <c r="A366">
        <v>2024</v>
      </c>
      <c r="B366">
        <v>22</v>
      </c>
      <c r="C366" t="s">
        <v>44</v>
      </c>
      <c r="D366">
        <v>2024</v>
      </c>
      <c r="E366">
        <v>22</v>
      </c>
      <c r="F366">
        <v>6</v>
      </c>
      <c r="G366">
        <v>175</v>
      </c>
      <c r="H366">
        <v>226175</v>
      </c>
      <c r="I366" t="s">
        <v>26</v>
      </c>
      <c r="J366" t="s">
        <v>26</v>
      </c>
      <c r="K366" t="s">
        <v>171</v>
      </c>
      <c r="L366" t="s">
        <v>241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s="3" t="str">
        <f t="shared" si="10"/>
        <v>6175</v>
      </c>
      <c r="AC366" s="4" t="str">
        <f t="shared" si="11"/>
        <v>Non-TIF</v>
      </c>
    </row>
    <row r="367" spans="1:29" x14ac:dyDescent="0.25">
      <c r="A367">
        <v>2024</v>
      </c>
      <c r="B367">
        <v>22</v>
      </c>
      <c r="C367" t="s">
        <v>23</v>
      </c>
      <c r="D367">
        <v>2024</v>
      </c>
      <c r="E367">
        <v>22</v>
      </c>
      <c r="F367">
        <v>1</v>
      </c>
      <c r="G367" t="s">
        <v>1809</v>
      </c>
      <c r="H367" t="s">
        <v>263</v>
      </c>
      <c r="I367" t="s">
        <v>25</v>
      </c>
      <c r="J367" t="s">
        <v>26</v>
      </c>
      <c r="K367" t="s">
        <v>264</v>
      </c>
      <c r="L367" t="s">
        <v>241</v>
      </c>
      <c r="M367">
        <v>0</v>
      </c>
      <c r="N367">
        <v>0</v>
      </c>
      <c r="O367">
        <v>277123</v>
      </c>
      <c r="P367">
        <v>1455617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1732740</v>
      </c>
      <c r="W367">
        <v>0</v>
      </c>
      <c r="X367">
        <v>0</v>
      </c>
      <c r="Y367">
        <v>1732740</v>
      </c>
      <c r="Z367">
        <v>0</v>
      </c>
      <c r="AA367">
        <v>0</v>
      </c>
      <c r="AB367" s="3" t="str">
        <f t="shared" si="10"/>
        <v>1080</v>
      </c>
      <c r="AC367" s="4" t="str">
        <f t="shared" si="11"/>
        <v>TIF</v>
      </c>
    </row>
    <row r="368" spans="1:29" x14ac:dyDescent="0.25">
      <c r="A368">
        <v>2024</v>
      </c>
      <c r="B368">
        <v>22</v>
      </c>
      <c r="C368" t="s">
        <v>23</v>
      </c>
      <c r="D368">
        <v>2024</v>
      </c>
      <c r="E368">
        <v>22</v>
      </c>
      <c r="F368">
        <v>1</v>
      </c>
      <c r="G368">
        <v>989</v>
      </c>
      <c r="H368" t="s">
        <v>366</v>
      </c>
      <c r="I368" t="s">
        <v>25</v>
      </c>
      <c r="J368" t="s">
        <v>26</v>
      </c>
      <c r="K368" t="s">
        <v>367</v>
      </c>
      <c r="L368" t="s">
        <v>241</v>
      </c>
      <c r="M368">
        <v>46445</v>
      </c>
      <c r="N368">
        <v>0</v>
      </c>
      <c r="O368">
        <v>5500460</v>
      </c>
      <c r="P368">
        <v>728671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12444746</v>
      </c>
      <c r="W368">
        <v>28000</v>
      </c>
      <c r="X368">
        <v>65000</v>
      </c>
      <c r="Y368">
        <v>12351746</v>
      </c>
      <c r="Z368">
        <v>0</v>
      </c>
      <c r="AA368">
        <v>6169170</v>
      </c>
      <c r="AB368" s="3" t="str">
        <f t="shared" si="10"/>
        <v>1989</v>
      </c>
      <c r="AC368" s="4" t="str">
        <f t="shared" si="11"/>
        <v>TIF</v>
      </c>
    </row>
    <row r="369" spans="1:29" x14ac:dyDescent="0.25">
      <c r="A369">
        <v>2024</v>
      </c>
      <c r="B369">
        <v>22</v>
      </c>
      <c r="C369" t="s">
        <v>31</v>
      </c>
      <c r="D369">
        <v>2024</v>
      </c>
      <c r="E369">
        <v>22</v>
      </c>
      <c r="F369">
        <v>1</v>
      </c>
      <c r="G369" t="s">
        <v>1809</v>
      </c>
      <c r="H369">
        <v>221080</v>
      </c>
      <c r="I369" t="s">
        <v>26</v>
      </c>
      <c r="J369" t="s">
        <v>26</v>
      </c>
      <c r="K369" t="s">
        <v>267</v>
      </c>
      <c r="L369" t="s">
        <v>241</v>
      </c>
      <c r="M369">
        <v>113748501</v>
      </c>
      <c r="N369">
        <v>5582307</v>
      </c>
      <c r="O369">
        <v>26395145</v>
      </c>
      <c r="P369">
        <v>1093285</v>
      </c>
      <c r="Q369">
        <v>0</v>
      </c>
      <c r="R369">
        <v>0</v>
      </c>
      <c r="S369">
        <v>0</v>
      </c>
      <c r="T369">
        <v>3358962</v>
      </c>
      <c r="U369">
        <v>0</v>
      </c>
      <c r="V369">
        <v>364440790</v>
      </c>
      <c r="W369">
        <v>656000</v>
      </c>
      <c r="X369">
        <v>2975919</v>
      </c>
      <c r="Y369">
        <v>360808871</v>
      </c>
      <c r="Z369">
        <v>21294052</v>
      </c>
      <c r="AA369">
        <v>214262590</v>
      </c>
      <c r="AB369" s="3" t="str">
        <f t="shared" si="10"/>
        <v>1080</v>
      </c>
      <c r="AC369" s="4" t="str">
        <f t="shared" si="11"/>
        <v>Non-TIF</v>
      </c>
    </row>
    <row r="370" spans="1:29" x14ac:dyDescent="0.25">
      <c r="A370">
        <v>2024</v>
      </c>
      <c r="B370">
        <v>22</v>
      </c>
      <c r="C370" t="s">
        <v>31</v>
      </c>
      <c r="D370">
        <v>2024</v>
      </c>
      <c r="E370">
        <v>22</v>
      </c>
      <c r="F370">
        <v>4</v>
      </c>
      <c r="G370">
        <v>419</v>
      </c>
      <c r="H370">
        <v>224419</v>
      </c>
      <c r="I370" t="s">
        <v>26</v>
      </c>
      <c r="J370" t="s">
        <v>26</v>
      </c>
      <c r="K370" t="s">
        <v>88</v>
      </c>
      <c r="L370" t="s">
        <v>241</v>
      </c>
      <c r="M370">
        <v>113450739</v>
      </c>
      <c r="N370">
        <v>8838701</v>
      </c>
      <c r="O370">
        <v>25810332</v>
      </c>
      <c r="P370">
        <v>4872737</v>
      </c>
      <c r="Q370">
        <v>0</v>
      </c>
      <c r="R370">
        <v>0</v>
      </c>
      <c r="S370">
        <v>9634989</v>
      </c>
      <c r="T370">
        <v>227970</v>
      </c>
      <c r="U370">
        <v>0</v>
      </c>
      <c r="V370">
        <v>455188668</v>
      </c>
      <c r="W370">
        <v>692000</v>
      </c>
      <c r="X370">
        <v>3282500</v>
      </c>
      <c r="Y370">
        <v>451214168</v>
      </c>
      <c r="Z370">
        <v>26925616</v>
      </c>
      <c r="AA370">
        <v>292353200</v>
      </c>
      <c r="AB370" s="3" t="str">
        <f t="shared" si="10"/>
        <v>4419</v>
      </c>
      <c r="AC370" s="4" t="str">
        <f t="shared" si="11"/>
        <v>Non-TIF</v>
      </c>
    </row>
    <row r="371" spans="1:29" x14ac:dyDescent="0.25">
      <c r="A371">
        <v>2024</v>
      </c>
      <c r="B371">
        <v>22</v>
      </c>
      <c r="C371" t="s">
        <v>31</v>
      </c>
      <c r="D371">
        <v>2024</v>
      </c>
      <c r="E371">
        <v>22</v>
      </c>
      <c r="F371">
        <v>1</v>
      </c>
      <c r="G371">
        <v>989</v>
      </c>
      <c r="H371">
        <v>281989</v>
      </c>
      <c r="I371" t="s">
        <v>26</v>
      </c>
      <c r="J371" t="s">
        <v>26</v>
      </c>
      <c r="K371" t="s">
        <v>293</v>
      </c>
      <c r="L371" t="s">
        <v>241</v>
      </c>
      <c r="M371">
        <v>54323642</v>
      </c>
      <c r="N371">
        <v>5582552</v>
      </c>
      <c r="O371">
        <v>1284655</v>
      </c>
      <c r="P371">
        <v>2448375</v>
      </c>
      <c r="Q371">
        <v>0</v>
      </c>
      <c r="R371">
        <v>0</v>
      </c>
      <c r="S371">
        <v>0</v>
      </c>
      <c r="T371">
        <v>637281</v>
      </c>
      <c r="U371">
        <v>0</v>
      </c>
      <c r="V371">
        <v>139361586</v>
      </c>
      <c r="W371">
        <v>192000</v>
      </c>
      <c r="X371">
        <v>806000</v>
      </c>
      <c r="Y371">
        <v>138363586</v>
      </c>
      <c r="Z371">
        <v>6977588</v>
      </c>
      <c r="AA371">
        <v>75085081</v>
      </c>
      <c r="AB371" s="3" t="str">
        <f t="shared" si="10"/>
        <v>1989</v>
      </c>
      <c r="AC371" s="4" t="str">
        <f t="shared" si="11"/>
        <v>Non-TIF</v>
      </c>
    </row>
    <row r="372" spans="1:29" x14ac:dyDescent="0.25">
      <c r="A372">
        <v>2024</v>
      </c>
      <c r="B372">
        <v>23</v>
      </c>
      <c r="C372" t="s">
        <v>23</v>
      </c>
      <c r="D372">
        <v>2024</v>
      </c>
      <c r="E372">
        <v>23</v>
      </c>
      <c r="F372">
        <v>1</v>
      </c>
      <c r="G372" t="s">
        <v>1810</v>
      </c>
      <c r="H372" t="s">
        <v>268</v>
      </c>
      <c r="I372" t="s">
        <v>25</v>
      </c>
      <c r="J372" t="s">
        <v>26</v>
      </c>
      <c r="K372" t="s">
        <v>1711</v>
      </c>
      <c r="L372" t="s">
        <v>244</v>
      </c>
      <c r="M372">
        <v>0</v>
      </c>
      <c r="N372">
        <v>0</v>
      </c>
      <c r="O372">
        <v>13043103</v>
      </c>
      <c r="P372">
        <v>10326801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91822696</v>
      </c>
      <c r="W372">
        <v>4000</v>
      </c>
      <c r="X372">
        <v>19500</v>
      </c>
      <c r="Y372">
        <v>91799196</v>
      </c>
      <c r="Z372">
        <v>0</v>
      </c>
      <c r="AA372">
        <v>68452792</v>
      </c>
      <c r="AB372" s="3" t="str">
        <f t="shared" si="10"/>
        <v>1082</v>
      </c>
      <c r="AC372" s="4" t="str">
        <f t="shared" si="11"/>
        <v>TIF</v>
      </c>
    </row>
    <row r="373" spans="1:29" x14ac:dyDescent="0.25">
      <c r="A373">
        <v>2024</v>
      </c>
      <c r="B373">
        <v>23</v>
      </c>
      <c r="C373" t="s">
        <v>31</v>
      </c>
      <c r="D373">
        <v>2024</v>
      </c>
      <c r="E373">
        <v>23</v>
      </c>
      <c r="F373">
        <v>1</v>
      </c>
      <c r="G373" t="s">
        <v>1810</v>
      </c>
      <c r="H373">
        <v>231082</v>
      </c>
      <c r="I373" t="s">
        <v>26</v>
      </c>
      <c r="J373" t="s">
        <v>26</v>
      </c>
      <c r="K373" t="s">
        <v>1702</v>
      </c>
      <c r="L373" t="s">
        <v>244</v>
      </c>
      <c r="M373">
        <v>194016630</v>
      </c>
      <c r="N373">
        <v>12595600</v>
      </c>
      <c r="O373">
        <v>55789798</v>
      </c>
      <c r="P373">
        <v>11738680</v>
      </c>
      <c r="Q373">
        <v>0</v>
      </c>
      <c r="R373">
        <v>0</v>
      </c>
      <c r="S373">
        <v>23314440</v>
      </c>
      <c r="T373">
        <v>18022409</v>
      </c>
      <c r="U373">
        <v>0</v>
      </c>
      <c r="V373">
        <v>943246126</v>
      </c>
      <c r="W373">
        <v>1144000</v>
      </c>
      <c r="X373">
        <v>3451500</v>
      </c>
      <c r="Y373">
        <v>938650626</v>
      </c>
      <c r="Z373">
        <v>58490133</v>
      </c>
      <c r="AA373">
        <v>627768569</v>
      </c>
      <c r="AB373" s="3" t="str">
        <f t="shared" si="10"/>
        <v>1082</v>
      </c>
      <c r="AC373" s="4" t="str">
        <f t="shared" si="11"/>
        <v>Non-TIF</v>
      </c>
    </row>
    <row r="374" spans="1:29" x14ac:dyDescent="0.25">
      <c r="A374">
        <v>2024</v>
      </c>
      <c r="B374">
        <v>23</v>
      </c>
      <c r="C374" t="s">
        <v>31</v>
      </c>
      <c r="D374">
        <v>2024</v>
      </c>
      <c r="E374">
        <v>23</v>
      </c>
      <c r="F374">
        <v>4</v>
      </c>
      <c r="G374">
        <v>773</v>
      </c>
      <c r="H374">
        <v>234773</v>
      </c>
      <c r="I374" t="s">
        <v>26</v>
      </c>
      <c r="J374" t="s">
        <v>26</v>
      </c>
      <c r="K374" t="s">
        <v>403</v>
      </c>
      <c r="L374" t="s">
        <v>244</v>
      </c>
      <c r="M374">
        <v>178116260</v>
      </c>
      <c r="N374">
        <v>13727900</v>
      </c>
      <c r="O374">
        <v>6642441</v>
      </c>
      <c r="P374">
        <v>142460</v>
      </c>
      <c r="Q374">
        <v>0</v>
      </c>
      <c r="R374">
        <v>0</v>
      </c>
      <c r="S374">
        <v>603776</v>
      </c>
      <c r="T374">
        <v>0</v>
      </c>
      <c r="U374">
        <v>0</v>
      </c>
      <c r="V374">
        <v>448676071</v>
      </c>
      <c r="W374">
        <v>508000</v>
      </c>
      <c r="X374">
        <v>1865500</v>
      </c>
      <c r="Y374">
        <v>446302571</v>
      </c>
      <c r="Z374">
        <v>18581088</v>
      </c>
      <c r="AA374">
        <v>249443234</v>
      </c>
      <c r="AB374" s="3" t="str">
        <f t="shared" si="10"/>
        <v>4773</v>
      </c>
      <c r="AC374" s="4" t="str">
        <f t="shared" si="11"/>
        <v>Non-TIF</v>
      </c>
    </row>
    <row r="375" spans="1:29" x14ac:dyDescent="0.25">
      <c r="A375">
        <v>2024</v>
      </c>
      <c r="B375">
        <v>24</v>
      </c>
      <c r="C375" t="s">
        <v>44</v>
      </c>
      <c r="D375">
        <v>2024</v>
      </c>
      <c r="E375">
        <v>24</v>
      </c>
      <c r="F375">
        <v>5</v>
      </c>
      <c r="G375">
        <v>832</v>
      </c>
      <c r="H375">
        <v>245832</v>
      </c>
      <c r="I375" t="s">
        <v>26</v>
      </c>
      <c r="J375" t="s">
        <v>26</v>
      </c>
      <c r="K375" t="s">
        <v>272</v>
      </c>
      <c r="L375" t="s">
        <v>250</v>
      </c>
      <c r="M375">
        <v>0</v>
      </c>
      <c r="N375">
        <v>0</v>
      </c>
      <c r="O375">
        <v>4291440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4291440</v>
      </c>
      <c r="W375">
        <v>0</v>
      </c>
      <c r="X375">
        <v>0</v>
      </c>
      <c r="Y375">
        <v>4291440</v>
      </c>
      <c r="Z375">
        <v>0</v>
      </c>
      <c r="AA375">
        <v>0</v>
      </c>
      <c r="AB375" s="3" t="str">
        <f t="shared" si="10"/>
        <v>5832</v>
      </c>
      <c r="AC375" s="4" t="str">
        <f t="shared" si="11"/>
        <v>Non-TIF</v>
      </c>
    </row>
    <row r="376" spans="1:29" x14ac:dyDescent="0.25">
      <c r="A376">
        <v>2024</v>
      </c>
      <c r="B376">
        <v>24</v>
      </c>
      <c r="C376" t="s">
        <v>23</v>
      </c>
      <c r="D376">
        <v>2024</v>
      </c>
      <c r="E376">
        <v>24</v>
      </c>
      <c r="F376">
        <v>1</v>
      </c>
      <c r="G376">
        <v>701</v>
      </c>
      <c r="H376" t="s">
        <v>355</v>
      </c>
      <c r="I376" t="s">
        <v>25</v>
      </c>
      <c r="J376" t="s">
        <v>26</v>
      </c>
      <c r="K376" t="s">
        <v>356</v>
      </c>
      <c r="L376" t="s">
        <v>250</v>
      </c>
      <c r="M376">
        <v>0</v>
      </c>
      <c r="N376">
        <v>0</v>
      </c>
      <c r="O376">
        <v>332773</v>
      </c>
      <c r="P376">
        <v>20834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691489</v>
      </c>
      <c r="W376">
        <v>0</v>
      </c>
      <c r="X376">
        <v>0</v>
      </c>
      <c r="Y376">
        <v>691489</v>
      </c>
      <c r="Z376">
        <v>0</v>
      </c>
      <c r="AA376">
        <v>337882</v>
      </c>
      <c r="AB376" s="3" t="str">
        <f t="shared" si="10"/>
        <v>1701</v>
      </c>
      <c r="AC376" s="4" t="str">
        <f t="shared" si="11"/>
        <v>TIF</v>
      </c>
    </row>
    <row r="377" spans="1:29" x14ac:dyDescent="0.25">
      <c r="A377">
        <v>2024</v>
      </c>
      <c r="B377">
        <v>24</v>
      </c>
      <c r="C377" t="s">
        <v>31</v>
      </c>
      <c r="D377">
        <v>2024</v>
      </c>
      <c r="E377">
        <v>24</v>
      </c>
      <c r="F377">
        <v>0</v>
      </c>
      <c r="G377">
        <v>355</v>
      </c>
      <c r="H377">
        <v>240355</v>
      </c>
      <c r="I377" t="s">
        <v>26</v>
      </c>
      <c r="J377" t="s">
        <v>26</v>
      </c>
      <c r="K377" t="s">
        <v>150</v>
      </c>
      <c r="L377" t="s">
        <v>250</v>
      </c>
      <c r="M377">
        <v>153349190</v>
      </c>
      <c r="N377">
        <v>11036260</v>
      </c>
      <c r="O377">
        <v>4301320</v>
      </c>
      <c r="P377">
        <v>35244330</v>
      </c>
      <c r="Q377">
        <v>0</v>
      </c>
      <c r="R377">
        <v>0</v>
      </c>
      <c r="S377">
        <v>14677102</v>
      </c>
      <c r="T377">
        <v>396022</v>
      </c>
      <c r="U377">
        <v>0</v>
      </c>
      <c r="V377">
        <v>281795334</v>
      </c>
      <c r="W377">
        <v>136000</v>
      </c>
      <c r="X377">
        <v>481000</v>
      </c>
      <c r="Y377">
        <v>281178334</v>
      </c>
      <c r="Z377">
        <v>8777435</v>
      </c>
      <c r="AA377">
        <v>62791110</v>
      </c>
      <c r="AB377" s="3" t="str">
        <f t="shared" si="10"/>
        <v>0355</v>
      </c>
      <c r="AC377" s="4" t="str">
        <f t="shared" si="11"/>
        <v>Non-TIF</v>
      </c>
    </row>
    <row r="378" spans="1:29" x14ac:dyDescent="0.25">
      <c r="A378">
        <v>2024</v>
      </c>
      <c r="B378">
        <v>24</v>
      </c>
      <c r="C378" t="s">
        <v>31</v>
      </c>
      <c r="D378">
        <v>2024</v>
      </c>
      <c r="E378">
        <v>24</v>
      </c>
      <c r="F378">
        <v>1</v>
      </c>
      <c r="G378">
        <v>701</v>
      </c>
      <c r="H378">
        <v>241701</v>
      </c>
      <c r="I378" t="s">
        <v>26</v>
      </c>
      <c r="J378" t="s">
        <v>26</v>
      </c>
      <c r="K378" t="s">
        <v>359</v>
      </c>
      <c r="L378" t="s">
        <v>250</v>
      </c>
      <c r="M378">
        <v>184846700</v>
      </c>
      <c r="N378">
        <v>11764970</v>
      </c>
      <c r="O378">
        <v>25991993</v>
      </c>
      <c r="P378">
        <v>57316110</v>
      </c>
      <c r="Q378">
        <v>0</v>
      </c>
      <c r="R378">
        <v>0</v>
      </c>
      <c r="S378">
        <v>18288785</v>
      </c>
      <c r="T378">
        <v>619646</v>
      </c>
      <c r="U378">
        <v>0</v>
      </c>
      <c r="V378">
        <v>729892841</v>
      </c>
      <c r="W378">
        <v>856000</v>
      </c>
      <c r="X378">
        <v>3341000</v>
      </c>
      <c r="Y378">
        <v>725695841</v>
      </c>
      <c r="Z378">
        <v>24815121</v>
      </c>
      <c r="AA378">
        <v>431064637</v>
      </c>
      <c r="AB378" s="3" t="str">
        <f t="shared" si="10"/>
        <v>1701</v>
      </c>
      <c r="AC378" s="4" t="str">
        <f t="shared" si="11"/>
        <v>Non-TIF</v>
      </c>
    </row>
    <row r="379" spans="1:29" x14ac:dyDescent="0.25">
      <c r="A379">
        <v>2024</v>
      </c>
      <c r="B379">
        <v>24</v>
      </c>
      <c r="C379" t="s">
        <v>31</v>
      </c>
      <c r="D379">
        <v>2024</v>
      </c>
      <c r="E379">
        <v>24</v>
      </c>
      <c r="F379">
        <v>6</v>
      </c>
      <c r="G379">
        <v>741</v>
      </c>
      <c r="H379">
        <v>816741</v>
      </c>
      <c r="I379" t="s">
        <v>26</v>
      </c>
      <c r="J379" t="s">
        <v>26</v>
      </c>
      <c r="K379" t="s">
        <v>226</v>
      </c>
      <c r="L379" t="s">
        <v>250</v>
      </c>
      <c r="M379">
        <v>18987990</v>
      </c>
      <c r="N379">
        <v>1427440</v>
      </c>
      <c r="O379">
        <v>0</v>
      </c>
      <c r="P379">
        <v>0</v>
      </c>
      <c r="Q379">
        <v>0</v>
      </c>
      <c r="R379">
        <v>0</v>
      </c>
      <c r="S379">
        <v>602709</v>
      </c>
      <c r="T379">
        <v>0</v>
      </c>
      <c r="U379">
        <v>0</v>
      </c>
      <c r="V379">
        <v>25237609</v>
      </c>
      <c r="W379">
        <v>12000</v>
      </c>
      <c r="X379">
        <v>26000</v>
      </c>
      <c r="Y379">
        <v>25199609</v>
      </c>
      <c r="Z379">
        <v>340979</v>
      </c>
      <c r="AA379">
        <v>4219470</v>
      </c>
      <c r="AB379" s="3" t="str">
        <f t="shared" si="10"/>
        <v>6741</v>
      </c>
      <c r="AC379" s="4" t="str">
        <f t="shared" si="11"/>
        <v>Non-TIF</v>
      </c>
    </row>
    <row r="380" spans="1:29" x14ac:dyDescent="0.25">
      <c r="A380">
        <v>2024</v>
      </c>
      <c r="B380">
        <v>26</v>
      </c>
      <c r="C380" t="s">
        <v>23</v>
      </c>
      <c r="D380">
        <v>2024</v>
      </c>
      <c r="E380">
        <v>26</v>
      </c>
      <c r="F380">
        <v>1</v>
      </c>
      <c r="G380">
        <v>619</v>
      </c>
      <c r="H380" t="s">
        <v>285</v>
      </c>
      <c r="I380" t="s">
        <v>25</v>
      </c>
      <c r="J380" t="s">
        <v>26</v>
      </c>
      <c r="K380" t="s">
        <v>286</v>
      </c>
      <c r="L380" t="s">
        <v>287</v>
      </c>
      <c r="M380">
        <v>0</v>
      </c>
      <c r="N380">
        <v>0</v>
      </c>
      <c r="O380">
        <v>2027529</v>
      </c>
      <c r="P380">
        <v>614526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4454294</v>
      </c>
      <c r="W380">
        <v>0</v>
      </c>
      <c r="X380">
        <v>0</v>
      </c>
      <c r="Y380">
        <v>4454294</v>
      </c>
      <c r="Z380">
        <v>0</v>
      </c>
      <c r="AA380">
        <v>1812239</v>
      </c>
      <c r="AB380" s="3" t="str">
        <f t="shared" si="10"/>
        <v>1619</v>
      </c>
      <c r="AC380" s="4" t="str">
        <f t="shared" si="11"/>
        <v>TIF</v>
      </c>
    </row>
    <row r="381" spans="1:29" x14ac:dyDescent="0.25">
      <c r="A381">
        <v>2024</v>
      </c>
      <c r="B381">
        <v>26</v>
      </c>
      <c r="C381" t="s">
        <v>31</v>
      </c>
      <c r="D381">
        <v>2024</v>
      </c>
      <c r="E381">
        <v>26</v>
      </c>
      <c r="F381">
        <v>4</v>
      </c>
      <c r="G381">
        <v>518</v>
      </c>
      <c r="H381" t="s">
        <v>1779</v>
      </c>
      <c r="I381" t="s">
        <v>26</v>
      </c>
      <c r="J381" t="s">
        <v>26</v>
      </c>
      <c r="K381" t="s">
        <v>103</v>
      </c>
      <c r="L381" t="s">
        <v>287</v>
      </c>
      <c r="M381">
        <v>7222390</v>
      </c>
      <c r="N381">
        <v>659000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524489</v>
      </c>
      <c r="U381">
        <v>0</v>
      </c>
      <c r="V381">
        <v>14547899</v>
      </c>
      <c r="W381">
        <v>4000</v>
      </c>
      <c r="X381">
        <v>58500</v>
      </c>
      <c r="Y381">
        <v>14485399</v>
      </c>
      <c r="Z381">
        <v>4781619</v>
      </c>
      <c r="AA381">
        <v>6142020</v>
      </c>
      <c r="AB381" s="3" t="str">
        <f t="shared" si="10"/>
        <v>4518</v>
      </c>
      <c r="AC381" s="4" t="str">
        <f t="shared" si="11"/>
        <v>Non-TIF</v>
      </c>
    </row>
    <row r="382" spans="1:29" x14ac:dyDescent="0.25">
      <c r="A382">
        <v>2024</v>
      </c>
      <c r="B382">
        <v>26</v>
      </c>
      <c r="C382" t="s">
        <v>31</v>
      </c>
      <c r="D382">
        <v>2024</v>
      </c>
      <c r="E382">
        <v>26</v>
      </c>
      <c r="F382">
        <v>1</v>
      </c>
      <c r="G382">
        <v>619</v>
      </c>
      <c r="H382">
        <v>261619</v>
      </c>
      <c r="I382" t="s">
        <v>26</v>
      </c>
      <c r="J382" t="s">
        <v>26</v>
      </c>
      <c r="K382" t="s">
        <v>287</v>
      </c>
      <c r="L382" t="s">
        <v>287</v>
      </c>
      <c r="M382">
        <v>221282740</v>
      </c>
      <c r="N382">
        <v>25462250</v>
      </c>
      <c r="O382">
        <v>26857629</v>
      </c>
      <c r="P382">
        <v>4167152</v>
      </c>
      <c r="Q382">
        <v>0</v>
      </c>
      <c r="R382">
        <v>0</v>
      </c>
      <c r="S382">
        <v>0</v>
      </c>
      <c r="T382">
        <v>13188409</v>
      </c>
      <c r="U382">
        <v>3510</v>
      </c>
      <c r="V382">
        <v>740162670</v>
      </c>
      <c r="W382">
        <v>1031424</v>
      </c>
      <c r="X382">
        <v>3988503</v>
      </c>
      <c r="Y382">
        <v>735142743</v>
      </c>
      <c r="Z382">
        <v>76259395</v>
      </c>
      <c r="AA382">
        <v>449200980</v>
      </c>
      <c r="AB382" s="3" t="str">
        <f t="shared" si="10"/>
        <v>1619</v>
      </c>
      <c r="AC382" s="4" t="str">
        <f t="shared" si="11"/>
        <v>Non-TIF</v>
      </c>
    </row>
    <row r="383" spans="1:29" x14ac:dyDescent="0.25">
      <c r="A383">
        <v>2024</v>
      </c>
      <c r="B383">
        <v>27</v>
      </c>
      <c r="C383" t="s">
        <v>23</v>
      </c>
      <c r="D383">
        <v>2024</v>
      </c>
      <c r="E383">
        <v>27</v>
      </c>
      <c r="F383">
        <v>1</v>
      </c>
      <c r="G383" t="s">
        <v>1814</v>
      </c>
      <c r="H383" t="s">
        <v>1720</v>
      </c>
      <c r="I383" t="s">
        <v>25</v>
      </c>
      <c r="J383" t="s">
        <v>26</v>
      </c>
      <c r="K383" t="s">
        <v>1721</v>
      </c>
      <c r="L383" t="s">
        <v>289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3" t="str">
        <f t="shared" si="10"/>
        <v>1093</v>
      </c>
      <c r="AC383" s="4" t="str">
        <f t="shared" si="11"/>
        <v>TIF</v>
      </c>
    </row>
    <row r="384" spans="1:29" x14ac:dyDescent="0.25">
      <c r="A384">
        <v>2024</v>
      </c>
      <c r="B384">
        <v>27</v>
      </c>
      <c r="C384" t="s">
        <v>23</v>
      </c>
      <c r="D384">
        <v>2024</v>
      </c>
      <c r="E384">
        <v>27</v>
      </c>
      <c r="F384">
        <v>3</v>
      </c>
      <c r="G384">
        <v>465</v>
      </c>
      <c r="H384" t="s">
        <v>290</v>
      </c>
      <c r="I384" t="s">
        <v>25</v>
      </c>
      <c r="J384" t="s">
        <v>26</v>
      </c>
      <c r="K384" t="s">
        <v>291</v>
      </c>
      <c r="L384" t="s">
        <v>289</v>
      </c>
      <c r="M384">
        <v>0</v>
      </c>
      <c r="N384">
        <v>0</v>
      </c>
      <c r="O384">
        <v>924280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924280</v>
      </c>
      <c r="W384">
        <v>0</v>
      </c>
      <c r="X384">
        <v>0</v>
      </c>
      <c r="Y384">
        <v>924280</v>
      </c>
      <c r="Z384">
        <v>0</v>
      </c>
      <c r="AA384">
        <v>0</v>
      </c>
      <c r="AB384" s="3" t="str">
        <f t="shared" si="10"/>
        <v>3465</v>
      </c>
      <c r="AC384" s="4" t="str">
        <f t="shared" si="11"/>
        <v>TIF</v>
      </c>
    </row>
    <row r="385" spans="1:29" x14ac:dyDescent="0.25">
      <c r="A385">
        <v>2024</v>
      </c>
      <c r="B385">
        <v>27</v>
      </c>
      <c r="C385" t="s">
        <v>31</v>
      </c>
      <c r="D385">
        <v>2024</v>
      </c>
      <c r="E385">
        <v>27</v>
      </c>
      <c r="F385">
        <v>1</v>
      </c>
      <c r="G385" t="s">
        <v>1814</v>
      </c>
      <c r="H385">
        <v>271093</v>
      </c>
      <c r="I385" t="s">
        <v>26</v>
      </c>
      <c r="J385" t="s">
        <v>26</v>
      </c>
      <c r="K385" t="s">
        <v>292</v>
      </c>
      <c r="L385" t="s">
        <v>289</v>
      </c>
      <c r="M385">
        <v>98697275</v>
      </c>
      <c r="N385">
        <v>7414750</v>
      </c>
      <c r="O385">
        <v>16699227</v>
      </c>
      <c r="P385">
        <v>1415675</v>
      </c>
      <c r="Q385">
        <v>0</v>
      </c>
      <c r="R385">
        <v>0</v>
      </c>
      <c r="S385">
        <v>0</v>
      </c>
      <c r="T385">
        <v>6006072</v>
      </c>
      <c r="U385">
        <v>0</v>
      </c>
      <c r="V385">
        <v>313258864</v>
      </c>
      <c r="W385">
        <v>674873</v>
      </c>
      <c r="X385">
        <v>1833000</v>
      </c>
      <c r="Y385">
        <v>310750991</v>
      </c>
      <c r="Z385">
        <v>27767293</v>
      </c>
      <c r="AA385">
        <v>183025865</v>
      </c>
      <c r="AB385" s="3" t="str">
        <f t="shared" si="10"/>
        <v>1093</v>
      </c>
      <c r="AC385" s="4" t="str">
        <f t="shared" si="11"/>
        <v>Non-TIF</v>
      </c>
    </row>
    <row r="386" spans="1:29" x14ac:dyDescent="0.25">
      <c r="A386">
        <v>2024</v>
      </c>
      <c r="B386">
        <v>27</v>
      </c>
      <c r="C386" t="s">
        <v>31</v>
      </c>
      <c r="D386">
        <v>2024</v>
      </c>
      <c r="E386">
        <v>27</v>
      </c>
      <c r="F386">
        <v>3</v>
      </c>
      <c r="G386">
        <v>465</v>
      </c>
      <c r="H386">
        <v>273465</v>
      </c>
      <c r="I386" t="s">
        <v>26</v>
      </c>
      <c r="J386" t="s">
        <v>26</v>
      </c>
      <c r="K386" t="s">
        <v>288</v>
      </c>
      <c r="L386" t="s">
        <v>289</v>
      </c>
      <c r="M386">
        <v>33635042</v>
      </c>
      <c r="N386">
        <v>1778980</v>
      </c>
      <c r="O386">
        <v>17787793</v>
      </c>
      <c r="P386">
        <v>3062393</v>
      </c>
      <c r="Q386">
        <v>0</v>
      </c>
      <c r="R386">
        <v>0</v>
      </c>
      <c r="S386">
        <v>0</v>
      </c>
      <c r="T386">
        <v>1486189</v>
      </c>
      <c r="U386">
        <v>0</v>
      </c>
      <c r="V386">
        <v>155797765</v>
      </c>
      <c r="W386">
        <v>302629</v>
      </c>
      <c r="X386">
        <v>884000</v>
      </c>
      <c r="Y386">
        <v>154611136</v>
      </c>
      <c r="Z386">
        <v>2998769</v>
      </c>
      <c r="AA386">
        <v>98047368</v>
      </c>
      <c r="AB386" s="3" t="str">
        <f t="shared" si="10"/>
        <v>3465</v>
      </c>
      <c r="AC386" s="4" t="str">
        <f t="shared" si="11"/>
        <v>Non-TIF</v>
      </c>
    </row>
    <row r="387" spans="1:29" x14ac:dyDescent="0.25">
      <c r="A387">
        <v>2024</v>
      </c>
      <c r="B387">
        <v>27</v>
      </c>
      <c r="C387" t="s">
        <v>31</v>
      </c>
      <c r="D387">
        <v>2024</v>
      </c>
      <c r="E387">
        <v>27</v>
      </c>
      <c r="F387">
        <v>6</v>
      </c>
      <c r="G387">
        <v>854</v>
      </c>
      <c r="H387">
        <v>936854</v>
      </c>
      <c r="I387" t="s">
        <v>26</v>
      </c>
      <c r="J387" t="s">
        <v>26</v>
      </c>
      <c r="K387" t="s">
        <v>503</v>
      </c>
      <c r="L387" t="s">
        <v>289</v>
      </c>
      <c r="M387">
        <v>7113319</v>
      </c>
      <c r="N387">
        <v>478350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1026211</v>
      </c>
      <c r="U387">
        <v>0</v>
      </c>
      <c r="V387">
        <v>15578490</v>
      </c>
      <c r="W387">
        <v>16000</v>
      </c>
      <c r="X387">
        <v>45500</v>
      </c>
      <c r="Y387">
        <v>15516990</v>
      </c>
      <c r="Z387">
        <v>884924</v>
      </c>
      <c r="AA387">
        <v>6960610</v>
      </c>
      <c r="AB387" s="3" t="str">
        <f t="shared" ref="AB387:AB450" si="12">CONCATENATE(F387,TEXT(G387,"000"))</f>
        <v>6854</v>
      </c>
      <c r="AC387" s="4" t="str">
        <f t="shared" ref="AC387:AC450" si="13">IF(C387="I","TIF","Non-TIF")</f>
        <v>Non-TIF</v>
      </c>
    </row>
    <row r="388" spans="1:29" x14ac:dyDescent="0.25">
      <c r="A388">
        <v>2024</v>
      </c>
      <c r="B388">
        <v>28</v>
      </c>
      <c r="C388" t="s">
        <v>44</v>
      </c>
      <c r="D388">
        <v>2024</v>
      </c>
      <c r="E388">
        <v>28</v>
      </c>
      <c r="F388">
        <v>6</v>
      </c>
      <c r="G388">
        <v>961</v>
      </c>
      <c r="H388">
        <v>316961</v>
      </c>
      <c r="I388" t="s">
        <v>26</v>
      </c>
      <c r="J388" t="s">
        <v>26</v>
      </c>
      <c r="K388" t="s">
        <v>242</v>
      </c>
      <c r="L388" t="s">
        <v>294</v>
      </c>
      <c r="M388">
        <v>370400</v>
      </c>
      <c r="N388">
        <v>0</v>
      </c>
      <c r="O388">
        <v>23198812</v>
      </c>
      <c r="P388">
        <v>23978103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68671167</v>
      </c>
      <c r="W388">
        <v>24000</v>
      </c>
      <c r="X388">
        <v>143000</v>
      </c>
      <c r="Y388">
        <v>68504167</v>
      </c>
      <c r="Z388">
        <v>0</v>
      </c>
      <c r="AA388">
        <v>21123852</v>
      </c>
      <c r="AB388" s="3" t="str">
        <f t="shared" si="12"/>
        <v>6961</v>
      </c>
      <c r="AC388" s="4" t="str">
        <f t="shared" si="13"/>
        <v>Non-TIF</v>
      </c>
    </row>
    <row r="389" spans="1:29" x14ac:dyDescent="0.25">
      <c r="A389">
        <v>2024</v>
      </c>
      <c r="B389">
        <v>28</v>
      </c>
      <c r="C389" t="s">
        <v>23</v>
      </c>
      <c r="D389">
        <v>2024</v>
      </c>
      <c r="E389">
        <v>28</v>
      </c>
      <c r="F389">
        <v>4</v>
      </c>
      <c r="G389" t="s">
        <v>1815</v>
      </c>
      <c r="H389" t="s">
        <v>295</v>
      </c>
      <c r="I389" t="s">
        <v>25</v>
      </c>
      <c r="J389" t="s">
        <v>26</v>
      </c>
      <c r="K389" t="s">
        <v>296</v>
      </c>
      <c r="L389" t="s">
        <v>294</v>
      </c>
      <c r="M389">
        <v>0</v>
      </c>
      <c r="N389">
        <v>0</v>
      </c>
      <c r="O389">
        <v>1030275</v>
      </c>
      <c r="P389">
        <v>427930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4269380</v>
      </c>
      <c r="W389">
        <v>0</v>
      </c>
      <c r="X389">
        <v>0</v>
      </c>
      <c r="Y389">
        <v>4269380</v>
      </c>
      <c r="Z389">
        <v>0</v>
      </c>
      <c r="AA389">
        <v>2811175</v>
      </c>
      <c r="AB389" s="3" t="str">
        <f t="shared" si="12"/>
        <v>4043</v>
      </c>
      <c r="AC389" s="4" t="str">
        <f t="shared" si="13"/>
        <v>TIF</v>
      </c>
    </row>
    <row r="390" spans="1:29" x14ac:dyDescent="0.25">
      <c r="A390">
        <v>2024</v>
      </c>
      <c r="B390">
        <v>28</v>
      </c>
      <c r="C390" t="s">
        <v>31</v>
      </c>
      <c r="D390">
        <v>2024</v>
      </c>
      <c r="E390">
        <v>28</v>
      </c>
      <c r="F390">
        <v>4</v>
      </c>
      <c r="G390" t="s">
        <v>1815</v>
      </c>
      <c r="H390">
        <v>284043</v>
      </c>
      <c r="I390" t="s">
        <v>26</v>
      </c>
      <c r="J390" t="s">
        <v>26</v>
      </c>
      <c r="K390" t="s">
        <v>297</v>
      </c>
      <c r="L390" t="s">
        <v>294</v>
      </c>
      <c r="M390">
        <v>147522400</v>
      </c>
      <c r="N390">
        <v>24302800</v>
      </c>
      <c r="O390">
        <v>23242899</v>
      </c>
      <c r="P390">
        <v>6504800</v>
      </c>
      <c r="Q390">
        <v>0</v>
      </c>
      <c r="R390">
        <v>0</v>
      </c>
      <c r="S390">
        <v>2553185</v>
      </c>
      <c r="T390">
        <v>19239609</v>
      </c>
      <c r="U390">
        <v>0</v>
      </c>
      <c r="V390">
        <v>828336894</v>
      </c>
      <c r="W390">
        <v>590939</v>
      </c>
      <c r="X390">
        <v>2632500</v>
      </c>
      <c r="Y390">
        <v>825113455</v>
      </c>
      <c r="Z390">
        <v>42433992</v>
      </c>
      <c r="AA390">
        <v>604971201</v>
      </c>
      <c r="AB390" s="3" t="str">
        <f t="shared" si="12"/>
        <v>4043</v>
      </c>
      <c r="AC390" s="4" t="str">
        <f t="shared" si="13"/>
        <v>Non-TIF</v>
      </c>
    </row>
    <row r="391" spans="1:29" x14ac:dyDescent="0.25">
      <c r="A391">
        <v>2024</v>
      </c>
      <c r="B391">
        <v>29</v>
      </c>
      <c r="C391" t="s">
        <v>44</v>
      </c>
      <c r="D391">
        <v>2024</v>
      </c>
      <c r="E391">
        <v>29</v>
      </c>
      <c r="F391">
        <v>4</v>
      </c>
      <c r="G391">
        <v>203</v>
      </c>
      <c r="H391">
        <v>294203</v>
      </c>
      <c r="I391" t="s">
        <v>26</v>
      </c>
      <c r="J391" t="s">
        <v>26</v>
      </c>
      <c r="K391" t="s">
        <v>300</v>
      </c>
      <c r="L391" t="s">
        <v>299</v>
      </c>
      <c r="M391">
        <v>14297</v>
      </c>
      <c r="N391">
        <v>0</v>
      </c>
      <c r="O391">
        <v>198700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278626</v>
      </c>
      <c r="W391">
        <v>0</v>
      </c>
      <c r="X391">
        <v>0</v>
      </c>
      <c r="Y391">
        <v>278626</v>
      </c>
      <c r="Z391">
        <v>0</v>
      </c>
      <c r="AA391">
        <v>65629</v>
      </c>
      <c r="AB391" s="3" t="str">
        <f t="shared" si="12"/>
        <v>4203</v>
      </c>
      <c r="AC391" s="4" t="str">
        <f t="shared" si="13"/>
        <v>Non-TIF</v>
      </c>
    </row>
    <row r="392" spans="1:29" x14ac:dyDescent="0.25">
      <c r="A392">
        <v>2024</v>
      </c>
      <c r="B392">
        <v>29</v>
      </c>
      <c r="C392" t="s">
        <v>23</v>
      </c>
      <c r="D392">
        <v>2024</v>
      </c>
      <c r="E392">
        <v>29</v>
      </c>
      <c r="F392">
        <v>6</v>
      </c>
      <c r="G392">
        <v>937</v>
      </c>
      <c r="H392" t="s">
        <v>301</v>
      </c>
      <c r="I392" t="s">
        <v>25</v>
      </c>
      <c r="J392" t="s">
        <v>26</v>
      </c>
      <c r="K392" t="s">
        <v>302</v>
      </c>
      <c r="L392" t="s">
        <v>299</v>
      </c>
      <c r="M392">
        <v>26682</v>
      </c>
      <c r="N392">
        <v>3003</v>
      </c>
      <c r="O392">
        <v>14006909</v>
      </c>
      <c r="P392">
        <v>364615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28329097</v>
      </c>
      <c r="W392">
        <v>0</v>
      </c>
      <c r="X392">
        <v>0</v>
      </c>
      <c r="Y392">
        <v>28329097</v>
      </c>
      <c r="Z392">
        <v>0</v>
      </c>
      <c r="AA392">
        <v>13927888</v>
      </c>
      <c r="AB392" s="3" t="str">
        <f t="shared" si="12"/>
        <v>6937</v>
      </c>
      <c r="AC392" s="4" t="str">
        <f t="shared" si="13"/>
        <v>TIF</v>
      </c>
    </row>
    <row r="393" spans="1:29" x14ac:dyDescent="0.25">
      <c r="A393">
        <v>2024</v>
      </c>
      <c r="B393">
        <v>29</v>
      </c>
      <c r="C393" t="s">
        <v>31</v>
      </c>
      <c r="D393">
        <v>2024</v>
      </c>
      <c r="E393">
        <v>29</v>
      </c>
      <c r="F393">
        <v>6</v>
      </c>
      <c r="G393">
        <v>937</v>
      </c>
      <c r="H393">
        <v>296937</v>
      </c>
      <c r="I393" t="s">
        <v>26</v>
      </c>
      <c r="J393" t="s">
        <v>26</v>
      </c>
      <c r="K393" t="s">
        <v>303</v>
      </c>
      <c r="L393" t="s">
        <v>299</v>
      </c>
      <c r="M393">
        <v>279800</v>
      </c>
      <c r="N393">
        <v>13100</v>
      </c>
      <c r="O393">
        <v>31611320</v>
      </c>
      <c r="P393">
        <v>4359900</v>
      </c>
      <c r="Q393">
        <v>0</v>
      </c>
      <c r="R393">
        <v>0</v>
      </c>
      <c r="S393">
        <v>1153472</v>
      </c>
      <c r="T393">
        <v>113546</v>
      </c>
      <c r="U393">
        <v>0</v>
      </c>
      <c r="V393">
        <v>44759838</v>
      </c>
      <c r="W393">
        <v>4000</v>
      </c>
      <c r="X393">
        <v>32500</v>
      </c>
      <c r="Y393">
        <v>44723338</v>
      </c>
      <c r="Z393">
        <v>29753552</v>
      </c>
      <c r="AA393">
        <v>7228700</v>
      </c>
      <c r="AB393" s="3" t="str">
        <f t="shared" si="12"/>
        <v>6937</v>
      </c>
      <c r="AC393" s="4" t="str">
        <f t="shared" si="13"/>
        <v>Non-TIF</v>
      </c>
    </row>
    <row r="394" spans="1:29" x14ac:dyDescent="0.25">
      <c r="A394">
        <v>2024</v>
      </c>
      <c r="B394">
        <v>29</v>
      </c>
      <c r="C394" t="s">
        <v>31</v>
      </c>
      <c r="D394">
        <v>2024</v>
      </c>
      <c r="E394">
        <v>29</v>
      </c>
      <c r="F394">
        <v>7</v>
      </c>
      <c r="G394" t="s">
        <v>1816</v>
      </c>
      <c r="H394">
        <v>447047</v>
      </c>
      <c r="I394" t="s">
        <v>26</v>
      </c>
      <c r="J394" t="s">
        <v>26</v>
      </c>
      <c r="K394" t="s">
        <v>304</v>
      </c>
      <c r="L394" t="s">
        <v>299</v>
      </c>
      <c r="M394">
        <v>5638900</v>
      </c>
      <c r="N394">
        <v>502800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7260100</v>
      </c>
      <c r="W394">
        <v>0</v>
      </c>
      <c r="X394">
        <v>6500</v>
      </c>
      <c r="Y394">
        <v>7253600</v>
      </c>
      <c r="Z394">
        <v>547544</v>
      </c>
      <c r="AA394">
        <v>1118400</v>
      </c>
      <c r="AB394" s="3" t="str">
        <f t="shared" si="12"/>
        <v>7047</v>
      </c>
      <c r="AC394" s="4" t="str">
        <f t="shared" si="13"/>
        <v>Non-TIF</v>
      </c>
    </row>
    <row r="395" spans="1:29" x14ac:dyDescent="0.25">
      <c r="A395">
        <v>2024</v>
      </c>
      <c r="B395">
        <v>29</v>
      </c>
      <c r="C395" t="s">
        <v>31</v>
      </c>
      <c r="D395">
        <v>2024</v>
      </c>
      <c r="E395">
        <v>29</v>
      </c>
      <c r="F395">
        <v>2</v>
      </c>
      <c r="G395">
        <v>322</v>
      </c>
      <c r="H395">
        <v>562322</v>
      </c>
      <c r="I395" t="s">
        <v>26</v>
      </c>
      <c r="J395" t="s">
        <v>26</v>
      </c>
      <c r="K395" t="s">
        <v>305</v>
      </c>
      <c r="L395" t="s">
        <v>299</v>
      </c>
      <c r="M395">
        <v>220800</v>
      </c>
      <c r="N395">
        <v>16400</v>
      </c>
      <c r="O395">
        <v>37000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2565000</v>
      </c>
      <c r="W395">
        <v>0</v>
      </c>
      <c r="X395">
        <v>45500</v>
      </c>
      <c r="Y395">
        <v>2519500</v>
      </c>
      <c r="Z395">
        <v>250444</v>
      </c>
      <c r="AA395">
        <v>2290800</v>
      </c>
      <c r="AB395" s="3" t="str">
        <f t="shared" si="12"/>
        <v>2322</v>
      </c>
      <c r="AC395" s="4" t="str">
        <f t="shared" si="13"/>
        <v>Non-TIF</v>
      </c>
    </row>
    <row r="396" spans="1:29" x14ac:dyDescent="0.25">
      <c r="A396">
        <v>2024</v>
      </c>
      <c r="B396">
        <v>30</v>
      </c>
      <c r="C396" t="s">
        <v>44</v>
      </c>
      <c r="D396">
        <v>2024</v>
      </c>
      <c r="E396">
        <v>30</v>
      </c>
      <c r="F396">
        <v>2</v>
      </c>
      <c r="G396">
        <v>556</v>
      </c>
      <c r="H396">
        <v>742556</v>
      </c>
      <c r="I396" t="s">
        <v>26</v>
      </c>
      <c r="J396" t="s">
        <v>26</v>
      </c>
      <c r="K396" t="s">
        <v>240</v>
      </c>
      <c r="L396" t="s">
        <v>335</v>
      </c>
      <c r="M396">
        <v>0</v>
      </c>
      <c r="N396">
        <v>0</v>
      </c>
      <c r="O396">
        <v>7907234</v>
      </c>
      <c r="P396">
        <v>63467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18792070</v>
      </c>
      <c r="W396">
        <v>40000</v>
      </c>
      <c r="X396">
        <v>84500</v>
      </c>
      <c r="Y396">
        <v>18667570</v>
      </c>
      <c r="Z396">
        <v>0</v>
      </c>
      <c r="AA396">
        <v>10821369</v>
      </c>
      <c r="AB396" s="3" t="str">
        <f t="shared" si="12"/>
        <v>2556</v>
      </c>
      <c r="AC396" s="4" t="str">
        <f t="shared" si="13"/>
        <v>Non-TIF</v>
      </c>
    </row>
    <row r="397" spans="1:29" x14ac:dyDescent="0.25">
      <c r="A397">
        <v>2024</v>
      </c>
      <c r="B397">
        <v>30</v>
      </c>
      <c r="C397" t="s">
        <v>23</v>
      </c>
      <c r="D397">
        <v>2024</v>
      </c>
      <c r="E397">
        <v>30</v>
      </c>
      <c r="F397">
        <v>6</v>
      </c>
      <c r="G397">
        <v>120</v>
      </c>
      <c r="H397" t="s">
        <v>506</v>
      </c>
      <c r="I397" t="s">
        <v>25</v>
      </c>
      <c r="J397" t="s">
        <v>26</v>
      </c>
      <c r="K397" t="s">
        <v>507</v>
      </c>
      <c r="L397" t="s">
        <v>335</v>
      </c>
      <c r="M397">
        <v>0</v>
      </c>
      <c r="N397">
        <v>0</v>
      </c>
      <c r="O397">
        <v>9816941</v>
      </c>
      <c r="P397">
        <v>69032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53071894</v>
      </c>
      <c r="W397">
        <v>16000</v>
      </c>
      <c r="X397">
        <v>156000</v>
      </c>
      <c r="Y397">
        <v>52899894</v>
      </c>
      <c r="Z397">
        <v>0</v>
      </c>
      <c r="AA397">
        <v>43185921</v>
      </c>
      <c r="AB397" s="3" t="str">
        <f t="shared" si="12"/>
        <v>6120</v>
      </c>
      <c r="AC397" s="4" t="str">
        <f t="shared" si="13"/>
        <v>TIF</v>
      </c>
    </row>
    <row r="398" spans="1:29" x14ac:dyDescent="0.25">
      <c r="A398">
        <v>2024</v>
      </c>
      <c r="B398">
        <v>22</v>
      </c>
      <c r="C398" t="s">
        <v>31</v>
      </c>
      <c r="D398">
        <v>2024</v>
      </c>
      <c r="E398">
        <v>22</v>
      </c>
      <c r="F398">
        <v>2</v>
      </c>
      <c r="G398">
        <v>763</v>
      </c>
      <c r="H398">
        <v>222763</v>
      </c>
      <c r="I398" t="s">
        <v>26</v>
      </c>
      <c r="J398" t="s">
        <v>26</v>
      </c>
      <c r="K398" t="s">
        <v>262</v>
      </c>
      <c r="L398" t="s">
        <v>241</v>
      </c>
      <c r="M398">
        <v>136947243</v>
      </c>
      <c r="N398">
        <v>12094949</v>
      </c>
      <c r="O398">
        <v>33772518</v>
      </c>
      <c r="P398">
        <v>11940023</v>
      </c>
      <c r="Q398">
        <v>0</v>
      </c>
      <c r="R398">
        <v>0</v>
      </c>
      <c r="S398">
        <v>8077884</v>
      </c>
      <c r="T398">
        <v>3839493</v>
      </c>
      <c r="U398">
        <v>0</v>
      </c>
      <c r="V398">
        <v>706516764</v>
      </c>
      <c r="W398">
        <v>1120000</v>
      </c>
      <c r="X398">
        <v>4737041</v>
      </c>
      <c r="Y398">
        <v>700659723</v>
      </c>
      <c r="Z398">
        <v>44614667</v>
      </c>
      <c r="AA398">
        <v>499844654</v>
      </c>
      <c r="AB398" s="3" t="str">
        <f t="shared" si="12"/>
        <v>2763</v>
      </c>
      <c r="AC398" s="4" t="str">
        <f t="shared" si="13"/>
        <v>Non-TIF</v>
      </c>
    </row>
    <row r="399" spans="1:29" x14ac:dyDescent="0.25">
      <c r="A399">
        <v>2024</v>
      </c>
      <c r="B399">
        <v>23</v>
      </c>
      <c r="C399" t="s">
        <v>23</v>
      </c>
      <c r="D399">
        <v>2024</v>
      </c>
      <c r="E399">
        <v>23</v>
      </c>
      <c r="F399">
        <v>1</v>
      </c>
      <c r="G399">
        <v>278</v>
      </c>
      <c r="H399" t="s">
        <v>269</v>
      </c>
      <c r="I399" t="s">
        <v>25</v>
      </c>
      <c r="J399" t="s">
        <v>26</v>
      </c>
      <c r="K399" t="s">
        <v>270</v>
      </c>
      <c r="L399" t="s">
        <v>244</v>
      </c>
      <c r="M399">
        <v>0</v>
      </c>
      <c r="N399">
        <v>0</v>
      </c>
      <c r="O399">
        <v>1608581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15074353</v>
      </c>
      <c r="W399">
        <v>16000</v>
      </c>
      <c r="X399">
        <v>97500</v>
      </c>
      <c r="Y399">
        <v>14960853</v>
      </c>
      <c r="Z399">
        <v>0</v>
      </c>
      <c r="AA399">
        <v>13465772</v>
      </c>
      <c r="AB399" s="3" t="str">
        <f t="shared" si="12"/>
        <v>1278</v>
      </c>
      <c r="AC399" s="4" t="str">
        <f t="shared" si="13"/>
        <v>TIF</v>
      </c>
    </row>
    <row r="400" spans="1:29" x14ac:dyDescent="0.25">
      <c r="A400">
        <v>2024</v>
      </c>
      <c r="B400">
        <v>23</v>
      </c>
      <c r="C400" t="s">
        <v>31</v>
      </c>
      <c r="D400">
        <v>2024</v>
      </c>
      <c r="E400">
        <v>23</v>
      </c>
      <c r="F400">
        <v>0</v>
      </c>
      <c r="G400">
        <v>918</v>
      </c>
      <c r="H400">
        <v>230918</v>
      </c>
      <c r="I400" t="s">
        <v>26</v>
      </c>
      <c r="J400" t="s">
        <v>26</v>
      </c>
      <c r="K400" t="s">
        <v>402</v>
      </c>
      <c r="L400" t="s">
        <v>244</v>
      </c>
      <c r="M400">
        <v>115948380</v>
      </c>
      <c r="N400">
        <v>8918400</v>
      </c>
      <c r="O400">
        <v>9368007</v>
      </c>
      <c r="P400">
        <v>241820</v>
      </c>
      <c r="Q400">
        <v>0</v>
      </c>
      <c r="R400">
        <v>0</v>
      </c>
      <c r="S400">
        <v>15929036</v>
      </c>
      <c r="T400">
        <v>14974089</v>
      </c>
      <c r="U400">
        <v>0</v>
      </c>
      <c r="V400">
        <v>331011714</v>
      </c>
      <c r="W400">
        <v>448000</v>
      </c>
      <c r="X400">
        <v>1248000</v>
      </c>
      <c r="Y400">
        <v>329315714</v>
      </c>
      <c r="Z400">
        <v>32992778</v>
      </c>
      <c r="AA400">
        <v>165631982</v>
      </c>
      <c r="AB400" s="3" t="str">
        <f t="shared" si="12"/>
        <v>0918</v>
      </c>
      <c r="AC400" s="4" t="str">
        <f t="shared" si="13"/>
        <v>Non-TIF</v>
      </c>
    </row>
    <row r="401" spans="1:29" x14ac:dyDescent="0.25">
      <c r="A401">
        <v>2024</v>
      </c>
      <c r="B401">
        <v>23</v>
      </c>
      <c r="C401" t="s">
        <v>31</v>
      </c>
      <c r="D401">
        <v>2024</v>
      </c>
      <c r="E401">
        <v>23</v>
      </c>
      <c r="F401">
        <v>1</v>
      </c>
      <c r="G401">
        <v>278</v>
      </c>
      <c r="H401">
        <v>231278</v>
      </c>
      <c r="I401" t="s">
        <v>26</v>
      </c>
      <c r="J401" t="s">
        <v>26</v>
      </c>
      <c r="K401" t="s">
        <v>243</v>
      </c>
      <c r="L401" t="s">
        <v>244</v>
      </c>
      <c r="M401">
        <v>8956130</v>
      </c>
      <c r="N401">
        <v>1089980</v>
      </c>
      <c r="O401">
        <v>285594509</v>
      </c>
      <c r="P401">
        <v>163077726</v>
      </c>
      <c r="Q401">
        <v>0</v>
      </c>
      <c r="R401">
        <v>0</v>
      </c>
      <c r="S401">
        <v>9082338</v>
      </c>
      <c r="T401">
        <v>0</v>
      </c>
      <c r="U401">
        <v>446750</v>
      </c>
      <c r="V401">
        <v>1631980023</v>
      </c>
      <c r="W401">
        <v>4108000</v>
      </c>
      <c r="X401">
        <v>11940500</v>
      </c>
      <c r="Y401">
        <v>1615931523</v>
      </c>
      <c r="Z401">
        <v>290004455</v>
      </c>
      <c r="AA401">
        <v>1163732590</v>
      </c>
      <c r="AB401" s="3" t="str">
        <f t="shared" si="12"/>
        <v>1278</v>
      </c>
      <c r="AC401" s="4" t="str">
        <f t="shared" si="13"/>
        <v>Non-TIF</v>
      </c>
    </row>
    <row r="402" spans="1:29" x14ac:dyDescent="0.25">
      <c r="A402">
        <v>2024</v>
      </c>
      <c r="B402">
        <v>23</v>
      </c>
      <c r="C402" t="s">
        <v>31</v>
      </c>
      <c r="D402">
        <v>2024</v>
      </c>
      <c r="E402">
        <v>23</v>
      </c>
      <c r="F402">
        <v>4</v>
      </c>
      <c r="G402" t="s">
        <v>1817</v>
      </c>
      <c r="H402">
        <v>494041</v>
      </c>
      <c r="I402" t="s">
        <v>26</v>
      </c>
      <c r="J402" t="s">
        <v>26</v>
      </c>
      <c r="K402" t="s">
        <v>376</v>
      </c>
      <c r="L402" t="s">
        <v>244</v>
      </c>
      <c r="M402">
        <v>1161760</v>
      </c>
      <c r="N402">
        <v>10860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1770510</v>
      </c>
      <c r="W402">
        <v>0</v>
      </c>
      <c r="X402">
        <v>6500</v>
      </c>
      <c r="Y402">
        <v>1764010</v>
      </c>
      <c r="Z402">
        <v>132233</v>
      </c>
      <c r="AA402">
        <v>597890</v>
      </c>
      <c r="AB402" s="3" t="str">
        <f t="shared" si="12"/>
        <v>4041</v>
      </c>
      <c r="AC402" s="4" t="str">
        <f t="shared" si="13"/>
        <v>Non-TIF</v>
      </c>
    </row>
    <row r="403" spans="1:29" x14ac:dyDescent="0.25">
      <c r="A403">
        <v>2024</v>
      </c>
      <c r="B403">
        <v>24</v>
      </c>
      <c r="C403" t="s">
        <v>44</v>
      </c>
      <c r="D403">
        <v>2024</v>
      </c>
      <c r="E403">
        <v>24</v>
      </c>
      <c r="F403">
        <v>0</v>
      </c>
      <c r="G403">
        <v>355</v>
      </c>
      <c r="H403">
        <v>240355</v>
      </c>
      <c r="I403" t="s">
        <v>26</v>
      </c>
      <c r="J403" t="s">
        <v>26</v>
      </c>
      <c r="K403" t="s">
        <v>150</v>
      </c>
      <c r="L403" t="s">
        <v>250</v>
      </c>
      <c r="M403">
        <v>0</v>
      </c>
      <c r="N403">
        <v>0</v>
      </c>
      <c r="O403">
        <v>4359535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22921625</v>
      </c>
      <c r="W403">
        <v>48000</v>
      </c>
      <c r="X403">
        <v>156000</v>
      </c>
      <c r="Y403">
        <v>22717625</v>
      </c>
      <c r="Z403">
        <v>0</v>
      </c>
      <c r="AA403">
        <v>18562090</v>
      </c>
      <c r="AB403" s="3" t="str">
        <f t="shared" si="12"/>
        <v>0355</v>
      </c>
      <c r="AC403" s="4" t="str">
        <f t="shared" si="13"/>
        <v>Non-TIF</v>
      </c>
    </row>
    <row r="404" spans="1:29" x14ac:dyDescent="0.25">
      <c r="A404">
        <v>2024</v>
      </c>
      <c r="B404">
        <v>24</v>
      </c>
      <c r="C404" t="s">
        <v>44</v>
      </c>
      <c r="D404">
        <v>2024</v>
      </c>
      <c r="E404">
        <v>24</v>
      </c>
      <c r="F404">
        <v>1</v>
      </c>
      <c r="G404">
        <v>701</v>
      </c>
      <c r="H404">
        <v>241701</v>
      </c>
      <c r="I404" t="s">
        <v>26</v>
      </c>
      <c r="J404" t="s">
        <v>26</v>
      </c>
      <c r="K404" t="s">
        <v>359</v>
      </c>
      <c r="L404" t="s">
        <v>250</v>
      </c>
      <c r="M404">
        <v>0</v>
      </c>
      <c r="N404">
        <v>0</v>
      </c>
      <c r="O404">
        <v>85057325</v>
      </c>
      <c r="P404">
        <v>5325300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176745979</v>
      </c>
      <c r="W404">
        <v>176000</v>
      </c>
      <c r="X404">
        <v>741000</v>
      </c>
      <c r="Y404">
        <v>175828979</v>
      </c>
      <c r="Z404">
        <v>0</v>
      </c>
      <c r="AA404">
        <v>86363354</v>
      </c>
      <c r="AB404" s="3" t="str">
        <f t="shared" si="12"/>
        <v>1701</v>
      </c>
      <c r="AC404" s="4" t="str">
        <f t="shared" si="13"/>
        <v>Non-TIF</v>
      </c>
    </row>
    <row r="405" spans="1:29" x14ac:dyDescent="0.25">
      <c r="A405">
        <v>2024</v>
      </c>
      <c r="B405">
        <v>24</v>
      </c>
      <c r="C405" t="s">
        <v>23</v>
      </c>
      <c r="D405">
        <v>2024</v>
      </c>
      <c r="E405">
        <v>24</v>
      </c>
      <c r="F405">
        <v>0</v>
      </c>
      <c r="G405">
        <v>355</v>
      </c>
      <c r="H405" t="s">
        <v>148</v>
      </c>
      <c r="I405" t="s">
        <v>25</v>
      </c>
      <c r="J405" t="s">
        <v>26</v>
      </c>
      <c r="K405" t="s">
        <v>149</v>
      </c>
      <c r="L405" t="s">
        <v>250</v>
      </c>
      <c r="M405">
        <v>0</v>
      </c>
      <c r="N405">
        <v>0</v>
      </c>
      <c r="O405">
        <v>200695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1055215</v>
      </c>
      <c r="W405">
        <v>0</v>
      </c>
      <c r="X405">
        <v>0</v>
      </c>
      <c r="Y405">
        <v>1055215</v>
      </c>
      <c r="Z405">
        <v>0</v>
      </c>
      <c r="AA405">
        <v>854520</v>
      </c>
      <c r="AB405" s="3" t="str">
        <f t="shared" si="12"/>
        <v>0355</v>
      </c>
      <c r="AC405" s="4" t="str">
        <f t="shared" si="13"/>
        <v>TIF</v>
      </c>
    </row>
    <row r="406" spans="1:29" x14ac:dyDescent="0.25">
      <c r="A406">
        <v>2024</v>
      </c>
      <c r="B406">
        <v>25</v>
      </c>
      <c r="C406" t="s">
        <v>44</v>
      </c>
      <c r="D406">
        <v>2024</v>
      </c>
      <c r="E406">
        <v>25</v>
      </c>
      <c r="F406">
        <v>0</v>
      </c>
      <c r="G406" t="s">
        <v>1813</v>
      </c>
      <c r="H406">
        <v>250027</v>
      </c>
      <c r="I406" t="s">
        <v>26</v>
      </c>
      <c r="J406" t="s">
        <v>26</v>
      </c>
      <c r="K406" t="s">
        <v>323</v>
      </c>
      <c r="L406" t="s">
        <v>252</v>
      </c>
      <c r="M406">
        <v>435100</v>
      </c>
      <c r="N406">
        <v>4240</v>
      </c>
      <c r="O406">
        <v>65572315</v>
      </c>
      <c r="P406">
        <v>12837491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255656008</v>
      </c>
      <c r="W406">
        <v>296000</v>
      </c>
      <c r="X406">
        <v>864500</v>
      </c>
      <c r="Y406">
        <v>254495508</v>
      </c>
      <c r="Z406">
        <v>0</v>
      </c>
      <c r="AA406">
        <v>176806862</v>
      </c>
      <c r="AB406" s="3" t="str">
        <f t="shared" si="12"/>
        <v>0027</v>
      </c>
      <c r="AC406" s="4" t="str">
        <f t="shared" si="13"/>
        <v>Non-TIF</v>
      </c>
    </row>
    <row r="407" spans="1:29" x14ac:dyDescent="0.25">
      <c r="A407">
        <v>2024</v>
      </c>
      <c r="B407">
        <v>25</v>
      </c>
      <c r="C407" t="s">
        <v>44</v>
      </c>
      <c r="D407">
        <v>2024</v>
      </c>
      <c r="E407">
        <v>25</v>
      </c>
      <c r="F407">
        <v>5</v>
      </c>
      <c r="G407">
        <v>184</v>
      </c>
      <c r="H407">
        <v>255184</v>
      </c>
      <c r="I407" t="s">
        <v>26</v>
      </c>
      <c r="J407" t="s">
        <v>26</v>
      </c>
      <c r="K407" t="s">
        <v>202</v>
      </c>
      <c r="L407" t="s">
        <v>252</v>
      </c>
      <c r="M407">
        <v>395960</v>
      </c>
      <c r="N407">
        <v>18380</v>
      </c>
      <c r="O407">
        <v>48758452</v>
      </c>
      <c r="P407">
        <v>21119596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153006282</v>
      </c>
      <c r="W407">
        <v>196000</v>
      </c>
      <c r="X407">
        <v>533000</v>
      </c>
      <c r="Y407">
        <v>152277282</v>
      </c>
      <c r="Z407">
        <v>0</v>
      </c>
      <c r="AA407">
        <v>82713894</v>
      </c>
      <c r="AB407" s="3" t="str">
        <f t="shared" si="12"/>
        <v>5184</v>
      </c>
      <c r="AC407" s="4" t="str">
        <f t="shared" si="13"/>
        <v>Non-TIF</v>
      </c>
    </row>
    <row r="408" spans="1:29" x14ac:dyDescent="0.25">
      <c r="A408">
        <v>2024</v>
      </c>
      <c r="B408">
        <v>25</v>
      </c>
      <c r="C408" t="s">
        <v>44</v>
      </c>
      <c r="D408">
        <v>2024</v>
      </c>
      <c r="E408">
        <v>25</v>
      </c>
      <c r="F408">
        <v>6</v>
      </c>
      <c r="G408">
        <v>615</v>
      </c>
      <c r="H408">
        <v>256615</v>
      </c>
      <c r="I408" t="s">
        <v>26</v>
      </c>
      <c r="J408" t="s">
        <v>26</v>
      </c>
      <c r="K408" t="s">
        <v>329</v>
      </c>
      <c r="L408" t="s">
        <v>252</v>
      </c>
      <c r="M408">
        <v>69510</v>
      </c>
      <c r="N408">
        <v>5570</v>
      </c>
      <c r="O408">
        <v>3711519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92717362</v>
      </c>
      <c r="W408">
        <v>84000</v>
      </c>
      <c r="X408">
        <v>214500</v>
      </c>
      <c r="Y408">
        <v>92418862</v>
      </c>
      <c r="Z408">
        <v>0</v>
      </c>
      <c r="AA408">
        <v>88930763</v>
      </c>
      <c r="AB408" s="3" t="str">
        <f t="shared" si="12"/>
        <v>6615</v>
      </c>
      <c r="AC408" s="4" t="str">
        <f t="shared" si="13"/>
        <v>Non-TIF</v>
      </c>
    </row>
    <row r="409" spans="1:29" x14ac:dyDescent="0.25">
      <c r="A409">
        <v>2024</v>
      </c>
      <c r="B409">
        <v>25</v>
      </c>
      <c r="C409" t="s">
        <v>23</v>
      </c>
      <c r="D409">
        <v>2024</v>
      </c>
      <c r="E409">
        <v>25</v>
      </c>
      <c r="F409">
        <v>5</v>
      </c>
      <c r="G409">
        <v>184</v>
      </c>
      <c r="H409" t="s">
        <v>496</v>
      </c>
      <c r="I409" t="s">
        <v>25</v>
      </c>
      <c r="J409" t="s">
        <v>26</v>
      </c>
      <c r="K409" t="s">
        <v>497</v>
      </c>
      <c r="L409" t="s">
        <v>252</v>
      </c>
      <c r="M409">
        <v>0</v>
      </c>
      <c r="N409">
        <v>0</v>
      </c>
      <c r="O409">
        <v>3307924</v>
      </c>
      <c r="P409">
        <v>839944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12431628</v>
      </c>
      <c r="W409">
        <v>0</v>
      </c>
      <c r="X409">
        <v>0</v>
      </c>
      <c r="Y409">
        <v>12431628</v>
      </c>
      <c r="Z409">
        <v>0</v>
      </c>
      <c r="AA409">
        <v>8283760</v>
      </c>
      <c r="AB409" s="3" t="str">
        <f t="shared" si="12"/>
        <v>5184</v>
      </c>
      <c r="AC409" s="4" t="str">
        <f t="shared" si="13"/>
        <v>TIF</v>
      </c>
    </row>
    <row r="410" spans="1:29" x14ac:dyDescent="0.25">
      <c r="A410">
        <v>2024</v>
      </c>
      <c r="B410">
        <v>26</v>
      </c>
      <c r="C410" t="s">
        <v>31</v>
      </c>
      <c r="D410">
        <v>2024</v>
      </c>
      <c r="E410">
        <v>26</v>
      </c>
      <c r="F410">
        <v>4</v>
      </c>
      <c r="G410">
        <v>491</v>
      </c>
      <c r="H410" t="s">
        <v>1776</v>
      </c>
      <c r="I410" t="s">
        <v>26</v>
      </c>
      <c r="J410" t="s">
        <v>26</v>
      </c>
      <c r="K410" t="s">
        <v>41</v>
      </c>
      <c r="L410" t="s">
        <v>287</v>
      </c>
      <c r="M410">
        <v>901850</v>
      </c>
      <c r="N410">
        <v>35530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9499</v>
      </c>
      <c r="U410">
        <v>0</v>
      </c>
      <c r="V410">
        <v>1673949</v>
      </c>
      <c r="W410">
        <v>0</v>
      </c>
      <c r="X410">
        <v>0</v>
      </c>
      <c r="Y410">
        <v>1673949</v>
      </c>
      <c r="Z410">
        <v>56994</v>
      </c>
      <c r="AA410">
        <v>727070</v>
      </c>
      <c r="AB410" s="3" t="str">
        <f t="shared" si="12"/>
        <v>4491</v>
      </c>
      <c r="AC410" s="4" t="str">
        <f t="shared" si="13"/>
        <v>Non-TIF</v>
      </c>
    </row>
    <row r="411" spans="1:29" x14ac:dyDescent="0.25">
      <c r="A411">
        <v>2024</v>
      </c>
      <c r="B411">
        <v>26</v>
      </c>
      <c r="C411" t="s">
        <v>31</v>
      </c>
      <c r="D411">
        <v>2024</v>
      </c>
      <c r="E411">
        <v>26</v>
      </c>
      <c r="F411">
        <v>0</v>
      </c>
      <c r="G411">
        <v>657</v>
      </c>
      <c r="H411">
        <v>900657</v>
      </c>
      <c r="I411" t="s">
        <v>26</v>
      </c>
      <c r="J411" t="s">
        <v>26</v>
      </c>
      <c r="K411" t="s">
        <v>500</v>
      </c>
      <c r="L411" t="s">
        <v>287</v>
      </c>
      <c r="M411">
        <v>1175210</v>
      </c>
      <c r="N411">
        <v>171450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8111</v>
      </c>
      <c r="U411">
        <v>0</v>
      </c>
      <c r="V411">
        <v>2507141</v>
      </c>
      <c r="W411">
        <v>0</v>
      </c>
      <c r="X411">
        <v>32500</v>
      </c>
      <c r="Y411">
        <v>2474641</v>
      </c>
      <c r="Z411">
        <v>7322</v>
      </c>
      <c r="AA411">
        <v>1152370</v>
      </c>
      <c r="AB411" s="3" t="str">
        <f t="shared" si="12"/>
        <v>0657</v>
      </c>
      <c r="AC411" s="4" t="str">
        <f t="shared" si="13"/>
        <v>Non-TIF</v>
      </c>
    </row>
    <row r="412" spans="1:29" x14ac:dyDescent="0.25">
      <c r="A412">
        <v>2024</v>
      </c>
      <c r="B412">
        <v>26</v>
      </c>
      <c r="C412" t="s">
        <v>31</v>
      </c>
      <c r="D412">
        <v>2024</v>
      </c>
      <c r="E412">
        <v>26</v>
      </c>
      <c r="F412">
        <v>0</v>
      </c>
      <c r="G412">
        <v>977</v>
      </c>
      <c r="H412">
        <v>900977</v>
      </c>
      <c r="I412" t="s">
        <v>26</v>
      </c>
      <c r="J412" t="s">
        <v>26</v>
      </c>
      <c r="K412" t="s">
        <v>501</v>
      </c>
      <c r="L412" t="s">
        <v>287</v>
      </c>
      <c r="M412">
        <v>4418660</v>
      </c>
      <c r="N412">
        <v>192320</v>
      </c>
      <c r="O412">
        <v>125300</v>
      </c>
      <c r="P412">
        <v>0</v>
      </c>
      <c r="Q412">
        <v>0</v>
      </c>
      <c r="R412">
        <v>0</v>
      </c>
      <c r="S412">
        <v>0</v>
      </c>
      <c r="T412">
        <v>869374</v>
      </c>
      <c r="U412">
        <v>2140</v>
      </c>
      <c r="V412">
        <v>8918454</v>
      </c>
      <c r="W412">
        <v>4000</v>
      </c>
      <c r="X412">
        <v>52000</v>
      </c>
      <c r="Y412">
        <v>8862454</v>
      </c>
      <c r="Z412">
        <v>565938</v>
      </c>
      <c r="AA412">
        <v>3310660</v>
      </c>
      <c r="AB412" s="3" t="str">
        <f t="shared" si="12"/>
        <v>0977</v>
      </c>
      <c r="AC412" s="4" t="str">
        <f t="shared" si="13"/>
        <v>Non-TIF</v>
      </c>
    </row>
    <row r="413" spans="1:29" x14ac:dyDescent="0.25">
      <c r="A413">
        <v>2024</v>
      </c>
      <c r="B413">
        <v>27</v>
      </c>
      <c r="C413" t="s">
        <v>31</v>
      </c>
      <c r="D413">
        <v>2024</v>
      </c>
      <c r="E413">
        <v>27</v>
      </c>
      <c r="F413">
        <v>1</v>
      </c>
      <c r="G413">
        <v>211</v>
      </c>
      <c r="H413">
        <v>201211</v>
      </c>
      <c r="I413" t="s">
        <v>26</v>
      </c>
      <c r="J413" t="s">
        <v>26</v>
      </c>
      <c r="K413" t="s">
        <v>220</v>
      </c>
      <c r="L413" t="s">
        <v>289</v>
      </c>
      <c r="M413">
        <v>13582418</v>
      </c>
      <c r="N413">
        <v>1084200</v>
      </c>
      <c r="O413">
        <v>324283</v>
      </c>
      <c r="P413">
        <v>6600</v>
      </c>
      <c r="Q413">
        <v>0</v>
      </c>
      <c r="R413">
        <v>0</v>
      </c>
      <c r="S413">
        <v>0</v>
      </c>
      <c r="T413">
        <v>342640</v>
      </c>
      <c r="U413">
        <v>0</v>
      </c>
      <c r="V413">
        <v>36643885</v>
      </c>
      <c r="W413">
        <v>101929</v>
      </c>
      <c r="X413">
        <v>323120</v>
      </c>
      <c r="Y413">
        <v>36218836</v>
      </c>
      <c r="Z413">
        <v>2367029</v>
      </c>
      <c r="AA413">
        <v>21303744</v>
      </c>
      <c r="AB413" s="3" t="str">
        <f t="shared" si="12"/>
        <v>1211</v>
      </c>
      <c r="AC413" s="4" t="str">
        <f t="shared" si="13"/>
        <v>Non-TIF</v>
      </c>
    </row>
    <row r="414" spans="1:29" x14ac:dyDescent="0.25">
      <c r="A414">
        <v>2024</v>
      </c>
      <c r="B414">
        <v>27</v>
      </c>
      <c r="C414" t="s">
        <v>31</v>
      </c>
      <c r="D414">
        <v>2024</v>
      </c>
      <c r="E414">
        <v>27</v>
      </c>
      <c r="F414">
        <v>4</v>
      </c>
      <c r="G414">
        <v>572</v>
      </c>
      <c r="H414">
        <v>204572</v>
      </c>
      <c r="I414" t="s">
        <v>26</v>
      </c>
      <c r="J414" t="s">
        <v>26</v>
      </c>
      <c r="K414" t="s">
        <v>255</v>
      </c>
      <c r="L414" t="s">
        <v>289</v>
      </c>
      <c r="M414">
        <v>4068197</v>
      </c>
      <c r="N414">
        <v>156480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6427837</v>
      </c>
      <c r="W414">
        <v>0</v>
      </c>
      <c r="X414">
        <v>6500</v>
      </c>
      <c r="Y414">
        <v>6421337</v>
      </c>
      <c r="Z414">
        <v>231553</v>
      </c>
      <c r="AA414">
        <v>2203160</v>
      </c>
      <c r="AB414" s="3" t="str">
        <f t="shared" si="12"/>
        <v>4572</v>
      </c>
      <c r="AC414" s="4" t="str">
        <f t="shared" si="13"/>
        <v>Non-TIF</v>
      </c>
    </row>
    <row r="415" spans="1:29" x14ac:dyDescent="0.25">
      <c r="A415">
        <v>2024</v>
      </c>
      <c r="B415">
        <v>27</v>
      </c>
      <c r="C415" t="s">
        <v>31</v>
      </c>
      <c r="D415">
        <v>2024</v>
      </c>
      <c r="E415">
        <v>27</v>
      </c>
      <c r="F415">
        <v>4</v>
      </c>
      <c r="G415">
        <v>527</v>
      </c>
      <c r="H415">
        <v>804527</v>
      </c>
      <c r="I415" t="s">
        <v>26</v>
      </c>
      <c r="J415" t="s">
        <v>26</v>
      </c>
      <c r="K415" t="s">
        <v>502</v>
      </c>
      <c r="L415" t="s">
        <v>289</v>
      </c>
      <c r="M415">
        <v>1910549</v>
      </c>
      <c r="N415">
        <v>74410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3213219</v>
      </c>
      <c r="W415">
        <v>4000</v>
      </c>
      <c r="X415">
        <v>0</v>
      </c>
      <c r="Y415">
        <v>3209219</v>
      </c>
      <c r="Z415">
        <v>347868</v>
      </c>
      <c r="AA415">
        <v>1228260</v>
      </c>
      <c r="AB415" s="3" t="str">
        <f t="shared" si="12"/>
        <v>4527</v>
      </c>
      <c r="AC415" s="4" t="str">
        <f t="shared" si="13"/>
        <v>Non-TIF</v>
      </c>
    </row>
    <row r="416" spans="1:29" x14ac:dyDescent="0.25">
      <c r="A416">
        <v>2024</v>
      </c>
      <c r="B416">
        <v>27</v>
      </c>
      <c r="C416" t="s">
        <v>31</v>
      </c>
      <c r="D416">
        <v>2024</v>
      </c>
      <c r="E416">
        <v>27</v>
      </c>
      <c r="F416">
        <v>4</v>
      </c>
      <c r="G416">
        <v>505</v>
      </c>
      <c r="H416">
        <v>934505</v>
      </c>
      <c r="I416" t="s">
        <v>26</v>
      </c>
      <c r="J416" t="s">
        <v>26</v>
      </c>
      <c r="K416" t="s">
        <v>352</v>
      </c>
      <c r="L416" t="s">
        <v>289</v>
      </c>
      <c r="M416">
        <v>34730425</v>
      </c>
      <c r="N416">
        <v>2167140</v>
      </c>
      <c r="O416">
        <v>575261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67139870</v>
      </c>
      <c r="W416">
        <v>80000</v>
      </c>
      <c r="X416">
        <v>162500</v>
      </c>
      <c r="Y416">
        <v>66897370</v>
      </c>
      <c r="Z416">
        <v>5873924</v>
      </c>
      <c r="AA416">
        <v>29667044</v>
      </c>
      <c r="AB416" s="3" t="str">
        <f t="shared" si="12"/>
        <v>4505</v>
      </c>
      <c r="AC416" s="4" t="str">
        <f t="shared" si="13"/>
        <v>Non-TIF</v>
      </c>
    </row>
    <row r="417" spans="1:29" x14ac:dyDescent="0.25">
      <c r="A417">
        <v>2024</v>
      </c>
      <c r="B417">
        <v>28</v>
      </c>
      <c r="C417" t="s">
        <v>44</v>
      </c>
      <c r="D417">
        <v>2024</v>
      </c>
      <c r="E417">
        <v>28</v>
      </c>
      <c r="F417">
        <v>1</v>
      </c>
      <c r="G417">
        <v>989</v>
      </c>
      <c r="H417">
        <v>281989</v>
      </c>
      <c r="I417" t="s">
        <v>26</v>
      </c>
      <c r="J417" t="s">
        <v>26</v>
      </c>
      <c r="K417" t="s">
        <v>293</v>
      </c>
      <c r="L417" t="s">
        <v>294</v>
      </c>
      <c r="M417">
        <v>67800</v>
      </c>
      <c r="N417">
        <v>0</v>
      </c>
      <c r="O417">
        <v>4347157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16033397</v>
      </c>
      <c r="W417">
        <v>24000</v>
      </c>
      <c r="X417">
        <v>84500</v>
      </c>
      <c r="Y417">
        <v>15924897</v>
      </c>
      <c r="Z417">
        <v>0</v>
      </c>
      <c r="AA417">
        <v>11618440</v>
      </c>
      <c r="AB417" s="3" t="str">
        <f t="shared" si="12"/>
        <v>1989</v>
      </c>
      <c r="AC417" s="4" t="str">
        <f t="shared" si="13"/>
        <v>Non-TIF</v>
      </c>
    </row>
    <row r="418" spans="1:29" x14ac:dyDescent="0.25">
      <c r="A418">
        <v>2024</v>
      </c>
      <c r="B418">
        <v>28</v>
      </c>
      <c r="C418" t="s">
        <v>23</v>
      </c>
      <c r="D418">
        <v>2024</v>
      </c>
      <c r="E418">
        <v>28</v>
      </c>
      <c r="F418">
        <v>6</v>
      </c>
      <c r="G418">
        <v>961</v>
      </c>
      <c r="H418" t="s">
        <v>504</v>
      </c>
      <c r="I418" t="s">
        <v>25</v>
      </c>
      <c r="J418" t="s">
        <v>26</v>
      </c>
      <c r="K418" t="s">
        <v>505</v>
      </c>
      <c r="L418" t="s">
        <v>294</v>
      </c>
      <c r="M418">
        <v>0</v>
      </c>
      <c r="N418">
        <v>0</v>
      </c>
      <c r="O418">
        <v>24482688</v>
      </c>
      <c r="P418">
        <v>20245497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57116033</v>
      </c>
      <c r="W418">
        <v>0</v>
      </c>
      <c r="X418">
        <v>0</v>
      </c>
      <c r="Y418">
        <v>57116033</v>
      </c>
      <c r="Z418">
        <v>0</v>
      </c>
      <c r="AA418">
        <v>12387848</v>
      </c>
      <c r="AB418" s="3" t="str">
        <f t="shared" si="12"/>
        <v>6961</v>
      </c>
      <c r="AC418" s="4" t="str">
        <f t="shared" si="13"/>
        <v>TIF</v>
      </c>
    </row>
    <row r="419" spans="1:29" x14ac:dyDescent="0.25">
      <c r="A419">
        <v>2024</v>
      </c>
      <c r="B419">
        <v>28</v>
      </c>
      <c r="C419" t="s">
        <v>31</v>
      </c>
      <c r="D419">
        <v>2024</v>
      </c>
      <c r="E419">
        <v>28</v>
      </c>
      <c r="F419">
        <v>4</v>
      </c>
      <c r="G419">
        <v>446</v>
      </c>
      <c r="H419">
        <v>534446</v>
      </c>
      <c r="I419" t="s">
        <v>26</v>
      </c>
      <c r="J419" t="s">
        <v>26</v>
      </c>
      <c r="K419" t="s">
        <v>330</v>
      </c>
      <c r="L419" t="s">
        <v>294</v>
      </c>
      <c r="M419">
        <v>12233800</v>
      </c>
      <c r="N419">
        <v>2019900</v>
      </c>
      <c r="O419">
        <v>151600</v>
      </c>
      <c r="P419">
        <v>869700</v>
      </c>
      <c r="Q419">
        <v>0</v>
      </c>
      <c r="R419">
        <v>0</v>
      </c>
      <c r="S419">
        <v>0</v>
      </c>
      <c r="T419">
        <v>119316</v>
      </c>
      <c r="U419">
        <v>0</v>
      </c>
      <c r="V419">
        <v>24701916</v>
      </c>
      <c r="W419">
        <v>16000</v>
      </c>
      <c r="X419">
        <v>39000</v>
      </c>
      <c r="Y419">
        <v>24646916</v>
      </c>
      <c r="Z419">
        <v>1986069</v>
      </c>
      <c r="AA419">
        <v>9307600</v>
      </c>
      <c r="AB419" s="3" t="str">
        <f t="shared" si="12"/>
        <v>4446</v>
      </c>
      <c r="AC419" s="4" t="str">
        <f t="shared" si="13"/>
        <v>Non-TIF</v>
      </c>
    </row>
    <row r="420" spans="1:29" x14ac:dyDescent="0.25">
      <c r="A420">
        <v>2024</v>
      </c>
      <c r="B420">
        <v>28</v>
      </c>
      <c r="C420" t="s">
        <v>31</v>
      </c>
      <c r="D420">
        <v>2024</v>
      </c>
      <c r="E420">
        <v>28</v>
      </c>
      <c r="F420">
        <v>4</v>
      </c>
      <c r="G420">
        <v>777</v>
      </c>
      <c r="H420">
        <v>574777</v>
      </c>
      <c r="I420" t="s">
        <v>26</v>
      </c>
      <c r="J420" t="s">
        <v>26</v>
      </c>
      <c r="K420" t="s">
        <v>48</v>
      </c>
      <c r="L420" t="s">
        <v>294</v>
      </c>
      <c r="M420">
        <v>24453200</v>
      </c>
      <c r="N420">
        <v>2645700</v>
      </c>
      <c r="O420">
        <v>323900</v>
      </c>
      <c r="P420">
        <v>0</v>
      </c>
      <c r="Q420">
        <v>0</v>
      </c>
      <c r="R420">
        <v>0</v>
      </c>
      <c r="S420">
        <v>802602</v>
      </c>
      <c r="T420">
        <v>51739</v>
      </c>
      <c r="U420">
        <v>0</v>
      </c>
      <c r="V420">
        <v>54839941</v>
      </c>
      <c r="W420">
        <v>40000</v>
      </c>
      <c r="X420">
        <v>130000</v>
      </c>
      <c r="Y420">
        <v>54669941</v>
      </c>
      <c r="Z420">
        <v>4031714</v>
      </c>
      <c r="AA420">
        <v>26562800</v>
      </c>
      <c r="AB420" s="3" t="str">
        <f t="shared" si="12"/>
        <v>4777</v>
      </c>
      <c r="AC420" s="4" t="str">
        <f t="shared" si="13"/>
        <v>Non-TIF</v>
      </c>
    </row>
    <row r="421" spans="1:29" x14ac:dyDescent="0.25">
      <c r="A421">
        <v>2024</v>
      </c>
      <c r="B421">
        <v>29</v>
      </c>
      <c r="C421" t="s">
        <v>44</v>
      </c>
      <c r="D421">
        <v>2024</v>
      </c>
      <c r="E421">
        <v>29</v>
      </c>
      <c r="F421">
        <v>0</v>
      </c>
      <c r="G421">
        <v>882</v>
      </c>
      <c r="H421">
        <v>290882</v>
      </c>
      <c r="I421" t="s">
        <v>26</v>
      </c>
      <c r="J421" t="s">
        <v>26</v>
      </c>
      <c r="K421" t="s">
        <v>298</v>
      </c>
      <c r="L421" t="s">
        <v>299</v>
      </c>
      <c r="M421">
        <v>1155908</v>
      </c>
      <c r="N421">
        <v>1085</v>
      </c>
      <c r="O421">
        <v>104475801</v>
      </c>
      <c r="P421">
        <v>20280880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191436028</v>
      </c>
      <c r="W421">
        <v>148000</v>
      </c>
      <c r="X421">
        <v>513500</v>
      </c>
      <c r="Y421">
        <v>190774528</v>
      </c>
      <c r="Z421">
        <v>0</v>
      </c>
      <c r="AA421">
        <v>65522354</v>
      </c>
      <c r="AB421" s="3" t="str">
        <f t="shared" si="12"/>
        <v>0882</v>
      </c>
      <c r="AC421" s="4" t="str">
        <f t="shared" si="13"/>
        <v>Non-TIF</v>
      </c>
    </row>
    <row r="422" spans="1:29" x14ac:dyDescent="0.25">
      <c r="A422">
        <v>2024</v>
      </c>
      <c r="B422">
        <v>29</v>
      </c>
      <c r="C422" t="s">
        <v>23</v>
      </c>
      <c r="D422">
        <v>2024</v>
      </c>
      <c r="E422">
        <v>29</v>
      </c>
      <c r="F422">
        <v>4</v>
      </c>
      <c r="G422">
        <v>203</v>
      </c>
      <c r="H422" t="s">
        <v>331</v>
      </c>
      <c r="I422" t="s">
        <v>25</v>
      </c>
      <c r="J422" t="s">
        <v>26</v>
      </c>
      <c r="K422" t="s">
        <v>332</v>
      </c>
      <c r="L422" t="s">
        <v>299</v>
      </c>
      <c r="M422">
        <v>7903</v>
      </c>
      <c r="N422">
        <v>0</v>
      </c>
      <c r="O422">
        <v>1327000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9645474</v>
      </c>
      <c r="W422">
        <v>8000</v>
      </c>
      <c r="X422">
        <v>32500</v>
      </c>
      <c r="Y422">
        <v>9604974</v>
      </c>
      <c r="Z422">
        <v>0</v>
      </c>
      <c r="AA422">
        <v>8310571</v>
      </c>
      <c r="AB422" s="3" t="str">
        <f t="shared" si="12"/>
        <v>4203</v>
      </c>
      <c r="AC422" s="4" t="str">
        <f t="shared" si="13"/>
        <v>TIF</v>
      </c>
    </row>
    <row r="423" spans="1:29" x14ac:dyDescent="0.25">
      <c r="A423">
        <v>2024</v>
      </c>
      <c r="B423">
        <v>29</v>
      </c>
      <c r="C423" t="s">
        <v>31</v>
      </c>
      <c r="D423">
        <v>2024</v>
      </c>
      <c r="E423">
        <v>29</v>
      </c>
      <c r="F423">
        <v>4</v>
      </c>
      <c r="G423">
        <v>203</v>
      </c>
      <c r="H423">
        <v>294203</v>
      </c>
      <c r="I423" t="s">
        <v>26</v>
      </c>
      <c r="J423" t="s">
        <v>26</v>
      </c>
      <c r="K423" t="s">
        <v>300</v>
      </c>
      <c r="L423" t="s">
        <v>299</v>
      </c>
      <c r="M423">
        <v>232092500</v>
      </c>
      <c r="N423">
        <v>15795500</v>
      </c>
      <c r="O423">
        <v>33361655</v>
      </c>
      <c r="P423">
        <v>14905911</v>
      </c>
      <c r="Q423">
        <v>0</v>
      </c>
      <c r="R423">
        <v>0</v>
      </c>
      <c r="S423">
        <v>0</v>
      </c>
      <c r="T423">
        <v>4701090</v>
      </c>
      <c r="U423">
        <v>0</v>
      </c>
      <c r="V423">
        <v>657912542</v>
      </c>
      <c r="W423">
        <v>760000</v>
      </c>
      <c r="X423">
        <v>2769000</v>
      </c>
      <c r="Y423">
        <v>654383542</v>
      </c>
      <c r="Z423">
        <v>54994955</v>
      </c>
      <c r="AA423">
        <v>357055886</v>
      </c>
      <c r="AB423" s="3" t="str">
        <f t="shared" si="12"/>
        <v>4203</v>
      </c>
      <c r="AC423" s="4" t="str">
        <f t="shared" si="13"/>
        <v>Non-TIF</v>
      </c>
    </row>
    <row r="424" spans="1:29" x14ac:dyDescent="0.25">
      <c r="A424">
        <v>2024</v>
      </c>
      <c r="B424">
        <v>29</v>
      </c>
      <c r="C424" t="s">
        <v>31</v>
      </c>
      <c r="D424">
        <v>2024</v>
      </c>
      <c r="E424">
        <v>29</v>
      </c>
      <c r="F424">
        <v>4</v>
      </c>
      <c r="G424">
        <v>509</v>
      </c>
      <c r="H424">
        <v>584509</v>
      </c>
      <c r="I424" t="s">
        <v>26</v>
      </c>
      <c r="J424" t="s">
        <v>26</v>
      </c>
      <c r="K424" t="s">
        <v>334</v>
      </c>
      <c r="L424" t="s">
        <v>299</v>
      </c>
      <c r="M424">
        <v>10604000</v>
      </c>
      <c r="N424">
        <v>267700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188382</v>
      </c>
      <c r="U424">
        <v>0</v>
      </c>
      <c r="V424">
        <v>14266182</v>
      </c>
      <c r="W424">
        <v>4000</v>
      </c>
      <c r="X424">
        <v>13000</v>
      </c>
      <c r="Y424">
        <v>14249182</v>
      </c>
      <c r="Z424">
        <v>2239130</v>
      </c>
      <c r="AA424">
        <v>3206100</v>
      </c>
      <c r="AB424" s="3" t="str">
        <f t="shared" si="12"/>
        <v>4509</v>
      </c>
      <c r="AC424" s="4" t="str">
        <f t="shared" si="13"/>
        <v>Non-TIF</v>
      </c>
    </row>
    <row r="425" spans="1:29" x14ac:dyDescent="0.25">
      <c r="A425">
        <v>2024</v>
      </c>
      <c r="B425">
        <v>30</v>
      </c>
      <c r="C425" t="s">
        <v>44</v>
      </c>
      <c r="D425">
        <v>2024</v>
      </c>
      <c r="E425">
        <v>30</v>
      </c>
      <c r="F425">
        <v>2</v>
      </c>
      <c r="G425">
        <v>846</v>
      </c>
      <c r="H425">
        <v>302846</v>
      </c>
      <c r="I425" t="s">
        <v>26</v>
      </c>
      <c r="J425" t="s">
        <v>26</v>
      </c>
      <c r="K425" t="s">
        <v>340</v>
      </c>
      <c r="L425" t="s">
        <v>335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239500</v>
      </c>
      <c r="W425">
        <v>0</v>
      </c>
      <c r="X425">
        <v>0</v>
      </c>
      <c r="Y425">
        <v>239500</v>
      </c>
      <c r="Z425">
        <v>0</v>
      </c>
      <c r="AA425">
        <v>239500</v>
      </c>
      <c r="AB425" s="3" t="str">
        <f t="shared" si="12"/>
        <v>2846</v>
      </c>
      <c r="AC425" s="4" t="str">
        <f t="shared" si="13"/>
        <v>Non-TIF</v>
      </c>
    </row>
    <row r="426" spans="1:29" x14ac:dyDescent="0.25">
      <c r="A426">
        <v>2024</v>
      </c>
      <c r="B426">
        <v>30</v>
      </c>
      <c r="C426" t="s">
        <v>23</v>
      </c>
      <c r="D426">
        <v>2024</v>
      </c>
      <c r="E426">
        <v>30</v>
      </c>
      <c r="F426">
        <v>2</v>
      </c>
      <c r="G426">
        <v>846</v>
      </c>
      <c r="H426" t="s">
        <v>336</v>
      </c>
      <c r="I426" t="s">
        <v>25</v>
      </c>
      <c r="J426" t="s">
        <v>26</v>
      </c>
      <c r="K426" t="s">
        <v>337</v>
      </c>
      <c r="L426" t="s">
        <v>335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3411200</v>
      </c>
      <c r="W426">
        <v>4000</v>
      </c>
      <c r="X426">
        <v>13000</v>
      </c>
      <c r="Y426">
        <v>3394200</v>
      </c>
      <c r="Z426">
        <v>0</v>
      </c>
      <c r="AA426">
        <v>3411200</v>
      </c>
      <c r="AB426" s="3" t="str">
        <f t="shared" si="12"/>
        <v>2846</v>
      </c>
      <c r="AC426" s="4" t="str">
        <f t="shared" si="13"/>
        <v>TIF</v>
      </c>
    </row>
    <row r="427" spans="1:29" x14ac:dyDescent="0.25">
      <c r="A427">
        <v>2024</v>
      </c>
      <c r="B427">
        <v>30</v>
      </c>
      <c r="C427" t="s">
        <v>23</v>
      </c>
      <c r="D427">
        <v>2024</v>
      </c>
      <c r="E427">
        <v>30</v>
      </c>
      <c r="F427">
        <v>2</v>
      </c>
      <c r="G427">
        <v>124</v>
      </c>
      <c r="H427" t="s">
        <v>435</v>
      </c>
      <c r="I427" t="s">
        <v>25</v>
      </c>
      <c r="J427" t="s">
        <v>26</v>
      </c>
      <c r="K427" t="s">
        <v>436</v>
      </c>
      <c r="L427" t="s">
        <v>335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s="3" t="str">
        <f t="shared" si="12"/>
        <v>2124</v>
      </c>
      <c r="AC427" s="4" t="str">
        <f t="shared" si="13"/>
        <v>TIF</v>
      </c>
    </row>
    <row r="428" spans="1:29" x14ac:dyDescent="0.25">
      <c r="A428">
        <v>2024</v>
      </c>
      <c r="B428">
        <v>30</v>
      </c>
      <c r="C428" t="s">
        <v>23</v>
      </c>
      <c r="D428">
        <v>2024</v>
      </c>
      <c r="E428">
        <v>30</v>
      </c>
      <c r="F428">
        <v>2</v>
      </c>
      <c r="G428">
        <v>556</v>
      </c>
      <c r="H428" t="s">
        <v>570</v>
      </c>
      <c r="I428" t="s">
        <v>25</v>
      </c>
      <c r="J428" t="s">
        <v>26</v>
      </c>
      <c r="K428" t="s">
        <v>571</v>
      </c>
      <c r="L428" t="s">
        <v>335</v>
      </c>
      <c r="M428">
        <v>0</v>
      </c>
      <c r="N428">
        <v>0</v>
      </c>
      <c r="O428">
        <v>1872966</v>
      </c>
      <c r="P428">
        <v>15033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4451230</v>
      </c>
      <c r="W428">
        <v>0</v>
      </c>
      <c r="X428">
        <v>0</v>
      </c>
      <c r="Y428">
        <v>4451230</v>
      </c>
      <c r="Z428">
        <v>0</v>
      </c>
      <c r="AA428">
        <v>2563231</v>
      </c>
      <c r="AB428" s="3" t="str">
        <f t="shared" si="12"/>
        <v>2556</v>
      </c>
      <c r="AC428" s="4" t="str">
        <f t="shared" si="13"/>
        <v>TIF</v>
      </c>
    </row>
    <row r="429" spans="1:29" x14ac:dyDescent="0.25">
      <c r="A429">
        <v>2024</v>
      </c>
      <c r="B429">
        <v>30</v>
      </c>
      <c r="C429" t="s">
        <v>31</v>
      </c>
      <c r="D429">
        <v>2024</v>
      </c>
      <c r="E429">
        <v>30</v>
      </c>
      <c r="F429">
        <v>4</v>
      </c>
      <c r="G429">
        <v>890</v>
      </c>
      <c r="H429">
        <v>304890</v>
      </c>
      <c r="I429" t="s">
        <v>26</v>
      </c>
      <c r="J429" t="s">
        <v>26</v>
      </c>
      <c r="K429" t="s">
        <v>259</v>
      </c>
      <c r="L429" t="s">
        <v>335</v>
      </c>
      <c r="M429">
        <v>111422100</v>
      </c>
      <c r="N429">
        <v>7439700</v>
      </c>
      <c r="O429">
        <v>175536840</v>
      </c>
      <c r="P429">
        <v>83200300</v>
      </c>
      <c r="Q429">
        <v>0</v>
      </c>
      <c r="R429">
        <v>0</v>
      </c>
      <c r="S429">
        <v>0</v>
      </c>
      <c r="T429">
        <v>8987240</v>
      </c>
      <c r="U429">
        <v>0</v>
      </c>
      <c r="V429">
        <v>3103989676</v>
      </c>
      <c r="W429">
        <v>1058213</v>
      </c>
      <c r="X429">
        <v>3503500</v>
      </c>
      <c r="Y429">
        <v>3099427963</v>
      </c>
      <c r="Z429">
        <v>41703857</v>
      </c>
      <c r="AA429">
        <v>2717403496</v>
      </c>
      <c r="AB429" s="3" t="str">
        <f t="shared" si="12"/>
        <v>4890</v>
      </c>
      <c r="AC429" s="4" t="str">
        <f t="shared" si="13"/>
        <v>Non-TIF</v>
      </c>
    </row>
    <row r="430" spans="1:29" x14ac:dyDescent="0.25">
      <c r="A430">
        <v>2024</v>
      </c>
      <c r="B430">
        <v>30</v>
      </c>
      <c r="C430" t="s">
        <v>31</v>
      </c>
      <c r="D430">
        <v>2024</v>
      </c>
      <c r="E430">
        <v>30</v>
      </c>
      <c r="F430">
        <v>2</v>
      </c>
      <c r="G430">
        <v>124</v>
      </c>
      <c r="H430">
        <v>322124</v>
      </c>
      <c r="I430" t="s">
        <v>26</v>
      </c>
      <c r="J430" t="s">
        <v>26</v>
      </c>
      <c r="K430" t="s">
        <v>378</v>
      </c>
      <c r="L430" t="s">
        <v>335</v>
      </c>
      <c r="M430">
        <v>11160500</v>
      </c>
      <c r="N430">
        <v>1030100</v>
      </c>
      <c r="O430">
        <v>2422800</v>
      </c>
      <c r="P430">
        <v>2031900</v>
      </c>
      <c r="Q430">
        <v>0</v>
      </c>
      <c r="R430">
        <v>0</v>
      </c>
      <c r="S430">
        <v>2507222</v>
      </c>
      <c r="T430">
        <v>655743</v>
      </c>
      <c r="U430">
        <v>0</v>
      </c>
      <c r="V430">
        <v>29960665</v>
      </c>
      <c r="W430">
        <v>40000</v>
      </c>
      <c r="X430">
        <v>45500</v>
      </c>
      <c r="Y430">
        <v>29875165</v>
      </c>
      <c r="Z430">
        <v>621286</v>
      </c>
      <c r="AA430">
        <v>10152400</v>
      </c>
      <c r="AB430" s="3" t="str">
        <f t="shared" si="12"/>
        <v>2124</v>
      </c>
      <c r="AC430" s="4" t="str">
        <f t="shared" si="13"/>
        <v>Non-TIF</v>
      </c>
    </row>
    <row r="431" spans="1:29" x14ac:dyDescent="0.25">
      <c r="A431">
        <v>2024</v>
      </c>
      <c r="B431">
        <v>30</v>
      </c>
      <c r="C431" t="s">
        <v>31</v>
      </c>
      <c r="D431">
        <v>2024</v>
      </c>
      <c r="E431">
        <v>30</v>
      </c>
      <c r="F431">
        <v>2</v>
      </c>
      <c r="G431">
        <v>862</v>
      </c>
      <c r="H431">
        <v>712862</v>
      </c>
      <c r="I431" t="s">
        <v>26</v>
      </c>
      <c r="J431" t="s">
        <v>26</v>
      </c>
      <c r="K431" t="s">
        <v>399</v>
      </c>
      <c r="L431" t="s">
        <v>335</v>
      </c>
      <c r="M431">
        <v>343800</v>
      </c>
      <c r="N431">
        <v>0</v>
      </c>
      <c r="O431">
        <v>0</v>
      </c>
      <c r="P431">
        <v>753100</v>
      </c>
      <c r="Q431">
        <v>0</v>
      </c>
      <c r="R431">
        <v>0</v>
      </c>
      <c r="S431">
        <v>0</v>
      </c>
      <c r="T431">
        <v>78249</v>
      </c>
      <c r="U431">
        <v>0</v>
      </c>
      <c r="V431">
        <v>1175149</v>
      </c>
      <c r="W431">
        <v>0</v>
      </c>
      <c r="X431">
        <v>0</v>
      </c>
      <c r="Y431">
        <v>1175149</v>
      </c>
      <c r="Z431">
        <v>0</v>
      </c>
      <c r="AA431">
        <v>0</v>
      </c>
      <c r="AB431" s="3" t="str">
        <f t="shared" si="12"/>
        <v>2862</v>
      </c>
      <c r="AC431" s="4" t="str">
        <f t="shared" si="13"/>
        <v>Non-TIF</v>
      </c>
    </row>
    <row r="432" spans="1:29" x14ac:dyDescent="0.25">
      <c r="A432">
        <v>2024</v>
      </c>
      <c r="B432">
        <v>30</v>
      </c>
      <c r="C432" t="s">
        <v>31</v>
      </c>
      <c r="D432">
        <v>2024</v>
      </c>
      <c r="E432">
        <v>30</v>
      </c>
      <c r="F432">
        <v>2</v>
      </c>
      <c r="G432">
        <v>556</v>
      </c>
      <c r="H432">
        <v>742556</v>
      </c>
      <c r="I432" t="s">
        <v>26</v>
      </c>
      <c r="J432" t="s">
        <v>26</v>
      </c>
      <c r="K432" t="s">
        <v>240</v>
      </c>
      <c r="L432" t="s">
        <v>335</v>
      </c>
      <c r="M432">
        <v>76703500</v>
      </c>
      <c r="N432">
        <v>2505100</v>
      </c>
      <c r="O432">
        <v>1352050</v>
      </c>
      <c r="P432">
        <v>0</v>
      </c>
      <c r="Q432">
        <v>0</v>
      </c>
      <c r="R432">
        <v>0</v>
      </c>
      <c r="S432">
        <v>0</v>
      </c>
      <c r="T432">
        <v>1824466</v>
      </c>
      <c r="U432">
        <v>0</v>
      </c>
      <c r="V432">
        <v>111882866</v>
      </c>
      <c r="W432">
        <v>56000</v>
      </c>
      <c r="X432">
        <v>104000</v>
      </c>
      <c r="Y432">
        <v>111722866</v>
      </c>
      <c r="Z432">
        <v>4573143</v>
      </c>
      <c r="AA432">
        <v>29497750</v>
      </c>
      <c r="AB432" s="3" t="str">
        <f t="shared" si="12"/>
        <v>2556</v>
      </c>
      <c r="AC432" s="4" t="str">
        <f t="shared" si="13"/>
        <v>Non-TIF</v>
      </c>
    </row>
    <row r="433" spans="1:29" x14ac:dyDescent="0.25">
      <c r="A433">
        <v>2024</v>
      </c>
      <c r="B433">
        <v>31</v>
      </c>
      <c r="C433" t="s">
        <v>23</v>
      </c>
      <c r="D433">
        <v>2024</v>
      </c>
      <c r="E433">
        <v>31</v>
      </c>
      <c r="F433">
        <v>6</v>
      </c>
      <c r="G433">
        <v>961</v>
      </c>
      <c r="H433" t="s">
        <v>504</v>
      </c>
      <c r="I433" t="s">
        <v>25</v>
      </c>
      <c r="J433" t="s">
        <v>26</v>
      </c>
      <c r="K433" t="s">
        <v>505</v>
      </c>
      <c r="L433" t="s">
        <v>377</v>
      </c>
      <c r="M433">
        <v>96038</v>
      </c>
      <c r="N433">
        <v>0</v>
      </c>
      <c r="O433">
        <v>44952437</v>
      </c>
      <c r="P433">
        <v>63373007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200981999</v>
      </c>
      <c r="W433">
        <v>76000</v>
      </c>
      <c r="X433">
        <v>442000</v>
      </c>
      <c r="Y433">
        <v>200463999</v>
      </c>
      <c r="Z433">
        <v>0</v>
      </c>
      <c r="AA433">
        <v>92560517</v>
      </c>
      <c r="AB433" s="3" t="str">
        <f t="shared" si="12"/>
        <v>6961</v>
      </c>
      <c r="AC433" s="4" t="str">
        <f t="shared" si="13"/>
        <v>TIF</v>
      </c>
    </row>
    <row r="434" spans="1:29" x14ac:dyDescent="0.25">
      <c r="A434">
        <v>2024</v>
      </c>
      <c r="B434">
        <v>30</v>
      </c>
      <c r="C434" t="s">
        <v>31</v>
      </c>
      <c r="D434">
        <v>2024</v>
      </c>
      <c r="E434">
        <v>30</v>
      </c>
      <c r="F434">
        <v>6</v>
      </c>
      <c r="G434">
        <v>120</v>
      </c>
      <c r="H434">
        <v>306120</v>
      </c>
      <c r="I434" t="s">
        <v>26</v>
      </c>
      <c r="J434" t="s">
        <v>26</v>
      </c>
      <c r="K434" t="s">
        <v>374</v>
      </c>
      <c r="L434" t="s">
        <v>335</v>
      </c>
      <c r="M434">
        <v>72797700</v>
      </c>
      <c r="N434">
        <v>3530900</v>
      </c>
      <c r="O434">
        <v>274701558</v>
      </c>
      <c r="P434">
        <v>70899900</v>
      </c>
      <c r="Q434">
        <v>0</v>
      </c>
      <c r="R434">
        <v>0</v>
      </c>
      <c r="S434">
        <v>1798659</v>
      </c>
      <c r="T434">
        <v>765779</v>
      </c>
      <c r="U434">
        <v>0</v>
      </c>
      <c r="V434">
        <v>3352179838</v>
      </c>
      <c r="W434">
        <v>1418830</v>
      </c>
      <c r="X434">
        <v>5102500</v>
      </c>
      <c r="Y434">
        <v>3345658508</v>
      </c>
      <c r="Z434">
        <v>68215583</v>
      </c>
      <c r="AA434">
        <v>2927685342</v>
      </c>
      <c r="AB434" s="3" t="str">
        <f t="shared" si="12"/>
        <v>6120</v>
      </c>
      <c r="AC434" s="4" t="str">
        <f t="shared" si="13"/>
        <v>Non-TIF</v>
      </c>
    </row>
    <row r="435" spans="1:29" x14ac:dyDescent="0.25">
      <c r="A435">
        <v>2024</v>
      </c>
      <c r="B435">
        <v>31</v>
      </c>
      <c r="C435" t="s">
        <v>23</v>
      </c>
      <c r="D435">
        <v>2024</v>
      </c>
      <c r="E435">
        <v>31</v>
      </c>
      <c r="F435">
        <v>1</v>
      </c>
      <c r="G435">
        <v>863</v>
      </c>
      <c r="H435" t="s">
        <v>432</v>
      </c>
      <c r="I435" t="s">
        <v>25</v>
      </c>
      <c r="J435" t="s">
        <v>26</v>
      </c>
      <c r="K435" t="s">
        <v>433</v>
      </c>
      <c r="L435" t="s">
        <v>377</v>
      </c>
      <c r="M435">
        <v>0</v>
      </c>
      <c r="N435">
        <v>0</v>
      </c>
      <c r="O435">
        <v>402443158</v>
      </c>
      <c r="P435">
        <v>93585433</v>
      </c>
      <c r="Q435">
        <v>0</v>
      </c>
      <c r="R435">
        <v>0</v>
      </c>
      <c r="S435">
        <v>0</v>
      </c>
      <c r="T435">
        <v>0</v>
      </c>
      <c r="U435">
        <v>249506</v>
      </c>
      <c r="V435">
        <v>781112666</v>
      </c>
      <c r="W435">
        <v>136000</v>
      </c>
      <c r="X435">
        <v>383500</v>
      </c>
      <c r="Y435">
        <v>780593166</v>
      </c>
      <c r="Z435">
        <v>0</v>
      </c>
      <c r="AA435">
        <v>284834569</v>
      </c>
      <c r="AB435" s="3" t="str">
        <f t="shared" si="12"/>
        <v>1863</v>
      </c>
      <c r="AC435" s="4" t="str">
        <f t="shared" si="13"/>
        <v>TIF</v>
      </c>
    </row>
    <row r="436" spans="1:29" x14ac:dyDescent="0.25">
      <c r="A436">
        <v>2024</v>
      </c>
      <c r="B436">
        <v>31</v>
      </c>
      <c r="C436" t="s">
        <v>31</v>
      </c>
      <c r="D436">
        <v>2024</v>
      </c>
      <c r="E436">
        <v>31</v>
      </c>
      <c r="F436">
        <v>1</v>
      </c>
      <c r="G436">
        <v>863</v>
      </c>
      <c r="H436">
        <v>311863</v>
      </c>
      <c r="I436" t="s">
        <v>26</v>
      </c>
      <c r="J436" t="s">
        <v>26</v>
      </c>
      <c r="K436" t="s">
        <v>434</v>
      </c>
      <c r="L436" t="s">
        <v>377</v>
      </c>
      <c r="M436">
        <v>122686661</v>
      </c>
      <c r="N436">
        <v>11445900</v>
      </c>
      <c r="O436">
        <v>1091472455</v>
      </c>
      <c r="P436">
        <v>87517432</v>
      </c>
      <c r="Q436">
        <v>0</v>
      </c>
      <c r="R436">
        <v>0</v>
      </c>
      <c r="S436">
        <v>14442451</v>
      </c>
      <c r="T436">
        <v>31745102</v>
      </c>
      <c r="U436">
        <v>0</v>
      </c>
      <c r="V436">
        <v>7541838170</v>
      </c>
      <c r="W436">
        <v>9930520</v>
      </c>
      <c r="X436">
        <v>32604000</v>
      </c>
      <c r="Y436">
        <v>7499303650</v>
      </c>
      <c r="Z436">
        <v>588125640</v>
      </c>
      <c r="AA436">
        <v>6182528169</v>
      </c>
      <c r="AB436" s="3" t="str">
        <f t="shared" si="12"/>
        <v>1863</v>
      </c>
      <c r="AC436" s="4" t="str">
        <f t="shared" si="13"/>
        <v>Non-TIF</v>
      </c>
    </row>
    <row r="437" spans="1:29" x14ac:dyDescent="0.25">
      <c r="A437">
        <v>2024</v>
      </c>
      <c r="B437">
        <v>33</v>
      </c>
      <c r="C437" t="s">
        <v>31</v>
      </c>
      <c r="D437">
        <v>2024</v>
      </c>
      <c r="E437">
        <v>33</v>
      </c>
      <c r="F437">
        <v>5</v>
      </c>
      <c r="G437">
        <v>310</v>
      </c>
      <c r="H437" t="s">
        <v>1778</v>
      </c>
      <c r="I437" t="s">
        <v>26</v>
      </c>
      <c r="J437" t="s">
        <v>26</v>
      </c>
      <c r="K437" t="s">
        <v>87</v>
      </c>
      <c r="L437" t="s">
        <v>375</v>
      </c>
      <c r="M437">
        <v>3606360</v>
      </c>
      <c r="N437">
        <v>546130</v>
      </c>
      <c r="O437">
        <v>0</v>
      </c>
      <c r="P437">
        <v>389360</v>
      </c>
      <c r="Q437">
        <v>0</v>
      </c>
      <c r="R437">
        <v>0</v>
      </c>
      <c r="S437">
        <v>0</v>
      </c>
      <c r="T437">
        <v>101184</v>
      </c>
      <c r="U437">
        <v>0</v>
      </c>
      <c r="V437">
        <v>7916624</v>
      </c>
      <c r="W437">
        <v>8000</v>
      </c>
      <c r="X437">
        <v>45500</v>
      </c>
      <c r="Y437">
        <v>7863124</v>
      </c>
      <c r="Z437">
        <v>732259</v>
      </c>
      <c r="AA437">
        <v>3273590</v>
      </c>
      <c r="AB437" s="3" t="str">
        <f t="shared" si="12"/>
        <v>5310</v>
      </c>
      <c r="AC437" s="4" t="str">
        <f t="shared" si="13"/>
        <v>Non-TIF</v>
      </c>
    </row>
    <row r="438" spans="1:29" x14ac:dyDescent="0.25">
      <c r="A438">
        <v>2024</v>
      </c>
      <c r="B438">
        <v>35</v>
      </c>
      <c r="C438" t="s">
        <v>44</v>
      </c>
      <c r="D438">
        <v>2024</v>
      </c>
      <c r="E438">
        <v>35</v>
      </c>
      <c r="F438">
        <v>0</v>
      </c>
      <c r="G438" t="s">
        <v>1803</v>
      </c>
      <c r="H438">
        <v>380009</v>
      </c>
      <c r="I438" t="s">
        <v>26</v>
      </c>
      <c r="J438" t="s">
        <v>26</v>
      </c>
      <c r="K438" t="s">
        <v>224</v>
      </c>
      <c r="L438" t="s">
        <v>389</v>
      </c>
      <c r="M438">
        <v>42300</v>
      </c>
      <c r="N438">
        <v>48200</v>
      </c>
      <c r="O438">
        <v>4136700</v>
      </c>
      <c r="P438">
        <v>9929200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14854400</v>
      </c>
      <c r="W438">
        <v>0</v>
      </c>
      <c r="X438">
        <v>0</v>
      </c>
      <c r="Y438">
        <v>14854400</v>
      </c>
      <c r="Z438">
        <v>0</v>
      </c>
      <c r="AA438">
        <v>698000</v>
      </c>
      <c r="AB438" s="3" t="str">
        <f t="shared" si="12"/>
        <v>0009</v>
      </c>
      <c r="AC438" s="4" t="str">
        <f t="shared" si="13"/>
        <v>Non-TIF</v>
      </c>
    </row>
    <row r="439" spans="1:29" x14ac:dyDescent="0.25">
      <c r="A439">
        <v>2024</v>
      </c>
      <c r="B439">
        <v>35</v>
      </c>
      <c r="C439" t="s">
        <v>23</v>
      </c>
      <c r="D439">
        <v>2024</v>
      </c>
      <c r="E439">
        <v>35</v>
      </c>
      <c r="F439">
        <v>0</v>
      </c>
      <c r="G439">
        <v>916</v>
      </c>
      <c r="H439" t="s">
        <v>575</v>
      </c>
      <c r="I439" t="s">
        <v>25</v>
      </c>
      <c r="J439" t="s">
        <v>26</v>
      </c>
      <c r="K439" t="s">
        <v>576</v>
      </c>
      <c r="L439" t="s">
        <v>389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s="3" t="str">
        <f t="shared" si="12"/>
        <v>0916</v>
      </c>
      <c r="AC439" s="4" t="str">
        <f t="shared" si="13"/>
        <v>TIF</v>
      </c>
    </row>
    <row r="440" spans="1:29" x14ac:dyDescent="0.25">
      <c r="A440">
        <v>2024</v>
      </c>
      <c r="B440">
        <v>35</v>
      </c>
      <c r="C440" t="s">
        <v>23</v>
      </c>
      <c r="D440">
        <v>2024</v>
      </c>
      <c r="E440">
        <v>35</v>
      </c>
      <c r="F440">
        <v>5</v>
      </c>
      <c r="G440">
        <v>922</v>
      </c>
      <c r="H440" t="s">
        <v>306</v>
      </c>
      <c r="I440" t="s">
        <v>25</v>
      </c>
      <c r="J440" t="s">
        <v>26</v>
      </c>
      <c r="K440" t="s">
        <v>307</v>
      </c>
      <c r="L440" t="s">
        <v>389</v>
      </c>
      <c r="M440">
        <v>0</v>
      </c>
      <c r="N440">
        <v>0</v>
      </c>
      <c r="O440">
        <v>951457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7252257</v>
      </c>
      <c r="W440">
        <v>0</v>
      </c>
      <c r="X440">
        <v>0</v>
      </c>
      <c r="Y440">
        <v>7252257</v>
      </c>
      <c r="Z440">
        <v>0</v>
      </c>
      <c r="AA440">
        <v>6300800</v>
      </c>
      <c r="AB440" s="3" t="str">
        <f t="shared" si="12"/>
        <v>5922</v>
      </c>
      <c r="AC440" s="4" t="str">
        <f t="shared" si="13"/>
        <v>TIF</v>
      </c>
    </row>
    <row r="441" spans="1:29" x14ac:dyDescent="0.25">
      <c r="A441">
        <v>2024</v>
      </c>
      <c r="B441">
        <v>35</v>
      </c>
      <c r="C441" t="s">
        <v>23</v>
      </c>
      <c r="D441">
        <v>2024</v>
      </c>
      <c r="E441">
        <v>35</v>
      </c>
      <c r="F441">
        <v>0</v>
      </c>
      <c r="G441">
        <v>594</v>
      </c>
      <c r="H441" t="s">
        <v>422</v>
      </c>
      <c r="I441" t="s">
        <v>25</v>
      </c>
      <c r="J441" t="s">
        <v>26</v>
      </c>
      <c r="K441" t="s">
        <v>423</v>
      </c>
      <c r="L441" t="s">
        <v>389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s="3" t="str">
        <f t="shared" si="12"/>
        <v>0594</v>
      </c>
      <c r="AC441" s="4" t="str">
        <f t="shared" si="13"/>
        <v>TIF</v>
      </c>
    </row>
    <row r="442" spans="1:29" x14ac:dyDescent="0.25">
      <c r="A442">
        <v>2024</v>
      </c>
      <c r="B442">
        <v>35</v>
      </c>
      <c r="C442" t="s">
        <v>31</v>
      </c>
      <c r="D442">
        <v>2024</v>
      </c>
      <c r="E442">
        <v>35</v>
      </c>
      <c r="F442">
        <v>0</v>
      </c>
      <c r="G442">
        <v>916</v>
      </c>
      <c r="H442">
        <v>350916</v>
      </c>
      <c r="I442" t="s">
        <v>26</v>
      </c>
      <c r="J442" t="s">
        <v>26</v>
      </c>
      <c r="K442" t="s">
        <v>419</v>
      </c>
      <c r="L442" t="s">
        <v>389</v>
      </c>
      <c r="M442">
        <v>121594500</v>
      </c>
      <c r="N442">
        <v>13156400</v>
      </c>
      <c r="O442">
        <v>9219589</v>
      </c>
      <c r="P442">
        <v>49878800</v>
      </c>
      <c r="Q442">
        <v>0</v>
      </c>
      <c r="R442">
        <v>0</v>
      </c>
      <c r="S442">
        <v>0</v>
      </c>
      <c r="T442">
        <v>9247505</v>
      </c>
      <c r="U442">
        <v>0</v>
      </c>
      <c r="V442">
        <v>273439805</v>
      </c>
      <c r="W442">
        <v>180000</v>
      </c>
      <c r="X442">
        <v>760500</v>
      </c>
      <c r="Y442">
        <v>272499305</v>
      </c>
      <c r="Z442">
        <v>22279286</v>
      </c>
      <c r="AA442">
        <v>70343011</v>
      </c>
      <c r="AB442" s="3" t="str">
        <f t="shared" si="12"/>
        <v>0916</v>
      </c>
      <c r="AC442" s="4" t="str">
        <f t="shared" si="13"/>
        <v>Non-TIF</v>
      </c>
    </row>
    <row r="443" spans="1:29" x14ac:dyDescent="0.25">
      <c r="A443">
        <v>2024</v>
      </c>
      <c r="B443">
        <v>35</v>
      </c>
      <c r="C443" t="s">
        <v>31</v>
      </c>
      <c r="D443">
        <v>2024</v>
      </c>
      <c r="E443">
        <v>35</v>
      </c>
      <c r="F443">
        <v>5</v>
      </c>
      <c r="G443">
        <v>922</v>
      </c>
      <c r="H443">
        <v>355922</v>
      </c>
      <c r="I443" t="s">
        <v>26</v>
      </c>
      <c r="J443" t="s">
        <v>26</v>
      </c>
      <c r="K443" t="s">
        <v>163</v>
      </c>
      <c r="L443" t="s">
        <v>389</v>
      </c>
      <c r="M443">
        <v>106275900</v>
      </c>
      <c r="N443">
        <v>8548400</v>
      </c>
      <c r="O443">
        <v>14517774</v>
      </c>
      <c r="P443">
        <v>2406500</v>
      </c>
      <c r="Q443">
        <v>0</v>
      </c>
      <c r="R443">
        <v>0</v>
      </c>
      <c r="S443">
        <v>8325612</v>
      </c>
      <c r="T443">
        <v>2446615</v>
      </c>
      <c r="U443">
        <v>0</v>
      </c>
      <c r="V443">
        <v>235308927</v>
      </c>
      <c r="W443">
        <v>212757</v>
      </c>
      <c r="X443">
        <v>1007500</v>
      </c>
      <c r="Y443">
        <v>234088670</v>
      </c>
      <c r="Z443">
        <v>27841923</v>
      </c>
      <c r="AA443">
        <v>92788126</v>
      </c>
      <c r="AB443" s="3" t="str">
        <f t="shared" si="12"/>
        <v>5922</v>
      </c>
      <c r="AC443" s="4" t="str">
        <f t="shared" si="13"/>
        <v>Non-TIF</v>
      </c>
    </row>
    <row r="444" spans="1:29" x14ac:dyDescent="0.25">
      <c r="A444">
        <v>2024</v>
      </c>
      <c r="B444">
        <v>35</v>
      </c>
      <c r="C444" t="s">
        <v>31</v>
      </c>
      <c r="D444">
        <v>2024</v>
      </c>
      <c r="E444">
        <v>35</v>
      </c>
      <c r="F444">
        <v>0</v>
      </c>
      <c r="G444">
        <v>594</v>
      </c>
      <c r="H444">
        <v>990594</v>
      </c>
      <c r="I444" t="s">
        <v>26</v>
      </c>
      <c r="J444" t="s">
        <v>26</v>
      </c>
      <c r="K444" t="s">
        <v>411</v>
      </c>
      <c r="L444" t="s">
        <v>389</v>
      </c>
      <c r="M444">
        <v>793600</v>
      </c>
      <c r="N444">
        <v>0</v>
      </c>
      <c r="O444">
        <v>48100</v>
      </c>
      <c r="P444">
        <v>563400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1492000</v>
      </c>
      <c r="W444">
        <v>0</v>
      </c>
      <c r="X444">
        <v>0</v>
      </c>
      <c r="Y444">
        <v>1492000</v>
      </c>
      <c r="Z444">
        <v>21938</v>
      </c>
      <c r="AA444">
        <v>86900</v>
      </c>
      <c r="AB444" s="3" t="str">
        <f t="shared" si="12"/>
        <v>0594</v>
      </c>
      <c r="AC444" s="4" t="str">
        <f t="shared" si="13"/>
        <v>Non-TIF</v>
      </c>
    </row>
    <row r="445" spans="1:29" x14ac:dyDescent="0.25">
      <c r="A445">
        <v>2024</v>
      </c>
      <c r="B445">
        <v>36</v>
      </c>
      <c r="C445" t="s">
        <v>23</v>
      </c>
      <c r="D445">
        <v>2024</v>
      </c>
      <c r="E445">
        <v>36</v>
      </c>
      <c r="F445">
        <v>6</v>
      </c>
      <c r="G445" t="s">
        <v>1818</v>
      </c>
      <c r="H445" t="s">
        <v>427</v>
      </c>
      <c r="I445" t="s">
        <v>25</v>
      </c>
      <c r="J445" t="s">
        <v>26</v>
      </c>
      <c r="K445" t="s">
        <v>428</v>
      </c>
      <c r="L445" t="s">
        <v>394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s="3" t="str">
        <f t="shared" si="12"/>
        <v>6003</v>
      </c>
      <c r="AC445" s="4" t="str">
        <f t="shared" si="13"/>
        <v>TIF</v>
      </c>
    </row>
    <row r="446" spans="1:29" x14ac:dyDescent="0.25">
      <c r="A446">
        <v>2024</v>
      </c>
      <c r="B446">
        <v>36</v>
      </c>
      <c r="C446" t="s">
        <v>31</v>
      </c>
      <c r="D446">
        <v>2024</v>
      </c>
      <c r="E446">
        <v>36</v>
      </c>
      <c r="F446">
        <v>6</v>
      </c>
      <c r="G446" t="s">
        <v>1818</v>
      </c>
      <c r="H446">
        <v>366003</v>
      </c>
      <c r="I446" t="s">
        <v>26</v>
      </c>
      <c r="J446" t="s">
        <v>26</v>
      </c>
      <c r="K446" t="s">
        <v>429</v>
      </c>
      <c r="L446" t="s">
        <v>394</v>
      </c>
      <c r="M446">
        <v>170177610</v>
      </c>
      <c r="N446">
        <v>6902900</v>
      </c>
      <c r="O446">
        <v>9315663</v>
      </c>
      <c r="P446">
        <v>208410</v>
      </c>
      <c r="Q446">
        <v>0</v>
      </c>
      <c r="R446">
        <v>0</v>
      </c>
      <c r="S446">
        <v>7036178</v>
      </c>
      <c r="T446">
        <v>286726</v>
      </c>
      <c r="U446">
        <v>0</v>
      </c>
      <c r="V446">
        <v>346581484</v>
      </c>
      <c r="W446">
        <v>464000</v>
      </c>
      <c r="X446">
        <v>1235000</v>
      </c>
      <c r="Y446">
        <v>344882484</v>
      </c>
      <c r="Z446">
        <v>16354153</v>
      </c>
      <c r="AA446">
        <v>152653997</v>
      </c>
      <c r="AB446" s="3" t="str">
        <f t="shared" si="12"/>
        <v>6003</v>
      </c>
      <c r="AC446" s="4" t="str">
        <f t="shared" si="13"/>
        <v>Non-TIF</v>
      </c>
    </row>
    <row r="447" spans="1:29" x14ac:dyDescent="0.25">
      <c r="A447">
        <v>2024</v>
      </c>
      <c r="B447">
        <v>36</v>
      </c>
      <c r="C447" t="s">
        <v>31</v>
      </c>
      <c r="D447">
        <v>2024</v>
      </c>
      <c r="E447">
        <v>36</v>
      </c>
      <c r="F447">
        <v>5</v>
      </c>
      <c r="G447">
        <v>976</v>
      </c>
      <c r="H447">
        <v>735976</v>
      </c>
      <c r="I447" t="s">
        <v>26</v>
      </c>
      <c r="J447" t="s">
        <v>26</v>
      </c>
      <c r="K447" t="s">
        <v>440</v>
      </c>
      <c r="L447" t="s">
        <v>394</v>
      </c>
      <c r="M447">
        <v>135920690</v>
      </c>
      <c r="N447">
        <v>5332660</v>
      </c>
      <c r="O447">
        <v>13497256</v>
      </c>
      <c r="P447">
        <v>2853940</v>
      </c>
      <c r="Q447">
        <v>0</v>
      </c>
      <c r="R447">
        <v>0</v>
      </c>
      <c r="S447">
        <v>0</v>
      </c>
      <c r="T447">
        <v>2594453</v>
      </c>
      <c r="U447">
        <v>0</v>
      </c>
      <c r="V447">
        <v>235773813</v>
      </c>
      <c r="W447">
        <v>232000</v>
      </c>
      <c r="X447">
        <v>617500</v>
      </c>
      <c r="Y447">
        <v>234924313</v>
      </c>
      <c r="Z447">
        <v>7250382</v>
      </c>
      <c r="AA447">
        <v>75574814</v>
      </c>
      <c r="AB447" s="3" t="str">
        <f t="shared" si="12"/>
        <v>5976</v>
      </c>
      <c r="AC447" s="4" t="str">
        <f t="shared" si="13"/>
        <v>Non-TIF</v>
      </c>
    </row>
    <row r="448" spans="1:29" x14ac:dyDescent="0.25">
      <c r="A448">
        <v>2024</v>
      </c>
      <c r="B448">
        <v>37</v>
      </c>
      <c r="C448" t="s">
        <v>31</v>
      </c>
      <c r="D448">
        <v>2024</v>
      </c>
      <c r="E448">
        <v>37</v>
      </c>
      <c r="F448">
        <v>6</v>
      </c>
      <c r="G448" t="s">
        <v>1801</v>
      </c>
      <c r="H448">
        <v>136091</v>
      </c>
      <c r="I448" t="s">
        <v>26</v>
      </c>
      <c r="J448" t="s">
        <v>26</v>
      </c>
      <c r="K448" t="s">
        <v>179</v>
      </c>
      <c r="L448" t="s">
        <v>63</v>
      </c>
      <c r="M448">
        <v>15981000</v>
      </c>
      <c r="N448">
        <v>767500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22147200</v>
      </c>
      <c r="W448">
        <v>20000</v>
      </c>
      <c r="X448">
        <v>19500</v>
      </c>
      <c r="Y448">
        <v>22107700</v>
      </c>
      <c r="Z448">
        <v>428361</v>
      </c>
      <c r="AA448">
        <v>5398700</v>
      </c>
      <c r="AB448" s="3" t="str">
        <f t="shared" si="12"/>
        <v>6091</v>
      </c>
      <c r="AC448" s="4" t="str">
        <f t="shared" si="13"/>
        <v>Non-TIF</v>
      </c>
    </row>
    <row r="449" spans="1:29" x14ac:dyDescent="0.25">
      <c r="A449">
        <v>2024</v>
      </c>
      <c r="B449">
        <v>37</v>
      </c>
      <c r="C449" t="s">
        <v>31</v>
      </c>
      <c r="D449">
        <v>2024</v>
      </c>
      <c r="E449">
        <v>37</v>
      </c>
      <c r="F449">
        <v>5</v>
      </c>
      <c r="G449">
        <v>139</v>
      </c>
      <c r="H449">
        <v>375139</v>
      </c>
      <c r="I449" t="s">
        <v>26</v>
      </c>
      <c r="J449" t="s">
        <v>26</v>
      </c>
      <c r="K449" t="s">
        <v>441</v>
      </c>
      <c r="L449" t="s">
        <v>63</v>
      </c>
      <c r="M449">
        <v>140003900</v>
      </c>
      <c r="N449">
        <v>8135100</v>
      </c>
      <c r="O449">
        <v>10118000</v>
      </c>
      <c r="P449">
        <v>11464100</v>
      </c>
      <c r="Q449">
        <v>0</v>
      </c>
      <c r="R449">
        <v>0</v>
      </c>
      <c r="S449">
        <v>6908486</v>
      </c>
      <c r="T449">
        <v>30900</v>
      </c>
      <c r="U449">
        <v>0</v>
      </c>
      <c r="V449">
        <v>234866786</v>
      </c>
      <c r="W449">
        <v>216000</v>
      </c>
      <c r="X449">
        <v>604500</v>
      </c>
      <c r="Y449">
        <v>234046286</v>
      </c>
      <c r="Z449">
        <v>10775498</v>
      </c>
      <c r="AA449">
        <v>58206300</v>
      </c>
      <c r="AB449" s="3" t="str">
        <f t="shared" si="12"/>
        <v>5139</v>
      </c>
      <c r="AC449" s="4" t="str">
        <f t="shared" si="13"/>
        <v>Non-TIF</v>
      </c>
    </row>
    <row r="450" spans="1:29" x14ac:dyDescent="0.25">
      <c r="A450">
        <v>2024</v>
      </c>
      <c r="B450">
        <v>38</v>
      </c>
      <c r="C450" t="s">
        <v>23</v>
      </c>
      <c r="D450">
        <v>2024</v>
      </c>
      <c r="E450">
        <v>38</v>
      </c>
      <c r="F450">
        <v>2</v>
      </c>
      <c r="G450">
        <v>727</v>
      </c>
      <c r="H450" t="s">
        <v>639</v>
      </c>
      <c r="I450" t="s">
        <v>25</v>
      </c>
      <c r="J450" t="s">
        <v>26</v>
      </c>
      <c r="K450" t="s">
        <v>640</v>
      </c>
      <c r="L450" t="s">
        <v>405</v>
      </c>
      <c r="M450">
        <v>0</v>
      </c>
      <c r="N450">
        <v>0</v>
      </c>
      <c r="O450">
        <v>14907779</v>
      </c>
      <c r="P450">
        <v>72317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19601071</v>
      </c>
      <c r="W450">
        <v>0</v>
      </c>
      <c r="X450">
        <v>0</v>
      </c>
      <c r="Y450">
        <v>19601071</v>
      </c>
      <c r="Z450">
        <v>0</v>
      </c>
      <c r="AA450">
        <v>4620975</v>
      </c>
      <c r="AB450" s="3" t="str">
        <f t="shared" si="12"/>
        <v>2727</v>
      </c>
      <c r="AC450" s="4" t="str">
        <f t="shared" si="13"/>
        <v>TIF</v>
      </c>
    </row>
    <row r="451" spans="1:29" x14ac:dyDescent="0.25">
      <c r="A451">
        <v>2024</v>
      </c>
      <c r="B451">
        <v>38</v>
      </c>
      <c r="C451" t="s">
        <v>31</v>
      </c>
      <c r="D451">
        <v>2024</v>
      </c>
      <c r="E451">
        <v>38</v>
      </c>
      <c r="F451">
        <v>0</v>
      </c>
      <c r="G451" t="s">
        <v>1803</v>
      </c>
      <c r="H451">
        <v>380009</v>
      </c>
      <c r="I451" t="s">
        <v>26</v>
      </c>
      <c r="J451" t="s">
        <v>26</v>
      </c>
      <c r="K451" t="s">
        <v>224</v>
      </c>
      <c r="L451" t="s">
        <v>405</v>
      </c>
      <c r="M451">
        <v>135820360</v>
      </c>
      <c r="N451">
        <v>10982200</v>
      </c>
      <c r="O451">
        <v>9232246</v>
      </c>
      <c r="P451">
        <v>66212985</v>
      </c>
      <c r="Q451">
        <v>0</v>
      </c>
      <c r="R451">
        <v>0</v>
      </c>
      <c r="S451">
        <v>0</v>
      </c>
      <c r="T451">
        <v>16590625</v>
      </c>
      <c r="U451">
        <v>0</v>
      </c>
      <c r="V451">
        <v>334746966</v>
      </c>
      <c r="W451">
        <v>280000</v>
      </c>
      <c r="X451">
        <v>1079000</v>
      </c>
      <c r="Y451">
        <v>333387966</v>
      </c>
      <c r="Z451">
        <v>26947004</v>
      </c>
      <c r="AA451">
        <v>95908550</v>
      </c>
      <c r="AB451" s="3" t="str">
        <f t="shared" ref="AB451:AB514" si="14">CONCATENATE(F451,TEXT(G451,"000"))</f>
        <v>0009</v>
      </c>
      <c r="AC451" s="4" t="str">
        <f t="shared" ref="AC451:AC514" si="15">IF(C451="I","TIF","Non-TIF")</f>
        <v>Non-TIF</v>
      </c>
    </row>
    <row r="452" spans="1:29" x14ac:dyDescent="0.25">
      <c r="A452">
        <v>2024</v>
      </c>
      <c r="B452">
        <v>29</v>
      </c>
      <c r="C452" t="s">
        <v>31</v>
      </c>
      <c r="D452">
        <v>2024</v>
      </c>
      <c r="E452">
        <v>29</v>
      </c>
      <c r="F452">
        <v>0</v>
      </c>
      <c r="G452">
        <v>882</v>
      </c>
      <c r="H452">
        <v>290882</v>
      </c>
      <c r="I452" t="s">
        <v>26</v>
      </c>
      <c r="J452" t="s">
        <v>26</v>
      </c>
      <c r="K452" t="s">
        <v>298</v>
      </c>
      <c r="L452" t="s">
        <v>299</v>
      </c>
      <c r="M452">
        <v>28811900</v>
      </c>
      <c r="N452">
        <v>1777500</v>
      </c>
      <c r="O452">
        <v>234956849</v>
      </c>
      <c r="P452">
        <v>29383380</v>
      </c>
      <c r="Q452">
        <v>0</v>
      </c>
      <c r="R452">
        <v>0</v>
      </c>
      <c r="S452">
        <v>20622546</v>
      </c>
      <c r="T452">
        <v>2872135</v>
      </c>
      <c r="U452">
        <v>0</v>
      </c>
      <c r="V452">
        <v>1722330804</v>
      </c>
      <c r="W452">
        <v>4648000</v>
      </c>
      <c r="X452">
        <v>15124536</v>
      </c>
      <c r="Y452">
        <v>1702558268</v>
      </c>
      <c r="Z452">
        <v>326242085</v>
      </c>
      <c r="AA452">
        <v>1403906494</v>
      </c>
      <c r="AB452" s="3" t="str">
        <f t="shared" si="14"/>
        <v>0882</v>
      </c>
      <c r="AC452" s="4" t="str">
        <f t="shared" si="15"/>
        <v>Non-TIF</v>
      </c>
    </row>
    <row r="453" spans="1:29" x14ac:dyDescent="0.25">
      <c r="A453">
        <v>2024</v>
      </c>
      <c r="B453">
        <v>29</v>
      </c>
      <c r="C453" t="s">
        <v>31</v>
      </c>
      <c r="D453">
        <v>2024</v>
      </c>
      <c r="E453">
        <v>29</v>
      </c>
      <c r="F453">
        <v>1</v>
      </c>
      <c r="G453">
        <v>602</v>
      </c>
      <c r="H453">
        <v>291602</v>
      </c>
      <c r="I453" t="s">
        <v>26</v>
      </c>
      <c r="J453" t="s">
        <v>26</v>
      </c>
      <c r="K453" t="s">
        <v>372</v>
      </c>
      <c r="L453" t="s">
        <v>299</v>
      </c>
      <c r="M453">
        <v>63629600</v>
      </c>
      <c r="N453">
        <v>4297200</v>
      </c>
      <c r="O453">
        <v>11053000</v>
      </c>
      <c r="P453">
        <v>4901200</v>
      </c>
      <c r="Q453">
        <v>0</v>
      </c>
      <c r="R453">
        <v>0</v>
      </c>
      <c r="S453">
        <v>9481538</v>
      </c>
      <c r="T453">
        <v>2251708</v>
      </c>
      <c r="U453">
        <v>0</v>
      </c>
      <c r="V453">
        <v>285880761</v>
      </c>
      <c r="W453">
        <v>536000</v>
      </c>
      <c r="X453">
        <v>1599000</v>
      </c>
      <c r="Y453">
        <v>283745761</v>
      </c>
      <c r="Z453">
        <v>18505132</v>
      </c>
      <c r="AA453">
        <v>190266515</v>
      </c>
      <c r="AB453" s="3" t="str">
        <f t="shared" si="14"/>
        <v>1602</v>
      </c>
      <c r="AC453" s="4" t="str">
        <f t="shared" si="15"/>
        <v>Non-TIF</v>
      </c>
    </row>
    <row r="454" spans="1:29" x14ac:dyDescent="0.25">
      <c r="A454">
        <v>2024</v>
      </c>
      <c r="B454">
        <v>29</v>
      </c>
      <c r="C454" t="s">
        <v>31</v>
      </c>
      <c r="D454">
        <v>2024</v>
      </c>
      <c r="E454">
        <v>29</v>
      </c>
      <c r="F454">
        <v>4</v>
      </c>
      <c r="G454">
        <v>689</v>
      </c>
      <c r="H454">
        <v>444689</v>
      </c>
      <c r="I454" t="s">
        <v>26</v>
      </c>
      <c r="J454" t="s">
        <v>26</v>
      </c>
      <c r="K454" t="s">
        <v>333</v>
      </c>
      <c r="L454" t="s">
        <v>299</v>
      </c>
      <c r="M454">
        <v>13116700</v>
      </c>
      <c r="N454">
        <v>639400</v>
      </c>
      <c r="O454">
        <v>1358800</v>
      </c>
      <c r="P454">
        <v>0</v>
      </c>
      <c r="Q454">
        <v>0</v>
      </c>
      <c r="R454">
        <v>0</v>
      </c>
      <c r="S454">
        <v>1141937</v>
      </c>
      <c r="T454">
        <v>1001204</v>
      </c>
      <c r="U454">
        <v>0</v>
      </c>
      <c r="V454">
        <v>24389541</v>
      </c>
      <c r="W454">
        <v>24000</v>
      </c>
      <c r="X454">
        <v>71500</v>
      </c>
      <c r="Y454">
        <v>24294041</v>
      </c>
      <c r="Z454">
        <v>3296375</v>
      </c>
      <c r="AA454">
        <v>7131500</v>
      </c>
      <c r="AB454" s="3" t="str">
        <f t="shared" si="14"/>
        <v>4689</v>
      </c>
      <c r="AC454" s="4" t="str">
        <f t="shared" si="15"/>
        <v>Non-TIF</v>
      </c>
    </row>
    <row r="455" spans="1:29" x14ac:dyDescent="0.25">
      <c r="A455">
        <v>2024</v>
      </c>
      <c r="B455">
        <v>29</v>
      </c>
      <c r="C455" t="s">
        <v>31</v>
      </c>
      <c r="D455">
        <v>2024</v>
      </c>
      <c r="E455">
        <v>29</v>
      </c>
      <c r="F455">
        <v>6</v>
      </c>
      <c r="G455">
        <v>759</v>
      </c>
      <c r="H455">
        <v>586759</v>
      </c>
      <c r="I455" t="s">
        <v>26</v>
      </c>
      <c r="J455" t="s">
        <v>26</v>
      </c>
      <c r="K455" t="s">
        <v>373</v>
      </c>
      <c r="L455" t="s">
        <v>299</v>
      </c>
      <c r="M455">
        <v>1860400</v>
      </c>
      <c r="N455">
        <v>152900</v>
      </c>
      <c r="O455">
        <v>342400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2880800</v>
      </c>
      <c r="W455">
        <v>0</v>
      </c>
      <c r="X455">
        <v>0</v>
      </c>
      <c r="Y455">
        <v>2880800</v>
      </c>
      <c r="Z455">
        <v>80471</v>
      </c>
      <c r="AA455">
        <v>525100</v>
      </c>
      <c r="AB455" s="3" t="str">
        <f t="shared" si="14"/>
        <v>6759</v>
      </c>
      <c r="AC455" s="4" t="str">
        <f t="shared" si="15"/>
        <v>Non-TIF</v>
      </c>
    </row>
    <row r="456" spans="1:29" x14ac:dyDescent="0.25">
      <c r="A456">
        <v>2024</v>
      </c>
      <c r="B456">
        <v>30</v>
      </c>
      <c r="C456" t="s">
        <v>44</v>
      </c>
      <c r="D456">
        <v>2024</v>
      </c>
      <c r="E456">
        <v>30</v>
      </c>
      <c r="F456">
        <v>4</v>
      </c>
      <c r="G456">
        <v>890</v>
      </c>
      <c r="H456">
        <v>304890</v>
      </c>
      <c r="I456" t="s">
        <v>26</v>
      </c>
      <c r="J456" t="s">
        <v>26</v>
      </c>
      <c r="K456" t="s">
        <v>259</v>
      </c>
      <c r="L456" t="s">
        <v>335</v>
      </c>
      <c r="M456">
        <v>0</v>
      </c>
      <c r="N456">
        <v>0</v>
      </c>
      <c r="O456">
        <v>88972170</v>
      </c>
      <c r="P456">
        <v>1573783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849836242</v>
      </c>
      <c r="W456">
        <v>212000</v>
      </c>
      <c r="X456">
        <v>851500</v>
      </c>
      <c r="Y456">
        <v>848772742</v>
      </c>
      <c r="Z456">
        <v>0</v>
      </c>
      <c r="AA456">
        <v>759290289</v>
      </c>
      <c r="AB456" s="3" t="str">
        <f t="shared" si="14"/>
        <v>4890</v>
      </c>
      <c r="AC456" s="4" t="str">
        <f t="shared" si="15"/>
        <v>Non-TIF</v>
      </c>
    </row>
    <row r="457" spans="1:29" x14ac:dyDescent="0.25">
      <c r="A457">
        <v>2024</v>
      </c>
      <c r="B457">
        <v>30</v>
      </c>
      <c r="C457" t="s">
        <v>44</v>
      </c>
      <c r="D457">
        <v>2024</v>
      </c>
      <c r="E457">
        <v>30</v>
      </c>
      <c r="F457">
        <v>6</v>
      </c>
      <c r="G457">
        <v>120</v>
      </c>
      <c r="H457">
        <v>306120</v>
      </c>
      <c r="I457" t="s">
        <v>26</v>
      </c>
      <c r="J457" t="s">
        <v>26</v>
      </c>
      <c r="K457" t="s">
        <v>374</v>
      </c>
      <c r="L457" t="s">
        <v>335</v>
      </c>
      <c r="M457">
        <v>0</v>
      </c>
      <c r="N457">
        <v>0</v>
      </c>
      <c r="O457">
        <v>917659</v>
      </c>
      <c r="P457">
        <v>8868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38612606</v>
      </c>
      <c r="W457">
        <v>36000</v>
      </c>
      <c r="X457">
        <v>123500</v>
      </c>
      <c r="Y457">
        <v>38453106</v>
      </c>
      <c r="Z457">
        <v>0</v>
      </c>
      <c r="AA457">
        <v>37686079</v>
      </c>
      <c r="AB457" s="3" t="str">
        <f t="shared" si="14"/>
        <v>6120</v>
      </c>
      <c r="AC457" s="4" t="str">
        <f t="shared" si="15"/>
        <v>Non-TIF</v>
      </c>
    </row>
    <row r="458" spans="1:29" x14ac:dyDescent="0.25">
      <c r="A458">
        <v>2024</v>
      </c>
      <c r="B458">
        <v>30</v>
      </c>
      <c r="C458" t="s">
        <v>44</v>
      </c>
      <c r="D458">
        <v>2024</v>
      </c>
      <c r="E458">
        <v>30</v>
      </c>
      <c r="F458">
        <v>2</v>
      </c>
      <c r="G458">
        <v>124</v>
      </c>
      <c r="H458">
        <v>322124</v>
      </c>
      <c r="I458" t="s">
        <v>26</v>
      </c>
      <c r="J458" t="s">
        <v>26</v>
      </c>
      <c r="K458" t="s">
        <v>378</v>
      </c>
      <c r="L458" t="s">
        <v>335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3" t="str">
        <f t="shared" si="14"/>
        <v>2124</v>
      </c>
      <c r="AC458" s="4" t="str">
        <f t="shared" si="15"/>
        <v>Non-TIF</v>
      </c>
    </row>
    <row r="459" spans="1:29" x14ac:dyDescent="0.25">
      <c r="A459">
        <v>2024</v>
      </c>
      <c r="B459">
        <v>31</v>
      </c>
      <c r="C459" t="s">
        <v>44</v>
      </c>
      <c r="D459">
        <v>2024</v>
      </c>
      <c r="E459">
        <v>31</v>
      </c>
      <c r="F459">
        <v>6</v>
      </c>
      <c r="G459">
        <v>961</v>
      </c>
      <c r="H459">
        <v>316961</v>
      </c>
      <c r="I459" t="s">
        <v>26</v>
      </c>
      <c r="J459" t="s">
        <v>26</v>
      </c>
      <c r="K459" t="s">
        <v>242</v>
      </c>
      <c r="L459" t="s">
        <v>377</v>
      </c>
      <c r="M459">
        <v>57072</v>
      </c>
      <c r="N459">
        <v>0</v>
      </c>
      <c r="O459">
        <v>30679576</v>
      </c>
      <c r="P459">
        <v>32173119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95238078</v>
      </c>
      <c r="W459">
        <v>40000</v>
      </c>
      <c r="X459">
        <v>123500</v>
      </c>
      <c r="Y459">
        <v>95074578</v>
      </c>
      <c r="Z459">
        <v>0</v>
      </c>
      <c r="AA459">
        <v>32328311</v>
      </c>
      <c r="AB459" s="3" t="str">
        <f t="shared" si="14"/>
        <v>6961</v>
      </c>
      <c r="AC459" s="4" t="str">
        <f t="shared" si="15"/>
        <v>Non-TIF</v>
      </c>
    </row>
    <row r="460" spans="1:29" x14ac:dyDescent="0.25">
      <c r="A460">
        <v>2024</v>
      </c>
      <c r="B460">
        <v>32</v>
      </c>
      <c r="C460" t="s">
        <v>23</v>
      </c>
      <c r="D460">
        <v>2024</v>
      </c>
      <c r="E460">
        <v>32</v>
      </c>
      <c r="F460">
        <v>2</v>
      </c>
      <c r="G460">
        <v>124</v>
      </c>
      <c r="H460" t="s">
        <v>435</v>
      </c>
      <c r="I460" t="s">
        <v>25</v>
      </c>
      <c r="J460" t="s">
        <v>26</v>
      </c>
      <c r="K460" t="s">
        <v>436</v>
      </c>
      <c r="L460" t="s">
        <v>379</v>
      </c>
      <c r="M460">
        <v>0</v>
      </c>
      <c r="N460">
        <v>0</v>
      </c>
      <c r="O460">
        <v>4120067</v>
      </c>
      <c r="P460">
        <v>2970608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7156749</v>
      </c>
      <c r="W460">
        <v>0</v>
      </c>
      <c r="X460">
        <v>0</v>
      </c>
      <c r="Y460">
        <v>7156749</v>
      </c>
      <c r="Z460">
        <v>0</v>
      </c>
      <c r="AA460">
        <v>66074</v>
      </c>
      <c r="AB460" s="3" t="str">
        <f t="shared" si="14"/>
        <v>2124</v>
      </c>
      <c r="AC460" s="4" t="str">
        <f t="shared" si="15"/>
        <v>TIF</v>
      </c>
    </row>
    <row r="461" spans="1:29" x14ac:dyDescent="0.25">
      <c r="A461">
        <v>2024</v>
      </c>
      <c r="B461">
        <v>32</v>
      </c>
      <c r="C461" t="s">
        <v>31</v>
      </c>
      <c r="D461">
        <v>2024</v>
      </c>
      <c r="E461">
        <v>32</v>
      </c>
      <c r="F461">
        <v>2</v>
      </c>
      <c r="G461">
        <v>124</v>
      </c>
      <c r="H461">
        <v>322124</v>
      </c>
      <c r="I461" t="s">
        <v>26</v>
      </c>
      <c r="J461" t="s">
        <v>26</v>
      </c>
      <c r="K461" t="s">
        <v>378</v>
      </c>
      <c r="L461" t="s">
        <v>379</v>
      </c>
      <c r="M461">
        <v>184247000</v>
      </c>
      <c r="N461">
        <v>22261900</v>
      </c>
      <c r="O461">
        <v>52867864</v>
      </c>
      <c r="P461">
        <v>24799300</v>
      </c>
      <c r="Q461">
        <v>0</v>
      </c>
      <c r="R461">
        <v>0</v>
      </c>
      <c r="S461">
        <v>30836107</v>
      </c>
      <c r="T461">
        <v>865083</v>
      </c>
      <c r="U461">
        <v>0</v>
      </c>
      <c r="V461">
        <v>694277420</v>
      </c>
      <c r="W461">
        <v>1127704</v>
      </c>
      <c r="X461">
        <v>4173000</v>
      </c>
      <c r="Y461">
        <v>688976716</v>
      </c>
      <c r="Z461">
        <v>22055342</v>
      </c>
      <c r="AA461">
        <v>378400166</v>
      </c>
      <c r="AB461" s="3" t="str">
        <f t="shared" si="14"/>
        <v>2124</v>
      </c>
      <c r="AC461" s="4" t="str">
        <f t="shared" si="15"/>
        <v>Non-TIF</v>
      </c>
    </row>
    <row r="462" spans="1:29" x14ac:dyDescent="0.25">
      <c r="A462">
        <v>2024</v>
      </c>
      <c r="B462">
        <v>32</v>
      </c>
      <c r="C462" t="s">
        <v>31</v>
      </c>
      <c r="D462">
        <v>2024</v>
      </c>
      <c r="E462">
        <v>32</v>
      </c>
      <c r="F462">
        <v>2</v>
      </c>
      <c r="G462">
        <v>556</v>
      </c>
      <c r="H462">
        <v>742556</v>
      </c>
      <c r="I462" t="s">
        <v>26</v>
      </c>
      <c r="J462" t="s">
        <v>26</v>
      </c>
      <c r="K462" t="s">
        <v>240</v>
      </c>
      <c r="L462" t="s">
        <v>379</v>
      </c>
      <c r="M462">
        <v>51763000</v>
      </c>
      <c r="N462">
        <v>3592800</v>
      </c>
      <c r="O462">
        <v>229000</v>
      </c>
      <c r="P462">
        <v>0</v>
      </c>
      <c r="Q462">
        <v>0</v>
      </c>
      <c r="R462">
        <v>0</v>
      </c>
      <c r="S462">
        <v>4578405</v>
      </c>
      <c r="T462">
        <v>317146</v>
      </c>
      <c r="U462">
        <v>0</v>
      </c>
      <c r="V462">
        <v>82317451</v>
      </c>
      <c r="W462">
        <v>48000</v>
      </c>
      <c r="X462">
        <v>169000</v>
      </c>
      <c r="Y462">
        <v>82100451</v>
      </c>
      <c r="Z462">
        <v>1859897</v>
      </c>
      <c r="AA462">
        <v>21837100</v>
      </c>
      <c r="AB462" s="3" t="str">
        <f t="shared" si="14"/>
        <v>2556</v>
      </c>
      <c r="AC462" s="4" t="str">
        <f t="shared" si="15"/>
        <v>Non-TIF</v>
      </c>
    </row>
    <row r="463" spans="1:29" x14ac:dyDescent="0.25">
      <c r="A463">
        <v>2024</v>
      </c>
      <c r="B463">
        <v>33</v>
      </c>
      <c r="C463" t="s">
        <v>44</v>
      </c>
      <c r="D463">
        <v>2024</v>
      </c>
      <c r="E463">
        <v>33</v>
      </c>
      <c r="F463">
        <v>6</v>
      </c>
      <c r="G463">
        <v>762</v>
      </c>
      <c r="H463" t="s">
        <v>1792</v>
      </c>
      <c r="I463" t="s">
        <v>26</v>
      </c>
      <c r="J463" t="s">
        <v>26</v>
      </c>
      <c r="K463" t="s">
        <v>56</v>
      </c>
      <c r="L463" t="s">
        <v>375</v>
      </c>
      <c r="M463">
        <v>124210</v>
      </c>
      <c r="N463">
        <v>75930</v>
      </c>
      <c r="O463">
        <v>675710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34100113</v>
      </c>
      <c r="W463">
        <v>56000</v>
      </c>
      <c r="X463">
        <v>169000</v>
      </c>
      <c r="Y463">
        <v>33875113</v>
      </c>
      <c r="Z463">
        <v>0</v>
      </c>
      <c r="AA463">
        <v>33224263</v>
      </c>
      <c r="AB463" s="3" t="str">
        <f t="shared" si="14"/>
        <v>6762</v>
      </c>
      <c r="AC463" s="4" t="str">
        <f t="shared" si="15"/>
        <v>Non-TIF</v>
      </c>
    </row>
    <row r="464" spans="1:29" x14ac:dyDescent="0.25">
      <c r="A464">
        <v>2024</v>
      </c>
      <c r="B464">
        <v>33</v>
      </c>
      <c r="C464" t="s">
        <v>44</v>
      </c>
      <c r="D464">
        <v>2024</v>
      </c>
      <c r="E464">
        <v>33</v>
      </c>
      <c r="F464">
        <v>4</v>
      </c>
      <c r="G464">
        <v>774</v>
      </c>
      <c r="H464">
        <v>334774</v>
      </c>
      <c r="I464" t="s">
        <v>26</v>
      </c>
      <c r="J464" t="s">
        <v>26</v>
      </c>
      <c r="K464" t="s">
        <v>1450</v>
      </c>
      <c r="L464" t="s">
        <v>375</v>
      </c>
      <c r="M464">
        <v>1075650</v>
      </c>
      <c r="N464">
        <v>125520</v>
      </c>
      <c r="O464">
        <v>29999538</v>
      </c>
      <c r="P464">
        <v>4342620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115339286</v>
      </c>
      <c r="W464">
        <v>160000</v>
      </c>
      <c r="X464">
        <v>572000</v>
      </c>
      <c r="Y464">
        <v>114607286</v>
      </c>
      <c r="Z464">
        <v>0</v>
      </c>
      <c r="AA464">
        <v>79795958</v>
      </c>
      <c r="AB464" s="3" t="str">
        <f t="shared" si="14"/>
        <v>4774</v>
      </c>
      <c r="AC464" s="4" t="str">
        <f t="shared" si="15"/>
        <v>Non-TIF</v>
      </c>
    </row>
    <row r="465" spans="1:29" x14ac:dyDescent="0.25">
      <c r="A465">
        <v>2024</v>
      </c>
      <c r="B465">
        <v>33</v>
      </c>
      <c r="C465" t="s">
        <v>44</v>
      </c>
      <c r="D465">
        <v>2024</v>
      </c>
      <c r="E465">
        <v>33</v>
      </c>
      <c r="F465">
        <v>6</v>
      </c>
      <c r="G465">
        <v>943</v>
      </c>
      <c r="H465">
        <v>336943</v>
      </c>
      <c r="I465" t="s">
        <v>26</v>
      </c>
      <c r="J465" t="s">
        <v>26</v>
      </c>
      <c r="K465" t="s">
        <v>437</v>
      </c>
      <c r="L465" t="s">
        <v>375</v>
      </c>
      <c r="M465">
        <v>218900</v>
      </c>
      <c r="N465">
        <v>0</v>
      </c>
      <c r="O465">
        <v>2931620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14602930</v>
      </c>
      <c r="W465">
        <v>44000</v>
      </c>
      <c r="X465">
        <v>149500</v>
      </c>
      <c r="Y465">
        <v>14409430</v>
      </c>
      <c r="Z465">
        <v>0</v>
      </c>
      <c r="AA465">
        <v>11452410</v>
      </c>
      <c r="AB465" s="3" t="str">
        <f t="shared" si="14"/>
        <v>6943</v>
      </c>
      <c r="AC465" s="4" t="str">
        <f t="shared" si="15"/>
        <v>Non-TIF</v>
      </c>
    </row>
    <row r="466" spans="1:29" x14ac:dyDescent="0.25">
      <c r="A466">
        <v>2024</v>
      </c>
      <c r="B466">
        <v>33</v>
      </c>
      <c r="C466" t="s">
        <v>23</v>
      </c>
      <c r="D466">
        <v>2024</v>
      </c>
      <c r="E466">
        <v>33</v>
      </c>
      <c r="F466">
        <v>6</v>
      </c>
      <c r="G466">
        <v>273</v>
      </c>
      <c r="H466" t="s">
        <v>199</v>
      </c>
      <c r="I466" t="s">
        <v>25</v>
      </c>
      <c r="J466" t="s">
        <v>26</v>
      </c>
      <c r="K466" t="s">
        <v>200</v>
      </c>
      <c r="L466" t="s">
        <v>375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3" t="str">
        <f t="shared" si="14"/>
        <v>6273</v>
      </c>
      <c r="AC466" s="4" t="str">
        <f t="shared" si="15"/>
        <v>TIF</v>
      </c>
    </row>
    <row r="467" spans="1:29" x14ac:dyDescent="0.25">
      <c r="A467">
        <v>2024</v>
      </c>
      <c r="B467">
        <v>33</v>
      </c>
      <c r="C467" t="s">
        <v>23</v>
      </c>
      <c r="D467">
        <v>2024</v>
      </c>
      <c r="E467">
        <v>33</v>
      </c>
      <c r="F467">
        <v>4</v>
      </c>
      <c r="G467">
        <v>869</v>
      </c>
      <c r="H467" t="s">
        <v>68</v>
      </c>
      <c r="I467" t="s">
        <v>25</v>
      </c>
      <c r="J467" t="s">
        <v>26</v>
      </c>
      <c r="K467" t="s">
        <v>69</v>
      </c>
      <c r="L467" t="s">
        <v>375</v>
      </c>
      <c r="M467">
        <v>0</v>
      </c>
      <c r="N467">
        <v>0</v>
      </c>
      <c r="O467">
        <v>6678999</v>
      </c>
      <c r="P467">
        <v>22571667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29747962</v>
      </c>
      <c r="W467">
        <v>0</v>
      </c>
      <c r="X467">
        <v>0</v>
      </c>
      <c r="Y467">
        <v>29747962</v>
      </c>
      <c r="Z467">
        <v>0</v>
      </c>
      <c r="AA467">
        <v>497296</v>
      </c>
      <c r="AB467" s="3" t="str">
        <f t="shared" si="14"/>
        <v>4869</v>
      </c>
      <c r="AC467" s="4" t="str">
        <f t="shared" si="15"/>
        <v>TIF</v>
      </c>
    </row>
    <row r="468" spans="1:29" x14ac:dyDescent="0.25">
      <c r="A468">
        <v>2024</v>
      </c>
      <c r="B468">
        <v>33</v>
      </c>
      <c r="C468" t="s">
        <v>31</v>
      </c>
      <c r="D468">
        <v>2024</v>
      </c>
      <c r="E468">
        <v>33</v>
      </c>
      <c r="F468">
        <v>6</v>
      </c>
      <c r="G468">
        <v>273</v>
      </c>
      <c r="H468" t="s">
        <v>1799</v>
      </c>
      <c r="I468" t="s">
        <v>26</v>
      </c>
      <c r="J468" t="s">
        <v>26</v>
      </c>
      <c r="K468" t="s">
        <v>141</v>
      </c>
      <c r="L468" t="s">
        <v>375</v>
      </c>
      <c r="M468">
        <v>71985750</v>
      </c>
      <c r="N468">
        <v>4221410</v>
      </c>
      <c r="O468">
        <v>728099</v>
      </c>
      <c r="P468">
        <v>12317630</v>
      </c>
      <c r="Q468">
        <v>0</v>
      </c>
      <c r="R468">
        <v>0</v>
      </c>
      <c r="S468">
        <v>0</v>
      </c>
      <c r="T468">
        <v>8198722</v>
      </c>
      <c r="U468">
        <v>0</v>
      </c>
      <c r="V468">
        <v>133582272</v>
      </c>
      <c r="W468">
        <v>52000</v>
      </c>
      <c r="X468">
        <v>221000</v>
      </c>
      <c r="Y468">
        <v>133309272</v>
      </c>
      <c r="Z468">
        <v>9436474</v>
      </c>
      <c r="AA468">
        <v>36130661</v>
      </c>
      <c r="AB468" s="3" t="str">
        <f t="shared" si="14"/>
        <v>6273</v>
      </c>
      <c r="AC468" s="4" t="str">
        <f t="shared" si="15"/>
        <v>Non-TIF</v>
      </c>
    </row>
    <row r="469" spans="1:29" x14ac:dyDescent="0.25">
      <c r="A469">
        <v>2024</v>
      </c>
      <c r="B469">
        <v>33</v>
      </c>
      <c r="C469" t="s">
        <v>31</v>
      </c>
      <c r="D469">
        <v>2024</v>
      </c>
      <c r="E469">
        <v>33</v>
      </c>
      <c r="F469">
        <v>4</v>
      </c>
      <c r="G469">
        <v>869</v>
      </c>
      <c r="H469">
        <v>334869</v>
      </c>
      <c r="I469" t="s">
        <v>26</v>
      </c>
      <c r="J469" t="s">
        <v>26</v>
      </c>
      <c r="K469" t="s">
        <v>70</v>
      </c>
      <c r="L469" t="s">
        <v>375</v>
      </c>
      <c r="M469">
        <v>94602500</v>
      </c>
      <c r="N469">
        <v>4812080</v>
      </c>
      <c r="O469">
        <v>19966831</v>
      </c>
      <c r="P469">
        <v>4522780</v>
      </c>
      <c r="Q469">
        <v>0</v>
      </c>
      <c r="R469">
        <v>0</v>
      </c>
      <c r="S469">
        <v>2146574</v>
      </c>
      <c r="T469">
        <v>10275104</v>
      </c>
      <c r="U469">
        <v>0</v>
      </c>
      <c r="V469">
        <v>465587203</v>
      </c>
      <c r="W469">
        <v>1356732</v>
      </c>
      <c r="X469">
        <v>3861000</v>
      </c>
      <c r="Y469">
        <v>460369471</v>
      </c>
      <c r="Z469">
        <v>40165643</v>
      </c>
      <c r="AA469">
        <v>329261334</v>
      </c>
      <c r="AB469" s="3" t="str">
        <f t="shared" si="14"/>
        <v>4869</v>
      </c>
      <c r="AC469" s="4" t="str">
        <f t="shared" si="15"/>
        <v>Non-TIF</v>
      </c>
    </row>
    <row r="470" spans="1:29" x14ac:dyDescent="0.25">
      <c r="A470">
        <v>2024</v>
      </c>
      <c r="B470">
        <v>38</v>
      </c>
      <c r="C470" t="s">
        <v>31</v>
      </c>
      <c r="D470">
        <v>2024</v>
      </c>
      <c r="E470">
        <v>38</v>
      </c>
      <c r="F470">
        <v>2</v>
      </c>
      <c r="G470">
        <v>727</v>
      </c>
      <c r="H470">
        <v>382727</v>
      </c>
      <c r="I470" t="s">
        <v>26</v>
      </c>
      <c r="J470" t="s">
        <v>26</v>
      </c>
      <c r="K470" t="s">
        <v>475</v>
      </c>
      <c r="L470" t="s">
        <v>405</v>
      </c>
      <c r="M470">
        <v>149384980</v>
      </c>
      <c r="N470">
        <v>12375160</v>
      </c>
      <c r="O470">
        <v>7299320</v>
      </c>
      <c r="P470">
        <v>12533390</v>
      </c>
      <c r="Q470">
        <v>0</v>
      </c>
      <c r="R470">
        <v>0</v>
      </c>
      <c r="S470">
        <v>0</v>
      </c>
      <c r="T470">
        <v>6551743</v>
      </c>
      <c r="U470">
        <v>0</v>
      </c>
      <c r="V470">
        <v>277546973</v>
      </c>
      <c r="W470">
        <v>180000</v>
      </c>
      <c r="X470">
        <v>585000</v>
      </c>
      <c r="Y470">
        <v>276781973</v>
      </c>
      <c r="Z470">
        <v>21704583</v>
      </c>
      <c r="AA470">
        <v>89402380</v>
      </c>
      <c r="AB470" s="3" t="str">
        <f t="shared" si="14"/>
        <v>2727</v>
      </c>
      <c r="AC470" s="4" t="str">
        <f t="shared" si="15"/>
        <v>Non-TIF</v>
      </c>
    </row>
    <row r="471" spans="1:29" x14ac:dyDescent="0.25">
      <c r="A471">
        <v>2024</v>
      </c>
      <c r="B471">
        <v>38</v>
      </c>
      <c r="C471" t="s">
        <v>31</v>
      </c>
      <c r="D471">
        <v>2024</v>
      </c>
      <c r="E471">
        <v>38</v>
      </c>
      <c r="F471">
        <v>2</v>
      </c>
      <c r="G471" t="s">
        <v>1819</v>
      </c>
      <c r="H471">
        <v>422007</v>
      </c>
      <c r="I471" t="s">
        <v>26</v>
      </c>
      <c r="J471" t="s">
        <v>26</v>
      </c>
      <c r="K471" t="s">
        <v>452</v>
      </c>
      <c r="L471" t="s">
        <v>405</v>
      </c>
      <c r="M471">
        <v>13297510</v>
      </c>
      <c r="N471">
        <v>1191090</v>
      </c>
      <c r="O471">
        <v>0</v>
      </c>
      <c r="P471">
        <v>24778645</v>
      </c>
      <c r="Q471">
        <v>0</v>
      </c>
      <c r="R471">
        <v>0</v>
      </c>
      <c r="S471">
        <v>0</v>
      </c>
      <c r="T471">
        <v>481983</v>
      </c>
      <c r="U471">
        <v>0</v>
      </c>
      <c r="V471">
        <v>42969248</v>
      </c>
      <c r="W471">
        <v>8000</v>
      </c>
      <c r="X471">
        <v>26000</v>
      </c>
      <c r="Y471">
        <v>42935248</v>
      </c>
      <c r="Z471">
        <v>592874</v>
      </c>
      <c r="AA471">
        <v>3220020</v>
      </c>
      <c r="AB471" s="3" t="str">
        <f t="shared" si="14"/>
        <v>2007</v>
      </c>
      <c r="AC471" s="4" t="str">
        <f t="shared" si="15"/>
        <v>Non-TIF</v>
      </c>
    </row>
    <row r="472" spans="1:29" x14ac:dyDescent="0.25">
      <c r="A472">
        <v>2024</v>
      </c>
      <c r="B472">
        <v>38</v>
      </c>
      <c r="C472" t="s">
        <v>31</v>
      </c>
      <c r="D472">
        <v>2024</v>
      </c>
      <c r="E472">
        <v>38</v>
      </c>
      <c r="F472">
        <v>2</v>
      </c>
      <c r="G472">
        <v>502</v>
      </c>
      <c r="H472">
        <v>862502</v>
      </c>
      <c r="I472" t="s">
        <v>26</v>
      </c>
      <c r="J472" t="s">
        <v>26</v>
      </c>
      <c r="K472" t="s">
        <v>58</v>
      </c>
      <c r="L472" t="s">
        <v>405</v>
      </c>
      <c r="M472">
        <v>77655400</v>
      </c>
      <c r="N472">
        <v>5078190</v>
      </c>
      <c r="O472">
        <v>3166374</v>
      </c>
      <c r="P472">
        <v>0</v>
      </c>
      <c r="Q472">
        <v>0</v>
      </c>
      <c r="R472">
        <v>0</v>
      </c>
      <c r="S472">
        <v>0</v>
      </c>
      <c r="T472">
        <v>1210277</v>
      </c>
      <c r="U472">
        <v>0</v>
      </c>
      <c r="V472">
        <v>217548707</v>
      </c>
      <c r="W472">
        <v>356000</v>
      </c>
      <c r="X472">
        <v>1079000</v>
      </c>
      <c r="Y472">
        <v>216113707</v>
      </c>
      <c r="Z472">
        <v>12383777</v>
      </c>
      <c r="AA472">
        <v>130438466</v>
      </c>
      <c r="AB472" s="3" t="str">
        <f t="shared" si="14"/>
        <v>2502</v>
      </c>
      <c r="AC472" s="4" t="str">
        <f t="shared" si="15"/>
        <v>Non-TIF</v>
      </c>
    </row>
    <row r="473" spans="1:29" x14ac:dyDescent="0.25">
      <c r="A473">
        <v>2024</v>
      </c>
      <c r="B473">
        <v>39</v>
      </c>
      <c r="C473" t="s">
        <v>44</v>
      </c>
      <c r="D473">
        <v>2024</v>
      </c>
      <c r="E473">
        <v>39</v>
      </c>
      <c r="F473">
        <v>0</v>
      </c>
      <c r="G473" t="s">
        <v>1762</v>
      </c>
      <c r="H473">
        <v>390018</v>
      </c>
      <c r="I473" t="s">
        <v>26</v>
      </c>
      <c r="J473" t="s">
        <v>26</v>
      </c>
      <c r="K473" t="s">
        <v>34</v>
      </c>
      <c r="L473" t="s">
        <v>406</v>
      </c>
      <c r="M473">
        <v>17001</v>
      </c>
      <c r="N473">
        <v>0</v>
      </c>
      <c r="O473">
        <v>4030520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18291911</v>
      </c>
      <c r="W473">
        <v>92000</v>
      </c>
      <c r="X473">
        <v>162500</v>
      </c>
      <c r="Y473">
        <v>18037411</v>
      </c>
      <c r="Z473">
        <v>0</v>
      </c>
      <c r="AA473">
        <v>14244389</v>
      </c>
      <c r="AB473" s="3" t="str">
        <f t="shared" si="14"/>
        <v>0018</v>
      </c>
      <c r="AC473" s="4" t="str">
        <f t="shared" si="15"/>
        <v>Non-TIF</v>
      </c>
    </row>
    <row r="474" spans="1:29" x14ac:dyDescent="0.25">
      <c r="A474">
        <v>2024</v>
      </c>
      <c r="B474">
        <v>39</v>
      </c>
      <c r="C474" t="s">
        <v>23</v>
      </c>
      <c r="D474">
        <v>2024</v>
      </c>
      <c r="E474">
        <v>39</v>
      </c>
      <c r="F474">
        <v>5</v>
      </c>
      <c r="G474">
        <v>121</v>
      </c>
      <c r="H474" t="s">
        <v>446</v>
      </c>
      <c r="I474" t="s">
        <v>25</v>
      </c>
      <c r="J474" t="s">
        <v>26</v>
      </c>
      <c r="K474" t="s">
        <v>447</v>
      </c>
      <c r="L474" t="s">
        <v>406</v>
      </c>
      <c r="M474">
        <v>185056</v>
      </c>
      <c r="N474">
        <v>3180</v>
      </c>
      <c r="O474">
        <v>6711274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170151419</v>
      </c>
      <c r="W474">
        <v>0</v>
      </c>
      <c r="X474">
        <v>0</v>
      </c>
      <c r="Y474">
        <v>170151419</v>
      </c>
      <c r="Z474">
        <v>0</v>
      </c>
      <c r="AA474">
        <v>163251909</v>
      </c>
      <c r="AB474" s="3" t="str">
        <f t="shared" si="14"/>
        <v>5121</v>
      </c>
      <c r="AC474" s="4" t="str">
        <f t="shared" si="15"/>
        <v>TIF</v>
      </c>
    </row>
    <row r="475" spans="1:29" x14ac:dyDescent="0.25">
      <c r="A475">
        <v>2024</v>
      </c>
      <c r="B475">
        <v>39</v>
      </c>
      <c r="C475" t="s">
        <v>31</v>
      </c>
      <c r="D475">
        <v>2024</v>
      </c>
      <c r="E475">
        <v>39</v>
      </c>
      <c r="F475">
        <v>0</v>
      </c>
      <c r="G475">
        <v>414</v>
      </c>
      <c r="H475" t="s">
        <v>1770</v>
      </c>
      <c r="I475" t="s">
        <v>26</v>
      </c>
      <c r="J475" t="s">
        <v>26</v>
      </c>
      <c r="K475" t="s">
        <v>93</v>
      </c>
      <c r="L475" t="s">
        <v>406</v>
      </c>
      <c r="M475">
        <v>3831900</v>
      </c>
      <c r="N475">
        <v>162100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4615300</v>
      </c>
      <c r="W475">
        <v>0</v>
      </c>
      <c r="X475">
        <v>0</v>
      </c>
      <c r="Y475">
        <v>4615300</v>
      </c>
      <c r="Z475">
        <v>142366</v>
      </c>
      <c r="AA475">
        <v>621300</v>
      </c>
      <c r="AB475" s="3" t="str">
        <f t="shared" si="14"/>
        <v>0414</v>
      </c>
      <c r="AC475" s="4" t="str">
        <f t="shared" si="15"/>
        <v>Non-TIF</v>
      </c>
    </row>
    <row r="476" spans="1:29" x14ac:dyDescent="0.25">
      <c r="A476">
        <v>2024</v>
      </c>
      <c r="B476">
        <v>40</v>
      </c>
      <c r="C476" t="s">
        <v>44</v>
      </c>
      <c r="D476">
        <v>2024</v>
      </c>
      <c r="E476">
        <v>40</v>
      </c>
      <c r="F476">
        <v>6</v>
      </c>
      <c r="G476" t="s">
        <v>1798</v>
      </c>
      <c r="H476">
        <v>406095</v>
      </c>
      <c r="I476" t="s">
        <v>26</v>
      </c>
      <c r="J476" t="s">
        <v>26</v>
      </c>
      <c r="K476" t="s">
        <v>138</v>
      </c>
      <c r="L476" t="s">
        <v>448</v>
      </c>
      <c r="M476">
        <v>1393410</v>
      </c>
      <c r="N476">
        <v>86820</v>
      </c>
      <c r="O476">
        <v>20897589</v>
      </c>
      <c r="P476">
        <v>21301810</v>
      </c>
      <c r="Q476">
        <v>0</v>
      </c>
      <c r="R476">
        <v>0</v>
      </c>
      <c r="S476">
        <v>0</v>
      </c>
      <c r="T476">
        <v>0</v>
      </c>
      <c r="U476">
        <v>200</v>
      </c>
      <c r="V476">
        <v>65991104</v>
      </c>
      <c r="W476">
        <v>64000</v>
      </c>
      <c r="X476">
        <v>71500</v>
      </c>
      <c r="Y476">
        <v>65855604</v>
      </c>
      <c r="Z476">
        <v>0</v>
      </c>
      <c r="AA476">
        <v>22311275</v>
      </c>
      <c r="AB476" s="3" t="str">
        <f t="shared" si="14"/>
        <v>6095</v>
      </c>
      <c r="AC476" s="4" t="str">
        <f t="shared" si="15"/>
        <v>Non-TIF</v>
      </c>
    </row>
    <row r="477" spans="1:29" x14ac:dyDescent="0.25">
      <c r="A477">
        <v>2024</v>
      </c>
      <c r="B477">
        <v>40</v>
      </c>
      <c r="C477" t="s">
        <v>23</v>
      </c>
      <c r="D477">
        <v>2024</v>
      </c>
      <c r="E477">
        <v>40</v>
      </c>
      <c r="F477">
        <v>6</v>
      </c>
      <c r="G477">
        <v>246</v>
      </c>
      <c r="H477" t="s">
        <v>645</v>
      </c>
      <c r="I477" t="s">
        <v>25</v>
      </c>
      <c r="J477" t="s">
        <v>26</v>
      </c>
      <c r="K477" t="s">
        <v>646</v>
      </c>
      <c r="L477" t="s">
        <v>448</v>
      </c>
      <c r="M477">
        <v>0</v>
      </c>
      <c r="N477">
        <v>0</v>
      </c>
      <c r="O477">
        <v>751708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1352197</v>
      </c>
      <c r="W477">
        <v>0</v>
      </c>
      <c r="X477">
        <v>0</v>
      </c>
      <c r="Y477">
        <v>1352197</v>
      </c>
      <c r="Z477">
        <v>0</v>
      </c>
      <c r="AA477">
        <v>600489</v>
      </c>
      <c r="AB477" s="3" t="str">
        <f t="shared" si="14"/>
        <v>6246</v>
      </c>
      <c r="AC477" s="4" t="str">
        <f t="shared" si="15"/>
        <v>TIF</v>
      </c>
    </row>
    <row r="478" spans="1:29" x14ac:dyDescent="0.25">
      <c r="A478">
        <v>2024</v>
      </c>
      <c r="B478">
        <v>40</v>
      </c>
      <c r="C478" t="s">
        <v>31</v>
      </c>
      <c r="D478">
        <v>2024</v>
      </c>
      <c r="E478">
        <v>40</v>
      </c>
      <c r="F478">
        <v>4</v>
      </c>
      <c r="G478">
        <v>775</v>
      </c>
      <c r="H478">
        <v>404775</v>
      </c>
      <c r="I478" t="s">
        <v>26</v>
      </c>
      <c r="J478" t="s">
        <v>26</v>
      </c>
      <c r="K478" t="s">
        <v>449</v>
      </c>
      <c r="L478" t="s">
        <v>448</v>
      </c>
      <c r="M478">
        <v>171437050</v>
      </c>
      <c r="N478">
        <v>5408150</v>
      </c>
      <c r="O478">
        <v>27974506</v>
      </c>
      <c r="P478">
        <v>44134980</v>
      </c>
      <c r="Q478">
        <v>0</v>
      </c>
      <c r="R478">
        <v>0</v>
      </c>
      <c r="S478">
        <v>9991685</v>
      </c>
      <c r="T478">
        <v>156891</v>
      </c>
      <c r="U478">
        <v>0</v>
      </c>
      <c r="V478">
        <v>331436786</v>
      </c>
      <c r="W478">
        <v>224000</v>
      </c>
      <c r="X478">
        <v>331500</v>
      </c>
      <c r="Y478">
        <v>330881286</v>
      </c>
      <c r="Z478">
        <v>12563730</v>
      </c>
      <c r="AA478">
        <v>72333524</v>
      </c>
      <c r="AB478" s="3" t="str">
        <f t="shared" si="14"/>
        <v>4775</v>
      </c>
      <c r="AC478" s="4" t="str">
        <f t="shared" si="15"/>
        <v>Non-TIF</v>
      </c>
    </row>
    <row r="479" spans="1:29" x14ac:dyDescent="0.25">
      <c r="A479">
        <v>2024</v>
      </c>
      <c r="B479">
        <v>40</v>
      </c>
      <c r="C479" t="s">
        <v>31</v>
      </c>
      <c r="D479">
        <v>2024</v>
      </c>
      <c r="E479">
        <v>40</v>
      </c>
      <c r="F479">
        <v>6</v>
      </c>
      <c r="G479">
        <v>246</v>
      </c>
      <c r="H479">
        <v>406246</v>
      </c>
      <c r="I479" t="s">
        <v>26</v>
      </c>
      <c r="J479" t="s">
        <v>26</v>
      </c>
      <c r="K479" t="s">
        <v>139</v>
      </c>
      <c r="L479" t="s">
        <v>448</v>
      </c>
      <c r="M479">
        <v>46953810</v>
      </c>
      <c r="N479">
        <v>1400610</v>
      </c>
      <c r="O479">
        <v>534411</v>
      </c>
      <c r="P479">
        <v>76300</v>
      </c>
      <c r="Q479">
        <v>0</v>
      </c>
      <c r="R479">
        <v>0</v>
      </c>
      <c r="S479">
        <v>981087</v>
      </c>
      <c r="T479">
        <v>0</v>
      </c>
      <c r="U479">
        <v>14390</v>
      </c>
      <c r="V479">
        <v>106967337</v>
      </c>
      <c r="W479">
        <v>132000</v>
      </c>
      <c r="X479">
        <v>198250</v>
      </c>
      <c r="Y479">
        <v>106637087</v>
      </c>
      <c r="Z479">
        <v>3420649</v>
      </c>
      <c r="AA479">
        <v>57006729</v>
      </c>
      <c r="AB479" s="3" t="str">
        <f t="shared" si="14"/>
        <v>6246</v>
      </c>
      <c r="AC479" s="4" t="str">
        <f t="shared" si="15"/>
        <v>Non-TIF</v>
      </c>
    </row>
    <row r="480" spans="1:29" x14ac:dyDescent="0.25">
      <c r="A480">
        <v>2024</v>
      </c>
      <c r="B480">
        <v>41</v>
      </c>
      <c r="C480" t="s">
        <v>44</v>
      </c>
      <c r="D480">
        <v>2024</v>
      </c>
      <c r="E480">
        <v>41</v>
      </c>
      <c r="F480">
        <v>2</v>
      </c>
      <c r="G480">
        <v>295</v>
      </c>
      <c r="H480">
        <v>952295</v>
      </c>
      <c r="I480" t="s">
        <v>26</v>
      </c>
      <c r="J480" t="s">
        <v>26</v>
      </c>
      <c r="K480" t="s">
        <v>314</v>
      </c>
      <c r="L480" t="s">
        <v>408</v>
      </c>
      <c r="M480">
        <v>0</v>
      </c>
      <c r="N480">
        <v>0</v>
      </c>
      <c r="O480">
        <v>0</v>
      </c>
      <c r="P480">
        <v>14423389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14423389</v>
      </c>
      <c r="W480">
        <v>0</v>
      </c>
      <c r="X480">
        <v>0</v>
      </c>
      <c r="Y480">
        <v>14423389</v>
      </c>
      <c r="Z480">
        <v>0</v>
      </c>
      <c r="AA480">
        <v>0</v>
      </c>
      <c r="AB480" s="3" t="str">
        <f t="shared" si="14"/>
        <v>2295</v>
      </c>
      <c r="AC480" s="4" t="str">
        <f t="shared" si="15"/>
        <v>Non-TIF</v>
      </c>
    </row>
    <row r="481" spans="1:29" x14ac:dyDescent="0.25">
      <c r="A481">
        <v>2024</v>
      </c>
      <c r="B481">
        <v>41</v>
      </c>
      <c r="C481" t="s">
        <v>44</v>
      </c>
      <c r="D481">
        <v>2024</v>
      </c>
      <c r="E481">
        <v>41</v>
      </c>
      <c r="F481">
        <v>0</v>
      </c>
      <c r="G481">
        <v>594</v>
      </c>
      <c r="H481">
        <v>990594</v>
      </c>
      <c r="I481" t="s">
        <v>26</v>
      </c>
      <c r="J481" t="s">
        <v>26</v>
      </c>
      <c r="K481" t="s">
        <v>411</v>
      </c>
      <c r="L481" t="s">
        <v>408</v>
      </c>
      <c r="M481">
        <v>0</v>
      </c>
      <c r="N481">
        <v>0</v>
      </c>
      <c r="O481">
        <v>2385182</v>
      </c>
      <c r="P481">
        <v>853239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3436040</v>
      </c>
      <c r="W481">
        <v>4000</v>
      </c>
      <c r="X481">
        <v>0</v>
      </c>
      <c r="Y481">
        <v>3432040</v>
      </c>
      <c r="Z481">
        <v>0</v>
      </c>
      <c r="AA481">
        <v>197619</v>
      </c>
      <c r="AB481" s="3" t="str">
        <f t="shared" si="14"/>
        <v>0594</v>
      </c>
      <c r="AC481" s="4" t="str">
        <f t="shared" si="15"/>
        <v>Non-TIF</v>
      </c>
    </row>
    <row r="482" spans="1:29" x14ac:dyDescent="0.25">
      <c r="A482">
        <v>2024</v>
      </c>
      <c r="B482">
        <v>41</v>
      </c>
      <c r="C482" t="s">
        <v>31</v>
      </c>
      <c r="D482">
        <v>2024</v>
      </c>
      <c r="E482">
        <v>41</v>
      </c>
      <c r="F482">
        <v>3</v>
      </c>
      <c r="G482">
        <v>897</v>
      </c>
      <c r="H482">
        <v>553897</v>
      </c>
      <c r="I482" t="s">
        <v>26</v>
      </c>
      <c r="J482" t="s">
        <v>26</v>
      </c>
      <c r="K482" t="s">
        <v>1738</v>
      </c>
      <c r="L482" t="s">
        <v>408</v>
      </c>
      <c r="M482">
        <v>53824600</v>
      </c>
      <c r="N482">
        <v>25839860</v>
      </c>
      <c r="O482">
        <v>10154690</v>
      </c>
      <c r="P482">
        <v>0</v>
      </c>
      <c r="Q482">
        <v>0</v>
      </c>
      <c r="R482">
        <v>0</v>
      </c>
      <c r="S482">
        <v>641909</v>
      </c>
      <c r="T482">
        <v>284590</v>
      </c>
      <c r="U482">
        <v>0</v>
      </c>
      <c r="V482">
        <v>107976989</v>
      </c>
      <c r="W482">
        <v>84000</v>
      </c>
      <c r="X482">
        <v>318500</v>
      </c>
      <c r="Y482">
        <v>107574489</v>
      </c>
      <c r="Z482">
        <v>1533364</v>
      </c>
      <c r="AA482">
        <v>17231340</v>
      </c>
      <c r="AB482" s="3" t="str">
        <f t="shared" si="14"/>
        <v>3897</v>
      </c>
      <c r="AC482" s="4" t="str">
        <f t="shared" si="15"/>
        <v>Non-TIF</v>
      </c>
    </row>
    <row r="483" spans="1:29" x14ac:dyDescent="0.25">
      <c r="A483">
        <v>2024</v>
      </c>
      <c r="B483">
        <v>42</v>
      </c>
      <c r="C483" t="s">
        <v>44</v>
      </c>
      <c r="D483">
        <v>2024</v>
      </c>
      <c r="E483">
        <v>42</v>
      </c>
      <c r="F483">
        <v>0</v>
      </c>
      <c r="G483">
        <v>108</v>
      </c>
      <c r="H483">
        <v>420108</v>
      </c>
      <c r="I483" t="s">
        <v>26</v>
      </c>
      <c r="J483" t="s">
        <v>26</v>
      </c>
      <c r="K483" t="s">
        <v>388</v>
      </c>
      <c r="L483" t="s">
        <v>413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s="3" t="str">
        <f t="shared" si="14"/>
        <v>0108</v>
      </c>
      <c r="AC483" s="4" t="str">
        <f t="shared" si="15"/>
        <v>Non-TIF</v>
      </c>
    </row>
    <row r="484" spans="1:29" x14ac:dyDescent="0.25">
      <c r="A484">
        <v>2024</v>
      </c>
      <c r="B484">
        <v>42</v>
      </c>
      <c r="C484" t="s">
        <v>44</v>
      </c>
      <c r="D484">
        <v>2024</v>
      </c>
      <c r="E484">
        <v>42</v>
      </c>
      <c r="F484">
        <v>3</v>
      </c>
      <c r="G484" t="s">
        <v>1811</v>
      </c>
      <c r="H484">
        <v>423033</v>
      </c>
      <c r="I484" t="s">
        <v>26</v>
      </c>
      <c r="J484" t="s">
        <v>26</v>
      </c>
      <c r="K484" t="s">
        <v>453</v>
      </c>
      <c r="L484" t="s">
        <v>413</v>
      </c>
      <c r="M484">
        <v>0</v>
      </c>
      <c r="N484">
        <v>0</v>
      </c>
      <c r="O484">
        <v>6224103</v>
      </c>
      <c r="P484">
        <v>9519360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33797153</v>
      </c>
      <c r="W484">
        <v>132000</v>
      </c>
      <c r="X484">
        <v>234000</v>
      </c>
      <c r="Y484">
        <v>33431153</v>
      </c>
      <c r="Z484">
        <v>0</v>
      </c>
      <c r="AA484">
        <v>18053690</v>
      </c>
      <c r="AB484" s="3" t="str">
        <f t="shared" si="14"/>
        <v>3033</v>
      </c>
      <c r="AC484" s="4" t="str">
        <f t="shared" si="15"/>
        <v>Non-TIF</v>
      </c>
    </row>
    <row r="485" spans="1:29" x14ac:dyDescent="0.25">
      <c r="A485">
        <v>2024</v>
      </c>
      <c r="B485">
        <v>42</v>
      </c>
      <c r="C485" t="s">
        <v>44</v>
      </c>
      <c r="D485">
        <v>2024</v>
      </c>
      <c r="E485">
        <v>42</v>
      </c>
      <c r="F485">
        <v>3</v>
      </c>
      <c r="G485">
        <v>150</v>
      </c>
      <c r="H485">
        <v>423150</v>
      </c>
      <c r="I485" t="s">
        <v>26</v>
      </c>
      <c r="J485" t="s">
        <v>26</v>
      </c>
      <c r="K485" t="s">
        <v>390</v>
      </c>
      <c r="L485" t="s">
        <v>413</v>
      </c>
      <c r="M485">
        <v>0</v>
      </c>
      <c r="N485">
        <v>0</v>
      </c>
      <c r="O485">
        <v>26698381</v>
      </c>
      <c r="P485">
        <v>21157094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85658771</v>
      </c>
      <c r="W485">
        <v>164000</v>
      </c>
      <c r="X485">
        <v>490626</v>
      </c>
      <c r="Y485">
        <v>85004145</v>
      </c>
      <c r="Z485">
        <v>0</v>
      </c>
      <c r="AA485">
        <v>37803296</v>
      </c>
      <c r="AB485" s="3" t="str">
        <f t="shared" si="14"/>
        <v>3150</v>
      </c>
      <c r="AC485" s="4" t="str">
        <f t="shared" si="15"/>
        <v>Non-TIF</v>
      </c>
    </row>
    <row r="486" spans="1:29" x14ac:dyDescent="0.25">
      <c r="A486">
        <v>2024</v>
      </c>
      <c r="B486">
        <v>42</v>
      </c>
      <c r="C486" t="s">
        <v>23</v>
      </c>
      <c r="D486">
        <v>2024</v>
      </c>
      <c r="E486">
        <v>42</v>
      </c>
      <c r="F486">
        <v>2</v>
      </c>
      <c r="G486" t="s">
        <v>1819</v>
      </c>
      <c r="H486" t="s">
        <v>479</v>
      </c>
      <c r="I486" t="s">
        <v>25</v>
      </c>
      <c r="J486" t="s">
        <v>26</v>
      </c>
      <c r="K486" t="s">
        <v>480</v>
      </c>
      <c r="L486" t="s">
        <v>413</v>
      </c>
      <c r="M486">
        <v>0</v>
      </c>
      <c r="N486">
        <v>0</v>
      </c>
      <c r="O486">
        <v>249591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249591</v>
      </c>
      <c r="W486">
        <v>0</v>
      </c>
      <c r="X486">
        <v>0</v>
      </c>
      <c r="Y486">
        <v>249591</v>
      </c>
      <c r="Z486">
        <v>0</v>
      </c>
      <c r="AA486">
        <v>0</v>
      </c>
      <c r="AB486" s="3" t="str">
        <f t="shared" si="14"/>
        <v>2007</v>
      </c>
      <c r="AC486" s="4" t="str">
        <f t="shared" si="15"/>
        <v>TIF</v>
      </c>
    </row>
    <row r="487" spans="1:29" x14ac:dyDescent="0.25">
      <c r="A487">
        <v>2024</v>
      </c>
      <c r="B487">
        <v>42</v>
      </c>
      <c r="C487" t="s">
        <v>23</v>
      </c>
      <c r="D487">
        <v>2024</v>
      </c>
      <c r="E487">
        <v>42</v>
      </c>
      <c r="F487">
        <v>3</v>
      </c>
      <c r="G487" t="s">
        <v>1811</v>
      </c>
      <c r="H487" t="s">
        <v>679</v>
      </c>
      <c r="I487" t="s">
        <v>25</v>
      </c>
      <c r="J487" t="s">
        <v>26</v>
      </c>
      <c r="K487" t="s">
        <v>680</v>
      </c>
      <c r="L487" t="s">
        <v>413</v>
      </c>
      <c r="M487">
        <v>0</v>
      </c>
      <c r="N487">
        <v>0</v>
      </c>
      <c r="O487">
        <v>1053647</v>
      </c>
      <c r="P487">
        <v>1903970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6013837</v>
      </c>
      <c r="W487">
        <v>0</v>
      </c>
      <c r="X487">
        <v>0</v>
      </c>
      <c r="Y487">
        <v>6013837</v>
      </c>
      <c r="Z487">
        <v>0</v>
      </c>
      <c r="AA487">
        <v>3056220</v>
      </c>
      <c r="AB487" s="3" t="str">
        <f t="shared" si="14"/>
        <v>3033</v>
      </c>
      <c r="AC487" s="4" t="str">
        <f t="shared" si="15"/>
        <v>TIF</v>
      </c>
    </row>
    <row r="488" spans="1:29" x14ac:dyDescent="0.25">
      <c r="A488">
        <v>2024</v>
      </c>
      <c r="B488">
        <v>31</v>
      </c>
      <c r="C488" t="s">
        <v>31</v>
      </c>
      <c r="D488">
        <v>2024</v>
      </c>
      <c r="E488">
        <v>31</v>
      </c>
      <c r="F488">
        <v>6</v>
      </c>
      <c r="G488">
        <v>961</v>
      </c>
      <c r="H488">
        <v>316961</v>
      </c>
      <c r="I488" t="s">
        <v>26</v>
      </c>
      <c r="J488" t="s">
        <v>26</v>
      </c>
      <c r="K488" t="s">
        <v>242</v>
      </c>
      <c r="L488" t="s">
        <v>377</v>
      </c>
      <c r="M488">
        <v>391271798</v>
      </c>
      <c r="N488">
        <v>30905320</v>
      </c>
      <c r="O488">
        <v>209542021</v>
      </c>
      <c r="P488">
        <v>41362834</v>
      </c>
      <c r="Q488">
        <v>0</v>
      </c>
      <c r="R488">
        <v>0</v>
      </c>
      <c r="S488">
        <v>5606104</v>
      </c>
      <c r="T488">
        <v>12822819</v>
      </c>
      <c r="U488">
        <v>0</v>
      </c>
      <c r="V488">
        <v>2580866253</v>
      </c>
      <c r="W488">
        <v>2524000</v>
      </c>
      <c r="X488">
        <v>10101000</v>
      </c>
      <c r="Y488">
        <v>2568241253</v>
      </c>
      <c r="Z488">
        <v>168575495</v>
      </c>
      <c r="AA488">
        <v>1889355357</v>
      </c>
      <c r="AB488" s="3" t="str">
        <f t="shared" si="14"/>
        <v>6961</v>
      </c>
      <c r="AC488" s="4" t="str">
        <f t="shared" si="15"/>
        <v>Non-TIF</v>
      </c>
    </row>
    <row r="489" spans="1:29" x14ac:dyDescent="0.25">
      <c r="A489">
        <v>2024</v>
      </c>
      <c r="B489">
        <v>31</v>
      </c>
      <c r="C489" t="s">
        <v>31</v>
      </c>
      <c r="D489">
        <v>2024</v>
      </c>
      <c r="E489">
        <v>31</v>
      </c>
      <c r="F489">
        <v>4</v>
      </c>
      <c r="G489">
        <v>446</v>
      </c>
      <c r="H489">
        <v>534446</v>
      </c>
      <c r="I489" t="s">
        <v>26</v>
      </c>
      <c r="J489" t="s">
        <v>26</v>
      </c>
      <c r="K489" t="s">
        <v>330</v>
      </c>
      <c r="L489" t="s">
        <v>377</v>
      </c>
      <c r="M489">
        <v>837214</v>
      </c>
      <c r="N489">
        <v>30100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1732214</v>
      </c>
      <c r="W489">
        <v>0</v>
      </c>
      <c r="X489">
        <v>6500</v>
      </c>
      <c r="Y489">
        <v>1725714</v>
      </c>
      <c r="Z489">
        <v>13167</v>
      </c>
      <c r="AA489">
        <v>864900</v>
      </c>
      <c r="AB489" s="3" t="str">
        <f t="shared" si="14"/>
        <v>4446</v>
      </c>
      <c r="AC489" s="4" t="str">
        <f t="shared" si="15"/>
        <v>Non-TIF</v>
      </c>
    </row>
    <row r="490" spans="1:29" x14ac:dyDescent="0.25">
      <c r="A490">
        <v>2024</v>
      </c>
      <c r="B490">
        <v>32</v>
      </c>
      <c r="C490" t="s">
        <v>44</v>
      </c>
      <c r="D490">
        <v>2024</v>
      </c>
      <c r="E490">
        <v>32</v>
      </c>
      <c r="F490">
        <v>0</v>
      </c>
      <c r="G490">
        <v>333</v>
      </c>
      <c r="H490">
        <v>320333</v>
      </c>
      <c r="I490" t="s">
        <v>26</v>
      </c>
      <c r="J490" t="s">
        <v>26</v>
      </c>
      <c r="K490" t="s">
        <v>382</v>
      </c>
      <c r="L490" t="s">
        <v>379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s="3" t="str">
        <f t="shared" si="14"/>
        <v>0333</v>
      </c>
      <c r="AC490" s="4" t="str">
        <f t="shared" si="15"/>
        <v>Non-TIF</v>
      </c>
    </row>
    <row r="491" spans="1:29" x14ac:dyDescent="0.25">
      <c r="A491">
        <v>2024</v>
      </c>
      <c r="B491">
        <v>33</v>
      </c>
      <c r="C491" t="s">
        <v>44</v>
      </c>
      <c r="D491">
        <v>2024</v>
      </c>
      <c r="E491">
        <v>33</v>
      </c>
      <c r="F491">
        <v>6</v>
      </c>
      <c r="G491">
        <v>273</v>
      </c>
      <c r="H491" t="s">
        <v>1799</v>
      </c>
      <c r="I491" t="s">
        <v>26</v>
      </c>
      <c r="J491" t="s">
        <v>26</v>
      </c>
      <c r="K491" t="s">
        <v>141</v>
      </c>
      <c r="L491" t="s">
        <v>375</v>
      </c>
      <c r="M491">
        <v>49770</v>
      </c>
      <c r="N491">
        <v>0</v>
      </c>
      <c r="O491">
        <v>1775580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3340590</v>
      </c>
      <c r="W491">
        <v>4000</v>
      </c>
      <c r="X491">
        <v>26000</v>
      </c>
      <c r="Y491">
        <v>3310590</v>
      </c>
      <c r="Z491">
        <v>0</v>
      </c>
      <c r="AA491">
        <v>1515240</v>
      </c>
      <c r="AB491" s="3" t="str">
        <f t="shared" si="14"/>
        <v>6273</v>
      </c>
      <c r="AC491" s="4" t="str">
        <f t="shared" si="15"/>
        <v>Non-TIF</v>
      </c>
    </row>
    <row r="492" spans="1:29" x14ac:dyDescent="0.25">
      <c r="A492">
        <v>2024</v>
      </c>
      <c r="B492">
        <v>33</v>
      </c>
      <c r="C492" t="s">
        <v>44</v>
      </c>
      <c r="D492">
        <v>2024</v>
      </c>
      <c r="E492">
        <v>33</v>
      </c>
      <c r="F492">
        <v>4</v>
      </c>
      <c r="G492">
        <v>869</v>
      </c>
      <c r="H492">
        <v>334869</v>
      </c>
      <c r="I492" t="s">
        <v>26</v>
      </c>
      <c r="J492" t="s">
        <v>26</v>
      </c>
      <c r="K492" t="s">
        <v>70</v>
      </c>
      <c r="L492" t="s">
        <v>375</v>
      </c>
      <c r="M492">
        <v>145250</v>
      </c>
      <c r="N492">
        <v>0</v>
      </c>
      <c r="O492">
        <v>31439471</v>
      </c>
      <c r="P492">
        <v>7179923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44127148</v>
      </c>
      <c r="W492">
        <v>12000</v>
      </c>
      <c r="X492">
        <v>39000</v>
      </c>
      <c r="Y492">
        <v>44076148</v>
      </c>
      <c r="Z492">
        <v>0</v>
      </c>
      <c r="AA492">
        <v>5362504</v>
      </c>
      <c r="AB492" s="3" t="str">
        <f t="shared" si="14"/>
        <v>4869</v>
      </c>
      <c r="AC492" s="4" t="str">
        <f t="shared" si="15"/>
        <v>Non-TIF</v>
      </c>
    </row>
    <row r="493" spans="1:29" x14ac:dyDescent="0.25">
      <c r="A493">
        <v>2024</v>
      </c>
      <c r="B493">
        <v>33</v>
      </c>
      <c r="C493" t="s">
        <v>23</v>
      </c>
      <c r="D493">
        <v>2024</v>
      </c>
      <c r="E493">
        <v>33</v>
      </c>
      <c r="F493">
        <v>6</v>
      </c>
      <c r="G493">
        <v>762</v>
      </c>
      <c r="H493" t="s">
        <v>167</v>
      </c>
      <c r="I493" t="s">
        <v>25</v>
      </c>
      <c r="J493" t="s">
        <v>26</v>
      </c>
      <c r="K493" t="s">
        <v>168</v>
      </c>
      <c r="L493" t="s">
        <v>375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465197</v>
      </c>
      <c r="W493">
        <v>0</v>
      </c>
      <c r="X493">
        <v>0</v>
      </c>
      <c r="Y493">
        <v>465197</v>
      </c>
      <c r="Z493">
        <v>0</v>
      </c>
      <c r="AA493">
        <v>465197</v>
      </c>
      <c r="AB493" s="3" t="str">
        <f t="shared" si="14"/>
        <v>6762</v>
      </c>
      <c r="AC493" s="4" t="str">
        <f t="shared" si="15"/>
        <v>TIF</v>
      </c>
    </row>
    <row r="494" spans="1:29" x14ac:dyDescent="0.25">
      <c r="A494">
        <v>2024</v>
      </c>
      <c r="B494">
        <v>33</v>
      </c>
      <c r="C494" t="s">
        <v>23</v>
      </c>
      <c r="D494">
        <v>2024</v>
      </c>
      <c r="E494">
        <v>33</v>
      </c>
      <c r="F494">
        <v>6</v>
      </c>
      <c r="G494">
        <v>943</v>
      </c>
      <c r="H494" t="s">
        <v>572</v>
      </c>
      <c r="I494" t="s">
        <v>25</v>
      </c>
      <c r="J494" t="s">
        <v>26</v>
      </c>
      <c r="K494" t="s">
        <v>573</v>
      </c>
      <c r="L494" t="s">
        <v>375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3" t="str">
        <f t="shared" si="14"/>
        <v>6943</v>
      </c>
      <c r="AC494" s="4" t="str">
        <f t="shared" si="15"/>
        <v>TIF</v>
      </c>
    </row>
    <row r="495" spans="1:29" x14ac:dyDescent="0.25">
      <c r="A495">
        <v>2024</v>
      </c>
      <c r="B495">
        <v>33</v>
      </c>
      <c r="C495" t="s">
        <v>31</v>
      </c>
      <c r="D495">
        <v>2024</v>
      </c>
      <c r="E495">
        <v>33</v>
      </c>
      <c r="F495">
        <v>6</v>
      </c>
      <c r="G495">
        <v>762</v>
      </c>
      <c r="H495" t="s">
        <v>1792</v>
      </c>
      <c r="I495" t="s">
        <v>26</v>
      </c>
      <c r="J495" t="s">
        <v>26</v>
      </c>
      <c r="K495" t="s">
        <v>56</v>
      </c>
      <c r="L495" t="s">
        <v>375</v>
      </c>
      <c r="M495">
        <v>27026650</v>
      </c>
      <c r="N495">
        <v>3071980</v>
      </c>
      <c r="O495">
        <v>2815171</v>
      </c>
      <c r="P495">
        <v>9675110</v>
      </c>
      <c r="Q495">
        <v>0</v>
      </c>
      <c r="R495">
        <v>0</v>
      </c>
      <c r="S495">
        <v>872045</v>
      </c>
      <c r="T495">
        <v>0</v>
      </c>
      <c r="U495">
        <v>0</v>
      </c>
      <c r="V495">
        <v>76280235</v>
      </c>
      <c r="W495">
        <v>104000</v>
      </c>
      <c r="X495">
        <v>312000</v>
      </c>
      <c r="Y495">
        <v>75864235</v>
      </c>
      <c r="Z495">
        <v>2182222</v>
      </c>
      <c r="AA495">
        <v>32819279</v>
      </c>
      <c r="AB495" s="3" t="str">
        <f t="shared" si="14"/>
        <v>6762</v>
      </c>
      <c r="AC495" s="4" t="str">
        <f t="shared" si="15"/>
        <v>Non-TIF</v>
      </c>
    </row>
    <row r="496" spans="1:29" x14ac:dyDescent="0.25">
      <c r="A496">
        <v>2024</v>
      </c>
      <c r="B496">
        <v>33</v>
      </c>
      <c r="C496" t="s">
        <v>31</v>
      </c>
      <c r="D496">
        <v>2024</v>
      </c>
      <c r="E496">
        <v>33</v>
      </c>
      <c r="F496">
        <v>4</v>
      </c>
      <c r="G496">
        <v>774</v>
      </c>
      <c r="H496">
        <v>334774</v>
      </c>
      <c r="I496" t="s">
        <v>26</v>
      </c>
      <c r="J496" t="s">
        <v>26</v>
      </c>
      <c r="K496" t="s">
        <v>1450</v>
      </c>
      <c r="L496" t="s">
        <v>375</v>
      </c>
      <c r="M496">
        <v>247528890</v>
      </c>
      <c r="N496">
        <v>24758930</v>
      </c>
      <c r="O496">
        <v>28248397</v>
      </c>
      <c r="P496">
        <v>6131850</v>
      </c>
      <c r="Q496">
        <v>0</v>
      </c>
      <c r="R496">
        <v>0</v>
      </c>
      <c r="S496">
        <v>0</v>
      </c>
      <c r="T496">
        <v>4567445</v>
      </c>
      <c r="U496">
        <v>0</v>
      </c>
      <c r="V496">
        <v>755106238</v>
      </c>
      <c r="W496">
        <v>1212000</v>
      </c>
      <c r="X496">
        <v>4881500</v>
      </c>
      <c r="Y496">
        <v>749012738</v>
      </c>
      <c r="Z496">
        <v>52183201</v>
      </c>
      <c r="AA496">
        <v>443870726</v>
      </c>
      <c r="AB496" s="3" t="str">
        <f t="shared" si="14"/>
        <v>4774</v>
      </c>
      <c r="AC496" s="4" t="str">
        <f t="shared" si="15"/>
        <v>Non-TIF</v>
      </c>
    </row>
    <row r="497" spans="1:29" x14ac:dyDescent="0.25">
      <c r="A497">
        <v>2024</v>
      </c>
      <c r="B497">
        <v>33</v>
      </c>
      <c r="C497" t="s">
        <v>31</v>
      </c>
      <c r="D497">
        <v>2024</v>
      </c>
      <c r="E497">
        <v>33</v>
      </c>
      <c r="F497">
        <v>6</v>
      </c>
      <c r="G497">
        <v>509</v>
      </c>
      <c r="H497">
        <v>336509</v>
      </c>
      <c r="I497" t="s">
        <v>26</v>
      </c>
      <c r="J497" t="s">
        <v>26</v>
      </c>
      <c r="K497" t="s">
        <v>219</v>
      </c>
      <c r="L497" t="s">
        <v>375</v>
      </c>
      <c r="M497">
        <v>48754950</v>
      </c>
      <c r="N497">
        <v>4993810</v>
      </c>
      <c r="O497">
        <v>4826372</v>
      </c>
      <c r="P497">
        <v>435400</v>
      </c>
      <c r="Q497">
        <v>0</v>
      </c>
      <c r="R497">
        <v>0</v>
      </c>
      <c r="S497">
        <v>0</v>
      </c>
      <c r="T497">
        <v>17186</v>
      </c>
      <c r="U497">
        <v>0</v>
      </c>
      <c r="V497">
        <v>117978456</v>
      </c>
      <c r="W497">
        <v>164000</v>
      </c>
      <c r="X497">
        <v>591500</v>
      </c>
      <c r="Y497">
        <v>117222956</v>
      </c>
      <c r="Z497">
        <v>5596480</v>
      </c>
      <c r="AA497">
        <v>58950738</v>
      </c>
      <c r="AB497" s="3" t="str">
        <f t="shared" si="14"/>
        <v>6509</v>
      </c>
      <c r="AC497" s="4" t="str">
        <f t="shared" si="15"/>
        <v>Non-TIF</v>
      </c>
    </row>
    <row r="498" spans="1:29" x14ac:dyDescent="0.25">
      <c r="A498">
        <v>2024</v>
      </c>
      <c r="B498">
        <v>33</v>
      </c>
      <c r="C498" t="s">
        <v>31</v>
      </c>
      <c r="D498">
        <v>2024</v>
      </c>
      <c r="E498">
        <v>33</v>
      </c>
      <c r="F498">
        <v>6</v>
      </c>
      <c r="G498">
        <v>943</v>
      </c>
      <c r="H498">
        <v>336943</v>
      </c>
      <c r="I498" t="s">
        <v>26</v>
      </c>
      <c r="J498" t="s">
        <v>26</v>
      </c>
      <c r="K498" t="s">
        <v>437</v>
      </c>
      <c r="L498" t="s">
        <v>375</v>
      </c>
      <c r="M498">
        <v>157022050</v>
      </c>
      <c r="N498">
        <v>13080570</v>
      </c>
      <c r="O498">
        <v>4008095</v>
      </c>
      <c r="P498">
        <v>134920</v>
      </c>
      <c r="Q498">
        <v>0</v>
      </c>
      <c r="R498">
        <v>0</v>
      </c>
      <c r="S498">
        <v>0</v>
      </c>
      <c r="T498">
        <v>11003543</v>
      </c>
      <c r="U498">
        <v>0</v>
      </c>
      <c r="V498">
        <v>285973533</v>
      </c>
      <c r="W498">
        <v>304000</v>
      </c>
      <c r="X498">
        <v>910000</v>
      </c>
      <c r="Y498">
        <v>284759533</v>
      </c>
      <c r="Z498">
        <v>17580890</v>
      </c>
      <c r="AA498">
        <v>100724355</v>
      </c>
      <c r="AB498" s="3" t="str">
        <f t="shared" si="14"/>
        <v>6943</v>
      </c>
      <c r="AC498" s="4" t="str">
        <f t="shared" si="15"/>
        <v>Non-TIF</v>
      </c>
    </row>
    <row r="499" spans="1:29" x14ac:dyDescent="0.25">
      <c r="A499">
        <v>2024</v>
      </c>
      <c r="B499">
        <v>34</v>
      </c>
      <c r="C499" t="s">
        <v>31</v>
      </c>
      <c r="D499">
        <v>2024</v>
      </c>
      <c r="E499">
        <v>34</v>
      </c>
      <c r="F499">
        <v>5</v>
      </c>
      <c r="G499">
        <v>697</v>
      </c>
      <c r="H499">
        <v>345697</v>
      </c>
      <c r="I499" t="s">
        <v>26</v>
      </c>
      <c r="J499" t="s">
        <v>26</v>
      </c>
      <c r="K499" t="s">
        <v>313</v>
      </c>
      <c r="L499" t="s">
        <v>385</v>
      </c>
      <c r="M499">
        <v>182059340</v>
      </c>
      <c r="N499">
        <v>13954940</v>
      </c>
      <c r="O499">
        <v>11420460</v>
      </c>
      <c r="P499">
        <v>1215490</v>
      </c>
      <c r="Q499">
        <v>0</v>
      </c>
      <c r="R499">
        <v>0</v>
      </c>
      <c r="S499">
        <v>7625322</v>
      </c>
      <c r="T499">
        <v>1499399</v>
      </c>
      <c r="U499">
        <v>0</v>
      </c>
      <c r="V499">
        <v>391191856</v>
      </c>
      <c r="W499">
        <v>512000</v>
      </c>
      <c r="X499">
        <v>1540389</v>
      </c>
      <c r="Y499">
        <v>389139467</v>
      </c>
      <c r="Z499">
        <v>19320271</v>
      </c>
      <c r="AA499">
        <v>173416905</v>
      </c>
      <c r="AB499" s="3" t="str">
        <f t="shared" si="14"/>
        <v>5697</v>
      </c>
      <c r="AC499" s="4" t="str">
        <f t="shared" si="15"/>
        <v>Non-TIF</v>
      </c>
    </row>
    <row r="500" spans="1:29" x14ac:dyDescent="0.25">
      <c r="A500">
        <v>2024</v>
      </c>
      <c r="B500">
        <v>35</v>
      </c>
      <c r="C500" t="s">
        <v>44</v>
      </c>
      <c r="D500">
        <v>2024</v>
      </c>
      <c r="E500">
        <v>35</v>
      </c>
      <c r="F500">
        <v>3</v>
      </c>
      <c r="G500">
        <v>150</v>
      </c>
      <c r="H500">
        <v>423150</v>
      </c>
      <c r="I500" t="s">
        <v>26</v>
      </c>
      <c r="J500" t="s">
        <v>26</v>
      </c>
      <c r="K500" t="s">
        <v>390</v>
      </c>
      <c r="L500" t="s">
        <v>389</v>
      </c>
      <c r="M500">
        <v>0</v>
      </c>
      <c r="N500">
        <v>0</v>
      </c>
      <c r="O500">
        <v>0</v>
      </c>
      <c r="P500">
        <v>66640900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66640900</v>
      </c>
      <c r="W500">
        <v>0</v>
      </c>
      <c r="X500">
        <v>0</v>
      </c>
      <c r="Y500">
        <v>66640900</v>
      </c>
      <c r="Z500">
        <v>0</v>
      </c>
      <c r="AA500">
        <v>0</v>
      </c>
      <c r="AB500" s="3" t="str">
        <f t="shared" si="14"/>
        <v>3150</v>
      </c>
      <c r="AC500" s="4" t="str">
        <f t="shared" si="15"/>
        <v>Non-TIF</v>
      </c>
    </row>
    <row r="501" spans="1:29" x14ac:dyDescent="0.25">
      <c r="A501">
        <v>2024</v>
      </c>
      <c r="B501">
        <v>35</v>
      </c>
      <c r="C501" t="s">
        <v>44</v>
      </c>
      <c r="D501">
        <v>2024</v>
      </c>
      <c r="E501">
        <v>35</v>
      </c>
      <c r="F501">
        <v>0</v>
      </c>
      <c r="G501">
        <v>594</v>
      </c>
      <c r="H501">
        <v>990594</v>
      </c>
      <c r="I501" t="s">
        <v>26</v>
      </c>
      <c r="J501" t="s">
        <v>26</v>
      </c>
      <c r="K501" t="s">
        <v>411</v>
      </c>
      <c r="L501" t="s">
        <v>389</v>
      </c>
      <c r="M501">
        <v>0</v>
      </c>
      <c r="N501">
        <v>0</v>
      </c>
      <c r="O501">
        <v>23644800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23644800</v>
      </c>
      <c r="W501">
        <v>0</v>
      </c>
      <c r="X501">
        <v>0</v>
      </c>
      <c r="Y501">
        <v>23644800</v>
      </c>
      <c r="Z501">
        <v>0</v>
      </c>
      <c r="AA501">
        <v>0</v>
      </c>
      <c r="AB501" s="3" t="str">
        <f t="shared" si="14"/>
        <v>0594</v>
      </c>
      <c r="AC501" s="4" t="str">
        <f t="shared" si="15"/>
        <v>Non-TIF</v>
      </c>
    </row>
    <row r="502" spans="1:29" x14ac:dyDescent="0.25">
      <c r="A502">
        <v>2024</v>
      </c>
      <c r="B502">
        <v>35</v>
      </c>
      <c r="C502" t="s">
        <v>44</v>
      </c>
      <c r="D502">
        <v>2024</v>
      </c>
      <c r="E502">
        <v>35</v>
      </c>
      <c r="F502">
        <v>1</v>
      </c>
      <c r="G502">
        <v>854</v>
      </c>
      <c r="H502">
        <v>991854</v>
      </c>
      <c r="I502" t="s">
        <v>26</v>
      </c>
      <c r="J502" t="s">
        <v>26</v>
      </c>
      <c r="K502" t="s">
        <v>426</v>
      </c>
      <c r="L502" t="s">
        <v>389</v>
      </c>
      <c r="M502">
        <v>41400</v>
      </c>
      <c r="N502">
        <v>0</v>
      </c>
      <c r="O502">
        <v>2381900</v>
      </c>
      <c r="P502">
        <v>10536500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12959800</v>
      </c>
      <c r="W502">
        <v>0</v>
      </c>
      <c r="X502">
        <v>0</v>
      </c>
      <c r="Y502">
        <v>12959800</v>
      </c>
      <c r="Z502">
        <v>0</v>
      </c>
      <c r="AA502">
        <v>0</v>
      </c>
      <c r="AB502" s="3" t="str">
        <f t="shared" si="14"/>
        <v>1854</v>
      </c>
      <c r="AC502" s="4" t="str">
        <f t="shared" si="15"/>
        <v>Non-TIF</v>
      </c>
    </row>
    <row r="503" spans="1:29" x14ac:dyDescent="0.25">
      <c r="A503">
        <v>2024</v>
      </c>
      <c r="B503">
        <v>35</v>
      </c>
      <c r="C503" t="s">
        <v>23</v>
      </c>
      <c r="D503">
        <v>2024</v>
      </c>
      <c r="E503">
        <v>35</v>
      </c>
      <c r="F503">
        <v>2</v>
      </c>
      <c r="G503">
        <v>781</v>
      </c>
      <c r="H503" t="s">
        <v>577</v>
      </c>
      <c r="I503" t="s">
        <v>25</v>
      </c>
      <c r="J503" t="s">
        <v>26</v>
      </c>
      <c r="K503" t="s">
        <v>578</v>
      </c>
      <c r="L503" t="s">
        <v>389</v>
      </c>
      <c r="M503">
        <v>0</v>
      </c>
      <c r="N503">
        <v>0</v>
      </c>
      <c r="O503">
        <v>989005</v>
      </c>
      <c r="P503">
        <v>108341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1981398</v>
      </c>
      <c r="W503">
        <v>0</v>
      </c>
      <c r="X503">
        <v>0</v>
      </c>
      <c r="Y503">
        <v>1981398</v>
      </c>
      <c r="Z503">
        <v>0</v>
      </c>
      <c r="AA503">
        <v>884052</v>
      </c>
      <c r="AB503" s="3" t="str">
        <f t="shared" si="14"/>
        <v>2781</v>
      </c>
      <c r="AC503" s="4" t="str">
        <f t="shared" si="15"/>
        <v>TIF</v>
      </c>
    </row>
    <row r="504" spans="1:29" x14ac:dyDescent="0.25">
      <c r="A504">
        <v>2024</v>
      </c>
      <c r="B504">
        <v>35</v>
      </c>
      <c r="C504" t="s">
        <v>23</v>
      </c>
      <c r="D504">
        <v>2024</v>
      </c>
      <c r="E504">
        <v>35</v>
      </c>
      <c r="F504">
        <v>0</v>
      </c>
      <c r="G504">
        <v>108</v>
      </c>
      <c r="H504" t="s">
        <v>414</v>
      </c>
      <c r="I504" t="s">
        <v>25</v>
      </c>
      <c r="J504" t="s">
        <v>26</v>
      </c>
      <c r="K504" t="s">
        <v>415</v>
      </c>
      <c r="L504" t="s">
        <v>389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s="3" t="str">
        <f t="shared" si="14"/>
        <v>0108</v>
      </c>
      <c r="AC504" s="4" t="str">
        <f t="shared" si="15"/>
        <v>TIF</v>
      </c>
    </row>
    <row r="505" spans="1:29" x14ac:dyDescent="0.25">
      <c r="A505">
        <v>2024</v>
      </c>
      <c r="B505">
        <v>35</v>
      </c>
      <c r="C505" t="s">
        <v>31</v>
      </c>
      <c r="D505">
        <v>2024</v>
      </c>
      <c r="E505">
        <v>35</v>
      </c>
      <c r="F505">
        <v>2</v>
      </c>
      <c r="G505">
        <v>781</v>
      </c>
      <c r="H505">
        <v>352781</v>
      </c>
      <c r="I505" t="s">
        <v>26</v>
      </c>
      <c r="J505" t="s">
        <v>26</v>
      </c>
      <c r="K505" t="s">
        <v>144</v>
      </c>
      <c r="L505" t="s">
        <v>389</v>
      </c>
      <c r="M505">
        <v>165830100</v>
      </c>
      <c r="N505">
        <v>18506800</v>
      </c>
      <c r="O505">
        <v>11796043</v>
      </c>
      <c r="P505">
        <v>4908500</v>
      </c>
      <c r="Q505">
        <v>0</v>
      </c>
      <c r="R505">
        <v>0</v>
      </c>
      <c r="S505">
        <v>18177360</v>
      </c>
      <c r="T505">
        <v>7658511</v>
      </c>
      <c r="U505">
        <v>0</v>
      </c>
      <c r="V505">
        <v>456652471</v>
      </c>
      <c r="W505">
        <v>691840</v>
      </c>
      <c r="X505">
        <v>2756000</v>
      </c>
      <c r="Y505">
        <v>453204631</v>
      </c>
      <c r="Z505">
        <v>69914407</v>
      </c>
      <c r="AA505">
        <v>229775157</v>
      </c>
      <c r="AB505" s="3" t="str">
        <f t="shared" si="14"/>
        <v>2781</v>
      </c>
      <c r="AC505" s="4" t="str">
        <f t="shared" si="15"/>
        <v>Non-TIF</v>
      </c>
    </row>
    <row r="506" spans="1:29" x14ac:dyDescent="0.25">
      <c r="A506">
        <v>2024</v>
      </c>
      <c r="B506">
        <v>42</v>
      </c>
      <c r="C506" t="s">
        <v>31</v>
      </c>
      <c r="D506">
        <v>2024</v>
      </c>
      <c r="E506">
        <v>42</v>
      </c>
      <c r="F506">
        <v>2</v>
      </c>
      <c r="G506" t="s">
        <v>1819</v>
      </c>
      <c r="H506">
        <v>422007</v>
      </c>
      <c r="I506" t="s">
        <v>26</v>
      </c>
      <c r="J506" t="s">
        <v>26</v>
      </c>
      <c r="K506" t="s">
        <v>452</v>
      </c>
      <c r="L506" t="s">
        <v>413</v>
      </c>
      <c r="M506">
        <v>128321300</v>
      </c>
      <c r="N506">
        <v>8047520</v>
      </c>
      <c r="O506">
        <v>20311750</v>
      </c>
      <c r="P506">
        <v>11695630</v>
      </c>
      <c r="Q506">
        <v>0</v>
      </c>
      <c r="R506">
        <v>0</v>
      </c>
      <c r="S506">
        <v>0</v>
      </c>
      <c r="T506">
        <v>7498340</v>
      </c>
      <c r="U506">
        <v>0</v>
      </c>
      <c r="V506">
        <v>350029390</v>
      </c>
      <c r="W506">
        <v>664000</v>
      </c>
      <c r="X506">
        <v>2164500</v>
      </c>
      <c r="Y506">
        <v>347200890</v>
      </c>
      <c r="Z506">
        <v>50855817</v>
      </c>
      <c r="AA506">
        <v>174154850</v>
      </c>
      <c r="AB506" s="3" t="str">
        <f t="shared" si="14"/>
        <v>2007</v>
      </c>
      <c r="AC506" s="4" t="str">
        <f t="shared" si="15"/>
        <v>Non-TIF</v>
      </c>
    </row>
    <row r="507" spans="1:29" x14ac:dyDescent="0.25">
      <c r="A507">
        <v>2024</v>
      </c>
      <c r="B507">
        <v>42</v>
      </c>
      <c r="C507" t="s">
        <v>31</v>
      </c>
      <c r="D507">
        <v>2024</v>
      </c>
      <c r="E507">
        <v>42</v>
      </c>
      <c r="F507">
        <v>1</v>
      </c>
      <c r="G507">
        <v>359</v>
      </c>
      <c r="H507">
        <v>851359</v>
      </c>
      <c r="I507" t="s">
        <v>26</v>
      </c>
      <c r="J507" t="s">
        <v>26</v>
      </c>
      <c r="K507" t="s">
        <v>481</v>
      </c>
      <c r="L507" t="s">
        <v>413</v>
      </c>
      <c r="M507">
        <v>6632320</v>
      </c>
      <c r="N507">
        <v>100860</v>
      </c>
      <c r="O507">
        <v>0</v>
      </c>
      <c r="P507">
        <v>7853530</v>
      </c>
      <c r="Q507">
        <v>0</v>
      </c>
      <c r="R507">
        <v>0</v>
      </c>
      <c r="S507">
        <v>681310</v>
      </c>
      <c r="T507">
        <v>0</v>
      </c>
      <c r="U507">
        <v>0</v>
      </c>
      <c r="V507">
        <v>17165630</v>
      </c>
      <c r="W507">
        <v>4000</v>
      </c>
      <c r="X507">
        <v>13000</v>
      </c>
      <c r="Y507">
        <v>17148630</v>
      </c>
      <c r="Z507">
        <v>910239</v>
      </c>
      <c r="AA507">
        <v>1897610</v>
      </c>
      <c r="AB507" s="3" t="str">
        <f t="shared" si="14"/>
        <v>1359</v>
      </c>
      <c r="AC507" s="4" t="str">
        <f t="shared" si="15"/>
        <v>Non-TIF</v>
      </c>
    </row>
    <row r="508" spans="1:29" x14ac:dyDescent="0.25">
      <c r="A508">
        <v>2024</v>
      </c>
      <c r="B508">
        <v>43</v>
      </c>
      <c r="C508" t="s">
        <v>44</v>
      </c>
      <c r="D508">
        <v>2024</v>
      </c>
      <c r="E508">
        <v>43</v>
      </c>
      <c r="F508">
        <v>4</v>
      </c>
      <c r="G508">
        <v>356</v>
      </c>
      <c r="H508">
        <v>434356</v>
      </c>
      <c r="I508" t="s">
        <v>26</v>
      </c>
      <c r="J508" t="s">
        <v>26</v>
      </c>
      <c r="K508" t="s">
        <v>454</v>
      </c>
      <c r="L508" t="s">
        <v>418</v>
      </c>
      <c r="M508">
        <v>560400</v>
      </c>
      <c r="N508">
        <v>3160</v>
      </c>
      <c r="O508">
        <v>27018209</v>
      </c>
      <c r="P508">
        <v>3410040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45765788</v>
      </c>
      <c r="W508">
        <v>24000</v>
      </c>
      <c r="X508">
        <v>32500</v>
      </c>
      <c r="Y508">
        <v>45709288</v>
      </c>
      <c r="Z508">
        <v>0</v>
      </c>
      <c r="AA508">
        <v>14773979</v>
      </c>
      <c r="AB508" s="3" t="str">
        <f t="shared" si="14"/>
        <v>4356</v>
      </c>
      <c r="AC508" s="4" t="str">
        <f t="shared" si="15"/>
        <v>Non-TIF</v>
      </c>
    </row>
    <row r="509" spans="1:29" x14ac:dyDescent="0.25">
      <c r="A509">
        <v>2024</v>
      </c>
      <c r="B509">
        <v>43</v>
      </c>
      <c r="C509" t="s">
        <v>31</v>
      </c>
      <c r="D509">
        <v>2024</v>
      </c>
      <c r="E509">
        <v>43</v>
      </c>
      <c r="F509">
        <v>1</v>
      </c>
      <c r="G509">
        <v>917</v>
      </c>
      <c r="H509">
        <v>431917</v>
      </c>
      <c r="I509" t="s">
        <v>26</v>
      </c>
      <c r="J509" t="s">
        <v>26</v>
      </c>
      <c r="K509" t="s">
        <v>360</v>
      </c>
      <c r="L509" t="s">
        <v>418</v>
      </c>
      <c r="M509">
        <v>42626590</v>
      </c>
      <c r="N509">
        <v>3290070</v>
      </c>
      <c r="O509">
        <v>8378595</v>
      </c>
      <c r="P509">
        <v>0</v>
      </c>
      <c r="Q509">
        <v>0</v>
      </c>
      <c r="R509">
        <v>0</v>
      </c>
      <c r="S509">
        <v>6916322</v>
      </c>
      <c r="T509">
        <v>254628</v>
      </c>
      <c r="U509">
        <v>0</v>
      </c>
      <c r="V509">
        <v>132731120</v>
      </c>
      <c r="W509">
        <v>160000</v>
      </c>
      <c r="X509">
        <v>442000</v>
      </c>
      <c r="Y509">
        <v>132129120</v>
      </c>
      <c r="Z509">
        <v>4279751</v>
      </c>
      <c r="AA509">
        <v>71264915</v>
      </c>
      <c r="AB509" s="3" t="str">
        <f t="shared" si="14"/>
        <v>1917</v>
      </c>
      <c r="AC509" s="4" t="str">
        <f t="shared" si="15"/>
        <v>Non-TIF</v>
      </c>
    </row>
    <row r="510" spans="1:29" x14ac:dyDescent="0.25">
      <c r="A510">
        <v>2024</v>
      </c>
      <c r="B510">
        <v>43</v>
      </c>
      <c r="C510" t="s">
        <v>31</v>
      </c>
      <c r="D510">
        <v>2024</v>
      </c>
      <c r="E510">
        <v>43</v>
      </c>
      <c r="F510">
        <v>6</v>
      </c>
      <c r="G510">
        <v>969</v>
      </c>
      <c r="H510">
        <v>436969</v>
      </c>
      <c r="I510" t="s">
        <v>26</v>
      </c>
      <c r="J510" t="s">
        <v>26</v>
      </c>
      <c r="K510" t="s">
        <v>482</v>
      </c>
      <c r="L510" t="s">
        <v>418</v>
      </c>
      <c r="M510">
        <v>184289640</v>
      </c>
      <c r="N510">
        <v>6869590</v>
      </c>
      <c r="O510">
        <v>12590670</v>
      </c>
      <c r="P510">
        <v>95370</v>
      </c>
      <c r="Q510">
        <v>0</v>
      </c>
      <c r="R510">
        <v>0</v>
      </c>
      <c r="S510">
        <v>25985177</v>
      </c>
      <c r="T510">
        <v>60463</v>
      </c>
      <c r="U510">
        <v>65</v>
      </c>
      <c r="V510">
        <v>400114454</v>
      </c>
      <c r="W510">
        <v>488000</v>
      </c>
      <c r="X510">
        <v>825500</v>
      </c>
      <c r="Y510">
        <v>398800954</v>
      </c>
      <c r="Z510">
        <v>15249839</v>
      </c>
      <c r="AA510">
        <v>170223479</v>
      </c>
      <c r="AB510" s="3" t="str">
        <f t="shared" si="14"/>
        <v>6969</v>
      </c>
      <c r="AC510" s="4" t="str">
        <f t="shared" si="15"/>
        <v>Non-TIF</v>
      </c>
    </row>
    <row r="511" spans="1:29" x14ac:dyDescent="0.25">
      <c r="A511">
        <v>2024</v>
      </c>
      <c r="B511">
        <v>43</v>
      </c>
      <c r="C511" t="s">
        <v>31</v>
      </c>
      <c r="D511">
        <v>2024</v>
      </c>
      <c r="E511">
        <v>43</v>
      </c>
      <c r="F511">
        <v>6</v>
      </c>
      <c r="G511">
        <v>987</v>
      </c>
      <c r="H511">
        <v>676987</v>
      </c>
      <c r="I511" t="s">
        <v>26</v>
      </c>
      <c r="J511" t="s">
        <v>26</v>
      </c>
      <c r="K511" t="s">
        <v>513</v>
      </c>
      <c r="L511" t="s">
        <v>418</v>
      </c>
      <c r="M511">
        <v>4628790</v>
      </c>
      <c r="N511">
        <v>67830</v>
      </c>
      <c r="O511">
        <v>0</v>
      </c>
      <c r="P511">
        <v>0</v>
      </c>
      <c r="Q511">
        <v>0</v>
      </c>
      <c r="R511">
        <v>0</v>
      </c>
      <c r="S511">
        <v>1430752</v>
      </c>
      <c r="T511">
        <v>28852</v>
      </c>
      <c r="U511">
        <v>0</v>
      </c>
      <c r="V511">
        <v>9520064</v>
      </c>
      <c r="W511">
        <v>12000</v>
      </c>
      <c r="X511">
        <v>6500</v>
      </c>
      <c r="Y511">
        <v>9501564</v>
      </c>
      <c r="Z511">
        <v>161462</v>
      </c>
      <c r="AA511">
        <v>3363840</v>
      </c>
      <c r="AB511" s="3" t="str">
        <f t="shared" si="14"/>
        <v>6987</v>
      </c>
      <c r="AC511" s="4" t="str">
        <f t="shared" si="15"/>
        <v>Non-TIF</v>
      </c>
    </row>
    <row r="512" spans="1:29" x14ac:dyDescent="0.25">
      <c r="A512">
        <v>2024</v>
      </c>
      <c r="B512">
        <v>43</v>
      </c>
      <c r="C512" t="s">
        <v>31</v>
      </c>
      <c r="D512">
        <v>2024</v>
      </c>
      <c r="E512">
        <v>43</v>
      </c>
      <c r="F512">
        <v>0</v>
      </c>
      <c r="G512">
        <v>441</v>
      </c>
      <c r="H512">
        <v>780441</v>
      </c>
      <c r="I512" t="s">
        <v>26</v>
      </c>
      <c r="J512" t="s">
        <v>26</v>
      </c>
      <c r="K512" t="s">
        <v>227</v>
      </c>
      <c r="L512" t="s">
        <v>418</v>
      </c>
      <c r="M512">
        <v>11352080</v>
      </c>
      <c r="N512">
        <v>621920</v>
      </c>
      <c r="O512">
        <v>709720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272</v>
      </c>
      <c r="V512">
        <v>19617432</v>
      </c>
      <c r="W512">
        <v>24000</v>
      </c>
      <c r="X512">
        <v>6500</v>
      </c>
      <c r="Y512">
        <v>19586932</v>
      </c>
      <c r="Z512">
        <v>306844</v>
      </c>
      <c r="AA512">
        <v>6933440</v>
      </c>
      <c r="AB512" s="3" t="str">
        <f t="shared" si="14"/>
        <v>0441</v>
      </c>
      <c r="AC512" s="4" t="str">
        <f t="shared" si="15"/>
        <v>Non-TIF</v>
      </c>
    </row>
    <row r="513" spans="1:29" x14ac:dyDescent="0.25">
      <c r="A513">
        <v>2024</v>
      </c>
      <c r="B513">
        <v>43</v>
      </c>
      <c r="C513" t="s">
        <v>31</v>
      </c>
      <c r="D513">
        <v>2024</v>
      </c>
      <c r="E513">
        <v>43</v>
      </c>
      <c r="F513">
        <v>2</v>
      </c>
      <c r="G513">
        <v>826</v>
      </c>
      <c r="H513">
        <v>832826</v>
      </c>
      <c r="I513" t="s">
        <v>26</v>
      </c>
      <c r="J513" t="s">
        <v>26</v>
      </c>
      <c r="K513" t="s">
        <v>483</v>
      </c>
      <c r="L513" t="s">
        <v>418</v>
      </c>
      <c r="M513">
        <v>5644600</v>
      </c>
      <c r="N513">
        <v>186250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8495130</v>
      </c>
      <c r="W513">
        <v>20000</v>
      </c>
      <c r="X513">
        <v>26000</v>
      </c>
      <c r="Y513">
        <v>8449130</v>
      </c>
      <c r="Z513">
        <v>566448</v>
      </c>
      <c r="AA513">
        <v>2664280</v>
      </c>
      <c r="AB513" s="3" t="str">
        <f t="shared" si="14"/>
        <v>2826</v>
      </c>
      <c r="AC513" s="4" t="str">
        <f t="shared" si="15"/>
        <v>Non-TIF</v>
      </c>
    </row>
    <row r="514" spans="1:29" x14ac:dyDescent="0.25">
      <c r="A514">
        <v>2024</v>
      </c>
      <c r="B514">
        <v>44</v>
      </c>
      <c r="C514" t="s">
        <v>44</v>
      </c>
      <c r="D514">
        <v>2024</v>
      </c>
      <c r="E514">
        <v>44</v>
      </c>
      <c r="F514">
        <v>4</v>
      </c>
      <c r="G514">
        <v>689</v>
      </c>
      <c r="H514">
        <v>444689</v>
      </c>
      <c r="I514" t="s">
        <v>26</v>
      </c>
      <c r="J514" t="s">
        <v>26</v>
      </c>
      <c r="K514" t="s">
        <v>333</v>
      </c>
      <c r="L514" t="s">
        <v>458</v>
      </c>
      <c r="M514">
        <v>40680</v>
      </c>
      <c r="N514">
        <v>0</v>
      </c>
      <c r="O514">
        <v>559310</v>
      </c>
      <c r="P514">
        <v>459840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1253470</v>
      </c>
      <c r="W514">
        <v>0</v>
      </c>
      <c r="X514">
        <v>6500</v>
      </c>
      <c r="Y514">
        <v>1246970</v>
      </c>
      <c r="Z514">
        <v>0</v>
      </c>
      <c r="AA514">
        <v>193640</v>
      </c>
      <c r="AB514" s="3" t="str">
        <f t="shared" si="14"/>
        <v>4689</v>
      </c>
      <c r="AC514" s="4" t="str">
        <f t="shared" si="15"/>
        <v>Non-TIF</v>
      </c>
    </row>
    <row r="515" spans="1:29" x14ac:dyDescent="0.25">
      <c r="A515">
        <v>2024</v>
      </c>
      <c r="B515">
        <v>44</v>
      </c>
      <c r="C515" t="s">
        <v>23</v>
      </c>
      <c r="D515">
        <v>2024</v>
      </c>
      <c r="E515">
        <v>44</v>
      </c>
      <c r="F515">
        <v>7</v>
      </c>
      <c r="G515" t="s">
        <v>1816</v>
      </c>
      <c r="H515" t="s">
        <v>484</v>
      </c>
      <c r="I515" t="s">
        <v>25</v>
      </c>
      <c r="J515" t="s">
        <v>26</v>
      </c>
      <c r="K515" t="s">
        <v>485</v>
      </c>
      <c r="L515" t="s">
        <v>458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2415266</v>
      </c>
      <c r="W515">
        <v>0</v>
      </c>
      <c r="X515">
        <v>0</v>
      </c>
      <c r="Y515">
        <v>2415266</v>
      </c>
      <c r="Z515">
        <v>0</v>
      </c>
      <c r="AA515">
        <v>2415266</v>
      </c>
      <c r="AB515" s="3" t="str">
        <f t="shared" ref="AB515:AB578" si="16">CONCATENATE(F515,TEXT(G515,"000"))</f>
        <v>7047</v>
      </c>
      <c r="AC515" s="4" t="str">
        <f t="shared" ref="AC515:AC578" si="17">IF(C515="I","TIF","Non-TIF")</f>
        <v>TIF</v>
      </c>
    </row>
    <row r="516" spans="1:29" x14ac:dyDescent="0.25">
      <c r="A516">
        <v>2024</v>
      </c>
      <c r="B516">
        <v>44</v>
      </c>
      <c r="C516" t="s">
        <v>31</v>
      </c>
      <c r="D516">
        <v>2024</v>
      </c>
      <c r="E516">
        <v>44</v>
      </c>
      <c r="F516">
        <v>7</v>
      </c>
      <c r="G516" t="s">
        <v>1816</v>
      </c>
      <c r="H516">
        <v>447047</v>
      </c>
      <c r="I516" t="s">
        <v>26</v>
      </c>
      <c r="J516" t="s">
        <v>26</v>
      </c>
      <c r="K516" t="s">
        <v>304</v>
      </c>
      <c r="L516" t="s">
        <v>458</v>
      </c>
      <c r="M516">
        <v>53069510</v>
      </c>
      <c r="N516">
        <v>2155700</v>
      </c>
      <c r="O516">
        <v>2112079</v>
      </c>
      <c r="P516">
        <v>121270</v>
      </c>
      <c r="Q516">
        <v>0</v>
      </c>
      <c r="R516">
        <v>0</v>
      </c>
      <c r="S516">
        <v>0</v>
      </c>
      <c r="T516">
        <v>517642</v>
      </c>
      <c r="U516">
        <v>0</v>
      </c>
      <c r="V516">
        <v>89788282</v>
      </c>
      <c r="W516">
        <v>96000</v>
      </c>
      <c r="X516">
        <v>143000</v>
      </c>
      <c r="Y516">
        <v>89549282</v>
      </c>
      <c r="Z516">
        <v>8407125</v>
      </c>
      <c r="AA516">
        <v>31812081</v>
      </c>
      <c r="AB516" s="3" t="str">
        <f t="shared" si="16"/>
        <v>7047</v>
      </c>
      <c r="AC516" s="4" t="str">
        <f t="shared" si="17"/>
        <v>Non-TIF</v>
      </c>
    </row>
    <row r="517" spans="1:29" x14ac:dyDescent="0.25">
      <c r="A517">
        <v>2024</v>
      </c>
      <c r="B517">
        <v>44</v>
      </c>
      <c r="C517" t="s">
        <v>31</v>
      </c>
      <c r="D517">
        <v>2024</v>
      </c>
      <c r="E517">
        <v>44</v>
      </c>
      <c r="F517">
        <v>2</v>
      </c>
      <c r="G517">
        <v>322</v>
      </c>
      <c r="H517">
        <v>562322</v>
      </c>
      <c r="I517" t="s">
        <v>26</v>
      </c>
      <c r="J517" t="s">
        <v>26</v>
      </c>
      <c r="K517" t="s">
        <v>305</v>
      </c>
      <c r="L517" t="s">
        <v>458</v>
      </c>
      <c r="M517">
        <v>106940</v>
      </c>
      <c r="N517">
        <v>4170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219600</v>
      </c>
      <c r="W517">
        <v>0</v>
      </c>
      <c r="X517">
        <v>3250</v>
      </c>
      <c r="Y517">
        <v>216350</v>
      </c>
      <c r="Z517">
        <v>0</v>
      </c>
      <c r="AA517">
        <v>108490</v>
      </c>
      <c r="AB517" s="3" t="str">
        <f t="shared" si="16"/>
        <v>2322</v>
      </c>
      <c r="AC517" s="4" t="str">
        <f t="shared" si="17"/>
        <v>Non-TIF</v>
      </c>
    </row>
    <row r="518" spans="1:29" x14ac:dyDescent="0.25">
      <c r="A518">
        <v>2024</v>
      </c>
      <c r="B518">
        <v>45</v>
      </c>
      <c r="C518" t="s">
        <v>23</v>
      </c>
      <c r="D518">
        <v>2024</v>
      </c>
      <c r="E518">
        <v>45</v>
      </c>
      <c r="F518">
        <v>6</v>
      </c>
      <c r="G518">
        <v>509</v>
      </c>
      <c r="H518" t="s">
        <v>487</v>
      </c>
      <c r="I518" t="s">
        <v>25</v>
      </c>
      <c r="J518" t="s">
        <v>26</v>
      </c>
      <c r="K518" t="s">
        <v>488</v>
      </c>
      <c r="L518" t="s">
        <v>460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s="3" t="str">
        <f t="shared" si="16"/>
        <v>6509</v>
      </c>
      <c r="AC518" s="4" t="str">
        <f t="shared" si="17"/>
        <v>TIF</v>
      </c>
    </row>
    <row r="519" spans="1:29" x14ac:dyDescent="0.25">
      <c r="A519">
        <v>2024</v>
      </c>
      <c r="B519">
        <v>45</v>
      </c>
      <c r="C519" t="s">
        <v>23</v>
      </c>
      <c r="D519">
        <v>2024</v>
      </c>
      <c r="E519">
        <v>45</v>
      </c>
      <c r="F519">
        <v>5</v>
      </c>
      <c r="G519">
        <v>508</v>
      </c>
      <c r="H519" t="s">
        <v>489</v>
      </c>
      <c r="I519" t="s">
        <v>25</v>
      </c>
      <c r="J519" t="s">
        <v>26</v>
      </c>
      <c r="K519" t="s">
        <v>490</v>
      </c>
      <c r="L519" t="s">
        <v>460</v>
      </c>
      <c r="M519">
        <v>0</v>
      </c>
      <c r="N519">
        <v>0</v>
      </c>
      <c r="O519">
        <v>983187</v>
      </c>
      <c r="P519">
        <v>71779304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72762491</v>
      </c>
      <c r="W519">
        <v>0</v>
      </c>
      <c r="X519">
        <v>0</v>
      </c>
      <c r="Y519">
        <v>72762491</v>
      </c>
      <c r="Z519">
        <v>0</v>
      </c>
      <c r="AA519">
        <v>0</v>
      </c>
      <c r="AB519" s="3" t="str">
        <f t="shared" si="16"/>
        <v>5508</v>
      </c>
      <c r="AC519" s="4" t="str">
        <f t="shared" si="17"/>
        <v>TIF</v>
      </c>
    </row>
    <row r="520" spans="1:29" x14ac:dyDescent="0.25">
      <c r="A520">
        <v>2024</v>
      </c>
      <c r="B520">
        <v>45</v>
      </c>
      <c r="C520" t="s">
        <v>31</v>
      </c>
      <c r="D520">
        <v>2024</v>
      </c>
      <c r="E520">
        <v>45</v>
      </c>
      <c r="F520">
        <v>6</v>
      </c>
      <c r="G520">
        <v>509</v>
      </c>
      <c r="H520">
        <v>336509</v>
      </c>
      <c r="I520" t="s">
        <v>26</v>
      </c>
      <c r="J520" t="s">
        <v>26</v>
      </c>
      <c r="K520" t="s">
        <v>219</v>
      </c>
      <c r="L520" t="s">
        <v>460</v>
      </c>
      <c r="M520">
        <v>1127390</v>
      </c>
      <c r="N520">
        <v>12890</v>
      </c>
      <c r="O520">
        <v>3380900</v>
      </c>
      <c r="P520">
        <v>0</v>
      </c>
      <c r="Q520">
        <v>0</v>
      </c>
      <c r="R520">
        <v>0</v>
      </c>
      <c r="S520">
        <v>0</v>
      </c>
      <c r="T520">
        <v>143545</v>
      </c>
      <c r="U520">
        <v>0</v>
      </c>
      <c r="V520">
        <v>18127875</v>
      </c>
      <c r="W520">
        <v>40000</v>
      </c>
      <c r="X520">
        <v>136500</v>
      </c>
      <c r="Y520">
        <v>17951375</v>
      </c>
      <c r="Z520">
        <v>5077570</v>
      </c>
      <c r="AA520">
        <v>13463150</v>
      </c>
      <c r="AB520" s="3" t="str">
        <f t="shared" si="16"/>
        <v>6509</v>
      </c>
      <c r="AC520" s="4" t="str">
        <f t="shared" si="17"/>
        <v>Non-TIF</v>
      </c>
    </row>
    <row r="521" spans="1:29" x14ac:dyDescent="0.25">
      <c r="A521">
        <v>2024</v>
      </c>
      <c r="B521">
        <v>46</v>
      </c>
      <c r="C521" t="s">
        <v>31</v>
      </c>
      <c r="D521">
        <v>2024</v>
      </c>
      <c r="E521">
        <v>46</v>
      </c>
      <c r="F521">
        <v>3</v>
      </c>
      <c r="G521" t="s">
        <v>1820</v>
      </c>
      <c r="H521">
        <v>463060</v>
      </c>
      <c r="I521" t="s">
        <v>26</v>
      </c>
      <c r="J521" t="s">
        <v>26</v>
      </c>
      <c r="K521" t="s">
        <v>492</v>
      </c>
      <c r="L521" t="s">
        <v>464</v>
      </c>
      <c r="M521">
        <v>252150370</v>
      </c>
      <c r="N521">
        <v>12548130</v>
      </c>
      <c r="O521">
        <v>47236086</v>
      </c>
      <c r="P521">
        <v>13308510</v>
      </c>
      <c r="Q521">
        <v>0</v>
      </c>
      <c r="R521">
        <v>0</v>
      </c>
      <c r="S521">
        <v>17509675</v>
      </c>
      <c r="T521">
        <v>746022</v>
      </c>
      <c r="U521">
        <v>146492</v>
      </c>
      <c r="V521">
        <v>818138328</v>
      </c>
      <c r="W521">
        <v>1158864</v>
      </c>
      <c r="X521">
        <v>2063750</v>
      </c>
      <c r="Y521">
        <v>814915714</v>
      </c>
      <c r="Z521">
        <v>79744449</v>
      </c>
      <c r="AA521">
        <v>474493043</v>
      </c>
      <c r="AB521" s="3" t="str">
        <f t="shared" si="16"/>
        <v>3060</v>
      </c>
      <c r="AC521" s="4" t="str">
        <f t="shared" si="17"/>
        <v>Non-TIF</v>
      </c>
    </row>
    <row r="522" spans="1:29" x14ac:dyDescent="0.25">
      <c r="A522">
        <v>2024</v>
      </c>
      <c r="B522">
        <v>46</v>
      </c>
      <c r="C522" t="s">
        <v>31</v>
      </c>
      <c r="D522">
        <v>2024</v>
      </c>
      <c r="E522">
        <v>46</v>
      </c>
      <c r="F522">
        <v>3</v>
      </c>
      <c r="G522">
        <v>897</v>
      </c>
      <c r="H522">
        <v>553897</v>
      </c>
      <c r="I522" t="s">
        <v>26</v>
      </c>
      <c r="J522" t="s">
        <v>26</v>
      </c>
      <c r="K522" t="s">
        <v>1738</v>
      </c>
      <c r="L522" t="s">
        <v>464</v>
      </c>
      <c r="M522">
        <v>25038010</v>
      </c>
      <c r="N522">
        <v>2272280</v>
      </c>
      <c r="O522">
        <v>6681900</v>
      </c>
      <c r="P522">
        <v>0</v>
      </c>
      <c r="Q522">
        <v>0</v>
      </c>
      <c r="R522">
        <v>0</v>
      </c>
      <c r="S522">
        <v>4551154</v>
      </c>
      <c r="T522">
        <v>0</v>
      </c>
      <c r="U522">
        <v>0</v>
      </c>
      <c r="V522">
        <v>44871144</v>
      </c>
      <c r="W522">
        <v>20000</v>
      </c>
      <c r="X522">
        <v>22750</v>
      </c>
      <c r="Y522">
        <v>44828394</v>
      </c>
      <c r="Z522">
        <v>9690979</v>
      </c>
      <c r="AA522">
        <v>6327800</v>
      </c>
      <c r="AB522" s="3" t="str">
        <f t="shared" si="16"/>
        <v>3897</v>
      </c>
      <c r="AC522" s="4" t="str">
        <f t="shared" si="17"/>
        <v>Non-TIF</v>
      </c>
    </row>
    <row r="523" spans="1:29" x14ac:dyDescent="0.25">
      <c r="A523">
        <v>2024</v>
      </c>
      <c r="B523">
        <v>47</v>
      </c>
      <c r="C523" t="s">
        <v>23</v>
      </c>
      <c r="D523">
        <v>2024</v>
      </c>
      <c r="E523">
        <v>47</v>
      </c>
      <c r="F523">
        <v>4</v>
      </c>
      <c r="G523">
        <v>860</v>
      </c>
      <c r="H523" t="s">
        <v>552</v>
      </c>
      <c r="I523" t="s">
        <v>25</v>
      </c>
      <c r="J523" t="s">
        <v>26</v>
      </c>
      <c r="K523" t="s">
        <v>553</v>
      </c>
      <c r="L523" t="s">
        <v>468</v>
      </c>
      <c r="M523">
        <v>0</v>
      </c>
      <c r="N523">
        <v>0</v>
      </c>
      <c r="O523">
        <v>6071121</v>
      </c>
      <c r="P523">
        <v>206810281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216435802</v>
      </c>
      <c r="W523">
        <v>0</v>
      </c>
      <c r="X523">
        <v>0</v>
      </c>
      <c r="Y523">
        <v>216435802</v>
      </c>
      <c r="Z523">
        <v>0</v>
      </c>
      <c r="AA523">
        <v>3554400</v>
      </c>
      <c r="AB523" s="3" t="str">
        <f t="shared" si="16"/>
        <v>4860</v>
      </c>
      <c r="AC523" s="4" t="str">
        <f t="shared" si="17"/>
        <v>TIF</v>
      </c>
    </row>
    <row r="524" spans="1:29" x14ac:dyDescent="0.25">
      <c r="A524">
        <v>2024</v>
      </c>
      <c r="B524">
        <v>34</v>
      </c>
      <c r="C524" t="s">
        <v>44</v>
      </c>
      <c r="D524">
        <v>2024</v>
      </c>
      <c r="E524">
        <v>34</v>
      </c>
      <c r="F524">
        <v>5</v>
      </c>
      <c r="G524">
        <v>697</v>
      </c>
      <c r="H524">
        <v>345697</v>
      </c>
      <c r="I524" t="s">
        <v>26</v>
      </c>
      <c r="J524" t="s">
        <v>26</v>
      </c>
      <c r="K524" t="s">
        <v>313</v>
      </c>
      <c r="L524" t="s">
        <v>385</v>
      </c>
      <c r="M524">
        <v>384510</v>
      </c>
      <c r="N524">
        <v>36040</v>
      </c>
      <c r="O524">
        <v>4146310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6356410</v>
      </c>
      <c r="W524">
        <v>32000</v>
      </c>
      <c r="X524">
        <v>58500</v>
      </c>
      <c r="Y524">
        <v>6265910</v>
      </c>
      <c r="Z524">
        <v>0</v>
      </c>
      <c r="AA524">
        <v>1789550</v>
      </c>
      <c r="AB524" s="3" t="str">
        <f t="shared" si="16"/>
        <v>5697</v>
      </c>
      <c r="AC524" s="4" t="str">
        <f t="shared" si="17"/>
        <v>Non-TIF</v>
      </c>
    </row>
    <row r="525" spans="1:29" x14ac:dyDescent="0.25">
      <c r="A525">
        <v>2024</v>
      </c>
      <c r="B525">
        <v>34</v>
      </c>
      <c r="C525" t="s">
        <v>44</v>
      </c>
      <c r="D525">
        <v>2024</v>
      </c>
      <c r="E525">
        <v>34</v>
      </c>
      <c r="F525">
        <v>4</v>
      </c>
      <c r="G525">
        <v>772</v>
      </c>
      <c r="H525">
        <v>984772</v>
      </c>
      <c r="I525" t="s">
        <v>26</v>
      </c>
      <c r="J525" t="s">
        <v>26</v>
      </c>
      <c r="K525" t="s">
        <v>315</v>
      </c>
      <c r="L525" t="s">
        <v>385</v>
      </c>
      <c r="M525">
        <v>296940</v>
      </c>
      <c r="N525">
        <v>24950</v>
      </c>
      <c r="O525">
        <v>5741455</v>
      </c>
      <c r="P525">
        <v>99420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18119120</v>
      </c>
      <c r="W525">
        <v>16000</v>
      </c>
      <c r="X525">
        <v>84500</v>
      </c>
      <c r="Y525">
        <v>18018620</v>
      </c>
      <c r="Z525">
        <v>0</v>
      </c>
      <c r="AA525">
        <v>11956355</v>
      </c>
      <c r="AB525" s="3" t="str">
        <f t="shared" si="16"/>
        <v>4772</v>
      </c>
      <c r="AC525" s="4" t="str">
        <f t="shared" si="17"/>
        <v>Non-TIF</v>
      </c>
    </row>
    <row r="526" spans="1:29" x14ac:dyDescent="0.25">
      <c r="A526">
        <v>2024</v>
      </c>
      <c r="B526">
        <v>34</v>
      </c>
      <c r="C526" t="s">
        <v>23</v>
      </c>
      <c r="D526">
        <v>2024</v>
      </c>
      <c r="E526">
        <v>34</v>
      </c>
      <c r="F526">
        <v>1</v>
      </c>
      <c r="G526">
        <v>116</v>
      </c>
      <c r="H526" t="s">
        <v>438</v>
      </c>
      <c r="I526" t="s">
        <v>25</v>
      </c>
      <c r="J526" t="s">
        <v>26</v>
      </c>
      <c r="K526" t="s">
        <v>439</v>
      </c>
      <c r="L526" t="s">
        <v>385</v>
      </c>
      <c r="M526">
        <v>496367</v>
      </c>
      <c r="N526">
        <v>3723</v>
      </c>
      <c r="O526">
        <v>12692245</v>
      </c>
      <c r="P526">
        <v>57339672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78430090</v>
      </c>
      <c r="W526">
        <v>0</v>
      </c>
      <c r="X526">
        <v>0</v>
      </c>
      <c r="Y526">
        <v>78430090</v>
      </c>
      <c r="Z526">
        <v>0</v>
      </c>
      <c r="AA526">
        <v>7898083</v>
      </c>
      <c r="AB526" s="3" t="str">
        <f t="shared" si="16"/>
        <v>1116</v>
      </c>
      <c r="AC526" s="4" t="str">
        <f t="shared" si="17"/>
        <v>TIF</v>
      </c>
    </row>
    <row r="527" spans="1:29" x14ac:dyDescent="0.25">
      <c r="A527">
        <v>2024</v>
      </c>
      <c r="B527">
        <v>34</v>
      </c>
      <c r="C527" t="s">
        <v>31</v>
      </c>
      <c r="D527">
        <v>2024</v>
      </c>
      <c r="E527">
        <v>34</v>
      </c>
      <c r="F527">
        <v>0</v>
      </c>
      <c r="G527">
        <v>153</v>
      </c>
      <c r="H527">
        <v>120153</v>
      </c>
      <c r="I527" t="s">
        <v>26</v>
      </c>
      <c r="J527" t="s">
        <v>26</v>
      </c>
      <c r="K527" t="s">
        <v>176</v>
      </c>
      <c r="L527" t="s">
        <v>385</v>
      </c>
      <c r="M527">
        <v>29912470</v>
      </c>
      <c r="N527">
        <v>1645940</v>
      </c>
      <c r="O527">
        <v>1219730</v>
      </c>
      <c r="P527">
        <v>9063210</v>
      </c>
      <c r="Q527">
        <v>0</v>
      </c>
      <c r="R527">
        <v>0</v>
      </c>
      <c r="S527">
        <v>486333</v>
      </c>
      <c r="T527">
        <v>103082</v>
      </c>
      <c r="U527">
        <v>0</v>
      </c>
      <c r="V527">
        <v>61565955</v>
      </c>
      <c r="W527">
        <v>20000</v>
      </c>
      <c r="X527">
        <v>123500</v>
      </c>
      <c r="Y527">
        <v>61422455</v>
      </c>
      <c r="Z527">
        <v>1536431</v>
      </c>
      <c r="AA527">
        <v>19135190</v>
      </c>
      <c r="AB527" s="3" t="str">
        <f t="shared" si="16"/>
        <v>0153</v>
      </c>
      <c r="AC527" s="4" t="str">
        <f t="shared" si="17"/>
        <v>Non-TIF</v>
      </c>
    </row>
    <row r="528" spans="1:29" x14ac:dyDescent="0.25">
      <c r="A528">
        <v>2024</v>
      </c>
      <c r="B528">
        <v>34</v>
      </c>
      <c r="C528" t="s">
        <v>31</v>
      </c>
      <c r="D528">
        <v>2024</v>
      </c>
      <c r="E528">
        <v>34</v>
      </c>
      <c r="F528">
        <v>4</v>
      </c>
      <c r="G528">
        <v>599</v>
      </c>
      <c r="H528">
        <v>194599</v>
      </c>
      <c r="I528" t="s">
        <v>26</v>
      </c>
      <c r="J528" t="s">
        <v>26</v>
      </c>
      <c r="K528" t="s">
        <v>142</v>
      </c>
      <c r="L528" t="s">
        <v>385</v>
      </c>
      <c r="M528">
        <v>34894130</v>
      </c>
      <c r="N528">
        <v>1932540</v>
      </c>
      <c r="O528">
        <v>1002040</v>
      </c>
      <c r="P528">
        <v>0</v>
      </c>
      <c r="Q528">
        <v>0</v>
      </c>
      <c r="R528">
        <v>0</v>
      </c>
      <c r="S528">
        <v>923257</v>
      </c>
      <c r="T528">
        <v>174277</v>
      </c>
      <c r="U528">
        <v>0</v>
      </c>
      <c r="V528">
        <v>74298024</v>
      </c>
      <c r="W528">
        <v>52000</v>
      </c>
      <c r="X528">
        <v>221000</v>
      </c>
      <c r="Y528">
        <v>74025024</v>
      </c>
      <c r="Z528">
        <v>1873671</v>
      </c>
      <c r="AA528">
        <v>35371780</v>
      </c>
      <c r="AB528" s="3" t="str">
        <f t="shared" si="16"/>
        <v>4599</v>
      </c>
      <c r="AC528" s="4" t="str">
        <f t="shared" si="17"/>
        <v>Non-TIF</v>
      </c>
    </row>
    <row r="529" spans="1:29" x14ac:dyDescent="0.25">
      <c r="A529">
        <v>2024</v>
      </c>
      <c r="B529">
        <v>34</v>
      </c>
      <c r="C529" t="s">
        <v>31</v>
      </c>
      <c r="D529">
        <v>2024</v>
      </c>
      <c r="E529">
        <v>34</v>
      </c>
      <c r="F529">
        <v>1</v>
      </c>
      <c r="G529">
        <v>116</v>
      </c>
      <c r="H529">
        <v>341116</v>
      </c>
      <c r="I529" t="s">
        <v>26</v>
      </c>
      <c r="J529" t="s">
        <v>26</v>
      </c>
      <c r="K529" t="s">
        <v>319</v>
      </c>
      <c r="L529" t="s">
        <v>385</v>
      </c>
      <c r="M529">
        <v>185825110</v>
      </c>
      <c r="N529">
        <v>19770180</v>
      </c>
      <c r="O529">
        <v>28918963</v>
      </c>
      <c r="P529">
        <v>29873130</v>
      </c>
      <c r="Q529">
        <v>0</v>
      </c>
      <c r="R529">
        <v>0</v>
      </c>
      <c r="S529">
        <v>9248964</v>
      </c>
      <c r="T529">
        <v>5402818</v>
      </c>
      <c r="U529">
        <v>0</v>
      </c>
      <c r="V529">
        <v>867955122</v>
      </c>
      <c r="W529">
        <v>1752000</v>
      </c>
      <c r="X529">
        <v>6233500</v>
      </c>
      <c r="Y529">
        <v>859969622</v>
      </c>
      <c r="Z529">
        <v>55202707</v>
      </c>
      <c r="AA529">
        <v>588915957</v>
      </c>
      <c r="AB529" s="3" t="str">
        <f t="shared" si="16"/>
        <v>1116</v>
      </c>
      <c r="AC529" s="4" t="str">
        <f t="shared" si="17"/>
        <v>Non-TIF</v>
      </c>
    </row>
    <row r="530" spans="1:29" x14ac:dyDescent="0.25">
      <c r="A530">
        <v>2024</v>
      </c>
      <c r="B530">
        <v>35</v>
      </c>
      <c r="C530" t="s">
        <v>44</v>
      </c>
      <c r="D530">
        <v>2024</v>
      </c>
      <c r="E530">
        <v>35</v>
      </c>
      <c r="F530">
        <v>0</v>
      </c>
      <c r="G530">
        <v>916</v>
      </c>
      <c r="H530">
        <v>350916</v>
      </c>
      <c r="I530" t="s">
        <v>26</v>
      </c>
      <c r="J530" t="s">
        <v>26</v>
      </c>
      <c r="K530" t="s">
        <v>419</v>
      </c>
      <c r="L530" t="s">
        <v>389</v>
      </c>
      <c r="M530">
        <v>60700</v>
      </c>
      <c r="N530">
        <v>0</v>
      </c>
      <c r="O530">
        <v>1178400</v>
      </c>
      <c r="P530">
        <v>234300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1473400</v>
      </c>
      <c r="W530">
        <v>0</v>
      </c>
      <c r="X530">
        <v>0</v>
      </c>
      <c r="Y530">
        <v>1473400</v>
      </c>
      <c r="Z530">
        <v>0</v>
      </c>
      <c r="AA530">
        <v>0</v>
      </c>
      <c r="AB530" s="3" t="str">
        <f t="shared" si="16"/>
        <v>0916</v>
      </c>
      <c r="AC530" s="4" t="str">
        <f t="shared" si="17"/>
        <v>Non-TIF</v>
      </c>
    </row>
    <row r="531" spans="1:29" x14ac:dyDescent="0.25">
      <c r="A531">
        <v>2024</v>
      </c>
      <c r="B531">
        <v>35</v>
      </c>
      <c r="C531" t="s">
        <v>44</v>
      </c>
      <c r="D531">
        <v>2024</v>
      </c>
      <c r="E531">
        <v>35</v>
      </c>
      <c r="F531">
        <v>5</v>
      </c>
      <c r="G531">
        <v>922</v>
      </c>
      <c r="H531">
        <v>355922</v>
      </c>
      <c r="I531" t="s">
        <v>26</v>
      </c>
      <c r="J531" t="s">
        <v>26</v>
      </c>
      <c r="K531" t="s">
        <v>163</v>
      </c>
      <c r="L531" t="s">
        <v>389</v>
      </c>
      <c r="M531">
        <v>723900</v>
      </c>
      <c r="N531">
        <v>37700</v>
      </c>
      <c r="O531">
        <v>3559156</v>
      </c>
      <c r="P531">
        <v>13628500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24932443</v>
      </c>
      <c r="W531">
        <v>24000</v>
      </c>
      <c r="X531">
        <v>143000</v>
      </c>
      <c r="Y531">
        <v>24765443</v>
      </c>
      <c r="Z531">
        <v>0</v>
      </c>
      <c r="AA531">
        <v>6983187</v>
      </c>
      <c r="AB531" s="3" t="str">
        <f t="shared" si="16"/>
        <v>5922</v>
      </c>
      <c r="AC531" s="4" t="str">
        <f t="shared" si="17"/>
        <v>Non-TIF</v>
      </c>
    </row>
    <row r="532" spans="1:29" x14ac:dyDescent="0.25">
      <c r="A532">
        <v>2024</v>
      </c>
      <c r="B532">
        <v>35</v>
      </c>
      <c r="C532" t="s">
        <v>44</v>
      </c>
      <c r="D532">
        <v>2024</v>
      </c>
      <c r="E532">
        <v>35</v>
      </c>
      <c r="F532">
        <v>0</v>
      </c>
      <c r="G532">
        <v>108</v>
      </c>
      <c r="H532">
        <v>420108</v>
      </c>
      <c r="I532" t="s">
        <v>26</v>
      </c>
      <c r="J532" t="s">
        <v>26</v>
      </c>
      <c r="K532" t="s">
        <v>388</v>
      </c>
      <c r="L532" t="s">
        <v>389</v>
      </c>
      <c r="M532">
        <v>0</v>
      </c>
      <c r="N532">
        <v>0</v>
      </c>
      <c r="O532">
        <v>0</v>
      </c>
      <c r="P532">
        <v>12968000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12968000</v>
      </c>
      <c r="W532">
        <v>0</v>
      </c>
      <c r="X532">
        <v>0</v>
      </c>
      <c r="Y532">
        <v>12968000</v>
      </c>
      <c r="Z532">
        <v>0</v>
      </c>
      <c r="AA532">
        <v>0</v>
      </c>
      <c r="AB532" s="3" t="str">
        <f t="shared" si="16"/>
        <v>0108</v>
      </c>
      <c r="AC532" s="4" t="str">
        <f t="shared" si="17"/>
        <v>Non-TIF</v>
      </c>
    </row>
    <row r="533" spans="1:29" x14ac:dyDescent="0.25">
      <c r="A533">
        <v>2024</v>
      </c>
      <c r="B533">
        <v>35</v>
      </c>
      <c r="C533" t="s">
        <v>23</v>
      </c>
      <c r="D533">
        <v>2024</v>
      </c>
      <c r="E533">
        <v>35</v>
      </c>
      <c r="F533">
        <v>0</v>
      </c>
      <c r="G533" t="s">
        <v>1803</v>
      </c>
      <c r="H533" t="s">
        <v>391</v>
      </c>
      <c r="I533" t="s">
        <v>25</v>
      </c>
      <c r="J533" t="s">
        <v>26</v>
      </c>
      <c r="K533" t="s">
        <v>392</v>
      </c>
      <c r="L533" t="s">
        <v>389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s="3" t="str">
        <f t="shared" si="16"/>
        <v>0009</v>
      </c>
      <c r="AC533" s="4" t="str">
        <f t="shared" si="17"/>
        <v>TIF</v>
      </c>
    </row>
    <row r="534" spans="1:29" x14ac:dyDescent="0.25">
      <c r="A534">
        <v>2024</v>
      </c>
      <c r="B534">
        <v>35</v>
      </c>
      <c r="C534" t="s">
        <v>23</v>
      </c>
      <c r="D534">
        <v>2024</v>
      </c>
      <c r="E534">
        <v>35</v>
      </c>
      <c r="F534">
        <v>3</v>
      </c>
      <c r="G534">
        <v>150</v>
      </c>
      <c r="H534" t="s">
        <v>420</v>
      </c>
      <c r="I534" t="s">
        <v>25</v>
      </c>
      <c r="J534" t="s">
        <v>26</v>
      </c>
      <c r="K534" t="s">
        <v>421</v>
      </c>
      <c r="L534" t="s">
        <v>389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s="3" t="str">
        <f t="shared" si="16"/>
        <v>3150</v>
      </c>
      <c r="AC534" s="4" t="str">
        <f t="shared" si="17"/>
        <v>TIF</v>
      </c>
    </row>
    <row r="535" spans="1:29" x14ac:dyDescent="0.25">
      <c r="A535">
        <v>2024</v>
      </c>
      <c r="B535">
        <v>35</v>
      </c>
      <c r="C535" t="s">
        <v>31</v>
      </c>
      <c r="D535">
        <v>2024</v>
      </c>
      <c r="E535">
        <v>35</v>
      </c>
      <c r="F535">
        <v>0</v>
      </c>
      <c r="G535" t="s">
        <v>1803</v>
      </c>
      <c r="H535">
        <v>380009</v>
      </c>
      <c r="I535" t="s">
        <v>26</v>
      </c>
      <c r="J535" t="s">
        <v>26</v>
      </c>
      <c r="K535" t="s">
        <v>224</v>
      </c>
      <c r="L535" t="s">
        <v>389</v>
      </c>
      <c r="M535">
        <v>85473300</v>
      </c>
      <c r="N535">
        <v>9451400</v>
      </c>
      <c r="O535">
        <v>6130100</v>
      </c>
      <c r="P535">
        <v>0</v>
      </c>
      <c r="Q535">
        <v>0</v>
      </c>
      <c r="R535">
        <v>0</v>
      </c>
      <c r="S535">
        <v>330127</v>
      </c>
      <c r="T535">
        <v>5194201</v>
      </c>
      <c r="U535">
        <v>0</v>
      </c>
      <c r="V535">
        <v>140712928</v>
      </c>
      <c r="W535">
        <v>88000</v>
      </c>
      <c r="X535">
        <v>422500</v>
      </c>
      <c r="Y535">
        <v>140202428</v>
      </c>
      <c r="Z535">
        <v>47248635</v>
      </c>
      <c r="AA535">
        <v>34133800</v>
      </c>
      <c r="AB535" s="3" t="str">
        <f t="shared" si="16"/>
        <v>0009</v>
      </c>
      <c r="AC535" s="4" t="str">
        <f t="shared" si="17"/>
        <v>Non-TIF</v>
      </c>
    </row>
    <row r="536" spans="1:29" x14ac:dyDescent="0.25">
      <c r="A536">
        <v>2024</v>
      </c>
      <c r="B536">
        <v>35</v>
      </c>
      <c r="C536" t="s">
        <v>31</v>
      </c>
      <c r="D536">
        <v>2024</v>
      </c>
      <c r="E536">
        <v>35</v>
      </c>
      <c r="F536">
        <v>3</v>
      </c>
      <c r="G536">
        <v>150</v>
      </c>
      <c r="H536">
        <v>423150</v>
      </c>
      <c r="I536" t="s">
        <v>26</v>
      </c>
      <c r="J536" t="s">
        <v>26</v>
      </c>
      <c r="K536" t="s">
        <v>390</v>
      </c>
      <c r="L536" t="s">
        <v>389</v>
      </c>
      <c r="M536">
        <v>49737000</v>
      </c>
      <c r="N536">
        <v>10193600</v>
      </c>
      <c r="O536">
        <v>5436162</v>
      </c>
      <c r="P536">
        <v>1324500</v>
      </c>
      <c r="Q536">
        <v>0</v>
      </c>
      <c r="R536">
        <v>0</v>
      </c>
      <c r="S536">
        <v>7698807</v>
      </c>
      <c r="T536">
        <v>138218</v>
      </c>
      <c r="U536">
        <v>0</v>
      </c>
      <c r="V536">
        <v>91592925</v>
      </c>
      <c r="W536">
        <v>52000</v>
      </c>
      <c r="X536">
        <v>175500</v>
      </c>
      <c r="Y536">
        <v>91365425</v>
      </c>
      <c r="Z536">
        <v>52351038</v>
      </c>
      <c r="AA536">
        <v>17064638</v>
      </c>
      <c r="AB536" s="3" t="str">
        <f t="shared" si="16"/>
        <v>3150</v>
      </c>
      <c r="AC536" s="4" t="str">
        <f t="shared" si="17"/>
        <v>Non-TIF</v>
      </c>
    </row>
    <row r="537" spans="1:29" x14ac:dyDescent="0.25">
      <c r="A537">
        <v>2024</v>
      </c>
      <c r="B537">
        <v>36</v>
      </c>
      <c r="C537" t="s">
        <v>44</v>
      </c>
      <c r="D537">
        <v>2024</v>
      </c>
      <c r="E537">
        <v>36</v>
      </c>
      <c r="F537">
        <v>5</v>
      </c>
      <c r="G537">
        <v>976</v>
      </c>
      <c r="H537">
        <v>735976</v>
      </c>
      <c r="I537" t="s">
        <v>26</v>
      </c>
      <c r="J537" t="s">
        <v>26</v>
      </c>
      <c r="K537" t="s">
        <v>440</v>
      </c>
      <c r="L537" t="s">
        <v>394</v>
      </c>
      <c r="M537">
        <v>0</v>
      </c>
      <c r="N537">
        <v>80493</v>
      </c>
      <c r="O537">
        <v>9847076</v>
      </c>
      <c r="P537">
        <v>32321683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42249252</v>
      </c>
      <c r="W537">
        <v>0</v>
      </c>
      <c r="X537">
        <v>0</v>
      </c>
      <c r="Y537">
        <v>42249252</v>
      </c>
      <c r="Z537">
        <v>0</v>
      </c>
      <c r="AA537">
        <v>0</v>
      </c>
      <c r="AB537" s="3" t="str">
        <f t="shared" si="16"/>
        <v>5976</v>
      </c>
      <c r="AC537" s="4" t="str">
        <f t="shared" si="17"/>
        <v>Non-TIF</v>
      </c>
    </row>
    <row r="538" spans="1:29" x14ac:dyDescent="0.25">
      <c r="A538">
        <v>2024</v>
      </c>
      <c r="B538">
        <v>37</v>
      </c>
      <c r="C538" t="s">
        <v>44</v>
      </c>
      <c r="D538">
        <v>2024</v>
      </c>
      <c r="E538">
        <v>37</v>
      </c>
      <c r="F538">
        <v>5</v>
      </c>
      <c r="G538">
        <v>139</v>
      </c>
      <c r="H538">
        <v>375139</v>
      </c>
      <c r="I538" t="s">
        <v>26</v>
      </c>
      <c r="J538" t="s">
        <v>26</v>
      </c>
      <c r="K538" t="s">
        <v>441</v>
      </c>
      <c r="L538" t="s">
        <v>63</v>
      </c>
      <c r="M538">
        <v>0</v>
      </c>
      <c r="N538">
        <v>0</v>
      </c>
      <c r="O538">
        <v>0</v>
      </c>
      <c r="P538">
        <v>15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15</v>
      </c>
      <c r="W538">
        <v>0</v>
      </c>
      <c r="X538">
        <v>0</v>
      </c>
      <c r="Y538">
        <v>15</v>
      </c>
      <c r="Z538">
        <v>0</v>
      </c>
      <c r="AA538">
        <v>0</v>
      </c>
      <c r="AB538" s="3" t="str">
        <f t="shared" si="16"/>
        <v>5139</v>
      </c>
      <c r="AC538" s="4" t="str">
        <f t="shared" si="17"/>
        <v>Non-TIF</v>
      </c>
    </row>
    <row r="539" spans="1:29" x14ac:dyDescent="0.25">
      <c r="A539">
        <v>2024</v>
      </c>
      <c r="B539">
        <v>37</v>
      </c>
      <c r="C539" t="s">
        <v>31</v>
      </c>
      <c r="D539">
        <v>2024</v>
      </c>
      <c r="E539">
        <v>37</v>
      </c>
      <c r="F539">
        <v>6</v>
      </c>
      <c r="G539" t="s">
        <v>1804</v>
      </c>
      <c r="H539">
        <v>946096</v>
      </c>
      <c r="I539" t="s">
        <v>26</v>
      </c>
      <c r="J539" t="s">
        <v>26</v>
      </c>
      <c r="K539" t="s">
        <v>1736</v>
      </c>
      <c r="L539" t="s">
        <v>63</v>
      </c>
      <c r="M539">
        <v>4866900</v>
      </c>
      <c r="N539">
        <v>113400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6603000</v>
      </c>
      <c r="W539">
        <v>4000</v>
      </c>
      <c r="X539">
        <v>0</v>
      </c>
      <c r="Y539">
        <v>6599000</v>
      </c>
      <c r="Z539">
        <v>866281</v>
      </c>
      <c r="AA539">
        <v>1622700</v>
      </c>
      <c r="AB539" s="3" t="str">
        <f t="shared" si="16"/>
        <v>6096</v>
      </c>
      <c r="AC539" s="4" t="str">
        <f t="shared" si="17"/>
        <v>Non-TIF</v>
      </c>
    </row>
    <row r="540" spans="1:29" x14ac:dyDescent="0.25">
      <c r="A540">
        <v>2024</v>
      </c>
      <c r="B540">
        <v>38</v>
      </c>
      <c r="C540" t="s">
        <v>44</v>
      </c>
      <c r="D540">
        <v>2024</v>
      </c>
      <c r="E540">
        <v>38</v>
      </c>
      <c r="F540">
        <v>1</v>
      </c>
      <c r="G540">
        <v>791</v>
      </c>
      <c r="H540">
        <v>381791</v>
      </c>
      <c r="I540" t="s">
        <v>26</v>
      </c>
      <c r="J540" t="s">
        <v>26</v>
      </c>
      <c r="K540" t="s">
        <v>145</v>
      </c>
      <c r="L540" t="s">
        <v>405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s="3" t="str">
        <f t="shared" si="16"/>
        <v>1791</v>
      </c>
      <c r="AC540" s="4" t="str">
        <f t="shared" si="17"/>
        <v>Non-TIF</v>
      </c>
    </row>
    <row r="541" spans="1:29" x14ac:dyDescent="0.25">
      <c r="A541">
        <v>2024</v>
      </c>
      <c r="B541">
        <v>38</v>
      </c>
      <c r="C541" t="s">
        <v>44</v>
      </c>
      <c r="D541">
        <v>2024</v>
      </c>
      <c r="E541">
        <v>38</v>
      </c>
      <c r="F541">
        <v>2</v>
      </c>
      <c r="G541">
        <v>727</v>
      </c>
      <c r="H541">
        <v>382727</v>
      </c>
      <c r="I541" t="s">
        <v>26</v>
      </c>
      <c r="J541" t="s">
        <v>26</v>
      </c>
      <c r="K541" t="s">
        <v>475</v>
      </c>
      <c r="L541" t="s">
        <v>405</v>
      </c>
      <c r="M541">
        <v>0</v>
      </c>
      <c r="N541">
        <v>0</v>
      </c>
      <c r="O541">
        <v>38328572</v>
      </c>
      <c r="P541">
        <v>2905163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226871207</v>
      </c>
      <c r="W541">
        <v>488000</v>
      </c>
      <c r="X541">
        <v>1950000</v>
      </c>
      <c r="Y541">
        <v>224433207</v>
      </c>
      <c r="Z541">
        <v>0</v>
      </c>
      <c r="AA541">
        <v>185637472</v>
      </c>
      <c r="AB541" s="3" t="str">
        <f t="shared" si="16"/>
        <v>2727</v>
      </c>
      <c r="AC541" s="4" t="str">
        <f t="shared" si="17"/>
        <v>Non-TIF</v>
      </c>
    </row>
    <row r="542" spans="1:29" x14ac:dyDescent="0.25">
      <c r="A542">
        <v>2024</v>
      </c>
      <c r="B542">
        <v>35</v>
      </c>
      <c r="C542" t="s">
        <v>31</v>
      </c>
      <c r="D542">
        <v>2024</v>
      </c>
      <c r="E542">
        <v>35</v>
      </c>
      <c r="F542">
        <v>0</v>
      </c>
      <c r="G542">
        <v>108</v>
      </c>
      <c r="H542">
        <v>420108</v>
      </c>
      <c r="I542" t="s">
        <v>26</v>
      </c>
      <c r="J542" t="s">
        <v>26</v>
      </c>
      <c r="K542" t="s">
        <v>388</v>
      </c>
      <c r="L542" t="s">
        <v>389</v>
      </c>
      <c r="M542">
        <v>31934000</v>
      </c>
      <c r="N542">
        <v>4670300</v>
      </c>
      <c r="O542">
        <v>333700</v>
      </c>
      <c r="P542">
        <v>0</v>
      </c>
      <c r="Q542">
        <v>0</v>
      </c>
      <c r="R542">
        <v>0</v>
      </c>
      <c r="S542">
        <v>0</v>
      </c>
      <c r="T542">
        <v>290573</v>
      </c>
      <c r="U542">
        <v>0</v>
      </c>
      <c r="V542">
        <v>49225673</v>
      </c>
      <c r="W542">
        <v>44000</v>
      </c>
      <c r="X542">
        <v>91000</v>
      </c>
      <c r="Y542">
        <v>49090673</v>
      </c>
      <c r="Z542">
        <v>2340124</v>
      </c>
      <c r="AA542">
        <v>11997100</v>
      </c>
      <c r="AB542" s="3" t="str">
        <f t="shared" si="16"/>
        <v>0108</v>
      </c>
      <c r="AC542" s="4" t="str">
        <f t="shared" si="17"/>
        <v>Non-TIF</v>
      </c>
    </row>
    <row r="543" spans="1:29" x14ac:dyDescent="0.25">
      <c r="A543">
        <v>2024</v>
      </c>
      <c r="B543">
        <v>36</v>
      </c>
      <c r="C543" t="s">
        <v>44</v>
      </c>
      <c r="D543">
        <v>2024</v>
      </c>
      <c r="E543">
        <v>36</v>
      </c>
      <c r="F543">
        <v>6</v>
      </c>
      <c r="G543" t="s">
        <v>1818</v>
      </c>
      <c r="H543">
        <v>366003</v>
      </c>
      <c r="I543" t="s">
        <v>26</v>
      </c>
      <c r="J543" t="s">
        <v>26</v>
      </c>
      <c r="K543" t="s">
        <v>429</v>
      </c>
      <c r="L543" t="s">
        <v>394</v>
      </c>
      <c r="M543">
        <v>0</v>
      </c>
      <c r="N543">
        <v>0</v>
      </c>
      <c r="O543">
        <v>3325503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12284630</v>
      </c>
      <c r="W543">
        <v>16000</v>
      </c>
      <c r="X543">
        <v>26000</v>
      </c>
      <c r="Y543">
        <v>12242630</v>
      </c>
      <c r="Z543">
        <v>0</v>
      </c>
      <c r="AA543">
        <v>8959127</v>
      </c>
      <c r="AB543" s="3" t="str">
        <f t="shared" si="16"/>
        <v>6003</v>
      </c>
      <c r="AC543" s="4" t="str">
        <f t="shared" si="17"/>
        <v>Non-TIF</v>
      </c>
    </row>
    <row r="544" spans="1:29" x14ac:dyDescent="0.25">
      <c r="A544">
        <v>2024</v>
      </c>
      <c r="B544">
        <v>36</v>
      </c>
      <c r="C544" t="s">
        <v>23</v>
      </c>
      <c r="D544">
        <v>2024</v>
      </c>
      <c r="E544">
        <v>36</v>
      </c>
      <c r="F544">
        <v>5</v>
      </c>
      <c r="G544">
        <v>976</v>
      </c>
      <c r="H544" t="s">
        <v>581</v>
      </c>
      <c r="I544" t="s">
        <v>25</v>
      </c>
      <c r="J544" t="s">
        <v>26</v>
      </c>
      <c r="K544" t="s">
        <v>582</v>
      </c>
      <c r="L544" t="s">
        <v>394</v>
      </c>
      <c r="M544">
        <v>0</v>
      </c>
      <c r="N544">
        <v>277</v>
      </c>
      <c r="O544">
        <v>131534</v>
      </c>
      <c r="P544">
        <v>256367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388178</v>
      </c>
      <c r="W544">
        <v>0</v>
      </c>
      <c r="X544">
        <v>0</v>
      </c>
      <c r="Y544">
        <v>388178</v>
      </c>
      <c r="Z544">
        <v>0</v>
      </c>
      <c r="AA544">
        <v>0</v>
      </c>
      <c r="AB544" s="3" t="str">
        <f t="shared" si="16"/>
        <v>5976</v>
      </c>
      <c r="AC544" s="4" t="str">
        <f t="shared" si="17"/>
        <v>TIF</v>
      </c>
    </row>
    <row r="545" spans="1:29" x14ac:dyDescent="0.25">
      <c r="A545">
        <v>2024</v>
      </c>
      <c r="B545">
        <v>36</v>
      </c>
      <c r="C545" t="s">
        <v>31</v>
      </c>
      <c r="D545">
        <v>2024</v>
      </c>
      <c r="E545">
        <v>36</v>
      </c>
      <c r="F545">
        <v>2</v>
      </c>
      <c r="G545">
        <v>772</v>
      </c>
      <c r="H545">
        <v>362772</v>
      </c>
      <c r="I545" t="s">
        <v>26</v>
      </c>
      <c r="J545" t="s">
        <v>26</v>
      </c>
      <c r="K545" t="s">
        <v>393</v>
      </c>
      <c r="L545" t="s">
        <v>394</v>
      </c>
      <c r="M545">
        <v>105989360</v>
      </c>
      <c r="N545">
        <v>4069020</v>
      </c>
      <c r="O545">
        <v>17551700</v>
      </c>
      <c r="P545">
        <v>5458320</v>
      </c>
      <c r="Q545">
        <v>0</v>
      </c>
      <c r="R545">
        <v>0</v>
      </c>
      <c r="S545">
        <v>11788481</v>
      </c>
      <c r="T545">
        <v>2060207</v>
      </c>
      <c r="U545">
        <v>710</v>
      </c>
      <c r="V545">
        <v>231007888</v>
      </c>
      <c r="W545">
        <v>256000</v>
      </c>
      <c r="X545">
        <v>728000</v>
      </c>
      <c r="Y545">
        <v>230023888</v>
      </c>
      <c r="Z545">
        <v>8368193</v>
      </c>
      <c r="AA545">
        <v>84090090</v>
      </c>
      <c r="AB545" s="3" t="str">
        <f t="shared" si="16"/>
        <v>2772</v>
      </c>
      <c r="AC545" s="4" t="str">
        <f t="shared" si="17"/>
        <v>Non-TIF</v>
      </c>
    </row>
    <row r="546" spans="1:29" x14ac:dyDescent="0.25">
      <c r="A546">
        <v>2024</v>
      </c>
      <c r="B546">
        <v>37</v>
      </c>
      <c r="C546" t="s">
        <v>44</v>
      </c>
      <c r="D546">
        <v>2024</v>
      </c>
      <c r="E546">
        <v>37</v>
      </c>
      <c r="F546">
        <v>3</v>
      </c>
      <c r="G546">
        <v>195</v>
      </c>
      <c r="H546">
        <v>373195</v>
      </c>
      <c r="I546" t="s">
        <v>26</v>
      </c>
      <c r="J546" t="s">
        <v>26</v>
      </c>
      <c r="K546" t="s">
        <v>63</v>
      </c>
      <c r="L546" t="s">
        <v>63</v>
      </c>
      <c r="M546">
        <v>0</v>
      </c>
      <c r="N546">
        <v>0</v>
      </c>
      <c r="O546">
        <v>34315213</v>
      </c>
      <c r="P546">
        <v>12724993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58353629</v>
      </c>
      <c r="W546">
        <v>48000</v>
      </c>
      <c r="X546">
        <v>149500</v>
      </c>
      <c r="Y546">
        <v>58156129</v>
      </c>
      <c r="Z546">
        <v>0</v>
      </c>
      <c r="AA546">
        <v>11313423</v>
      </c>
      <c r="AB546" s="3" t="str">
        <f t="shared" si="16"/>
        <v>3195</v>
      </c>
      <c r="AC546" s="4" t="str">
        <f t="shared" si="17"/>
        <v>Non-TIF</v>
      </c>
    </row>
    <row r="547" spans="1:29" x14ac:dyDescent="0.25">
      <c r="A547">
        <v>2024</v>
      </c>
      <c r="B547">
        <v>37</v>
      </c>
      <c r="C547" t="s">
        <v>23</v>
      </c>
      <c r="D547">
        <v>2024</v>
      </c>
      <c r="E547">
        <v>37</v>
      </c>
      <c r="F547">
        <v>5</v>
      </c>
      <c r="G547">
        <v>139</v>
      </c>
      <c r="H547" t="s">
        <v>583</v>
      </c>
      <c r="I547" t="s">
        <v>25</v>
      </c>
      <c r="J547" t="s">
        <v>26</v>
      </c>
      <c r="K547" t="s">
        <v>584</v>
      </c>
      <c r="L547" t="s">
        <v>63</v>
      </c>
      <c r="M547">
        <v>0</v>
      </c>
      <c r="N547">
        <v>0</v>
      </c>
      <c r="O547">
        <v>0</v>
      </c>
      <c r="P547">
        <v>10684485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10684485</v>
      </c>
      <c r="W547">
        <v>0</v>
      </c>
      <c r="X547">
        <v>0</v>
      </c>
      <c r="Y547">
        <v>10684485</v>
      </c>
      <c r="Z547">
        <v>0</v>
      </c>
      <c r="AA547">
        <v>0</v>
      </c>
      <c r="AB547" s="3" t="str">
        <f t="shared" si="16"/>
        <v>5139</v>
      </c>
      <c r="AC547" s="4" t="str">
        <f t="shared" si="17"/>
        <v>TIF</v>
      </c>
    </row>
    <row r="548" spans="1:29" x14ac:dyDescent="0.25">
      <c r="A548">
        <v>2024</v>
      </c>
      <c r="B548">
        <v>37</v>
      </c>
      <c r="C548" t="s">
        <v>31</v>
      </c>
      <c r="D548">
        <v>2024</v>
      </c>
      <c r="E548">
        <v>37</v>
      </c>
      <c r="F548">
        <v>1</v>
      </c>
      <c r="G548">
        <v>413</v>
      </c>
      <c r="H548">
        <v>141413</v>
      </c>
      <c r="I548" t="s">
        <v>26</v>
      </c>
      <c r="J548" t="s">
        <v>26</v>
      </c>
      <c r="K548" t="s">
        <v>94</v>
      </c>
      <c r="L548" t="s">
        <v>63</v>
      </c>
      <c r="M548">
        <v>41799100</v>
      </c>
      <c r="N548">
        <v>2678800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271047</v>
      </c>
      <c r="U548">
        <v>0</v>
      </c>
      <c r="V548">
        <v>54029247</v>
      </c>
      <c r="W548">
        <v>20000</v>
      </c>
      <c r="X548">
        <v>97500</v>
      </c>
      <c r="Y548">
        <v>53911747</v>
      </c>
      <c r="Z548">
        <v>8556378</v>
      </c>
      <c r="AA548">
        <v>9280300</v>
      </c>
      <c r="AB548" s="3" t="str">
        <f t="shared" si="16"/>
        <v>1413</v>
      </c>
      <c r="AC548" s="4" t="str">
        <f t="shared" si="17"/>
        <v>Non-TIF</v>
      </c>
    </row>
    <row r="549" spans="1:29" x14ac:dyDescent="0.25">
      <c r="A549">
        <v>2024</v>
      </c>
      <c r="B549">
        <v>37</v>
      </c>
      <c r="C549" t="s">
        <v>31</v>
      </c>
      <c r="D549">
        <v>2024</v>
      </c>
      <c r="E549">
        <v>37</v>
      </c>
      <c r="F549">
        <v>2</v>
      </c>
      <c r="G549">
        <v>520</v>
      </c>
      <c r="H549">
        <v>142520</v>
      </c>
      <c r="I549" t="s">
        <v>26</v>
      </c>
      <c r="J549" t="s">
        <v>26</v>
      </c>
      <c r="K549" t="s">
        <v>180</v>
      </c>
      <c r="L549" t="s">
        <v>63</v>
      </c>
      <c r="M549">
        <v>7507300</v>
      </c>
      <c r="N549">
        <v>234100</v>
      </c>
      <c r="O549">
        <v>232600</v>
      </c>
      <c r="P549">
        <v>0</v>
      </c>
      <c r="Q549">
        <v>0</v>
      </c>
      <c r="R549">
        <v>0</v>
      </c>
      <c r="S549">
        <v>1103727</v>
      </c>
      <c r="T549">
        <v>105820</v>
      </c>
      <c r="U549">
        <v>0</v>
      </c>
      <c r="V549">
        <v>13592247</v>
      </c>
      <c r="W549">
        <v>8000</v>
      </c>
      <c r="X549">
        <v>26000</v>
      </c>
      <c r="Y549">
        <v>13558247</v>
      </c>
      <c r="Z549">
        <v>2252722</v>
      </c>
      <c r="AA549">
        <v>4408700</v>
      </c>
      <c r="AB549" s="3" t="str">
        <f t="shared" si="16"/>
        <v>2520</v>
      </c>
      <c r="AC549" s="4" t="str">
        <f t="shared" si="17"/>
        <v>Non-TIF</v>
      </c>
    </row>
    <row r="550" spans="1:29" x14ac:dyDescent="0.25">
      <c r="A550">
        <v>2024</v>
      </c>
      <c r="B550">
        <v>37</v>
      </c>
      <c r="C550" t="s">
        <v>31</v>
      </c>
      <c r="D550">
        <v>2024</v>
      </c>
      <c r="E550">
        <v>37</v>
      </c>
      <c r="F550">
        <v>5</v>
      </c>
      <c r="G550">
        <v>184</v>
      </c>
      <c r="H550">
        <v>255184</v>
      </c>
      <c r="I550" t="s">
        <v>26</v>
      </c>
      <c r="J550" t="s">
        <v>26</v>
      </c>
      <c r="K550" t="s">
        <v>202</v>
      </c>
      <c r="L550" t="s">
        <v>63</v>
      </c>
      <c r="M550">
        <v>759400</v>
      </c>
      <c r="N550">
        <v>14500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1790700</v>
      </c>
      <c r="W550">
        <v>4000</v>
      </c>
      <c r="X550">
        <v>6500</v>
      </c>
      <c r="Y550">
        <v>1780200</v>
      </c>
      <c r="Z550">
        <v>37656</v>
      </c>
      <c r="AA550">
        <v>1016800</v>
      </c>
      <c r="AB550" s="3" t="str">
        <f t="shared" si="16"/>
        <v>5184</v>
      </c>
      <c r="AC550" s="4" t="str">
        <f t="shared" si="17"/>
        <v>Non-TIF</v>
      </c>
    </row>
    <row r="551" spans="1:29" x14ac:dyDescent="0.25">
      <c r="A551">
        <v>2024</v>
      </c>
      <c r="B551">
        <v>37</v>
      </c>
      <c r="C551" t="s">
        <v>31</v>
      </c>
      <c r="D551">
        <v>2024</v>
      </c>
      <c r="E551">
        <v>37</v>
      </c>
      <c r="F551">
        <v>5</v>
      </c>
      <c r="G551">
        <v>121</v>
      </c>
      <c r="H551">
        <v>395121</v>
      </c>
      <c r="I551" t="s">
        <v>26</v>
      </c>
      <c r="J551" t="s">
        <v>26</v>
      </c>
      <c r="K551" t="s">
        <v>364</v>
      </c>
      <c r="L551" t="s">
        <v>63</v>
      </c>
      <c r="M551">
        <v>10948700</v>
      </c>
      <c r="N551">
        <v>291900</v>
      </c>
      <c r="O551">
        <v>455700</v>
      </c>
      <c r="P551">
        <v>0</v>
      </c>
      <c r="Q551">
        <v>0</v>
      </c>
      <c r="R551">
        <v>0</v>
      </c>
      <c r="S551">
        <v>0</v>
      </c>
      <c r="T551">
        <v>3556786</v>
      </c>
      <c r="U551">
        <v>0</v>
      </c>
      <c r="V551">
        <v>18227486</v>
      </c>
      <c r="W551">
        <v>8000</v>
      </c>
      <c r="X551">
        <v>32500</v>
      </c>
      <c r="Y551">
        <v>18186986</v>
      </c>
      <c r="Z551">
        <v>497685</v>
      </c>
      <c r="AA551">
        <v>2974400</v>
      </c>
      <c r="AB551" s="3" t="str">
        <f t="shared" si="16"/>
        <v>5121</v>
      </c>
      <c r="AC551" s="4" t="str">
        <f t="shared" si="17"/>
        <v>Non-TIF</v>
      </c>
    </row>
    <row r="552" spans="1:29" x14ac:dyDescent="0.25">
      <c r="A552">
        <v>2024</v>
      </c>
      <c r="B552">
        <v>38</v>
      </c>
      <c r="C552" t="s">
        <v>44</v>
      </c>
      <c r="D552">
        <v>2024</v>
      </c>
      <c r="E552">
        <v>38</v>
      </c>
      <c r="F552">
        <v>0</v>
      </c>
      <c r="G552">
        <v>540</v>
      </c>
      <c r="H552">
        <v>380540</v>
      </c>
      <c r="I552" t="s">
        <v>26</v>
      </c>
      <c r="J552" t="s">
        <v>26</v>
      </c>
      <c r="K552" t="s">
        <v>404</v>
      </c>
      <c r="L552" t="s">
        <v>405</v>
      </c>
      <c r="M552">
        <v>0</v>
      </c>
      <c r="N552">
        <v>0</v>
      </c>
      <c r="O552">
        <v>6826935</v>
      </c>
      <c r="P552">
        <v>2661877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49466469</v>
      </c>
      <c r="W552">
        <v>104000</v>
      </c>
      <c r="X552">
        <v>351000</v>
      </c>
      <c r="Y552">
        <v>49011469</v>
      </c>
      <c r="Z552">
        <v>0</v>
      </c>
      <c r="AA552">
        <v>39977657</v>
      </c>
      <c r="AB552" s="3" t="str">
        <f t="shared" si="16"/>
        <v>0540</v>
      </c>
      <c r="AC552" s="4" t="str">
        <f t="shared" si="17"/>
        <v>Non-TIF</v>
      </c>
    </row>
    <row r="553" spans="1:29" x14ac:dyDescent="0.25">
      <c r="A553">
        <v>2024</v>
      </c>
      <c r="B553">
        <v>39</v>
      </c>
      <c r="C553" t="s">
        <v>44</v>
      </c>
      <c r="D553">
        <v>2024</v>
      </c>
      <c r="E553">
        <v>39</v>
      </c>
      <c r="F553">
        <v>6</v>
      </c>
      <c r="G553">
        <v>264</v>
      </c>
      <c r="H553">
        <v>256264</v>
      </c>
      <c r="I553" t="s">
        <v>26</v>
      </c>
      <c r="J553" t="s">
        <v>26</v>
      </c>
      <c r="K553" t="s">
        <v>33</v>
      </c>
      <c r="L553" t="s">
        <v>406</v>
      </c>
      <c r="M553">
        <v>286203</v>
      </c>
      <c r="N553">
        <v>16622</v>
      </c>
      <c r="O553">
        <v>4547725</v>
      </c>
      <c r="P553">
        <v>64638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115003906</v>
      </c>
      <c r="W553">
        <v>240000</v>
      </c>
      <c r="X553">
        <v>715000</v>
      </c>
      <c r="Y553">
        <v>114048906</v>
      </c>
      <c r="Z553">
        <v>0</v>
      </c>
      <c r="AA553">
        <v>110088718</v>
      </c>
      <c r="AB553" s="3" t="str">
        <f t="shared" si="16"/>
        <v>6264</v>
      </c>
      <c r="AC553" s="4" t="str">
        <f t="shared" si="17"/>
        <v>Non-TIF</v>
      </c>
    </row>
    <row r="554" spans="1:29" x14ac:dyDescent="0.25">
      <c r="A554">
        <v>2024</v>
      </c>
      <c r="B554">
        <v>39</v>
      </c>
      <c r="C554" t="s">
        <v>23</v>
      </c>
      <c r="D554">
        <v>2024</v>
      </c>
      <c r="E554">
        <v>39</v>
      </c>
      <c r="F554">
        <v>6</v>
      </c>
      <c r="G554">
        <v>264</v>
      </c>
      <c r="H554" t="s">
        <v>24</v>
      </c>
      <c r="I554" t="s">
        <v>25</v>
      </c>
      <c r="J554" t="s">
        <v>26</v>
      </c>
      <c r="K554" t="s">
        <v>27</v>
      </c>
      <c r="L554" t="s">
        <v>406</v>
      </c>
      <c r="M554">
        <v>169997</v>
      </c>
      <c r="N554">
        <v>3978</v>
      </c>
      <c r="O554">
        <v>2974812</v>
      </c>
      <c r="P554">
        <v>44762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49086584</v>
      </c>
      <c r="W554">
        <v>0</v>
      </c>
      <c r="X554">
        <v>0</v>
      </c>
      <c r="Y554">
        <v>49086584</v>
      </c>
      <c r="Z554">
        <v>0</v>
      </c>
      <c r="AA554">
        <v>45893035</v>
      </c>
      <c r="AB554" s="3" t="str">
        <f t="shared" si="16"/>
        <v>6264</v>
      </c>
      <c r="AC554" s="4" t="str">
        <f t="shared" si="17"/>
        <v>TIF</v>
      </c>
    </row>
    <row r="555" spans="1:29" x14ac:dyDescent="0.25">
      <c r="A555">
        <v>2024</v>
      </c>
      <c r="B555">
        <v>40</v>
      </c>
      <c r="C555" t="s">
        <v>23</v>
      </c>
      <c r="D555">
        <v>2024</v>
      </c>
      <c r="E555">
        <v>40</v>
      </c>
      <c r="F555">
        <v>4</v>
      </c>
      <c r="G555">
        <v>775</v>
      </c>
      <c r="H555" t="s">
        <v>641</v>
      </c>
      <c r="I555" t="s">
        <v>25</v>
      </c>
      <c r="J555" t="s">
        <v>26</v>
      </c>
      <c r="K555" t="s">
        <v>642</v>
      </c>
      <c r="L555" t="s">
        <v>448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s="3" t="str">
        <f t="shared" si="16"/>
        <v>4775</v>
      </c>
      <c r="AC555" s="4" t="str">
        <f t="shared" si="17"/>
        <v>TIF</v>
      </c>
    </row>
    <row r="556" spans="1:29" x14ac:dyDescent="0.25">
      <c r="A556">
        <v>2024</v>
      </c>
      <c r="B556">
        <v>40</v>
      </c>
      <c r="C556" t="s">
        <v>23</v>
      </c>
      <c r="D556">
        <v>2024</v>
      </c>
      <c r="E556">
        <v>40</v>
      </c>
      <c r="F556">
        <v>6</v>
      </c>
      <c r="G556" t="s">
        <v>1798</v>
      </c>
      <c r="H556" t="s">
        <v>643</v>
      </c>
      <c r="I556" t="s">
        <v>25</v>
      </c>
      <c r="J556" t="s">
        <v>26</v>
      </c>
      <c r="K556" t="s">
        <v>644</v>
      </c>
      <c r="L556" t="s">
        <v>448</v>
      </c>
      <c r="M556">
        <v>0</v>
      </c>
      <c r="N556">
        <v>0</v>
      </c>
      <c r="O556">
        <v>3030816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3036186</v>
      </c>
      <c r="W556">
        <v>0</v>
      </c>
      <c r="X556">
        <v>0</v>
      </c>
      <c r="Y556">
        <v>3036186</v>
      </c>
      <c r="Z556">
        <v>0</v>
      </c>
      <c r="AA556">
        <v>5370</v>
      </c>
      <c r="AB556" s="3" t="str">
        <f t="shared" si="16"/>
        <v>6095</v>
      </c>
      <c r="AC556" s="4" t="str">
        <f t="shared" si="17"/>
        <v>TIF</v>
      </c>
    </row>
    <row r="557" spans="1:29" x14ac:dyDescent="0.25">
      <c r="A557">
        <v>2024</v>
      </c>
      <c r="B557">
        <v>40</v>
      </c>
      <c r="C557" t="s">
        <v>31</v>
      </c>
      <c r="D557">
        <v>2024</v>
      </c>
      <c r="E557">
        <v>40</v>
      </c>
      <c r="F557">
        <v>6</v>
      </c>
      <c r="G557" t="s">
        <v>1798</v>
      </c>
      <c r="H557">
        <v>406095</v>
      </c>
      <c r="I557" t="s">
        <v>26</v>
      </c>
      <c r="J557" t="s">
        <v>26</v>
      </c>
      <c r="K557" t="s">
        <v>138</v>
      </c>
      <c r="L557" t="s">
        <v>448</v>
      </c>
      <c r="M557">
        <v>228970480</v>
      </c>
      <c r="N557">
        <v>6675890</v>
      </c>
      <c r="O557">
        <v>16674926</v>
      </c>
      <c r="P557">
        <v>5216220</v>
      </c>
      <c r="Q557">
        <v>0</v>
      </c>
      <c r="R557">
        <v>0</v>
      </c>
      <c r="S557">
        <v>16991880</v>
      </c>
      <c r="T557">
        <v>1314330</v>
      </c>
      <c r="U557">
        <v>7170</v>
      </c>
      <c r="V557">
        <v>535506890</v>
      </c>
      <c r="W557">
        <v>580000</v>
      </c>
      <c r="X557">
        <v>728000</v>
      </c>
      <c r="Y557">
        <v>534198890</v>
      </c>
      <c r="Z557">
        <v>44836118</v>
      </c>
      <c r="AA557">
        <v>259655994</v>
      </c>
      <c r="AB557" s="3" t="str">
        <f t="shared" si="16"/>
        <v>6095</v>
      </c>
      <c r="AC557" s="4" t="str">
        <f t="shared" si="17"/>
        <v>Non-TIF</v>
      </c>
    </row>
    <row r="558" spans="1:29" x14ac:dyDescent="0.25">
      <c r="A558">
        <v>2024</v>
      </c>
      <c r="B558">
        <v>41</v>
      </c>
      <c r="C558" t="s">
        <v>44</v>
      </c>
      <c r="D558">
        <v>2024</v>
      </c>
      <c r="E558">
        <v>41</v>
      </c>
      <c r="F558">
        <v>2</v>
      </c>
      <c r="G558">
        <v>403</v>
      </c>
      <c r="H558">
        <v>412403</v>
      </c>
      <c r="I558" t="s">
        <v>26</v>
      </c>
      <c r="J558" t="s">
        <v>26</v>
      </c>
      <c r="K558" t="s">
        <v>212</v>
      </c>
      <c r="L558" t="s">
        <v>408</v>
      </c>
      <c r="M558">
        <v>0</v>
      </c>
      <c r="N558">
        <v>0</v>
      </c>
      <c r="O558">
        <v>19063442</v>
      </c>
      <c r="P558">
        <v>9578258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32752231</v>
      </c>
      <c r="W558">
        <v>8000</v>
      </c>
      <c r="X558">
        <v>45500</v>
      </c>
      <c r="Y558">
        <v>32698731</v>
      </c>
      <c r="Z558">
        <v>0</v>
      </c>
      <c r="AA558">
        <v>4110531</v>
      </c>
      <c r="AB558" s="3" t="str">
        <f t="shared" si="16"/>
        <v>2403</v>
      </c>
      <c r="AC558" s="4" t="str">
        <f t="shared" si="17"/>
        <v>Non-TIF</v>
      </c>
    </row>
    <row r="559" spans="1:29" x14ac:dyDescent="0.25">
      <c r="A559">
        <v>2024</v>
      </c>
      <c r="B559">
        <v>41</v>
      </c>
      <c r="C559" t="s">
        <v>23</v>
      </c>
      <c r="D559">
        <v>2024</v>
      </c>
      <c r="E559">
        <v>41</v>
      </c>
      <c r="F559">
        <v>2</v>
      </c>
      <c r="G559">
        <v>403</v>
      </c>
      <c r="H559" t="s">
        <v>308</v>
      </c>
      <c r="I559" t="s">
        <v>25</v>
      </c>
      <c r="J559" t="s">
        <v>26</v>
      </c>
      <c r="K559" t="s">
        <v>309</v>
      </c>
      <c r="L559" t="s">
        <v>408</v>
      </c>
      <c r="M559">
        <v>0</v>
      </c>
      <c r="N559">
        <v>0</v>
      </c>
      <c r="O559">
        <v>19176010</v>
      </c>
      <c r="P559">
        <v>9698172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32583043</v>
      </c>
      <c r="W559">
        <v>0</v>
      </c>
      <c r="X559">
        <v>0</v>
      </c>
      <c r="Y559">
        <v>32583043</v>
      </c>
      <c r="Z559">
        <v>0</v>
      </c>
      <c r="AA559">
        <v>3708861</v>
      </c>
      <c r="AB559" s="3" t="str">
        <f t="shared" si="16"/>
        <v>2403</v>
      </c>
      <c r="AC559" s="4" t="str">
        <f t="shared" si="17"/>
        <v>TIF</v>
      </c>
    </row>
    <row r="560" spans="1:29" x14ac:dyDescent="0.25">
      <c r="A560">
        <v>2024</v>
      </c>
      <c r="B560">
        <v>47</v>
      </c>
      <c r="C560" t="s">
        <v>23</v>
      </c>
      <c r="D560">
        <v>2024</v>
      </c>
      <c r="E560">
        <v>47</v>
      </c>
      <c r="F560">
        <v>5</v>
      </c>
      <c r="G560">
        <v>823</v>
      </c>
      <c r="H560" t="s">
        <v>1722</v>
      </c>
      <c r="I560" t="s">
        <v>25</v>
      </c>
      <c r="J560" t="s">
        <v>26</v>
      </c>
      <c r="K560" t="s">
        <v>1723</v>
      </c>
      <c r="L560" t="s">
        <v>468</v>
      </c>
      <c r="M560">
        <v>0</v>
      </c>
      <c r="N560">
        <v>0</v>
      </c>
      <c r="O560">
        <v>0</v>
      </c>
      <c r="P560">
        <v>711431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711431</v>
      </c>
      <c r="W560">
        <v>0</v>
      </c>
      <c r="X560">
        <v>0</v>
      </c>
      <c r="Y560">
        <v>711431</v>
      </c>
      <c r="Z560">
        <v>0</v>
      </c>
      <c r="AA560">
        <v>0</v>
      </c>
      <c r="AB560" s="3" t="str">
        <f t="shared" si="16"/>
        <v>5823</v>
      </c>
      <c r="AC560" s="4" t="str">
        <f t="shared" si="17"/>
        <v>TIF</v>
      </c>
    </row>
    <row r="561" spans="1:29" x14ac:dyDescent="0.25">
      <c r="A561">
        <v>2024</v>
      </c>
      <c r="B561">
        <v>47</v>
      </c>
      <c r="C561" t="s">
        <v>31</v>
      </c>
      <c r="D561">
        <v>2024</v>
      </c>
      <c r="E561">
        <v>47</v>
      </c>
      <c r="F561">
        <v>4</v>
      </c>
      <c r="G561" t="s">
        <v>1811</v>
      </c>
      <c r="H561">
        <v>674033</v>
      </c>
      <c r="I561" t="s">
        <v>26</v>
      </c>
      <c r="J561" t="s">
        <v>26</v>
      </c>
      <c r="K561" t="s">
        <v>1719</v>
      </c>
      <c r="L561" t="s">
        <v>468</v>
      </c>
      <c r="M561">
        <v>9275110</v>
      </c>
      <c r="N561">
        <v>958330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58092</v>
      </c>
      <c r="U561">
        <v>0</v>
      </c>
      <c r="V561">
        <v>12900252</v>
      </c>
      <c r="W561">
        <v>8000</v>
      </c>
      <c r="X561">
        <v>19500</v>
      </c>
      <c r="Y561">
        <v>12872752</v>
      </c>
      <c r="Z561">
        <v>195479</v>
      </c>
      <c r="AA561">
        <v>2608720</v>
      </c>
      <c r="AB561" s="3" t="str">
        <f t="shared" si="16"/>
        <v>4033</v>
      </c>
      <c r="AC561" s="4" t="str">
        <f t="shared" si="17"/>
        <v>Non-TIF</v>
      </c>
    </row>
    <row r="562" spans="1:29" x14ac:dyDescent="0.25">
      <c r="A562">
        <v>2024</v>
      </c>
      <c r="B562">
        <v>47</v>
      </c>
      <c r="C562" t="s">
        <v>31</v>
      </c>
      <c r="D562">
        <v>2024</v>
      </c>
      <c r="E562">
        <v>47</v>
      </c>
      <c r="F562">
        <v>4</v>
      </c>
      <c r="G562">
        <v>860</v>
      </c>
      <c r="H562">
        <v>814860</v>
      </c>
      <c r="I562" t="s">
        <v>26</v>
      </c>
      <c r="J562" t="s">
        <v>26</v>
      </c>
      <c r="K562" t="s">
        <v>251</v>
      </c>
      <c r="L562" t="s">
        <v>468</v>
      </c>
      <c r="M562">
        <v>256954316</v>
      </c>
      <c r="N562">
        <v>19387750</v>
      </c>
      <c r="O562">
        <v>29707954</v>
      </c>
      <c r="P562">
        <v>15154393</v>
      </c>
      <c r="Q562">
        <v>0</v>
      </c>
      <c r="R562">
        <v>0</v>
      </c>
      <c r="S562">
        <v>2634959</v>
      </c>
      <c r="T562">
        <v>1223419</v>
      </c>
      <c r="U562">
        <v>0</v>
      </c>
      <c r="V562">
        <v>555846267</v>
      </c>
      <c r="W562">
        <v>825894</v>
      </c>
      <c r="X562">
        <v>2356287</v>
      </c>
      <c r="Y562">
        <v>552664086</v>
      </c>
      <c r="Z562">
        <v>49785466</v>
      </c>
      <c r="AA562">
        <v>230783476</v>
      </c>
      <c r="AB562" s="3" t="str">
        <f t="shared" si="16"/>
        <v>4860</v>
      </c>
      <c r="AC562" s="4" t="str">
        <f t="shared" si="17"/>
        <v>Non-TIF</v>
      </c>
    </row>
    <row r="563" spans="1:29" x14ac:dyDescent="0.25">
      <c r="A563">
        <v>2024</v>
      </c>
      <c r="B563">
        <v>48</v>
      </c>
      <c r="C563" t="s">
        <v>44</v>
      </c>
      <c r="D563">
        <v>2024</v>
      </c>
      <c r="E563">
        <v>48</v>
      </c>
      <c r="F563">
        <v>2</v>
      </c>
      <c r="G563">
        <v>766</v>
      </c>
      <c r="H563">
        <v>482766</v>
      </c>
      <c r="I563" t="s">
        <v>26</v>
      </c>
      <c r="J563" t="s">
        <v>26</v>
      </c>
      <c r="K563" t="s">
        <v>471</v>
      </c>
      <c r="L563" t="s">
        <v>472</v>
      </c>
      <c r="M563">
        <v>0</v>
      </c>
      <c r="N563">
        <v>0</v>
      </c>
      <c r="O563">
        <v>0</v>
      </c>
      <c r="P563">
        <v>105000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105000</v>
      </c>
      <c r="W563">
        <v>0</v>
      </c>
      <c r="X563">
        <v>0</v>
      </c>
      <c r="Y563">
        <v>105000</v>
      </c>
      <c r="Z563">
        <v>0</v>
      </c>
      <c r="AA563">
        <v>0</v>
      </c>
      <c r="AB563" s="3" t="str">
        <f t="shared" si="16"/>
        <v>2766</v>
      </c>
      <c r="AC563" s="4" t="str">
        <f t="shared" si="17"/>
        <v>Non-TIF</v>
      </c>
    </row>
    <row r="564" spans="1:29" x14ac:dyDescent="0.25">
      <c r="A564">
        <v>2024</v>
      </c>
      <c r="B564">
        <v>48</v>
      </c>
      <c r="C564" t="s">
        <v>44</v>
      </c>
      <c r="D564">
        <v>2024</v>
      </c>
      <c r="E564">
        <v>48</v>
      </c>
      <c r="F564">
        <v>3</v>
      </c>
      <c r="G564">
        <v>154</v>
      </c>
      <c r="H564">
        <v>483154</v>
      </c>
      <c r="I564" t="s">
        <v>26</v>
      </c>
      <c r="J564" t="s">
        <v>26</v>
      </c>
      <c r="K564" t="s">
        <v>520</v>
      </c>
      <c r="L564" t="s">
        <v>472</v>
      </c>
      <c r="M564">
        <v>136718</v>
      </c>
      <c r="N564">
        <v>1460</v>
      </c>
      <c r="O564">
        <v>6878997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8929143</v>
      </c>
      <c r="W564">
        <v>4000</v>
      </c>
      <c r="X564">
        <v>39000</v>
      </c>
      <c r="Y564">
        <v>8886143</v>
      </c>
      <c r="Z564">
        <v>0</v>
      </c>
      <c r="AA564">
        <v>1911968</v>
      </c>
      <c r="AB564" s="3" t="str">
        <f t="shared" si="16"/>
        <v>3154</v>
      </c>
      <c r="AC564" s="4" t="str">
        <f t="shared" si="17"/>
        <v>Non-TIF</v>
      </c>
    </row>
    <row r="565" spans="1:29" x14ac:dyDescent="0.25">
      <c r="A565">
        <v>2024</v>
      </c>
      <c r="B565">
        <v>48</v>
      </c>
      <c r="C565" t="s">
        <v>44</v>
      </c>
      <c r="D565">
        <v>2024</v>
      </c>
      <c r="E565">
        <v>48</v>
      </c>
      <c r="F565">
        <v>7</v>
      </c>
      <c r="G565" t="s">
        <v>1812</v>
      </c>
      <c r="H565">
        <v>487029</v>
      </c>
      <c r="I565" t="s">
        <v>26</v>
      </c>
      <c r="J565" t="s">
        <v>26</v>
      </c>
      <c r="K565" t="s">
        <v>521</v>
      </c>
      <c r="L565" t="s">
        <v>472</v>
      </c>
      <c r="M565">
        <v>731692</v>
      </c>
      <c r="N565">
        <v>980</v>
      </c>
      <c r="O565">
        <v>38962564</v>
      </c>
      <c r="P565">
        <v>12126754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78850644</v>
      </c>
      <c r="W565">
        <v>48000</v>
      </c>
      <c r="X565">
        <v>162500</v>
      </c>
      <c r="Y565">
        <v>78640144</v>
      </c>
      <c r="Z565">
        <v>0</v>
      </c>
      <c r="AA565">
        <v>27028654</v>
      </c>
      <c r="AB565" s="3" t="str">
        <f t="shared" si="16"/>
        <v>7029</v>
      </c>
      <c r="AC565" s="4" t="str">
        <f t="shared" si="17"/>
        <v>Non-TIF</v>
      </c>
    </row>
    <row r="566" spans="1:29" x14ac:dyDescent="0.25">
      <c r="A566">
        <v>2024</v>
      </c>
      <c r="B566">
        <v>48</v>
      </c>
      <c r="C566" t="s">
        <v>23</v>
      </c>
      <c r="D566">
        <v>2024</v>
      </c>
      <c r="E566">
        <v>48</v>
      </c>
      <c r="F566">
        <v>2</v>
      </c>
      <c r="G566" t="s">
        <v>1821</v>
      </c>
      <c r="H566" t="s">
        <v>1707</v>
      </c>
      <c r="I566" t="s">
        <v>25</v>
      </c>
      <c r="J566" t="s">
        <v>26</v>
      </c>
      <c r="K566" t="s">
        <v>1708</v>
      </c>
      <c r="L566" t="s">
        <v>472</v>
      </c>
      <c r="M566">
        <v>0</v>
      </c>
      <c r="N566">
        <v>0</v>
      </c>
      <c r="O566">
        <v>0</v>
      </c>
      <c r="P566">
        <v>3051740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3051740</v>
      </c>
      <c r="W566">
        <v>0</v>
      </c>
      <c r="X566">
        <v>0</v>
      </c>
      <c r="Y566">
        <v>3051740</v>
      </c>
      <c r="Z566">
        <v>0</v>
      </c>
      <c r="AA566">
        <v>0</v>
      </c>
      <c r="AB566" s="3" t="str">
        <f t="shared" si="16"/>
        <v>2097</v>
      </c>
      <c r="AC566" s="4" t="str">
        <f t="shared" si="17"/>
        <v>TIF</v>
      </c>
    </row>
    <row r="567" spans="1:29" x14ac:dyDescent="0.25">
      <c r="A567">
        <v>2024</v>
      </c>
      <c r="B567">
        <v>48</v>
      </c>
      <c r="C567" t="s">
        <v>23</v>
      </c>
      <c r="D567">
        <v>2024</v>
      </c>
      <c r="E567">
        <v>48</v>
      </c>
      <c r="F567">
        <v>2</v>
      </c>
      <c r="G567">
        <v>766</v>
      </c>
      <c r="H567" t="s">
        <v>1739</v>
      </c>
      <c r="I567" t="s">
        <v>25</v>
      </c>
      <c r="J567" t="s">
        <v>26</v>
      </c>
      <c r="K567" t="s">
        <v>1740</v>
      </c>
      <c r="L567" t="s">
        <v>472</v>
      </c>
      <c r="M567">
        <v>0</v>
      </c>
      <c r="N567">
        <v>0</v>
      </c>
      <c r="O567">
        <v>0</v>
      </c>
      <c r="P567">
        <v>26113800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26113800</v>
      </c>
      <c r="W567">
        <v>0</v>
      </c>
      <c r="X567">
        <v>0</v>
      </c>
      <c r="Y567">
        <v>26113800</v>
      </c>
      <c r="Z567">
        <v>0</v>
      </c>
      <c r="AA567">
        <v>0</v>
      </c>
      <c r="AB567" s="3" t="str">
        <f t="shared" si="16"/>
        <v>2766</v>
      </c>
      <c r="AC567" s="4" t="str">
        <f t="shared" si="17"/>
        <v>TIF</v>
      </c>
    </row>
    <row r="568" spans="1:29" x14ac:dyDescent="0.25">
      <c r="A568">
        <v>2024</v>
      </c>
      <c r="B568">
        <v>48</v>
      </c>
      <c r="C568" t="s">
        <v>23</v>
      </c>
      <c r="D568">
        <v>2024</v>
      </c>
      <c r="E568">
        <v>48</v>
      </c>
      <c r="F568">
        <v>7</v>
      </c>
      <c r="G568" t="s">
        <v>1812</v>
      </c>
      <c r="H568" t="s">
        <v>767</v>
      </c>
      <c r="I568" t="s">
        <v>25</v>
      </c>
      <c r="J568" t="s">
        <v>26</v>
      </c>
      <c r="K568" t="s">
        <v>768</v>
      </c>
      <c r="L568" t="s">
        <v>472</v>
      </c>
      <c r="M568">
        <v>133348</v>
      </c>
      <c r="N568">
        <v>0</v>
      </c>
      <c r="O568">
        <v>11531984</v>
      </c>
      <c r="P568">
        <v>18594326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54647187</v>
      </c>
      <c r="W568">
        <v>0</v>
      </c>
      <c r="X568">
        <v>0</v>
      </c>
      <c r="Y568">
        <v>54647187</v>
      </c>
      <c r="Z568">
        <v>0</v>
      </c>
      <c r="AA568">
        <v>24387529</v>
      </c>
      <c r="AB568" s="3" t="str">
        <f t="shared" si="16"/>
        <v>7029</v>
      </c>
      <c r="AC568" s="4" t="str">
        <f t="shared" si="17"/>
        <v>TIF</v>
      </c>
    </row>
    <row r="569" spans="1:29" x14ac:dyDescent="0.25">
      <c r="A569">
        <v>2024</v>
      </c>
      <c r="B569">
        <v>48</v>
      </c>
      <c r="C569" t="s">
        <v>31</v>
      </c>
      <c r="D569">
        <v>2024</v>
      </c>
      <c r="E569">
        <v>48</v>
      </c>
      <c r="F569">
        <v>0</v>
      </c>
      <c r="G569">
        <v>216</v>
      </c>
      <c r="H569">
        <v>480216</v>
      </c>
      <c r="I569" t="s">
        <v>26</v>
      </c>
      <c r="J569" t="s">
        <v>26</v>
      </c>
      <c r="K569" t="s">
        <v>546</v>
      </c>
      <c r="L569" t="s">
        <v>472</v>
      </c>
      <c r="M569">
        <v>23971560</v>
      </c>
      <c r="N569">
        <v>1285170</v>
      </c>
      <c r="O569">
        <v>23702371</v>
      </c>
      <c r="P569">
        <v>13605920</v>
      </c>
      <c r="Q569">
        <v>0</v>
      </c>
      <c r="R569">
        <v>0</v>
      </c>
      <c r="S569">
        <v>10381867</v>
      </c>
      <c r="T569">
        <v>1744600</v>
      </c>
      <c r="U569">
        <v>0</v>
      </c>
      <c r="V569">
        <v>266569097</v>
      </c>
      <c r="W569">
        <v>344000</v>
      </c>
      <c r="X569">
        <v>1228500</v>
      </c>
      <c r="Y569">
        <v>264996597</v>
      </c>
      <c r="Z569">
        <v>11834189</v>
      </c>
      <c r="AA569">
        <v>191877609</v>
      </c>
      <c r="AB569" s="3" t="str">
        <f t="shared" si="16"/>
        <v>0216</v>
      </c>
      <c r="AC569" s="4" t="str">
        <f t="shared" si="17"/>
        <v>Non-TIF</v>
      </c>
    </row>
    <row r="570" spans="1:29" x14ac:dyDescent="0.25">
      <c r="A570">
        <v>2024</v>
      </c>
      <c r="B570">
        <v>49</v>
      </c>
      <c r="C570" t="s">
        <v>31</v>
      </c>
      <c r="D570">
        <v>2024</v>
      </c>
      <c r="E570">
        <v>49</v>
      </c>
      <c r="F570">
        <v>0</v>
      </c>
      <c r="G570">
        <v>585</v>
      </c>
      <c r="H570">
        <v>490585</v>
      </c>
      <c r="I570" t="s">
        <v>26</v>
      </c>
      <c r="J570" t="s">
        <v>26</v>
      </c>
      <c r="K570" t="s">
        <v>525</v>
      </c>
      <c r="L570" t="s">
        <v>473</v>
      </c>
      <c r="M570">
        <v>85963500</v>
      </c>
      <c r="N570">
        <v>7936400</v>
      </c>
      <c r="O570">
        <v>20302018</v>
      </c>
      <c r="P570">
        <v>1732900</v>
      </c>
      <c r="Q570">
        <v>0</v>
      </c>
      <c r="R570">
        <v>0</v>
      </c>
      <c r="S570">
        <v>5793069</v>
      </c>
      <c r="T570">
        <v>1147067</v>
      </c>
      <c r="U570">
        <v>0</v>
      </c>
      <c r="V570">
        <v>514502716</v>
      </c>
      <c r="W570">
        <v>756000</v>
      </c>
      <c r="X570">
        <v>2281500</v>
      </c>
      <c r="Y570">
        <v>511465216</v>
      </c>
      <c r="Z570">
        <v>11659294</v>
      </c>
      <c r="AA570">
        <v>391627762</v>
      </c>
      <c r="AB570" s="3" t="str">
        <f t="shared" si="16"/>
        <v>0585</v>
      </c>
      <c r="AC570" s="4" t="str">
        <f t="shared" si="17"/>
        <v>Non-TIF</v>
      </c>
    </row>
    <row r="571" spans="1:29" x14ac:dyDescent="0.25">
      <c r="A571">
        <v>2024</v>
      </c>
      <c r="B571">
        <v>49</v>
      </c>
      <c r="C571" t="s">
        <v>31</v>
      </c>
      <c r="D571">
        <v>2024</v>
      </c>
      <c r="E571">
        <v>49</v>
      </c>
      <c r="F571">
        <v>4</v>
      </c>
      <c r="G571" t="s">
        <v>1817</v>
      </c>
      <c r="H571">
        <v>494041</v>
      </c>
      <c r="I571" t="s">
        <v>26</v>
      </c>
      <c r="J571" t="s">
        <v>26</v>
      </c>
      <c r="K571" t="s">
        <v>376</v>
      </c>
      <c r="L571" t="s">
        <v>473</v>
      </c>
      <c r="M571">
        <v>130198600</v>
      </c>
      <c r="N571">
        <v>8051000</v>
      </c>
      <c r="O571">
        <v>27543421</v>
      </c>
      <c r="P571">
        <v>2321800</v>
      </c>
      <c r="Q571">
        <v>0</v>
      </c>
      <c r="R571">
        <v>0</v>
      </c>
      <c r="S571">
        <v>0</v>
      </c>
      <c r="T571">
        <v>2674661</v>
      </c>
      <c r="U571">
        <v>0</v>
      </c>
      <c r="V571">
        <v>700114861</v>
      </c>
      <c r="W571">
        <v>1212000</v>
      </c>
      <c r="X571">
        <v>4218500</v>
      </c>
      <c r="Y571">
        <v>694684361</v>
      </c>
      <c r="Z571">
        <v>49145412</v>
      </c>
      <c r="AA571">
        <v>529325379</v>
      </c>
      <c r="AB571" s="3" t="str">
        <f t="shared" si="16"/>
        <v>4041</v>
      </c>
      <c r="AC571" s="4" t="str">
        <f t="shared" si="17"/>
        <v>Non-TIF</v>
      </c>
    </row>
    <row r="572" spans="1:29" x14ac:dyDescent="0.25">
      <c r="A572">
        <v>2024</v>
      </c>
      <c r="B572">
        <v>50</v>
      </c>
      <c r="C572" t="s">
        <v>44</v>
      </c>
      <c r="D572">
        <v>2024</v>
      </c>
      <c r="E572">
        <v>50</v>
      </c>
      <c r="F572">
        <v>1</v>
      </c>
      <c r="G572">
        <v>332</v>
      </c>
      <c r="H572">
        <v>501332</v>
      </c>
      <c r="I572" t="s">
        <v>26</v>
      </c>
      <c r="J572" t="s">
        <v>26</v>
      </c>
      <c r="K572" t="s">
        <v>541</v>
      </c>
      <c r="L572" t="s">
        <v>528</v>
      </c>
      <c r="M572">
        <v>0</v>
      </c>
      <c r="N572">
        <v>0</v>
      </c>
      <c r="O572">
        <v>2833269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15258830</v>
      </c>
      <c r="W572">
        <v>32000</v>
      </c>
      <c r="X572">
        <v>84500</v>
      </c>
      <c r="Y572">
        <v>15142330</v>
      </c>
      <c r="Z572">
        <v>0</v>
      </c>
      <c r="AA572">
        <v>12425561</v>
      </c>
      <c r="AB572" s="3" t="str">
        <f t="shared" si="16"/>
        <v>1332</v>
      </c>
      <c r="AC572" s="4" t="str">
        <f t="shared" si="17"/>
        <v>Non-TIF</v>
      </c>
    </row>
    <row r="573" spans="1:29" x14ac:dyDescent="0.25">
      <c r="A573">
        <v>2024</v>
      </c>
      <c r="B573">
        <v>50</v>
      </c>
      <c r="C573" t="s">
        <v>23</v>
      </c>
      <c r="D573">
        <v>2024</v>
      </c>
      <c r="E573">
        <v>50</v>
      </c>
      <c r="F573">
        <v>0</v>
      </c>
      <c r="G573">
        <v>720</v>
      </c>
      <c r="H573" t="s">
        <v>769</v>
      </c>
      <c r="I573" t="s">
        <v>25</v>
      </c>
      <c r="J573" t="s">
        <v>26</v>
      </c>
      <c r="K573" t="s">
        <v>770</v>
      </c>
      <c r="L573" t="s">
        <v>528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3" t="str">
        <f t="shared" si="16"/>
        <v>0720</v>
      </c>
      <c r="AC573" s="4" t="str">
        <f t="shared" si="17"/>
        <v>TIF</v>
      </c>
    </row>
    <row r="574" spans="1:29" x14ac:dyDescent="0.25">
      <c r="A574">
        <v>2024</v>
      </c>
      <c r="B574">
        <v>50</v>
      </c>
      <c r="C574" t="s">
        <v>31</v>
      </c>
      <c r="D574">
        <v>2024</v>
      </c>
      <c r="E574">
        <v>50</v>
      </c>
      <c r="F574">
        <v>0</v>
      </c>
      <c r="G574">
        <v>513</v>
      </c>
      <c r="H574">
        <v>500513</v>
      </c>
      <c r="I574" t="s">
        <v>26</v>
      </c>
      <c r="J574" t="s">
        <v>26</v>
      </c>
      <c r="K574" t="s">
        <v>529</v>
      </c>
      <c r="L574" t="s">
        <v>528</v>
      </c>
      <c r="M574">
        <v>63320620</v>
      </c>
      <c r="N574">
        <v>2057490</v>
      </c>
      <c r="O574">
        <v>4510560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208838540</v>
      </c>
      <c r="W574">
        <v>280000</v>
      </c>
      <c r="X574">
        <v>689000</v>
      </c>
      <c r="Y574">
        <v>207869540</v>
      </c>
      <c r="Z574">
        <v>10465161</v>
      </c>
      <c r="AA574">
        <v>138949870</v>
      </c>
      <c r="AB574" s="3" t="str">
        <f t="shared" si="16"/>
        <v>0513</v>
      </c>
      <c r="AC574" s="4" t="str">
        <f t="shared" si="17"/>
        <v>Non-TIF</v>
      </c>
    </row>
    <row r="575" spans="1:29" x14ac:dyDescent="0.25">
      <c r="A575">
        <v>2024</v>
      </c>
      <c r="B575">
        <v>50</v>
      </c>
      <c r="C575" t="s">
        <v>31</v>
      </c>
      <c r="D575">
        <v>2024</v>
      </c>
      <c r="E575">
        <v>50</v>
      </c>
      <c r="F575">
        <v>5</v>
      </c>
      <c r="G575">
        <v>319</v>
      </c>
      <c r="H575">
        <v>505319</v>
      </c>
      <c r="I575" t="s">
        <v>26</v>
      </c>
      <c r="J575" t="s">
        <v>26</v>
      </c>
      <c r="K575" t="s">
        <v>625</v>
      </c>
      <c r="L575" t="s">
        <v>528</v>
      </c>
      <c r="M575">
        <v>150434040</v>
      </c>
      <c r="N575">
        <v>5405130</v>
      </c>
      <c r="O575">
        <v>22192540</v>
      </c>
      <c r="P575">
        <v>680260</v>
      </c>
      <c r="Q575">
        <v>0</v>
      </c>
      <c r="R575">
        <v>0</v>
      </c>
      <c r="S575">
        <v>1471437</v>
      </c>
      <c r="T575">
        <v>6308575</v>
      </c>
      <c r="U575">
        <v>0</v>
      </c>
      <c r="V575">
        <v>507265362</v>
      </c>
      <c r="W575">
        <v>680000</v>
      </c>
      <c r="X575">
        <v>2262000</v>
      </c>
      <c r="Y575">
        <v>504323362</v>
      </c>
      <c r="Z575">
        <v>37497806</v>
      </c>
      <c r="AA575">
        <v>320773380</v>
      </c>
      <c r="AB575" s="3" t="str">
        <f t="shared" si="16"/>
        <v>5319</v>
      </c>
      <c r="AC575" s="4" t="str">
        <f t="shared" si="17"/>
        <v>Non-TIF</v>
      </c>
    </row>
    <row r="576" spans="1:29" x14ac:dyDescent="0.25">
      <c r="A576">
        <v>2024</v>
      </c>
      <c r="B576">
        <v>50</v>
      </c>
      <c r="C576" t="s">
        <v>31</v>
      </c>
      <c r="D576">
        <v>2024</v>
      </c>
      <c r="E576">
        <v>50</v>
      </c>
      <c r="F576">
        <v>0</v>
      </c>
      <c r="G576">
        <v>720</v>
      </c>
      <c r="H576">
        <v>770720</v>
      </c>
      <c r="I576" t="s">
        <v>26</v>
      </c>
      <c r="J576" t="s">
        <v>26</v>
      </c>
      <c r="K576" t="s">
        <v>561</v>
      </c>
      <c r="L576" t="s">
        <v>528</v>
      </c>
      <c r="M576">
        <v>4081930</v>
      </c>
      <c r="N576">
        <v>37300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5991230</v>
      </c>
      <c r="W576">
        <v>16000</v>
      </c>
      <c r="X576">
        <v>39000</v>
      </c>
      <c r="Y576">
        <v>5936230</v>
      </c>
      <c r="Z576">
        <v>759168</v>
      </c>
      <c r="AA576">
        <v>1872000</v>
      </c>
      <c r="AB576" s="3" t="str">
        <f t="shared" si="16"/>
        <v>0720</v>
      </c>
      <c r="AC576" s="4" t="str">
        <f t="shared" si="17"/>
        <v>Non-TIF</v>
      </c>
    </row>
    <row r="577" spans="1:29" x14ac:dyDescent="0.25">
      <c r="A577">
        <v>2024</v>
      </c>
      <c r="B577">
        <v>51</v>
      </c>
      <c r="C577" t="s">
        <v>31</v>
      </c>
      <c r="D577">
        <v>2024</v>
      </c>
      <c r="E577">
        <v>51</v>
      </c>
      <c r="F577">
        <v>6</v>
      </c>
      <c r="G577">
        <v>700</v>
      </c>
      <c r="H577">
        <v>446700</v>
      </c>
      <c r="I577" t="s">
        <v>26</v>
      </c>
      <c r="J577" t="s">
        <v>26</v>
      </c>
      <c r="K577" t="s">
        <v>459</v>
      </c>
      <c r="L577" t="s">
        <v>535</v>
      </c>
      <c r="M577">
        <v>1500</v>
      </c>
      <c r="N577">
        <v>0</v>
      </c>
      <c r="O577">
        <v>46300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115200</v>
      </c>
      <c r="W577">
        <v>4000</v>
      </c>
      <c r="X577">
        <v>6500</v>
      </c>
      <c r="Y577">
        <v>104700</v>
      </c>
      <c r="Z577">
        <v>0</v>
      </c>
      <c r="AA577">
        <v>67400</v>
      </c>
      <c r="AB577" s="3" t="str">
        <f t="shared" si="16"/>
        <v>6700</v>
      </c>
      <c r="AC577" s="4" t="str">
        <f t="shared" si="17"/>
        <v>Non-TIF</v>
      </c>
    </row>
    <row r="578" spans="1:29" x14ac:dyDescent="0.25">
      <c r="A578">
        <v>2024</v>
      </c>
      <c r="B578">
        <v>38</v>
      </c>
      <c r="C578" t="s">
        <v>44</v>
      </c>
      <c r="D578">
        <v>2024</v>
      </c>
      <c r="E578">
        <v>38</v>
      </c>
      <c r="F578">
        <v>2</v>
      </c>
      <c r="G578">
        <v>502</v>
      </c>
      <c r="H578">
        <v>862502</v>
      </c>
      <c r="I578" t="s">
        <v>26</v>
      </c>
      <c r="J578" t="s">
        <v>26</v>
      </c>
      <c r="K578" t="s">
        <v>58</v>
      </c>
      <c r="L578" t="s">
        <v>405</v>
      </c>
      <c r="M578">
        <v>0</v>
      </c>
      <c r="N578">
        <v>0</v>
      </c>
      <c r="O578">
        <v>14081323</v>
      </c>
      <c r="P578">
        <v>7521610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51335790</v>
      </c>
      <c r="W578">
        <v>40000</v>
      </c>
      <c r="X578">
        <v>188500</v>
      </c>
      <c r="Y578">
        <v>51107290</v>
      </c>
      <c r="Z578">
        <v>0</v>
      </c>
      <c r="AA578">
        <v>29732857</v>
      </c>
      <c r="AB578" s="3" t="str">
        <f t="shared" si="16"/>
        <v>2502</v>
      </c>
      <c r="AC578" s="4" t="str">
        <f t="shared" si="17"/>
        <v>Non-TIF</v>
      </c>
    </row>
    <row r="579" spans="1:29" x14ac:dyDescent="0.25">
      <c r="A579">
        <v>2024</v>
      </c>
      <c r="B579">
        <v>38</v>
      </c>
      <c r="C579" t="s">
        <v>23</v>
      </c>
      <c r="D579">
        <v>2024</v>
      </c>
      <c r="E579">
        <v>38</v>
      </c>
      <c r="F579">
        <v>0</v>
      </c>
      <c r="G579">
        <v>540</v>
      </c>
      <c r="H579" t="s">
        <v>476</v>
      </c>
      <c r="I579" t="s">
        <v>25</v>
      </c>
      <c r="J579" t="s">
        <v>26</v>
      </c>
      <c r="K579" t="s">
        <v>477</v>
      </c>
      <c r="L579" t="s">
        <v>405</v>
      </c>
      <c r="M579">
        <v>0</v>
      </c>
      <c r="N579">
        <v>0</v>
      </c>
      <c r="O579">
        <v>1052076</v>
      </c>
      <c r="P579">
        <v>410213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7349021</v>
      </c>
      <c r="W579">
        <v>0</v>
      </c>
      <c r="X579">
        <v>0</v>
      </c>
      <c r="Y579">
        <v>7349021</v>
      </c>
      <c r="Z579">
        <v>0</v>
      </c>
      <c r="AA579">
        <v>5886732</v>
      </c>
      <c r="AB579" s="3" t="str">
        <f t="shared" ref="AB579:AB642" si="18">CONCATENATE(F579,TEXT(G579,"000"))</f>
        <v>0540</v>
      </c>
      <c r="AC579" s="4" t="str">
        <f t="shared" ref="AC579:AC642" si="19">IF(C579="I","TIF","Non-TIF")</f>
        <v>TIF</v>
      </c>
    </row>
    <row r="580" spans="1:29" x14ac:dyDescent="0.25">
      <c r="A580">
        <v>2024</v>
      </c>
      <c r="B580">
        <v>38</v>
      </c>
      <c r="C580" t="s">
        <v>23</v>
      </c>
      <c r="D580">
        <v>2024</v>
      </c>
      <c r="E580">
        <v>38</v>
      </c>
      <c r="F580">
        <v>1</v>
      </c>
      <c r="G580">
        <v>791</v>
      </c>
      <c r="H580" t="s">
        <v>132</v>
      </c>
      <c r="I580" t="s">
        <v>25</v>
      </c>
      <c r="J580" t="s">
        <v>26</v>
      </c>
      <c r="K580" t="s">
        <v>133</v>
      </c>
      <c r="L580" t="s">
        <v>405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s="3" t="str">
        <f t="shared" si="18"/>
        <v>1791</v>
      </c>
      <c r="AC580" s="4" t="str">
        <f t="shared" si="19"/>
        <v>TIF</v>
      </c>
    </row>
    <row r="581" spans="1:29" x14ac:dyDescent="0.25">
      <c r="A581">
        <v>2024</v>
      </c>
      <c r="B581">
        <v>38</v>
      </c>
      <c r="C581" t="s">
        <v>23</v>
      </c>
      <c r="D581">
        <v>2024</v>
      </c>
      <c r="E581">
        <v>38</v>
      </c>
      <c r="F581">
        <v>2</v>
      </c>
      <c r="G581">
        <v>502</v>
      </c>
      <c r="H581" t="s">
        <v>442</v>
      </c>
      <c r="I581" t="s">
        <v>25</v>
      </c>
      <c r="J581" t="s">
        <v>26</v>
      </c>
      <c r="K581" t="s">
        <v>443</v>
      </c>
      <c r="L581" t="s">
        <v>405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3" t="str">
        <f t="shared" si="18"/>
        <v>2502</v>
      </c>
      <c r="AC581" s="4" t="str">
        <f t="shared" si="19"/>
        <v>TIF</v>
      </c>
    </row>
    <row r="582" spans="1:29" x14ac:dyDescent="0.25">
      <c r="A582">
        <v>2024</v>
      </c>
      <c r="B582">
        <v>38</v>
      </c>
      <c r="C582" t="s">
        <v>31</v>
      </c>
      <c r="D582">
        <v>2024</v>
      </c>
      <c r="E582">
        <v>38</v>
      </c>
      <c r="F582">
        <v>0</v>
      </c>
      <c r="G582">
        <v>540</v>
      </c>
      <c r="H582">
        <v>380540</v>
      </c>
      <c r="I582" t="s">
        <v>26</v>
      </c>
      <c r="J582" t="s">
        <v>26</v>
      </c>
      <c r="K582" t="s">
        <v>404</v>
      </c>
      <c r="L582" t="s">
        <v>405</v>
      </c>
      <c r="M582">
        <v>108459700</v>
      </c>
      <c r="N582">
        <v>4690080</v>
      </c>
      <c r="O582">
        <v>6486295</v>
      </c>
      <c r="P582">
        <v>7684453</v>
      </c>
      <c r="Q582">
        <v>0</v>
      </c>
      <c r="R582">
        <v>0</v>
      </c>
      <c r="S582">
        <v>0</v>
      </c>
      <c r="T582">
        <v>6537389</v>
      </c>
      <c r="U582">
        <v>0</v>
      </c>
      <c r="V582">
        <v>212618082</v>
      </c>
      <c r="W582">
        <v>252000</v>
      </c>
      <c r="X582">
        <v>611000</v>
      </c>
      <c r="Y582">
        <v>211755082</v>
      </c>
      <c r="Z582">
        <v>27599012</v>
      </c>
      <c r="AA582">
        <v>78760165</v>
      </c>
      <c r="AB582" s="3" t="str">
        <f t="shared" si="18"/>
        <v>0540</v>
      </c>
      <c r="AC582" s="4" t="str">
        <f t="shared" si="19"/>
        <v>Non-TIF</v>
      </c>
    </row>
    <row r="583" spans="1:29" x14ac:dyDescent="0.25">
      <c r="A583">
        <v>2024</v>
      </c>
      <c r="B583">
        <v>39</v>
      </c>
      <c r="C583" t="s">
        <v>23</v>
      </c>
      <c r="D583">
        <v>2024</v>
      </c>
      <c r="E583">
        <v>39</v>
      </c>
      <c r="F583">
        <v>1</v>
      </c>
      <c r="G583">
        <v>413</v>
      </c>
      <c r="H583" t="s">
        <v>341</v>
      </c>
      <c r="I583" t="s">
        <v>25</v>
      </c>
      <c r="J583" t="s">
        <v>26</v>
      </c>
      <c r="K583" t="s">
        <v>342</v>
      </c>
      <c r="L583" t="s">
        <v>406</v>
      </c>
      <c r="M583">
        <v>0</v>
      </c>
      <c r="N583">
        <v>0</v>
      </c>
      <c r="O583">
        <v>5887</v>
      </c>
      <c r="P583">
        <v>16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14700</v>
      </c>
      <c r="W583">
        <v>0</v>
      </c>
      <c r="X583">
        <v>0</v>
      </c>
      <c r="Y583">
        <v>14700</v>
      </c>
      <c r="Z583">
        <v>0</v>
      </c>
      <c r="AA583">
        <v>8797</v>
      </c>
      <c r="AB583" s="3" t="str">
        <f t="shared" si="18"/>
        <v>1413</v>
      </c>
      <c r="AC583" s="4" t="str">
        <f t="shared" si="19"/>
        <v>TIF</v>
      </c>
    </row>
    <row r="584" spans="1:29" x14ac:dyDescent="0.25">
      <c r="A584">
        <v>2024</v>
      </c>
      <c r="B584">
        <v>39</v>
      </c>
      <c r="C584" t="s">
        <v>23</v>
      </c>
      <c r="D584">
        <v>2024</v>
      </c>
      <c r="E584">
        <v>39</v>
      </c>
      <c r="F584">
        <v>0</v>
      </c>
      <c r="G584" t="s">
        <v>1762</v>
      </c>
      <c r="H584" t="s">
        <v>29</v>
      </c>
      <c r="I584" t="s">
        <v>25</v>
      </c>
      <c r="J584" t="s">
        <v>26</v>
      </c>
      <c r="K584" t="s">
        <v>30</v>
      </c>
      <c r="L584" t="s">
        <v>406</v>
      </c>
      <c r="M584">
        <v>199</v>
      </c>
      <c r="N584">
        <v>0</v>
      </c>
      <c r="O584">
        <v>47615</v>
      </c>
      <c r="P584">
        <v>69668199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69884289</v>
      </c>
      <c r="W584">
        <v>0</v>
      </c>
      <c r="X584">
        <v>0</v>
      </c>
      <c r="Y584">
        <v>69884289</v>
      </c>
      <c r="Z584">
        <v>0</v>
      </c>
      <c r="AA584">
        <v>168276</v>
      </c>
      <c r="AB584" s="3" t="str">
        <f t="shared" si="18"/>
        <v>0018</v>
      </c>
      <c r="AC584" s="4" t="str">
        <f t="shared" si="19"/>
        <v>TIF</v>
      </c>
    </row>
    <row r="585" spans="1:29" x14ac:dyDescent="0.25">
      <c r="A585">
        <v>2024</v>
      </c>
      <c r="B585">
        <v>39</v>
      </c>
      <c r="C585" t="s">
        <v>23</v>
      </c>
      <c r="D585">
        <v>2024</v>
      </c>
      <c r="E585">
        <v>39</v>
      </c>
      <c r="F585">
        <v>2</v>
      </c>
      <c r="G585">
        <v>754</v>
      </c>
      <c r="H585" t="s">
        <v>444</v>
      </c>
      <c r="I585" t="s">
        <v>25</v>
      </c>
      <c r="J585" t="s">
        <v>26</v>
      </c>
      <c r="K585" t="s">
        <v>445</v>
      </c>
      <c r="L585" t="s">
        <v>406</v>
      </c>
      <c r="M585">
        <v>117559</v>
      </c>
      <c r="N585">
        <v>0</v>
      </c>
      <c r="O585">
        <v>260810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1214363</v>
      </c>
      <c r="W585">
        <v>0</v>
      </c>
      <c r="X585">
        <v>0</v>
      </c>
      <c r="Y585">
        <v>1214363</v>
      </c>
      <c r="Z585">
        <v>0</v>
      </c>
      <c r="AA585">
        <v>835994</v>
      </c>
      <c r="AB585" s="3" t="str">
        <f t="shared" si="18"/>
        <v>2754</v>
      </c>
      <c r="AC585" s="4" t="str">
        <f t="shared" si="19"/>
        <v>TIF</v>
      </c>
    </row>
    <row r="586" spans="1:29" x14ac:dyDescent="0.25">
      <c r="A586">
        <v>2024</v>
      </c>
      <c r="B586">
        <v>39</v>
      </c>
      <c r="C586" t="s">
        <v>31</v>
      </c>
      <c r="D586">
        <v>2024</v>
      </c>
      <c r="E586">
        <v>39</v>
      </c>
      <c r="F586">
        <v>1</v>
      </c>
      <c r="G586">
        <v>413</v>
      </c>
      <c r="H586">
        <v>141413</v>
      </c>
      <c r="I586" t="s">
        <v>26</v>
      </c>
      <c r="J586" t="s">
        <v>26</v>
      </c>
      <c r="K586" t="s">
        <v>94</v>
      </c>
      <c r="L586" t="s">
        <v>406</v>
      </c>
      <c r="M586">
        <v>75197800</v>
      </c>
      <c r="N586">
        <v>3666900</v>
      </c>
      <c r="O586">
        <v>4487700</v>
      </c>
      <c r="P586">
        <v>18589500</v>
      </c>
      <c r="Q586">
        <v>0</v>
      </c>
      <c r="R586">
        <v>0</v>
      </c>
      <c r="S586">
        <v>4360123</v>
      </c>
      <c r="T586">
        <v>1467595</v>
      </c>
      <c r="U586">
        <v>0</v>
      </c>
      <c r="V586">
        <v>140887318</v>
      </c>
      <c r="W586">
        <v>84000</v>
      </c>
      <c r="X586">
        <v>286000</v>
      </c>
      <c r="Y586">
        <v>140517318</v>
      </c>
      <c r="Z586">
        <v>12045658</v>
      </c>
      <c r="AA586">
        <v>33117700</v>
      </c>
      <c r="AB586" s="3" t="str">
        <f t="shared" si="18"/>
        <v>1413</v>
      </c>
      <c r="AC586" s="4" t="str">
        <f t="shared" si="19"/>
        <v>Non-TIF</v>
      </c>
    </row>
    <row r="587" spans="1:29" x14ac:dyDescent="0.25">
      <c r="A587">
        <v>2024</v>
      </c>
      <c r="B587">
        <v>39</v>
      </c>
      <c r="C587" t="s">
        <v>31</v>
      </c>
      <c r="D587">
        <v>2024</v>
      </c>
      <c r="E587">
        <v>39</v>
      </c>
      <c r="F587">
        <v>0</v>
      </c>
      <c r="G587" t="s">
        <v>1762</v>
      </c>
      <c r="H587">
        <v>390018</v>
      </c>
      <c r="I587" t="s">
        <v>26</v>
      </c>
      <c r="J587" t="s">
        <v>26</v>
      </c>
      <c r="K587" t="s">
        <v>34</v>
      </c>
      <c r="L587" t="s">
        <v>406</v>
      </c>
      <c r="M587">
        <v>61393700</v>
      </c>
      <c r="N587">
        <v>1935800</v>
      </c>
      <c r="O587">
        <v>3442715</v>
      </c>
      <c r="P587">
        <v>1435900</v>
      </c>
      <c r="Q587">
        <v>0</v>
      </c>
      <c r="R587">
        <v>0</v>
      </c>
      <c r="S587">
        <v>2729255</v>
      </c>
      <c r="T587">
        <v>214215</v>
      </c>
      <c r="U587">
        <v>0</v>
      </c>
      <c r="V587">
        <v>109682370</v>
      </c>
      <c r="W587">
        <v>76000</v>
      </c>
      <c r="X587">
        <v>247000</v>
      </c>
      <c r="Y587">
        <v>109359370</v>
      </c>
      <c r="Z587">
        <v>43314735</v>
      </c>
      <c r="AA587">
        <v>38530785</v>
      </c>
      <c r="AB587" s="3" t="str">
        <f t="shared" si="18"/>
        <v>0018</v>
      </c>
      <c r="AC587" s="4" t="str">
        <f t="shared" si="19"/>
        <v>Non-TIF</v>
      </c>
    </row>
    <row r="588" spans="1:29" x14ac:dyDescent="0.25">
      <c r="A588">
        <v>2024</v>
      </c>
      <c r="B588">
        <v>39</v>
      </c>
      <c r="C588" t="s">
        <v>31</v>
      </c>
      <c r="D588">
        <v>2024</v>
      </c>
      <c r="E588">
        <v>39</v>
      </c>
      <c r="F588">
        <v>2</v>
      </c>
      <c r="G588">
        <v>754</v>
      </c>
      <c r="H588">
        <v>392754</v>
      </c>
      <c r="I588" t="s">
        <v>26</v>
      </c>
      <c r="J588" t="s">
        <v>26</v>
      </c>
      <c r="K588" t="s">
        <v>95</v>
      </c>
      <c r="L588" t="s">
        <v>406</v>
      </c>
      <c r="M588">
        <v>136761200</v>
      </c>
      <c r="N588">
        <v>9938200</v>
      </c>
      <c r="O588">
        <v>13206860</v>
      </c>
      <c r="P588">
        <v>264300</v>
      </c>
      <c r="Q588">
        <v>0</v>
      </c>
      <c r="R588">
        <v>0</v>
      </c>
      <c r="S588">
        <v>0</v>
      </c>
      <c r="T588">
        <v>27166571</v>
      </c>
      <c r="U588">
        <v>0</v>
      </c>
      <c r="V588">
        <v>345284571</v>
      </c>
      <c r="W588">
        <v>384000</v>
      </c>
      <c r="X588">
        <v>1417000</v>
      </c>
      <c r="Y588">
        <v>343483571</v>
      </c>
      <c r="Z588">
        <v>37852073</v>
      </c>
      <c r="AA588">
        <v>157947440</v>
      </c>
      <c r="AB588" s="3" t="str">
        <f t="shared" si="18"/>
        <v>2754</v>
      </c>
      <c r="AC588" s="4" t="str">
        <f t="shared" si="19"/>
        <v>Non-TIF</v>
      </c>
    </row>
    <row r="589" spans="1:29" x14ac:dyDescent="0.25">
      <c r="A589">
        <v>2024</v>
      </c>
      <c r="B589">
        <v>39</v>
      </c>
      <c r="C589" t="s">
        <v>31</v>
      </c>
      <c r="D589">
        <v>2024</v>
      </c>
      <c r="E589">
        <v>39</v>
      </c>
      <c r="F589">
        <v>5</v>
      </c>
      <c r="G589">
        <v>121</v>
      </c>
      <c r="H589">
        <v>395121</v>
      </c>
      <c r="I589" t="s">
        <v>26</v>
      </c>
      <c r="J589" t="s">
        <v>26</v>
      </c>
      <c r="K589" t="s">
        <v>364</v>
      </c>
      <c r="L589" t="s">
        <v>406</v>
      </c>
      <c r="M589">
        <v>143690000</v>
      </c>
      <c r="N589">
        <v>6711300</v>
      </c>
      <c r="O589">
        <v>20258531</v>
      </c>
      <c r="P589">
        <v>1456900</v>
      </c>
      <c r="Q589">
        <v>0</v>
      </c>
      <c r="R589">
        <v>0</v>
      </c>
      <c r="S589">
        <v>0</v>
      </c>
      <c r="T589">
        <v>10212220</v>
      </c>
      <c r="U589">
        <v>0</v>
      </c>
      <c r="V589">
        <v>365387270</v>
      </c>
      <c r="W589">
        <v>480000</v>
      </c>
      <c r="X589">
        <v>1339000</v>
      </c>
      <c r="Y589">
        <v>363568270</v>
      </c>
      <c r="Z589">
        <v>29873093</v>
      </c>
      <c r="AA589">
        <v>183058319</v>
      </c>
      <c r="AB589" s="3" t="str">
        <f t="shared" si="18"/>
        <v>5121</v>
      </c>
      <c r="AC589" s="4" t="str">
        <f t="shared" si="19"/>
        <v>Non-TIF</v>
      </c>
    </row>
    <row r="590" spans="1:29" x14ac:dyDescent="0.25">
      <c r="A590">
        <v>2024</v>
      </c>
      <c r="B590">
        <v>40</v>
      </c>
      <c r="C590" t="s">
        <v>44</v>
      </c>
      <c r="D590">
        <v>2024</v>
      </c>
      <c r="E590">
        <v>40</v>
      </c>
      <c r="F590">
        <v>6</v>
      </c>
      <c r="G590">
        <v>246</v>
      </c>
      <c r="H590">
        <v>406246</v>
      </c>
      <c r="I590" t="s">
        <v>26</v>
      </c>
      <c r="J590" t="s">
        <v>26</v>
      </c>
      <c r="K590" t="s">
        <v>139</v>
      </c>
      <c r="L590" t="s">
        <v>448</v>
      </c>
      <c r="M590">
        <v>55030</v>
      </c>
      <c r="N590">
        <v>0</v>
      </c>
      <c r="O590">
        <v>4827284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13041553</v>
      </c>
      <c r="W590">
        <v>16000</v>
      </c>
      <c r="X590">
        <v>22750</v>
      </c>
      <c r="Y590">
        <v>13002803</v>
      </c>
      <c r="Z590">
        <v>0</v>
      </c>
      <c r="AA590">
        <v>8159239</v>
      </c>
      <c r="AB590" s="3" t="str">
        <f t="shared" si="18"/>
        <v>6246</v>
      </c>
      <c r="AC590" s="4" t="str">
        <f t="shared" si="19"/>
        <v>Non-TIF</v>
      </c>
    </row>
    <row r="591" spans="1:29" x14ac:dyDescent="0.25">
      <c r="A591">
        <v>2024</v>
      </c>
      <c r="B591">
        <v>40</v>
      </c>
      <c r="C591" t="s">
        <v>44</v>
      </c>
      <c r="D591">
        <v>2024</v>
      </c>
      <c r="E591">
        <v>40</v>
      </c>
      <c r="F591">
        <v>6</v>
      </c>
      <c r="G591">
        <v>867</v>
      </c>
      <c r="H591">
        <v>406867</v>
      </c>
      <c r="I591" t="s">
        <v>26</v>
      </c>
      <c r="J591" t="s">
        <v>26</v>
      </c>
      <c r="K591" t="s">
        <v>478</v>
      </c>
      <c r="L591" t="s">
        <v>448</v>
      </c>
      <c r="M591">
        <v>2137800</v>
      </c>
      <c r="N591">
        <v>2180</v>
      </c>
      <c r="O591">
        <v>53010187</v>
      </c>
      <c r="P591">
        <v>44299226</v>
      </c>
      <c r="Q591">
        <v>0</v>
      </c>
      <c r="R591">
        <v>0</v>
      </c>
      <c r="S591">
        <v>0</v>
      </c>
      <c r="T591">
        <v>0</v>
      </c>
      <c r="U591">
        <v>100</v>
      </c>
      <c r="V591">
        <v>141678794</v>
      </c>
      <c r="W591">
        <v>40000</v>
      </c>
      <c r="X591">
        <v>100750</v>
      </c>
      <c r="Y591">
        <v>141538044</v>
      </c>
      <c r="Z591">
        <v>0</v>
      </c>
      <c r="AA591">
        <v>42229301</v>
      </c>
      <c r="AB591" s="3" t="str">
        <f t="shared" si="18"/>
        <v>6867</v>
      </c>
      <c r="AC591" s="4" t="str">
        <f t="shared" si="19"/>
        <v>Non-TIF</v>
      </c>
    </row>
    <row r="592" spans="1:29" x14ac:dyDescent="0.25">
      <c r="A592">
        <v>2024</v>
      </c>
      <c r="B592">
        <v>40</v>
      </c>
      <c r="C592" t="s">
        <v>31</v>
      </c>
      <c r="D592">
        <v>2024</v>
      </c>
      <c r="E592">
        <v>40</v>
      </c>
      <c r="F592">
        <v>5</v>
      </c>
      <c r="G592">
        <v>643</v>
      </c>
      <c r="H592">
        <v>855643</v>
      </c>
      <c r="I592" t="s">
        <v>26</v>
      </c>
      <c r="J592" t="s">
        <v>26</v>
      </c>
      <c r="K592" t="s">
        <v>204</v>
      </c>
      <c r="L592" t="s">
        <v>448</v>
      </c>
      <c r="M592">
        <v>16318350</v>
      </c>
      <c r="N592">
        <v>444370</v>
      </c>
      <c r="O592">
        <v>871930</v>
      </c>
      <c r="P592">
        <v>0</v>
      </c>
      <c r="Q592">
        <v>0</v>
      </c>
      <c r="R592">
        <v>0</v>
      </c>
      <c r="S592">
        <v>0</v>
      </c>
      <c r="T592">
        <v>2528623</v>
      </c>
      <c r="U592">
        <v>0</v>
      </c>
      <c r="V592">
        <v>37555433</v>
      </c>
      <c r="W592">
        <v>28000</v>
      </c>
      <c r="X592">
        <v>45500</v>
      </c>
      <c r="Y592">
        <v>37481933</v>
      </c>
      <c r="Z592">
        <v>1481313</v>
      </c>
      <c r="AA592">
        <v>17392160</v>
      </c>
      <c r="AB592" s="3" t="str">
        <f t="shared" si="18"/>
        <v>5643</v>
      </c>
      <c r="AC592" s="4" t="str">
        <f t="shared" si="19"/>
        <v>Non-TIF</v>
      </c>
    </row>
    <row r="593" spans="1:29" x14ac:dyDescent="0.25">
      <c r="A593">
        <v>2024</v>
      </c>
      <c r="B593">
        <v>41</v>
      </c>
      <c r="C593" t="s">
        <v>23</v>
      </c>
      <c r="D593">
        <v>2024</v>
      </c>
      <c r="E593">
        <v>41</v>
      </c>
      <c r="F593">
        <v>0</v>
      </c>
      <c r="G593">
        <v>819</v>
      </c>
      <c r="H593" t="s">
        <v>450</v>
      </c>
      <c r="I593" t="s">
        <v>25</v>
      </c>
      <c r="J593" t="s">
        <v>26</v>
      </c>
      <c r="K593" t="s">
        <v>451</v>
      </c>
      <c r="L593" t="s">
        <v>408</v>
      </c>
      <c r="M593">
        <v>0</v>
      </c>
      <c r="N593">
        <v>0</v>
      </c>
      <c r="O593">
        <v>1016320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1016320</v>
      </c>
      <c r="W593">
        <v>0</v>
      </c>
      <c r="X593">
        <v>0</v>
      </c>
      <c r="Y593">
        <v>1016320</v>
      </c>
      <c r="Z593">
        <v>0</v>
      </c>
      <c r="AA593">
        <v>0</v>
      </c>
      <c r="AB593" s="3" t="str">
        <f t="shared" si="18"/>
        <v>0819</v>
      </c>
      <c r="AC593" s="4" t="str">
        <f t="shared" si="19"/>
        <v>TIF</v>
      </c>
    </row>
    <row r="594" spans="1:29" x14ac:dyDescent="0.25">
      <c r="A594">
        <v>2024</v>
      </c>
      <c r="B594">
        <v>41</v>
      </c>
      <c r="C594" t="s">
        <v>23</v>
      </c>
      <c r="D594">
        <v>2024</v>
      </c>
      <c r="E594">
        <v>41</v>
      </c>
      <c r="F594">
        <v>0</v>
      </c>
      <c r="G594">
        <v>594</v>
      </c>
      <c r="H594" t="s">
        <v>422</v>
      </c>
      <c r="I594" t="s">
        <v>25</v>
      </c>
      <c r="J594" t="s">
        <v>26</v>
      </c>
      <c r="K594" t="s">
        <v>423</v>
      </c>
      <c r="L594" t="s">
        <v>408</v>
      </c>
      <c r="M594">
        <v>0</v>
      </c>
      <c r="N594">
        <v>0</v>
      </c>
      <c r="O594">
        <v>2203273</v>
      </c>
      <c r="P594">
        <v>788131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3169710</v>
      </c>
      <c r="W594">
        <v>0</v>
      </c>
      <c r="X594">
        <v>0</v>
      </c>
      <c r="Y594">
        <v>3169710</v>
      </c>
      <c r="Z594">
        <v>0</v>
      </c>
      <c r="AA594">
        <v>178306</v>
      </c>
      <c r="AB594" s="3" t="str">
        <f t="shared" si="18"/>
        <v>0594</v>
      </c>
      <c r="AC594" s="4" t="str">
        <f t="shared" si="19"/>
        <v>TIF</v>
      </c>
    </row>
    <row r="595" spans="1:29" x14ac:dyDescent="0.25">
      <c r="A595">
        <v>2024</v>
      </c>
      <c r="B595">
        <v>41</v>
      </c>
      <c r="C595" t="s">
        <v>31</v>
      </c>
      <c r="D595">
        <v>2024</v>
      </c>
      <c r="E595">
        <v>41</v>
      </c>
      <c r="F595">
        <v>0</v>
      </c>
      <c r="G595">
        <v>819</v>
      </c>
      <c r="H595">
        <v>410819</v>
      </c>
      <c r="I595" t="s">
        <v>26</v>
      </c>
      <c r="J595" t="s">
        <v>26</v>
      </c>
      <c r="K595" t="s">
        <v>407</v>
      </c>
      <c r="L595" t="s">
        <v>408</v>
      </c>
      <c r="M595">
        <v>202760500</v>
      </c>
      <c r="N595">
        <v>18077940</v>
      </c>
      <c r="O595">
        <v>51905794</v>
      </c>
      <c r="P595">
        <v>33279570</v>
      </c>
      <c r="Q595">
        <v>0</v>
      </c>
      <c r="R595">
        <v>0</v>
      </c>
      <c r="S595">
        <v>8229278</v>
      </c>
      <c r="T595">
        <v>1304679</v>
      </c>
      <c r="U595">
        <v>0</v>
      </c>
      <c r="V595">
        <v>517437072</v>
      </c>
      <c r="W595">
        <v>628911</v>
      </c>
      <c r="X595">
        <v>2756000</v>
      </c>
      <c r="Y595">
        <v>514052161</v>
      </c>
      <c r="Z595">
        <v>28979120</v>
      </c>
      <c r="AA595">
        <v>201879311</v>
      </c>
      <c r="AB595" s="3" t="str">
        <f t="shared" si="18"/>
        <v>0819</v>
      </c>
      <c r="AC595" s="4" t="str">
        <f t="shared" si="19"/>
        <v>Non-TIF</v>
      </c>
    </row>
    <row r="596" spans="1:29" x14ac:dyDescent="0.25">
      <c r="A596">
        <v>2024</v>
      </c>
      <c r="B596">
        <v>41</v>
      </c>
      <c r="C596" t="s">
        <v>23</v>
      </c>
      <c r="D596">
        <v>2024</v>
      </c>
      <c r="E596">
        <v>41</v>
      </c>
      <c r="F596">
        <v>3</v>
      </c>
      <c r="G596">
        <v>897</v>
      </c>
      <c r="H596" t="s">
        <v>636</v>
      </c>
      <c r="I596" t="s">
        <v>25</v>
      </c>
      <c r="J596" t="s">
        <v>26</v>
      </c>
      <c r="K596" t="s">
        <v>1741</v>
      </c>
      <c r="L596" t="s">
        <v>408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3" t="str">
        <f t="shared" si="18"/>
        <v>3897</v>
      </c>
      <c r="AC596" s="4" t="str">
        <f t="shared" si="19"/>
        <v>TIF</v>
      </c>
    </row>
    <row r="597" spans="1:29" x14ac:dyDescent="0.25">
      <c r="A597">
        <v>2024</v>
      </c>
      <c r="B597">
        <v>41</v>
      </c>
      <c r="C597" t="s">
        <v>31</v>
      </c>
      <c r="D597">
        <v>2024</v>
      </c>
      <c r="E597">
        <v>41</v>
      </c>
      <c r="F597">
        <v>5</v>
      </c>
      <c r="G597">
        <v>922</v>
      </c>
      <c r="H597">
        <v>355922</v>
      </c>
      <c r="I597" t="s">
        <v>26</v>
      </c>
      <c r="J597" t="s">
        <v>26</v>
      </c>
      <c r="K597" t="s">
        <v>163</v>
      </c>
      <c r="L597" t="s">
        <v>408</v>
      </c>
      <c r="M597">
        <v>9017390</v>
      </c>
      <c r="N597">
        <v>497700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24092</v>
      </c>
      <c r="U597">
        <v>0</v>
      </c>
      <c r="V597">
        <v>12116722</v>
      </c>
      <c r="W597">
        <v>12000</v>
      </c>
      <c r="X597">
        <v>39000</v>
      </c>
      <c r="Y597">
        <v>12065722</v>
      </c>
      <c r="Z597">
        <v>402947</v>
      </c>
      <c r="AA597">
        <v>2577540</v>
      </c>
      <c r="AB597" s="3" t="str">
        <f t="shared" si="18"/>
        <v>5922</v>
      </c>
      <c r="AC597" s="4" t="str">
        <f t="shared" si="19"/>
        <v>Non-TIF</v>
      </c>
    </row>
    <row r="598" spans="1:29" x14ac:dyDescent="0.25">
      <c r="A598">
        <v>2024</v>
      </c>
      <c r="B598">
        <v>41</v>
      </c>
      <c r="C598" t="s">
        <v>31</v>
      </c>
      <c r="D598">
        <v>2024</v>
      </c>
      <c r="E598">
        <v>41</v>
      </c>
      <c r="F598">
        <v>6</v>
      </c>
      <c r="G598">
        <v>417</v>
      </c>
      <c r="H598">
        <v>556417</v>
      </c>
      <c r="I598" t="s">
        <v>26</v>
      </c>
      <c r="J598" t="s">
        <v>26</v>
      </c>
      <c r="K598" t="s">
        <v>604</v>
      </c>
      <c r="L598" t="s">
        <v>408</v>
      </c>
      <c r="M598">
        <v>2215000</v>
      </c>
      <c r="N598">
        <v>69500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3213260</v>
      </c>
      <c r="W598">
        <v>0</v>
      </c>
      <c r="X598">
        <v>0</v>
      </c>
      <c r="Y598">
        <v>3213260</v>
      </c>
      <c r="Z598">
        <v>95940</v>
      </c>
      <c r="AA598">
        <v>928760</v>
      </c>
      <c r="AB598" s="3" t="str">
        <f t="shared" si="18"/>
        <v>6417</v>
      </c>
      <c r="AC598" s="4" t="str">
        <f t="shared" si="19"/>
        <v>Non-TIF</v>
      </c>
    </row>
    <row r="599" spans="1:29" x14ac:dyDescent="0.25">
      <c r="A599">
        <v>2024</v>
      </c>
      <c r="B599">
        <v>41</v>
      </c>
      <c r="C599" t="s">
        <v>31</v>
      </c>
      <c r="D599">
        <v>2024</v>
      </c>
      <c r="E599">
        <v>41</v>
      </c>
      <c r="F599">
        <v>2</v>
      </c>
      <c r="G599">
        <v>295</v>
      </c>
      <c r="H599">
        <v>952295</v>
      </c>
      <c r="I599" t="s">
        <v>26</v>
      </c>
      <c r="J599" t="s">
        <v>26</v>
      </c>
      <c r="K599" t="s">
        <v>314</v>
      </c>
      <c r="L599" t="s">
        <v>408</v>
      </c>
      <c r="M599">
        <v>98524880</v>
      </c>
      <c r="N599">
        <v>6558310</v>
      </c>
      <c r="O599">
        <v>31160622</v>
      </c>
      <c r="P599">
        <v>58683960</v>
      </c>
      <c r="Q599">
        <v>0</v>
      </c>
      <c r="R599">
        <v>0</v>
      </c>
      <c r="S599">
        <v>1197386</v>
      </c>
      <c r="T599">
        <v>7549812</v>
      </c>
      <c r="U599">
        <v>0</v>
      </c>
      <c r="V599">
        <v>325122378</v>
      </c>
      <c r="W599">
        <v>376000</v>
      </c>
      <c r="X599">
        <v>1410500</v>
      </c>
      <c r="Y599">
        <v>323335878</v>
      </c>
      <c r="Z599">
        <v>15275407</v>
      </c>
      <c r="AA599">
        <v>121447408</v>
      </c>
      <c r="AB599" s="3" t="str">
        <f t="shared" si="18"/>
        <v>2295</v>
      </c>
      <c r="AC599" s="4" t="str">
        <f t="shared" si="19"/>
        <v>Non-TIF</v>
      </c>
    </row>
    <row r="600" spans="1:29" x14ac:dyDescent="0.25">
      <c r="A600">
        <v>2024</v>
      </c>
      <c r="B600">
        <v>41</v>
      </c>
      <c r="C600" t="s">
        <v>31</v>
      </c>
      <c r="D600">
        <v>2024</v>
      </c>
      <c r="E600">
        <v>41</v>
      </c>
      <c r="F600">
        <v>1</v>
      </c>
      <c r="G600">
        <v>206</v>
      </c>
      <c r="H600">
        <v>991206</v>
      </c>
      <c r="I600" t="s">
        <v>26</v>
      </c>
      <c r="J600" t="s">
        <v>26</v>
      </c>
      <c r="K600" t="s">
        <v>412</v>
      </c>
      <c r="L600" t="s">
        <v>408</v>
      </c>
      <c r="M600">
        <v>347780</v>
      </c>
      <c r="N600">
        <v>2540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350320</v>
      </c>
      <c r="W600">
        <v>0</v>
      </c>
      <c r="X600">
        <v>0</v>
      </c>
      <c r="Y600">
        <v>350320</v>
      </c>
      <c r="Z600">
        <v>611</v>
      </c>
      <c r="AA600">
        <v>0</v>
      </c>
      <c r="AB600" s="3" t="str">
        <f t="shared" si="18"/>
        <v>1206</v>
      </c>
      <c r="AC600" s="4" t="str">
        <f t="shared" si="19"/>
        <v>Non-TIF</v>
      </c>
    </row>
    <row r="601" spans="1:29" x14ac:dyDescent="0.25">
      <c r="A601">
        <v>2024</v>
      </c>
      <c r="B601">
        <v>42</v>
      </c>
      <c r="C601" t="s">
        <v>44</v>
      </c>
      <c r="D601">
        <v>2024</v>
      </c>
      <c r="E601">
        <v>42</v>
      </c>
      <c r="F601">
        <v>2</v>
      </c>
      <c r="G601" t="s">
        <v>1819</v>
      </c>
      <c r="H601">
        <v>422007</v>
      </c>
      <c r="I601" t="s">
        <v>26</v>
      </c>
      <c r="J601" t="s">
        <v>26</v>
      </c>
      <c r="K601" t="s">
        <v>452</v>
      </c>
      <c r="L601" t="s">
        <v>413</v>
      </c>
      <c r="M601">
        <v>0</v>
      </c>
      <c r="N601">
        <v>0</v>
      </c>
      <c r="O601">
        <v>260299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260299</v>
      </c>
      <c r="W601">
        <v>0</v>
      </c>
      <c r="X601">
        <v>0</v>
      </c>
      <c r="Y601">
        <v>260299</v>
      </c>
      <c r="Z601">
        <v>0</v>
      </c>
      <c r="AA601">
        <v>0</v>
      </c>
      <c r="AB601" s="3" t="str">
        <f t="shared" si="18"/>
        <v>2007</v>
      </c>
      <c r="AC601" s="4" t="str">
        <f t="shared" si="19"/>
        <v>Non-TIF</v>
      </c>
    </row>
    <row r="602" spans="1:29" x14ac:dyDescent="0.25">
      <c r="A602">
        <v>2024</v>
      </c>
      <c r="B602">
        <v>42</v>
      </c>
      <c r="C602" t="s">
        <v>23</v>
      </c>
      <c r="D602">
        <v>2024</v>
      </c>
      <c r="E602">
        <v>42</v>
      </c>
      <c r="F602">
        <v>0</v>
      </c>
      <c r="G602" t="s">
        <v>1803</v>
      </c>
      <c r="H602" t="s">
        <v>391</v>
      </c>
      <c r="I602" t="s">
        <v>25</v>
      </c>
      <c r="J602" t="s">
        <v>26</v>
      </c>
      <c r="K602" t="s">
        <v>392</v>
      </c>
      <c r="L602" t="s">
        <v>413</v>
      </c>
      <c r="M602">
        <v>0</v>
      </c>
      <c r="N602">
        <v>0</v>
      </c>
      <c r="O602">
        <v>0</v>
      </c>
      <c r="P602">
        <v>672421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672421</v>
      </c>
      <c r="W602">
        <v>0</v>
      </c>
      <c r="X602">
        <v>0</v>
      </c>
      <c r="Y602">
        <v>672421</v>
      </c>
      <c r="Z602">
        <v>0</v>
      </c>
      <c r="AA602">
        <v>0</v>
      </c>
      <c r="AB602" s="3" t="str">
        <f t="shared" si="18"/>
        <v>0009</v>
      </c>
      <c r="AC602" s="4" t="str">
        <f t="shared" si="19"/>
        <v>TIF</v>
      </c>
    </row>
    <row r="603" spans="1:29" x14ac:dyDescent="0.25">
      <c r="A603">
        <v>2024</v>
      </c>
      <c r="B603">
        <v>42</v>
      </c>
      <c r="C603" t="s">
        <v>23</v>
      </c>
      <c r="D603">
        <v>2024</v>
      </c>
      <c r="E603">
        <v>42</v>
      </c>
      <c r="F603">
        <v>3</v>
      </c>
      <c r="G603">
        <v>150</v>
      </c>
      <c r="H603" t="s">
        <v>420</v>
      </c>
      <c r="I603" t="s">
        <v>25</v>
      </c>
      <c r="J603" t="s">
        <v>26</v>
      </c>
      <c r="K603" t="s">
        <v>421</v>
      </c>
      <c r="L603" t="s">
        <v>413</v>
      </c>
      <c r="M603">
        <v>0</v>
      </c>
      <c r="N603">
        <v>0</v>
      </c>
      <c r="O603">
        <v>19886869</v>
      </c>
      <c r="P603">
        <v>8279206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41468839</v>
      </c>
      <c r="W603">
        <v>0</v>
      </c>
      <c r="X603">
        <v>0</v>
      </c>
      <c r="Y603">
        <v>41468839</v>
      </c>
      <c r="Z603">
        <v>0</v>
      </c>
      <c r="AA603">
        <v>13302764</v>
      </c>
      <c r="AB603" s="3" t="str">
        <f t="shared" si="18"/>
        <v>3150</v>
      </c>
      <c r="AC603" s="4" t="str">
        <f t="shared" si="19"/>
        <v>TIF</v>
      </c>
    </row>
    <row r="604" spans="1:29" x14ac:dyDescent="0.25">
      <c r="A604">
        <v>2024</v>
      </c>
      <c r="B604">
        <v>42</v>
      </c>
      <c r="C604" t="s">
        <v>31</v>
      </c>
      <c r="D604">
        <v>2024</v>
      </c>
      <c r="E604">
        <v>42</v>
      </c>
      <c r="F604">
        <v>0</v>
      </c>
      <c r="G604" t="s">
        <v>1803</v>
      </c>
      <c r="H604">
        <v>380009</v>
      </c>
      <c r="I604" t="s">
        <v>26</v>
      </c>
      <c r="J604" t="s">
        <v>26</v>
      </c>
      <c r="K604" t="s">
        <v>224</v>
      </c>
      <c r="L604" t="s">
        <v>413</v>
      </c>
      <c r="M604">
        <v>73327290</v>
      </c>
      <c r="N604">
        <v>4932330</v>
      </c>
      <c r="O604">
        <v>16140880</v>
      </c>
      <c r="P604">
        <v>11764510</v>
      </c>
      <c r="Q604">
        <v>0</v>
      </c>
      <c r="R604">
        <v>0</v>
      </c>
      <c r="S604">
        <v>2566804</v>
      </c>
      <c r="T604">
        <v>5687786</v>
      </c>
      <c r="U604">
        <v>0</v>
      </c>
      <c r="V604">
        <v>226783060</v>
      </c>
      <c r="W604">
        <v>476000</v>
      </c>
      <c r="X604">
        <v>1664000</v>
      </c>
      <c r="Y604">
        <v>224643060</v>
      </c>
      <c r="Z604">
        <v>12933667</v>
      </c>
      <c r="AA604">
        <v>112363460</v>
      </c>
      <c r="AB604" s="3" t="str">
        <f t="shared" si="18"/>
        <v>0009</v>
      </c>
      <c r="AC604" s="4" t="str">
        <f t="shared" si="19"/>
        <v>Non-TIF</v>
      </c>
    </row>
    <row r="605" spans="1:29" x14ac:dyDescent="0.25">
      <c r="A605">
        <v>2024</v>
      </c>
      <c r="B605">
        <v>42</v>
      </c>
      <c r="C605" t="s">
        <v>31</v>
      </c>
      <c r="D605">
        <v>2024</v>
      </c>
      <c r="E605">
        <v>42</v>
      </c>
      <c r="F605">
        <v>3</v>
      </c>
      <c r="G605" t="s">
        <v>1811</v>
      </c>
      <c r="H605">
        <v>423033</v>
      </c>
      <c r="I605" t="s">
        <v>26</v>
      </c>
      <c r="J605" t="s">
        <v>26</v>
      </c>
      <c r="K605" t="s">
        <v>453</v>
      </c>
      <c r="L605" t="s">
        <v>413</v>
      </c>
      <c r="M605">
        <v>180090490</v>
      </c>
      <c r="N605">
        <v>18512740</v>
      </c>
      <c r="O605">
        <v>20313630</v>
      </c>
      <c r="P605">
        <v>36361740</v>
      </c>
      <c r="Q605">
        <v>0</v>
      </c>
      <c r="R605">
        <v>0</v>
      </c>
      <c r="S605">
        <v>18790540</v>
      </c>
      <c r="T605">
        <v>12912390</v>
      </c>
      <c r="U605">
        <v>0</v>
      </c>
      <c r="V605">
        <v>405798320</v>
      </c>
      <c r="W605">
        <v>396000</v>
      </c>
      <c r="X605">
        <v>929500</v>
      </c>
      <c r="Y605">
        <v>404472820</v>
      </c>
      <c r="Z605">
        <v>23739916</v>
      </c>
      <c r="AA605">
        <v>118816790</v>
      </c>
      <c r="AB605" s="3" t="str">
        <f t="shared" si="18"/>
        <v>3033</v>
      </c>
      <c r="AC605" s="4" t="str">
        <f t="shared" si="19"/>
        <v>Non-TIF</v>
      </c>
    </row>
    <row r="606" spans="1:29" x14ac:dyDescent="0.25">
      <c r="A606">
        <v>2024</v>
      </c>
      <c r="B606">
        <v>42</v>
      </c>
      <c r="C606" t="s">
        <v>31</v>
      </c>
      <c r="D606">
        <v>2024</v>
      </c>
      <c r="E606">
        <v>42</v>
      </c>
      <c r="F606">
        <v>3</v>
      </c>
      <c r="G606">
        <v>150</v>
      </c>
      <c r="H606">
        <v>423150</v>
      </c>
      <c r="I606" t="s">
        <v>26</v>
      </c>
      <c r="J606" t="s">
        <v>26</v>
      </c>
      <c r="K606" t="s">
        <v>390</v>
      </c>
      <c r="L606" t="s">
        <v>413</v>
      </c>
      <c r="M606">
        <v>84733930</v>
      </c>
      <c r="N606">
        <v>6140950</v>
      </c>
      <c r="O606">
        <v>20336770</v>
      </c>
      <c r="P606">
        <v>16080360</v>
      </c>
      <c r="Q606">
        <v>0</v>
      </c>
      <c r="R606">
        <v>0</v>
      </c>
      <c r="S606">
        <v>18844134</v>
      </c>
      <c r="T606">
        <v>1270119</v>
      </c>
      <c r="U606">
        <v>0</v>
      </c>
      <c r="V606">
        <v>437258453</v>
      </c>
      <c r="W606">
        <v>860000</v>
      </c>
      <c r="X606">
        <v>2834000</v>
      </c>
      <c r="Y606">
        <v>433564453</v>
      </c>
      <c r="Z606">
        <v>51953047</v>
      </c>
      <c r="AA606">
        <v>289852190</v>
      </c>
      <c r="AB606" s="3" t="str">
        <f t="shared" si="18"/>
        <v>3150</v>
      </c>
      <c r="AC606" s="4" t="str">
        <f t="shared" si="19"/>
        <v>Non-TIF</v>
      </c>
    </row>
    <row r="607" spans="1:29" x14ac:dyDescent="0.25">
      <c r="A607">
        <v>2024</v>
      </c>
      <c r="B607">
        <v>42</v>
      </c>
      <c r="C607" t="s">
        <v>31</v>
      </c>
      <c r="D607">
        <v>2024</v>
      </c>
      <c r="E607">
        <v>42</v>
      </c>
      <c r="F607">
        <v>5</v>
      </c>
      <c r="G607">
        <v>643</v>
      </c>
      <c r="H607">
        <v>855643</v>
      </c>
      <c r="I607" t="s">
        <v>26</v>
      </c>
      <c r="J607" t="s">
        <v>26</v>
      </c>
      <c r="K607" t="s">
        <v>204</v>
      </c>
      <c r="L607" t="s">
        <v>413</v>
      </c>
      <c r="M607">
        <v>1133780</v>
      </c>
      <c r="N607">
        <v>290210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144724</v>
      </c>
      <c r="U607">
        <v>0</v>
      </c>
      <c r="V607">
        <v>2164654</v>
      </c>
      <c r="W607">
        <v>0</v>
      </c>
      <c r="X607">
        <v>0</v>
      </c>
      <c r="Y607">
        <v>2164654</v>
      </c>
      <c r="Z607">
        <v>128754</v>
      </c>
      <c r="AA607">
        <v>595940</v>
      </c>
      <c r="AB607" s="3" t="str">
        <f t="shared" si="18"/>
        <v>5643</v>
      </c>
      <c r="AC607" s="4" t="str">
        <f t="shared" si="19"/>
        <v>Non-TIF</v>
      </c>
    </row>
    <row r="608" spans="1:29" x14ac:dyDescent="0.25">
      <c r="A608">
        <v>2024</v>
      </c>
      <c r="B608">
        <v>43</v>
      </c>
      <c r="C608" t="s">
        <v>44</v>
      </c>
      <c r="D608">
        <v>2024</v>
      </c>
      <c r="E608">
        <v>43</v>
      </c>
      <c r="F608">
        <v>7</v>
      </c>
      <c r="G608" t="s">
        <v>1822</v>
      </c>
      <c r="H608">
        <v>437092</v>
      </c>
      <c r="I608" t="s">
        <v>26</v>
      </c>
      <c r="J608" t="s">
        <v>26</v>
      </c>
      <c r="K608" t="s">
        <v>455</v>
      </c>
      <c r="L608" t="s">
        <v>418</v>
      </c>
      <c r="M608">
        <v>79419</v>
      </c>
      <c r="N608">
        <v>26041</v>
      </c>
      <c r="O608">
        <v>5585413</v>
      </c>
      <c r="P608">
        <v>3435430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17957971</v>
      </c>
      <c r="W608">
        <v>36000</v>
      </c>
      <c r="X608">
        <v>71500</v>
      </c>
      <c r="Y608">
        <v>17850471</v>
      </c>
      <c r="Z608">
        <v>0</v>
      </c>
      <c r="AA608">
        <v>8831668</v>
      </c>
      <c r="AB608" s="3" t="str">
        <f t="shared" si="18"/>
        <v>7092</v>
      </c>
      <c r="AC608" s="4" t="str">
        <f t="shared" si="19"/>
        <v>Non-TIF</v>
      </c>
    </row>
    <row r="609" spans="1:29" x14ac:dyDescent="0.25">
      <c r="A609">
        <v>2024</v>
      </c>
      <c r="B609">
        <v>43</v>
      </c>
      <c r="C609" t="s">
        <v>23</v>
      </c>
      <c r="D609">
        <v>2024</v>
      </c>
      <c r="E609">
        <v>43</v>
      </c>
      <c r="F609">
        <v>1</v>
      </c>
      <c r="G609">
        <v>917</v>
      </c>
      <c r="H609" t="s">
        <v>681</v>
      </c>
      <c r="I609" t="s">
        <v>25</v>
      </c>
      <c r="J609" t="s">
        <v>26</v>
      </c>
      <c r="K609" t="s">
        <v>682</v>
      </c>
      <c r="L609" t="s">
        <v>418</v>
      </c>
      <c r="M609">
        <v>0</v>
      </c>
      <c r="N609">
        <v>0</v>
      </c>
      <c r="O609">
        <v>40060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8333947</v>
      </c>
      <c r="W609">
        <v>0</v>
      </c>
      <c r="X609">
        <v>0</v>
      </c>
      <c r="Y609">
        <v>8333947</v>
      </c>
      <c r="Z609">
        <v>0</v>
      </c>
      <c r="AA609">
        <v>8293887</v>
      </c>
      <c r="AB609" s="3" t="str">
        <f t="shared" si="18"/>
        <v>1917</v>
      </c>
      <c r="AC609" s="4" t="str">
        <f t="shared" si="19"/>
        <v>TIF</v>
      </c>
    </row>
    <row r="610" spans="1:29" x14ac:dyDescent="0.25">
      <c r="A610">
        <v>2024</v>
      </c>
      <c r="B610">
        <v>44</v>
      </c>
      <c r="C610" t="s">
        <v>44</v>
      </c>
      <c r="D610">
        <v>2024</v>
      </c>
      <c r="E610">
        <v>44</v>
      </c>
      <c r="F610">
        <v>6</v>
      </c>
      <c r="G610">
        <v>700</v>
      </c>
      <c r="H610">
        <v>446700</v>
      </c>
      <c r="I610" t="s">
        <v>26</v>
      </c>
      <c r="J610" t="s">
        <v>26</v>
      </c>
      <c r="K610" t="s">
        <v>459</v>
      </c>
      <c r="L610" t="s">
        <v>458</v>
      </c>
      <c r="M610">
        <v>7951140</v>
      </c>
      <c r="N610">
        <v>1168240</v>
      </c>
      <c r="O610">
        <v>11693275</v>
      </c>
      <c r="P610">
        <v>869090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84825954</v>
      </c>
      <c r="W610">
        <v>124000</v>
      </c>
      <c r="X610">
        <v>295750</v>
      </c>
      <c r="Y610">
        <v>84406204</v>
      </c>
      <c r="Z610">
        <v>0</v>
      </c>
      <c r="AA610">
        <v>63144209</v>
      </c>
      <c r="AB610" s="3" t="str">
        <f t="shared" si="18"/>
        <v>6700</v>
      </c>
      <c r="AC610" s="4" t="str">
        <f t="shared" si="19"/>
        <v>Non-TIF</v>
      </c>
    </row>
    <row r="611" spans="1:29" x14ac:dyDescent="0.25">
      <c r="A611">
        <v>2024</v>
      </c>
      <c r="B611">
        <v>45</v>
      </c>
      <c r="C611" t="s">
        <v>44</v>
      </c>
      <c r="D611">
        <v>2024</v>
      </c>
      <c r="E611">
        <v>45</v>
      </c>
      <c r="F611">
        <v>3</v>
      </c>
      <c r="G611" t="s">
        <v>1812</v>
      </c>
      <c r="H611">
        <v>453029</v>
      </c>
      <c r="I611" t="s">
        <v>26</v>
      </c>
      <c r="J611" t="s">
        <v>26</v>
      </c>
      <c r="K611" t="s">
        <v>320</v>
      </c>
      <c r="L611" t="s">
        <v>460</v>
      </c>
      <c r="M611">
        <v>228990</v>
      </c>
      <c r="N611">
        <v>61160</v>
      </c>
      <c r="O611">
        <v>31857734</v>
      </c>
      <c r="P611">
        <v>30050200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69977503</v>
      </c>
      <c r="W611">
        <v>4000</v>
      </c>
      <c r="X611">
        <v>32500</v>
      </c>
      <c r="Y611">
        <v>69941003</v>
      </c>
      <c r="Z611">
        <v>0</v>
      </c>
      <c r="AA611">
        <v>7779419</v>
      </c>
      <c r="AB611" s="3" t="str">
        <f t="shared" si="18"/>
        <v>3029</v>
      </c>
      <c r="AC611" s="4" t="str">
        <f t="shared" si="19"/>
        <v>Non-TIF</v>
      </c>
    </row>
    <row r="612" spans="1:29" x14ac:dyDescent="0.25">
      <c r="A612">
        <v>2024</v>
      </c>
      <c r="B612">
        <v>46</v>
      </c>
      <c r="C612" t="s">
        <v>23</v>
      </c>
      <c r="D612">
        <v>2024</v>
      </c>
      <c r="E612">
        <v>46</v>
      </c>
      <c r="F612">
        <v>3</v>
      </c>
      <c r="G612" t="s">
        <v>1820</v>
      </c>
      <c r="H612" t="s">
        <v>683</v>
      </c>
      <c r="I612" t="s">
        <v>25</v>
      </c>
      <c r="J612" t="s">
        <v>26</v>
      </c>
      <c r="K612" t="s">
        <v>684</v>
      </c>
      <c r="L612" t="s">
        <v>464</v>
      </c>
      <c r="M612">
        <v>46566</v>
      </c>
      <c r="N612">
        <v>0</v>
      </c>
      <c r="O612">
        <v>17203845</v>
      </c>
      <c r="P612">
        <v>1537170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31977211</v>
      </c>
      <c r="W612">
        <v>0</v>
      </c>
      <c r="X612">
        <v>0</v>
      </c>
      <c r="Y612">
        <v>31977211</v>
      </c>
      <c r="Z612">
        <v>0</v>
      </c>
      <c r="AA612">
        <v>13189630</v>
      </c>
      <c r="AB612" s="3" t="str">
        <f t="shared" si="18"/>
        <v>3060</v>
      </c>
      <c r="AC612" s="4" t="str">
        <f t="shared" si="19"/>
        <v>TIF</v>
      </c>
    </row>
    <row r="613" spans="1:29" x14ac:dyDescent="0.25">
      <c r="A613">
        <v>2024</v>
      </c>
      <c r="B613">
        <v>46</v>
      </c>
      <c r="C613" t="s">
        <v>31</v>
      </c>
      <c r="D613">
        <v>2024</v>
      </c>
      <c r="E613">
        <v>46</v>
      </c>
      <c r="F613">
        <v>6</v>
      </c>
      <c r="G613">
        <v>921</v>
      </c>
      <c r="H613">
        <v>746921</v>
      </c>
      <c r="I613" t="s">
        <v>26</v>
      </c>
      <c r="J613" t="s">
        <v>26</v>
      </c>
      <c r="K613" t="s">
        <v>665</v>
      </c>
      <c r="L613" t="s">
        <v>464</v>
      </c>
      <c r="M613">
        <v>3698160</v>
      </c>
      <c r="N613">
        <v>439360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6692070</v>
      </c>
      <c r="W613">
        <v>0</v>
      </c>
      <c r="X613">
        <v>3250</v>
      </c>
      <c r="Y613">
        <v>6688820</v>
      </c>
      <c r="Z613">
        <v>40902</v>
      </c>
      <c r="AA613">
        <v>2554550</v>
      </c>
      <c r="AB613" s="3" t="str">
        <f t="shared" si="18"/>
        <v>6921</v>
      </c>
      <c r="AC613" s="4" t="str">
        <f t="shared" si="19"/>
        <v>Non-TIF</v>
      </c>
    </row>
    <row r="614" spans="1:29" x14ac:dyDescent="0.25">
      <c r="A614">
        <v>2024</v>
      </c>
      <c r="B614">
        <v>41</v>
      </c>
      <c r="C614" t="s">
        <v>31</v>
      </c>
      <c r="D614">
        <v>2024</v>
      </c>
      <c r="E614">
        <v>41</v>
      </c>
      <c r="F614">
        <v>0</v>
      </c>
      <c r="G614">
        <v>594</v>
      </c>
      <c r="H614">
        <v>990594</v>
      </c>
      <c r="I614" t="s">
        <v>26</v>
      </c>
      <c r="J614" t="s">
        <v>26</v>
      </c>
      <c r="K614" t="s">
        <v>411</v>
      </c>
      <c r="L614" t="s">
        <v>408</v>
      </c>
      <c r="M614">
        <v>92485110</v>
      </c>
      <c r="N614">
        <v>9006540</v>
      </c>
      <c r="O614">
        <v>2046774</v>
      </c>
      <c r="P614">
        <v>13384050</v>
      </c>
      <c r="Q614">
        <v>0</v>
      </c>
      <c r="R614">
        <v>0</v>
      </c>
      <c r="S614">
        <v>3273525</v>
      </c>
      <c r="T614">
        <v>9165051</v>
      </c>
      <c r="U614">
        <v>0</v>
      </c>
      <c r="V614">
        <v>181104606</v>
      </c>
      <c r="W614">
        <v>156000</v>
      </c>
      <c r="X614">
        <v>604500</v>
      </c>
      <c r="Y614">
        <v>180344106</v>
      </c>
      <c r="Z614">
        <v>9706462</v>
      </c>
      <c r="AA614">
        <v>51743556</v>
      </c>
      <c r="AB614" s="3" t="str">
        <f t="shared" si="18"/>
        <v>0594</v>
      </c>
      <c r="AC614" s="4" t="str">
        <f t="shared" si="19"/>
        <v>Non-TIF</v>
      </c>
    </row>
    <row r="615" spans="1:29" x14ac:dyDescent="0.25">
      <c r="A615">
        <v>2024</v>
      </c>
      <c r="B615">
        <v>42</v>
      </c>
      <c r="C615" t="s">
        <v>23</v>
      </c>
      <c r="D615">
        <v>2024</v>
      </c>
      <c r="E615">
        <v>42</v>
      </c>
      <c r="F615">
        <v>0</v>
      </c>
      <c r="G615">
        <v>108</v>
      </c>
      <c r="H615" t="s">
        <v>414</v>
      </c>
      <c r="I615" t="s">
        <v>25</v>
      </c>
      <c r="J615" t="s">
        <v>26</v>
      </c>
      <c r="K615" t="s">
        <v>415</v>
      </c>
      <c r="L615" t="s">
        <v>413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3" t="str">
        <f t="shared" si="18"/>
        <v>0108</v>
      </c>
      <c r="AC615" s="4" t="str">
        <f t="shared" si="19"/>
        <v>TIF</v>
      </c>
    </row>
    <row r="616" spans="1:29" x14ac:dyDescent="0.25">
      <c r="A616">
        <v>2024</v>
      </c>
      <c r="B616">
        <v>42</v>
      </c>
      <c r="C616" t="s">
        <v>23</v>
      </c>
      <c r="D616">
        <v>2024</v>
      </c>
      <c r="E616">
        <v>42</v>
      </c>
      <c r="F616">
        <v>1</v>
      </c>
      <c r="G616">
        <v>359</v>
      </c>
      <c r="H616" t="s">
        <v>508</v>
      </c>
      <c r="I616" t="s">
        <v>25</v>
      </c>
      <c r="J616" t="s">
        <v>26</v>
      </c>
      <c r="K616" t="s">
        <v>509</v>
      </c>
      <c r="L616" t="s">
        <v>413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3" t="str">
        <f t="shared" si="18"/>
        <v>1359</v>
      </c>
      <c r="AC616" s="4" t="str">
        <f t="shared" si="19"/>
        <v>TIF</v>
      </c>
    </row>
    <row r="617" spans="1:29" x14ac:dyDescent="0.25">
      <c r="A617">
        <v>2024</v>
      </c>
      <c r="B617">
        <v>42</v>
      </c>
      <c r="C617" t="s">
        <v>31</v>
      </c>
      <c r="D617">
        <v>2024</v>
      </c>
      <c r="E617">
        <v>42</v>
      </c>
      <c r="F617">
        <v>0</v>
      </c>
      <c r="G617">
        <v>108</v>
      </c>
      <c r="H617">
        <v>420108</v>
      </c>
      <c r="I617" t="s">
        <v>26</v>
      </c>
      <c r="J617" t="s">
        <v>26</v>
      </c>
      <c r="K617" t="s">
        <v>388</v>
      </c>
      <c r="L617" t="s">
        <v>413</v>
      </c>
      <c r="M617">
        <v>74499170</v>
      </c>
      <c r="N617">
        <v>12132440</v>
      </c>
      <c r="O617">
        <v>21681310</v>
      </c>
      <c r="P617">
        <v>4147740</v>
      </c>
      <c r="Q617">
        <v>0</v>
      </c>
      <c r="R617">
        <v>0</v>
      </c>
      <c r="S617">
        <v>12945486</v>
      </c>
      <c r="T617">
        <v>1057828</v>
      </c>
      <c r="U617">
        <v>0</v>
      </c>
      <c r="V617">
        <v>183772214</v>
      </c>
      <c r="W617">
        <v>232000</v>
      </c>
      <c r="X617">
        <v>591500</v>
      </c>
      <c r="Y617">
        <v>182948714</v>
      </c>
      <c r="Z617">
        <v>10807678</v>
      </c>
      <c r="AA617">
        <v>57308240</v>
      </c>
      <c r="AB617" s="3" t="str">
        <f t="shared" si="18"/>
        <v>0108</v>
      </c>
      <c r="AC617" s="4" t="str">
        <f t="shared" si="19"/>
        <v>Non-TIF</v>
      </c>
    </row>
    <row r="618" spans="1:29" x14ac:dyDescent="0.25">
      <c r="A618">
        <v>2024</v>
      </c>
      <c r="B618">
        <v>43</v>
      </c>
      <c r="C618" t="s">
        <v>44</v>
      </c>
      <c r="D618">
        <v>2024</v>
      </c>
      <c r="E618">
        <v>43</v>
      </c>
      <c r="F618">
        <v>1</v>
      </c>
      <c r="G618">
        <v>917</v>
      </c>
      <c r="H618">
        <v>431917</v>
      </c>
      <c r="I618" t="s">
        <v>26</v>
      </c>
      <c r="J618" t="s">
        <v>26</v>
      </c>
      <c r="K618" t="s">
        <v>360</v>
      </c>
      <c r="L618" t="s">
        <v>418</v>
      </c>
      <c r="M618">
        <v>114780</v>
      </c>
      <c r="N618">
        <v>2490</v>
      </c>
      <c r="O618">
        <v>14785650</v>
      </c>
      <c r="P618">
        <v>6944810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28430453</v>
      </c>
      <c r="W618">
        <v>28000</v>
      </c>
      <c r="X618">
        <v>52000</v>
      </c>
      <c r="Y618">
        <v>28350453</v>
      </c>
      <c r="Z618">
        <v>0</v>
      </c>
      <c r="AA618">
        <v>6582723</v>
      </c>
      <c r="AB618" s="3" t="str">
        <f t="shared" si="18"/>
        <v>1917</v>
      </c>
      <c r="AC618" s="4" t="str">
        <f t="shared" si="19"/>
        <v>Non-TIF</v>
      </c>
    </row>
    <row r="619" spans="1:29" x14ac:dyDescent="0.25">
      <c r="A619">
        <v>2024</v>
      </c>
      <c r="B619">
        <v>43</v>
      </c>
      <c r="C619" t="s">
        <v>31</v>
      </c>
      <c r="D619">
        <v>2024</v>
      </c>
      <c r="E619">
        <v>43</v>
      </c>
      <c r="F619">
        <v>3</v>
      </c>
      <c r="G619">
        <v>798</v>
      </c>
      <c r="H619">
        <v>433798</v>
      </c>
      <c r="I619" t="s">
        <v>26</v>
      </c>
      <c r="J619" t="s">
        <v>26</v>
      </c>
      <c r="K619" t="s">
        <v>512</v>
      </c>
      <c r="L619" t="s">
        <v>418</v>
      </c>
      <c r="M619">
        <v>133567116</v>
      </c>
      <c r="N619">
        <v>8421460</v>
      </c>
      <c r="O619">
        <v>18551019</v>
      </c>
      <c r="P619">
        <v>1177870</v>
      </c>
      <c r="Q619">
        <v>0</v>
      </c>
      <c r="R619">
        <v>0</v>
      </c>
      <c r="S619">
        <v>12794010</v>
      </c>
      <c r="T619">
        <v>706835</v>
      </c>
      <c r="U619">
        <v>0</v>
      </c>
      <c r="V619">
        <v>434708970</v>
      </c>
      <c r="W619">
        <v>564000</v>
      </c>
      <c r="X619">
        <v>1384500</v>
      </c>
      <c r="Y619">
        <v>432760470</v>
      </c>
      <c r="Z619">
        <v>14511215</v>
      </c>
      <c r="AA619">
        <v>259490660</v>
      </c>
      <c r="AB619" s="3" t="str">
        <f t="shared" si="18"/>
        <v>3798</v>
      </c>
      <c r="AC619" s="4" t="str">
        <f t="shared" si="19"/>
        <v>Non-TIF</v>
      </c>
    </row>
    <row r="620" spans="1:29" x14ac:dyDescent="0.25">
      <c r="A620">
        <v>2024</v>
      </c>
      <c r="B620">
        <v>44</v>
      </c>
      <c r="C620" t="s">
        <v>44</v>
      </c>
      <c r="D620">
        <v>2024</v>
      </c>
      <c r="E620">
        <v>44</v>
      </c>
      <c r="F620">
        <v>7</v>
      </c>
      <c r="G620" t="s">
        <v>1816</v>
      </c>
      <c r="H620">
        <v>447047</v>
      </c>
      <c r="I620" t="s">
        <v>26</v>
      </c>
      <c r="J620" t="s">
        <v>26</v>
      </c>
      <c r="K620" t="s">
        <v>304</v>
      </c>
      <c r="L620" t="s">
        <v>458</v>
      </c>
      <c r="M620">
        <v>498320</v>
      </c>
      <c r="N620">
        <v>55670</v>
      </c>
      <c r="O620">
        <v>6362952</v>
      </c>
      <c r="P620">
        <v>851430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53746914</v>
      </c>
      <c r="W620">
        <v>144000</v>
      </c>
      <c r="X620">
        <v>198250</v>
      </c>
      <c r="Y620">
        <v>53404664</v>
      </c>
      <c r="Z620">
        <v>0</v>
      </c>
      <c r="AA620">
        <v>45978542</v>
      </c>
      <c r="AB620" s="3" t="str">
        <f t="shared" si="18"/>
        <v>7047</v>
      </c>
      <c r="AC620" s="4" t="str">
        <f t="shared" si="19"/>
        <v>Non-TIF</v>
      </c>
    </row>
    <row r="621" spans="1:29" x14ac:dyDescent="0.25">
      <c r="A621">
        <v>2024</v>
      </c>
      <c r="B621">
        <v>44</v>
      </c>
      <c r="C621" t="s">
        <v>23</v>
      </c>
      <c r="D621">
        <v>2024</v>
      </c>
      <c r="E621">
        <v>44</v>
      </c>
      <c r="F621">
        <v>4</v>
      </c>
      <c r="G621">
        <v>689</v>
      </c>
      <c r="H621" t="s">
        <v>516</v>
      </c>
      <c r="I621" t="s">
        <v>25</v>
      </c>
      <c r="J621" t="s">
        <v>26</v>
      </c>
      <c r="K621" t="s">
        <v>517</v>
      </c>
      <c r="L621" t="s">
        <v>458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2998520</v>
      </c>
      <c r="W621">
        <v>0</v>
      </c>
      <c r="X621">
        <v>0</v>
      </c>
      <c r="Y621">
        <v>2998520</v>
      </c>
      <c r="Z621">
        <v>0</v>
      </c>
      <c r="AA621">
        <v>2998520</v>
      </c>
      <c r="AB621" s="3" t="str">
        <f t="shared" si="18"/>
        <v>4689</v>
      </c>
      <c r="AC621" s="4" t="str">
        <f t="shared" si="19"/>
        <v>TIF</v>
      </c>
    </row>
    <row r="622" spans="1:29" x14ac:dyDescent="0.25">
      <c r="A622">
        <v>2024</v>
      </c>
      <c r="B622">
        <v>44</v>
      </c>
      <c r="C622" t="s">
        <v>23</v>
      </c>
      <c r="D622">
        <v>2024</v>
      </c>
      <c r="E622">
        <v>44</v>
      </c>
      <c r="F622">
        <v>6</v>
      </c>
      <c r="G622">
        <v>700</v>
      </c>
      <c r="H622" t="s">
        <v>518</v>
      </c>
      <c r="I622" t="s">
        <v>25</v>
      </c>
      <c r="J622" t="s">
        <v>26</v>
      </c>
      <c r="K622" t="s">
        <v>519</v>
      </c>
      <c r="L622" t="s">
        <v>458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3929246</v>
      </c>
      <c r="W622">
        <v>0</v>
      </c>
      <c r="X622">
        <v>0</v>
      </c>
      <c r="Y622">
        <v>3929246</v>
      </c>
      <c r="Z622">
        <v>0</v>
      </c>
      <c r="AA622">
        <v>3929246</v>
      </c>
      <c r="AB622" s="3" t="str">
        <f t="shared" si="18"/>
        <v>6700</v>
      </c>
      <c r="AC622" s="4" t="str">
        <f t="shared" si="19"/>
        <v>TIF</v>
      </c>
    </row>
    <row r="623" spans="1:29" x14ac:dyDescent="0.25">
      <c r="A623">
        <v>2024</v>
      </c>
      <c r="B623">
        <v>44</v>
      </c>
      <c r="C623" t="s">
        <v>31</v>
      </c>
      <c r="D623">
        <v>2024</v>
      </c>
      <c r="E623">
        <v>44</v>
      </c>
      <c r="F623">
        <v>4</v>
      </c>
      <c r="G623">
        <v>536</v>
      </c>
      <c r="H623">
        <v>444536</v>
      </c>
      <c r="I623" t="s">
        <v>26</v>
      </c>
      <c r="J623" t="s">
        <v>26</v>
      </c>
      <c r="K623" t="s">
        <v>457</v>
      </c>
      <c r="L623" t="s">
        <v>458</v>
      </c>
      <c r="M623">
        <v>141354240</v>
      </c>
      <c r="N623">
        <v>8797230</v>
      </c>
      <c r="O623">
        <v>26065723</v>
      </c>
      <c r="P623">
        <v>3558580</v>
      </c>
      <c r="Q623">
        <v>0</v>
      </c>
      <c r="R623">
        <v>0</v>
      </c>
      <c r="S623">
        <v>16423261</v>
      </c>
      <c r="T623">
        <v>8890553</v>
      </c>
      <c r="U623">
        <v>0</v>
      </c>
      <c r="V623">
        <v>721288607</v>
      </c>
      <c r="W623">
        <v>1216000</v>
      </c>
      <c r="X623">
        <v>2102750</v>
      </c>
      <c r="Y623">
        <v>717969857</v>
      </c>
      <c r="Z623">
        <v>27695307</v>
      </c>
      <c r="AA623">
        <v>516199020</v>
      </c>
      <c r="AB623" s="3" t="str">
        <f t="shared" si="18"/>
        <v>4536</v>
      </c>
      <c r="AC623" s="4" t="str">
        <f t="shared" si="19"/>
        <v>Non-TIF</v>
      </c>
    </row>
    <row r="624" spans="1:29" x14ac:dyDescent="0.25">
      <c r="A624">
        <v>2024</v>
      </c>
      <c r="B624">
        <v>44</v>
      </c>
      <c r="C624" t="s">
        <v>31</v>
      </c>
      <c r="D624">
        <v>2024</v>
      </c>
      <c r="E624">
        <v>44</v>
      </c>
      <c r="F624">
        <v>6</v>
      </c>
      <c r="G624">
        <v>700</v>
      </c>
      <c r="H624">
        <v>446700</v>
      </c>
      <c r="I624" t="s">
        <v>26</v>
      </c>
      <c r="J624" t="s">
        <v>26</v>
      </c>
      <c r="K624" t="s">
        <v>459</v>
      </c>
      <c r="L624" t="s">
        <v>458</v>
      </c>
      <c r="M624">
        <v>52441950</v>
      </c>
      <c r="N624">
        <v>5165080</v>
      </c>
      <c r="O624">
        <v>4955705</v>
      </c>
      <c r="P624">
        <v>3550</v>
      </c>
      <c r="Q624">
        <v>0</v>
      </c>
      <c r="R624">
        <v>0</v>
      </c>
      <c r="S624">
        <v>0</v>
      </c>
      <c r="T624">
        <v>272531</v>
      </c>
      <c r="U624">
        <v>0</v>
      </c>
      <c r="V624">
        <v>114566521</v>
      </c>
      <c r="W624">
        <v>116000</v>
      </c>
      <c r="X624">
        <v>188500</v>
      </c>
      <c r="Y624">
        <v>114262021</v>
      </c>
      <c r="Z624">
        <v>15857806</v>
      </c>
      <c r="AA624">
        <v>51727705</v>
      </c>
      <c r="AB624" s="3" t="str">
        <f t="shared" si="18"/>
        <v>6700</v>
      </c>
      <c r="AC624" s="4" t="str">
        <f t="shared" si="19"/>
        <v>Non-TIF</v>
      </c>
    </row>
    <row r="625" spans="1:29" x14ac:dyDescent="0.25">
      <c r="A625">
        <v>2024</v>
      </c>
      <c r="B625">
        <v>44</v>
      </c>
      <c r="C625" t="s">
        <v>31</v>
      </c>
      <c r="D625">
        <v>2024</v>
      </c>
      <c r="E625">
        <v>44</v>
      </c>
      <c r="F625">
        <v>2</v>
      </c>
      <c r="G625">
        <v>169</v>
      </c>
      <c r="H625">
        <v>512169</v>
      </c>
      <c r="I625" t="s">
        <v>26</v>
      </c>
      <c r="J625" t="s">
        <v>26</v>
      </c>
      <c r="K625" t="s">
        <v>486</v>
      </c>
      <c r="L625" t="s">
        <v>458</v>
      </c>
      <c r="M625">
        <v>1064070</v>
      </c>
      <c r="N625">
        <v>29100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121411</v>
      </c>
      <c r="U625">
        <v>0</v>
      </c>
      <c r="V625">
        <v>1402341</v>
      </c>
      <c r="W625">
        <v>0</v>
      </c>
      <c r="X625">
        <v>0</v>
      </c>
      <c r="Y625">
        <v>1402341</v>
      </c>
      <c r="Z625">
        <v>19126</v>
      </c>
      <c r="AA625">
        <v>187760</v>
      </c>
      <c r="AB625" s="3" t="str">
        <f t="shared" si="18"/>
        <v>2169</v>
      </c>
      <c r="AC625" s="4" t="str">
        <f t="shared" si="19"/>
        <v>Non-TIF</v>
      </c>
    </row>
    <row r="626" spans="1:29" x14ac:dyDescent="0.25">
      <c r="A626">
        <v>2024</v>
      </c>
      <c r="B626">
        <v>44</v>
      </c>
      <c r="C626" t="s">
        <v>31</v>
      </c>
      <c r="D626">
        <v>2024</v>
      </c>
      <c r="E626">
        <v>44</v>
      </c>
      <c r="F626">
        <v>6</v>
      </c>
      <c r="G626">
        <v>592</v>
      </c>
      <c r="H626">
        <v>896592</v>
      </c>
      <c r="I626" t="s">
        <v>26</v>
      </c>
      <c r="J626" t="s">
        <v>26</v>
      </c>
      <c r="K626" t="s">
        <v>836</v>
      </c>
      <c r="L626" t="s">
        <v>458</v>
      </c>
      <c r="M626">
        <v>6107100</v>
      </c>
      <c r="N626">
        <v>218280</v>
      </c>
      <c r="O626">
        <v>2552240</v>
      </c>
      <c r="P626">
        <v>0</v>
      </c>
      <c r="Q626">
        <v>0</v>
      </c>
      <c r="R626">
        <v>0</v>
      </c>
      <c r="S626">
        <v>0</v>
      </c>
      <c r="T626">
        <v>3123</v>
      </c>
      <c r="U626">
        <v>0</v>
      </c>
      <c r="V626">
        <v>16852213</v>
      </c>
      <c r="W626">
        <v>32000</v>
      </c>
      <c r="X626">
        <v>39000</v>
      </c>
      <c r="Y626">
        <v>16781213</v>
      </c>
      <c r="Z626">
        <v>1233844</v>
      </c>
      <c r="AA626">
        <v>7971470</v>
      </c>
      <c r="AB626" s="3" t="str">
        <f t="shared" si="18"/>
        <v>6592</v>
      </c>
      <c r="AC626" s="4" t="str">
        <f t="shared" si="19"/>
        <v>Non-TIF</v>
      </c>
    </row>
    <row r="627" spans="1:29" x14ac:dyDescent="0.25">
      <c r="A627">
        <v>2024</v>
      </c>
      <c r="B627">
        <v>45</v>
      </c>
      <c r="C627" t="s">
        <v>44</v>
      </c>
      <c r="D627">
        <v>2024</v>
      </c>
      <c r="E627">
        <v>45</v>
      </c>
      <c r="F627">
        <v>6</v>
      </c>
      <c r="G627">
        <v>509</v>
      </c>
      <c r="H627">
        <v>336509</v>
      </c>
      <c r="I627" t="s">
        <v>26</v>
      </c>
      <c r="J627" t="s">
        <v>26</v>
      </c>
      <c r="K627" t="s">
        <v>219</v>
      </c>
      <c r="L627" t="s">
        <v>460</v>
      </c>
      <c r="M627">
        <v>530880</v>
      </c>
      <c r="N627">
        <v>6740</v>
      </c>
      <c r="O627">
        <v>3134890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4302790</v>
      </c>
      <c r="W627">
        <v>0</v>
      </c>
      <c r="X627">
        <v>6500</v>
      </c>
      <c r="Y627">
        <v>4296290</v>
      </c>
      <c r="Z627">
        <v>0</v>
      </c>
      <c r="AA627">
        <v>630280</v>
      </c>
      <c r="AB627" s="3" t="str">
        <f t="shared" si="18"/>
        <v>6509</v>
      </c>
      <c r="AC627" s="4" t="str">
        <f t="shared" si="19"/>
        <v>Non-TIF</v>
      </c>
    </row>
    <row r="628" spans="1:29" x14ac:dyDescent="0.25">
      <c r="A628">
        <v>2024</v>
      </c>
      <c r="B628">
        <v>45</v>
      </c>
      <c r="C628" t="s">
        <v>31</v>
      </c>
      <c r="D628">
        <v>2024</v>
      </c>
      <c r="E628">
        <v>45</v>
      </c>
      <c r="F628">
        <v>4</v>
      </c>
      <c r="G628">
        <v>662</v>
      </c>
      <c r="H628">
        <v>194662</v>
      </c>
      <c r="I628" t="s">
        <v>26</v>
      </c>
      <c r="J628" t="s">
        <v>26</v>
      </c>
      <c r="K628" t="s">
        <v>218</v>
      </c>
      <c r="L628" t="s">
        <v>460</v>
      </c>
      <c r="M628">
        <v>24678850</v>
      </c>
      <c r="N628">
        <v>3530630</v>
      </c>
      <c r="O628">
        <v>359490</v>
      </c>
      <c r="P628">
        <v>0</v>
      </c>
      <c r="Q628">
        <v>0</v>
      </c>
      <c r="R628">
        <v>0</v>
      </c>
      <c r="S628">
        <v>0</v>
      </c>
      <c r="T628">
        <v>731120</v>
      </c>
      <c r="U628">
        <v>0</v>
      </c>
      <c r="V628">
        <v>40256720</v>
      </c>
      <c r="W628">
        <v>44000</v>
      </c>
      <c r="X628">
        <v>97500</v>
      </c>
      <c r="Y628">
        <v>40115220</v>
      </c>
      <c r="Z628">
        <v>1639710</v>
      </c>
      <c r="AA628">
        <v>10956630</v>
      </c>
      <c r="AB628" s="3" t="str">
        <f t="shared" si="18"/>
        <v>4662</v>
      </c>
      <c r="AC628" s="4" t="str">
        <f t="shared" si="19"/>
        <v>Non-TIF</v>
      </c>
    </row>
    <row r="629" spans="1:29" x14ac:dyDescent="0.25">
      <c r="A629">
        <v>2024</v>
      </c>
      <c r="B629">
        <v>45</v>
      </c>
      <c r="C629" t="s">
        <v>31</v>
      </c>
      <c r="D629">
        <v>2024</v>
      </c>
      <c r="E629">
        <v>45</v>
      </c>
      <c r="F629">
        <v>3</v>
      </c>
      <c r="G629" t="s">
        <v>1812</v>
      </c>
      <c r="H629">
        <v>453029</v>
      </c>
      <c r="I629" t="s">
        <v>26</v>
      </c>
      <c r="J629" t="s">
        <v>26</v>
      </c>
      <c r="K629" t="s">
        <v>320</v>
      </c>
      <c r="L629" t="s">
        <v>460</v>
      </c>
      <c r="M629">
        <v>273968650</v>
      </c>
      <c r="N629">
        <v>32948850</v>
      </c>
      <c r="O629">
        <v>37751836</v>
      </c>
      <c r="P629">
        <v>10738220</v>
      </c>
      <c r="Q629">
        <v>0</v>
      </c>
      <c r="R629">
        <v>0</v>
      </c>
      <c r="S629">
        <v>0</v>
      </c>
      <c r="T629">
        <v>8234861</v>
      </c>
      <c r="U629">
        <v>0</v>
      </c>
      <c r="V629">
        <v>828196761</v>
      </c>
      <c r="W629">
        <v>1056000</v>
      </c>
      <c r="X629">
        <v>3438500</v>
      </c>
      <c r="Y629">
        <v>823702261</v>
      </c>
      <c r="Z629">
        <v>29878988</v>
      </c>
      <c r="AA629">
        <v>464554344</v>
      </c>
      <c r="AB629" s="3" t="str">
        <f t="shared" si="18"/>
        <v>3029</v>
      </c>
      <c r="AC629" s="4" t="str">
        <f t="shared" si="19"/>
        <v>Non-TIF</v>
      </c>
    </row>
    <row r="630" spans="1:29" x14ac:dyDescent="0.25">
      <c r="A630">
        <v>2024</v>
      </c>
      <c r="B630">
        <v>45</v>
      </c>
      <c r="C630" t="s">
        <v>31</v>
      </c>
      <c r="D630">
        <v>2024</v>
      </c>
      <c r="E630">
        <v>45</v>
      </c>
      <c r="F630">
        <v>5</v>
      </c>
      <c r="G630">
        <v>508</v>
      </c>
      <c r="H630">
        <v>455508</v>
      </c>
      <c r="I630" t="s">
        <v>26</v>
      </c>
      <c r="J630" t="s">
        <v>26</v>
      </c>
      <c r="K630" t="s">
        <v>491</v>
      </c>
      <c r="L630" t="s">
        <v>460</v>
      </c>
      <c r="M630">
        <v>123963660</v>
      </c>
      <c r="N630">
        <v>18530440</v>
      </c>
      <c r="O630">
        <v>5892337</v>
      </c>
      <c r="P630">
        <v>2688780</v>
      </c>
      <c r="Q630">
        <v>0</v>
      </c>
      <c r="R630">
        <v>0</v>
      </c>
      <c r="S630">
        <v>0</v>
      </c>
      <c r="T630">
        <v>3072736</v>
      </c>
      <c r="U630">
        <v>0</v>
      </c>
      <c r="V630">
        <v>236007446</v>
      </c>
      <c r="W630">
        <v>164000</v>
      </c>
      <c r="X630">
        <v>455000</v>
      </c>
      <c r="Y630">
        <v>235388446</v>
      </c>
      <c r="Z630">
        <v>10409446</v>
      </c>
      <c r="AA630">
        <v>81859493</v>
      </c>
      <c r="AB630" s="3" t="str">
        <f t="shared" si="18"/>
        <v>5508</v>
      </c>
      <c r="AC630" s="4" t="str">
        <f t="shared" si="19"/>
        <v>Non-TIF</v>
      </c>
    </row>
    <row r="631" spans="1:29" x14ac:dyDescent="0.25">
      <c r="A631">
        <v>2024</v>
      </c>
      <c r="B631">
        <v>46</v>
      </c>
      <c r="C631" t="s">
        <v>44</v>
      </c>
      <c r="D631">
        <v>2024</v>
      </c>
      <c r="E631">
        <v>46</v>
      </c>
      <c r="F631">
        <v>2</v>
      </c>
      <c r="G631">
        <v>493</v>
      </c>
      <c r="H631">
        <v>462493</v>
      </c>
      <c r="I631" t="s">
        <v>26</v>
      </c>
      <c r="J631" t="s">
        <v>26</v>
      </c>
      <c r="K631" t="s">
        <v>467</v>
      </c>
      <c r="L631" t="s">
        <v>464</v>
      </c>
      <c r="M631">
        <v>384300</v>
      </c>
      <c r="N631">
        <v>86610</v>
      </c>
      <c r="O631">
        <v>1592020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4410240</v>
      </c>
      <c r="W631">
        <v>4000</v>
      </c>
      <c r="X631">
        <v>13000</v>
      </c>
      <c r="Y631">
        <v>4393240</v>
      </c>
      <c r="Z631">
        <v>0</v>
      </c>
      <c r="AA631">
        <v>2347310</v>
      </c>
      <c r="AB631" s="3" t="str">
        <f t="shared" si="18"/>
        <v>2493</v>
      </c>
      <c r="AC631" s="4" t="str">
        <f t="shared" si="19"/>
        <v>Non-TIF</v>
      </c>
    </row>
    <row r="632" spans="1:29" x14ac:dyDescent="0.25">
      <c r="A632">
        <v>2024</v>
      </c>
      <c r="B632">
        <v>52</v>
      </c>
      <c r="C632" t="s">
        <v>44</v>
      </c>
      <c r="D632">
        <v>2024</v>
      </c>
      <c r="E632">
        <v>52</v>
      </c>
      <c r="F632">
        <v>3</v>
      </c>
      <c r="G632">
        <v>816</v>
      </c>
      <c r="H632">
        <v>523816</v>
      </c>
      <c r="I632" t="s">
        <v>26</v>
      </c>
      <c r="J632" t="s">
        <v>26</v>
      </c>
      <c r="K632" t="s">
        <v>585</v>
      </c>
      <c r="L632" t="s">
        <v>545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3" t="str">
        <f t="shared" si="18"/>
        <v>3816</v>
      </c>
      <c r="AC632" s="4" t="str">
        <f t="shared" si="19"/>
        <v>Non-TIF</v>
      </c>
    </row>
    <row r="633" spans="1:29" x14ac:dyDescent="0.25">
      <c r="A633">
        <v>2024</v>
      </c>
      <c r="B633">
        <v>52</v>
      </c>
      <c r="C633" t="s">
        <v>44</v>
      </c>
      <c r="D633">
        <v>2024</v>
      </c>
      <c r="E633">
        <v>52</v>
      </c>
      <c r="F633">
        <v>6</v>
      </c>
      <c r="G633" t="s">
        <v>1814</v>
      </c>
      <c r="H633">
        <v>526093</v>
      </c>
      <c r="I633" t="s">
        <v>26</v>
      </c>
      <c r="J633" t="s">
        <v>26</v>
      </c>
      <c r="K633" t="s">
        <v>586</v>
      </c>
      <c r="L633" t="s">
        <v>545</v>
      </c>
      <c r="M633">
        <v>0</v>
      </c>
      <c r="N633">
        <v>0</v>
      </c>
      <c r="O633">
        <v>32175294</v>
      </c>
      <c r="P633">
        <v>888702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285409645</v>
      </c>
      <c r="W633">
        <v>244000</v>
      </c>
      <c r="X633">
        <v>806000</v>
      </c>
      <c r="Y633">
        <v>284359645</v>
      </c>
      <c r="Z633">
        <v>0</v>
      </c>
      <c r="AA633">
        <v>252345649</v>
      </c>
      <c r="AB633" s="3" t="str">
        <f t="shared" si="18"/>
        <v>6093</v>
      </c>
      <c r="AC633" s="4" t="str">
        <f t="shared" si="19"/>
        <v>Non-TIF</v>
      </c>
    </row>
    <row r="634" spans="1:29" x14ac:dyDescent="0.25">
      <c r="A634">
        <v>2024</v>
      </c>
      <c r="B634">
        <v>52</v>
      </c>
      <c r="C634" t="s">
        <v>23</v>
      </c>
      <c r="D634">
        <v>2024</v>
      </c>
      <c r="E634">
        <v>52</v>
      </c>
      <c r="F634">
        <v>1</v>
      </c>
      <c r="G634">
        <v>221</v>
      </c>
      <c r="H634" t="s">
        <v>587</v>
      </c>
      <c r="I634" t="s">
        <v>25</v>
      </c>
      <c r="J634" t="s">
        <v>26</v>
      </c>
      <c r="K634" t="s">
        <v>588</v>
      </c>
      <c r="L634" t="s">
        <v>545</v>
      </c>
      <c r="M634">
        <v>119282</v>
      </c>
      <c r="N634">
        <v>5141</v>
      </c>
      <c r="O634">
        <v>285824576</v>
      </c>
      <c r="P634">
        <v>3066542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375585369</v>
      </c>
      <c r="W634">
        <v>0</v>
      </c>
      <c r="X634">
        <v>0</v>
      </c>
      <c r="Y634">
        <v>375585369</v>
      </c>
      <c r="Z634">
        <v>0</v>
      </c>
      <c r="AA634">
        <v>86569828</v>
      </c>
      <c r="AB634" s="3" t="str">
        <f t="shared" si="18"/>
        <v>1221</v>
      </c>
      <c r="AC634" s="4" t="str">
        <f t="shared" si="19"/>
        <v>TIF</v>
      </c>
    </row>
    <row r="635" spans="1:29" x14ac:dyDescent="0.25">
      <c r="A635">
        <v>2024</v>
      </c>
      <c r="B635">
        <v>52</v>
      </c>
      <c r="C635" t="s">
        <v>23</v>
      </c>
      <c r="D635">
        <v>2024</v>
      </c>
      <c r="E635">
        <v>52</v>
      </c>
      <c r="F635">
        <v>3</v>
      </c>
      <c r="G635">
        <v>141</v>
      </c>
      <c r="H635" t="s">
        <v>771</v>
      </c>
      <c r="I635" t="s">
        <v>25</v>
      </c>
      <c r="J635" t="s">
        <v>26</v>
      </c>
      <c r="K635" t="s">
        <v>772</v>
      </c>
      <c r="L635" t="s">
        <v>545</v>
      </c>
      <c r="M635">
        <v>60879</v>
      </c>
      <c r="N635">
        <v>0</v>
      </c>
      <c r="O635">
        <v>384637884</v>
      </c>
      <c r="P635">
        <v>5522121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793897160</v>
      </c>
      <c r="W635">
        <v>84000</v>
      </c>
      <c r="X635">
        <v>533000</v>
      </c>
      <c r="Y635">
        <v>793280160</v>
      </c>
      <c r="Z635">
        <v>0</v>
      </c>
      <c r="AA635">
        <v>403676276</v>
      </c>
      <c r="AB635" s="3" t="str">
        <f t="shared" si="18"/>
        <v>3141</v>
      </c>
      <c r="AC635" s="4" t="str">
        <f t="shared" si="19"/>
        <v>TIF</v>
      </c>
    </row>
    <row r="636" spans="1:29" x14ac:dyDescent="0.25">
      <c r="A636">
        <v>2024</v>
      </c>
      <c r="B636">
        <v>52</v>
      </c>
      <c r="C636" t="s">
        <v>23</v>
      </c>
      <c r="D636">
        <v>2024</v>
      </c>
      <c r="E636">
        <v>52</v>
      </c>
      <c r="F636">
        <v>6</v>
      </c>
      <c r="G636" t="s">
        <v>1814</v>
      </c>
      <c r="H636" t="s">
        <v>773</v>
      </c>
      <c r="I636" t="s">
        <v>25</v>
      </c>
      <c r="J636" t="s">
        <v>26</v>
      </c>
      <c r="K636" t="s">
        <v>774</v>
      </c>
      <c r="L636" t="s">
        <v>545</v>
      </c>
      <c r="M636">
        <v>0</v>
      </c>
      <c r="N636">
        <v>0</v>
      </c>
      <c r="O636">
        <v>2364091</v>
      </c>
      <c r="P636">
        <v>65298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21090770</v>
      </c>
      <c r="W636">
        <v>0</v>
      </c>
      <c r="X636">
        <v>0</v>
      </c>
      <c r="Y636">
        <v>21090770</v>
      </c>
      <c r="Z636">
        <v>0</v>
      </c>
      <c r="AA636">
        <v>18661381</v>
      </c>
      <c r="AB636" s="3" t="str">
        <f t="shared" si="18"/>
        <v>6093</v>
      </c>
      <c r="AC636" s="4" t="str">
        <f t="shared" si="19"/>
        <v>TIF</v>
      </c>
    </row>
    <row r="637" spans="1:29" x14ac:dyDescent="0.25">
      <c r="A637">
        <v>2024</v>
      </c>
      <c r="B637">
        <v>52</v>
      </c>
      <c r="C637" t="s">
        <v>31</v>
      </c>
      <c r="D637">
        <v>2024</v>
      </c>
      <c r="E637">
        <v>52</v>
      </c>
      <c r="F637">
        <v>6</v>
      </c>
      <c r="G637">
        <v>930</v>
      </c>
      <c r="H637">
        <v>166930</v>
      </c>
      <c r="I637" t="s">
        <v>26</v>
      </c>
      <c r="J637" t="s">
        <v>26</v>
      </c>
      <c r="K637" t="s">
        <v>159</v>
      </c>
      <c r="L637" t="s">
        <v>545</v>
      </c>
      <c r="M637">
        <v>42581900</v>
      </c>
      <c r="N637">
        <v>2111900</v>
      </c>
      <c r="O637">
        <v>43872800</v>
      </c>
      <c r="P637">
        <v>0</v>
      </c>
      <c r="Q637">
        <v>0</v>
      </c>
      <c r="R637">
        <v>0</v>
      </c>
      <c r="S637">
        <v>596010</v>
      </c>
      <c r="T637">
        <v>5126510</v>
      </c>
      <c r="U637">
        <v>0</v>
      </c>
      <c r="V637">
        <v>186002920</v>
      </c>
      <c r="W637">
        <v>124812</v>
      </c>
      <c r="X637">
        <v>429000</v>
      </c>
      <c r="Y637">
        <v>185449108</v>
      </c>
      <c r="Z637">
        <v>33140355</v>
      </c>
      <c r="AA637">
        <v>91713800</v>
      </c>
      <c r="AB637" s="3" t="str">
        <f t="shared" si="18"/>
        <v>6930</v>
      </c>
      <c r="AC637" s="4" t="str">
        <f t="shared" si="19"/>
        <v>Non-TIF</v>
      </c>
    </row>
    <row r="638" spans="1:29" x14ac:dyDescent="0.25">
      <c r="A638">
        <v>2024</v>
      </c>
      <c r="B638">
        <v>52</v>
      </c>
      <c r="C638" t="s">
        <v>31</v>
      </c>
      <c r="D638">
        <v>2024</v>
      </c>
      <c r="E638">
        <v>52</v>
      </c>
      <c r="F638">
        <v>1</v>
      </c>
      <c r="G638">
        <v>221</v>
      </c>
      <c r="H638">
        <v>521221</v>
      </c>
      <c r="I638" t="s">
        <v>26</v>
      </c>
      <c r="J638" t="s">
        <v>26</v>
      </c>
      <c r="K638" t="s">
        <v>554</v>
      </c>
      <c r="L638" t="s">
        <v>545</v>
      </c>
      <c r="M638">
        <v>83421400</v>
      </c>
      <c r="N638">
        <v>6527100</v>
      </c>
      <c r="O638">
        <v>343015700</v>
      </c>
      <c r="P638">
        <v>35100400</v>
      </c>
      <c r="Q638">
        <v>0</v>
      </c>
      <c r="R638">
        <v>0</v>
      </c>
      <c r="S638">
        <v>13818160</v>
      </c>
      <c r="T638">
        <v>4789335</v>
      </c>
      <c r="U638">
        <v>0</v>
      </c>
      <c r="V638">
        <v>2105191426</v>
      </c>
      <c r="W638">
        <v>1152000</v>
      </c>
      <c r="X638">
        <v>4049500</v>
      </c>
      <c r="Y638">
        <v>2099989926</v>
      </c>
      <c r="Z638">
        <v>92417113</v>
      </c>
      <c r="AA638">
        <v>1618519331</v>
      </c>
      <c r="AB638" s="3" t="str">
        <f t="shared" si="18"/>
        <v>1221</v>
      </c>
      <c r="AC638" s="4" t="str">
        <f t="shared" si="19"/>
        <v>Non-TIF</v>
      </c>
    </row>
    <row r="639" spans="1:29" x14ac:dyDescent="0.25">
      <c r="A639">
        <v>2024</v>
      </c>
      <c r="B639">
        <v>52</v>
      </c>
      <c r="C639" t="s">
        <v>31</v>
      </c>
      <c r="D639">
        <v>2024</v>
      </c>
      <c r="E639">
        <v>52</v>
      </c>
      <c r="F639">
        <v>3</v>
      </c>
      <c r="G639">
        <v>141</v>
      </c>
      <c r="H639">
        <v>523141</v>
      </c>
      <c r="I639" t="s">
        <v>26</v>
      </c>
      <c r="J639" t="s">
        <v>26</v>
      </c>
      <c r="K639" t="s">
        <v>628</v>
      </c>
      <c r="L639" t="s">
        <v>545</v>
      </c>
      <c r="M639">
        <v>66713420</v>
      </c>
      <c r="N639">
        <v>7952380</v>
      </c>
      <c r="O639">
        <v>1063984527</v>
      </c>
      <c r="P639">
        <v>76034140</v>
      </c>
      <c r="Q639">
        <v>0</v>
      </c>
      <c r="R639">
        <v>0</v>
      </c>
      <c r="S639">
        <v>20786942</v>
      </c>
      <c r="T639">
        <v>29095822</v>
      </c>
      <c r="U639">
        <v>0</v>
      </c>
      <c r="V639">
        <v>12824703209</v>
      </c>
      <c r="W639">
        <v>7974957</v>
      </c>
      <c r="X639">
        <v>37865109</v>
      </c>
      <c r="Y639">
        <v>12778863143</v>
      </c>
      <c r="Z639">
        <v>406610511</v>
      </c>
      <c r="AA639">
        <v>11560135978</v>
      </c>
      <c r="AB639" s="3" t="str">
        <f t="shared" si="18"/>
        <v>3141</v>
      </c>
      <c r="AC639" s="4" t="str">
        <f t="shared" si="19"/>
        <v>Non-TIF</v>
      </c>
    </row>
    <row r="640" spans="1:29" x14ac:dyDescent="0.25">
      <c r="A640">
        <v>2024</v>
      </c>
      <c r="B640">
        <v>52</v>
      </c>
      <c r="C640" t="s">
        <v>31</v>
      </c>
      <c r="D640">
        <v>2024</v>
      </c>
      <c r="E640">
        <v>52</v>
      </c>
      <c r="F640">
        <v>2</v>
      </c>
      <c r="G640">
        <v>977</v>
      </c>
      <c r="H640">
        <v>922977</v>
      </c>
      <c r="I640" t="s">
        <v>26</v>
      </c>
      <c r="J640" t="s">
        <v>26</v>
      </c>
      <c r="K640" t="s">
        <v>589</v>
      </c>
      <c r="L640" t="s">
        <v>545</v>
      </c>
      <c r="M640">
        <v>5763300</v>
      </c>
      <c r="N640">
        <v>757600</v>
      </c>
      <c r="O640">
        <v>724500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23705900</v>
      </c>
      <c r="W640">
        <v>12000</v>
      </c>
      <c r="X640">
        <v>91000</v>
      </c>
      <c r="Y640">
        <v>23602900</v>
      </c>
      <c r="Z640">
        <v>7307923</v>
      </c>
      <c r="AA640">
        <v>16460500</v>
      </c>
      <c r="AB640" s="3" t="str">
        <f t="shared" si="18"/>
        <v>2977</v>
      </c>
      <c r="AC640" s="4" t="str">
        <f t="shared" si="19"/>
        <v>Non-TIF</v>
      </c>
    </row>
    <row r="641" spans="1:29" x14ac:dyDescent="0.25">
      <c r="A641">
        <v>2024</v>
      </c>
      <c r="B641">
        <v>53</v>
      </c>
      <c r="C641" t="s">
        <v>44</v>
      </c>
      <c r="D641">
        <v>2024</v>
      </c>
      <c r="E641">
        <v>53</v>
      </c>
      <c r="F641">
        <v>6</v>
      </c>
      <c r="G641">
        <v>961</v>
      </c>
      <c r="H641">
        <v>316961</v>
      </c>
      <c r="I641" t="s">
        <v>26</v>
      </c>
      <c r="J641" t="s">
        <v>26</v>
      </c>
      <c r="K641" t="s">
        <v>242</v>
      </c>
      <c r="L641" t="s">
        <v>547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3" t="str">
        <f t="shared" si="18"/>
        <v>6961</v>
      </c>
      <c r="AC641" s="4" t="str">
        <f t="shared" si="19"/>
        <v>Non-TIF</v>
      </c>
    </row>
    <row r="642" spans="1:29" x14ac:dyDescent="0.25">
      <c r="A642">
        <v>2024</v>
      </c>
      <c r="B642">
        <v>53</v>
      </c>
      <c r="C642" t="s">
        <v>23</v>
      </c>
      <c r="D642">
        <v>2024</v>
      </c>
      <c r="E642">
        <v>53</v>
      </c>
      <c r="F642">
        <v>4</v>
      </c>
      <c r="G642">
        <v>269</v>
      </c>
      <c r="H642" t="s">
        <v>1703</v>
      </c>
      <c r="I642" t="s">
        <v>25</v>
      </c>
      <c r="J642" t="s">
        <v>26</v>
      </c>
      <c r="K642" t="s">
        <v>1704</v>
      </c>
      <c r="L642" t="s">
        <v>547</v>
      </c>
      <c r="M642">
        <v>0</v>
      </c>
      <c r="N642">
        <v>0</v>
      </c>
      <c r="O642">
        <v>481297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481297</v>
      </c>
      <c r="W642">
        <v>0</v>
      </c>
      <c r="X642">
        <v>0</v>
      </c>
      <c r="Y642">
        <v>481297</v>
      </c>
      <c r="Z642">
        <v>0</v>
      </c>
      <c r="AA642">
        <v>0</v>
      </c>
      <c r="AB642" s="3" t="str">
        <f t="shared" si="18"/>
        <v>4269</v>
      </c>
      <c r="AC642" s="4" t="str">
        <f t="shared" si="19"/>
        <v>TIF</v>
      </c>
    </row>
    <row r="643" spans="1:29" x14ac:dyDescent="0.25">
      <c r="A643">
        <v>2024</v>
      </c>
      <c r="B643">
        <v>53</v>
      </c>
      <c r="C643" t="s">
        <v>31</v>
      </c>
      <c r="D643">
        <v>2024</v>
      </c>
      <c r="E643">
        <v>53</v>
      </c>
      <c r="F643">
        <v>4</v>
      </c>
      <c r="G643">
        <v>269</v>
      </c>
      <c r="H643">
        <v>534269</v>
      </c>
      <c r="I643" t="s">
        <v>26</v>
      </c>
      <c r="J643" t="s">
        <v>26</v>
      </c>
      <c r="K643" t="s">
        <v>210</v>
      </c>
      <c r="L643" t="s">
        <v>547</v>
      </c>
      <c r="M643">
        <v>126543740</v>
      </c>
      <c r="N643">
        <v>9247140</v>
      </c>
      <c r="O643">
        <v>9994416</v>
      </c>
      <c r="P643">
        <v>0</v>
      </c>
      <c r="Q643">
        <v>0</v>
      </c>
      <c r="R643">
        <v>0</v>
      </c>
      <c r="S643">
        <v>0</v>
      </c>
      <c r="T643">
        <v>22507070</v>
      </c>
      <c r="U643">
        <v>0</v>
      </c>
      <c r="V643">
        <v>294316930</v>
      </c>
      <c r="W643">
        <v>536000</v>
      </c>
      <c r="X643">
        <v>2079827</v>
      </c>
      <c r="Y643">
        <v>291701103</v>
      </c>
      <c r="Z643">
        <v>38417027</v>
      </c>
      <c r="AA643">
        <v>126024564</v>
      </c>
      <c r="AB643" s="3" t="str">
        <f t="shared" ref="AB643:AB706" si="20">CONCATENATE(F643,TEXT(G643,"000"))</f>
        <v>4269</v>
      </c>
      <c r="AC643" s="4" t="str">
        <f t="shared" ref="AC643:AC706" si="21">IF(C643="I","TIF","Non-TIF")</f>
        <v>Non-TIF</v>
      </c>
    </row>
    <row r="644" spans="1:29" x14ac:dyDescent="0.25">
      <c r="A644">
        <v>2024</v>
      </c>
      <c r="B644">
        <v>53</v>
      </c>
      <c r="C644" t="s">
        <v>31</v>
      </c>
      <c r="D644">
        <v>2024</v>
      </c>
      <c r="E644">
        <v>53</v>
      </c>
      <c r="F644">
        <v>4</v>
      </c>
      <c r="G644">
        <v>446</v>
      </c>
      <c r="H644">
        <v>534446</v>
      </c>
      <c r="I644" t="s">
        <v>26</v>
      </c>
      <c r="J644" t="s">
        <v>26</v>
      </c>
      <c r="K644" t="s">
        <v>330</v>
      </c>
      <c r="L644" t="s">
        <v>547</v>
      </c>
      <c r="M644">
        <v>156986530</v>
      </c>
      <c r="N644">
        <v>13286980</v>
      </c>
      <c r="O644">
        <v>51073966</v>
      </c>
      <c r="P644">
        <v>15481010</v>
      </c>
      <c r="Q644">
        <v>0</v>
      </c>
      <c r="R644">
        <v>0</v>
      </c>
      <c r="S644">
        <v>0</v>
      </c>
      <c r="T644">
        <v>18264538</v>
      </c>
      <c r="U644">
        <v>0</v>
      </c>
      <c r="V644">
        <v>687319354</v>
      </c>
      <c r="W644">
        <v>972000</v>
      </c>
      <c r="X644">
        <v>4199000</v>
      </c>
      <c r="Y644">
        <v>682148354</v>
      </c>
      <c r="Z644">
        <v>51894259</v>
      </c>
      <c r="AA644">
        <v>432226330</v>
      </c>
      <c r="AB644" s="3" t="str">
        <f t="shared" si="20"/>
        <v>4446</v>
      </c>
      <c r="AC644" s="4" t="str">
        <f t="shared" si="21"/>
        <v>Non-TIF</v>
      </c>
    </row>
    <row r="645" spans="1:29" x14ac:dyDescent="0.25">
      <c r="A645">
        <v>2024</v>
      </c>
      <c r="B645">
        <v>54</v>
      </c>
      <c r="C645" t="s">
        <v>23</v>
      </c>
      <c r="D645">
        <v>2024</v>
      </c>
      <c r="E645">
        <v>54</v>
      </c>
      <c r="F645">
        <v>6</v>
      </c>
      <c r="G645" t="s">
        <v>1823</v>
      </c>
      <c r="H645" t="s">
        <v>592</v>
      </c>
      <c r="I645" t="s">
        <v>25</v>
      </c>
      <c r="J645" t="s">
        <v>26</v>
      </c>
      <c r="K645" t="s">
        <v>593</v>
      </c>
      <c r="L645" t="s">
        <v>548</v>
      </c>
      <c r="M645">
        <v>0</v>
      </c>
      <c r="N645">
        <v>0</v>
      </c>
      <c r="O645">
        <v>213450</v>
      </c>
      <c r="P645">
        <v>7361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416145</v>
      </c>
      <c r="W645">
        <v>0</v>
      </c>
      <c r="X645">
        <v>0</v>
      </c>
      <c r="Y645">
        <v>416145</v>
      </c>
      <c r="Z645">
        <v>0</v>
      </c>
      <c r="AA645">
        <v>195334</v>
      </c>
      <c r="AB645" s="3" t="str">
        <f t="shared" si="20"/>
        <v>6012</v>
      </c>
      <c r="AC645" s="4" t="str">
        <f t="shared" si="21"/>
        <v>TIF</v>
      </c>
    </row>
    <row r="646" spans="1:29" x14ac:dyDescent="0.25">
      <c r="A646">
        <v>2024</v>
      </c>
      <c r="B646">
        <v>54</v>
      </c>
      <c r="C646" t="s">
        <v>31</v>
      </c>
      <c r="D646">
        <v>2024</v>
      </c>
      <c r="E646">
        <v>54</v>
      </c>
      <c r="F646">
        <v>5</v>
      </c>
      <c r="G646">
        <v>163</v>
      </c>
      <c r="H646">
        <v>545163</v>
      </c>
      <c r="I646" t="s">
        <v>26</v>
      </c>
      <c r="J646" t="s">
        <v>26</v>
      </c>
      <c r="K646" t="s">
        <v>536</v>
      </c>
      <c r="L646" t="s">
        <v>548</v>
      </c>
      <c r="M646">
        <v>117854616</v>
      </c>
      <c r="N646">
        <v>8576100</v>
      </c>
      <c r="O646">
        <v>11483788</v>
      </c>
      <c r="P646">
        <v>19112340</v>
      </c>
      <c r="Q646">
        <v>0</v>
      </c>
      <c r="R646">
        <v>0</v>
      </c>
      <c r="S646">
        <v>3015701</v>
      </c>
      <c r="T646">
        <v>12241201</v>
      </c>
      <c r="U646">
        <v>54320</v>
      </c>
      <c r="V646">
        <v>299023238</v>
      </c>
      <c r="W646">
        <v>344280</v>
      </c>
      <c r="X646">
        <v>1365000</v>
      </c>
      <c r="Y646">
        <v>297313958</v>
      </c>
      <c r="Z646">
        <v>24447919</v>
      </c>
      <c r="AA646">
        <v>126685172</v>
      </c>
      <c r="AB646" s="3" t="str">
        <f t="shared" si="20"/>
        <v>5163</v>
      </c>
      <c r="AC646" s="4" t="str">
        <f t="shared" si="21"/>
        <v>Non-TIF</v>
      </c>
    </row>
    <row r="647" spans="1:29" x14ac:dyDescent="0.25">
      <c r="A647">
        <v>2024</v>
      </c>
      <c r="B647">
        <v>55</v>
      </c>
      <c r="C647" t="s">
        <v>44</v>
      </c>
      <c r="D647">
        <v>2024</v>
      </c>
      <c r="E647">
        <v>55</v>
      </c>
      <c r="F647">
        <v>3</v>
      </c>
      <c r="G647">
        <v>897</v>
      </c>
      <c r="H647">
        <v>553897</v>
      </c>
      <c r="I647" t="s">
        <v>26</v>
      </c>
      <c r="J647" t="s">
        <v>26</v>
      </c>
      <c r="K647" t="s">
        <v>1738</v>
      </c>
      <c r="L647" t="s">
        <v>551</v>
      </c>
      <c r="M647">
        <v>0</v>
      </c>
      <c r="N647">
        <v>0</v>
      </c>
      <c r="O647">
        <v>957841</v>
      </c>
      <c r="P647">
        <v>17145343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18103184</v>
      </c>
      <c r="W647">
        <v>0</v>
      </c>
      <c r="X647">
        <v>0</v>
      </c>
      <c r="Y647">
        <v>18103184</v>
      </c>
      <c r="Z647">
        <v>0</v>
      </c>
      <c r="AA647">
        <v>0</v>
      </c>
      <c r="AB647" s="3" t="str">
        <f t="shared" si="20"/>
        <v>3897</v>
      </c>
      <c r="AC647" s="4" t="str">
        <f t="shared" si="21"/>
        <v>Non-TIF</v>
      </c>
    </row>
    <row r="648" spans="1:29" x14ac:dyDescent="0.25">
      <c r="A648">
        <v>2024</v>
      </c>
      <c r="B648">
        <v>55</v>
      </c>
      <c r="C648" t="s">
        <v>23</v>
      </c>
      <c r="D648">
        <v>2024</v>
      </c>
      <c r="E648">
        <v>55</v>
      </c>
      <c r="F648">
        <v>4</v>
      </c>
      <c r="G648">
        <v>778</v>
      </c>
      <c r="H648" t="s">
        <v>594</v>
      </c>
      <c r="I648" t="s">
        <v>25</v>
      </c>
      <c r="J648" t="s">
        <v>26</v>
      </c>
      <c r="K648" t="s">
        <v>595</v>
      </c>
      <c r="L648" t="s">
        <v>551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3" t="str">
        <f t="shared" si="20"/>
        <v>4778</v>
      </c>
      <c r="AC648" s="4" t="str">
        <f t="shared" si="21"/>
        <v>TIF</v>
      </c>
    </row>
    <row r="649" spans="1:29" x14ac:dyDescent="0.25">
      <c r="A649">
        <v>2024</v>
      </c>
      <c r="B649">
        <v>55</v>
      </c>
      <c r="C649" t="s">
        <v>31</v>
      </c>
      <c r="D649">
        <v>2024</v>
      </c>
      <c r="E649">
        <v>55</v>
      </c>
      <c r="F649">
        <v>4</v>
      </c>
      <c r="G649">
        <v>778</v>
      </c>
      <c r="H649">
        <v>554778</v>
      </c>
      <c r="I649" t="s">
        <v>26</v>
      </c>
      <c r="J649" t="s">
        <v>26</v>
      </c>
      <c r="K649" t="s">
        <v>596</v>
      </c>
      <c r="L649" t="s">
        <v>551</v>
      </c>
      <c r="M649">
        <v>241428459</v>
      </c>
      <c r="N649">
        <v>22001499</v>
      </c>
      <c r="O649">
        <v>18333674</v>
      </c>
      <c r="P649">
        <v>26890290</v>
      </c>
      <c r="Q649">
        <v>0</v>
      </c>
      <c r="R649">
        <v>0</v>
      </c>
      <c r="S649">
        <v>19499103</v>
      </c>
      <c r="T649">
        <v>7213254</v>
      </c>
      <c r="U649">
        <v>0</v>
      </c>
      <c r="V649">
        <v>421439969</v>
      </c>
      <c r="W649">
        <v>312441</v>
      </c>
      <c r="X649">
        <v>1210414</v>
      </c>
      <c r="Y649">
        <v>419917114</v>
      </c>
      <c r="Z649">
        <v>118885047</v>
      </c>
      <c r="AA649">
        <v>86073690</v>
      </c>
      <c r="AB649" s="3" t="str">
        <f t="shared" si="20"/>
        <v>4778</v>
      </c>
      <c r="AC649" s="4" t="str">
        <f t="shared" si="21"/>
        <v>Non-TIF</v>
      </c>
    </row>
    <row r="650" spans="1:29" x14ac:dyDescent="0.25">
      <c r="A650">
        <v>2024</v>
      </c>
      <c r="B650">
        <v>47</v>
      </c>
      <c r="C650" t="s">
        <v>44</v>
      </c>
      <c r="D650">
        <v>2024</v>
      </c>
      <c r="E650">
        <v>47</v>
      </c>
      <c r="F650">
        <v>4</v>
      </c>
      <c r="G650">
        <v>860</v>
      </c>
      <c r="H650">
        <v>814860</v>
      </c>
      <c r="I650" t="s">
        <v>26</v>
      </c>
      <c r="J650" t="s">
        <v>26</v>
      </c>
      <c r="K650" t="s">
        <v>251</v>
      </c>
      <c r="L650" t="s">
        <v>468</v>
      </c>
      <c r="M650">
        <v>0</v>
      </c>
      <c r="N650">
        <v>0</v>
      </c>
      <c r="O650">
        <v>10945350</v>
      </c>
      <c r="P650">
        <v>884031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13915191</v>
      </c>
      <c r="W650">
        <v>20000</v>
      </c>
      <c r="X650">
        <v>52000</v>
      </c>
      <c r="Y650">
        <v>13843191</v>
      </c>
      <c r="Z650">
        <v>0</v>
      </c>
      <c r="AA650">
        <v>2085810</v>
      </c>
      <c r="AB650" s="3" t="str">
        <f t="shared" si="20"/>
        <v>4860</v>
      </c>
      <c r="AC650" s="4" t="str">
        <f t="shared" si="21"/>
        <v>Non-TIF</v>
      </c>
    </row>
    <row r="651" spans="1:29" x14ac:dyDescent="0.25">
      <c r="A651">
        <v>2024</v>
      </c>
      <c r="B651">
        <v>47</v>
      </c>
      <c r="C651" t="s">
        <v>31</v>
      </c>
      <c r="D651">
        <v>2024</v>
      </c>
      <c r="E651">
        <v>47</v>
      </c>
      <c r="F651">
        <v>2</v>
      </c>
      <c r="G651">
        <v>376</v>
      </c>
      <c r="H651">
        <v>472376</v>
      </c>
      <c r="I651" t="s">
        <v>26</v>
      </c>
      <c r="J651" t="s">
        <v>26</v>
      </c>
      <c r="K651" t="s">
        <v>175</v>
      </c>
      <c r="L651" t="s">
        <v>468</v>
      </c>
      <c r="M651">
        <v>195353730</v>
      </c>
      <c r="N651">
        <v>24778550</v>
      </c>
      <c r="O651">
        <v>23098349</v>
      </c>
      <c r="P651">
        <v>15120560</v>
      </c>
      <c r="Q651">
        <v>0</v>
      </c>
      <c r="R651">
        <v>0</v>
      </c>
      <c r="S651">
        <v>0</v>
      </c>
      <c r="T651">
        <v>1445293</v>
      </c>
      <c r="U651">
        <v>0</v>
      </c>
      <c r="V651">
        <v>419285338</v>
      </c>
      <c r="W651">
        <v>416000</v>
      </c>
      <c r="X651">
        <v>1252520</v>
      </c>
      <c r="Y651">
        <v>417616818</v>
      </c>
      <c r="Z651">
        <v>21349189</v>
      </c>
      <c r="AA651">
        <v>159488856</v>
      </c>
      <c r="AB651" s="3" t="str">
        <f t="shared" si="20"/>
        <v>2376</v>
      </c>
      <c r="AC651" s="4" t="str">
        <f t="shared" si="21"/>
        <v>Non-TIF</v>
      </c>
    </row>
    <row r="652" spans="1:29" x14ac:dyDescent="0.25">
      <c r="A652">
        <v>2024</v>
      </c>
      <c r="B652">
        <v>47</v>
      </c>
      <c r="C652" t="s">
        <v>31</v>
      </c>
      <c r="D652">
        <v>2024</v>
      </c>
      <c r="E652">
        <v>47</v>
      </c>
      <c r="F652">
        <v>5</v>
      </c>
      <c r="G652">
        <v>823</v>
      </c>
      <c r="H652">
        <v>815823</v>
      </c>
      <c r="I652" t="s">
        <v>26</v>
      </c>
      <c r="J652" t="s">
        <v>26</v>
      </c>
      <c r="K652" t="s">
        <v>75</v>
      </c>
      <c r="L652" t="s">
        <v>468</v>
      </c>
      <c r="M652">
        <v>6825710</v>
      </c>
      <c r="N652">
        <v>442240</v>
      </c>
      <c r="O652">
        <v>200970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9085890</v>
      </c>
      <c r="W652">
        <v>0</v>
      </c>
      <c r="X652">
        <v>6500</v>
      </c>
      <c r="Y652">
        <v>9079390</v>
      </c>
      <c r="Z652">
        <v>108352</v>
      </c>
      <c r="AA652">
        <v>1616970</v>
      </c>
      <c r="AB652" s="3" t="str">
        <f t="shared" si="20"/>
        <v>5823</v>
      </c>
      <c r="AC652" s="4" t="str">
        <f t="shared" si="21"/>
        <v>Non-TIF</v>
      </c>
    </row>
    <row r="653" spans="1:29" x14ac:dyDescent="0.25">
      <c r="A653">
        <v>2024</v>
      </c>
      <c r="B653">
        <v>48</v>
      </c>
      <c r="C653" t="s">
        <v>23</v>
      </c>
      <c r="D653">
        <v>2024</v>
      </c>
      <c r="E653">
        <v>48</v>
      </c>
      <c r="F653">
        <v>3</v>
      </c>
      <c r="G653">
        <v>154</v>
      </c>
      <c r="H653" t="s">
        <v>765</v>
      </c>
      <c r="I653" t="s">
        <v>25</v>
      </c>
      <c r="J653" t="s">
        <v>26</v>
      </c>
      <c r="K653" t="s">
        <v>766</v>
      </c>
      <c r="L653" t="s">
        <v>472</v>
      </c>
      <c r="M653">
        <v>73332</v>
      </c>
      <c r="N653">
        <v>0</v>
      </c>
      <c r="O653">
        <v>5320598</v>
      </c>
      <c r="P653">
        <v>14783010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21758190</v>
      </c>
      <c r="W653">
        <v>0</v>
      </c>
      <c r="X653">
        <v>0</v>
      </c>
      <c r="Y653">
        <v>21758190</v>
      </c>
      <c r="Z653">
        <v>0</v>
      </c>
      <c r="AA653">
        <v>1581250</v>
      </c>
      <c r="AB653" s="3" t="str">
        <f t="shared" si="20"/>
        <v>3154</v>
      </c>
      <c r="AC653" s="4" t="str">
        <f t="shared" si="21"/>
        <v>TIF</v>
      </c>
    </row>
    <row r="654" spans="1:29" x14ac:dyDescent="0.25">
      <c r="A654">
        <v>2024</v>
      </c>
      <c r="B654">
        <v>48</v>
      </c>
      <c r="C654" t="s">
        <v>31</v>
      </c>
      <c r="D654">
        <v>2024</v>
      </c>
      <c r="E654">
        <v>48</v>
      </c>
      <c r="F654">
        <v>3</v>
      </c>
      <c r="G654">
        <v>154</v>
      </c>
      <c r="H654">
        <v>483154</v>
      </c>
      <c r="I654" t="s">
        <v>26</v>
      </c>
      <c r="J654" t="s">
        <v>26</v>
      </c>
      <c r="K654" t="s">
        <v>520</v>
      </c>
      <c r="L654" t="s">
        <v>472</v>
      </c>
      <c r="M654">
        <v>80271460</v>
      </c>
      <c r="N654">
        <v>3541290</v>
      </c>
      <c r="O654">
        <v>18466670</v>
      </c>
      <c r="P654">
        <v>1482580</v>
      </c>
      <c r="Q654">
        <v>0</v>
      </c>
      <c r="R654">
        <v>0</v>
      </c>
      <c r="S654">
        <v>2826622</v>
      </c>
      <c r="T654">
        <v>0</v>
      </c>
      <c r="U654">
        <v>0</v>
      </c>
      <c r="V654">
        <v>329066432</v>
      </c>
      <c r="W654">
        <v>578408</v>
      </c>
      <c r="X654">
        <v>1898000</v>
      </c>
      <c r="Y654">
        <v>326590024</v>
      </c>
      <c r="Z654">
        <v>47641449</v>
      </c>
      <c r="AA654">
        <v>222477810</v>
      </c>
      <c r="AB654" s="3" t="str">
        <f t="shared" si="20"/>
        <v>3154</v>
      </c>
      <c r="AC654" s="4" t="str">
        <f t="shared" si="21"/>
        <v>Non-TIF</v>
      </c>
    </row>
    <row r="655" spans="1:29" x14ac:dyDescent="0.25">
      <c r="A655">
        <v>2024</v>
      </c>
      <c r="B655">
        <v>48</v>
      </c>
      <c r="C655" t="s">
        <v>31</v>
      </c>
      <c r="D655">
        <v>2024</v>
      </c>
      <c r="E655">
        <v>48</v>
      </c>
      <c r="F655">
        <v>7</v>
      </c>
      <c r="G655" t="s">
        <v>1812</v>
      </c>
      <c r="H655">
        <v>487029</v>
      </c>
      <c r="I655" t="s">
        <v>26</v>
      </c>
      <c r="J655" t="s">
        <v>26</v>
      </c>
      <c r="K655" t="s">
        <v>521</v>
      </c>
      <c r="L655" t="s">
        <v>472</v>
      </c>
      <c r="M655">
        <v>197111850</v>
      </c>
      <c r="N655">
        <v>14735940</v>
      </c>
      <c r="O655">
        <v>22228032</v>
      </c>
      <c r="P655">
        <v>17070762</v>
      </c>
      <c r="Q655">
        <v>0</v>
      </c>
      <c r="R655">
        <v>0</v>
      </c>
      <c r="S655">
        <v>0</v>
      </c>
      <c r="T655">
        <v>3009997</v>
      </c>
      <c r="U655">
        <v>0</v>
      </c>
      <c r="V655">
        <v>765419867</v>
      </c>
      <c r="W655">
        <v>852000</v>
      </c>
      <c r="X655">
        <v>2899000</v>
      </c>
      <c r="Y655">
        <v>761668867</v>
      </c>
      <c r="Z655">
        <v>93994117</v>
      </c>
      <c r="AA655">
        <v>511263286</v>
      </c>
      <c r="AB655" s="3" t="str">
        <f t="shared" si="20"/>
        <v>7029</v>
      </c>
      <c r="AC655" s="4" t="str">
        <f t="shared" si="21"/>
        <v>Non-TIF</v>
      </c>
    </row>
    <row r="656" spans="1:29" x14ac:dyDescent="0.25">
      <c r="A656">
        <v>2024</v>
      </c>
      <c r="B656">
        <v>49</v>
      </c>
      <c r="C656" t="s">
        <v>44</v>
      </c>
      <c r="D656">
        <v>2024</v>
      </c>
      <c r="E656">
        <v>49</v>
      </c>
      <c r="F656">
        <v>0</v>
      </c>
      <c r="G656">
        <v>585</v>
      </c>
      <c r="H656">
        <v>490585</v>
      </c>
      <c r="I656" t="s">
        <v>26</v>
      </c>
      <c r="J656" t="s">
        <v>26</v>
      </c>
      <c r="K656" t="s">
        <v>525</v>
      </c>
      <c r="L656" t="s">
        <v>473</v>
      </c>
      <c r="M656">
        <v>168300</v>
      </c>
      <c r="N656">
        <v>10100</v>
      </c>
      <c r="O656">
        <v>15458174</v>
      </c>
      <c r="P656">
        <v>2175600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133846822</v>
      </c>
      <c r="W656">
        <v>232000</v>
      </c>
      <c r="X656">
        <v>754000</v>
      </c>
      <c r="Y656">
        <v>132860822</v>
      </c>
      <c r="Z656">
        <v>0</v>
      </c>
      <c r="AA656">
        <v>116034648</v>
      </c>
      <c r="AB656" s="3" t="str">
        <f t="shared" si="20"/>
        <v>0585</v>
      </c>
      <c r="AC656" s="4" t="str">
        <f t="shared" si="21"/>
        <v>Non-TIF</v>
      </c>
    </row>
    <row r="657" spans="1:29" x14ac:dyDescent="0.25">
      <c r="A657">
        <v>2024</v>
      </c>
      <c r="B657">
        <v>49</v>
      </c>
      <c r="C657" t="s">
        <v>44</v>
      </c>
      <c r="D657">
        <v>2024</v>
      </c>
      <c r="E657">
        <v>49</v>
      </c>
      <c r="F657">
        <v>1</v>
      </c>
      <c r="G657">
        <v>965</v>
      </c>
      <c r="H657">
        <v>491965</v>
      </c>
      <c r="I657" t="s">
        <v>26</v>
      </c>
      <c r="J657" t="s">
        <v>26</v>
      </c>
      <c r="K657" t="s">
        <v>248</v>
      </c>
      <c r="L657" t="s">
        <v>473</v>
      </c>
      <c r="M657">
        <v>0</v>
      </c>
      <c r="N657">
        <v>0</v>
      </c>
      <c r="O657">
        <v>11242158</v>
      </c>
      <c r="P657">
        <v>2504500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18452072</v>
      </c>
      <c r="W657">
        <v>20000</v>
      </c>
      <c r="X657">
        <v>71500</v>
      </c>
      <c r="Y657">
        <v>18360572</v>
      </c>
      <c r="Z657">
        <v>0</v>
      </c>
      <c r="AA657">
        <v>4705414</v>
      </c>
      <c r="AB657" s="3" t="str">
        <f t="shared" si="20"/>
        <v>1965</v>
      </c>
      <c r="AC657" s="4" t="str">
        <f t="shared" si="21"/>
        <v>Non-TIF</v>
      </c>
    </row>
    <row r="658" spans="1:29" x14ac:dyDescent="0.25">
      <c r="A658">
        <v>2024</v>
      </c>
      <c r="B658">
        <v>49</v>
      </c>
      <c r="C658" t="s">
        <v>23</v>
      </c>
      <c r="D658">
        <v>2024</v>
      </c>
      <c r="E658">
        <v>49</v>
      </c>
      <c r="F658">
        <v>0</v>
      </c>
      <c r="G658">
        <v>585</v>
      </c>
      <c r="H658" t="s">
        <v>523</v>
      </c>
      <c r="I658" t="s">
        <v>25</v>
      </c>
      <c r="J658" t="s">
        <v>26</v>
      </c>
      <c r="K658" t="s">
        <v>524</v>
      </c>
      <c r="L658" t="s">
        <v>473</v>
      </c>
      <c r="M658">
        <v>0</v>
      </c>
      <c r="N658">
        <v>0</v>
      </c>
      <c r="O658">
        <v>12565898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13665898</v>
      </c>
      <c r="W658">
        <v>0</v>
      </c>
      <c r="X658">
        <v>0</v>
      </c>
      <c r="Y658">
        <v>13665898</v>
      </c>
      <c r="Z658">
        <v>0</v>
      </c>
      <c r="AA658">
        <v>1100000</v>
      </c>
      <c r="AB658" s="3" t="str">
        <f t="shared" si="20"/>
        <v>0585</v>
      </c>
      <c r="AC658" s="4" t="str">
        <f t="shared" si="21"/>
        <v>TIF</v>
      </c>
    </row>
    <row r="659" spans="1:29" x14ac:dyDescent="0.25">
      <c r="A659">
        <v>2024</v>
      </c>
      <c r="B659">
        <v>50</v>
      </c>
      <c r="C659" t="s">
        <v>44</v>
      </c>
      <c r="D659">
        <v>2024</v>
      </c>
      <c r="E659">
        <v>50</v>
      </c>
      <c r="F659">
        <v>3</v>
      </c>
      <c r="G659">
        <v>906</v>
      </c>
      <c r="H659">
        <v>503906</v>
      </c>
      <c r="I659" t="s">
        <v>26</v>
      </c>
      <c r="J659" t="s">
        <v>26</v>
      </c>
      <c r="K659" t="s">
        <v>537</v>
      </c>
      <c r="L659" t="s">
        <v>528</v>
      </c>
      <c r="M659">
        <v>0</v>
      </c>
      <c r="N659">
        <v>0</v>
      </c>
      <c r="O659">
        <v>14807913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75350262</v>
      </c>
      <c r="W659">
        <v>68000</v>
      </c>
      <c r="X659">
        <v>533000</v>
      </c>
      <c r="Y659">
        <v>74749262</v>
      </c>
      <c r="Z659">
        <v>0</v>
      </c>
      <c r="AA659">
        <v>60542349</v>
      </c>
      <c r="AB659" s="3" t="str">
        <f t="shared" si="20"/>
        <v>3906</v>
      </c>
      <c r="AC659" s="4" t="str">
        <f t="shared" si="21"/>
        <v>Non-TIF</v>
      </c>
    </row>
    <row r="660" spans="1:29" x14ac:dyDescent="0.25">
      <c r="A660">
        <v>2024</v>
      </c>
      <c r="B660">
        <v>50</v>
      </c>
      <c r="C660" t="s">
        <v>44</v>
      </c>
      <c r="D660">
        <v>2024</v>
      </c>
      <c r="E660">
        <v>50</v>
      </c>
      <c r="F660">
        <v>5</v>
      </c>
      <c r="G660">
        <v>319</v>
      </c>
      <c r="H660">
        <v>505319</v>
      </c>
      <c r="I660" t="s">
        <v>26</v>
      </c>
      <c r="J660" t="s">
        <v>26</v>
      </c>
      <c r="K660" t="s">
        <v>625</v>
      </c>
      <c r="L660" t="s">
        <v>528</v>
      </c>
      <c r="M660">
        <v>0</v>
      </c>
      <c r="N660">
        <v>0</v>
      </c>
      <c r="O660">
        <v>16156611</v>
      </c>
      <c r="P660">
        <v>1052827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107876403</v>
      </c>
      <c r="W660">
        <v>168000</v>
      </c>
      <c r="X660">
        <v>461500</v>
      </c>
      <c r="Y660">
        <v>107246903</v>
      </c>
      <c r="Z660">
        <v>0</v>
      </c>
      <c r="AA660">
        <v>90666965</v>
      </c>
      <c r="AB660" s="3" t="str">
        <f t="shared" si="20"/>
        <v>5319</v>
      </c>
      <c r="AC660" s="4" t="str">
        <f t="shared" si="21"/>
        <v>Non-TIF</v>
      </c>
    </row>
    <row r="661" spans="1:29" x14ac:dyDescent="0.25">
      <c r="A661">
        <v>2024</v>
      </c>
      <c r="B661">
        <v>50</v>
      </c>
      <c r="C661" t="s">
        <v>23</v>
      </c>
      <c r="D661">
        <v>2024</v>
      </c>
      <c r="E661">
        <v>50</v>
      </c>
      <c r="F661">
        <v>5</v>
      </c>
      <c r="G661">
        <v>319</v>
      </c>
      <c r="H661" t="s">
        <v>526</v>
      </c>
      <c r="I661" t="s">
        <v>25</v>
      </c>
      <c r="J661" t="s">
        <v>26</v>
      </c>
      <c r="K661" t="s">
        <v>527</v>
      </c>
      <c r="L661" t="s">
        <v>528</v>
      </c>
      <c r="M661">
        <v>0</v>
      </c>
      <c r="N661">
        <v>0</v>
      </c>
      <c r="O661">
        <v>866459</v>
      </c>
      <c r="P661">
        <v>71933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11291327</v>
      </c>
      <c r="W661">
        <v>0</v>
      </c>
      <c r="X661">
        <v>0</v>
      </c>
      <c r="Y661">
        <v>11291327</v>
      </c>
      <c r="Z661">
        <v>0</v>
      </c>
      <c r="AA661">
        <v>10352935</v>
      </c>
      <c r="AB661" s="3" t="str">
        <f t="shared" si="20"/>
        <v>5319</v>
      </c>
      <c r="AC661" s="4" t="str">
        <f t="shared" si="21"/>
        <v>TIF</v>
      </c>
    </row>
    <row r="662" spans="1:29" x14ac:dyDescent="0.25">
      <c r="A662">
        <v>2024</v>
      </c>
      <c r="B662">
        <v>50</v>
      </c>
      <c r="C662" t="s">
        <v>31</v>
      </c>
      <c r="D662">
        <v>2024</v>
      </c>
      <c r="E662">
        <v>50</v>
      </c>
      <c r="F662">
        <v>3</v>
      </c>
      <c r="G662">
        <v>582</v>
      </c>
      <c r="H662">
        <v>643582</v>
      </c>
      <c r="I662" t="s">
        <v>26</v>
      </c>
      <c r="J662" t="s">
        <v>26</v>
      </c>
      <c r="K662" t="s">
        <v>530</v>
      </c>
      <c r="L662" t="s">
        <v>528</v>
      </c>
      <c r="M662">
        <v>30884470</v>
      </c>
      <c r="N662">
        <v>1216490</v>
      </c>
      <c r="O662">
        <v>259580</v>
      </c>
      <c r="P662">
        <v>0</v>
      </c>
      <c r="Q662">
        <v>0</v>
      </c>
      <c r="R662">
        <v>0</v>
      </c>
      <c r="S662">
        <v>626805</v>
      </c>
      <c r="T662">
        <v>0</v>
      </c>
      <c r="U662">
        <v>0</v>
      </c>
      <c r="V662">
        <v>46365585</v>
      </c>
      <c r="W662">
        <v>20000</v>
      </c>
      <c r="X662">
        <v>104000</v>
      </c>
      <c r="Y662">
        <v>46241585</v>
      </c>
      <c r="Z662">
        <v>2848683</v>
      </c>
      <c r="AA662">
        <v>13378240</v>
      </c>
      <c r="AB662" s="3" t="str">
        <f t="shared" si="20"/>
        <v>3582</v>
      </c>
      <c r="AC662" s="4" t="str">
        <f t="shared" si="21"/>
        <v>Non-TIF</v>
      </c>
    </row>
    <row r="663" spans="1:29" x14ac:dyDescent="0.25">
      <c r="A663">
        <v>2024</v>
      </c>
      <c r="B663">
        <v>51</v>
      </c>
      <c r="C663" t="s">
        <v>31</v>
      </c>
      <c r="D663">
        <v>2024</v>
      </c>
      <c r="E663">
        <v>51</v>
      </c>
      <c r="F663">
        <v>0</v>
      </c>
      <c r="G663">
        <v>977</v>
      </c>
      <c r="H663">
        <v>900977</v>
      </c>
      <c r="I663" t="s">
        <v>26</v>
      </c>
      <c r="J663" t="s">
        <v>26</v>
      </c>
      <c r="K663" t="s">
        <v>501</v>
      </c>
      <c r="L663" t="s">
        <v>535</v>
      </c>
      <c r="M663">
        <v>9286500</v>
      </c>
      <c r="N663">
        <v>725300</v>
      </c>
      <c r="O663">
        <v>1980900</v>
      </c>
      <c r="P663">
        <v>0</v>
      </c>
      <c r="Q663">
        <v>0</v>
      </c>
      <c r="R663">
        <v>0</v>
      </c>
      <c r="S663">
        <v>1234215</v>
      </c>
      <c r="T663">
        <v>0</v>
      </c>
      <c r="U663">
        <v>0</v>
      </c>
      <c r="V663">
        <v>43015915</v>
      </c>
      <c r="W663">
        <v>132000</v>
      </c>
      <c r="X663">
        <v>325000</v>
      </c>
      <c r="Y663">
        <v>42558915</v>
      </c>
      <c r="Z663">
        <v>1878555</v>
      </c>
      <c r="AA663">
        <v>29789000</v>
      </c>
      <c r="AB663" s="3" t="str">
        <f t="shared" si="20"/>
        <v>0977</v>
      </c>
      <c r="AC663" s="4" t="str">
        <f t="shared" si="21"/>
        <v>Non-TIF</v>
      </c>
    </row>
    <row r="664" spans="1:29" x14ac:dyDescent="0.25">
      <c r="A664">
        <v>2024</v>
      </c>
      <c r="B664">
        <v>52</v>
      </c>
      <c r="C664" t="s">
        <v>44</v>
      </c>
      <c r="D664">
        <v>2024</v>
      </c>
      <c r="E664">
        <v>52</v>
      </c>
      <c r="F664">
        <v>1</v>
      </c>
      <c r="G664">
        <v>337</v>
      </c>
      <c r="H664">
        <v>571337</v>
      </c>
      <c r="I664" t="s">
        <v>26</v>
      </c>
      <c r="J664" t="s">
        <v>26</v>
      </c>
      <c r="K664" t="s">
        <v>190</v>
      </c>
      <c r="L664" t="s">
        <v>545</v>
      </c>
      <c r="M664">
        <v>45100</v>
      </c>
      <c r="N664">
        <v>0</v>
      </c>
      <c r="O664">
        <v>1286941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30128127</v>
      </c>
      <c r="W664">
        <v>32000</v>
      </c>
      <c r="X664">
        <v>97500</v>
      </c>
      <c r="Y664">
        <v>29998627</v>
      </c>
      <c r="Z664">
        <v>0</v>
      </c>
      <c r="AA664">
        <v>28796086</v>
      </c>
      <c r="AB664" s="3" t="str">
        <f t="shared" si="20"/>
        <v>1337</v>
      </c>
      <c r="AC664" s="4" t="str">
        <f t="shared" si="21"/>
        <v>Non-TIF</v>
      </c>
    </row>
    <row r="665" spans="1:29" x14ac:dyDescent="0.25">
      <c r="A665">
        <v>2024</v>
      </c>
      <c r="B665">
        <v>52</v>
      </c>
      <c r="C665" t="s">
        <v>23</v>
      </c>
      <c r="D665">
        <v>2024</v>
      </c>
      <c r="E665">
        <v>52</v>
      </c>
      <c r="F665">
        <v>3</v>
      </c>
      <c r="G665">
        <v>816</v>
      </c>
      <c r="H665" t="s">
        <v>543</v>
      </c>
      <c r="I665" t="s">
        <v>25</v>
      </c>
      <c r="J665" t="s">
        <v>26</v>
      </c>
      <c r="K665" t="s">
        <v>544</v>
      </c>
      <c r="L665" t="s">
        <v>545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3" t="str">
        <f t="shared" si="20"/>
        <v>3816</v>
      </c>
      <c r="AC665" s="4" t="str">
        <f t="shared" si="21"/>
        <v>TIF</v>
      </c>
    </row>
    <row r="666" spans="1:29" x14ac:dyDescent="0.25">
      <c r="A666">
        <v>2024</v>
      </c>
      <c r="B666">
        <v>52</v>
      </c>
      <c r="C666" t="s">
        <v>31</v>
      </c>
      <c r="D666">
        <v>2024</v>
      </c>
      <c r="E666">
        <v>52</v>
      </c>
      <c r="F666">
        <v>3</v>
      </c>
      <c r="G666">
        <v>816</v>
      </c>
      <c r="H666">
        <v>523816</v>
      </c>
      <c r="I666" t="s">
        <v>26</v>
      </c>
      <c r="J666" t="s">
        <v>26</v>
      </c>
      <c r="K666" t="s">
        <v>585</v>
      </c>
      <c r="L666" t="s">
        <v>545</v>
      </c>
      <c r="M666">
        <v>96448800</v>
      </c>
      <c r="N666">
        <v>8068000</v>
      </c>
      <c r="O666">
        <v>9981480</v>
      </c>
      <c r="P666">
        <v>7321000</v>
      </c>
      <c r="Q666">
        <v>0</v>
      </c>
      <c r="R666">
        <v>0</v>
      </c>
      <c r="S666">
        <v>168181</v>
      </c>
      <c r="T666">
        <v>14532497</v>
      </c>
      <c r="U666">
        <v>0</v>
      </c>
      <c r="V666">
        <v>327461393</v>
      </c>
      <c r="W666">
        <v>396000</v>
      </c>
      <c r="X666">
        <v>1241500</v>
      </c>
      <c r="Y666">
        <v>325823893</v>
      </c>
      <c r="Z666">
        <v>12951475</v>
      </c>
      <c r="AA666">
        <v>190941435</v>
      </c>
      <c r="AB666" s="3" t="str">
        <f t="shared" si="20"/>
        <v>3816</v>
      </c>
      <c r="AC666" s="4" t="str">
        <f t="shared" si="21"/>
        <v>Non-TIF</v>
      </c>
    </row>
    <row r="667" spans="1:29" x14ac:dyDescent="0.25">
      <c r="A667">
        <v>2024</v>
      </c>
      <c r="B667">
        <v>52</v>
      </c>
      <c r="C667" t="s">
        <v>31</v>
      </c>
      <c r="D667">
        <v>2024</v>
      </c>
      <c r="E667">
        <v>52</v>
      </c>
      <c r="F667">
        <v>6</v>
      </c>
      <c r="G667" t="s">
        <v>1814</v>
      </c>
      <c r="H667">
        <v>526093</v>
      </c>
      <c r="I667" t="s">
        <v>26</v>
      </c>
      <c r="J667" t="s">
        <v>26</v>
      </c>
      <c r="K667" t="s">
        <v>586</v>
      </c>
      <c r="L667" t="s">
        <v>545</v>
      </c>
      <c r="M667">
        <v>53200800</v>
      </c>
      <c r="N667">
        <v>4767200</v>
      </c>
      <c r="O667">
        <v>17067000</v>
      </c>
      <c r="P667">
        <v>0</v>
      </c>
      <c r="Q667">
        <v>0</v>
      </c>
      <c r="R667">
        <v>0</v>
      </c>
      <c r="S667">
        <v>0</v>
      </c>
      <c r="T667">
        <v>1651821</v>
      </c>
      <c r="U667">
        <v>0</v>
      </c>
      <c r="V667">
        <v>996325979</v>
      </c>
      <c r="W667">
        <v>800000</v>
      </c>
      <c r="X667">
        <v>3295500</v>
      </c>
      <c r="Y667">
        <v>992230479</v>
      </c>
      <c r="Z667">
        <v>66486701</v>
      </c>
      <c r="AA667">
        <v>919639158</v>
      </c>
      <c r="AB667" s="3" t="str">
        <f t="shared" si="20"/>
        <v>6093</v>
      </c>
      <c r="AC667" s="4" t="str">
        <f t="shared" si="21"/>
        <v>Non-TIF</v>
      </c>
    </row>
    <row r="668" spans="1:29" x14ac:dyDescent="0.25">
      <c r="A668">
        <v>2024</v>
      </c>
      <c r="B668">
        <v>46</v>
      </c>
      <c r="C668" t="s">
        <v>44</v>
      </c>
      <c r="D668">
        <v>2024</v>
      </c>
      <c r="E668">
        <v>46</v>
      </c>
      <c r="F668">
        <v>3</v>
      </c>
      <c r="G668" t="s">
        <v>1820</v>
      </c>
      <c r="H668">
        <v>463060</v>
      </c>
      <c r="I668" t="s">
        <v>26</v>
      </c>
      <c r="J668" t="s">
        <v>26</v>
      </c>
      <c r="K668" t="s">
        <v>492</v>
      </c>
      <c r="L668" t="s">
        <v>464</v>
      </c>
      <c r="M668">
        <v>483804</v>
      </c>
      <c r="N668">
        <v>235340</v>
      </c>
      <c r="O668">
        <v>54894440</v>
      </c>
      <c r="P668">
        <v>29736720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155063929</v>
      </c>
      <c r="W668">
        <v>68000</v>
      </c>
      <c r="X668">
        <v>133250</v>
      </c>
      <c r="Y668">
        <v>154862679</v>
      </c>
      <c r="Z668">
        <v>0</v>
      </c>
      <c r="AA668">
        <v>69713625</v>
      </c>
      <c r="AB668" s="3" t="str">
        <f t="shared" si="20"/>
        <v>3060</v>
      </c>
      <c r="AC668" s="4" t="str">
        <f t="shared" si="21"/>
        <v>Non-TIF</v>
      </c>
    </row>
    <row r="669" spans="1:29" x14ac:dyDescent="0.25">
      <c r="A669">
        <v>2024</v>
      </c>
      <c r="B669">
        <v>46</v>
      </c>
      <c r="C669" t="s">
        <v>23</v>
      </c>
      <c r="D669">
        <v>2024</v>
      </c>
      <c r="E669">
        <v>46</v>
      </c>
      <c r="F669">
        <v>6</v>
      </c>
      <c r="G669">
        <v>516</v>
      </c>
      <c r="H669" t="s">
        <v>493</v>
      </c>
      <c r="I669" t="s">
        <v>25</v>
      </c>
      <c r="J669" t="s">
        <v>26</v>
      </c>
      <c r="K669" t="s">
        <v>494</v>
      </c>
      <c r="L669" t="s">
        <v>464</v>
      </c>
      <c r="M669">
        <v>4439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749537</v>
      </c>
      <c r="W669">
        <v>0</v>
      </c>
      <c r="X669">
        <v>0</v>
      </c>
      <c r="Y669">
        <v>749537</v>
      </c>
      <c r="Z669">
        <v>0</v>
      </c>
      <c r="AA669">
        <v>745098</v>
      </c>
      <c r="AB669" s="3" t="str">
        <f t="shared" si="20"/>
        <v>6516</v>
      </c>
      <c r="AC669" s="4" t="str">
        <f t="shared" si="21"/>
        <v>TIF</v>
      </c>
    </row>
    <row r="670" spans="1:29" x14ac:dyDescent="0.25">
      <c r="A670">
        <v>2024</v>
      </c>
      <c r="B670">
        <v>46</v>
      </c>
      <c r="C670" t="s">
        <v>31</v>
      </c>
      <c r="D670">
        <v>2024</v>
      </c>
      <c r="E670">
        <v>46</v>
      </c>
      <c r="F670">
        <v>6</v>
      </c>
      <c r="G670">
        <v>516</v>
      </c>
      <c r="H670">
        <v>466516</v>
      </c>
      <c r="I670" t="s">
        <v>26</v>
      </c>
      <c r="J670" t="s">
        <v>26</v>
      </c>
      <c r="K670" t="s">
        <v>463</v>
      </c>
      <c r="L670" t="s">
        <v>464</v>
      </c>
      <c r="M670">
        <v>122452272</v>
      </c>
      <c r="N670">
        <v>8709410</v>
      </c>
      <c r="O670">
        <v>21669003</v>
      </c>
      <c r="P670">
        <v>920270</v>
      </c>
      <c r="Q670">
        <v>0</v>
      </c>
      <c r="R670">
        <v>0</v>
      </c>
      <c r="S670">
        <v>23627843</v>
      </c>
      <c r="T670">
        <v>0</v>
      </c>
      <c r="U670">
        <v>24836</v>
      </c>
      <c r="V670">
        <v>228985584</v>
      </c>
      <c r="W670">
        <v>135475</v>
      </c>
      <c r="X670">
        <v>188500</v>
      </c>
      <c r="Y670">
        <v>228661609</v>
      </c>
      <c r="Z670">
        <v>25602227</v>
      </c>
      <c r="AA670">
        <v>51581950</v>
      </c>
      <c r="AB670" s="3" t="str">
        <f t="shared" si="20"/>
        <v>6516</v>
      </c>
      <c r="AC670" s="4" t="str">
        <f t="shared" si="21"/>
        <v>Non-TIF</v>
      </c>
    </row>
    <row r="671" spans="1:29" x14ac:dyDescent="0.25">
      <c r="A671">
        <v>2024</v>
      </c>
      <c r="B671">
        <v>46</v>
      </c>
      <c r="C671" t="s">
        <v>31</v>
      </c>
      <c r="D671">
        <v>2024</v>
      </c>
      <c r="E671">
        <v>46</v>
      </c>
      <c r="F671">
        <v>1</v>
      </c>
      <c r="G671">
        <v>944</v>
      </c>
      <c r="H671">
        <v>991944</v>
      </c>
      <c r="I671" t="s">
        <v>26</v>
      </c>
      <c r="J671" t="s">
        <v>26</v>
      </c>
      <c r="K671" t="s">
        <v>495</v>
      </c>
      <c r="L671" t="s">
        <v>464</v>
      </c>
      <c r="M671">
        <v>39755080</v>
      </c>
      <c r="N671">
        <v>1667220</v>
      </c>
      <c r="O671">
        <v>5897590</v>
      </c>
      <c r="P671">
        <v>0</v>
      </c>
      <c r="Q671">
        <v>0</v>
      </c>
      <c r="R671">
        <v>0</v>
      </c>
      <c r="S671">
        <v>0</v>
      </c>
      <c r="T671">
        <v>117367</v>
      </c>
      <c r="U671">
        <v>2849</v>
      </c>
      <c r="V671">
        <v>62571506</v>
      </c>
      <c r="W671">
        <v>44000</v>
      </c>
      <c r="X671">
        <v>77440</v>
      </c>
      <c r="Y671">
        <v>62450066</v>
      </c>
      <c r="Z671">
        <v>3977994</v>
      </c>
      <c r="AA671">
        <v>15131400</v>
      </c>
      <c r="AB671" s="3" t="str">
        <f t="shared" si="20"/>
        <v>1944</v>
      </c>
      <c r="AC671" s="4" t="str">
        <f t="shared" si="21"/>
        <v>Non-TIF</v>
      </c>
    </row>
    <row r="672" spans="1:29" x14ac:dyDescent="0.25">
      <c r="A672">
        <v>2024</v>
      </c>
      <c r="B672">
        <v>47</v>
      </c>
      <c r="C672" t="s">
        <v>44</v>
      </c>
      <c r="D672">
        <v>2024</v>
      </c>
      <c r="E672">
        <v>47</v>
      </c>
      <c r="F672">
        <v>2</v>
      </c>
      <c r="G672">
        <v>376</v>
      </c>
      <c r="H672">
        <v>472376</v>
      </c>
      <c r="I672" t="s">
        <v>26</v>
      </c>
      <c r="J672" t="s">
        <v>26</v>
      </c>
      <c r="K672" t="s">
        <v>175</v>
      </c>
      <c r="L672" t="s">
        <v>468</v>
      </c>
      <c r="M672">
        <v>0</v>
      </c>
      <c r="N672">
        <v>0</v>
      </c>
      <c r="O672">
        <v>95059</v>
      </c>
      <c r="P672">
        <v>132150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227209</v>
      </c>
      <c r="W672">
        <v>0</v>
      </c>
      <c r="X672">
        <v>0</v>
      </c>
      <c r="Y672">
        <v>227209</v>
      </c>
      <c r="Z672">
        <v>0</v>
      </c>
      <c r="AA672">
        <v>0</v>
      </c>
      <c r="AB672" s="3" t="str">
        <f t="shared" si="20"/>
        <v>2376</v>
      </c>
      <c r="AC672" s="4" t="str">
        <f t="shared" si="21"/>
        <v>Non-TIF</v>
      </c>
    </row>
    <row r="673" spans="1:29" x14ac:dyDescent="0.25">
      <c r="A673">
        <v>2024</v>
      </c>
      <c r="B673">
        <v>47</v>
      </c>
      <c r="C673" t="s">
        <v>44</v>
      </c>
      <c r="D673">
        <v>2024</v>
      </c>
      <c r="E673">
        <v>47</v>
      </c>
      <c r="F673">
        <v>5</v>
      </c>
      <c r="G673">
        <v>823</v>
      </c>
      <c r="H673">
        <v>815823</v>
      </c>
      <c r="I673" t="s">
        <v>26</v>
      </c>
      <c r="J673" t="s">
        <v>26</v>
      </c>
      <c r="K673" t="s">
        <v>75</v>
      </c>
      <c r="L673" t="s">
        <v>468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3" t="str">
        <f t="shared" si="20"/>
        <v>5823</v>
      </c>
      <c r="AC673" s="4" t="str">
        <f t="shared" si="21"/>
        <v>Non-TIF</v>
      </c>
    </row>
    <row r="674" spans="1:29" x14ac:dyDescent="0.25">
      <c r="A674">
        <v>2024</v>
      </c>
      <c r="B674">
        <v>47</v>
      </c>
      <c r="C674" t="s">
        <v>23</v>
      </c>
      <c r="D674">
        <v>2024</v>
      </c>
      <c r="E674">
        <v>47</v>
      </c>
      <c r="F674">
        <v>5</v>
      </c>
      <c r="G674">
        <v>832</v>
      </c>
      <c r="H674" t="s">
        <v>357</v>
      </c>
      <c r="I674" t="s">
        <v>25</v>
      </c>
      <c r="J674" t="s">
        <v>26</v>
      </c>
      <c r="K674" t="s">
        <v>358</v>
      </c>
      <c r="L674" t="s">
        <v>468</v>
      </c>
      <c r="M674">
        <v>0</v>
      </c>
      <c r="N674">
        <v>0</v>
      </c>
      <c r="O674">
        <v>0</v>
      </c>
      <c r="P674">
        <v>4151040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4151040</v>
      </c>
      <c r="W674">
        <v>0</v>
      </c>
      <c r="X674">
        <v>0</v>
      </c>
      <c r="Y674">
        <v>4151040</v>
      </c>
      <c r="Z674">
        <v>0</v>
      </c>
      <c r="AA674">
        <v>0</v>
      </c>
      <c r="AB674" s="3" t="str">
        <f t="shared" si="20"/>
        <v>5832</v>
      </c>
      <c r="AC674" s="4" t="str">
        <f t="shared" si="21"/>
        <v>TIF</v>
      </c>
    </row>
    <row r="675" spans="1:29" x14ac:dyDescent="0.25">
      <c r="A675">
        <v>2024</v>
      </c>
      <c r="B675">
        <v>47</v>
      </c>
      <c r="C675" t="s">
        <v>31</v>
      </c>
      <c r="D675">
        <v>2024</v>
      </c>
      <c r="E675">
        <v>47</v>
      </c>
      <c r="F675">
        <v>1</v>
      </c>
      <c r="G675">
        <v>701</v>
      </c>
      <c r="H675">
        <v>241701</v>
      </c>
      <c r="I675" t="s">
        <v>26</v>
      </c>
      <c r="J675" t="s">
        <v>26</v>
      </c>
      <c r="K675" t="s">
        <v>359</v>
      </c>
      <c r="L675" t="s">
        <v>468</v>
      </c>
      <c r="M675">
        <v>2666190</v>
      </c>
      <c r="N675">
        <v>893410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4432420</v>
      </c>
      <c r="W675">
        <v>0</v>
      </c>
      <c r="X675">
        <v>13000</v>
      </c>
      <c r="Y675">
        <v>4419420</v>
      </c>
      <c r="Z675">
        <v>58058</v>
      </c>
      <c r="AA675">
        <v>872820</v>
      </c>
      <c r="AB675" s="3" t="str">
        <f t="shared" si="20"/>
        <v>1701</v>
      </c>
      <c r="AC675" s="4" t="str">
        <f t="shared" si="21"/>
        <v>Non-TIF</v>
      </c>
    </row>
    <row r="676" spans="1:29" x14ac:dyDescent="0.25">
      <c r="A676">
        <v>2024</v>
      </c>
      <c r="B676">
        <v>47</v>
      </c>
      <c r="C676" t="s">
        <v>31</v>
      </c>
      <c r="D676">
        <v>2024</v>
      </c>
      <c r="E676">
        <v>47</v>
      </c>
      <c r="F676">
        <v>5</v>
      </c>
      <c r="G676">
        <v>832</v>
      </c>
      <c r="H676">
        <v>245832</v>
      </c>
      <c r="I676" t="s">
        <v>26</v>
      </c>
      <c r="J676" t="s">
        <v>26</v>
      </c>
      <c r="K676" t="s">
        <v>272</v>
      </c>
      <c r="L676" t="s">
        <v>468</v>
      </c>
      <c r="M676">
        <v>21585290</v>
      </c>
      <c r="N676">
        <v>1608760</v>
      </c>
      <c r="O676">
        <v>6020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29489140</v>
      </c>
      <c r="W676">
        <v>20000</v>
      </c>
      <c r="X676">
        <v>32500</v>
      </c>
      <c r="Y676">
        <v>29436640</v>
      </c>
      <c r="Z676">
        <v>797450</v>
      </c>
      <c r="AA676">
        <v>6289070</v>
      </c>
      <c r="AB676" s="3" t="str">
        <f t="shared" si="20"/>
        <v>5832</v>
      </c>
      <c r="AC676" s="4" t="str">
        <f t="shared" si="21"/>
        <v>Non-TIF</v>
      </c>
    </row>
    <row r="677" spans="1:29" x14ac:dyDescent="0.25">
      <c r="A677">
        <v>2024</v>
      </c>
      <c r="B677">
        <v>48</v>
      </c>
      <c r="C677" t="s">
        <v>31</v>
      </c>
      <c r="D677">
        <v>2024</v>
      </c>
      <c r="E677">
        <v>48</v>
      </c>
      <c r="F677">
        <v>0</v>
      </c>
      <c r="G677">
        <v>576</v>
      </c>
      <c r="H677" t="s">
        <v>1793</v>
      </c>
      <c r="I677" t="s">
        <v>26</v>
      </c>
      <c r="J677" t="s">
        <v>26</v>
      </c>
      <c r="K677" t="s">
        <v>45</v>
      </c>
      <c r="L677" t="s">
        <v>472</v>
      </c>
      <c r="M677">
        <v>10461930</v>
      </c>
      <c r="N677">
        <v>477320</v>
      </c>
      <c r="O677">
        <v>117340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23342110</v>
      </c>
      <c r="W677">
        <v>12000</v>
      </c>
      <c r="X677">
        <v>65000</v>
      </c>
      <c r="Y677">
        <v>23265110</v>
      </c>
      <c r="Z677">
        <v>2454971</v>
      </c>
      <c r="AA677">
        <v>12285520</v>
      </c>
      <c r="AB677" s="3" t="str">
        <f t="shared" si="20"/>
        <v>0576</v>
      </c>
      <c r="AC677" s="4" t="str">
        <f t="shared" si="21"/>
        <v>Non-TIF</v>
      </c>
    </row>
    <row r="678" spans="1:29" x14ac:dyDescent="0.25">
      <c r="A678">
        <v>2024</v>
      </c>
      <c r="B678">
        <v>48</v>
      </c>
      <c r="C678" t="s">
        <v>31</v>
      </c>
      <c r="D678">
        <v>2024</v>
      </c>
      <c r="E678">
        <v>48</v>
      </c>
      <c r="F678">
        <v>0</v>
      </c>
      <c r="G678">
        <v>609</v>
      </c>
      <c r="H678" t="s">
        <v>1782</v>
      </c>
      <c r="I678" t="s">
        <v>26</v>
      </c>
      <c r="J678" t="s">
        <v>26</v>
      </c>
      <c r="K678" t="s">
        <v>47</v>
      </c>
      <c r="L678" t="s">
        <v>472</v>
      </c>
      <c r="M678">
        <v>18361640</v>
      </c>
      <c r="N678">
        <v>932730</v>
      </c>
      <c r="O678">
        <v>445350</v>
      </c>
      <c r="P678">
        <v>0</v>
      </c>
      <c r="Q678">
        <v>0</v>
      </c>
      <c r="R678">
        <v>0</v>
      </c>
      <c r="S678">
        <v>3087110</v>
      </c>
      <c r="T678">
        <v>0</v>
      </c>
      <c r="U678">
        <v>0</v>
      </c>
      <c r="V678">
        <v>93785470</v>
      </c>
      <c r="W678">
        <v>108000</v>
      </c>
      <c r="X678">
        <v>305500</v>
      </c>
      <c r="Y678">
        <v>93371970</v>
      </c>
      <c r="Z678">
        <v>2072299</v>
      </c>
      <c r="AA678">
        <v>70958640</v>
      </c>
      <c r="AB678" s="3" t="str">
        <f t="shared" si="20"/>
        <v>0609</v>
      </c>
      <c r="AC678" s="4" t="str">
        <f t="shared" si="21"/>
        <v>Non-TIF</v>
      </c>
    </row>
    <row r="679" spans="1:29" x14ac:dyDescent="0.25">
      <c r="A679">
        <v>2024</v>
      </c>
      <c r="B679">
        <v>48</v>
      </c>
      <c r="C679" t="s">
        <v>31</v>
      </c>
      <c r="D679">
        <v>2024</v>
      </c>
      <c r="E679">
        <v>48</v>
      </c>
      <c r="F679">
        <v>2</v>
      </c>
      <c r="G679" t="s">
        <v>1821</v>
      </c>
      <c r="H679">
        <v>482097</v>
      </c>
      <c r="I679" t="s">
        <v>26</v>
      </c>
      <c r="J679" t="s">
        <v>26</v>
      </c>
      <c r="K679" t="s">
        <v>522</v>
      </c>
      <c r="L679" t="s">
        <v>472</v>
      </c>
      <c r="M679">
        <v>93432480</v>
      </c>
      <c r="N679">
        <v>5096410</v>
      </c>
      <c r="O679">
        <v>7657817</v>
      </c>
      <c r="P679">
        <v>556480</v>
      </c>
      <c r="Q679">
        <v>0</v>
      </c>
      <c r="R679">
        <v>0</v>
      </c>
      <c r="S679">
        <v>0</v>
      </c>
      <c r="T679">
        <v>5623704</v>
      </c>
      <c r="U679">
        <v>0</v>
      </c>
      <c r="V679">
        <v>233790504</v>
      </c>
      <c r="W679">
        <v>248000</v>
      </c>
      <c r="X679">
        <v>929500</v>
      </c>
      <c r="Y679">
        <v>232613004</v>
      </c>
      <c r="Z679">
        <v>36202775</v>
      </c>
      <c r="AA679">
        <v>121423613</v>
      </c>
      <c r="AB679" s="3" t="str">
        <f t="shared" si="20"/>
        <v>2097</v>
      </c>
      <c r="AC679" s="4" t="str">
        <f t="shared" si="21"/>
        <v>Non-TIF</v>
      </c>
    </row>
    <row r="680" spans="1:29" x14ac:dyDescent="0.25">
      <c r="A680">
        <v>2024</v>
      </c>
      <c r="B680">
        <v>48</v>
      </c>
      <c r="C680" t="s">
        <v>31</v>
      </c>
      <c r="D680">
        <v>2024</v>
      </c>
      <c r="E680">
        <v>48</v>
      </c>
      <c r="F680">
        <v>2</v>
      </c>
      <c r="G680">
        <v>766</v>
      </c>
      <c r="H680">
        <v>482766</v>
      </c>
      <c r="I680" t="s">
        <v>26</v>
      </c>
      <c r="J680" t="s">
        <v>26</v>
      </c>
      <c r="K680" t="s">
        <v>471</v>
      </c>
      <c r="L680" t="s">
        <v>472</v>
      </c>
      <c r="M680">
        <v>81277960</v>
      </c>
      <c r="N680">
        <v>4561320</v>
      </c>
      <c r="O680">
        <v>7304859</v>
      </c>
      <c r="P680">
        <v>5376390</v>
      </c>
      <c r="Q680">
        <v>0</v>
      </c>
      <c r="R680">
        <v>0</v>
      </c>
      <c r="S680">
        <v>2174551</v>
      </c>
      <c r="T680">
        <v>3812042</v>
      </c>
      <c r="U680">
        <v>0</v>
      </c>
      <c r="V680">
        <v>198818323</v>
      </c>
      <c r="W680">
        <v>260000</v>
      </c>
      <c r="X680">
        <v>1033500</v>
      </c>
      <c r="Y680">
        <v>197524823</v>
      </c>
      <c r="Z680">
        <v>10588278</v>
      </c>
      <c r="AA680">
        <v>94311201</v>
      </c>
      <c r="AB680" s="3" t="str">
        <f t="shared" si="20"/>
        <v>2766</v>
      </c>
      <c r="AC680" s="4" t="str">
        <f t="shared" si="21"/>
        <v>Non-TIF</v>
      </c>
    </row>
    <row r="681" spans="1:29" x14ac:dyDescent="0.25">
      <c r="A681">
        <v>2024</v>
      </c>
      <c r="B681">
        <v>48</v>
      </c>
      <c r="C681" t="s">
        <v>31</v>
      </c>
      <c r="D681">
        <v>2024</v>
      </c>
      <c r="E681">
        <v>48</v>
      </c>
      <c r="F681">
        <v>1</v>
      </c>
      <c r="G681">
        <v>221</v>
      </c>
      <c r="H681">
        <v>521221</v>
      </c>
      <c r="I681" t="s">
        <v>26</v>
      </c>
      <c r="J681" t="s">
        <v>26</v>
      </c>
      <c r="K681" t="s">
        <v>554</v>
      </c>
      <c r="L681" t="s">
        <v>472</v>
      </c>
      <c r="M681">
        <v>2029220</v>
      </c>
      <c r="N681">
        <v>125650</v>
      </c>
      <c r="O681">
        <v>1416540</v>
      </c>
      <c r="P681">
        <v>0</v>
      </c>
      <c r="Q681">
        <v>0</v>
      </c>
      <c r="R681">
        <v>0</v>
      </c>
      <c r="S681">
        <v>0</v>
      </c>
      <c r="T681">
        <v>52140</v>
      </c>
      <c r="U681">
        <v>0</v>
      </c>
      <c r="V681">
        <v>9690960</v>
      </c>
      <c r="W681">
        <v>0</v>
      </c>
      <c r="X681">
        <v>32500</v>
      </c>
      <c r="Y681">
        <v>9658460</v>
      </c>
      <c r="Z681">
        <v>1061477</v>
      </c>
      <c r="AA681">
        <v>6067410</v>
      </c>
      <c r="AB681" s="3" t="str">
        <f t="shared" si="20"/>
        <v>1221</v>
      </c>
      <c r="AC681" s="4" t="str">
        <f t="shared" si="21"/>
        <v>Non-TIF</v>
      </c>
    </row>
    <row r="682" spans="1:29" x14ac:dyDescent="0.25">
      <c r="A682">
        <v>2024</v>
      </c>
      <c r="B682">
        <v>48</v>
      </c>
      <c r="C682" t="s">
        <v>31</v>
      </c>
      <c r="D682">
        <v>2024</v>
      </c>
      <c r="E682">
        <v>48</v>
      </c>
      <c r="F682">
        <v>6</v>
      </c>
      <c r="G682">
        <v>462</v>
      </c>
      <c r="H682">
        <v>546462</v>
      </c>
      <c r="I682" t="s">
        <v>26</v>
      </c>
      <c r="J682" t="s">
        <v>26</v>
      </c>
      <c r="K682" t="s">
        <v>555</v>
      </c>
      <c r="L682" t="s">
        <v>472</v>
      </c>
      <c r="M682">
        <v>4844350</v>
      </c>
      <c r="N682">
        <v>305440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7962440</v>
      </c>
      <c r="W682">
        <v>4000</v>
      </c>
      <c r="X682">
        <v>13000</v>
      </c>
      <c r="Y682">
        <v>7945440</v>
      </c>
      <c r="Z682">
        <v>220876</v>
      </c>
      <c r="AA682">
        <v>2812650</v>
      </c>
      <c r="AB682" s="3" t="str">
        <f t="shared" si="20"/>
        <v>6462</v>
      </c>
      <c r="AC682" s="4" t="str">
        <f t="shared" si="21"/>
        <v>Non-TIF</v>
      </c>
    </row>
    <row r="683" spans="1:29" x14ac:dyDescent="0.25">
      <c r="A683">
        <v>2024</v>
      </c>
      <c r="B683">
        <v>48</v>
      </c>
      <c r="C683" t="s">
        <v>31</v>
      </c>
      <c r="D683">
        <v>2024</v>
      </c>
      <c r="E683">
        <v>48</v>
      </c>
      <c r="F683">
        <v>4</v>
      </c>
      <c r="G683">
        <v>271</v>
      </c>
      <c r="H683">
        <v>924271</v>
      </c>
      <c r="I683" t="s">
        <v>26</v>
      </c>
      <c r="J683" t="s">
        <v>26</v>
      </c>
      <c r="K683" t="s">
        <v>556</v>
      </c>
      <c r="L683" t="s">
        <v>472</v>
      </c>
      <c r="M683">
        <v>7546980</v>
      </c>
      <c r="N683">
        <v>1119210</v>
      </c>
      <c r="O683">
        <v>559270</v>
      </c>
      <c r="P683">
        <v>0</v>
      </c>
      <c r="Q683">
        <v>0</v>
      </c>
      <c r="R683">
        <v>0</v>
      </c>
      <c r="S683">
        <v>0</v>
      </c>
      <c r="T683">
        <v>246554</v>
      </c>
      <c r="U683">
        <v>0</v>
      </c>
      <c r="V683">
        <v>24837994</v>
      </c>
      <c r="W683">
        <v>20000</v>
      </c>
      <c r="X683">
        <v>58500</v>
      </c>
      <c r="Y683">
        <v>24759494</v>
      </c>
      <c r="Z683">
        <v>515590</v>
      </c>
      <c r="AA683">
        <v>15365980</v>
      </c>
      <c r="AB683" s="3" t="str">
        <f t="shared" si="20"/>
        <v>4271</v>
      </c>
      <c r="AC683" s="4" t="str">
        <f t="shared" si="21"/>
        <v>Non-TIF</v>
      </c>
    </row>
    <row r="684" spans="1:29" x14ac:dyDescent="0.25">
      <c r="A684">
        <v>2024</v>
      </c>
      <c r="B684">
        <v>49</v>
      </c>
      <c r="C684" t="s">
        <v>44</v>
      </c>
      <c r="D684">
        <v>2024</v>
      </c>
      <c r="E684">
        <v>49</v>
      </c>
      <c r="F684">
        <v>4</v>
      </c>
      <c r="G684" t="s">
        <v>1817</v>
      </c>
      <c r="H684">
        <v>494041</v>
      </c>
      <c r="I684" t="s">
        <v>26</v>
      </c>
      <c r="J684" t="s">
        <v>26</v>
      </c>
      <c r="K684" t="s">
        <v>376</v>
      </c>
      <c r="L684" t="s">
        <v>473</v>
      </c>
      <c r="M684">
        <v>518800</v>
      </c>
      <c r="N684">
        <v>114100</v>
      </c>
      <c r="O684">
        <v>80985347</v>
      </c>
      <c r="P684">
        <v>15287500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147112748</v>
      </c>
      <c r="W684">
        <v>104000</v>
      </c>
      <c r="X684">
        <v>377000</v>
      </c>
      <c r="Y684">
        <v>146631748</v>
      </c>
      <c r="Z684">
        <v>0</v>
      </c>
      <c r="AA684">
        <v>50207001</v>
      </c>
      <c r="AB684" s="3" t="str">
        <f t="shared" si="20"/>
        <v>4041</v>
      </c>
      <c r="AC684" s="4" t="str">
        <f t="shared" si="21"/>
        <v>Non-TIF</v>
      </c>
    </row>
    <row r="685" spans="1:29" x14ac:dyDescent="0.25">
      <c r="A685">
        <v>2024</v>
      </c>
      <c r="B685">
        <v>49</v>
      </c>
      <c r="C685" t="s">
        <v>23</v>
      </c>
      <c r="D685">
        <v>2024</v>
      </c>
      <c r="E685">
        <v>49</v>
      </c>
      <c r="F685">
        <v>4</v>
      </c>
      <c r="G685" t="s">
        <v>1817</v>
      </c>
      <c r="H685" t="s">
        <v>559</v>
      </c>
      <c r="I685" t="s">
        <v>25</v>
      </c>
      <c r="J685" t="s">
        <v>26</v>
      </c>
      <c r="K685" t="s">
        <v>560</v>
      </c>
      <c r="L685" t="s">
        <v>473</v>
      </c>
      <c r="M685">
        <v>0</v>
      </c>
      <c r="N685">
        <v>0</v>
      </c>
      <c r="O685">
        <v>18055100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22906300</v>
      </c>
      <c r="W685">
        <v>0</v>
      </c>
      <c r="X685">
        <v>0</v>
      </c>
      <c r="Y685">
        <v>22906300</v>
      </c>
      <c r="Z685">
        <v>0</v>
      </c>
      <c r="AA685">
        <v>4851200</v>
      </c>
      <c r="AB685" s="3" t="str">
        <f t="shared" si="20"/>
        <v>4041</v>
      </c>
      <c r="AC685" s="4" t="str">
        <f t="shared" si="21"/>
        <v>TIF</v>
      </c>
    </row>
    <row r="686" spans="1:29" x14ac:dyDescent="0.25">
      <c r="A686">
        <v>2024</v>
      </c>
      <c r="B686">
        <v>25</v>
      </c>
      <c r="C686" t="s">
        <v>44</v>
      </c>
      <c r="D686">
        <v>2024</v>
      </c>
      <c r="E686">
        <v>25</v>
      </c>
      <c r="F686">
        <v>7</v>
      </c>
      <c r="G686">
        <v>110</v>
      </c>
      <c r="H686">
        <v>257110</v>
      </c>
      <c r="I686" t="s">
        <v>26</v>
      </c>
      <c r="J686" t="s">
        <v>26</v>
      </c>
      <c r="K686" t="s">
        <v>62</v>
      </c>
      <c r="L686" t="s">
        <v>252</v>
      </c>
      <c r="M686">
        <v>422342</v>
      </c>
      <c r="N686">
        <v>0</v>
      </c>
      <c r="O686">
        <v>22238654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34384384</v>
      </c>
      <c r="W686">
        <v>20000</v>
      </c>
      <c r="X686">
        <v>65000</v>
      </c>
      <c r="Y686">
        <v>34299384</v>
      </c>
      <c r="Z686">
        <v>0</v>
      </c>
      <c r="AA686">
        <v>11723388</v>
      </c>
      <c r="AB686" s="3" t="str">
        <f t="shared" si="20"/>
        <v>7110</v>
      </c>
      <c r="AC686" s="4" t="str">
        <f t="shared" si="21"/>
        <v>Non-TIF</v>
      </c>
    </row>
    <row r="687" spans="1:29" x14ac:dyDescent="0.25">
      <c r="A687">
        <v>2024</v>
      </c>
      <c r="B687">
        <v>25</v>
      </c>
      <c r="C687" t="s">
        <v>23</v>
      </c>
      <c r="D687">
        <v>2024</v>
      </c>
      <c r="E687">
        <v>25</v>
      </c>
      <c r="F687">
        <v>1</v>
      </c>
      <c r="G687">
        <v>576</v>
      </c>
      <c r="H687" t="s">
        <v>324</v>
      </c>
      <c r="I687" t="s">
        <v>25</v>
      </c>
      <c r="J687" t="s">
        <v>26</v>
      </c>
      <c r="K687" t="s">
        <v>325</v>
      </c>
      <c r="L687" t="s">
        <v>252</v>
      </c>
      <c r="M687">
        <v>0</v>
      </c>
      <c r="N687">
        <v>0</v>
      </c>
      <c r="O687">
        <v>724191</v>
      </c>
      <c r="P687">
        <v>91311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14236263</v>
      </c>
      <c r="W687">
        <v>0</v>
      </c>
      <c r="X687">
        <v>0</v>
      </c>
      <c r="Y687">
        <v>14236263</v>
      </c>
      <c r="Z687">
        <v>0</v>
      </c>
      <c r="AA687">
        <v>13420761</v>
      </c>
      <c r="AB687" s="3" t="str">
        <f t="shared" si="20"/>
        <v>1576</v>
      </c>
      <c r="AC687" s="4" t="str">
        <f t="shared" si="21"/>
        <v>TIF</v>
      </c>
    </row>
    <row r="688" spans="1:29" x14ac:dyDescent="0.25">
      <c r="A688">
        <v>2024</v>
      </c>
      <c r="B688">
        <v>25</v>
      </c>
      <c r="C688" t="s">
        <v>23</v>
      </c>
      <c r="D688">
        <v>2024</v>
      </c>
      <c r="E688">
        <v>25</v>
      </c>
      <c r="F688">
        <v>6</v>
      </c>
      <c r="G688">
        <v>615</v>
      </c>
      <c r="H688" t="s">
        <v>326</v>
      </c>
      <c r="I688" t="s">
        <v>25</v>
      </c>
      <c r="J688" t="s">
        <v>26</v>
      </c>
      <c r="K688" t="s">
        <v>327</v>
      </c>
      <c r="L688" t="s">
        <v>252</v>
      </c>
      <c r="M688">
        <v>0</v>
      </c>
      <c r="N688">
        <v>0</v>
      </c>
      <c r="O688">
        <v>7554741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20788438</v>
      </c>
      <c r="W688">
        <v>0</v>
      </c>
      <c r="X688">
        <v>0</v>
      </c>
      <c r="Y688">
        <v>20788438</v>
      </c>
      <c r="Z688">
        <v>0</v>
      </c>
      <c r="AA688">
        <v>13233697</v>
      </c>
      <c r="AB688" s="3" t="str">
        <f t="shared" si="20"/>
        <v>6615</v>
      </c>
      <c r="AC688" s="4" t="str">
        <f t="shared" si="21"/>
        <v>TIF</v>
      </c>
    </row>
    <row r="689" spans="1:29" x14ac:dyDescent="0.25">
      <c r="A689">
        <v>2024</v>
      </c>
      <c r="B689">
        <v>25</v>
      </c>
      <c r="C689" t="s">
        <v>31</v>
      </c>
      <c r="D689">
        <v>2024</v>
      </c>
      <c r="E689">
        <v>25</v>
      </c>
      <c r="F689">
        <v>3</v>
      </c>
      <c r="G689">
        <v>942</v>
      </c>
      <c r="H689" t="s">
        <v>1796</v>
      </c>
      <c r="I689" t="s">
        <v>26</v>
      </c>
      <c r="J689" t="s">
        <v>26</v>
      </c>
      <c r="K689" t="s">
        <v>59</v>
      </c>
      <c r="L689" t="s">
        <v>252</v>
      </c>
      <c r="M689">
        <v>3013440</v>
      </c>
      <c r="N689">
        <v>34520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22511720</v>
      </c>
      <c r="W689">
        <v>28000</v>
      </c>
      <c r="X689">
        <v>91000</v>
      </c>
      <c r="Y689">
        <v>22392720</v>
      </c>
      <c r="Z689">
        <v>561726</v>
      </c>
      <c r="AA689">
        <v>19463760</v>
      </c>
      <c r="AB689" s="3" t="str">
        <f t="shared" si="20"/>
        <v>3942</v>
      </c>
      <c r="AC689" s="4" t="str">
        <f t="shared" si="21"/>
        <v>Non-TIF</v>
      </c>
    </row>
    <row r="690" spans="1:29" x14ac:dyDescent="0.25">
      <c r="A690">
        <v>2024</v>
      </c>
      <c r="B690">
        <v>25</v>
      </c>
      <c r="C690" t="s">
        <v>31</v>
      </c>
      <c r="D690">
        <v>2024</v>
      </c>
      <c r="E690">
        <v>25</v>
      </c>
      <c r="F690">
        <v>1</v>
      </c>
      <c r="G690">
        <v>576</v>
      </c>
      <c r="H690">
        <v>251576</v>
      </c>
      <c r="I690" t="s">
        <v>26</v>
      </c>
      <c r="J690" t="s">
        <v>26</v>
      </c>
      <c r="K690" t="s">
        <v>328</v>
      </c>
      <c r="L690" t="s">
        <v>252</v>
      </c>
      <c r="M690">
        <v>66314410</v>
      </c>
      <c r="N690">
        <v>3945950</v>
      </c>
      <c r="O690">
        <v>21305822</v>
      </c>
      <c r="P690">
        <v>0</v>
      </c>
      <c r="Q690">
        <v>0</v>
      </c>
      <c r="R690">
        <v>0</v>
      </c>
      <c r="S690">
        <v>0</v>
      </c>
      <c r="T690">
        <v>532695</v>
      </c>
      <c r="U690">
        <v>0</v>
      </c>
      <c r="V690">
        <v>366455435</v>
      </c>
      <c r="W690">
        <v>288000</v>
      </c>
      <c r="X690">
        <v>1092000</v>
      </c>
      <c r="Y690">
        <v>365075435</v>
      </c>
      <c r="Z690">
        <v>20903610</v>
      </c>
      <c r="AA690">
        <v>274356558</v>
      </c>
      <c r="AB690" s="3" t="str">
        <f t="shared" si="20"/>
        <v>1576</v>
      </c>
      <c r="AC690" s="4" t="str">
        <f t="shared" si="21"/>
        <v>Non-TIF</v>
      </c>
    </row>
    <row r="691" spans="1:29" x14ac:dyDescent="0.25">
      <c r="A691">
        <v>2024</v>
      </c>
      <c r="B691">
        <v>25</v>
      </c>
      <c r="C691" t="s">
        <v>31</v>
      </c>
      <c r="D691">
        <v>2024</v>
      </c>
      <c r="E691">
        <v>25</v>
      </c>
      <c r="F691">
        <v>5</v>
      </c>
      <c r="G691">
        <v>184</v>
      </c>
      <c r="H691">
        <v>255184</v>
      </c>
      <c r="I691" t="s">
        <v>26</v>
      </c>
      <c r="J691" t="s">
        <v>26</v>
      </c>
      <c r="K691" t="s">
        <v>202</v>
      </c>
      <c r="L691" t="s">
        <v>252</v>
      </c>
      <c r="M691">
        <v>111781080</v>
      </c>
      <c r="N691">
        <v>5473850</v>
      </c>
      <c r="O691">
        <v>19673330</v>
      </c>
      <c r="P691">
        <v>8886900</v>
      </c>
      <c r="Q691">
        <v>0</v>
      </c>
      <c r="R691">
        <v>0</v>
      </c>
      <c r="S691">
        <v>0</v>
      </c>
      <c r="T691">
        <v>2062049</v>
      </c>
      <c r="U691">
        <v>0</v>
      </c>
      <c r="V691">
        <v>521679496</v>
      </c>
      <c r="W691">
        <v>783561</v>
      </c>
      <c r="X691">
        <v>2067000</v>
      </c>
      <c r="Y691">
        <v>518828935</v>
      </c>
      <c r="Z691">
        <v>89833626</v>
      </c>
      <c r="AA691">
        <v>373802287</v>
      </c>
      <c r="AB691" s="3" t="str">
        <f t="shared" si="20"/>
        <v>5184</v>
      </c>
      <c r="AC691" s="4" t="str">
        <f t="shared" si="21"/>
        <v>Non-TIF</v>
      </c>
    </row>
    <row r="692" spans="1:29" x14ac:dyDescent="0.25">
      <c r="A692">
        <v>2024</v>
      </c>
      <c r="B692">
        <v>25</v>
      </c>
      <c r="C692" t="s">
        <v>31</v>
      </c>
      <c r="D692">
        <v>2024</v>
      </c>
      <c r="E692">
        <v>25</v>
      </c>
      <c r="F692">
        <v>6</v>
      </c>
      <c r="G692">
        <v>615</v>
      </c>
      <c r="H692">
        <v>256615</v>
      </c>
      <c r="I692" t="s">
        <v>26</v>
      </c>
      <c r="J692" t="s">
        <v>26</v>
      </c>
      <c r="K692" t="s">
        <v>329</v>
      </c>
      <c r="L692" t="s">
        <v>252</v>
      </c>
      <c r="M692">
        <v>16578300</v>
      </c>
      <c r="N692">
        <v>1116390</v>
      </c>
      <c r="O692">
        <v>35394794</v>
      </c>
      <c r="P692">
        <v>2566270</v>
      </c>
      <c r="Q692">
        <v>0</v>
      </c>
      <c r="R692">
        <v>0</v>
      </c>
      <c r="S692">
        <v>1820486</v>
      </c>
      <c r="T692">
        <v>44200</v>
      </c>
      <c r="U692">
        <v>0</v>
      </c>
      <c r="V692">
        <v>532650566</v>
      </c>
      <c r="W692">
        <v>200000</v>
      </c>
      <c r="X692">
        <v>884000</v>
      </c>
      <c r="Y692">
        <v>531566566</v>
      </c>
      <c r="Z692">
        <v>56544231</v>
      </c>
      <c r="AA692">
        <v>475130126</v>
      </c>
      <c r="AB692" s="3" t="str">
        <f t="shared" si="20"/>
        <v>6615</v>
      </c>
      <c r="AC692" s="4" t="str">
        <f t="shared" si="21"/>
        <v>Non-TIF</v>
      </c>
    </row>
    <row r="693" spans="1:29" x14ac:dyDescent="0.25">
      <c r="A693">
        <v>2024</v>
      </c>
      <c r="B693">
        <v>25</v>
      </c>
      <c r="C693" t="s">
        <v>31</v>
      </c>
      <c r="D693">
        <v>2024</v>
      </c>
      <c r="E693">
        <v>25</v>
      </c>
      <c r="F693">
        <v>1</v>
      </c>
      <c r="G693">
        <v>953</v>
      </c>
      <c r="H693">
        <v>611953</v>
      </c>
      <c r="I693" t="s">
        <v>26</v>
      </c>
      <c r="J693" t="s">
        <v>26</v>
      </c>
      <c r="K693" t="s">
        <v>365</v>
      </c>
      <c r="L693" t="s">
        <v>252</v>
      </c>
      <c r="M693">
        <v>12932270</v>
      </c>
      <c r="N693">
        <v>1154100</v>
      </c>
      <c r="O693">
        <v>4809527</v>
      </c>
      <c r="P693">
        <v>0</v>
      </c>
      <c r="Q693">
        <v>0</v>
      </c>
      <c r="R693">
        <v>0</v>
      </c>
      <c r="S693">
        <v>0</v>
      </c>
      <c r="T693">
        <v>144051</v>
      </c>
      <c r="U693">
        <v>0</v>
      </c>
      <c r="V693">
        <v>166959113</v>
      </c>
      <c r="W693">
        <v>144000</v>
      </c>
      <c r="X693">
        <v>338000</v>
      </c>
      <c r="Y693">
        <v>166477113</v>
      </c>
      <c r="Z693">
        <v>3544037</v>
      </c>
      <c r="AA693">
        <v>147919165</v>
      </c>
      <c r="AB693" s="3" t="str">
        <f t="shared" si="20"/>
        <v>1953</v>
      </c>
      <c r="AC693" s="4" t="str">
        <f t="shared" si="21"/>
        <v>Non-TIF</v>
      </c>
    </row>
    <row r="694" spans="1:29" x14ac:dyDescent="0.25">
      <c r="A694">
        <v>2024</v>
      </c>
      <c r="B694">
        <v>26</v>
      </c>
      <c r="C694" t="s">
        <v>44</v>
      </c>
      <c r="D694">
        <v>2024</v>
      </c>
      <c r="E694">
        <v>26</v>
      </c>
      <c r="F694">
        <v>1</v>
      </c>
      <c r="G694">
        <v>619</v>
      </c>
      <c r="H694">
        <v>261619</v>
      </c>
      <c r="I694" t="s">
        <v>26</v>
      </c>
      <c r="J694" t="s">
        <v>26</v>
      </c>
      <c r="K694" t="s">
        <v>287</v>
      </c>
      <c r="L694" t="s">
        <v>287</v>
      </c>
      <c r="M694">
        <v>0</v>
      </c>
      <c r="N694">
        <v>0</v>
      </c>
      <c r="O694">
        <v>22556186</v>
      </c>
      <c r="P694">
        <v>4544084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51055417</v>
      </c>
      <c r="W694">
        <v>108000</v>
      </c>
      <c r="X694">
        <v>318500</v>
      </c>
      <c r="Y694">
        <v>50628917</v>
      </c>
      <c r="Z694">
        <v>0</v>
      </c>
      <c r="AA694">
        <v>23955147</v>
      </c>
      <c r="AB694" s="3" t="str">
        <f t="shared" si="20"/>
        <v>1619</v>
      </c>
      <c r="AC694" s="4" t="str">
        <f t="shared" si="21"/>
        <v>Non-TIF</v>
      </c>
    </row>
    <row r="695" spans="1:29" x14ac:dyDescent="0.25">
      <c r="A695">
        <v>2024</v>
      </c>
      <c r="B695">
        <v>26</v>
      </c>
      <c r="C695" t="s">
        <v>31</v>
      </c>
      <c r="D695">
        <v>2024</v>
      </c>
      <c r="E695">
        <v>26</v>
      </c>
      <c r="F695">
        <v>6</v>
      </c>
      <c r="G695">
        <v>592</v>
      </c>
      <c r="H695">
        <v>896592</v>
      </c>
      <c r="I695" t="s">
        <v>26</v>
      </c>
      <c r="J695" t="s">
        <v>26</v>
      </c>
      <c r="K695" t="s">
        <v>836</v>
      </c>
      <c r="L695" t="s">
        <v>287</v>
      </c>
      <c r="M695">
        <v>7452680</v>
      </c>
      <c r="N695">
        <v>831610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303527</v>
      </c>
      <c r="U695">
        <v>0</v>
      </c>
      <c r="V695">
        <v>11279957</v>
      </c>
      <c r="W695">
        <v>4000</v>
      </c>
      <c r="X695">
        <v>32500</v>
      </c>
      <c r="Y695">
        <v>11243457</v>
      </c>
      <c r="Z695">
        <v>792833</v>
      </c>
      <c r="AA695">
        <v>2692140</v>
      </c>
      <c r="AB695" s="3" t="str">
        <f t="shared" si="20"/>
        <v>6592</v>
      </c>
      <c r="AC695" s="4" t="str">
        <f t="shared" si="21"/>
        <v>Non-TIF</v>
      </c>
    </row>
    <row r="696" spans="1:29" x14ac:dyDescent="0.25">
      <c r="A696">
        <v>2024</v>
      </c>
      <c r="B696">
        <v>28</v>
      </c>
      <c r="C696" t="s">
        <v>44</v>
      </c>
      <c r="D696">
        <v>2024</v>
      </c>
      <c r="E696">
        <v>28</v>
      </c>
      <c r="F696">
        <v>4</v>
      </c>
      <c r="G696" t="s">
        <v>1815</v>
      </c>
      <c r="H696">
        <v>284043</v>
      </c>
      <c r="I696" t="s">
        <v>26</v>
      </c>
      <c r="J696" t="s">
        <v>26</v>
      </c>
      <c r="K696" t="s">
        <v>297</v>
      </c>
      <c r="L696" t="s">
        <v>294</v>
      </c>
      <c r="M696">
        <v>455500</v>
      </c>
      <c r="N696">
        <v>15600</v>
      </c>
      <c r="O696">
        <v>10419694</v>
      </c>
      <c r="P696">
        <v>4970870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73519820</v>
      </c>
      <c r="W696">
        <v>144000</v>
      </c>
      <c r="X696">
        <v>572000</v>
      </c>
      <c r="Y696">
        <v>72803820</v>
      </c>
      <c r="Z696">
        <v>0</v>
      </c>
      <c r="AA696">
        <v>57658156</v>
      </c>
      <c r="AB696" s="3" t="str">
        <f t="shared" si="20"/>
        <v>4043</v>
      </c>
      <c r="AC696" s="4" t="str">
        <f t="shared" si="21"/>
        <v>Non-TIF</v>
      </c>
    </row>
    <row r="697" spans="1:29" x14ac:dyDescent="0.25">
      <c r="A697">
        <v>2024</v>
      </c>
      <c r="B697">
        <v>28</v>
      </c>
      <c r="C697" t="s">
        <v>44</v>
      </c>
      <c r="D697">
        <v>2024</v>
      </c>
      <c r="E697">
        <v>28</v>
      </c>
      <c r="F697">
        <v>6</v>
      </c>
      <c r="G697">
        <v>950</v>
      </c>
      <c r="H697">
        <v>286950</v>
      </c>
      <c r="I697" t="s">
        <v>26</v>
      </c>
      <c r="J697" t="s">
        <v>26</v>
      </c>
      <c r="K697" t="s">
        <v>276</v>
      </c>
      <c r="L697" t="s">
        <v>294</v>
      </c>
      <c r="M697">
        <v>1998100</v>
      </c>
      <c r="N697">
        <v>165700</v>
      </c>
      <c r="O697">
        <v>83331212</v>
      </c>
      <c r="P697">
        <v>16942177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243638749</v>
      </c>
      <c r="W697">
        <v>350277</v>
      </c>
      <c r="X697">
        <v>1397642</v>
      </c>
      <c r="Y697">
        <v>241890830</v>
      </c>
      <c r="Z697">
        <v>0</v>
      </c>
      <c r="AA697">
        <v>141201560</v>
      </c>
      <c r="AB697" s="3" t="str">
        <f t="shared" si="20"/>
        <v>6950</v>
      </c>
      <c r="AC697" s="4" t="str">
        <f t="shared" si="21"/>
        <v>Non-TIF</v>
      </c>
    </row>
    <row r="698" spans="1:29" x14ac:dyDescent="0.25">
      <c r="A698">
        <v>2024</v>
      </c>
      <c r="B698">
        <v>28</v>
      </c>
      <c r="C698" t="s">
        <v>23</v>
      </c>
      <c r="D698">
        <v>2024</v>
      </c>
      <c r="E698">
        <v>28</v>
      </c>
      <c r="F698">
        <v>6</v>
      </c>
      <c r="G698">
        <v>950</v>
      </c>
      <c r="H698" t="s">
        <v>368</v>
      </c>
      <c r="I698" t="s">
        <v>25</v>
      </c>
      <c r="J698" t="s">
        <v>26</v>
      </c>
      <c r="K698" t="s">
        <v>369</v>
      </c>
      <c r="L698" t="s">
        <v>294</v>
      </c>
      <c r="M698">
        <v>0</v>
      </c>
      <c r="N698">
        <v>0</v>
      </c>
      <c r="O698">
        <v>8737804</v>
      </c>
      <c r="P698">
        <v>1776223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22066490</v>
      </c>
      <c r="W698">
        <v>0</v>
      </c>
      <c r="X698">
        <v>0</v>
      </c>
      <c r="Y698">
        <v>22066490</v>
      </c>
      <c r="Z698">
        <v>0</v>
      </c>
      <c r="AA698">
        <v>11552463</v>
      </c>
      <c r="AB698" s="3" t="str">
        <f t="shared" si="20"/>
        <v>6950</v>
      </c>
      <c r="AC698" s="4" t="str">
        <f t="shared" si="21"/>
        <v>TIF</v>
      </c>
    </row>
    <row r="699" spans="1:29" x14ac:dyDescent="0.25">
      <c r="A699">
        <v>2024</v>
      </c>
      <c r="B699">
        <v>28</v>
      </c>
      <c r="C699" t="s">
        <v>31</v>
      </c>
      <c r="D699">
        <v>2024</v>
      </c>
      <c r="E699">
        <v>28</v>
      </c>
      <c r="F699">
        <v>6</v>
      </c>
      <c r="G699">
        <v>175</v>
      </c>
      <c r="H699">
        <v>226175</v>
      </c>
      <c r="I699" t="s">
        <v>26</v>
      </c>
      <c r="J699" t="s">
        <v>26</v>
      </c>
      <c r="K699" t="s">
        <v>171</v>
      </c>
      <c r="L699" t="s">
        <v>294</v>
      </c>
      <c r="M699">
        <v>15196100</v>
      </c>
      <c r="N699">
        <v>1328100</v>
      </c>
      <c r="O699">
        <v>775400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35447400</v>
      </c>
      <c r="W699">
        <v>24000</v>
      </c>
      <c r="X699">
        <v>117000</v>
      </c>
      <c r="Y699">
        <v>35306400</v>
      </c>
      <c r="Z699">
        <v>3948488</v>
      </c>
      <c r="AA699">
        <v>18147800</v>
      </c>
      <c r="AB699" s="3" t="str">
        <f t="shared" si="20"/>
        <v>6175</v>
      </c>
      <c r="AC699" s="4" t="str">
        <f t="shared" si="21"/>
        <v>Non-TIF</v>
      </c>
    </row>
    <row r="700" spans="1:29" x14ac:dyDescent="0.25">
      <c r="A700">
        <v>2024</v>
      </c>
      <c r="B700">
        <v>28</v>
      </c>
      <c r="C700" t="s">
        <v>31</v>
      </c>
      <c r="D700">
        <v>2024</v>
      </c>
      <c r="E700">
        <v>28</v>
      </c>
      <c r="F700">
        <v>6</v>
      </c>
      <c r="G700">
        <v>961</v>
      </c>
      <c r="H700">
        <v>316961</v>
      </c>
      <c r="I700" t="s">
        <v>26</v>
      </c>
      <c r="J700" t="s">
        <v>26</v>
      </c>
      <c r="K700" t="s">
        <v>242</v>
      </c>
      <c r="L700" t="s">
        <v>294</v>
      </c>
      <c r="M700">
        <v>77166200</v>
      </c>
      <c r="N700">
        <v>11704900</v>
      </c>
      <c r="O700">
        <v>12840100</v>
      </c>
      <c r="P700">
        <v>3113770</v>
      </c>
      <c r="Q700">
        <v>0</v>
      </c>
      <c r="R700">
        <v>0</v>
      </c>
      <c r="S700">
        <v>1075185</v>
      </c>
      <c r="T700">
        <v>1719041</v>
      </c>
      <c r="U700">
        <v>0</v>
      </c>
      <c r="V700">
        <v>230692326</v>
      </c>
      <c r="W700">
        <v>96000</v>
      </c>
      <c r="X700">
        <v>715000</v>
      </c>
      <c r="Y700">
        <v>229881326</v>
      </c>
      <c r="Z700">
        <v>18973992</v>
      </c>
      <c r="AA700">
        <v>123073130</v>
      </c>
      <c r="AB700" s="3" t="str">
        <f t="shared" si="20"/>
        <v>6961</v>
      </c>
      <c r="AC700" s="4" t="str">
        <f t="shared" si="21"/>
        <v>Non-TIF</v>
      </c>
    </row>
    <row r="701" spans="1:29" x14ac:dyDescent="0.25">
      <c r="A701">
        <v>2024</v>
      </c>
      <c r="B701">
        <v>29</v>
      </c>
      <c r="C701" t="s">
        <v>44</v>
      </c>
      <c r="D701">
        <v>2024</v>
      </c>
      <c r="E701">
        <v>29</v>
      </c>
      <c r="F701">
        <v>6</v>
      </c>
      <c r="G701">
        <v>937</v>
      </c>
      <c r="H701">
        <v>296937</v>
      </c>
      <c r="I701" t="s">
        <v>26</v>
      </c>
      <c r="J701" t="s">
        <v>26</v>
      </c>
      <c r="K701" t="s">
        <v>303</v>
      </c>
      <c r="L701" t="s">
        <v>299</v>
      </c>
      <c r="M701">
        <v>177618</v>
      </c>
      <c r="N701">
        <v>16997</v>
      </c>
      <c r="O701">
        <v>103326659</v>
      </c>
      <c r="P701">
        <v>7391225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247715891</v>
      </c>
      <c r="W701">
        <v>420000</v>
      </c>
      <c r="X701">
        <v>1540500</v>
      </c>
      <c r="Y701">
        <v>245755391</v>
      </c>
      <c r="Z701">
        <v>0</v>
      </c>
      <c r="AA701">
        <v>136803392</v>
      </c>
      <c r="AB701" s="3" t="str">
        <f t="shared" si="20"/>
        <v>6937</v>
      </c>
      <c r="AC701" s="4" t="str">
        <f t="shared" si="21"/>
        <v>Non-TIF</v>
      </c>
    </row>
    <row r="702" spans="1:29" x14ac:dyDescent="0.25">
      <c r="A702">
        <v>2024</v>
      </c>
      <c r="B702">
        <v>30</v>
      </c>
      <c r="C702" t="s">
        <v>23</v>
      </c>
      <c r="D702">
        <v>2024</v>
      </c>
      <c r="E702">
        <v>30</v>
      </c>
      <c r="F702">
        <v>4</v>
      </c>
      <c r="G702">
        <v>890</v>
      </c>
      <c r="H702" t="s">
        <v>338</v>
      </c>
      <c r="I702" t="s">
        <v>25</v>
      </c>
      <c r="J702" t="s">
        <v>26</v>
      </c>
      <c r="K702" t="s">
        <v>339</v>
      </c>
      <c r="L702" t="s">
        <v>335</v>
      </c>
      <c r="M702">
        <v>0</v>
      </c>
      <c r="N702">
        <v>0</v>
      </c>
      <c r="O702">
        <v>41231721</v>
      </c>
      <c r="P702">
        <v>5465017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130032132</v>
      </c>
      <c r="W702">
        <v>76000</v>
      </c>
      <c r="X702">
        <v>266500</v>
      </c>
      <c r="Y702">
        <v>129689632</v>
      </c>
      <c r="Z702">
        <v>0</v>
      </c>
      <c r="AA702">
        <v>83335394</v>
      </c>
      <c r="AB702" s="3" t="str">
        <f t="shared" si="20"/>
        <v>4890</v>
      </c>
      <c r="AC702" s="4" t="str">
        <f t="shared" si="21"/>
        <v>TIF</v>
      </c>
    </row>
    <row r="703" spans="1:29" x14ac:dyDescent="0.25">
      <c r="A703">
        <v>2024</v>
      </c>
      <c r="B703">
        <v>30</v>
      </c>
      <c r="C703" t="s">
        <v>31</v>
      </c>
      <c r="D703">
        <v>2024</v>
      </c>
      <c r="E703">
        <v>30</v>
      </c>
      <c r="F703">
        <v>1</v>
      </c>
      <c r="G703">
        <v>218</v>
      </c>
      <c r="H703">
        <v>211218</v>
      </c>
      <c r="I703" t="s">
        <v>26</v>
      </c>
      <c r="J703" t="s">
        <v>26</v>
      </c>
      <c r="K703" t="s">
        <v>236</v>
      </c>
      <c r="L703" t="s">
        <v>335</v>
      </c>
      <c r="M703">
        <v>18613400</v>
      </c>
      <c r="N703">
        <v>1305600</v>
      </c>
      <c r="O703">
        <v>0</v>
      </c>
      <c r="P703">
        <v>21839900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46666600</v>
      </c>
      <c r="W703">
        <v>16000</v>
      </c>
      <c r="X703">
        <v>52000</v>
      </c>
      <c r="Y703">
        <v>46598600</v>
      </c>
      <c r="Z703">
        <v>387980</v>
      </c>
      <c r="AA703">
        <v>4907700</v>
      </c>
      <c r="AB703" s="3" t="str">
        <f t="shared" si="20"/>
        <v>1218</v>
      </c>
      <c r="AC703" s="4" t="str">
        <f t="shared" si="21"/>
        <v>Non-TIF</v>
      </c>
    </row>
    <row r="704" spans="1:29" x14ac:dyDescent="0.25">
      <c r="A704">
        <v>2024</v>
      </c>
      <c r="B704">
        <v>49</v>
      </c>
      <c r="C704" t="s">
        <v>31</v>
      </c>
      <c r="D704">
        <v>2024</v>
      </c>
      <c r="E704">
        <v>49</v>
      </c>
      <c r="F704">
        <v>1</v>
      </c>
      <c r="G704">
        <v>675</v>
      </c>
      <c r="H704">
        <v>231675</v>
      </c>
      <c r="I704" t="s">
        <v>26</v>
      </c>
      <c r="J704" t="s">
        <v>26</v>
      </c>
      <c r="K704" t="s">
        <v>271</v>
      </c>
      <c r="L704" t="s">
        <v>473</v>
      </c>
      <c r="M704">
        <v>1308500</v>
      </c>
      <c r="N704">
        <v>63800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1685400</v>
      </c>
      <c r="W704">
        <v>0</v>
      </c>
      <c r="X704">
        <v>0</v>
      </c>
      <c r="Y704">
        <v>1685400</v>
      </c>
      <c r="Z704">
        <v>123262</v>
      </c>
      <c r="AA704">
        <v>313100</v>
      </c>
      <c r="AB704" s="3" t="str">
        <f t="shared" si="20"/>
        <v>1675</v>
      </c>
      <c r="AC704" s="4" t="str">
        <f t="shared" si="21"/>
        <v>Non-TIF</v>
      </c>
    </row>
    <row r="705" spans="1:29" x14ac:dyDescent="0.25">
      <c r="A705">
        <v>2024</v>
      </c>
      <c r="B705">
        <v>49</v>
      </c>
      <c r="C705" t="s">
        <v>31</v>
      </c>
      <c r="D705">
        <v>2024</v>
      </c>
      <c r="E705">
        <v>49</v>
      </c>
      <c r="F705">
        <v>6</v>
      </c>
      <c r="G705">
        <v>961</v>
      </c>
      <c r="H705">
        <v>316961</v>
      </c>
      <c r="I705" t="s">
        <v>26</v>
      </c>
      <c r="J705" t="s">
        <v>26</v>
      </c>
      <c r="K705" t="s">
        <v>242</v>
      </c>
      <c r="L705" t="s">
        <v>473</v>
      </c>
      <c r="M705">
        <v>38091900</v>
      </c>
      <c r="N705">
        <v>3367700</v>
      </c>
      <c r="O705">
        <v>314832</v>
      </c>
      <c r="P705">
        <v>0</v>
      </c>
      <c r="Q705">
        <v>0</v>
      </c>
      <c r="R705">
        <v>0</v>
      </c>
      <c r="S705">
        <v>0</v>
      </c>
      <c r="T705">
        <v>237677</v>
      </c>
      <c r="U705">
        <v>0</v>
      </c>
      <c r="V705">
        <v>79568877</v>
      </c>
      <c r="W705">
        <v>72000</v>
      </c>
      <c r="X705">
        <v>247000</v>
      </c>
      <c r="Y705">
        <v>79249877</v>
      </c>
      <c r="Z705">
        <v>2147598</v>
      </c>
      <c r="AA705">
        <v>37556768</v>
      </c>
      <c r="AB705" s="3" t="str">
        <f t="shared" si="20"/>
        <v>6961</v>
      </c>
      <c r="AC705" s="4" t="str">
        <f t="shared" si="21"/>
        <v>Non-TIF</v>
      </c>
    </row>
    <row r="706" spans="1:29" x14ac:dyDescent="0.25">
      <c r="A706">
        <v>2024</v>
      </c>
      <c r="B706">
        <v>50</v>
      </c>
      <c r="C706" t="s">
        <v>44</v>
      </c>
      <c r="D706">
        <v>2024</v>
      </c>
      <c r="E706">
        <v>50</v>
      </c>
      <c r="F706">
        <v>0</v>
      </c>
      <c r="G706">
        <v>513</v>
      </c>
      <c r="H706">
        <v>500513</v>
      </c>
      <c r="I706" t="s">
        <v>26</v>
      </c>
      <c r="J706" t="s">
        <v>26</v>
      </c>
      <c r="K706" t="s">
        <v>529</v>
      </c>
      <c r="L706" t="s">
        <v>528</v>
      </c>
      <c r="M706">
        <v>0</v>
      </c>
      <c r="N706">
        <v>0</v>
      </c>
      <c r="O706">
        <v>2640841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21006642</v>
      </c>
      <c r="W706">
        <v>32000</v>
      </c>
      <c r="X706">
        <v>110500</v>
      </c>
      <c r="Y706">
        <v>20864142</v>
      </c>
      <c r="Z706">
        <v>0</v>
      </c>
      <c r="AA706">
        <v>18365801</v>
      </c>
      <c r="AB706" s="3" t="str">
        <f t="shared" si="20"/>
        <v>0513</v>
      </c>
      <c r="AC706" s="4" t="str">
        <f t="shared" si="21"/>
        <v>Non-TIF</v>
      </c>
    </row>
    <row r="707" spans="1:29" x14ac:dyDescent="0.25">
      <c r="A707">
        <v>2024</v>
      </c>
      <c r="B707">
        <v>50</v>
      </c>
      <c r="C707" t="s">
        <v>44</v>
      </c>
      <c r="D707">
        <v>2024</v>
      </c>
      <c r="E707">
        <v>50</v>
      </c>
      <c r="F707">
        <v>0</v>
      </c>
      <c r="G707">
        <v>720</v>
      </c>
      <c r="H707">
        <v>770720</v>
      </c>
      <c r="I707" t="s">
        <v>26</v>
      </c>
      <c r="J707" t="s">
        <v>26</v>
      </c>
      <c r="K707" t="s">
        <v>561</v>
      </c>
      <c r="L707" t="s">
        <v>528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s="3" t="str">
        <f t="shared" ref="AB707:AB770" si="22">CONCATENATE(F707,TEXT(G707,"000"))</f>
        <v>0720</v>
      </c>
      <c r="AC707" s="4" t="str">
        <f t="shared" ref="AC707:AC770" si="23">IF(C707="I","TIF","Non-TIF")</f>
        <v>Non-TIF</v>
      </c>
    </row>
    <row r="708" spans="1:29" x14ac:dyDescent="0.25">
      <c r="A708">
        <v>2024</v>
      </c>
      <c r="B708">
        <v>50</v>
      </c>
      <c r="C708" t="s">
        <v>23</v>
      </c>
      <c r="D708">
        <v>2024</v>
      </c>
      <c r="E708">
        <v>50</v>
      </c>
      <c r="F708">
        <v>0</v>
      </c>
      <c r="G708">
        <v>513</v>
      </c>
      <c r="H708" t="s">
        <v>562</v>
      </c>
      <c r="I708" t="s">
        <v>25</v>
      </c>
      <c r="J708" t="s">
        <v>26</v>
      </c>
      <c r="K708" t="s">
        <v>563</v>
      </c>
      <c r="L708" t="s">
        <v>528</v>
      </c>
      <c r="M708">
        <v>0</v>
      </c>
      <c r="N708">
        <v>0</v>
      </c>
      <c r="O708">
        <v>257369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4394708</v>
      </c>
      <c r="W708">
        <v>4000</v>
      </c>
      <c r="X708">
        <v>0</v>
      </c>
      <c r="Y708">
        <v>4390708</v>
      </c>
      <c r="Z708">
        <v>0</v>
      </c>
      <c r="AA708">
        <v>4137339</v>
      </c>
      <c r="AB708" s="3" t="str">
        <f t="shared" si="22"/>
        <v>0513</v>
      </c>
      <c r="AC708" s="4" t="str">
        <f t="shared" si="23"/>
        <v>TIF</v>
      </c>
    </row>
    <row r="709" spans="1:29" x14ac:dyDescent="0.25">
      <c r="A709">
        <v>2024</v>
      </c>
      <c r="B709">
        <v>50</v>
      </c>
      <c r="C709" t="s">
        <v>23</v>
      </c>
      <c r="D709">
        <v>2024</v>
      </c>
      <c r="E709">
        <v>50</v>
      </c>
      <c r="F709">
        <v>4</v>
      </c>
      <c r="G709">
        <v>725</v>
      </c>
      <c r="H709" t="s">
        <v>566</v>
      </c>
      <c r="I709" t="s">
        <v>25</v>
      </c>
      <c r="J709" t="s">
        <v>26</v>
      </c>
      <c r="K709" t="s">
        <v>567</v>
      </c>
      <c r="L709" t="s">
        <v>528</v>
      </c>
      <c r="M709">
        <v>0</v>
      </c>
      <c r="N709">
        <v>0</v>
      </c>
      <c r="O709">
        <v>74377267</v>
      </c>
      <c r="P709">
        <v>13871519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151800762</v>
      </c>
      <c r="W709">
        <v>68000</v>
      </c>
      <c r="X709">
        <v>188500</v>
      </c>
      <c r="Y709">
        <v>151544262</v>
      </c>
      <c r="Z709">
        <v>0</v>
      </c>
      <c r="AA709">
        <v>63551976</v>
      </c>
      <c r="AB709" s="3" t="str">
        <f t="shared" si="22"/>
        <v>4725</v>
      </c>
      <c r="AC709" s="4" t="str">
        <f t="shared" si="23"/>
        <v>TIF</v>
      </c>
    </row>
    <row r="710" spans="1:29" x14ac:dyDescent="0.25">
      <c r="A710">
        <v>2024</v>
      </c>
      <c r="B710">
        <v>50</v>
      </c>
      <c r="C710" t="s">
        <v>31</v>
      </c>
      <c r="D710">
        <v>2024</v>
      </c>
      <c r="E710">
        <v>50</v>
      </c>
      <c r="F710">
        <v>4</v>
      </c>
      <c r="G710">
        <v>725</v>
      </c>
      <c r="H710">
        <v>504725</v>
      </c>
      <c r="I710" t="s">
        <v>26</v>
      </c>
      <c r="J710" t="s">
        <v>26</v>
      </c>
      <c r="K710" t="s">
        <v>538</v>
      </c>
      <c r="L710" t="s">
        <v>528</v>
      </c>
      <c r="M710">
        <v>204576810</v>
      </c>
      <c r="N710">
        <v>7618850</v>
      </c>
      <c r="O710">
        <v>90841100</v>
      </c>
      <c r="P710">
        <v>38956600</v>
      </c>
      <c r="Q710">
        <v>0</v>
      </c>
      <c r="R710">
        <v>0</v>
      </c>
      <c r="S710">
        <v>4455914</v>
      </c>
      <c r="T710">
        <v>46997099</v>
      </c>
      <c r="U710">
        <v>0</v>
      </c>
      <c r="V710">
        <v>1663204773</v>
      </c>
      <c r="W710">
        <v>2832000</v>
      </c>
      <c r="X710">
        <v>9054500</v>
      </c>
      <c r="Y710">
        <v>1651318273</v>
      </c>
      <c r="Z710">
        <v>122576544</v>
      </c>
      <c r="AA710">
        <v>1269758400</v>
      </c>
      <c r="AB710" s="3" t="str">
        <f t="shared" si="22"/>
        <v>4725</v>
      </c>
      <c r="AC710" s="4" t="str">
        <f t="shared" si="23"/>
        <v>Non-TIF</v>
      </c>
    </row>
    <row r="711" spans="1:29" x14ac:dyDescent="0.25">
      <c r="A711">
        <v>2024</v>
      </c>
      <c r="B711">
        <v>50</v>
      </c>
      <c r="C711" t="s">
        <v>31</v>
      </c>
      <c r="D711">
        <v>2024</v>
      </c>
      <c r="E711">
        <v>50</v>
      </c>
      <c r="F711">
        <v>2</v>
      </c>
      <c r="G711">
        <v>709</v>
      </c>
      <c r="H711">
        <v>792709</v>
      </c>
      <c r="I711" t="s">
        <v>26</v>
      </c>
      <c r="J711" t="s">
        <v>26</v>
      </c>
      <c r="K711" t="s">
        <v>531</v>
      </c>
      <c r="L711" t="s">
        <v>528</v>
      </c>
      <c r="M711">
        <v>65532980</v>
      </c>
      <c r="N711">
        <v>1797300</v>
      </c>
      <c r="O711">
        <v>2147520</v>
      </c>
      <c r="P711">
        <v>0</v>
      </c>
      <c r="Q711">
        <v>0</v>
      </c>
      <c r="R711">
        <v>0</v>
      </c>
      <c r="S711">
        <v>6061082</v>
      </c>
      <c r="T711">
        <v>471244</v>
      </c>
      <c r="U711">
        <v>0</v>
      </c>
      <c r="V711">
        <v>210874946</v>
      </c>
      <c r="W711">
        <v>224000</v>
      </c>
      <c r="X711">
        <v>819000</v>
      </c>
      <c r="Y711">
        <v>209831946</v>
      </c>
      <c r="Z711">
        <v>9978955</v>
      </c>
      <c r="AA711">
        <v>134864820</v>
      </c>
      <c r="AB711" s="3" t="str">
        <f t="shared" si="22"/>
        <v>2709</v>
      </c>
      <c r="AC711" s="4" t="str">
        <f t="shared" si="23"/>
        <v>Non-TIF</v>
      </c>
    </row>
    <row r="712" spans="1:29" x14ac:dyDescent="0.25">
      <c r="A712">
        <v>2024</v>
      </c>
      <c r="B712">
        <v>50</v>
      </c>
      <c r="C712" t="s">
        <v>31</v>
      </c>
      <c r="D712">
        <v>2024</v>
      </c>
      <c r="E712">
        <v>50</v>
      </c>
      <c r="F712">
        <v>1</v>
      </c>
      <c r="G712">
        <v>350</v>
      </c>
      <c r="H712">
        <v>851350</v>
      </c>
      <c r="I712" t="s">
        <v>26</v>
      </c>
      <c r="J712" t="s">
        <v>26</v>
      </c>
      <c r="K712" t="s">
        <v>532</v>
      </c>
      <c r="L712" t="s">
        <v>528</v>
      </c>
      <c r="M712">
        <v>12985960</v>
      </c>
      <c r="N712">
        <v>479240</v>
      </c>
      <c r="O712">
        <v>239810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24128000</v>
      </c>
      <c r="W712">
        <v>36000</v>
      </c>
      <c r="X712">
        <v>65000</v>
      </c>
      <c r="Y712">
        <v>24027000</v>
      </c>
      <c r="Z712">
        <v>1590325</v>
      </c>
      <c r="AA712">
        <v>10422990</v>
      </c>
      <c r="AB712" s="3" t="str">
        <f t="shared" si="22"/>
        <v>1350</v>
      </c>
      <c r="AC712" s="4" t="str">
        <f t="shared" si="23"/>
        <v>Non-TIF</v>
      </c>
    </row>
    <row r="713" spans="1:29" x14ac:dyDescent="0.25">
      <c r="A713">
        <v>2024</v>
      </c>
      <c r="B713">
        <v>51</v>
      </c>
      <c r="C713" t="s">
        <v>23</v>
      </c>
      <c r="D713">
        <v>2024</v>
      </c>
      <c r="E713">
        <v>51</v>
      </c>
      <c r="F713">
        <v>2</v>
      </c>
      <c r="G713">
        <v>169</v>
      </c>
      <c r="H713" t="s">
        <v>533</v>
      </c>
      <c r="I713" t="s">
        <v>25</v>
      </c>
      <c r="J713" t="s">
        <v>26</v>
      </c>
      <c r="K713" t="s">
        <v>534</v>
      </c>
      <c r="L713" t="s">
        <v>535</v>
      </c>
      <c r="M713">
        <v>15351</v>
      </c>
      <c r="N713">
        <v>0</v>
      </c>
      <c r="O713">
        <v>11680392</v>
      </c>
      <c r="P713">
        <v>3195220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37975200</v>
      </c>
      <c r="W713">
        <v>24000</v>
      </c>
      <c r="X713">
        <v>448500</v>
      </c>
      <c r="Y713">
        <v>37502700</v>
      </c>
      <c r="Z713">
        <v>0</v>
      </c>
      <c r="AA713">
        <v>23084237</v>
      </c>
      <c r="AB713" s="3" t="str">
        <f t="shared" si="22"/>
        <v>2169</v>
      </c>
      <c r="AC713" s="4" t="str">
        <f t="shared" si="23"/>
        <v>TIF</v>
      </c>
    </row>
    <row r="714" spans="1:29" x14ac:dyDescent="0.25">
      <c r="A714">
        <v>2024</v>
      </c>
      <c r="B714">
        <v>51</v>
      </c>
      <c r="C714" t="s">
        <v>31</v>
      </c>
      <c r="D714">
        <v>2024</v>
      </c>
      <c r="E714">
        <v>51</v>
      </c>
      <c r="F714">
        <v>4</v>
      </c>
      <c r="G714">
        <v>536</v>
      </c>
      <c r="H714">
        <v>444536</v>
      </c>
      <c r="I714" t="s">
        <v>26</v>
      </c>
      <c r="J714" t="s">
        <v>26</v>
      </c>
      <c r="K714" t="s">
        <v>457</v>
      </c>
      <c r="L714" t="s">
        <v>535</v>
      </c>
      <c r="M714">
        <v>3229100</v>
      </c>
      <c r="N714">
        <v>377500</v>
      </c>
      <c r="O714">
        <v>2600</v>
      </c>
      <c r="P714">
        <v>0</v>
      </c>
      <c r="Q714">
        <v>0</v>
      </c>
      <c r="R714">
        <v>0</v>
      </c>
      <c r="S714">
        <v>0</v>
      </c>
      <c r="T714">
        <v>137520</v>
      </c>
      <c r="U714">
        <v>0</v>
      </c>
      <c r="V714">
        <v>6797620</v>
      </c>
      <c r="W714">
        <v>0</v>
      </c>
      <c r="X714">
        <v>32500</v>
      </c>
      <c r="Y714">
        <v>6765120</v>
      </c>
      <c r="Z714">
        <v>139170</v>
      </c>
      <c r="AA714">
        <v>3050900</v>
      </c>
      <c r="AB714" s="3" t="str">
        <f t="shared" si="22"/>
        <v>4536</v>
      </c>
      <c r="AC714" s="4" t="str">
        <f t="shared" si="23"/>
        <v>Non-TIF</v>
      </c>
    </row>
    <row r="715" spans="1:29" x14ac:dyDescent="0.25">
      <c r="A715">
        <v>2024</v>
      </c>
      <c r="B715">
        <v>51</v>
      </c>
      <c r="C715" t="s">
        <v>31</v>
      </c>
      <c r="D715">
        <v>2024</v>
      </c>
      <c r="E715">
        <v>51</v>
      </c>
      <c r="F715">
        <v>2</v>
      </c>
      <c r="G715">
        <v>169</v>
      </c>
      <c r="H715">
        <v>512169</v>
      </c>
      <c r="I715" t="s">
        <v>26</v>
      </c>
      <c r="J715" t="s">
        <v>26</v>
      </c>
      <c r="K715" t="s">
        <v>486</v>
      </c>
      <c r="L715" t="s">
        <v>535</v>
      </c>
      <c r="M715">
        <v>254103600</v>
      </c>
      <c r="N715">
        <v>25275600</v>
      </c>
      <c r="O715">
        <v>145865723</v>
      </c>
      <c r="P715">
        <v>18636100</v>
      </c>
      <c r="Q715">
        <v>0</v>
      </c>
      <c r="R715">
        <v>0</v>
      </c>
      <c r="S715">
        <v>27118122</v>
      </c>
      <c r="T715">
        <v>123051157</v>
      </c>
      <c r="U715">
        <v>0</v>
      </c>
      <c r="V715">
        <v>1605723907</v>
      </c>
      <c r="W715">
        <v>1556000</v>
      </c>
      <c r="X715">
        <v>7507500</v>
      </c>
      <c r="Y715">
        <v>1596660407</v>
      </c>
      <c r="Z715">
        <v>79615696</v>
      </c>
      <c r="AA715">
        <v>1011673605</v>
      </c>
      <c r="AB715" s="3" t="str">
        <f t="shared" si="22"/>
        <v>2169</v>
      </c>
      <c r="AC715" s="4" t="str">
        <f t="shared" si="23"/>
        <v>Non-TIF</v>
      </c>
    </row>
    <row r="716" spans="1:29" x14ac:dyDescent="0.25">
      <c r="A716">
        <v>2024</v>
      </c>
      <c r="B716">
        <v>51</v>
      </c>
      <c r="C716" t="s">
        <v>31</v>
      </c>
      <c r="D716">
        <v>2024</v>
      </c>
      <c r="E716">
        <v>51</v>
      </c>
      <c r="F716">
        <v>5</v>
      </c>
      <c r="G716">
        <v>163</v>
      </c>
      <c r="H716">
        <v>545163</v>
      </c>
      <c r="I716" t="s">
        <v>26</v>
      </c>
      <c r="J716" t="s">
        <v>26</v>
      </c>
      <c r="K716" t="s">
        <v>536</v>
      </c>
      <c r="L716" t="s">
        <v>535</v>
      </c>
      <c r="M716">
        <v>58325200</v>
      </c>
      <c r="N716">
        <v>4615000</v>
      </c>
      <c r="O716">
        <v>1285500</v>
      </c>
      <c r="P716">
        <v>0</v>
      </c>
      <c r="Q716">
        <v>0</v>
      </c>
      <c r="R716">
        <v>0</v>
      </c>
      <c r="S716">
        <v>1261573</v>
      </c>
      <c r="T716">
        <v>0</v>
      </c>
      <c r="U716">
        <v>0</v>
      </c>
      <c r="V716">
        <v>103489750</v>
      </c>
      <c r="W716">
        <v>84000</v>
      </c>
      <c r="X716">
        <v>273000</v>
      </c>
      <c r="Y716">
        <v>103132750</v>
      </c>
      <c r="Z716">
        <v>5498566</v>
      </c>
      <c r="AA716">
        <v>38002477</v>
      </c>
      <c r="AB716" s="3" t="str">
        <f t="shared" si="22"/>
        <v>5163</v>
      </c>
      <c r="AC716" s="4" t="str">
        <f t="shared" si="23"/>
        <v>Non-TIF</v>
      </c>
    </row>
    <row r="717" spans="1:29" x14ac:dyDescent="0.25">
      <c r="A717">
        <v>2024</v>
      </c>
      <c r="B717">
        <v>51</v>
      </c>
      <c r="C717" t="s">
        <v>31</v>
      </c>
      <c r="D717">
        <v>2024</v>
      </c>
      <c r="E717">
        <v>51</v>
      </c>
      <c r="F717">
        <v>6</v>
      </c>
      <c r="G717">
        <v>768</v>
      </c>
      <c r="H717">
        <v>926768</v>
      </c>
      <c r="I717" t="s">
        <v>26</v>
      </c>
      <c r="J717" t="s">
        <v>26</v>
      </c>
      <c r="K717" t="s">
        <v>627</v>
      </c>
      <c r="L717" t="s">
        <v>535</v>
      </c>
      <c r="M717">
        <v>8539200</v>
      </c>
      <c r="N717">
        <v>819500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144018</v>
      </c>
      <c r="U717">
        <v>0</v>
      </c>
      <c r="V717">
        <v>15400118</v>
      </c>
      <c r="W717">
        <v>12000</v>
      </c>
      <c r="X717">
        <v>58500</v>
      </c>
      <c r="Y717">
        <v>15329618</v>
      </c>
      <c r="Z717">
        <v>809528</v>
      </c>
      <c r="AA717">
        <v>5897400</v>
      </c>
      <c r="AB717" s="3" t="str">
        <f t="shared" si="22"/>
        <v>6768</v>
      </c>
      <c r="AC717" s="4" t="str">
        <f t="shared" si="23"/>
        <v>Non-TIF</v>
      </c>
    </row>
    <row r="718" spans="1:29" x14ac:dyDescent="0.25">
      <c r="A718">
        <v>2024</v>
      </c>
      <c r="B718">
        <v>52</v>
      </c>
      <c r="C718" t="s">
        <v>44</v>
      </c>
      <c r="D718">
        <v>2024</v>
      </c>
      <c r="E718">
        <v>52</v>
      </c>
      <c r="F718">
        <v>3</v>
      </c>
      <c r="G718">
        <v>141</v>
      </c>
      <c r="H718">
        <v>523141</v>
      </c>
      <c r="I718" t="s">
        <v>26</v>
      </c>
      <c r="J718" t="s">
        <v>26</v>
      </c>
      <c r="K718" t="s">
        <v>628</v>
      </c>
      <c r="L718" t="s">
        <v>545</v>
      </c>
      <c r="M718">
        <v>357071</v>
      </c>
      <c r="N718">
        <v>0</v>
      </c>
      <c r="O718">
        <v>648840365</v>
      </c>
      <c r="P718">
        <v>31604009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1432005147</v>
      </c>
      <c r="W718">
        <v>84000</v>
      </c>
      <c r="X718">
        <v>390000</v>
      </c>
      <c r="Y718">
        <v>1431531147</v>
      </c>
      <c r="Z718">
        <v>0</v>
      </c>
      <c r="AA718">
        <v>751203702</v>
      </c>
      <c r="AB718" s="3" t="str">
        <f t="shared" si="22"/>
        <v>3141</v>
      </c>
      <c r="AC718" s="4" t="str">
        <f t="shared" si="23"/>
        <v>Non-TIF</v>
      </c>
    </row>
    <row r="719" spans="1:29" x14ac:dyDescent="0.25">
      <c r="A719">
        <v>2024</v>
      </c>
      <c r="B719">
        <v>52</v>
      </c>
      <c r="C719" t="s">
        <v>31</v>
      </c>
      <c r="D719">
        <v>2024</v>
      </c>
      <c r="E719">
        <v>52</v>
      </c>
      <c r="F719">
        <v>0</v>
      </c>
      <c r="G719">
        <v>216</v>
      </c>
      <c r="H719">
        <v>480216</v>
      </c>
      <c r="I719" t="s">
        <v>26</v>
      </c>
      <c r="J719" t="s">
        <v>26</v>
      </c>
      <c r="K719" t="s">
        <v>546</v>
      </c>
      <c r="L719" t="s">
        <v>545</v>
      </c>
      <c r="M719">
        <v>842300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842300</v>
      </c>
      <c r="W719">
        <v>0</v>
      </c>
      <c r="X719">
        <v>0</v>
      </c>
      <c r="Y719">
        <v>842300</v>
      </c>
      <c r="Z719">
        <v>27906</v>
      </c>
      <c r="AA719">
        <v>0</v>
      </c>
      <c r="AB719" s="3" t="str">
        <f t="shared" si="22"/>
        <v>0216</v>
      </c>
      <c r="AC719" s="4" t="str">
        <f t="shared" si="23"/>
        <v>Non-TIF</v>
      </c>
    </row>
    <row r="720" spans="1:29" x14ac:dyDescent="0.25">
      <c r="A720">
        <v>2024</v>
      </c>
      <c r="B720">
        <v>52</v>
      </c>
      <c r="C720" t="s">
        <v>31</v>
      </c>
      <c r="D720">
        <v>2024</v>
      </c>
      <c r="E720">
        <v>52</v>
      </c>
      <c r="F720">
        <v>3</v>
      </c>
      <c r="G720">
        <v>744</v>
      </c>
      <c r="H720">
        <v>573744</v>
      </c>
      <c r="I720" t="s">
        <v>26</v>
      </c>
      <c r="J720" t="s">
        <v>26</v>
      </c>
      <c r="K720" t="s">
        <v>211</v>
      </c>
      <c r="L720" t="s">
        <v>545</v>
      </c>
      <c r="M720">
        <v>2016400</v>
      </c>
      <c r="N720">
        <v>187200</v>
      </c>
      <c r="O720">
        <v>76700</v>
      </c>
      <c r="P720">
        <v>0</v>
      </c>
      <c r="Q720">
        <v>0</v>
      </c>
      <c r="R720">
        <v>0</v>
      </c>
      <c r="S720">
        <v>0</v>
      </c>
      <c r="T720">
        <v>9817</v>
      </c>
      <c r="U720">
        <v>0</v>
      </c>
      <c r="V720">
        <v>17765217</v>
      </c>
      <c r="W720">
        <v>28000</v>
      </c>
      <c r="X720">
        <v>104000</v>
      </c>
      <c r="Y720">
        <v>17633217</v>
      </c>
      <c r="Z720">
        <v>1311853</v>
      </c>
      <c r="AA720">
        <v>15475100</v>
      </c>
      <c r="AB720" s="3" t="str">
        <f t="shared" si="22"/>
        <v>3744</v>
      </c>
      <c r="AC720" s="4" t="str">
        <f t="shared" si="23"/>
        <v>Non-TIF</v>
      </c>
    </row>
    <row r="721" spans="1:29" x14ac:dyDescent="0.25">
      <c r="A721">
        <v>2024</v>
      </c>
      <c r="B721">
        <v>52</v>
      </c>
      <c r="C721" t="s">
        <v>31</v>
      </c>
      <c r="D721">
        <v>2024</v>
      </c>
      <c r="E721">
        <v>52</v>
      </c>
      <c r="F721">
        <v>4</v>
      </c>
      <c r="G721">
        <v>271</v>
      </c>
      <c r="H721">
        <v>924271</v>
      </c>
      <c r="I721" t="s">
        <v>26</v>
      </c>
      <c r="J721" t="s">
        <v>26</v>
      </c>
      <c r="K721" t="s">
        <v>556</v>
      </c>
      <c r="L721" t="s">
        <v>545</v>
      </c>
      <c r="M721">
        <v>58596600</v>
      </c>
      <c r="N721">
        <v>15995700</v>
      </c>
      <c r="O721">
        <v>9493900</v>
      </c>
      <c r="P721">
        <v>2862100</v>
      </c>
      <c r="Q721">
        <v>0</v>
      </c>
      <c r="R721">
        <v>0</v>
      </c>
      <c r="S721">
        <v>0</v>
      </c>
      <c r="T721">
        <v>279000</v>
      </c>
      <c r="U721">
        <v>0</v>
      </c>
      <c r="V721">
        <v>258965001</v>
      </c>
      <c r="W721">
        <v>108000</v>
      </c>
      <c r="X721">
        <v>637000</v>
      </c>
      <c r="Y721">
        <v>258220001</v>
      </c>
      <c r="Z721">
        <v>34696587</v>
      </c>
      <c r="AA721">
        <v>171737701</v>
      </c>
      <c r="AB721" s="3" t="str">
        <f t="shared" si="22"/>
        <v>4271</v>
      </c>
      <c r="AC721" s="4" t="str">
        <f t="shared" si="23"/>
        <v>Non-TIF</v>
      </c>
    </row>
    <row r="722" spans="1:29" x14ac:dyDescent="0.25">
      <c r="A722">
        <v>2024</v>
      </c>
      <c r="B722">
        <v>56</v>
      </c>
      <c r="C722" t="s">
        <v>23</v>
      </c>
      <c r="D722">
        <v>2024</v>
      </c>
      <c r="E722">
        <v>56</v>
      </c>
      <c r="F722">
        <v>3</v>
      </c>
      <c r="G722">
        <v>312</v>
      </c>
      <c r="H722" t="s">
        <v>600</v>
      </c>
      <c r="I722" t="s">
        <v>25</v>
      </c>
      <c r="J722" t="s">
        <v>26</v>
      </c>
      <c r="K722" t="s">
        <v>601</v>
      </c>
      <c r="L722" t="s">
        <v>599</v>
      </c>
      <c r="M722">
        <v>0</v>
      </c>
      <c r="N722">
        <v>0</v>
      </c>
      <c r="O722">
        <v>8224663</v>
      </c>
      <c r="P722">
        <v>30059767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39641049</v>
      </c>
      <c r="W722">
        <v>0</v>
      </c>
      <c r="X722">
        <v>0</v>
      </c>
      <c r="Y722">
        <v>39641049</v>
      </c>
      <c r="Z722">
        <v>0</v>
      </c>
      <c r="AA722">
        <v>1356619</v>
      </c>
      <c r="AB722" s="3" t="str">
        <f t="shared" si="22"/>
        <v>3312</v>
      </c>
      <c r="AC722" s="4" t="str">
        <f t="shared" si="23"/>
        <v>TIF</v>
      </c>
    </row>
    <row r="723" spans="1:29" x14ac:dyDescent="0.25">
      <c r="A723">
        <v>2024</v>
      </c>
      <c r="B723">
        <v>57</v>
      </c>
      <c r="C723" t="s">
        <v>44</v>
      </c>
      <c r="D723">
        <v>2024</v>
      </c>
      <c r="E723">
        <v>57</v>
      </c>
      <c r="F723">
        <v>3</v>
      </c>
      <c r="G723">
        <v>715</v>
      </c>
      <c r="H723">
        <v>573715</v>
      </c>
      <c r="I723" t="s">
        <v>26</v>
      </c>
      <c r="J723" t="s">
        <v>26</v>
      </c>
      <c r="K723" t="s">
        <v>602</v>
      </c>
      <c r="L723" t="s">
        <v>603</v>
      </c>
      <c r="M723">
        <v>2643901</v>
      </c>
      <c r="N723">
        <v>77008</v>
      </c>
      <c r="O723">
        <v>330920456</v>
      </c>
      <c r="P723">
        <v>50795271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2269428570</v>
      </c>
      <c r="W723">
        <v>2244000</v>
      </c>
      <c r="X723">
        <v>8521500</v>
      </c>
      <c r="Y723">
        <v>2258663070</v>
      </c>
      <c r="Z723">
        <v>0</v>
      </c>
      <c r="AA723">
        <v>1884991934</v>
      </c>
      <c r="AB723" s="3" t="str">
        <f t="shared" si="22"/>
        <v>3715</v>
      </c>
      <c r="AC723" s="4" t="str">
        <f t="shared" si="23"/>
        <v>Non-TIF</v>
      </c>
    </row>
    <row r="724" spans="1:29" x14ac:dyDescent="0.25">
      <c r="A724">
        <v>2024</v>
      </c>
      <c r="B724">
        <v>57</v>
      </c>
      <c r="C724" t="s">
        <v>44</v>
      </c>
      <c r="D724">
        <v>2024</v>
      </c>
      <c r="E724">
        <v>57</v>
      </c>
      <c r="F724">
        <v>4</v>
      </c>
      <c r="G724">
        <v>777</v>
      </c>
      <c r="H724">
        <v>574777</v>
      </c>
      <c r="I724" t="s">
        <v>26</v>
      </c>
      <c r="J724" t="s">
        <v>26</v>
      </c>
      <c r="K724" t="s">
        <v>48</v>
      </c>
      <c r="L724" t="s">
        <v>603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3" t="str">
        <f t="shared" si="22"/>
        <v>4777</v>
      </c>
      <c r="AC724" s="4" t="str">
        <f t="shared" si="23"/>
        <v>Non-TIF</v>
      </c>
    </row>
    <row r="725" spans="1:29" x14ac:dyDescent="0.25">
      <c r="A725">
        <v>2024</v>
      </c>
      <c r="B725">
        <v>57</v>
      </c>
      <c r="C725" t="s">
        <v>44</v>
      </c>
      <c r="D725">
        <v>2024</v>
      </c>
      <c r="E725">
        <v>57</v>
      </c>
      <c r="F725">
        <v>6</v>
      </c>
      <c r="G725">
        <v>138</v>
      </c>
      <c r="H725">
        <v>576138</v>
      </c>
      <c r="I725" t="s">
        <v>26</v>
      </c>
      <c r="J725" t="s">
        <v>26</v>
      </c>
      <c r="K725" t="s">
        <v>619</v>
      </c>
      <c r="L725" t="s">
        <v>603</v>
      </c>
      <c r="M725">
        <v>96745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96745</v>
      </c>
      <c r="W725">
        <v>0</v>
      </c>
      <c r="X725">
        <v>0</v>
      </c>
      <c r="Y725">
        <v>96745</v>
      </c>
      <c r="Z725">
        <v>0</v>
      </c>
      <c r="AA725">
        <v>0</v>
      </c>
      <c r="AB725" s="3" t="str">
        <f t="shared" si="22"/>
        <v>6138</v>
      </c>
      <c r="AC725" s="4" t="str">
        <f t="shared" si="23"/>
        <v>Non-TIF</v>
      </c>
    </row>
    <row r="726" spans="1:29" x14ac:dyDescent="0.25">
      <c r="A726">
        <v>2024</v>
      </c>
      <c r="B726">
        <v>57</v>
      </c>
      <c r="C726" t="s">
        <v>23</v>
      </c>
      <c r="D726">
        <v>2024</v>
      </c>
      <c r="E726">
        <v>57</v>
      </c>
      <c r="F726">
        <v>1</v>
      </c>
      <c r="G726">
        <v>337</v>
      </c>
      <c r="H726" t="s">
        <v>629</v>
      </c>
      <c r="I726" t="s">
        <v>25</v>
      </c>
      <c r="J726" t="s">
        <v>26</v>
      </c>
      <c r="K726" t="s">
        <v>630</v>
      </c>
      <c r="L726" t="s">
        <v>603</v>
      </c>
      <c r="M726">
        <v>831</v>
      </c>
      <c r="N726">
        <v>8197</v>
      </c>
      <c r="O726">
        <v>155606886</v>
      </c>
      <c r="P726">
        <v>16367935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223899416</v>
      </c>
      <c r="W726">
        <v>0</v>
      </c>
      <c r="X726">
        <v>13000</v>
      </c>
      <c r="Y726">
        <v>223886416</v>
      </c>
      <c r="Z726">
        <v>0</v>
      </c>
      <c r="AA726">
        <v>51915567</v>
      </c>
      <c r="AB726" s="3" t="str">
        <f t="shared" si="22"/>
        <v>1337</v>
      </c>
      <c r="AC726" s="4" t="str">
        <f t="shared" si="23"/>
        <v>TIF</v>
      </c>
    </row>
    <row r="727" spans="1:29" x14ac:dyDescent="0.25">
      <c r="A727">
        <v>2024</v>
      </c>
      <c r="B727">
        <v>57</v>
      </c>
      <c r="C727" t="s">
        <v>23</v>
      </c>
      <c r="D727">
        <v>2024</v>
      </c>
      <c r="E727">
        <v>57</v>
      </c>
      <c r="F727">
        <v>3</v>
      </c>
      <c r="G727">
        <v>715</v>
      </c>
      <c r="H727" t="s">
        <v>839</v>
      </c>
      <c r="I727" t="s">
        <v>25</v>
      </c>
      <c r="J727" t="s">
        <v>26</v>
      </c>
      <c r="K727" t="s">
        <v>840</v>
      </c>
      <c r="L727" t="s">
        <v>603</v>
      </c>
      <c r="M727">
        <v>186799</v>
      </c>
      <c r="N727">
        <v>3592</v>
      </c>
      <c r="O727">
        <v>57065199</v>
      </c>
      <c r="P727">
        <v>20557506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124808630</v>
      </c>
      <c r="W727">
        <v>0</v>
      </c>
      <c r="X727">
        <v>0</v>
      </c>
      <c r="Y727">
        <v>124808630</v>
      </c>
      <c r="Z727">
        <v>0</v>
      </c>
      <c r="AA727">
        <v>46995534</v>
      </c>
      <c r="AB727" s="3" t="str">
        <f t="shared" si="22"/>
        <v>3715</v>
      </c>
      <c r="AC727" s="4" t="str">
        <f t="shared" si="23"/>
        <v>TIF</v>
      </c>
    </row>
    <row r="728" spans="1:29" x14ac:dyDescent="0.25">
      <c r="A728">
        <v>2024</v>
      </c>
      <c r="B728">
        <v>57</v>
      </c>
      <c r="C728" t="s">
        <v>23</v>
      </c>
      <c r="D728">
        <v>2024</v>
      </c>
      <c r="E728">
        <v>57</v>
      </c>
      <c r="F728">
        <v>4</v>
      </c>
      <c r="G728" t="s">
        <v>1824</v>
      </c>
      <c r="H728" t="s">
        <v>688</v>
      </c>
      <c r="I728" t="s">
        <v>25</v>
      </c>
      <c r="J728" t="s">
        <v>26</v>
      </c>
      <c r="K728" t="s">
        <v>689</v>
      </c>
      <c r="L728" t="s">
        <v>603</v>
      </c>
      <c r="M728">
        <v>10343</v>
      </c>
      <c r="N728">
        <v>0</v>
      </c>
      <c r="O728">
        <v>17399487</v>
      </c>
      <c r="P728">
        <v>1000236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81413475</v>
      </c>
      <c r="W728">
        <v>0</v>
      </c>
      <c r="X728">
        <v>0</v>
      </c>
      <c r="Y728">
        <v>81413475</v>
      </c>
      <c r="Z728">
        <v>0</v>
      </c>
      <c r="AA728">
        <v>63003409</v>
      </c>
      <c r="AB728" s="3" t="str">
        <f t="shared" si="22"/>
        <v>4086</v>
      </c>
      <c r="AC728" s="4" t="str">
        <f t="shared" si="23"/>
        <v>TIF</v>
      </c>
    </row>
    <row r="729" spans="1:29" x14ac:dyDescent="0.25">
      <c r="A729">
        <v>2024</v>
      </c>
      <c r="B729">
        <v>57</v>
      </c>
      <c r="C729" t="s">
        <v>31</v>
      </c>
      <c r="D729">
        <v>2024</v>
      </c>
      <c r="E729">
        <v>57</v>
      </c>
      <c r="F729">
        <v>1</v>
      </c>
      <c r="G729">
        <v>337</v>
      </c>
      <c r="H729">
        <v>571337</v>
      </c>
      <c r="I729" t="s">
        <v>26</v>
      </c>
      <c r="J729" t="s">
        <v>26</v>
      </c>
      <c r="K729" t="s">
        <v>190</v>
      </c>
      <c r="L729" t="s">
        <v>603</v>
      </c>
      <c r="M729">
        <v>71255800</v>
      </c>
      <c r="N729">
        <v>5400900</v>
      </c>
      <c r="O729">
        <v>709024984</v>
      </c>
      <c r="P729">
        <v>306127900</v>
      </c>
      <c r="Q729">
        <v>0</v>
      </c>
      <c r="R729">
        <v>0</v>
      </c>
      <c r="S729">
        <v>40249770</v>
      </c>
      <c r="T729">
        <v>13481000</v>
      </c>
      <c r="U729">
        <v>0</v>
      </c>
      <c r="V729">
        <v>3072964130</v>
      </c>
      <c r="W729">
        <v>2560000</v>
      </c>
      <c r="X729">
        <v>9314500</v>
      </c>
      <c r="Y729">
        <v>3061089630</v>
      </c>
      <c r="Z729">
        <v>669130237</v>
      </c>
      <c r="AA729">
        <v>1927423776</v>
      </c>
      <c r="AB729" s="3" t="str">
        <f t="shared" si="22"/>
        <v>1337</v>
      </c>
      <c r="AC729" s="4" t="str">
        <f t="shared" si="23"/>
        <v>Non-TIF</v>
      </c>
    </row>
    <row r="730" spans="1:29" x14ac:dyDescent="0.25">
      <c r="A730">
        <v>2024</v>
      </c>
      <c r="B730">
        <v>57</v>
      </c>
      <c r="C730" t="s">
        <v>31</v>
      </c>
      <c r="D730">
        <v>2024</v>
      </c>
      <c r="E730">
        <v>57</v>
      </c>
      <c r="F730">
        <v>3</v>
      </c>
      <c r="G730">
        <v>744</v>
      </c>
      <c r="H730">
        <v>573744</v>
      </c>
      <c r="I730" t="s">
        <v>26</v>
      </c>
      <c r="J730" t="s">
        <v>26</v>
      </c>
      <c r="K730" t="s">
        <v>211</v>
      </c>
      <c r="L730" t="s">
        <v>603</v>
      </c>
      <c r="M730">
        <v>18238600</v>
      </c>
      <c r="N730">
        <v>1240100</v>
      </c>
      <c r="O730">
        <v>12805610</v>
      </c>
      <c r="P730">
        <v>0</v>
      </c>
      <c r="Q730">
        <v>0</v>
      </c>
      <c r="R730">
        <v>0</v>
      </c>
      <c r="S730">
        <v>2697989</v>
      </c>
      <c r="T730">
        <v>819137</v>
      </c>
      <c r="U730">
        <v>0</v>
      </c>
      <c r="V730">
        <v>251101426</v>
      </c>
      <c r="W730">
        <v>304000</v>
      </c>
      <c r="X730">
        <v>1280500</v>
      </c>
      <c r="Y730">
        <v>249516926</v>
      </c>
      <c r="Z730">
        <v>32741432</v>
      </c>
      <c r="AA730">
        <v>215299990</v>
      </c>
      <c r="AB730" s="3" t="str">
        <f t="shared" si="22"/>
        <v>3744</v>
      </c>
      <c r="AC730" s="4" t="str">
        <f t="shared" si="23"/>
        <v>Non-TIF</v>
      </c>
    </row>
    <row r="731" spans="1:29" x14ac:dyDescent="0.25">
      <c r="A731">
        <v>2024</v>
      </c>
      <c r="B731">
        <v>58</v>
      </c>
      <c r="C731" t="s">
        <v>31</v>
      </c>
      <c r="D731">
        <v>2024</v>
      </c>
      <c r="E731">
        <v>58</v>
      </c>
      <c r="F731">
        <v>2</v>
      </c>
      <c r="G731">
        <v>977</v>
      </c>
      <c r="H731">
        <v>922977</v>
      </c>
      <c r="I731" t="s">
        <v>26</v>
      </c>
      <c r="J731" t="s">
        <v>26</v>
      </c>
      <c r="K731" t="s">
        <v>589</v>
      </c>
      <c r="L731" t="s">
        <v>620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279380</v>
      </c>
      <c r="W731">
        <v>0</v>
      </c>
      <c r="X731">
        <v>0</v>
      </c>
      <c r="Y731">
        <v>279380</v>
      </c>
      <c r="Z731">
        <v>20558</v>
      </c>
      <c r="AA731">
        <v>279380</v>
      </c>
      <c r="AB731" s="3" t="str">
        <f t="shared" si="22"/>
        <v>2977</v>
      </c>
      <c r="AC731" s="4" t="str">
        <f t="shared" si="23"/>
        <v>Non-TIF</v>
      </c>
    </row>
    <row r="732" spans="1:29" x14ac:dyDescent="0.25">
      <c r="A732">
        <v>2024</v>
      </c>
      <c r="B732">
        <v>59</v>
      </c>
      <c r="C732" t="s">
        <v>44</v>
      </c>
      <c r="D732">
        <v>2024</v>
      </c>
      <c r="E732">
        <v>59</v>
      </c>
      <c r="F732">
        <v>1</v>
      </c>
      <c r="G732">
        <v>107</v>
      </c>
      <c r="H732">
        <v>591107</v>
      </c>
      <c r="I732" t="s">
        <v>26</v>
      </c>
      <c r="J732" t="s">
        <v>26</v>
      </c>
      <c r="K732" t="s">
        <v>678</v>
      </c>
      <c r="L732" t="s">
        <v>650</v>
      </c>
      <c r="M732">
        <v>12261</v>
      </c>
      <c r="N732">
        <v>0</v>
      </c>
      <c r="O732">
        <v>6549607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46424755</v>
      </c>
      <c r="W732">
        <v>112000</v>
      </c>
      <c r="X732">
        <v>442000</v>
      </c>
      <c r="Y732">
        <v>45870755</v>
      </c>
      <c r="Z732">
        <v>0</v>
      </c>
      <c r="AA732">
        <v>39862887</v>
      </c>
      <c r="AB732" s="3" t="str">
        <f t="shared" si="22"/>
        <v>1107</v>
      </c>
      <c r="AC732" s="4" t="str">
        <f t="shared" si="23"/>
        <v>Non-TIF</v>
      </c>
    </row>
    <row r="733" spans="1:29" x14ac:dyDescent="0.25">
      <c r="A733">
        <v>2024</v>
      </c>
      <c r="B733">
        <v>59</v>
      </c>
      <c r="C733" t="s">
        <v>23</v>
      </c>
      <c r="D733">
        <v>2024</v>
      </c>
      <c r="E733">
        <v>59</v>
      </c>
      <c r="F733">
        <v>1</v>
      </c>
      <c r="G733">
        <v>107</v>
      </c>
      <c r="H733" t="s">
        <v>676</v>
      </c>
      <c r="I733" t="s">
        <v>25</v>
      </c>
      <c r="J733" t="s">
        <v>26</v>
      </c>
      <c r="K733" t="s">
        <v>677</v>
      </c>
      <c r="L733" t="s">
        <v>650</v>
      </c>
      <c r="M733">
        <v>0</v>
      </c>
      <c r="N733">
        <v>0</v>
      </c>
      <c r="O733">
        <v>92356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3663129</v>
      </c>
      <c r="W733">
        <v>0</v>
      </c>
      <c r="X733">
        <v>0</v>
      </c>
      <c r="Y733">
        <v>3663129</v>
      </c>
      <c r="Z733">
        <v>0</v>
      </c>
      <c r="AA733">
        <v>3570773</v>
      </c>
      <c r="AB733" s="3" t="str">
        <f t="shared" si="22"/>
        <v>1107</v>
      </c>
      <c r="AC733" s="4" t="str">
        <f t="shared" si="23"/>
        <v>TIF</v>
      </c>
    </row>
    <row r="734" spans="1:29" x14ac:dyDescent="0.25">
      <c r="A734">
        <v>2024</v>
      </c>
      <c r="B734">
        <v>59</v>
      </c>
      <c r="C734" t="s">
        <v>31</v>
      </c>
      <c r="D734">
        <v>2024</v>
      </c>
      <c r="E734">
        <v>59</v>
      </c>
      <c r="F734">
        <v>1</v>
      </c>
      <c r="G734">
        <v>211</v>
      </c>
      <c r="H734">
        <v>201211</v>
      </c>
      <c r="I734" t="s">
        <v>26</v>
      </c>
      <c r="J734" t="s">
        <v>26</v>
      </c>
      <c r="K734" t="s">
        <v>220</v>
      </c>
      <c r="L734" t="s">
        <v>650</v>
      </c>
      <c r="M734">
        <v>45995</v>
      </c>
      <c r="N734">
        <v>3806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102102</v>
      </c>
      <c r="W734">
        <v>0</v>
      </c>
      <c r="X734">
        <v>0</v>
      </c>
      <c r="Y734">
        <v>102102</v>
      </c>
      <c r="Z734">
        <v>4276</v>
      </c>
      <c r="AA734">
        <v>52301</v>
      </c>
      <c r="AB734" s="3" t="str">
        <f t="shared" si="22"/>
        <v>1211</v>
      </c>
      <c r="AC734" s="4" t="str">
        <f t="shared" si="23"/>
        <v>Non-TIF</v>
      </c>
    </row>
    <row r="735" spans="1:29" x14ac:dyDescent="0.25">
      <c r="A735">
        <v>2024</v>
      </c>
      <c r="B735">
        <v>60</v>
      </c>
      <c r="C735" t="s">
        <v>23</v>
      </c>
      <c r="D735">
        <v>2024</v>
      </c>
      <c r="E735">
        <v>60</v>
      </c>
      <c r="F735">
        <v>6</v>
      </c>
      <c r="G735">
        <v>983</v>
      </c>
      <c r="H735" t="s">
        <v>692</v>
      </c>
      <c r="I735" t="s">
        <v>25</v>
      </c>
      <c r="J735" t="s">
        <v>26</v>
      </c>
      <c r="K735" t="s">
        <v>693</v>
      </c>
      <c r="L735" t="s">
        <v>652</v>
      </c>
      <c r="M735">
        <v>0</v>
      </c>
      <c r="N735">
        <v>0</v>
      </c>
      <c r="O735">
        <v>40329032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40329032</v>
      </c>
      <c r="W735">
        <v>0</v>
      </c>
      <c r="X735">
        <v>0</v>
      </c>
      <c r="Y735">
        <v>40329032</v>
      </c>
      <c r="Z735">
        <v>0</v>
      </c>
      <c r="AA735">
        <v>0</v>
      </c>
      <c r="AB735" s="3" t="str">
        <f t="shared" si="22"/>
        <v>6983</v>
      </c>
      <c r="AC735" s="4" t="str">
        <f t="shared" si="23"/>
        <v>TIF</v>
      </c>
    </row>
    <row r="736" spans="1:29" x14ac:dyDescent="0.25">
      <c r="A736">
        <v>2024</v>
      </c>
      <c r="B736">
        <v>61</v>
      </c>
      <c r="C736" t="s">
        <v>23</v>
      </c>
      <c r="D736">
        <v>2024</v>
      </c>
      <c r="E736">
        <v>61</v>
      </c>
      <c r="F736">
        <v>1</v>
      </c>
      <c r="G736">
        <v>953</v>
      </c>
      <c r="H736" t="s">
        <v>695</v>
      </c>
      <c r="I736" t="s">
        <v>25</v>
      </c>
      <c r="J736" t="s">
        <v>26</v>
      </c>
      <c r="K736" t="s">
        <v>696</v>
      </c>
      <c r="L736" t="s">
        <v>656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1345075</v>
      </c>
      <c r="W736">
        <v>0</v>
      </c>
      <c r="X736">
        <v>0</v>
      </c>
      <c r="Y736">
        <v>1345075</v>
      </c>
      <c r="Z736">
        <v>0</v>
      </c>
      <c r="AA736">
        <v>1345075</v>
      </c>
      <c r="AB736" s="3" t="str">
        <f t="shared" si="22"/>
        <v>1953</v>
      </c>
      <c r="AC736" s="4" t="str">
        <f t="shared" si="23"/>
        <v>TIF</v>
      </c>
    </row>
    <row r="737" spans="1:29" x14ac:dyDescent="0.25">
      <c r="A737">
        <v>2024</v>
      </c>
      <c r="B737">
        <v>61</v>
      </c>
      <c r="C737" t="s">
        <v>23</v>
      </c>
      <c r="D737">
        <v>2024</v>
      </c>
      <c r="E737">
        <v>61</v>
      </c>
      <c r="F737">
        <v>7</v>
      </c>
      <c r="G737" t="s">
        <v>1825</v>
      </c>
      <c r="H737" t="s">
        <v>848</v>
      </c>
      <c r="I737" t="s">
        <v>25</v>
      </c>
      <c r="J737" t="s">
        <v>26</v>
      </c>
      <c r="K737" t="s">
        <v>849</v>
      </c>
      <c r="L737" t="s">
        <v>656</v>
      </c>
      <c r="M737">
        <v>29732</v>
      </c>
      <c r="N737">
        <v>0</v>
      </c>
      <c r="O737">
        <v>16989599</v>
      </c>
      <c r="P737">
        <v>19741600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69396896</v>
      </c>
      <c r="W737">
        <v>12000</v>
      </c>
      <c r="X737">
        <v>0</v>
      </c>
      <c r="Y737">
        <v>69384896</v>
      </c>
      <c r="Z737">
        <v>0</v>
      </c>
      <c r="AA737">
        <v>32635965</v>
      </c>
      <c r="AB737" s="3" t="str">
        <f t="shared" si="22"/>
        <v>7056</v>
      </c>
      <c r="AC737" s="4" t="str">
        <f t="shared" si="23"/>
        <v>TIF</v>
      </c>
    </row>
    <row r="738" spans="1:29" x14ac:dyDescent="0.25">
      <c r="A738">
        <v>2024</v>
      </c>
      <c r="B738">
        <v>61</v>
      </c>
      <c r="C738" t="s">
        <v>31</v>
      </c>
      <c r="D738">
        <v>2024</v>
      </c>
      <c r="E738">
        <v>61</v>
      </c>
      <c r="F738">
        <v>6</v>
      </c>
      <c r="G738">
        <v>615</v>
      </c>
      <c r="H738">
        <v>256615</v>
      </c>
      <c r="I738" t="s">
        <v>26</v>
      </c>
      <c r="J738" t="s">
        <v>26</v>
      </c>
      <c r="K738" t="s">
        <v>329</v>
      </c>
      <c r="L738" t="s">
        <v>656</v>
      </c>
      <c r="M738">
        <v>16863500</v>
      </c>
      <c r="N738">
        <v>553000</v>
      </c>
      <c r="O738">
        <v>431000</v>
      </c>
      <c r="P738">
        <v>0</v>
      </c>
      <c r="Q738">
        <v>0</v>
      </c>
      <c r="R738">
        <v>0</v>
      </c>
      <c r="S738">
        <v>0</v>
      </c>
      <c r="T738">
        <v>836139</v>
      </c>
      <c r="U738">
        <v>0</v>
      </c>
      <c r="V738">
        <v>96872139</v>
      </c>
      <c r="W738">
        <v>76000</v>
      </c>
      <c r="X738">
        <v>84500</v>
      </c>
      <c r="Y738">
        <v>96711639</v>
      </c>
      <c r="Z738">
        <v>15744204</v>
      </c>
      <c r="AA738">
        <v>78188500</v>
      </c>
      <c r="AB738" s="3" t="str">
        <f t="shared" si="22"/>
        <v>6615</v>
      </c>
      <c r="AC738" s="4" t="str">
        <f t="shared" si="23"/>
        <v>Non-TIF</v>
      </c>
    </row>
    <row r="739" spans="1:29" x14ac:dyDescent="0.25">
      <c r="A739">
        <v>2024</v>
      </c>
      <c r="B739">
        <v>61</v>
      </c>
      <c r="C739" t="s">
        <v>31</v>
      </c>
      <c r="D739">
        <v>2024</v>
      </c>
      <c r="E739">
        <v>61</v>
      </c>
      <c r="F739">
        <v>1</v>
      </c>
      <c r="G739">
        <v>953</v>
      </c>
      <c r="H739">
        <v>611953</v>
      </c>
      <c r="I739" t="s">
        <v>26</v>
      </c>
      <c r="J739" t="s">
        <v>26</v>
      </c>
      <c r="K739" t="s">
        <v>365</v>
      </c>
      <c r="L739" t="s">
        <v>656</v>
      </c>
      <c r="M739">
        <v>65124200</v>
      </c>
      <c r="N739">
        <v>2893600</v>
      </c>
      <c r="O739">
        <v>5390700</v>
      </c>
      <c r="P739">
        <v>0</v>
      </c>
      <c r="Q739">
        <v>0</v>
      </c>
      <c r="R739">
        <v>0</v>
      </c>
      <c r="S739">
        <v>2437150</v>
      </c>
      <c r="T739">
        <v>1172718</v>
      </c>
      <c r="U739">
        <v>0</v>
      </c>
      <c r="V739">
        <v>270156368</v>
      </c>
      <c r="W739">
        <v>320000</v>
      </c>
      <c r="X739">
        <v>481000</v>
      </c>
      <c r="Y739">
        <v>269355368</v>
      </c>
      <c r="Z739">
        <v>35299187</v>
      </c>
      <c r="AA739">
        <v>193138000</v>
      </c>
      <c r="AB739" s="3" t="str">
        <f t="shared" si="22"/>
        <v>1953</v>
      </c>
      <c r="AC739" s="4" t="str">
        <f t="shared" si="23"/>
        <v>Non-TIF</v>
      </c>
    </row>
    <row r="740" spans="1:29" x14ac:dyDescent="0.25">
      <c r="A740">
        <v>2024</v>
      </c>
      <c r="B740">
        <v>30</v>
      </c>
      <c r="C740" t="s">
        <v>31</v>
      </c>
      <c r="D740">
        <v>2024</v>
      </c>
      <c r="E740">
        <v>30</v>
      </c>
      <c r="F740">
        <v>2</v>
      </c>
      <c r="G740">
        <v>846</v>
      </c>
      <c r="H740">
        <v>302846</v>
      </c>
      <c r="I740" t="s">
        <v>26</v>
      </c>
      <c r="J740" t="s">
        <v>26</v>
      </c>
      <c r="K740" t="s">
        <v>340</v>
      </c>
      <c r="L740" t="s">
        <v>335</v>
      </c>
      <c r="M740">
        <v>85273700</v>
      </c>
      <c r="N740">
        <v>5935000</v>
      </c>
      <c r="O740">
        <v>24657280</v>
      </c>
      <c r="P740">
        <v>19534600</v>
      </c>
      <c r="Q740">
        <v>0</v>
      </c>
      <c r="R740">
        <v>0</v>
      </c>
      <c r="S740">
        <v>0</v>
      </c>
      <c r="T740">
        <v>3098294</v>
      </c>
      <c r="U740">
        <v>0</v>
      </c>
      <c r="V740">
        <v>322729694</v>
      </c>
      <c r="W740">
        <v>312000</v>
      </c>
      <c r="X740">
        <v>715000</v>
      </c>
      <c r="Y740">
        <v>321702694</v>
      </c>
      <c r="Z740">
        <v>9684515</v>
      </c>
      <c r="AA740">
        <v>184230820</v>
      </c>
      <c r="AB740" s="3" t="str">
        <f t="shared" si="22"/>
        <v>2846</v>
      </c>
      <c r="AC740" s="4" t="str">
        <f t="shared" si="23"/>
        <v>Non-TIF</v>
      </c>
    </row>
    <row r="741" spans="1:29" x14ac:dyDescent="0.25">
      <c r="A741">
        <v>2024</v>
      </c>
      <c r="B741">
        <v>31</v>
      </c>
      <c r="C741" t="s">
        <v>44</v>
      </c>
      <c r="D741">
        <v>2024</v>
      </c>
      <c r="E741">
        <v>31</v>
      </c>
      <c r="F741">
        <v>1</v>
      </c>
      <c r="G741">
        <v>863</v>
      </c>
      <c r="H741">
        <v>311863</v>
      </c>
      <c r="I741" t="s">
        <v>26</v>
      </c>
      <c r="J741" t="s">
        <v>26</v>
      </c>
      <c r="K741" t="s">
        <v>434</v>
      </c>
      <c r="L741" t="s">
        <v>377</v>
      </c>
      <c r="M741">
        <v>15300</v>
      </c>
      <c r="N741">
        <v>0</v>
      </c>
      <c r="O741">
        <v>132083624</v>
      </c>
      <c r="P741">
        <v>43121497</v>
      </c>
      <c r="Q741">
        <v>0</v>
      </c>
      <c r="R741">
        <v>0</v>
      </c>
      <c r="S741">
        <v>0</v>
      </c>
      <c r="T741">
        <v>0</v>
      </c>
      <c r="U741">
        <v>455624</v>
      </c>
      <c r="V741">
        <v>554789481</v>
      </c>
      <c r="W741">
        <v>540000</v>
      </c>
      <c r="X741">
        <v>1417000</v>
      </c>
      <c r="Y741">
        <v>552832481</v>
      </c>
      <c r="Z741">
        <v>0</v>
      </c>
      <c r="AA741">
        <v>379113436</v>
      </c>
      <c r="AB741" s="3" t="str">
        <f t="shared" si="22"/>
        <v>1863</v>
      </c>
      <c r="AC741" s="4" t="str">
        <f t="shared" si="23"/>
        <v>Non-TIF</v>
      </c>
    </row>
    <row r="742" spans="1:29" x14ac:dyDescent="0.25">
      <c r="A742">
        <v>2024</v>
      </c>
      <c r="B742">
        <v>31</v>
      </c>
      <c r="C742" t="s">
        <v>31</v>
      </c>
      <c r="D742">
        <v>2024</v>
      </c>
      <c r="E742">
        <v>31</v>
      </c>
      <c r="F742">
        <v>4</v>
      </c>
      <c r="G742" t="s">
        <v>1817</v>
      </c>
      <c r="H742">
        <v>494041</v>
      </c>
      <c r="I742" t="s">
        <v>26</v>
      </c>
      <c r="J742" t="s">
        <v>26</v>
      </c>
      <c r="K742" t="s">
        <v>376</v>
      </c>
      <c r="L742" t="s">
        <v>377</v>
      </c>
      <c r="M742">
        <v>2516443</v>
      </c>
      <c r="N742">
        <v>257100</v>
      </c>
      <c r="O742">
        <v>416212</v>
      </c>
      <c r="P742">
        <v>0</v>
      </c>
      <c r="Q742">
        <v>0</v>
      </c>
      <c r="R742">
        <v>0</v>
      </c>
      <c r="S742">
        <v>0</v>
      </c>
      <c r="T742">
        <v>65793</v>
      </c>
      <c r="U742">
        <v>0</v>
      </c>
      <c r="V742">
        <v>10385736</v>
      </c>
      <c r="W742">
        <v>8000</v>
      </c>
      <c r="X742">
        <v>45500</v>
      </c>
      <c r="Y742">
        <v>10332236</v>
      </c>
      <c r="Z742">
        <v>8595175</v>
      </c>
      <c r="AA742">
        <v>7130188</v>
      </c>
      <c r="AB742" s="3" t="str">
        <f t="shared" si="22"/>
        <v>4041</v>
      </c>
      <c r="AC742" s="4" t="str">
        <f t="shared" si="23"/>
        <v>Non-TIF</v>
      </c>
    </row>
    <row r="743" spans="1:29" x14ac:dyDescent="0.25">
      <c r="A743">
        <v>2024</v>
      </c>
      <c r="B743">
        <v>32</v>
      </c>
      <c r="C743" t="s">
        <v>44</v>
      </c>
      <c r="D743">
        <v>2024</v>
      </c>
      <c r="E743">
        <v>32</v>
      </c>
      <c r="F743">
        <v>2</v>
      </c>
      <c r="G743">
        <v>124</v>
      </c>
      <c r="H743">
        <v>322124</v>
      </c>
      <c r="I743" t="s">
        <v>26</v>
      </c>
      <c r="J743" t="s">
        <v>26</v>
      </c>
      <c r="K743" t="s">
        <v>378</v>
      </c>
      <c r="L743" t="s">
        <v>379</v>
      </c>
      <c r="M743">
        <v>0</v>
      </c>
      <c r="N743">
        <v>0</v>
      </c>
      <c r="O743">
        <v>10165593</v>
      </c>
      <c r="P743">
        <v>7329492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17658111</v>
      </c>
      <c r="W743">
        <v>0</v>
      </c>
      <c r="X743">
        <v>0</v>
      </c>
      <c r="Y743">
        <v>17658111</v>
      </c>
      <c r="Z743">
        <v>0</v>
      </c>
      <c r="AA743">
        <v>163026</v>
      </c>
      <c r="AB743" s="3" t="str">
        <f t="shared" si="22"/>
        <v>2124</v>
      </c>
      <c r="AC743" s="4" t="str">
        <f t="shared" si="23"/>
        <v>Non-TIF</v>
      </c>
    </row>
    <row r="744" spans="1:29" x14ac:dyDescent="0.25">
      <c r="A744">
        <v>2024</v>
      </c>
      <c r="B744">
        <v>32</v>
      </c>
      <c r="C744" t="s">
        <v>23</v>
      </c>
      <c r="D744">
        <v>2024</v>
      </c>
      <c r="E744">
        <v>32</v>
      </c>
      <c r="F744">
        <v>0</v>
      </c>
      <c r="G744">
        <v>333</v>
      </c>
      <c r="H744" t="s">
        <v>380</v>
      </c>
      <c r="I744" t="s">
        <v>25</v>
      </c>
      <c r="J744" t="s">
        <v>26</v>
      </c>
      <c r="K744" t="s">
        <v>381</v>
      </c>
      <c r="L744" t="s">
        <v>379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s="3" t="str">
        <f t="shared" si="22"/>
        <v>0333</v>
      </c>
      <c r="AC744" s="4" t="str">
        <f t="shared" si="23"/>
        <v>TIF</v>
      </c>
    </row>
    <row r="745" spans="1:29" x14ac:dyDescent="0.25">
      <c r="A745">
        <v>2024</v>
      </c>
      <c r="B745">
        <v>32</v>
      </c>
      <c r="C745" t="s">
        <v>31</v>
      </c>
      <c r="D745">
        <v>2024</v>
      </c>
      <c r="E745">
        <v>32</v>
      </c>
      <c r="F745">
        <v>0</v>
      </c>
      <c r="G745">
        <v>333</v>
      </c>
      <c r="H745">
        <v>320333</v>
      </c>
      <c r="I745" t="s">
        <v>26</v>
      </c>
      <c r="J745" t="s">
        <v>26</v>
      </c>
      <c r="K745" t="s">
        <v>382</v>
      </c>
      <c r="L745" t="s">
        <v>379</v>
      </c>
      <c r="M745">
        <v>165084700</v>
      </c>
      <c r="N745">
        <v>12954400</v>
      </c>
      <c r="O745">
        <v>13529508</v>
      </c>
      <c r="P745">
        <v>10836625</v>
      </c>
      <c r="Q745">
        <v>0</v>
      </c>
      <c r="R745">
        <v>0</v>
      </c>
      <c r="S745">
        <v>13925983</v>
      </c>
      <c r="T745">
        <v>0</v>
      </c>
      <c r="U745">
        <v>0</v>
      </c>
      <c r="V745">
        <v>325163008</v>
      </c>
      <c r="W745">
        <v>343067</v>
      </c>
      <c r="X745">
        <v>1365000</v>
      </c>
      <c r="Y745">
        <v>323454941</v>
      </c>
      <c r="Z745">
        <v>14838198</v>
      </c>
      <c r="AA745">
        <v>108831792</v>
      </c>
      <c r="AB745" s="3" t="str">
        <f t="shared" si="22"/>
        <v>0333</v>
      </c>
      <c r="AC745" s="4" t="str">
        <f t="shared" si="23"/>
        <v>Non-TIF</v>
      </c>
    </row>
    <row r="746" spans="1:29" x14ac:dyDescent="0.25">
      <c r="A746">
        <v>2024</v>
      </c>
      <c r="B746">
        <v>33</v>
      </c>
      <c r="C746" t="s">
        <v>23</v>
      </c>
      <c r="D746">
        <v>2024</v>
      </c>
      <c r="E746">
        <v>33</v>
      </c>
      <c r="F746">
        <v>4</v>
      </c>
      <c r="G746">
        <v>774</v>
      </c>
      <c r="H746" t="s">
        <v>383</v>
      </c>
      <c r="I746" t="s">
        <v>25</v>
      </c>
      <c r="J746" t="s">
        <v>26</v>
      </c>
      <c r="K746" t="s">
        <v>384</v>
      </c>
      <c r="L746" t="s">
        <v>375</v>
      </c>
      <c r="M746">
        <v>0</v>
      </c>
      <c r="N746">
        <v>0</v>
      </c>
      <c r="O746">
        <v>2107924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2107924</v>
      </c>
      <c r="W746">
        <v>0</v>
      </c>
      <c r="X746">
        <v>0</v>
      </c>
      <c r="Y746">
        <v>2107924</v>
      </c>
      <c r="Z746">
        <v>0</v>
      </c>
      <c r="AA746">
        <v>0</v>
      </c>
      <c r="AB746" s="3" t="str">
        <f t="shared" si="22"/>
        <v>4774</v>
      </c>
      <c r="AC746" s="4" t="str">
        <f t="shared" si="23"/>
        <v>TIF</v>
      </c>
    </row>
    <row r="747" spans="1:29" x14ac:dyDescent="0.25">
      <c r="A747">
        <v>2024</v>
      </c>
      <c r="B747">
        <v>33</v>
      </c>
      <c r="C747" t="s">
        <v>31</v>
      </c>
      <c r="D747">
        <v>2024</v>
      </c>
      <c r="E747">
        <v>33</v>
      </c>
      <c r="F747">
        <v>6</v>
      </c>
      <c r="G747">
        <v>175</v>
      </c>
      <c r="H747">
        <v>226175</v>
      </c>
      <c r="I747" t="s">
        <v>26</v>
      </c>
      <c r="J747" t="s">
        <v>26</v>
      </c>
      <c r="K747" t="s">
        <v>171</v>
      </c>
      <c r="L747" t="s">
        <v>375</v>
      </c>
      <c r="M747">
        <v>90473780</v>
      </c>
      <c r="N747">
        <v>8263660</v>
      </c>
      <c r="O747">
        <v>2209302</v>
      </c>
      <c r="P747">
        <v>1466060</v>
      </c>
      <c r="Q747">
        <v>0</v>
      </c>
      <c r="R747">
        <v>0</v>
      </c>
      <c r="S747">
        <v>0</v>
      </c>
      <c r="T747">
        <v>655307</v>
      </c>
      <c r="U747">
        <v>0</v>
      </c>
      <c r="V747">
        <v>166223757</v>
      </c>
      <c r="W747">
        <v>152000</v>
      </c>
      <c r="X747">
        <v>597382</v>
      </c>
      <c r="Y747">
        <v>165474375</v>
      </c>
      <c r="Z747">
        <v>7268162</v>
      </c>
      <c r="AA747">
        <v>63155648</v>
      </c>
      <c r="AB747" s="3" t="str">
        <f t="shared" si="22"/>
        <v>6175</v>
      </c>
      <c r="AC747" s="4" t="str">
        <f t="shared" si="23"/>
        <v>Non-TIF</v>
      </c>
    </row>
    <row r="748" spans="1:29" x14ac:dyDescent="0.25">
      <c r="A748">
        <v>2024</v>
      </c>
      <c r="B748">
        <v>34</v>
      </c>
      <c r="C748" t="s">
        <v>44</v>
      </c>
      <c r="D748">
        <v>2024</v>
      </c>
      <c r="E748">
        <v>34</v>
      </c>
      <c r="F748">
        <v>1</v>
      </c>
      <c r="G748">
        <v>116</v>
      </c>
      <c r="H748">
        <v>341116</v>
      </c>
      <c r="I748" t="s">
        <v>26</v>
      </c>
      <c r="J748" t="s">
        <v>26</v>
      </c>
      <c r="K748" t="s">
        <v>319</v>
      </c>
      <c r="L748" t="s">
        <v>385</v>
      </c>
      <c r="M748">
        <v>2315793</v>
      </c>
      <c r="N748">
        <v>200657</v>
      </c>
      <c r="O748">
        <v>58431405</v>
      </c>
      <c r="P748">
        <v>62801408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170662267</v>
      </c>
      <c r="W748">
        <v>152000</v>
      </c>
      <c r="X748">
        <v>500500</v>
      </c>
      <c r="Y748">
        <v>170009767</v>
      </c>
      <c r="Z748">
        <v>0</v>
      </c>
      <c r="AA748">
        <v>46913004</v>
      </c>
      <c r="AB748" s="3" t="str">
        <f t="shared" si="22"/>
        <v>1116</v>
      </c>
      <c r="AC748" s="4" t="str">
        <f t="shared" si="23"/>
        <v>Non-TIF</v>
      </c>
    </row>
    <row r="749" spans="1:29" x14ac:dyDescent="0.25">
      <c r="A749">
        <v>2024</v>
      </c>
      <c r="B749">
        <v>34</v>
      </c>
      <c r="C749" t="s">
        <v>23</v>
      </c>
      <c r="D749">
        <v>2024</v>
      </c>
      <c r="E749">
        <v>34</v>
      </c>
      <c r="F749">
        <v>5</v>
      </c>
      <c r="G749">
        <v>697</v>
      </c>
      <c r="H749" t="s">
        <v>386</v>
      </c>
      <c r="I749" t="s">
        <v>25</v>
      </c>
      <c r="J749" t="s">
        <v>26</v>
      </c>
      <c r="K749" t="s">
        <v>387</v>
      </c>
      <c r="L749" t="s">
        <v>385</v>
      </c>
      <c r="M749">
        <v>0</v>
      </c>
      <c r="N749">
        <v>0</v>
      </c>
      <c r="O749">
        <v>5780119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7579420</v>
      </c>
      <c r="W749">
        <v>0</v>
      </c>
      <c r="X749">
        <v>0</v>
      </c>
      <c r="Y749">
        <v>7579420</v>
      </c>
      <c r="Z749">
        <v>0</v>
      </c>
      <c r="AA749">
        <v>1799301</v>
      </c>
      <c r="AB749" s="3" t="str">
        <f t="shared" si="22"/>
        <v>5697</v>
      </c>
      <c r="AC749" s="4" t="str">
        <f t="shared" si="23"/>
        <v>TIF</v>
      </c>
    </row>
    <row r="750" spans="1:29" x14ac:dyDescent="0.25">
      <c r="A750">
        <v>2024</v>
      </c>
      <c r="B750">
        <v>34</v>
      </c>
      <c r="C750" t="s">
        <v>23</v>
      </c>
      <c r="D750">
        <v>2024</v>
      </c>
      <c r="E750">
        <v>34</v>
      </c>
      <c r="F750">
        <v>4</v>
      </c>
      <c r="G750">
        <v>772</v>
      </c>
      <c r="H750" t="s">
        <v>310</v>
      </c>
      <c r="I750" t="s">
        <v>25</v>
      </c>
      <c r="J750" t="s">
        <v>26</v>
      </c>
      <c r="K750" t="s">
        <v>311</v>
      </c>
      <c r="L750" t="s">
        <v>385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3" t="str">
        <f t="shared" si="22"/>
        <v>4772</v>
      </c>
      <c r="AC750" s="4" t="str">
        <f t="shared" si="23"/>
        <v>TIF</v>
      </c>
    </row>
    <row r="751" spans="1:29" x14ac:dyDescent="0.25">
      <c r="A751">
        <v>2024</v>
      </c>
      <c r="B751">
        <v>34</v>
      </c>
      <c r="C751" t="s">
        <v>31</v>
      </c>
      <c r="D751">
        <v>2024</v>
      </c>
      <c r="E751">
        <v>34</v>
      </c>
      <c r="F751">
        <v>4</v>
      </c>
      <c r="G751">
        <v>995</v>
      </c>
      <c r="H751">
        <v>664995</v>
      </c>
      <c r="I751" t="s">
        <v>26</v>
      </c>
      <c r="J751" t="s">
        <v>26</v>
      </c>
      <c r="K751" t="s">
        <v>574</v>
      </c>
      <c r="L751" t="s">
        <v>385</v>
      </c>
      <c r="M751">
        <v>25929170</v>
      </c>
      <c r="N751">
        <v>1923250</v>
      </c>
      <c r="O751">
        <v>222880</v>
      </c>
      <c r="P751">
        <v>0</v>
      </c>
      <c r="Q751">
        <v>0</v>
      </c>
      <c r="R751">
        <v>0</v>
      </c>
      <c r="S751">
        <v>763596</v>
      </c>
      <c r="T751">
        <v>436426</v>
      </c>
      <c r="U751">
        <v>0</v>
      </c>
      <c r="V751">
        <v>48059922</v>
      </c>
      <c r="W751">
        <v>28000</v>
      </c>
      <c r="X751">
        <v>110500</v>
      </c>
      <c r="Y751">
        <v>47921422</v>
      </c>
      <c r="Z751">
        <v>2160716</v>
      </c>
      <c r="AA751">
        <v>18784600</v>
      </c>
      <c r="AB751" s="3" t="str">
        <f t="shared" si="22"/>
        <v>4995</v>
      </c>
      <c r="AC751" s="4" t="str">
        <f t="shared" si="23"/>
        <v>Non-TIF</v>
      </c>
    </row>
    <row r="752" spans="1:29" x14ac:dyDescent="0.25">
      <c r="A752">
        <v>2024</v>
      </c>
      <c r="B752">
        <v>34</v>
      </c>
      <c r="C752" t="s">
        <v>31</v>
      </c>
      <c r="D752">
        <v>2024</v>
      </c>
      <c r="E752">
        <v>34</v>
      </c>
      <c r="F752">
        <v>4</v>
      </c>
      <c r="G752">
        <v>772</v>
      </c>
      <c r="H752">
        <v>984772</v>
      </c>
      <c r="I752" t="s">
        <v>26</v>
      </c>
      <c r="J752" t="s">
        <v>26</v>
      </c>
      <c r="K752" t="s">
        <v>315</v>
      </c>
      <c r="L752" t="s">
        <v>385</v>
      </c>
      <c r="M752">
        <v>27579550</v>
      </c>
      <c r="N752">
        <v>1462650</v>
      </c>
      <c r="O752">
        <v>3342346</v>
      </c>
      <c r="P752">
        <v>502790</v>
      </c>
      <c r="Q752">
        <v>0</v>
      </c>
      <c r="R752">
        <v>0</v>
      </c>
      <c r="S752">
        <v>2240040</v>
      </c>
      <c r="T752">
        <v>140807</v>
      </c>
      <c r="U752">
        <v>0</v>
      </c>
      <c r="V752">
        <v>126990547</v>
      </c>
      <c r="W752">
        <v>244000</v>
      </c>
      <c r="X752">
        <v>676000</v>
      </c>
      <c r="Y752">
        <v>126070547</v>
      </c>
      <c r="Z752">
        <v>8606062</v>
      </c>
      <c r="AA752">
        <v>91722364</v>
      </c>
      <c r="AB752" s="3" t="str">
        <f t="shared" si="22"/>
        <v>4772</v>
      </c>
      <c r="AC752" s="4" t="str">
        <f t="shared" si="23"/>
        <v>Non-TIF</v>
      </c>
    </row>
    <row r="753" spans="1:29" x14ac:dyDescent="0.25">
      <c r="A753">
        <v>2024</v>
      </c>
      <c r="B753">
        <v>35</v>
      </c>
      <c r="C753" t="s">
        <v>44</v>
      </c>
      <c r="D753">
        <v>2024</v>
      </c>
      <c r="E753">
        <v>35</v>
      </c>
      <c r="F753">
        <v>2</v>
      </c>
      <c r="G753">
        <v>781</v>
      </c>
      <c r="H753">
        <v>352781</v>
      </c>
      <c r="I753" t="s">
        <v>26</v>
      </c>
      <c r="J753" t="s">
        <v>26</v>
      </c>
      <c r="K753" t="s">
        <v>144</v>
      </c>
      <c r="L753" t="s">
        <v>389</v>
      </c>
      <c r="M753">
        <v>298500</v>
      </c>
      <c r="N753">
        <v>0</v>
      </c>
      <c r="O753">
        <v>31983712</v>
      </c>
      <c r="P753">
        <v>72933459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149495402</v>
      </c>
      <c r="W753">
        <v>152000</v>
      </c>
      <c r="X753">
        <v>578500</v>
      </c>
      <c r="Y753">
        <v>148764902</v>
      </c>
      <c r="Z753">
        <v>0</v>
      </c>
      <c r="AA753">
        <v>44279731</v>
      </c>
      <c r="AB753" s="3" t="str">
        <f t="shared" si="22"/>
        <v>2781</v>
      </c>
      <c r="AC753" s="4" t="str">
        <f t="shared" si="23"/>
        <v>Non-TIF</v>
      </c>
    </row>
    <row r="754" spans="1:29" x14ac:dyDescent="0.25">
      <c r="A754">
        <v>2024</v>
      </c>
      <c r="B754">
        <v>35</v>
      </c>
      <c r="C754" t="s">
        <v>23</v>
      </c>
      <c r="D754">
        <v>2024</v>
      </c>
      <c r="E754">
        <v>35</v>
      </c>
      <c r="F754">
        <v>1</v>
      </c>
      <c r="G754">
        <v>854</v>
      </c>
      <c r="H754" t="s">
        <v>424</v>
      </c>
      <c r="I754" t="s">
        <v>25</v>
      </c>
      <c r="J754" t="s">
        <v>26</v>
      </c>
      <c r="K754" t="s">
        <v>425</v>
      </c>
      <c r="L754" t="s">
        <v>389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3" t="str">
        <f t="shared" si="22"/>
        <v>1854</v>
      </c>
      <c r="AC754" s="4" t="str">
        <f t="shared" si="23"/>
        <v>TIF</v>
      </c>
    </row>
    <row r="755" spans="1:29" x14ac:dyDescent="0.25">
      <c r="A755">
        <v>2024</v>
      </c>
      <c r="B755">
        <v>35</v>
      </c>
      <c r="C755" t="s">
        <v>31</v>
      </c>
      <c r="D755">
        <v>2024</v>
      </c>
      <c r="E755">
        <v>35</v>
      </c>
      <c r="F755">
        <v>1</v>
      </c>
      <c r="G755">
        <v>854</v>
      </c>
      <c r="H755">
        <v>991854</v>
      </c>
      <c r="I755" t="s">
        <v>26</v>
      </c>
      <c r="J755" t="s">
        <v>26</v>
      </c>
      <c r="K755" t="s">
        <v>426</v>
      </c>
      <c r="L755" t="s">
        <v>389</v>
      </c>
      <c r="M755">
        <v>44303600</v>
      </c>
      <c r="N755">
        <v>4123800</v>
      </c>
      <c r="O755">
        <v>5086100</v>
      </c>
      <c r="P755">
        <v>81100</v>
      </c>
      <c r="Q755">
        <v>0</v>
      </c>
      <c r="R755">
        <v>0</v>
      </c>
      <c r="S755">
        <v>0</v>
      </c>
      <c r="T755">
        <v>818625</v>
      </c>
      <c r="U755">
        <v>0</v>
      </c>
      <c r="V755">
        <v>69799925</v>
      </c>
      <c r="W755">
        <v>56000</v>
      </c>
      <c r="X755">
        <v>162500</v>
      </c>
      <c r="Y755">
        <v>69581425</v>
      </c>
      <c r="Z755">
        <v>5736491</v>
      </c>
      <c r="AA755">
        <v>15386700</v>
      </c>
      <c r="AB755" s="3" t="str">
        <f t="shared" si="22"/>
        <v>1854</v>
      </c>
      <c r="AC755" s="4" t="str">
        <f t="shared" si="23"/>
        <v>Non-TIF</v>
      </c>
    </row>
    <row r="756" spans="1:29" x14ac:dyDescent="0.25">
      <c r="A756">
        <v>2024</v>
      </c>
      <c r="B756">
        <v>36</v>
      </c>
      <c r="C756" t="s">
        <v>44</v>
      </c>
      <c r="D756">
        <v>2024</v>
      </c>
      <c r="E756">
        <v>36</v>
      </c>
      <c r="F756">
        <v>2</v>
      </c>
      <c r="G756">
        <v>772</v>
      </c>
      <c r="H756">
        <v>362772</v>
      </c>
      <c r="I756" t="s">
        <v>26</v>
      </c>
      <c r="J756" t="s">
        <v>26</v>
      </c>
      <c r="K756" t="s">
        <v>393</v>
      </c>
      <c r="L756" t="s">
        <v>394</v>
      </c>
      <c r="M756">
        <v>4850440</v>
      </c>
      <c r="N756">
        <v>709580</v>
      </c>
      <c r="O756">
        <v>13624460</v>
      </c>
      <c r="P756">
        <v>4575480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24430780</v>
      </c>
      <c r="W756">
        <v>0</v>
      </c>
      <c r="X756">
        <v>0</v>
      </c>
      <c r="Y756">
        <v>24430780</v>
      </c>
      <c r="Z756">
        <v>0</v>
      </c>
      <c r="AA756">
        <v>670820</v>
      </c>
      <c r="AB756" s="3" t="str">
        <f t="shared" si="22"/>
        <v>2772</v>
      </c>
      <c r="AC756" s="4" t="str">
        <f t="shared" si="23"/>
        <v>Non-TIF</v>
      </c>
    </row>
    <row r="757" spans="1:29" x14ac:dyDescent="0.25">
      <c r="A757">
        <v>2024</v>
      </c>
      <c r="B757">
        <v>36</v>
      </c>
      <c r="C757" t="s">
        <v>23</v>
      </c>
      <c r="D757">
        <v>2024</v>
      </c>
      <c r="E757">
        <v>36</v>
      </c>
      <c r="F757">
        <v>2</v>
      </c>
      <c r="G757">
        <v>772</v>
      </c>
      <c r="H757" t="s">
        <v>579</v>
      </c>
      <c r="I757" t="s">
        <v>25</v>
      </c>
      <c r="J757" t="s">
        <v>26</v>
      </c>
      <c r="K757" t="s">
        <v>580</v>
      </c>
      <c r="L757" t="s">
        <v>394</v>
      </c>
      <c r="M757">
        <v>0</v>
      </c>
      <c r="N757">
        <v>0</v>
      </c>
      <c r="O757">
        <v>767280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767280</v>
      </c>
      <c r="W757">
        <v>0</v>
      </c>
      <c r="X757">
        <v>0</v>
      </c>
      <c r="Y757">
        <v>767280</v>
      </c>
      <c r="Z757">
        <v>0</v>
      </c>
      <c r="AA757">
        <v>0</v>
      </c>
      <c r="AB757" s="3" t="str">
        <f t="shared" si="22"/>
        <v>2772</v>
      </c>
      <c r="AC757" s="4" t="str">
        <f t="shared" si="23"/>
        <v>TIF</v>
      </c>
    </row>
    <row r="758" spans="1:29" x14ac:dyDescent="0.25">
      <c r="A758">
        <v>2024</v>
      </c>
      <c r="B758">
        <v>52</v>
      </c>
      <c r="C758" t="s">
        <v>31</v>
      </c>
      <c r="D758">
        <v>2024</v>
      </c>
      <c r="E758">
        <v>52</v>
      </c>
      <c r="F758">
        <v>4</v>
      </c>
      <c r="G758">
        <v>554</v>
      </c>
      <c r="H758">
        <v>574554</v>
      </c>
      <c r="I758" t="s">
        <v>26</v>
      </c>
      <c r="J758" t="s">
        <v>26</v>
      </c>
      <c r="K758" t="s">
        <v>590</v>
      </c>
      <c r="L758" t="s">
        <v>545</v>
      </c>
      <c r="M758">
        <v>171100</v>
      </c>
      <c r="N758">
        <v>46400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881000</v>
      </c>
      <c r="W758">
        <v>4000</v>
      </c>
      <c r="X758">
        <v>6500</v>
      </c>
      <c r="Y758">
        <v>870500</v>
      </c>
      <c r="Z758">
        <v>75923</v>
      </c>
      <c r="AA758">
        <v>663500</v>
      </c>
      <c r="AB758" s="3" t="str">
        <f t="shared" si="22"/>
        <v>4554</v>
      </c>
      <c r="AC758" s="4" t="str">
        <f t="shared" si="23"/>
        <v>Non-TIF</v>
      </c>
    </row>
    <row r="759" spans="1:29" x14ac:dyDescent="0.25">
      <c r="A759">
        <v>2024</v>
      </c>
      <c r="B759">
        <v>52</v>
      </c>
      <c r="C759" t="s">
        <v>31</v>
      </c>
      <c r="D759">
        <v>2024</v>
      </c>
      <c r="E759">
        <v>52</v>
      </c>
      <c r="F759">
        <v>6</v>
      </c>
      <c r="G759">
        <v>975</v>
      </c>
      <c r="H759">
        <v>706975</v>
      </c>
      <c r="I759" t="s">
        <v>26</v>
      </c>
      <c r="J759" t="s">
        <v>26</v>
      </c>
      <c r="K759" t="s">
        <v>160</v>
      </c>
      <c r="L759" t="s">
        <v>545</v>
      </c>
      <c r="M759">
        <v>6639300</v>
      </c>
      <c r="N759">
        <v>166200</v>
      </c>
      <c r="O759">
        <v>121800</v>
      </c>
      <c r="P759">
        <v>0</v>
      </c>
      <c r="Q759">
        <v>0</v>
      </c>
      <c r="R759">
        <v>0</v>
      </c>
      <c r="S759">
        <v>0</v>
      </c>
      <c r="T759">
        <v>247044</v>
      </c>
      <c r="U759">
        <v>0</v>
      </c>
      <c r="V759">
        <v>11604144</v>
      </c>
      <c r="W759">
        <v>8000</v>
      </c>
      <c r="X759">
        <v>45500</v>
      </c>
      <c r="Y759">
        <v>11550644</v>
      </c>
      <c r="Z759">
        <v>432824</v>
      </c>
      <c r="AA759">
        <v>4429800</v>
      </c>
      <c r="AB759" s="3" t="str">
        <f t="shared" si="22"/>
        <v>6975</v>
      </c>
      <c r="AC759" s="4" t="str">
        <f t="shared" si="23"/>
        <v>Non-TIF</v>
      </c>
    </row>
    <row r="760" spans="1:29" x14ac:dyDescent="0.25">
      <c r="A760">
        <v>2024</v>
      </c>
      <c r="B760">
        <v>53</v>
      </c>
      <c r="C760" t="s">
        <v>44</v>
      </c>
      <c r="D760">
        <v>2024</v>
      </c>
      <c r="E760">
        <v>53</v>
      </c>
      <c r="F760">
        <v>0</v>
      </c>
      <c r="G760">
        <v>234</v>
      </c>
      <c r="H760">
        <v>530234</v>
      </c>
      <c r="I760" t="s">
        <v>26</v>
      </c>
      <c r="J760" t="s">
        <v>26</v>
      </c>
      <c r="K760" t="s">
        <v>618</v>
      </c>
      <c r="L760" t="s">
        <v>547</v>
      </c>
      <c r="M760">
        <v>0</v>
      </c>
      <c r="N760">
        <v>0</v>
      </c>
      <c r="O760">
        <v>6968474</v>
      </c>
      <c r="P760">
        <v>260023</v>
      </c>
      <c r="Q760">
        <v>0</v>
      </c>
      <c r="R760">
        <v>0</v>
      </c>
      <c r="S760">
        <v>0</v>
      </c>
      <c r="T760">
        <v>0</v>
      </c>
      <c r="U760">
        <v>999146</v>
      </c>
      <c r="V760">
        <v>56263673</v>
      </c>
      <c r="W760">
        <v>140000</v>
      </c>
      <c r="X760">
        <v>533000</v>
      </c>
      <c r="Y760">
        <v>55590673</v>
      </c>
      <c r="Z760">
        <v>0</v>
      </c>
      <c r="AA760">
        <v>48036030</v>
      </c>
      <c r="AB760" s="3" t="str">
        <f t="shared" si="22"/>
        <v>0234</v>
      </c>
      <c r="AC760" s="4" t="str">
        <f t="shared" si="23"/>
        <v>Non-TIF</v>
      </c>
    </row>
    <row r="761" spans="1:29" x14ac:dyDescent="0.25">
      <c r="A761">
        <v>2024</v>
      </c>
      <c r="B761">
        <v>53</v>
      </c>
      <c r="C761" t="s">
        <v>23</v>
      </c>
      <c r="D761">
        <v>2024</v>
      </c>
      <c r="E761">
        <v>53</v>
      </c>
      <c r="F761">
        <v>6</v>
      </c>
      <c r="G761">
        <v>961</v>
      </c>
      <c r="H761" t="s">
        <v>504</v>
      </c>
      <c r="I761" t="s">
        <v>25</v>
      </c>
      <c r="J761" t="s">
        <v>26</v>
      </c>
      <c r="K761" t="s">
        <v>505</v>
      </c>
      <c r="L761" t="s">
        <v>547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3" t="str">
        <f t="shared" si="22"/>
        <v>6961</v>
      </c>
      <c r="AC761" s="4" t="str">
        <f t="shared" si="23"/>
        <v>TIF</v>
      </c>
    </row>
    <row r="762" spans="1:29" x14ac:dyDescent="0.25">
      <c r="A762">
        <v>2024</v>
      </c>
      <c r="B762">
        <v>53</v>
      </c>
      <c r="C762" t="s">
        <v>23</v>
      </c>
      <c r="D762">
        <v>2024</v>
      </c>
      <c r="E762">
        <v>53</v>
      </c>
      <c r="F762">
        <v>4</v>
      </c>
      <c r="G762">
        <v>446</v>
      </c>
      <c r="H762" t="s">
        <v>807</v>
      </c>
      <c r="I762" t="s">
        <v>25</v>
      </c>
      <c r="J762" t="s">
        <v>26</v>
      </c>
      <c r="K762" t="s">
        <v>808</v>
      </c>
      <c r="L762" t="s">
        <v>547</v>
      </c>
      <c r="M762">
        <v>0</v>
      </c>
      <c r="N762">
        <v>0</v>
      </c>
      <c r="O762">
        <v>4416453</v>
      </c>
      <c r="P762">
        <v>550353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24259266</v>
      </c>
      <c r="W762">
        <v>0</v>
      </c>
      <c r="X762">
        <v>0</v>
      </c>
      <c r="Y762">
        <v>24259266</v>
      </c>
      <c r="Z762">
        <v>0</v>
      </c>
      <c r="AA762">
        <v>19292460</v>
      </c>
      <c r="AB762" s="3" t="str">
        <f t="shared" si="22"/>
        <v>4446</v>
      </c>
      <c r="AC762" s="4" t="str">
        <f t="shared" si="23"/>
        <v>TIF</v>
      </c>
    </row>
    <row r="763" spans="1:29" x14ac:dyDescent="0.25">
      <c r="A763">
        <v>2024</v>
      </c>
      <c r="B763">
        <v>53</v>
      </c>
      <c r="C763" t="s">
        <v>31</v>
      </c>
      <c r="D763">
        <v>2024</v>
      </c>
      <c r="E763">
        <v>53</v>
      </c>
      <c r="F763">
        <v>3</v>
      </c>
      <c r="G763">
        <v>691</v>
      </c>
      <c r="H763">
        <v>163691</v>
      </c>
      <c r="I763" t="s">
        <v>26</v>
      </c>
      <c r="J763" t="s">
        <v>26</v>
      </c>
      <c r="K763" t="s">
        <v>158</v>
      </c>
      <c r="L763" t="s">
        <v>547</v>
      </c>
      <c r="M763">
        <v>18587160</v>
      </c>
      <c r="N763">
        <v>957800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366321</v>
      </c>
      <c r="U763">
        <v>0</v>
      </c>
      <c r="V763">
        <v>30891071</v>
      </c>
      <c r="W763">
        <v>0</v>
      </c>
      <c r="X763">
        <v>97500</v>
      </c>
      <c r="Y763">
        <v>30793571</v>
      </c>
      <c r="Z763">
        <v>754316</v>
      </c>
      <c r="AA763">
        <v>10979790</v>
      </c>
      <c r="AB763" s="3" t="str">
        <f t="shared" si="22"/>
        <v>3691</v>
      </c>
      <c r="AC763" s="4" t="str">
        <f t="shared" si="23"/>
        <v>Non-TIF</v>
      </c>
    </row>
    <row r="764" spans="1:29" x14ac:dyDescent="0.25">
      <c r="A764">
        <v>2024</v>
      </c>
      <c r="B764">
        <v>53</v>
      </c>
      <c r="C764" t="s">
        <v>31</v>
      </c>
      <c r="D764">
        <v>2024</v>
      </c>
      <c r="E764">
        <v>53</v>
      </c>
      <c r="F764">
        <v>6</v>
      </c>
      <c r="G764">
        <v>961</v>
      </c>
      <c r="H764">
        <v>316961</v>
      </c>
      <c r="I764" t="s">
        <v>26</v>
      </c>
      <c r="J764" t="s">
        <v>26</v>
      </c>
      <c r="K764" t="s">
        <v>242</v>
      </c>
      <c r="L764" t="s">
        <v>547</v>
      </c>
      <c r="M764">
        <v>42785640</v>
      </c>
      <c r="N764">
        <v>6629650</v>
      </c>
      <c r="O764">
        <v>2739697</v>
      </c>
      <c r="P764">
        <v>271770</v>
      </c>
      <c r="Q764">
        <v>0</v>
      </c>
      <c r="R764">
        <v>0</v>
      </c>
      <c r="S764">
        <v>0</v>
      </c>
      <c r="T764">
        <v>703015</v>
      </c>
      <c r="U764">
        <v>0</v>
      </c>
      <c r="V764">
        <v>158507385</v>
      </c>
      <c r="W764">
        <v>124000</v>
      </c>
      <c r="X764">
        <v>780000</v>
      </c>
      <c r="Y764">
        <v>157603385</v>
      </c>
      <c r="Z764">
        <v>3667026</v>
      </c>
      <c r="AA764">
        <v>105377613</v>
      </c>
      <c r="AB764" s="3" t="str">
        <f t="shared" si="22"/>
        <v>6961</v>
      </c>
      <c r="AC764" s="4" t="str">
        <f t="shared" si="23"/>
        <v>Non-TIF</v>
      </c>
    </row>
    <row r="765" spans="1:29" x14ac:dyDescent="0.25">
      <c r="A765">
        <v>2024</v>
      </c>
      <c r="B765">
        <v>54</v>
      </c>
      <c r="C765" t="s">
        <v>44</v>
      </c>
      <c r="D765">
        <v>2024</v>
      </c>
      <c r="E765">
        <v>54</v>
      </c>
      <c r="F765">
        <v>6</v>
      </c>
      <c r="G765" t="s">
        <v>1823</v>
      </c>
      <c r="H765">
        <v>546012</v>
      </c>
      <c r="I765" t="s">
        <v>26</v>
      </c>
      <c r="J765" t="s">
        <v>26</v>
      </c>
      <c r="K765" t="s">
        <v>591</v>
      </c>
      <c r="L765" t="s">
        <v>548</v>
      </c>
      <c r="M765">
        <v>1974</v>
      </c>
      <c r="N765">
        <v>43250</v>
      </c>
      <c r="O765">
        <v>5026510</v>
      </c>
      <c r="P765">
        <v>173349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9844999</v>
      </c>
      <c r="W765">
        <v>12000</v>
      </c>
      <c r="X765">
        <v>71500</v>
      </c>
      <c r="Y765">
        <v>9761499</v>
      </c>
      <c r="Z765">
        <v>0</v>
      </c>
      <c r="AA765">
        <v>4599916</v>
      </c>
      <c r="AB765" s="3" t="str">
        <f t="shared" si="22"/>
        <v>6012</v>
      </c>
      <c r="AC765" s="4" t="str">
        <f t="shared" si="23"/>
        <v>Non-TIF</v>
      </c>
    </row>
    <row r="766" spans="1:29" x14ac:dyDescent="0.25">
      <c r="A766">
        <v>2024</v>
      </c>
      <c r="B766">
        <v>54</v>
      </c>
      <c r="C766" t="s">
        <v>31</v>
      </c>
      <c r="D766">
        <v>2024</v>
      </c>
      <c r="E766">
        <v>54</v>
      </c>
      <c r="F766">
        <v>6</v>
      </c>
      <c r="G766">
        <v>462</v>
      </c>
      <c r="H766">
        <v>546462</v>
      </c>
      <c r="I766" t="s">
        <v>26</v>
      </c>
      <c r="J766" t="s">
        <v>26</v>
      </c>
      <c r="K766" t="s">
        <v>555</v>
      </c>
      <c r="L766" t="s">
        <v>548</v>
      </c>
      <c r="M766">
        <v>89758394</v>
      </c>
      <c r="N766">
        <v>6541910</v>
      </c>
      <c r="O766">
        <v>6269243</v>
      </c>
      <c r="P766">
        <v>986890</v>
      </c>
      <c r="Q766">
        <v>0</v>
      </c>
      <c r="R766">
        <v>0</v>
      </c>
      <c r="S766">
        <v>0</v>
      </c>
      <c r="T766">
        <v>665803</v>
      </c>
      <c r="U766">
        <v>0</v>
      </c>
      <c r="V766">
        <v>178791977</v>
      </c>
      <c r="W766">
        <v>307653</v>
      </c>
      <c r="X766">
        <v>975000</v>
      </c>
      <c r="Y766">
        <v>177509324</v>
      </c>
      <c r="Z766">
        <v>14060740</v>
      </c>
      <c r="AA766">
        <v>74569737</v>
      </c>
      <c r="AB766" s="3" t="str">
        <f t="shared" si="22"/>
        <v>6462</v>
      </c>
      <c r="AC766" s="4" t="str">
        <f t="shared" si="23"/>
        <v>Non-TIF</v>
      </c>
    </row>
    <row r="767" spans="1:29" x14ac:dyDescent="0.25">
      <c r="A767">
        <v>2024</v>
      </c>
      <c r="B767">
        <v>54</v>
      </c>
      <c r="C767" t="s">
        <v>31</v>
      </c>
      <c r="D767">
        <v>2024</v>
      </c>
      <c r="E767">
        <v>54</v>
      </c>
      <c r="F767">
        <v>0</v>
      </c>
      <c r="G767">
        <v>657</v>
      </c>
      <c r="H767">
        <v>900657</v>
      </c>
      <c r="I767" t="s">
        <v>26</v>
      </c>
      <c r="J767" t="s">
        <v>26</v>
      </c>
      <c r="K767" t="s">
        <v>500</v>
      </c>
      <c r="L767" t="s">
        <v>548</v>
      </c>
      <c r="M767">
        <v>10898301</v>
      </c>
      <c r="N767">
        <v>1089000</v>
      </c>
      <c r="O767">
        <v>0</v>
      </c>
      <c r="P767">
        <v>74780</v>
      </c>
      <c r="Q767">
        <v>0</v>
      </c>
      <c r="R767">
        <v>0</v>
      </c>
      <c r="S767">
        <v>0</v>
      </c>
      <c r="T767">
        <v>6157346</v>
      </c>
      <c r="U767">
        <v>0</v>
      </c>
      <c r="V767">
        <v>22737747</v>
      </c>
      <c r="W767">
        <v>0</v>
      </c>
      <c r="X767">
        <v>19500</v>
      </c>
      <c r="Y767">
        <v>22718247</v>
      </c>
      <c r="Z767">
        <v>1198152</v>
      </c>
      <c r="AA767">
        <v>4518320</v>
      </c>
      <c r="AB767" s="3" t="str">
        <f t="shared" si="22"/>
        <v>0657</v>
      </c>
      <c r="AC767" s="4" t="str">
        <f t="shared" si="23"/>
        <v>Non-TIF</v>
      </c>
    </row>
    <row r="768" spans="1:29" x14ac:dyDescent="0.25">
      <c r="A768">
        <v>2024</v>
      </c>
      <c r="B768">
        <v>55</v>
      </c>
      <c r="C768" t="s">
        <v>44</v>
      </c>
      <c r="D768">
        <v>2024</v>
      </c>
      <c r="E768">
        <v>55</v>
      </c>
      <c r="F768">
        <v>0</v>
      </c>
      <c r="G768">
        <v>126</v>
      </c>
      <c r="H768">
        <v>550126</v>
      </c>
      <c r="I768" t="s">
        <v>26</v>
      </c>
      <c r="J768" t="s">
        <v>26</v>
      </c>
      <c r="K768" t="s">
        <v>550</v>
      </c>
      <c r="L768" t="s">
        <v>551</v>
      </c>
      <c r="M768">
        <v>510153</v>
      </c>
      <c r="N768">
        <v>167647</v>
      </c>
      <c r="O768">
        <v>97864804</v>
      </c>
      <c r="P768">
        <v>40900852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152291288</v>
      </c>
      <c r="W768">
        <v>104000</v>
      </c>
      <c r="X768">
        <v>383500</v>
      </c>
      <c r="Y768">
        <v>151803788</v>
      </c>
      <c r="Z768">
        <v>0</v>
      </c>
      <c r="AA768">
        <v>12847832</v>
      </c>
      <c r="AB768" s="3" t="str">
        <f t="shared" si="22"/>
        <v>0126</v>
      </c>
      <c r="AC768" s="4" t="str">
        <f t="shared" si="23"/>
        <v>Non-TIF</v>
      </c>
    </row>
    <row r="769" spans="1:29" x14ac:dyDescent="0.25">
      <c r="A769">
        <v>2024</v>
      </c>
      <c r="B769">
        <v>55</v>
      </c>
      <c r="C769" t="s">
        <v>44</v>
      </c>
      <c r="D769">
        <v>2024</v>
      </c>
      <c r="E769">
        <v>55</v>
      </c>
      <c r="F769">
        <v>4</v>
      </c>
      <c r="G769">
        <v>778</v>
      </c>
      <c r="H769">
        <v>554778</v>
      </c>
      <c r="I769" t="s">
        <v>26</v>
      </c>
      <c r="J769" t="s">
        <v>26</v>
      </c>
      <c r="K769" t="s">
        <v>596</v>
      </c>
      <c r="L769" t="s">
        <v>551</v>
      </c>
      <c r="M769">
        <v>46400</v>
      </c>
      <c r="N769">
        <v>53448</v>
      </c>
      <c r="O769">
        <v>11437619</v>
      </c>
      <c r="P769">
        <v>13497207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35633670</v>
      </c>
      <c r="W769">
        <v>40000</v>
      </c>
      <c r="X769">
        <v>110500</v>
      </c>
      <c r="Y769">
        <v>35483170</v>
      </c>
      <c r="Z769">
        <v>0</v>
      </c>
      <c r="AA769">
        <v>10598996</v>
      </c>
      <c r="AB769" s="3" t="str">
        <f t="shared" si="22"/>
        <v>4778</v>
      </c>
      <c r="AC769" s="4" t="str">
        <f t="shared" si="23"/>
        <v>Non-TIF</v>
      </c>
    </row>
    <row r="770" spans="1:29" x14ac:dyDescent="0.25">
      <c r="A770">
        <v>2024</v>
      </c>
      <c r="B770">
        <v>55</v>
      </c>
      <c r="C770" t="s">
        <v>44</v>
      </c>
      <c r="D770">
        <v>2024</v>
      </c>
      <c r="E770">
        <v>55</v>
      </c>
      <c r="F770">
        <v>6</v>
      </c>
      <c r="G770">
        <v>417</v>
      </c>
      <c r="H770">
        <v>556417</v>
      </c>
      <c r="I770" t="s">
        <v>26</v>
      </c>
      <c r="J770" t="s">
        <v>26</v>
      </c>
      <c r="K770" t="s">
        <v>604</v>
      </c>
      <c r="L770" t="s">
        <v>551</v>
      </c>
      <c r="M770">
        <v>0</v>
      </c>
      <c r="N770">
        <v>0</v>
      </c>
      <c r="O770">
        <v>5793776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7713920</v>
      </c>
      <c r="W770">
        <v>16000</v>
      </c>
      <c r="X770">
        <v>71500</v>
      </c>
      <c r="Y770">
        <v>7626420</v>
      </c>
      <c r="Z770">
        <v>0</v>
      </c>
      <c r="AA770">
        <v>1920144</v>
      </c>
      <c r="AB770" s="3" t="str">
        <f t="shared" si="22"/>
        <v>6417</v>
      </c>
      <c r="AC770" s="4" t="str">
        <f t="shared" si="23"/>
        <v>Non-TIF</v>
      </c>
    </row>
    <row r="771" spans="1:29" x14ac:dyDescent="0.25">
      <c r="A771">
        <v>2024</v>
      </c>
      <c r="B771">
        <v>55</v>
      </c>
      <c r="C771" t="s">
        <v>44</v>
      </c>
      <c r="D771">
        <v>2024</v>
      </c>
      <c r="E771">
        <v>55</v>
      </c>
      <c r="F771">
        <v>6</v>
      </c>
      <c r="G771">
        <v>921</v>
      </c>
      <c r="H771">
        <v>746921</v>
      </c>
      <c r="I771" t="s">
        <v>26</v>
      </c>
      <c r="J771" t="s">
        <v>26</v>
      </c>
      <c r="K771" t="s">
        <v>665</v>
      </c>
      <c r="L771" t="s">
        <v>551</v>
      </c>
      <c r="M771">
        <v>69027</v>
      </c>
      <c r="N771">
        <v>0</v>
      </c>
      <c r="O771">
        <v>12339878</v>
      </c>
      <c r="P771">
        <v>4458820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17073830</v>
      </c>
      <c r="W771">
        <v>4000</v>
      </c>
      <c r="X771">
        <v>0</v>
      </c>
      <c r="Y771">
        <v>17069830</v>
      </c>
      <c r="Z771">
        <v>0</v>
      </c>
      <c r="AA771">
        <v>206105</v>
      </c>
      <c r="AB771" s="3" t="str">
        <f t="shared" ref="AB771:AB834" si="24">CONCATENATE(F771,TEXT(G771,"000"))</f>
        <v>6921</v>
      </c>
      <c r="AC771" s="4" t="str">
        <f t="shared" ref="AC771:AC834" si="25">IF(C771="I","TIF","Non-TIF")</f>
        <v>Non-TIF</v>
      </c>
    </row>
    <row r="772" spans="1:29" x14ac:dyDescent="0.25">
      <c r="A772">
        <v>2024</v>
      </c>
      <c r="B772">
        <v>55</v>
      </c>
      <c r="C772" t="s">
        <v>23</v>
      </c>
      <c r="D772">
        <v>2024</v>
      </c>
      <c r="E772">
        <v>55</v>
      </c>
      <c r="F772">
        <v>6</v>
      </c>
      <c r="G772">
        <v>921</v>
      </c>
      <c r="H772" t="s">
        <v>605</v>
      </c>
      <c r="I772" t="s">
        <v>25</v>
      </c>
      <c r="J772" t="s">
        <v>26</v>
      </c>
      <c r="K772" t="s">
        <v>606</v>
      </c>
      <c r="L772" t="s">
        <v>551</v>
      </c>
      <c r="M772">
        <v>8795</v>
      </c>
      <c r="N772">
        <v>0</v>
      </c>
      <c r="O772">
        <v>2008997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2170542</v>
      </c>
      <c r="W772">
        <v>0</v>
      </c>
      <c r="X772">
        <v>0</v>
      </c>
      <c r="Y772">
        <v>2170542</v>
      </c>
      <c r="Z772">
        <v>0</v>
      </c>
      <c r="AA772">
        <v>152750</v>
      </c>
      <c r="AB772" s="3" t="str">
        <f t="shared" si="24"/>
        <v>6921</v>
      </c>
      <c r="AC772" s="4" t="str">
        <f t="shared" si="25"/>
        <v>TIF</v>
      </c>
    </row>
    <row r="773" spans="1:29" x14ac:dyDescent="0.25">
      <c r="A773">
        <v>2024</v>
      </c>
      <c r="B773">
        <v>55</v>
      </c>
      <c r="C773" t="s">
        <v>31</v>
      </c>
      <c r="D773">
        <v>2024</v>
      </c>
      <c r="E773">
        <v>55</v>
      </c>
      <c r="F773">
        <v>0</v>
      </c>
      <c r="G773">
        <v>333</v>
      </c>
      <c r="H773">
        <v>320333</v>
      </c>
      <c r="I773" t="s">
        <v>26</v>
      </c>
      <c r="J773" t="s">
        <v>26</v>
      </c>
      <c r="K773" t="s">
        <v>382</v>
      </c>
      <c r="L773" t="s">
        <v>551</v>
      </c>
      <c r="M773">
        <v>164785468</v>
      </c>
      <c r="N773">
        <v>14705964</v>
      </c>
      <c r="O773">
        <v>3809841</v>
      </c>
      <c r="P773">
        <v>810975</v>
      </c>
      <c r="Q773">
        <v>0</v>
      </c>
      <c r="R773">
        <v>0</v>
      </c>
      <c r="S773">
        <v>2684363</v>
      </c>
      <c r="T773">
        <v>152765</v>
      </c>
      <c r="U773">
        <v>0</v>
      </c>
      <c r="V773">
        <v>235620028</v>
      </c>
      <c r="W773">
        <v>228000</v>
      </c>
      <c r="X773">
        <v>663000</v>
      </c>
      <c r="Y773">
        <v>234729028</v>
      </c>
      <c r="Z773">
        <v>46099456</v>
      </c>
      <c r="AA773">
        <v>48670652</v>
      </c>
      <c r="AB773" s="3" t="str">
        <f t="shared" si="24"/>
        <v>0333</v>
      </c>
      <c r="AC773" s="4" t="str">
        <f t="shared" si="25"/>
        <v>Non-TIF</v>
      </c>
    </row>
    <row r="774" spans="1:29" x14ac:dyDescent="0.25">
      <c r="A774">
        <v>2024</v>
      </c>
      <c r="B774">
        <v>55</v>
      </c>
      <c r="C774" t="s">
        <v>31</v>
      </c>
      <c r="D774">
        <v>2024</v>
      </c>
      <c r="E774">
        <v>55</v>
      </c>
      <c r="F774">
        <v>6</v>
      </c>
      <c r="G774">
        <v>516</v>
      </c>
      <c r="H774">
        <v>466516</v>
      </c>
      <c r="I774" t="s">
        <v>26</v>
      </c>
      <c r="J774" t="s">
        <v>26</v>
      </c>
      <c r="K774" t="s">
        <v>463</v>
      </c>
      <c r="L774" t="s">
        <v>551</v>
      </c>
      <c r="M774">
        <v>4759268</v>
      </c>
      <c r="N774">
        <v>161940</v>
      </c>
      <c r="O774">
        <v>0</v>
      </c>
      <c r="P774">
        <v>0</v>
      </c>
      <c r="Q774">
        <v>0</v>
      </c>
      <c r="R774">
        <v>0</v>
      </c>
      <c r="S774">
        <v>858451</v>
      </c>
      <c r="T774">
        <v>0</v>
      </c>
      <c r="U774">
        <v>0</v>
      </c>
      <c r="V774">
        <v>6165487</v>
      </c>
      <c r="W774">
        <v>0</v>
      </c>
      <c r="X774">
        <v>0</v>
      </c>
      <c r="Y774">
        <v>6165487</v>
      </c>
      <c r="Z774">
        <v>149986</v>
      </c>
      <c r="AA774">
        <v>385828</v>
      </c>
      <c r="AB774" s="3" t="str">
        <f t="shared" si="24"/>
        <v>6516</v>
      </c>
      <c r="AC774" s="4" t="str">
        <f t="shared" si="25"/>
        <v>Non-TIF</v>
      </c>
    </row>
    <row r="775" spans="1:29" x14ac:dyDescent="0.25">
      <c r="A775">
        <v>2024</v>
      </c>
      <c r="B775">
        <v>55</v>
      </c>
      <c r="C775" t="s">
        <v>31</v>
      </c>
      <c r="D775">
        <v>2024</v>
      </c>
      <c r="E775">
        <v>55</v>
      </c>
      <c r="F775">
        <v>0</v>
      </c>
      <c r="G775">
        <v>873</v>
      </c>
      <c r="H775">
        <v>950873</v>
      </c>
      <c r="I775" t="s">
        <v>26</v>
      </c>
      <c r="J775" t="s">
        <v>26</v>
      </c>
      <c r="K775" t="s">
        <v>597</v>
      </c>
      <c r="L775" t="s">
        <v>551</v>
      </c>
      <c r="M775">
        <v>112454748</v>
      </c>
      <c r="N775">
        <v>8332656</v>
      </c>
      <c r="O775">
        <v>3270325</v>
      </c>
      <c r="P775">
        <v>1430081</v>
      </c>
      <c r="Q775">
        <v>0</v>
      </c>
      <c r="R775">
        <v>0</v>
      </c>
      <c r="S775">
        <v>13408187</v>
      </c>
      <c r="T775">
        <v>4569236</v>
      </c>
      <c r="U775">
        <v>0</v>
      </c>
      <c r="V775">
        <v>173761139</v>
      </c>
      <c r="W775">
        <v>120000</v>
      </c>
      <c r="X775">
        <v>273000</v>
      </c>
      <c r="Y775">
        <v>173368139</v>
      </c>
      <c r="Z775">
        <v>29667427</v>
      </c>
      <c r="AA775">
        <v>30295906</v>
      </c>
      <c r="AB775" s="3" t="str">
        <f t="shared" si="24"/>
        <v>0873</v>
      </c>
      <c r="AC775" s="4" t="str">
        <f t="shared" si="25"/>
        <v>Non-TIF</v>
      </c>
    </row>
    <row r="776" spans="1:29" x14ac:dyDescent="0.25">
      <c r="A776">
        <v>2024</v>
      </c>
      <c r="B776">
        <v>56</v>
      </c>
      <c r="C776" t="s">
        <v>44</v>
      </c>
      <c r="D776">
        <v>2024</v>
      </c>
      <c r="E776">
        <v>56</v>
      </c>
      <c r="F776">
        <v>1</v>
      </c>
      <c r="G776" t="s">
        <v>1826</v>
      </c>
      <c r="H776">
        <v>561079</v>
      </c>
      <c r="I776" t="s">
        <v>26</v>
      </c>
      <c r="J776" t="s">
        <v>26</v>
      </c>
      <c r="K776" t="s">
        <v>611</v>
      </c>
      <c r="L776" t="s">
        <v>599</v>
      </c>
      <c r="M776">
        <v>0</v>
      </c>
      <c r="N776">
        <v>0</v>
      </c>
      <c r="O776">
        <v>0</v>
      </c>
      <c r="P776">
        <v>14112580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14112580</v>
      </c>
      <c r="W776">
        <v>0</v>
      </c>
      <c r="X776">
        <v>0</v>
      </c>
      <c r="Y776">
        <v>14112580</v>
      </c>
      <c r="Z776">
        <v>0</v>
      </c>
      <c r="AA776">
        <v>0</v>
      </c>
      <c r="AB776" s="3" t="str">
        <f t="shared" si="24"/>
        <v>1079</v>
      </c>
      <c r="AC776" s="4" t="str">
        <f t="shared" si="25"/>
        <v>Non-TIF</v>
      </c>
    </row>
    <row r="777" spans="1:29" x14ac:dyDescent="0.25">
      <c r="A777">
        <v>2024</v>
      </c>
      <c r="B777">
        <v>56</v>
      </c>
      <c r="C777" t="s">
        <v>44</v>
      </c>
      <c r="D777">
        <v>2024</v>
      </c>
      <c r="E777">
        <v>56</v>
      </c>
      <c r="F777">
        <v>3</v>
      </c>
      <c r="G777">
        <v>312</v>
      </c>
      <c r="H777">
        <v>563312</v>
      </c>
      <c r="I777" t="s">
        <v>26</v>
      </c>
      <c r="J777" t="s">
        <v>26</v>
      </c>
      <c r="K777" t="s">
        <v>598</v>
      </c>
      <c r="L777" t="s">
        <v>599</v>
      </c>
      <c r="M777">
        <v>0</v>
      </c>
      <c r="N777">
        <v>0</v>
      </c>
      <c r="O777">
        <v>18925939</v>
      </c>
      <c r="P777">
        <v>10667073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33473523</v>
      </c>
      <c r="W777">
        <v>32000</v>
      </c>
      <c r="X777">
        <v>71500</v>
      </c>
      <c r="Y777">
        <v>33370023</v>
      </c>
      <c r="Z777">
        <v>0</v>
      </c>
      <c r="AA777">
        <v>3880511</v>
      </c>
      <c r="AB777" s="3" t="str">
        <f t="shared" si="24"/>
        <v>3312</v>
      </c>
      <c r="AC777" s="4" t="str">
        <f t="shared" si="25"/>
        <v>Non-TIF</v>
      </c>
    </row>
    <row r="778" spans="1:29" x14ac:dyDescent="0.25">
      <c r="A778">
        <v>2024</v>
      </c>
      <c r="B778">
        <v>56</v>
      </c>
      <c r="C778" t="s">
        <v>23</v>
      </c>
      <c r="D778">
        <v>2024</v>
      </c>
      <c r="E778">
        <v>56</v>
      </c>
      <c r="F778">
        <v>1</v>
      </c>
      <c r="G778" t="s">
        <v>1826</v>
      </c>
      <c r="H778" t="s">
        <v>607</v>
      </c>
      <c r="I778" t="s">
        <v>25</v>
      </c>
      <c r="J778" t="s">
        <v>26</v>
      </c>
      <c r="K778" t="s">
        <v>608</v>
      </c>
      <c r="L778" t="s">
        <v>599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3" t="str">
        <f t="shared" si="24"/>
        <v>1079</v>
      </c>
      <c r="AC778" s="4" t="str">
        <f t="shared" si="25"/>
        <v>TIF</v>
      </c>
    </row>
    <row r="779" spans="1:29" x14ac:dyDescent="0.25">
      <c r="A779">
        <v>2024</v>
      </c>
      <c r="B779">
        <v>56</v>
      </c>
      <c r="C779" t="s">
        <v>31</v>
      </c>
      <c r="D779">
        <v>2024</v>
      </c>
      <c r="E779">
        <v>56</v>
      </c>
      <c r="F779">
        <v>4</v>
      </c>
      <c r="G779">
        <v>536</v>
      </c>
      <c r="H779">
        <v>444536</v>
      </c>
      <c r="I779" t="s">
        <v>26</v>
      </c>
      <c r="J779" t="s">
        <v>26</v>
      </c>
      <c r="K779" t="s">
        <v>457</v>
      </c>
      <c r="L779" t="s">
        <v>599</v>
      </c>
      <c r="M779">
        <v>6611690</v>
      </c>
      <c r="N779">
        <v>576540</v>
      </c>
      <c r="O779">
        <v>176590</v>
      </c>
      <c r="P779">
        <v>0</v>
      </c>
      <c r="Q779">
        <v>0</v>
      </c>
      <c r="R779">
        <v>0</v>
      </c>
      <c r="S779">
        <v>0</v>
      </c>
      <c r="T779">
        <v>12388</v>
      </c>
      <c r="U779">
        <v>0</v>
      </c>
      <c r="V779">
        <v>10315528</v>
      </c>
      <c r="W779">
        <v>4000</v>
      </c>
      <c r="X779">
        <v>26000</v>
      </c>
      <c r="Y779">
        <v>10285528</v>
      </c>
      <c r="Z779">
        <v>10860987</v>
      </c>
      <c r="AA779">
        <v>2938320</v>
      </c>
      <c r="AB779" s="3" t="str">
        <f t="shared" si="24"/>
        <v>4536</v>
      </c>
      <c r="AC779" s="4" t="str">
        <f t="shared" si="25"/>
        <v>Non-TIF</v>
      </c>
    </row>
    <row r="780" spans="1:29" x14ac:dyDescent="0.25">
      <c r="A780">
        <v>2024</v>
      </c>
      <c r="B780">
        <v>56</v>
      </c>
      <c r="C780" t="s">
        <v>31</v>
      </c>
      <c r="D780">
        <v>2024</v>
      </c>
      <c r="E780">
        <v>56</v>
      </c>
      <c r="F780">
        <v>6</v>
      </c>
      <c r="G780">
        <v>592</v>
      </c>
      <c r="H780">
        <v>896592</v>
      </c>
      <c r="I780" t="s">
        <v>26</v>
      </c>
      <c r="J780" t="s">
        <v>26</v>
      </c>
      <c r="K780" t="s">
        <v>836</v>
      </c>
      <c r="L780" t="s">
        <v>599</v>
      </c>
      <c r="M780">
        <v>30234620</v>
      </c>
      <c r="N780">
        <v>1190900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8903500</v>
      </c>
      <c r="U780">
        <v>0</v>
      </c>
      <c r="V780">
        <v>58807610</v>
      </c>
      <c r="W780">
        <v>55726</v>
      </c>
      <c r="X780">
        <v>149500</v>
      </c>
      <c r="Y780">
        <v>58602384</v>
      </c>
      <c r="Z780">
        <v>2756732</v>
      </c>
      <c r="AA780">
        <v>18478590</v>
      </c>
      <c r="AB780" s="3" t="str">
        <f t="shared" si="24"/>
        <v>6592</v>
      </c>
      <c r="AC780" s="4" t="str">
        <f t="shared" si="25"/>
        <v>Non-TIF</v>
      </c>
    </row>
    <row r="781" spans="1:29" x14ac:dyDescent="0.25">
      <c r="A781">
        <v>2024</v>
      </c>
      <c r="B781">
        <v>57</v>
      </c>
      <c r="C781" t="s">
        <v>44</v>
      </c>
      <c r="D781">
        <v>2024</v>
      </c>
      <c r="E781">
        <v>57</v>
      </c>
      <c r="F781">
        <v>1</v>
      </c>
      <c r="G781" t="s">
        <v>1781</v>
      </c>
      <c r="H781">
        <v>571062</v>
      </c>
      <c r="I781" t="s">
        <v>26</v>
      </c>
      <c r="J781" t="s">
        <v>26</v>
      </c>
      <c r="K781" t="s">
        <v>110</v>
      </c>
      <c r="L781" t="s">
        <v>603</v>
      </c>
      <c r="M781">
        <v>945485</v>
      </c>
      <c r="N781">
        <v>34404</v>
      </c>
      <c r="O781">
        <v>18702041</v>
      </c>
      <c r="P781">
        <v>377091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167648609</v>
      </c>
      <c r="W781">
        <v>168000</v>
      </c>
      <c r="X781">
        <v>559000</v>
      </c>
      <c r="Y781">
        <v>166921609</v>
      </c>
      <c r="Z781">
        <v>0</v>
      </c>
      <c r="AA781">
        <v>147589588</v>
      </c>
      <c r="AB781" s="3" t="str">
        <f t="shared" si="24"/>
        <v>1062</v>
      </c>
      <c r="AC781" s="4" t="str">
        <f t="shared" si="25"/>
        <v>Non-TIF</v>
      </c>
    </row>
    <row r="782" spans="1:29" x14ac:dyDescent="0.25">
      <c r="A782">
        <v>2024</v>
      </c>
      <c r="B782">
        <v>57</v>
      </c>
      <c r="C782" t="s">
        <v>44</v>
      </c>
      <c r="D782">
        <v>2024</v>
      </c>
      <c r="E782">
        <v>57</v>
      </c>
      <c r="F782">
        <v>4</v>
      </c>
      <c r="G782">
        <v>554</v>
      </c>
      <c r="H782">
        <v>574554</v>
      </c>
      <c r="I782" t="s">
        <v>26</v>
      </c>
      <c r="J782" t="s">
        <v>26</v>
      </c>
      <c r="K782" t="s">
        <v>590</v>
      </c>
      <c r="L782" t="s">
        <v>603</v>
      </c>
      <c r="M782">
        <v>2035472</v>
      </c>
      <c r="N782">
        <v>94168</v>
      </c>
      <c r="O782">
        <v>34115099</v>
      </c>
      <c r="P782">
        <v>1089044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336676280</v>
      </c>
      <c r="W782">
        <v>344000</v>
      </c>
      <c r="X782">
        <v>1826500</v>
      </c>
      <c r="Y782">
        <v>334505780</v>
      </c>
      <c r="Z782">
        <v>0</v>
      </c>
      <c r="AA782">
        <v>299342497</v>
      </c>
      <c r="AB782" s="3" t="str">
        <f t="shared" si="24"/>
        <v>4554</v>
      </c>
      <c r="AC782" s="4" t="str">
        <f t="shared" si="25"/>
        <v>Non-TIF</v>
      </c>
    </row>
    <row r="783" spans="1:29" x14ac:dyDescent="0.25">
      <c r="A783">
        <v>2024</v>
      </c>
      <c r="B783">
        <v>57</v>
      </c>
      <c r="C783" t="s">
        <v>23</v>
      </c>
      <c r="D783">
        <v>2024</v>
      </c>
      <c r="E783">
        <v>57</v>
      </c>
      <c r="F783">
        <v>3</v>
      </c>
      <c r="G783">
        <v>744</v>
      </c>
      <c r="H783" t="s">
        <v>841</v>
      </c>
      <c r="I783" t="s">
        <v>25</v>
      </c>
      <c r="J783" t="s">
        <v>26</v>
      </c>
      <c r="K783" t="s">
        <v>842</v>
      </c>
      <c r="L783" t="s">
        <v>603</v>
      </c>
      <c r="M783">
        <v>47985</v>
      </c>
      <c r="N783">
        <v>0</v>
      </c>
      <c r="O783">
        <v>1550638</v>
      </c>
      <c r="P783">
        <v>610644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6226808</v>
      </c>
      <c r="W783">
        <v>0</v>
      </c>
      <c r="X783">
        <v>0</v>
      </c>
      <c r="Y783">
        <v>6226808</v>
      </c>
      <c r="Z783">
        <v>0</v>
      </c>
      <c r="AA783">
        <v>4017541</v>
      </c>
      <c r="AB783" s="3" t="str">
        <f t="shared" si="24"/>
        <v>3744</v>
      </c>
      <c r="AC783" s="4" t="str">
        <f t="shared" si="25"/>
        <v>TIF</v>
      </c>
    </row>
    <row r="784" spans="1:29" x14ac:dyDescent="0.25">
      <c r="A784">
        <v>2024</v>
      </c>
      <c r="B784">
        <v>57</v>
      </c>
      <c r="C784" t="s">
        <v>31</v>
      </c>
      <c r="D784">
        <v>2024</v>
      </c>
      <c r="E784">
        <v>57</v>
      </c>
      <c r="F784">
        <v>0</v>
      </c>
      <c r="G784">
        <v>234</v>
      </c>
      <c r="H784">
        <v>530234</v>
      </c>
      <c r="I784" t="s">
        <v>26</v>
      </c>
      <c r="J784" t="s">
        <v>26</v>
      </c>
      <c r="K784" t="s">
        <v>618</v>
      </c>
      <c r="L784" t="s">
        <v>603</v>
      </c>
      <c r="M784">
        <v>12861800</v>
      </c>
      <c r="N784">
        <v>1287600</v>
      </c>
      <c r="O784">
        <v>11200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56943300</v>
      </c>
      <c r="W784">
        <v>64000</v>
      </c>
      <c r="X784">
        <v>370500</v>
      </c>
      <c r="Y784">
        <v>56508800</v>
      </c>
      <c r="Z784">
        <v>4999117</v>
      </c>
      <c r="AA784">
        <v>42782700</v>
      </c>
      <c r="AB784" s="3" t="str">
        <f t="shared" si="24"/>
        <v>0234</v>
      </c>
      <c r="AC784" s="4" t="str">
        <f t="shared" si="25"/>
        <v>Non-TIF</v>
      </c>
    </row>
    <row r="785" spans="1:29" x14ac:dyDescent="0.25">
      <c r="A785">
        <v>2024</v>
      </c>
      <c r="B785">
        <v>57</v>
      </c>
      <c r="C785" t="s">
        <v>31</v>
      </c>
      <c r="D785">
        <v>2024</v>
      </c>
      <c r="E785">
        <v>57</v>
      </c>
      <c r="F785">
        <v>3</v>
      </c>
      <c r="G785">
        <v>715</v>
      </c>
      <c r="H785">
        <v>573715</v>
      </c>
      <c r="I785" t="s">
        <v>26</v>
      </c>
      <c r="J785" t="s">
        <v>26</v>
      </c>
      <c r="K785" t="s">
        <v>602</v>
      </c>
      <c r="L785" t="s">
        <v>603</v>
      </c>
      <c r="M785">
        <v>57024000</v>
      </c>
      <c r="N785">
        <v>4171100</v>
      </c>
      <c r="O785">
        <v>356987425</v>
      </c>
      <c r="P785">
        <v>22321200</v>
      </c>
      <c r="Q785">
        <v>0</v>
      </c>
      <c r="R785">
        <v>0</v>
      </c>
      <c r="S785">
        <v>381615</v>
      </c>
      <c r="T785">
        <v>0</v>
      </c>
      <c r="U785">
        <v>0</v>
      </c>
      <c r="V785">
        <v>2935514783</v>
      </c>
      <c r="W785">
        <v>3688000</v>
      </c>
      <c r="X785">
        <v>14144000</v>
      </c>
      <c r="Y785">
        <v>2917682783</v>
      </c>
      <c r="Z785">
        <v>96509748</v>
      </c>
      <c r="AA785">
        <v>2494629443</v>
      </c>
      <c r="AB785" s="3" t="str">
        <f t="shared" si="24"/>
        <v>3715</v>
      </c>
      <c r="AC785" s="4" t="str">
        <f t="shared" si="25"/>
        <v>Non-TIF</v>
      </c>
    </row>
    <row r="786" spans="1:29" x14ac:dyDescent="0.25">
      <c r="A786">
        <v>2024</v>
      </c>
      <c r="B786">
        <v>57</v>
      </c>
      <c r="C786" t="s">
        <v>31</v>
      </c>
      <c r="D786">
        <v>2024</v>
      </c>
      <c r="E786">
        <v>57</v>
      </c>
      <c r="F786">
        <v>4</v>
      </c>
      <c r="G786" t="s">
        <v>1824</v>
      </c>
      <c r="H786">
        <v>574086</v>
      </c>
      <c r="I786" t="s">
        <v>26</v>
      </c>
      <c r="J786" t="s">
        <v>26</v>
      </c>
      <c r="K786" t="s">
        <v>685</v>
      </c>
      <c r="L786" t="s">
        <v>603</v>
      </c>
      <c r="M786">
        <v>36600</v>
      </c>
      <c r="N786">
        <v>0</v>
      </c>
      <c r="O786">
        <v>14150130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369689000</v>
      </c>
      <c r="W786">
        <v>708000</v>
      </c>
      <c r="X786">
        <v>2912000</v>
      </c>
      <c r="Y786">
        <v>366069000</v>
      </c>
      <c r="Z786">
        <v>69894611</v>
      </c>
      <c r="AA786">
        <v>355502270</v>
      </c>
      <c r="AB786" s="3" t="str">
        <f t="shared" si="24"/>
        <v>4086</v>
      </c>
      <c r="AC786" s="4" t="str">
        <f t="shared" si="25"/>
        <v>Non-TIF</v>
      </c>
    </row>
    <row r="787" spans="1:29" x14ac:dyDescent="0.25">
      <c r="A787">
        <v>2024</v>
      </c>
      <c r="B787">
        <v>58</v>
      </c>
      <c r="C787" t="s">
        <v>44</v>
      </c>
      <c r="D787">
        <v>2024</v>
      </c>
      <c r="E787">
        <v>58</v>
      </c>
      <c r="F787">
        <v>1</v>
      </c>
      <c r="G787">
        <v>368</v>
      </c>
      <c r="H787">
        <v>581368</v>
      </c>
      <c r="I787" t="s">
        <v>26</v>
      </c>
      <c r="J787" t="s">
        <v>26</v>
      </c>
      <c r="K787" t="s">
        <v>675</v>
      </c>
      <c r="L787" t="s">
        <v>620</v>
      </c>
      <c r="M787">
        <v>2000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3558</v>
      </c>
      <c r="W787">
        <v>0</v>
      </c>
      <c r="X787">
        <v>0</v>
      </c>
      <c r="Y787">
        <v>3558</v>
      </c>
      <c r="Z787">
        <v>0</v>
      </c>
      <c r="AA787">
        <v>1558</v>
      </c>
      <c r="AB787" s="3" t="str">
        <f t="shared" si="24"/>
        <v>1368</v>
      </c>
      <c r="AC787" s="4" t="str">
        <f t="shared" si="25"/>
        <v>Non-TIF</v>
      </c>
    </row>
    <row r="788" spans="1:29" x14ac:dyDescent="0.25">
      <c r="A788">
        <v>2024</v>
      </c>
      <c r="B788">
        <v>58</v>
      </c>
      <c r="C788" t="s">
        <v>44</v>
      </c>
      <c r="D788">
        <v>2024</v>
      </c>
      <c r="E788">
        <v>58</v>
      </c>
      <c r="F788">
        <v>4</v>
      </c>
      <c r="G788">
        <v>509</v>
      </c>
      <c r="H788">
        <v>584509</v>
      </c>
      <c r="I788" t="s">
        <v>26</v>
      </c>
      <c r="J788" t="s">
        <v>26</v>
      </c>
      <c r="K788" t="s">
        <v>334</v>
      </c>
      <c r="L788" t="s">
        <v>620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3" t="str">
        <f t="shared" si="24"/>
        <v>4509</v>
      </c>
      <c r="AC788" s="4" t="str">
        <f t="shared" si="25"/>
        <v>Non-TIF</v>
      </c>
    </row>
    <row r="789" spans="1:29" x14ac:dyDescent="0.25">
      <c r="A789">
        <v>2024</v>
      </c>
      <c r="B789">
        <v>58</v>
      </c>
      <c r="C789" t="s">
        <v>23</v>
      </c>
      <c r="D789">
        <v>2024</v>
      </c>
      <c r="E789">
        <v>58</v>
      </c>
      <c r="F789">
        <v>1</v>
      </c>
      <c r="G789">
        <v>368</v>
      </c>
      <c r="H789" t="s">
        <v>621</v>
      </c>
      <c r="I789" t="s">
        <v>25</v>
      </c>
      <c r="J789" t="s">
        <v>26</v>
      </c>
      <c r="K789" t="s">
        <v>622</v>
      </c>
      <c r="L789" t="s">
        <v>620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2500302</v>
      </c>
      <c r="W789">
        <v>4000</v>
      </c>
      <c r="X789">
        <v>6500</v>
      </c>
      <c r="Y789">
        <v>2489802</v>
      </c>
      <c r="Z789">
        <v>0</v>
      </c>
      <c r="AA789">
        <v>2500302</v>
      </c>
      <c r="AB789" s="3" t="str">
        <f t="shared" si="24"/>
        <v>1368</v>
      </c>
      <c r="AC789" s="4" t="str">
        <f t="shared" si="25"/>
        <v>TIF</v>
      </c>
    </row>
    <row r="790" spans="1:29" x14ac:dyDescent="0.25">
      <c r="A790">
        <v>2024</v>
      </c>
      <c r="B790">
        <v>58</v>
      </c>
      <c r="C790" t="s">
        <v>23</v>
      </c>
      <c r="D790">
        <v>2024</v>
      </c>
      <c r="E790">
        <v>58</v>
      </c>
      <c r="F790">
        <v>4</v>
      </c>
      <c r="G790">
        <v>509</v>
      </c>
      <c r="H790" t="s">
        <v>843</v>
      </c>
      <c r="I790" t="s">
        <v>25</v>
      </c>
      <c r="J790" t="s">
        <v>26</v>
      </c>
      <c r="K790" t="s">
        <v>844</v>
      </c>
      <c r="L790" t="s">
        <v>620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3" t="str">
        <f t="shared" si="24"/>
        <v>4509</v>
      </c>
      <c r="AC790" s="4" t="str">
        <f t="shared" si="25"/>
        <v>TIF</v>
      </c>
    </row>
    <row r="791" spans="1:29" x14ac:dyDescent="0.25">
      <c r="A791">
        <v>2024</v>
      </c>
      <c r="B791">
        <v>58</v>
      </c>
      <c r="C791" t="s">
        <v>31</v>
      </c>
      <c r="D791">
        <v>2024</v>
      </c>
      <c r="E791">
        <v>58</v>
      </c>
      <c r="F791">
        <v>7</v>
      </c>
      <c r="G791" t="s">
        <v>1816</v>
      </c>
      <c r="H791">
        <v>447047</v>
      </c>
      <c r="I791" t="s">
        <v>26</v>
      </c>
      <c r="J791" t="s">
        <v>26</v>
      </c>
      <c r="K791" t="s">
        <v>304</v>
      </c>
      <c r="L791" t="s">
        <v>620</v>
      </c>
      <c r="M791">
        <v>44344810</v>
      </c>
      <c r="N791">
        <v>2511170</v>
      </c>
      <c r="O791">
        <v>664190</v>
      </c>
      <c r="P791">
        <v>663110</v>
      </c>
      <c r="Q791">
        <v>0</v>
      </c>
      <c r="R791">
        <v>0</v>
      </c>
      <c r="S791">
        <v>0</v>
      </c>
      <c r="T791">
        <v>64277</v>
      </c>
      <c r="U791">
        <v>0</v>
      </c>
      <c r="V791">
        <v>62835377</v>
      </c>
      <c r="W791">
        <v>24000</v>
      </c>
      <c r="X791">
        <v>123500</v>
      </c>
      <c r="Y791">
        <v>62687877</v>
      </c>
      <c r="Z791">
        <v>4715751</v>
      </c>
      <c r="AA791">
        <v>14587820</v>
      </c>
      <c r="AB791" s="3" t="str">
        <f t="shared" si="24"/>
        <v>7047</v>
      </c>
      <c r="AC791" s="4" t="str">
        <f t="shared" si="25"/>
        <v>Non-TIF</v>
      </c>
    </row>
    <row r="792" spans="1:29" x14ac:dyDescent="0.25">
      <c r="A792">
        <v>2024</v>
      </c>
      <c r="B792">
        <v>58</v>
      </c>
      <c r="C792" t="s">
        <v>31</v>
      </c>
      <c r="D792">
        <v>2024</v>
      </c>
      <c r="E792">
        <v>58</v>
      </c>
      <c r="F792">
        <v>3</v>
      </c>
      <c r="G792">
        <v>816</v>
      </c>
      <c r="H792">
        <v>523816</v>
      </c>
      <c r="I792" t="s">
        <v>26</v>
      </c>
      <c r="J792" t="s">
        <v>26</v>
      </c>
      <c r="K792" t="s">
        <v>585</v>
      </c>
      <c r="L792" t="s">
        <v>620</v>
      </c>
      <c r="M792">
        <v>1373740</v>
      </c>
      <c r="N792">
        <v>137430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13278920</v>
      </c>
      <c r="W792">
        <v>8000</v>
      </c>
      <c r="X792">
        <v>39000</v>
      </c>
      <c r="Y792">
        <v>13231920</v>
      </c>
      <c r="Z792">
        <v>61629</v>
      </c>
      <c r="AA792">
        <v>11767750</v>
      </c>
      <c r="AB792" s="3" t="str">
        <f t="shared" si="24"/>
        <v>3816</v>
      </c>
      <c r="AC792" s="4" t="str">
        <f t="shared" si="25"/>
        <v>Non-TIF</v>
      </c>
    </row>
    <row r="793" spans="1:29" x14ac:dyDescent="0.25">
      <c r="A793">
        <v>2024</v>
      </c>
      <c r="B793">
        <v>59</v>
      </c>
      <c r="C793" t="s">
        <v>31</v>
      </c>
      <c r="D793">
        <v>2024</v>
      </c>
      <c r="E793">
        <v>59</v>
      </c>
      <c r="F793">
        <v>6</v>
      </c>
      <c r="G793" t="s">
        <v>1827</v>
      </c>
      <c r="H793">
        <v>916094</v>
      </c>
      <c r="I793" t="s">
        <v>26</v>
      </c>
      <c r="J793" t="s">
        <v>26</v>
      </c>
      <c r="K793" t="s">
        <v>845</v>
      </c>
      <c r="L793" t="s">
        <v>650</v>
      </c>
      <c r="M793">
        <v>4611729</v>
      </c>
      <c r="N793">
        <v>217305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13243694</v>
      </c>
      <c r="W793">
        <v>28000</v>
      </c>
      <c r="X793">
        <v>78000</v>
      </c>
      <c r="Y793">
        <v>13137694</v>
      </c>
      <c r="Z793">
        <v>927632</v>
      </c>
      <c r="AA793">
        <v>8414660</v>
      </c>
      <c r="AB793" s="3" t="str">
        <f t="shared" si="24"/>
        <v>6094</v>
      </c>
      <c r="AC793" s="4" t="str">
        <f t="shared" si="25"/>
        <v>Non-TIF</v>
      </c>
    </row>
    <row r="794" spans="1:29" x14ac:dyDescent="0.25">
      <c r="A794">
        <v>2024</v>
      </c>
      <c r="B794">
        <v>36</v>
      </c>
      <c r="C794" t="s">
        <v>31</v>
      </c>
      <c r="D794">
        <v>2024</v>
      </c>
      <c r="E794">
        <v>36</v>
      </c>
      <c r="F794">
        <v>2</v>
      </c>
      <c r="G794">
        <v>369</v>
      </c>
      <c r="H794">
        <v>362369</v>
      </c>
      <c r="I794" t="s">
        <v>26</v>
      </c>
      <c r="J794" t="s">
        <v>26</v>
      </c>
      <c r="K794" t="s">
        <v>395</v>
      </c>
      <c r="L794" t="s">
        <v>394</v>
      </c>
      <c r="M794">
        <v>119680830</v>
      </c>
      <c r="N794">
        <v>5366400</v>
      </c>
      <c r="O794">
        <v>14158183</v>
      </c>
      <c r="P794">
        <v>365770</v>
      </c>
      <c r="Q794">
        <v>0</v>
      </c>
      <c r="R794">
        <v>0</v>
      </c>
      <c r="S794">
        <v>9193170</v>
      </c>
      <c r="T794">
        <v>2215776</v>
      </c>
      <c r="U794">
        <v>0</v>
      </c>
      <c r="V794">
        <v>295178846</v>
      </c>
      <c r="W794">
        <v>352000</v>
      </c>
      <c r="X794">
        <v>949000</v>
      </c>
      <c r="Y794">
        <v>293877846</v>
      </c>
      <c r="Z794">
        <v>18957243</v>
      </c>
      <c r="AA794">
        <v>144198717</v>
      </c>
      <c r="AB794" s="3" t="str">
        <f t="shared" si="24"/>
        <v>2369</v>
      </c>
      <c r="AC794" s="4" t="str">
        <f t="shared" si="25"/>
        <v>Non-TIF</v>
      </c>
    </row>
    <row r="795" spans="1:29" x14ac:dyDescent="0.25">
      <c r="A795">
        <v>2024</v>
      </c>
      <c r="B795">
        <v>37</v>
      </c>
      <c r="C795" t="s">
        <v>23</v>
      </c>
      <c r="D795">
        <v>2024</v>
      </c>
      <c r="E795">
        <v>37</v>
      </c>
      <c r="F795">
        <v>3</v>
      </c>
      <c r="G795">
        <v>195</v>
      </c>
      <c r="H795" t="s">
        <v>430</v>
      </c>
      <c r="I795" t="s">
        <v>25</v>
      </c>
      <c r="J795" t="s">
        <v>26</v>
      </c>
      <c r="K795" t="s">
        <v>431</v>
      </c>
      <c r="L795" t="s">
        <v>63</v>
      </c>
      <c r="M795">
        <v>0</v>
      </c>
      <c r="N795">
        <v>0</v>
      </c>
      <c r="O795">
        <v>23244787</v>
      </c>
      <c r="P795">
        <v>88626607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121962571</v>
      </c>
      <c r="W795">
        <v>12000</v>
      </c>
      <c r="X795">
        <v>44417</v>
      </c>
      <c r="Y795">
        <v>121906154</v>
      </c>
      <c r="Z795">
        <v>0</v>
      </c>
      <c r="AA795">
        <v>10091177</v>
      </c>
      <c r="AB795" s="3" t="str">
        <f t="shared" si="24"/>
        <v>3195</v>
      </c>
      <c r="AC795" s="4" t="str">
        <f t="shared" si="25"/>
        <v>TIF</v>
      </c>
    </row>
    <row r="796" spans="1:29" x14ac:dyDescent="0.25">
      <c r="A796">
        <v>2024</v>
      </c>
      <c r="B796">
        <v>37</v>
      </c>
      <c r="C796" t="s">
        <v>31</v>
      </c>
      <c r="D796">
        <v>2024</v>
      </c>
      <c r="E796">
        <v>37</v>
      </c>
      <c r="F796">
        <v>3</v>
      </c>
      <c r="G796">
        <v>195</v>
      </c>
      <c r="H796">
        <v>373195</v>
      </c>
      <c r="I796" t="s">
        <v>26</v>
      </c>
      <c r="J796" t="s">
        <v>26</v>
      </c>
      <c r="K796" t="s">
        <v>63</v>
      </c>
      <c r="L796" t="s">
        <v>63</v>
      </c>
      <c r="M796">
        <v>411378400</v>
      </c>
      <c r="N796">
        <v>18535000</v>
      </c>
      <c r="O796">
        <v>23993600</v>
      </c>
      <c r="P796">
        <v>60619800</v>
      </c>
      <c r="Q796">
        <v>0</v>
      </c>
      <c r="R796">
        <v>0</v>
      </c>
      <c r="S796">
        <v>42227612</v>
      </c>
      <c r="T796">
        <v>13387541</v>
      </c>
      <c r="U796">
        <v>0</v>
      </c>
      <c r="V796">
        <v>994515053</v>
      </c>
      <c r="W796">
        <v>1268886</v>
      </c>
      <c r="X796">
        <v>4320539</v>
      </c>
      <c r="Y796">
        <v>988925628</v>
      </c>
      <c r="Z796">
        <v>105309519</v>
      </c>
      <c r="AA796">
        <v>424373100</v>
      </c>
      <c r="AB796" s="3" t="str">
        <f t="shared" si="24"/>
        <v>3195</v>
      </c>
      <c r="AC796" s="4" t="str">
        <f t="shared" si="25"/>
        <v>Non-TIF</v>
      </c>
    </row>
    <row r="797" spans="1:29" x14ac:dyDescent="0.25">
      <c r="A797">
        <v>2024</v>
      </c>
      <c r="B797">
        <v>38</v>
      </c>
      <c r="C797" t="s">
        <v>31</v>
      </c>
      <c r="D797">
        <v>2024</v>
      </c>
      <c r="E797">
        <v>38</v>
      </c>
      <c r="F797">
        <v>0</v>
      </c>
      <c r="G797">
        <v>279</v>
      </c>
      <c r="H797">
        <v>120279</v>
      </c>
      <c r="I797" t="s">
        <v>26</v>
      </c>
      <c r="J797" t="s">
        <v>26</v>
      </c>
      <c r="K797" t="s">
        <v>143</v>
      </c>
      <c r="L797" t="s">
        <v>405</v>
      </c>
      <c r="M797">
        <v>52629360</v>
      </c>
      <c r="N797">
        <v>5245410</v>
      </c>
      <c r="O797">
        <v>266940</v>
      </c>
      <c r="P797">
        <v>0</v>
      </c>
      <c r="Q797">
        <v>0</v>
      </c>
      <c r="R797">
        <v>0</v>
      </c>
      <c r="S797">
        <v>0</v>
      </c>
      <c r="T797">
        <v>175895</v>
      </c>
      <c r="U797">
        <v>0</v>
      </c>
      <c r="V797">
        <v>91995085</v>
      </c>
      <c r="W797">
        <v>88000</v>
      </c>
      <c r="X797">
        <v>208000</v>
      </c>
      <c r="Y797">
        <v>91699085</v>
      </c>
      <c r="Z797">
        <v>1906268</v>
      </c>
      <c r="AA797">
        <v>33677480</v>
      </c>
      <c r="AB797" s="3" t="str">
        <f t="shared" si="24"/>
        <v>0279</v>
      </c>
      <c r="AC797" s="4" t="str">
        <f t="shared" si="25"/>
        <v>Non-TIF</v>
      </c>
    </row>
    <row r="798" spans="1:29" x14ac:dyDescent="0.25">
      <c r="A798">
        <v>2024</v>
      </c>
      <c r="B798">
        <v>38</v>
      </c>
      <c r="C798" t="s">
        <v>31</v>
      </c>
      <c r="D798">
        <v>2024</v>
      </c>
      <c r="E798">
        <v>38</v>
      </c>
      <c r="F798">
        <v>1</v>
      </c>
      <c r="G798">
        <v>791</v>
      </c>
      <c r="H798">
        <v>381791</v>
      </c>
      <c r="I798" t="s">
        <v>26</v>
      </c>
      <c r="J798" t="s">
        <v>26</v>
      </c>
      <c r="K798" t="s">
        <v>145</v>
      </c>
      <c r="L798" t="s">
        <v>405</v>
      </c>
      <c r="M798">
        <v>129138820</v>
      </c>
      <c r="N798">
        <v>8826580</v>
      </c>
      <c r="O798">
        <v>13266776</v>
      </c>
      <c r="P798">
        <v>5263810</v>
      </c>
      <c r="Q798">
        <v>0</v>
      </c>
      <c r="R798">
        <v>0</v>
      </c>
      <c r="S798">
        <v>0</v>
      </c>
      <c r="T798">
        <v>1479288</v>
      </c>
      <c r="U798">
        <v>0</v>
      </c>
      <c r="V798">
        <v>424727288</v>
      </c>
      <c r="W798">
        <v>476000</v>
      </c>
      <c r="X798">
        <v>1644500</v>
      </c>
      <c r="Y798">
        <v>422606788</v>
      </c>
      <c r="Z798">
        <v>8979782</v>
      </c>
      <c r="AA798">
        <v>266752014</v>
      </c>
      <c r="AB798" s="3" t="str">
        <f t="shared" si="24"/>
        <v>1791</v>
      </c>
      <c r="AC798" s="4" t="str">
        <f t="shared" si="25"/>
        <v>Non-TIF</v>
      </c>
    </row>
    <row r="799" spans="1:29" x14ac:dyDescent="0.25">
      <c r="A799">
        <v>2024</v>
      </c>
      <c r="B799">
        <v>39</v>
      </c>
      <c r="C799" t="s">
        <v>44</v>
      </c>
      <c r="D799">
        <v>2024</v>
      </c>
      <c r="E799">
        <v>39</v>
      </c>
      <c r="F799">
        <v>1</v>
      </c>
      <c r="G799">
        <v>413</v>
      </c>
      <c r="H799">
        <v>141413</v>
      </c>
      <c r="I799" t="s">
        <v>26</v>
      </c>
      <c r="J799" t="s">
        <v>26</v>
      </c>
      <c r="K799" t="s">
        <v>94</v>
      </c>
      <c r="L799" t="s">
        <v>406</v>
      </c>
      <c r="M799">
        <v>0</v>
      </c>
      <c r="N799">
        <v>0</v>
      </c>
      <c r="O799">
        <v>6500413</v>
      </c>
      <c r="P799">
        <v>18084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16230900</v>
      </c>
      <c r="W799">
        <v>108000</v>
      </c>
      <c r="X799">
        <v>253500</v>
      </c>
      <c r="Y799">
        <v>15869400</v>
      </c>
      <c r="Z799">
        <v>0</v>
      </c>
      <c r="AA799">
        <v>9712403</v>
      </c>
      <c r="AB799" s="3" t="str">
        <f t="shared" si="24"/>
        <v>1413</v>
      </c>
      <c r="AC799" s="4" t="str">
        <f t="shared" si="25"/>
        <v>Non-TIF</v>
      </c>
    </row>
    <row r="800" spans="1:29" x14ac:dyDescent="0.25">
      <c r="A800">
        <v>2024</v>
      </c>
      <c r="B800">
        <v>39</v>
      </c>
      <c r="C800" t="s">
        <v>44</v>
      </c>
      <c r="D800">
        <v>2024</v>
      </c>
      <c r="E800">
        <v>39</v>
      </c>
      <c r="F800">
        <v>2</v>
      </c>
      <c r="G800">
        <v>754</v>
      </c>
      <c r="H800">
        <v>392754</v>
      </c>
      <c r="I800" t="s">
        <v>26</v>
      </c>
      <c r="J800" t="s">
        <v>26</v>
      </c>
      <c r="K800" t="s">
        <v>95</v>
      </c>
      <c r="L800" t="s">
        <v>406</v>
      </c>
      <c r="M800">
        <v>461441</v>
      </c>
      <c r="N800">
        <v>0</v>
      </c>
      <c r="O800">
        <v>8001365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12279337</v>
      </c>
      <c r="W800">
        <v>12000</v>
      </c>
      <c r="X800">
        <v>6500</v>
      </c>
      <c r="Y800">
        <v>12260837</v>
      </c>
      <c r="Z800">
        <v>0</v>
      </c>
      <c r="AA800">
        <v>3816531</v>
      </c>
      <c r="AB800" s="3" t="str">
        <f t="shared" si="24"/>
        <v>2754</v>
      </c>
      <c r="AC800" s="4" t="str">
        <f t="shared" si="25"/>
        <v>Non-TIF</v>
      </c>
    </row>
    <row r="801" spans="1:29" x14ac:dyDescent="0.25">
      <c r="A801">
        <v>2024</v>
      </c>
      <c r="B801">
        <v>39</v>
      </c>
      <c r="C801" t="s">
        <v>44</v>
      </c>
      <c r="D801">
        <v>2024</v>
      </c>
      <c r="E801">
        <v>39</v>
      </c>
      <c r="F801">
        <v>5</v>
      </c>
      <c r="G801">
        <v>121</v>
      </c>
      <c r="H801">
        <v>395121</v>
      </c>
      <c r="I801" t="s">
        <v>26</v>
      </c>
      <c r="J801" t="s">
        <v>26</v>
      </c>
      <c r="K801" t="s">
        <v>364</v>
      </c>
      <c r="L801" t="s">
        <v>406</v>
      </c>
      <c r="M801">
        <v>788444</v>
      </c>
      <c r="N801">
        <v>13620</v>
      </c>
      <c r="O801">
        <v>16319796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711243681</v>
      </c>
      <c r="W801">
        <v>324000</v>
      </c>
      <c r="X801">
        <v>1527500</v>
      </c>
      <c r="Y801">
        <v>709392181</v>
      </c>
      <c r="Z801">
        <v>0</v>
      </c>
      <c r="AA801">
        <v>694121821</v>
      </c>
      <c r="AB801" s="3" t="str">
        <f t="shared" si="24"/>
        <v>5121</v>
      </c>
      <c r="AC801" s="4" t="str">
        <f t="shared" si="25"/>
        <v>Non-TIF</v>
      </c>
    </row>
    <row r="802" spans="1:29" x14ac:dyDescent="0.25">
      <c r="A802">
        <v>2024</v>
      </c>
      <c r="B802">
        <v>39</v>
      </c>
      <c r="C802" t="s">
        <v>31</v>
      </c>
      <c r="D802">
        <v>2024</v>
      </c>
      <c r="E802">
        <v>39</v>
      </c>
      <c r="F802">
        <v>2</v>
      </c>
      <c r="G802">
        <v>151</v>
      </c>
      <c r="H802" t="s">
        <v>1780</v>
      </c>
      <c r="I802" t="s">
        <v>26</v>
      </c>
      <c r="J802" t="s">
        <v>26</v>
      </c>
      <c r="K802" t="s">
        <v>43</v>
      </c>
      <c r="L802" t="s">
        <v>406</v>
      </c>
      <c r="M802">
        <v>592600</v>
      </c>
      <c r="N802">
        <v>45700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641100</v>
      </c>
      <c r="W802">
        <v>0</v>
      </c>
      <c r="X802">
        <v>0</v>
      </c>
      <c r="Y802">
        <v>641100</v>
      </c>
      <c r="Z802">
        <v>1106774</v>
      </c>
      <c r="AA802">
        <v>2800</v>
      </c>
      <c r="AB802" s="3" t="str">
        <f t="shared" si="24"/>
        <v>2151</v>
      </c>
      <c r="AC802" s="4" t="str">
        <f t="shared" si="25"/>
        <v>Non-TIF</v>
      </c>
    </row>
    <row r="803" spans="1:29" x14ac:dyDescent="0.25">
      <c r="A803">
        <v>2024</v>
      </c>
      <c r="B803">
        <v>39</v>
      </c>
      <c r="C803" t="s">
        <v>31</v>
      </c>
      <c r="D803">
        <v>2024</v>
      </c>
      <c r="E803">
        <v>39</v>
      </c>
      <c r="F803">
        <v>6</v>
      </c>
      <c r="G803">
        <v>264</v>
      </c>
      <c r="H803">
        <v>256264</v>
      </c>
      <c r="I803" t="s">
        <v>26</v>
      </c>
      <c r="J803" t="s">
        <v>26</v>
      </c>
      <c r="K803" t="s">
        <v>33</v>
      </c>
      <c r="L803" t="s">
        <v>406</v>
      </c>
      <c r="M803">
        <v>56716900</v>
      </c>
      <c r="N803">
        <v>1820200</v>
      </c>
      <c r="O803">
        <v>3099800</v>
      </c>
      <c r="P803">
        <v>25199900</v>
      </c>
      <c r="Q803">
        <v>0</v>
      </c>
      <c r="R803">
        <v>0</v>
      </c>
      <c r="S803">
        <v>2950545</v>
      </c>
      <c r="T803">
        <v>493325</v>
      </c>
      <c r="U803">
        <v>0</v>
      </c>
      <c r="V803">
        <v>179522380</v>
      </c>
      <c r="W803">
        <v>160000</v>
      </c>
      <c r="X803">
        <v>565500</v>
      </c>
      <c r="Y803">
        <v>178796880</v>
      </c>
      <c r="Z803">
        <v>24122947</v>
      </c>
      <c r="AA803">
        <v>89241710</v>
      </c>
      <c r="AB803" s="3" t="str">
        <f t="shared" si="24"/>
        <v>6264</v>
      </c>
      <c r="AC803" s="4" t="str">
        <f t="shared" si="25"/>
        <v>Non-TIF</v>
      </c>
    </row>
    <row r="804" spans="1:29" x14ac:dyDescent="0.25">
      <c r="A804">
        <v>2024</v>
      </c>
      <c r="B804">
        <v>40</v>
      </c>
      <c r="C804" t="s">
        <v>44</v>
      </c>
      <c r="D804">
        <v>2024</v>
      </c>
      <c r="E804">
        <v>40</v>
      </c>
      <c r="F804">
        <v>4</v>
      </c>
      <c r="G804">
        <v>775</v>
      </c>
      <c r="H804">
        <v>404775</v>
      </c>
      <c r="I804" t="s">
        <v>26</v>
      </c>
      <c r="J804" t="s">
        <v>26</v>
      </c>
      <c r="K804" t="s">
        <v>449</v>
      </c>
      <c r="L804" t="s">
        <v>448</v>
      </c>
      <c r="M804">
        <v>530</v>
      </c>
      <c r="N804">
        <v>0</v>
      </c>
      <c r="O804">
        <v>0</v>
      </c>
      <c r="P804">
        <v>201060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1088930</v>
      </c>
      <c r="W804">
        <v>0</v>
      </c>
      <c r="X804">
        <v>3250</v>
      </c>
      <c r="Y804">
        <v>1085680</v>
      </c>
      <c r="Z804">
        <v>0</v>
      </c>
      <c r="AA804">
        <v>887340</v>
      </c>
      <c r="AB804" s="3" t="str">
        <f t="shared" si="24"/>
        <v>4775</v>
      </c>
      <c r="AC804" s="4" t="str">
        <f t="shared" si="25"/>
        <v>Non-TIF</v>
      </c>
    </row>
    <row r="805" spans="1:29" x14ac:dyDescent="0.25">
      <c r="A805">
        <v>2024</v>
      </c>
      <c r="B805">
        <v>40</v>
      </c>
      <c r="C805" t="s">
        <v>23</v>
      </c>
      <c r="D805">
        <v>2024</v>
      </c>
      <c r="E805">
        <v>40</v>
      </c>
      <c r="F805">
        <v>6</v>
      </c>
      <c r="G805">
        <v>867</v>
      </c>
      <c r="H805" t="s">
        <v>647</v>
      </c>
      <c r="I805" t="s">
        <v>25</v>
      </c>
      <c r="J805" t="s">
        <v>26</v>
      </c>
      <c r="K805" t="s">
        <v>648</v>
      </c>
      <c r="L805" t="s">
        <v>448</v>
      </c>
      <c r="M805">
        <v>0</v>
      </c>
      <c r="N805">
        <v>0</v>
      </c>
      <c r="O805">
        <v>5525156</v>
      </c>
      <c r="P805">
        <v>391134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14642456</v>
      </c>
      <c r="W805">
        <v>4000</v>
      </c>
      <c r="X805">
        <v>0</v>
      </c>
      <c r="Y805">
        <v>14638456</v>
      </c>
      <c r="Z805">
        <v>0</v>
      </c>
      <c r="AA805">
        <v>8726166</v>
      </c>
      <c r="AB805" s="3" t="str">
        <f t="shared" si="24"/>
        <v>6867</v>
      </c>
      <c r="AC805" s="4" t="str">
        <f t="shared" si="25"/>
        <v>TIF</v>
      </c>
    </row>
    <row r="806" spans="1:29" x14ac:dyDescent="0.25">
      <c r="A806">
        <v>2024</v>
      </c>
      <c r="B806">
        <v>40</v>
      </c>
      <c r="C806" t="s">
        <v>31</v>
      </c>
      <c r="D806">
        <v>2024</v>
      </c>
      <c r="E806">
        <v>40</v>
      </c>
      <c r="F806">
        <v>6</v>
      </c>
      <c r="G806">
        <v>867</v>
      </c>
      <c r="H806">
        <v>406867</v>
      </c>
      <c r="I806" t="s">
        <v>26</v>
      </c>
      <c r="J806" t="s">
        <v>26</v>
      </c>
      <c r="K806" t="s">
        <v>478</v>
      </c>
      <c r="L806" t="s">
        <v>448</v>
      </c>
      <c r="M806">
        <v>181564090</v>
      </c>
      <c r="N806">
        <v>3231590</v>
      </c>
      <c r="O806">
        <v>41125126</v>
      </c>
      <c r="P806">
        <v>3332090</v>
      </c>
      <c r="Q806">
        <v>0</v>
      </c>
      <c r="R806">
        <v>0</v>
      </c>
      <c r="S806">
        <v>21436317</v>
      </c>
      <c r="T806">
        <v>1624658</v>
      </c>
      <c r="U806">
        <v>8400</v>
      </c>
      <c r="V806">
        <v>740553475</v>
      </c>
      <c r="W806">
        <v>1192000</v>
      </c>
      <c r="X806">
        <v>1969500</v>
      </c>
      <c r="Y806">
        <v>737391975</v>
      </c>
      <c r="Z806">
        <v>20597914</v>
      </c>
      <c r="AA806">
        <v>488231204</v>
      </c>
      <c r="AB806" s="3" t="str">
        <f t="shared" si="24"/>
        <v>6867</v>
      </c>
      <c r="AC806" s="4" t="str">
        <f t="shared" si="25"/>
        <v>Non-TIF</v>
      </c>
    </row>
    <row r="807" spans="1:29" x14ac:dyDescent="0.25">
      <c r="A807">
        <v>2024</v>
      </c>
      <c r="B807">
        <v>40</v>
      </c>
      <c r="C807" t="s">
        <v>31</v>
      </c>
      <c r="D807">
        <v>2024</v>
      </c>
      <c r="E807">
        <v>40</v>
      </c>
      <c r="F807">
        <v>3</v>
      </c>
      <c r="G807" t="s">
        <v>1811</v>
      </c>
      <c r="H807">
        <v>423033</v>
      </c>
      <c r="I807" t="s">
        <v>26</v>
      </c>
      <c r="J807" t="s">
        <v>26</v>
      </c>
      <c r="K807" t="s">
        <v>453</v>
      </c>
      <c r="L807" t="s">
        <v>448</v>
      </c>
      <c r="M807">
        <v>40666210</v>
      </c>
      <c r="N807">
        <v>1632290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2124121</v>
      </c>
      <c r="U807">
        <v>0</v>
      </c>
      <c r="V807">
        <v>57385881</v>
      </c>
      <c r="W807">
        <v>20000</v>
      </c>
      <c r="X807">
        <v>22750</v>
      </c>
      <c r="Y807">
        <v>57343131</v>
      </c>
      <c r="Z807">
        <v>4152169</v>
      </c>
      <c r="AA807">
        <v>12963260</v>
      </c>
      <c r="AB807" s="3" t="str">
        <f t="shared" si="24"/>
        <v>3033</v>
      </c>
      <c r="AC807" s="4" t="str">
        <f t="shared" si="25"/>
        <v>Non-TIF</v>
      </c>
    </row>
    <row r="808" spans="1:29" x14ac:dyDescent="0.25">
      <c r="A808">
        <v>2024</v>
      </c>
      <c r="B808">
        <v>41</v>
      </c>
      <c r="C808" t="s">
        <v>44</v>
      </c>
      <c r="D808">
        <v>2024</v>
      </c>
      <c r="E808">
        <v>41</v>
      </c>
      <c r="F808">
        <v>0</v>
      </c>
      <c r="G808">
        <v>819</v>
      </c>
      <c r="H808">
        <v>410819</v>
      </c>
      <c r="I808" t="s">
        <v>26</v>
      </c>
      <c r="J808" t="s">
        <v>26</v>
      </c>
      <c r="K808" t="s">
        <v>407</v>
      </c>
      <c r="L808" t="s">
        <v>408</v>
      </c>
      <c r="M808">
        <v>0</v>
      </c>
      <c r="N808">
        <v>0</v>
      </c>
      <c r="O808">
        <v>56900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56900</v>
      </c>
      <c r="W808">
        <v>0</v>
      </c>
      <c r="X808">
        <v>0</v>
      </c>
      <c r="Y808">
        <v>56900</v>
      </c>
      <c r="Z808">
        <v>0</v>
      </c>
      <c r="AA808">
        <v>0</v>
      </c>
      <c r="AB808" s="3" t="str">
        <f t="shared" si="24"/>
        <v>0819</v>
      </c>
      <c r="AC808" s="4" t="str">
        <f t="shared" si="25"/>
        <v>Non-TIF</v>
      </c>
    </row>
    <row r="809" spans="1:29" x14ac:dyDescent="0.25">
      <c r="A809">
        <v>2024</v>
      </c>
      <c r="B809">
        <v>41</v>
      </c>
      <c r="C809" t="s">
        <v>44</v>
      </c>
      <c r="D809">
        <v>2024</v>
      </c>
      <c r="E809">
        <v>41</v>
      </c>
      <c r="F809">
        <v>3</v>
      </c>
      <c r="G809">
        <v>897</v>
      </c>
      <c r="H809">
        <v>553897</v>
      </c>
      <c r="I809" t="s">
        <v>26</v>
      </c>
      <c r="J809" t="s">
        <v>26</v>
      </c>
      <c r="K809" t="s">
        <v>1738</v>
      </c>
      <c r="L809" t="s">
        <v>408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s="3" t="str">
        <f t="shared" si="24"/>
        <v>3897</v>
      </c>
      <c r="AC809" s="4" t="str">
        <f t="shared" si="25"/>
        <v>Non-TIF</v>
      </c>
    </row>
    <row r="810" spans="1:29" x14ac:dyDescent="0.25">
      <c r="A810">
        <v>2024</v>
      </c>
      <c r="B810">
        <v>41</v>
      </c>
      <c r="C810" t="s">
        <v>23</v>
      </c>
      <c r="D810">
        <v>2024</v>
      </c>
      <c r="E810">
        <v>41</v>
      </c>
      <c r="F810">
        <v>2</v>
      </c>
      <c r="G810">
        <v>295</v>
      </c>
      <c r="H810" t="s">
        <v>409</v>
      </c>
      <c r="I810" t="s">
        <v>25</v>
      </c>
      <c r="J810" t="s">
        <v>26</v>
      </c>
      <c r="K810" t="s">
        <v>410</v>
      </c>
      <c r="L810" t="s">
        <v>408</v>
      </c>
      <c r="M810">
        <v>0</v>
      </c>
      <c r="N810">
        <v>0</v>
      </c>
      <c r="O810">
        <v>0</v>
      </c>
      <c r="P810">
        <v>521191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521191</v>
      </c>
      <c r="W810">
        <v>0</v>
      </c>
      <c r="X810">
        <v>0</v>
      </c>
      <c r="Y810">
        <v>521191</v>
      </c>
      <c r="Z810">
        <v>0</v>
      </c>
      <c r="AA810">
        <v>0</v>
      </c>
      <c r="AB810" s="3" t="str">
        <f t="shared" si="24"/>
        <v>2295</v>
      </c>
      <c r="AC810" s="4" t="str">
        <f t="shared" si="25"/>
        <v>TIF</v>
      </c>
    </row>
    <row r="811" spans="1:29" x14ac:dyDescent="0.25">
      <c r="A811">
        <v>2024</v>
      </c>
      <c r="B811">
        <v>41</v>
      </c>
      <c r="C811" t="s">
        <v>31</v>
      </c>
      <c r="D811">
        <v>2024</v>
      </c>
      <c r="E811">
        <v>41</v>
      </c>
      <c r="F811">
        <v>2</v>
      </c>
      <c r="G811">
        <v>403</v>
      </c>
      <c r="H811">
        <v>412403</v>
      </c>
      <c r="I811" t="s">
        <v>26</v>
      </c>
      <c r="J811" t="s">
        <v>26</v>
      </c>
      <c r="K811" t="s">
        <v>212</v>
      </c>
      <c r="L811" t="s">
        <v>408</v>
      </c>
      <c r="M811">
        <v>125533460</v>
      </c>
      <c r="N811">
        <v>15398600</v>
      </c>
      <c r="O811">
        <v>18017020</v>
      </c>
      <c r="P811">
        <v>15707090</v>
      </c>
      <c r="Q811">
        <v>0</v>
      </c>
      <c r="R811">
        <v>0</v>
      </c>
      <c r="S811">
        <v>7327955</v>
      </c>
      <c r="T811">
        <v>99072376</v>
      </c>
      <c r="U811">
        <v>0</v>
      </c>
      <c r="V811">
        <v>610760131</v>
      </c>
      <c r="W811">
        <v>853157</v>
      </c>
      <c r="X811">
        <v>3055000</v>
      </c>
      <c r="Y811">
        <v>606851974</v>
      </c>
      <c r="Z811">
        <v>43052211</v>
      </c>
      <c r="AA811">
        <v>329703630</v>
      </c>
      <c r="AB811" s="3" t="str">
        <f t="shared" si="24"/>
        <v>2403</v>
      </c>
      <c r="AC811" s="4" t="str">
        <f t="shared" si="25"/>
        <v>Non-TIF</v>
      </c>
    </row>
    <row r="812" spans="1:29" x14ac:dyDescent="0.25">
      <c r="A812">
        <v>2024</v>
      </c>
      <c r="B812">
        <v>53</v>
      </c>
      <c r="C812" t="s">
        <v>44</v>
      </c>
      <c r="D812">
        <v>2024</v>
      </c>
      <c r="E812">
        <v>53</v>
      </c>
      <c r="F812">
        <v>4</v>
      </c>
      <c r="G812">
        <v>269</v>
      </c>
      <c r="H812">
        <v>534269</v>
      </c>
      <c r="I812" t="s">
        <v>26</v>
      </c>
      <c r="J812" t="s">
        <v>26</v>
      </c>
      <c r="K812" t="s">
        <v>210</v>
      </c>
      <c r="L812" t="s">
        <v>547</v>
      </c>
      <c r="M812">
        <v>0</v>
      </c>
      <c r="N812">
        <v>0</v>
      </c>
      <c r="O812">
        <v>244273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244273</v>
      </c>
      <c r="W812">
        <v>0</v>
      </c>
      <c r="X812">
        <v>0</v>
      </c>
      <c r="Y812">
        <v>244273</v>
      </c>
      <c r="Z812">
        <v>0</v>
      </c>
      <c r="AA812">
        <v>0</v>
      </c>
      <c r="AB812" s="3" t="str">
        <f t="shared" si="24"/>
        <v>4269</v>
      </c>
      <c r="AC812" s="4" t="str">
        <f t="shared" si="25"/>
        <v>Non-TIF</v>
      </c>
    </row>
    <row r="813" spans="1:29" x14ac:dyDescent="0.25">
      <c r="A813">
        <v>2024</v>
      </c>
      <c r="B813">
        <v>53</v>
      </c>
      <c r="C813" t="s">
        <v>44</v>
      </c>
      <c r="D813">
        <v>2024</v>
      </c>
      <c r="E813">
        <v>53</v>
      </c>
      <c r="F813">
        <v>4</v>
      </c>
      <c r="G813">
        <v>446</v>
      </c>
      <c r="H813">
        <v>534446</v>
      </c>
      <c r="I813" t="s">
        <v>26</v>
      </c>
      <c r="J813" t="s">
        <v>26</v>
      </c>
      <c r="K813" t="s">
        <v>330</v>
      </c>
      <c r="L813" t="s">
        <v>547</v>
      </c>
      <c r="M813">
        <v>0</v>
      </c>
      <c r="N813">
        <v>0</v>
      </c>
      <c r="O813">
        <v>8132342</v>
      </c>
      <c r="P813">
        <v>1013407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44670388</v>
      </c>
      <c r="W813">
        <v>136000</v>
      </c>
      <c r="X813">
        <v>565500</v>
      </c>
      <c r="Y813">
        <v>43968888</v>
      </c>
      <c r="Z813">
        <v>0</v>
      </c>
      <c r="AA813">
        <v>35524639</v>
      </c>
      <c r="AB813" s="3" t="str">
        <f t="shared" si="24"/>
        <v>4446</v>
      </c>
      <c r="AC813" s="4" t="str">
        <f t="shared" si="25"/>
        <v>Non-TIF</v>
      </c>
    </row>
    <row r="814" spans="1:29" x14ac:dyDescent="0.25">
      <c r="A814">
        <v>2024</v>
      </c>
      <c r="B814">
        <v>53</v>
      </c>
      <c r="C814" t="s">
        <v>31</v>
      </c>
      <c r="D814">
        <v>2024</v>
      </c>
      <c r="E814">
        <v>53</v>
      </c>
      <c r="F814">
        <v>4</v>
      </c>
      <c r="G814">
        <v>905</v>
      </c>
      <c r="H814">
        <v>534905</v>
      </c>
      <c r="I814" t="s">
        <v>26</v>
      </c>
      <c r="J814" t="s">
        <v>26</v>
      </c>
      <c r="K814" t="s">
        <v>633</v>
      </c>
      <c r="L814" t="s">
        <v>547</v>
      </c>
      <c r="M814">
        <v>83234600</v>
      </c>
      <c r="N814">
        <v>6469680</v>
      </c>
      <c r="O814">
        <v>7856880</v>
      </c>
      <c r="P814">
        <v>0</v>
      </c>
      <c r="Q814">
        <v>0</v>
      </c>
      <c r="R814">
        <v>0</v>
      </c>
      <c r="S814">
        <v>0</v>
      </c>
      <c r="T814">
        <v>7950713</v>
      </c>
      <c r="U814">
        <v>0</v>
      </c>
      <c r="V814">
        <v>199046993</v>
      </c>
      <c r="W814">
        <v>288000</v>
      </c>
      <c r="X814">
        <v>1085500</v>
      </c>
      <c r="Y814">
        <v>197673493</v>
      </c>
      <c r="Z814">
        <v>21617258</v>
      </c>
      <c r="AA814">
        <v>93535120</v>
      </c>
      <c r="AB814" s="3" t="str">
        <f t="shared" si="24"/>
        <v>4905</v>
      </c>
      <c r="AC814" s="4" t="str">
        <f t="shared" si="25"/>
        <v>Non-TIF</v>
      </c>
    </row>
    <row r="815" spans="1:29" x14ac:dyDescent="0.25">
      <c r="A815">
        <v>2024</v>
      </c>
      <c r="B815">
        <v>53</v>
      </c>
      <c r="C815" t="s">
        <v>31</v>
      </c>
      <c r="D815">
        <v>2024</v>
      </c>
      <c r="E815">
        <v>53</v>
      </c>
      <c r="F815">
        <v>4</v>
      </c>
      <c r="G815">
        <v>554</v>
      </c>
      <c r="H815">
        <v>574554</v>
      </c>
      <c r="I815" t="s">
        <v>26</v>
      </c>
      <c r="J815" t="s">
        <v>26</v>
      </c>
      <c r="K815" t="s">
        <v>590</v>
      </c>
      <c r="L815" t="s">
        <v>547</v>
      </c>
      <c r="M815">
        <v>8796010</v>
      </c>
      <c r="N815">
        <v>378120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249510</v>
      </c>
      <c r="U815">
        <v>0</v>
      </c>
      <c r="V815">
        <v>16290830</v>
      </c>
      <c r="W815">
        <v>20000</v>
      </c>
      <c r="X815">
        <v>58500</v>
      </c>
      <c r="Y815">
        <v>16212330</v>
      </c>
      <c r="Z815">
        <v>385617</v>
      </c>
      <c r="AA815">
        <v>6867190</v>
      </c>
      <c r="AB815" s="3" t="str">
        <f t="shared" si="24"/>
        <v>4554</v>
      </c>
      <c r="AC815" s="4" t="str">
        <f t="shared" si="25"/>
        <v>Non-TIF</v>
      </c>
    </row>
    <row r="816" spans="1:29" x14ac:dyDescent="0.25">
      <c r="A816">
        <v>2024</v>
      </c>
      <c r="B816">
        <v>54</v>
      </c>
      <c r="C816" t="s">
        <v>31</v>
      </c>
      <c r="D816">
        <v>2024</v>
      </c>
      <c r="E816">
        <v>54</v>
      </c>
      <c r="F816">
        <v>6</v>
      </c>
      <c r="G816" t="s">
        <v>1823</v>
      </c>
      <c r="H816">
        <v>546012</v>
      </c>
      <c r="I816" t="s">
        <v>26</v>
      </c>
      <c r="J816" t="s">
        <v>26</v>
      </c>
      <c r="K816" t="s">
        <v>591</v>
      </c>
      <c r="L816" t="s">
        <v>548</v>
      </c>
      <c r="M816">
        <v>130250859</v>
      </c>
      <c r="N816">
        <v>11072860</v>
      </c>
      <c r="O816">
        <v>22552771</v>
      </c>
      <c r="P816">
        <v>4171060</v>
      </c>
      <c r="Q816">
        <v>0</v>
      </c>
      <c r="R816">
        <v>0</v>
      </c>
      <c r="S816">
        <v>0</v>
      </c>
      <c r="T816">
        <v>8747966</v>
      </c>
      <c r="U816">
        <v>21260</v>
      </c>
      <c r="V816">
        <v>377816191</v>
      </c>
      <c r="W816">
        <v>556000</v>
      </c>
      <c r="X816">
        <v>2261273</v>
      </c>
      <c r="Y816">
        <v>374998918</v>
      </c>
      <c r="Z816">
        <v>29168783</v>
      </c>
      <c r="AA816">
        <v>200999415</v>
      </c>
      <c r="AB816" s="3" t="str">
        <f t="shared" si="24"/>
        <v>6012</v>
      </c>
      <c r="AC816" s="4" t="str">
        <f t="shared" si="25"/>
        <v>Non-TIF</v>
      </c>
    </row>
    <row r="817" spans="1:29" x14ac:dyDescent="0.25">
      <c r="A817">
        <v>2024</v>
      </c>
      <c r="B817">
        <v>55</v>
      </c>
      <c r="C817" t="s">
        <v>23</v>
      </c>
      <c r="D817">
        <v>2024</v>
      </c>
      <c r="E817">
        <v>55</v>
      </c>
      <c r="F817">
        <v>3</v>
      </c>
      <c r="G817">
        <v>897</v>
      </c>
      <c r="H817" t="s">
        <v>636</v>
      </c>
      <c r="I817" t="s">
        <v>25</v>
      </c>
      <c r="J817" t="s">
        <v>26</v>
      </c>
      <c r="K817" t="s">
        <v>1741</v>
      </c>
      <c r="L817" t="s">
        <v>551</v>
      </c>
      <c r="M817">
        <v>0</v>
      </c>
      <c r="N817">
        <v>0</v>
      </c>
      <c r="O817">
        <v>4437178</v>
      </c>
      <c r="P817">
        <v>7689289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12126467</v>
      </c>
      <c r="W817">
        <v>0</v>
      </c>
      <c r="X817">
        <v>0</v>
      </c>
      <c r="Y817">
        <v>12126467</v>
      </c>
      <c r="Z817">
        <v>0</v>
      </c>
      <c r="AA817">
        <v>0</v>
      </c>
      <c r="AB817" s="3" t="str">
        <f t="shared" si="24"/>
        <v>3897</v>
      </c>
      <c r="AC817" s="4" t="str">
        <f t="shared" si="25"/>
        <v>TIF</v>
      </c>
    </row>
    <row r="818" spans="1:29" x14ac:dyDescent="0.25">
      <c r="A818">
        <v>2024</v>
      </c>
      <c r="B818">
        <v>55</v>
      </c>
      <c r="C818" t="s">
        <v>23</v>
      </c>
      <c r="D818">
        <v>2024</v>
      </c>
      <c r="E818">
        <v>55</v>
      </c>
      <c r="F818">
        <v>6</v>
      </c>
      <c r="G818">
        <v>417</v>
      </c>
      <c r="H818" t="s">
        <v>637</v>
      </c>
      <c r="I818" t="s">
        <v>25</v>
      </c>
      <c r="J818" t="s">
        <v>26</v>
      </c>
      <c r="K818" t="s">
        <v>638</v>
      </c>
      <c r="L818" t="s">
        <v>551</v>
      </c>
      <c r="M818">
        <v>0</v>
      </c>
      <c r="N818">
        <v>0</v>
      </c>
      <c r="O818">
        <v>8317660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8685411</v>
      </c>
      <c r="W818">
        <v>0</v>
      </c>
      <c r="X818">
        <v>0</v>
      </c>
      <c r="Y818">
        <v>8685411</v>
      </c>
      <c r="Z818">
        <v>0</v>
      </c>
      <c r="AA818">
        <v>367751</v>
      </c>
      <c r="AB818" s="3" t="str">
        <f t="shared" si="24"/>
        <v>6417</v>
      </c>
      <c r="AC818" s="4" t="str">
        <f t="shared" si="25"/>
        <v>TIF</v>
      </c>
    </row>
    <row r="819" spans="1:29" x14ac:dyDescent="0.25">
      <c r="A819">
        <v>2024</v>
      </c>
      <c r="B819">
        <v>55</v>
      </c>
      <c r="C819" t="s">
        <v>31</v>
      </c>
      <c r="D819">
        <v>2024</v>
      </c>
      <c r="E819">
        <v>55</v>
      </c>
      <c r="F819">
        <v>6</v>
      </c>
      <c r="G819">
        <v>417</v>
      </c>
      <c r="H819">
        <v>556417</v>
      </c>
      <c r="I819" t="s">
        <v>26</v>
      </c>
      <c r="J819" t="s">
        <v>26</v>
      </c>
      <c r="K819" t="s">
        <v>604</v>
      </c>
      <c r="L819" t="s">
        <v>551</v>
      </c>
      <c r="M819">
        <v>102315248</v>
      </c>
      <c r="N819">
        <v>6047992</v>
      </c>
      <c r="O819">
        <v>1824456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155626685</v>
      </c>
      <c r="W819">
        <v>196000</v>
      </c>
      <c r="X819">
        <v>611000</v>
      </c>
      <c r="Y819">
        <v>154819685</v>
      </c>
      <c r="Z819">
        <v>8402890</v>
      </c>
      <c r="AA819">
        <v>45438989</v>
      </c>
      <c r="AB819" s="3" t="str">
        <f t="shared" si="24"/>
        <v>6417</v>
      </c>
      <c r="AC819" s="4" t="str">
        <f t="shared" si="25"/>
        <v>Non-TIF</v>
      </c>
    </row>
    <row r="820" spans="1:29" x14ac:dyDescent="0.25">
      <c r="A820">
        <v>2024</v>
      </c>
      <c r="B820">
        <v>56</v>
      </c>
      <c r="C820" t="s">
        <v>31</v>
      </c>
      <c r="D820">
        <v>2024</v>
      </c>
      <c r="E820">
        <v>56</v>
      </c>
      <c r="F820">
        <v>2</v>
      </c>
      <c r="G820">
        <v>322</v>
      </c>
      <c r="H820">
        <v>562322</v>
      </c>
      <c r="I820" t="s">
        <v>26</v>
      </c>
      <c r="J820" t="s">
        <v>26</v>
      </c>
      <c r="K820" t="s">
        <v>305</v>
      </c>
      <c r="L820" t="s">
        <v>599</v>
      </c>
      <c r="M820">
        <v>185342350</v>
      </c>
      <c r="N820">
        <v>11488220</v>
      </c>
      <c r="O820">
        <v>84988156</v>
      </c>
      <c r="P820">
        <v>38332718</v>
      </c>
      <c r="Q820">
        <v>0</v>
      </c>
      <c r="R820">
        <v>0</v>
      </c>
      <c r="S820">
        <v>29355856</v>
      </c>
      <c r="T820">
        <v>16574141</v>
      </c>
      <c r="U820">
        <v>2500000</v>
      </c>
      <c r="V820">
        <v>1278072467</v>
      </c>
      <c r="W820">
        <v>2801376</v>
      </c>
      <c r="X820">
        <v>8617433</v>
      </c>
      <c r="Y820">
        <v>1266653658</v>
      </c>
      <c r="Z820">
        <v>402226225</v>
      </c>
      <c r="AA820">
        <v>909491026</v>
      </c>
      <c r="AB820" s="3" t="str">
        <f t="shared" si="24"/>
        <v>2322</v>
      </c>
      <c r="AC820" s="4" t="str">
        <f t="shared" si="25"/>
        <v>Non-TIF</v>
      </c>
    </row>
    <row r="821" spans="1:29" x14ac:dyDescent="0.25">
      <c r="A821">
        <v>2024</v>
      </c>
      <c r="B821">
        <v>56</v>
      </c>
      <c r="C821" t="s">
        <v>31</v>
      </c>
      <c r="D821">
        <v>2024</v>
      </c>
      <c r="E821">
        <v>56</v>
      </c>
      <c r="F821">
        <v>3</v>
      </c>
      <c r="G821">
        <v>312</v>
      </c>
      <c r="H821">
        <v>563312</v>
      </c>
      <c r="I821" t="s">
        <v>26</v>
      </c>
      <c r="J821" t="s">
        <v>26</v>
      </c>
      <c r="K821" t="s">
        <v>598</v>
      </c>
      <c r="L821" t="s">
        <v>599</v>
      </c>
      <c r="M821">
        <v>17214090</v>
      </c>
      <c r="N821">
        <v>955560</v>
      </c>
      <c r="O821">
        <v>82748866</v>
      </c>
      <c r="P821">
        <v>21699914</v>
      </c>
      <c r="Q821">
        <v>0</v>
      </c>
      <c r="R821">
        <v>0</v>
      </c>
      <c r="S821">
        <v>12421364</v>
      </c>
      <c r="T821">
        <v>1669684</v>
      </c>
      <c r="U821">
        <v>0</v>
      </c>
      <c r="V821">
        <v>643536976</v>
      </c>
      <c r="W821">
        <v>1823920</v>
      </c>
      <c r="X821">
        <v>5604318</v>
      </c>
      <c r="Y821">
        <v>636108738</v>
      </c>
      <c r="Z821">
        <v>246019990</v>
      </c>
      <c r="AA821">
        <v>506827498</v>
      </c>
      <c r="AB821" s="3" t="str">
        <f t="shared" si="24"/>
        <v>3312</v>
      </c>
      <c r="AC821" s="4" t="str">
        <f t="shared" si="25"/>
        <v>Non-TIF</v>
      </c>
    </row>
    <row r="822" spans="1:29" x14ac:dyDescent="0.25">
      <c r="A822">
        <v>2024</v>
      </c>
      <c r="B822">
        <v>57</v>
      </c>
      <c r="C822" t="s">
        <v>44</v>
      </c>
      <c r="D822">
        <v>2024</v>
      </c>
      <c r="E822">
        <v>57</v>
      </c>
      <c r="F822">
        <v>3</v>
      </c>
      <c r="G822">
        <v>744</v>
      </c>
      <c r="H822">
        <v>573744</v>
      </c>
      <c r="I822" t="s">
        <v>26</v>
      </c>
      <c r="J822" t="s">
        <v>26</v>
      </c>
      <c r="K822" t="s">
        <v>211</v>
      </c>
      <c r="L822" t="s">
        <v>603</v>
      </c>
      <c r="M822">
        <v>264615</v>
      </c>
      <c r="N822">
        <v>0</v>
      </c>
      <c r="O822">
        <v>7712400</v>
      </c>
      <c r="P822">
        <v>3123191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32862892</v>
      </c>
      <c r="W822">
        <v>36000</v>
      </c>
      <c r="X822">
        <v>71500</v>
      </c>
      <c r="Y822">
        <v>32755392</v>
      </c>
      <c r="Z822">
        <v>0</v>
      </c>
      <c r="AA822">
        <v>21762686</v>
      </c>
      <c r="AB822" s="3" t="str">
        <f t="shared" si="24"/>
        <v>3744</v>
      </c>
      <c r="AC822" s="4" t="str">
        <f t="shared" si="25"/>
        <v>Non-TIF</v>
      </c>
    </row>
    <row r="823" spans="1:29" x14ac:dyDescent="0.25">
      <c r="A823">
        <v>2024</v>
      </c>
      <c r="B823">
        <v>57</v>
      </c>
      <c r="C823" t="s">
        <v>44</v>
      </c>
      <c r="D823">
        <v>2024</v>
      </c>
      <c r="E823">
        <v>57</v>
      </c>
      <c r="F823">
        <v>4</v>
      </c>
      <c r="G823" t="s">
        <v>1824</v>
      </c>
      <c r="H823">
        <v>574086</v>
      </c>
      <c r="I823" t="s">
        <v>26</v>
      </c>
      <c r="J823" t="s">
        <v>26</v>
      </c>
      <c r="K823" t="s">
        <v>685</v>
      </c>
      <c r="L823" t="s">
        <v>603</v>
      </c>
      <c r="M823">
        <v>116957</v>
      </c>
      <c r="N823">
        <v>0</v>
      </c>
      <c r="O823">
        <v>142719424</v>
      </c>
      <c r="P823">
        <v>8173564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708712525</v>
      </c>
      <c r="W823">
        <v>1120000</v>
      </c>
      <c r="X823">
        <v>4023500</v>
      </c>
      <c r="Y823">
        <v>703569025</v>
      </c>
      <c r="Z823">
        <v>0</v>
      </c>
      <c r="AA823">
        <v>557702580</v>
      </c>
      <c r="AB823" s="3" t="str">
        <f t="shared" si="24"/>
        <v>4086</v>
      </c>
      <c r="AC823" s="4" t="str">
        <f t="shared" si="25"/>
        <v>Non-TIF</v>
      </c>
    </row>
    <row r="824" spans="1:29" x14ac:dyDescent="0.25">
      <c r="A824">
        <v>2024</v>
      </c>
      <c r="B824">
        <v>57</v>
      </c>
      <c r="C824" t="s">
        <v>23</v>
      </c>
      <c r="D824">
        <v>2024</v>
      </c>
      <c r="E824">
        <v>57</v>
      </c>
      <c r="F824">
        <v>0</v>
      </c>
      <c r="G824" t="s">
        <v>1828</v>
      </c>
      <c r="H824" t="s">
        <v>667</v>
      </c>
      <c r="I824" t="s">
        <v>25</v>
      </c>
      <c r="J824" t="s">
        <v>26</v>
      </c>
      <c r="K824" t="s">
        <v>668</v>
      </c>
      <c r="L824" t="s">
        <v>603</v>
      </c>
      <c r="M824">
        <v>24185</v>
      </c>
      <c r="N824">
        <v>3712</v>
      </c>
      <c r="O824">
        <v>531251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2851654</v>
      </c>
      <c r="W824">
        <v>0</v>
      </c>
      <c r="X824">
        <v>0</v>
      </c>
      <c r="Y824">
        <v>2851654</v>
      </c>
      <c r="Z824">
        <v>0</v>
      </c>
      <c r="AA824">
        <v>2292506</v>
      </c>
      <c r="AB824" s="3" t="str">
        <f t="shared" si="24"/>
        <v>0099</v>
      </c>
      <c r="AC824" s="4" t="str">
        <f t="shared" si="25"/>
        <v>TIF</v>
      </c>
    </row>
    <row r="825" spans="1:29" x14ac:dyDescent="0.25">
      <c r="A825">
        <v>2024</v>
      </c>
      <c r="B825">
        <v>57</v>
      </c>
      <c r="C825" t="s">
        <v>23</v>
      </c>
      <c r="D825">
        <v>2024</v>
      </c>
      <c r="E825">
        <v>57</v>
      </c>
      <c r="F825">
        <v>1</v>
      </c>
      <c r="G825" t="s">
        <v>1829</v>
      </c>
      <c r="H825" t="s">
        <v>686</v>
      </c>
      <c r="I825" t="s">
        <v>25</v>
      </c>
      <c r="J825" t="s">
        <v>26</v>
      </c>
      <c r="K825" t="s">
        <v>687</v>
      </c>
      <c r="L825" t="s">
        <v>603</v>
      </c>
      <c r="M825">
        <v>56410</v>
      </c>
      <c r="N825">
        <v>61559</v>
      </c>
      <c r="O825">
        <v>333335938</v>
      </c>
      <c r="P825">
        <v>18527007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620873653</v>
      </c>
      <c r="W825">
        <v>8000</v>
      </c>
      <c r="X825">
        <v>13000</v>
      </c>
      <c r="Y825">
        <v>620852653</v>
      </c>
      <c r="Z825">
        <v>0</v>
      </c>
      <c r="AA825">
        <v>268892739</v>
      </c>
      <c r="AB825" s="3" t="str">
        <f t="shared" si="24"/>
        <v>1053</v>
      </c>
      <c r="AC825" s="4" t="str">
        <f t="shared" si="25"/>
        <v>TIF</v>
      </c>
    </row>
    <row r="826" spans="1:29" x14ac:dyDescent="0.25">
      <c r="A826">
        <v>2024</v>
      </c>
      <c r="B826">
        <v>57</v>
      </c>
      <c r="C826" t="s">
        <v>31</v>
      </c>
      <c r="D826">
        <v>2024</v>
      </c>
      <c r="E826">
        <v>57</v>
      </c>
      <c r="F826">
        <v>6</v>
      </c>
      <c r="G826" t="s">
        <v>1814</v>
      </c>
      <c r="H826">
        <v>526093</v>
      </c>
      <c r="I826" t="s">
        <v>26</v>
      </c>
      <c r="J826" t="s">
        <v>26</v>
      </c>
      <c r="K826" t="s">
        <v>586</v>
      </c>
      <c r="L826" t="s">
        <v>603</v>
      </c>
      <c r="M826">
        <v>1624000</v>
      </c>
      <c r="N826">
        <v>51200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84858</v>
      </c>
      <c r="U826">
        <v>0</v>
      </c>
      <c r="V826">
        <v>9625058</v>
      </c>
      <c r="W826">
        <v>4000</v>
      </c>
      <c r="X826">
        <v>58500</v>
      </c>
      <c r="Y826">
        <v>9562558</v>
      </c>
      <c r="Z826">
        <v>366278</v>
      </c>
      <c r="AA826">
        <v>7865000</v>
      </c>
      <c r="AB826" s="3" t="str">
        <f t="shared" si="24"/>
        <v>6093</v>
      </c>
      <c r="AC826" s="4" t="str">
        <f t="shared" si="25"/>
        <v>Non-TIF</v>
      </c>
    </row>
    <row r="827" spans="1:29" x14ac:dyDescent="0.25">
      <c r="A827">
        <v>2024</v>
      </c>
      <c r="B827">
        <v>57</v>
      </c>
      <c r="C827" t="s">
        <v>31</v>
      </c>
      <c r="D827">
        <v>2024</v>
      </c>
      <c r="E827">
        <v>57</v>
      </c>
      <c r="F827">
        <v>4</v>
      </c>
      <c r="G827">
        <v>446</v>
      </c>
      <c r="H827">
        <v>534446</v>
      </c>
      <c r="I827" t="s">
        <v>26</v>
      </c>
      <c r="J827" t="s">
        <v>26</v>
      </c>
      <c r="K827" t="s">
        <v>330</v>
      </c>
      <c r="L827" t="s">
        <v>603</v>
      </c>
      <c r="M827">
        <v>9199100</v>
      </c>
      <c r="N827">
        <v>1496900</v>
      </c>
      <c r="O827">
        <v>162800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15526900</v>
      </c>
      <c r="W827">
        <v>16000</v>
      </c>
      <c r="X827">
        <v>39000</v>
      </c>
      <c r="Y827">
        <v>15471900</v>
      </c>
      <c r="Z827">
        <v>927107</v>
      </c>
      <c r="AA827">
        <v>4668100</v>
      </c>
      <c r="AB827" s="3" t="str">
        <f t="shared" si="24"/>
        <v>4446</v>
      </c>
      <c r="AC827" s="4" t="str">
        <f t="shared" si="25"/>
        <v>Non-TIF</v>
      </c>
    </row>
    <row r="828" spans="1:29" x14ac:dyDescent="0.25">
      <c r="A828">
        <v>2024</v>
      </c>
      <c r="B828">
        <v>57</v>
      </c>
      <c r="C828" t="s">
        <v>31</v>
      </c>
      <c r="D828">
        <v>2024</v>
      </c>
      <c r="E828">
        <v>57</v>
      </c>
      <c r="F828">
        <v>0</v>
      </c>
      <c r="G828" t="s">
        <v>1828</v>
      </c>
      <c r="H828">
        <v>570099</v>
      </c>
      <c r="I828" t="s">
        <v>26</v>
      </c>
      <c r="J828" t="s">
        <v>26</v>
      </c>
      <c r="K828" t="s">
        <v>666</v>
      </c>
      <c r="L828" t="s">
        <v>603</v>
      </c>
      <c r="M828">
        <v>68017200</v>
      </c>
      <c r="N828">
        <v>6916900</v>
      </c>
      <c r="O828">
        <v>9920670</v>
      </c>
      <c r="P828">
        <v>377700</v>
      </c>
      <c r="Q828">
        <v>0</v>
      </c>
      <c r="R828">
        <v>0</v>
      </c>
      <c r="S828">
        <v>1977734</v>
      </c>
      <c r="T828">
        <v>1474</v>
      </c>
      <c r="U828">
        <v>0</v>
      </c>
      <c r="V828">
        <v>491213408</v>
      </c>
      <c r="W828">
        <v>640000</v>
      </c>
      <c r="X828">
        <v>2723500</v>
      </c>
      <c r="Y828">
        <v>487849908</v>
      </c>
      <c r="Z828">
        <v>30493535</v>
      </c>
      <c r="AA828">
        <v>404001730</v>
      </c>
      <c r="AB828" s="3" t="str">
        <f t="shared" si="24"/>
        <v>0099</v>
      </c>
      <c r="AC828" s="4" t="str">
        <f t="shared" si="25"/>
        <v>Non-TIF</v>
      </c>
    </row>
    <row r="829" spans="1:29" x14ac:dyDescent="0.25">
      <c r="A829">
        <v>2024</v>
      </c>
      <c r="B829">
        <v>57</v>
      </c>
      <c r="C829" t="s">
        <v>31</v>
      </c>
      <c r="D829">
        <v>2024</v>
      </c>
      <c r="E829">
        <v>57</v>
      </c>
      <c r="F829">
        <v>1</v>
      </c>
      <c r="G829" t="s">
        <v>1829</v>
      </c>
      <c r="H829">
        <v>571053</v>
      </c>
      <c r="I829" t="s">
        <v>26</v>
      </c>
      <c r="J829" t="s">
        <v>26</v>
      </c>
      <c r="K829" t="s">
        <v>612</v>
      </c>
      <c r="L829" t="s">
        <v>603</v>
      </c>
      <c r="M829">
        <v>61857700</v>
      </c>
      <c r="N829">
        <v>4263200</v>
      </c>
      <c r="O829">
        <v>952548290</v>
      </c>
      <c r="P829">
        <v>47708900</v>
      </c>
      <c r="Q829">
        <v>0</v>
      </c>
      <c r="R829">
        <v>0</v>
      </c>
      <c r="S829">
        <v>29883919</v>
      </c>
      <c r="T829">
        <v>55672</v>
      </c>
      <c r="U829">
        <v>0</v>
      </c>
      <c r="V829">
        <v>9687650615</v>
      </c>
      <c r="W829">
        <v>14383115</v>
      </c>
      <c r="X829">
        <v>55009500</v>
      </c>
      <c r="Y829">
        <v>9618258000</v>
      </c>
      <c r="Z829">
        <v>1674062160</v>
      </c>
      <c r="AA829">
        <v>8591332934</v>
      </c>
      <c r="AB829" s="3" t="str">
        <f t="shared" si="24"/>
        <v>1053</v>
      </c>
      <c r="AC829" s="4" t="str">
        <f t="shared" si="25"/>
        <v>Non-TIF</v>
      </c>
    </row>
    <row r="830" spans="1:29" x14ac:dyDescent="0.25">
      <c r="A830">
        <v>2024</v>
      </c>
      <c r="B830">
        <v>59</v>
      </c>
      <c r="C830" t="s">
        <v>31</v>
      </c>
      <c r="D830">
        <v>2024</v>
      </c>
      <c r="E830">
        <v>59</v>
      </c>
      <c r="F830">
        <v>6</v>
      </c>
      <c r="G830">
        <v>854</v>
      </c>
      <c r="H830">
        <v>936854</v>
      </c>
      <c r="I830" t="s">
        <v>26</v>
      </c>
      <c r="J830" t="s">
        <v>26</v>
      </c>
      <c r="K830" t="s">
        <v>503</v>
      </c>
      <c r="L830" t="s">
        <v>650</v>
      </c>
      <c r="M830">
        <v>112290</v>
      </c>
      <c r="N830">
        <v>22593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339671</v>
      </c>
      <c r="W830">
        <v>0</v>
      </c>
      <c r="X830">
        <v>0</v>
      </c>
      <c r="Y830">
        <v>339671</v>
      </c>
      <c r="Z830">
        <v>19966</v>
      </c>
      <c r="AA830">
        <v>204788</v>
      </c>
      <c r="AB830" s="3" t="str">
        <f t="shared" si="24"/>
        <v>6854</v>
      </c>
      <c r="AC830" s="4" t="str">
        <f t="shared" si="25"/>
        <v>Non-TIF</v>
      </c>
    </row>
    <row r="831" spans="1:29" x14ac:dyDescent="0.25">
      <c r="A831">
        <v>2024</v>
      </c>
      <c r="B831">
        <v>60</v>
      </c>
      <c r="C831" t="s">
        <v>44</v>
      </c>
      <c r="D831">
        <v>2024</v>
      </c>
      <c r="E831">
        <v>60</v>
      </c>
      <c r="F831">
        <v>6</v>
      </c>
      <c r="G831">
        <v>983</v>
      </c>
      <c r="H831">
        <v>606983</v>
      </c>
      <c r="I831" t="s">
        <v>26</v>
      </c>
      <c r="J831" t="s">
        <v>26</v>
      </c>
      <c r="K831" t="s">
        <v>691</v>
      </c>
      <c r="L831" t="s">
        <v>652</v>
      </c>
      <c r="M831">
        <v>0</v>
      </c>
      <c r="N831">
        <v>0</v>
      </c>
      <c r="O831">
        <v>61934946</v>
      </c>
      <c r="P831">
        <v>4247680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81803417</v>
      </c>
      <c r="W831">
        <v>16000</v>
      </c>
      <c r="X831">
        <v>45500</v>
      </c>
      <c r="Y831">
        <v>81741917</v>
      </c>
      <c r="Z831">
        <v>0</v>
      </c>
      <c r="AA831">
        <v>15620791</v>
      </c>
      <c r="AB831" s="3" t="str">
        <f t="shared" si="24"/>
        <v>6983</v>
      </c>
      <c r="AC831" s="4" t="str">
        <f t="shared" si="25"/>
        <v>Non-TIF</v>
      </c>
    </row>
    <row r="832" spans="1:29" x14ac:dyDescent="0.25">
      <c r="A832">
        <v>2024</v>
      </c>
      <c r="B832">
        <v>60</v>
      </c>
      <c r="C832" t="s">
        <v>23</v>
      </c>
      <c r="D832">
        <v>2024</v>
      </c>
      <c r="E832">
        <v>60</v>
      </c>
      <c r="F832">
        <v>2</v>
      </c>
      <c r="G832">
        <v>457</v>
      </c>
      <c r="H832" t="s">
        <v>846</v>
      </c>
      <c r="I832" t="s">
        <v>25</v>
      </c>
      <c r="J832" t="s">
        <v>26</v>
      </c>
      <c r="K832" t="s">
        <v>847</v>
      </c>
      <c r="L832" t="s">
        <v>652</v>
      </c>
      <c r="M832">
        <v>0</v>
      </c>
      <c r="N832">
        <v>0</v>
      </c>
      <c r="O832">
        <v>2628904</v>
      </c>
      <c r="P832">
        <v>6105047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8733951</v>
      </c>
      <c r="W832">
        <v>0</v>
      </c>
      <c r="X832">
        <v>0</v>
      </c>
      <c r="Y832">
        <v>8733951</v>
      </c>
      <c r="Z832">
        <v>0</v>
      </c>
      <c r="AA832">
        <v>0</v>
      </c>
      <c r="AB832" s="3" t="str">
        <f t="shared" si="24"/>
        <v>2457</v>
      </c>
      <c r="AC832" s="4" t="str">
        <f t="shared" si="25"/>
        <v>TIF</v>
      </c>
    </row>
    <row r="833" spans="1:29" x14ac:dyDescent="0.25">
      <c r="A833">
        <v>2024</v>
      </c>
      <c r="B833">
        <v>60</v>
      </c>
      <c r="C833" t="s">
        <v>31</v>
      </c>
      <c r="D833">
        <v>2024</v>
      </c>
      <c r="E833">
        <v>60</v>
      </c>
      <c r="F833">
        <v>2</v>
      </c>
      <c r="G833">
        <v>457</v>
      </c>
      <c r="H833">
        <v>602457</v>
      </c>
      <c r="I833" t="s">
        <v>26</v>
      </c>
      <c r="J833" t="s">
        <v>26</v>
      </c>
      <c r="K833" t="s">
        <v>690</v>
      </c>
      <c r="L833" t="s">
        <v>652</v>
      </c>
      <c r="M833">
        <v>233441517</v>
      </c>
      <c r="N833">
        <v>25997340</v>
      </c>
      <c r="O833">
        <v>22028506</v>
      </c>
      <c r="P833">
        <v>979050</v>
      </c>
      <c r="Q833">
        <v>0</v>
      </c>
      <c r="R833">
        <v>0</v>
      </c>
      <c r="S833">
        <v>0</v>
      </c>
      <c r="T833">
        <v>2139835</v>
      </c>
      <c r="U833">
        <v>0</v>
      </c>
      <c r="V833">
        <v>446486095</v>
      </c>
      <c r="W833">
        <v>436000</v>
      </c>
      <c r="X833">
        <v>1248000</v>
      </c>
      <c r="Y833">
        <v>444802095</v>
      </c>
      <c r="Z833">
        <v>18693456</v>
      </c>
      <c r="AA833">
        <v>161899847</v>
      </c>
      <c r="AB833" s="3" t="str">
        <f t="shared" si="24"/>
        <v>2457</v>
      </c>
      <c r="AC833" s="4" t="str">
        <f t="shared" si="25"/>
        <v>Non-TIF</v>
      </c>
    </row>
    <row r="834" spans="1:29" x14ac:dyDescent="0.25">
      <c r="A834">
        <v>2024</v>
      </c>
      <c r="B834">
        <v>60</v>
      </c>
      <c r="C834" t="s">
        <v>31</v>
      </c>
      <c r="D834">
        <v>2024</v>
      </c>
      <c r="E834">
        <v>60</v>
      </c>
      <c r="F834">
        <v>5</v>
      </c>
      <c r="G834">
        <v>949</v>
      </c>
      <c r="H834">
        <v>715949</v>
      </c>
      <c r="I834" t="s">
        <v>26</v>
      </c>
      <c r="J834" t="s">
        <v>26</v>
      </c>
      <c r="K834" t="s">
        <v>728</v>
      </c>
      <c r="L834" t="s">
        <v>652</v>
      </c>
      <c r="M834">
        <v>10078640</v>
      </c>
      <c r="N834">
        <v>1265180</v>
      </c>
      <c r="O834">
        <v>57870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14454820</v>
      </c>
      <c r="W834">
        <v>0</v>
      </c>
      <c r="X834">
        <v>19500</v>
      </c>
      <c r="Y834">
        <v>14435320</v>
      </c>
      <c r="Z834">
        <v>470472</v>
      </c>
      <c r="AA834">
        <v>3053130</v>
      </c>
      <c r="AB834" s="3" t="str">
        <f t="shared" si="24"/>
        <v>5949</v>
      </c>
      <c r="AC834" s="4" t="str">
        <f t="shared" si="25"/>
        <v>Non-TIF</v>
      </c>
    </row>
    <row r="835" spans="1:29" x14ac:dyDescent="0.25">
      <c r="A835">
        <v>2024</v>
      </c>
      <c r="B835">
        <v>60</v>
      </c>
      <c r="C835" t="s">
        <v>31</v>
      </c>
      <c r="D835">
        <v>2024</v>
      </c>
      <c r="E835">
        <v>60</v>
      </c>
      <c r="F835">
        <v>5</v>
      </c>
      <c r="G835">
        <v>607</v>
      </c>
      <c r="H835">
        <v>845607</v>
      </c>
      <c r="I835" t="s">
        <v>26</v>
      </c>
      <c r="J835" t="s">
        <v>26</v>
      </c>
      <c r="K835" t="s">
        <v>655</v>
      </c>
      <c r="L835" t="s">
        <v>652</v>
      </c>
      <c r="M835">
        <v>7119790</v>
      </c>
      <c r="N835">
        <v>2368160</v>
      </c>
      <c r="O835">
        <v>750050</v>
      </c>
      <c r="P835">
        <v>0</v>
      </c>
      <c r="Q835">
        <v>0</v>
      </c>
      <c r="R835">
        <v>0</v>
      </c>
      <c r="S835">
        <v>0</v>
      </c>
      <c r="T835">
        <v>2185740</v>
      </c>
      <c r="U835">
        <v>0</v>
      </c>
      <c r="V835">
        <v>16895920</v>
      </c>
      <c r="W835">
        <v>4000</v>
      </c>
      <c r="X835">
        <v>6500</v>
      </c>
      <c r="Y835">
        <v>16885420</v>
      </c>
      <c r="Z835">
        <v>593687</v>
      </c>
      <c r="AA835">
        <v>4472180</v>
      </c>
      <c r="AB835" s="3" t="str">
        <f t="shared" ref="AB835:AB898" si="26">CONCATENATE(F835,TEXT(G835,"000"))</f>
        <v>5607</v>
      </c>
      <c r="AC835" s="4" t="str">
        <f t="shared" ref="AC835:AC898" si="27">IF(C835="I","TIF","Non-TIF")</f>
        <v>Non-TIF</v>
      </c>
    </row>
    <row r="836" spans="1:29" x14ac:dyDescent="0.25">
      <c r="A836">
        <v>2024</v>
      </c>
      <c r="B836">
        <v>61</v>
      </c>
      <c r="C836" t="s">
        <v>44</v>
      </c>
      <c r="D836">
        <v>2024</v>
      </c>
      <c r="E836">
        <v>61</v>
      </c>
      <c r="F836">
        <v>4</v>
      </c>
      <c r="G836">
        <v>978</v>
      </c>
      <c r="H836" t="s">
        <v>1761</v>
      </c>
      <c r="I836" t="s">
        <v>26</v>
      </c>
      <c r="J836" t="s">
        <v>26</v>
      </c>
      <c r="K836" t="s">
        <v>79</v>
      </c>
      <c r="L836" t="s">
        <v>656</v>
      </c>
      <c r="M836">
        <v>0</v>
      </c>
      <c r="N836">
        <v>0</v>
      </c>
      <c r="O836">
        <v>0</v>
      </c>
      <c r="P836">
        <v>13200300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13200300</v>
      </c>
      <c r="W836">
        <v>0</v>
      </c>
      <c r="X836">
        <v>0</v>
      </c>
      <c r="Y836">
        <v>13200300</v>
      </c>
      <c r="Z836">
        <v>0</v>
      </c>
      <c r="AA836">
        <v>0</v>
      </c>
      <c r="AB836" s="3" t="str">
        <f t="shared" si="26"/>
        <v>4978</v>
      </c>
      <c r="AC836" s="4" t="str">
        <f t="shared" si="27"/>
        <v>Non-TIF</v>
      </c>
    </row>
    <row r="837" spans="1:29" x14ac:dyDescent="0.25">
      <c r="A837">
        <v>2024</v>
      </c>
      <c r="B837">
        <v>61</v>
      </c>
      <c r="C837" t="s">
        <v>23</v>
      </c>
      <c r="D837">
        <v>2024</v>
      </c>
      <c r="E837">
        <v>61</v>
      </c>
      <c r="F837">
        <v>4</v>
      </c>
      <c r="G837">
        <v>978</v>
      </c>
      <c r="H837" t="s">
        <v>80</v>
      </c>
      <c r="I837" t="s">
        <v>25</v>
      </c>
      <c r="J837" t="s">
        <v>26</v>
      </c>
      <c r="K837" t="s">
        <v>81</v>
      </c>
      <c r="L837" t="s">
        <v>656</v>
      </c>
      <c r="M837">
        <v>0</v>
      </c>
      <c r="N837">
        <v>0</v>
      </c>
      <c r="O837">
        <v>0</v>
      </c>
      <c r="P837">
        <v>25053200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25053200</v>
      </c>
      <c r="W837">
        <v>0</v>
      </c>
      <c r="X837">
        <v>0</v>
      </c>
      <c r="Y837">
        <v>25053200</v>
      </c>
      <c r="Z837">
        <v>0</v>
      </c>
      <c r="AA837">
        <v>0</v>
      </c>
      <c r="AB837" s="3" t="str">
        <f t="shared" si="26"/>
        <v>4978</v>
      </c>
      <c r="AC837" s="4" t="str">
        <f t="shared" si="27"/>
        <v>TIF</v>
      </c>
    </row>
    <row r="838" spans="1:29" x14ac:dyDescent="0.25">
      <c r="A838">
        <v>2024</v>
      </c>
      <c r="B838">
        <v>61</v>
      </c>
      <c r="C838" t="s">
        <v>31</v>
      </c>
      <c r="D838">
        <v>2024</v>
      </c>
      <c r="E838">
        <v>61</v>
      </c>
      <c r="F838">
        <v>0</v>
      </c>
      <c r="G838" t="s">
        <v>1813</v>
      </c>
      <c r="H838">
        <v>250027</v>
      </c>
      <c r="I838" t="s">
        <v>26</v>
      </c>
      <c r="J838" t="s">
        <v>26</v>
      </c>
      <c r="K838" t="s">
        <v>323</v>
      </c>
      <c r="L838" t="s">
        <v>656</v>
      </c>
      <c r="M838">
        <v>6638900</v>
      </c>
      <c r="N838">
        <v>294300</v>
      </c>
      <c r="O838">
        <v>429400</v>
      </c>
      <c r="P838">
        <v>0</v>
      </c>
      <c r="Q838">
        <v>0</v>
      </c>
      <c r="R838">
        <v>0</v>
      </c>
      <c r="S838">
        <v>268500</v>
      </c>
      <c r="T838">
        <v>208805</v>
      </c>
      <c r="U838">
        <v>0</v>
      </c>
      <c r="V838">
        <v>28539305</v>
      </c>
      <c r="W838">
        <v>4000</v>
      </c>
      <c r="X838">
        <v>39000</v>
      </c>
      <c r="Y838">
        <v>28496305</v>
      </c>
      <c r="Z838">
        <v>5506858</v>
      </c>
      <c r="AA838">
        <v>20699400</v>
      </c>
      <c r="AB838" s="3" t="str">
        <f t="shared" si="26"/>
        <v>0027</v>
      </c>
      <c r="AC838" s="4" t="str">
        <f t="shared" si="27"/>
        <v>Non-TIF</v>
      </c>
    </row>
    <row r="839" spans="1:29" x14ac:dyDescent="0.25">
      <c r="A839">
        <v>2024</v>
      </c>
      <c r="B839">
        <v>61</v>
      </c>
      <c r="C839" t="s">
        <v>31</v>
      </c>
      <c r="D839">
        <v>2024</v>
      </c>
      <c r="E839">
        <v>61</v>
      </c>
      <c r="F839">
        <v>3</v>
      </c>
      <c r="G839">
        <v>119</v>
      </c>
      <c r="H839">
        <v>613119</v>
      </c>
      <c r="I839" t="s">
        <v>26</v>
      </c>
      <c r="J839" t="s">
        <v>26</v>
      </c>
      <c r="K839" t="s">
        <v>235</v>
      </c>
      <c r="L839" t="s">
        <v>656</v>
      </c>
      <c r="M839">
        <v>39752400</v>
      </c>
      <c r="N839">
        <v>3078700</v>
      </c>
      <c r="O839">
        <v>6059344</v>
      </c>
      <c r="P839">
        <v>383500</v>
      </c>
      <c r="Q839">
        <v>0</v>
      </c>
      <c r="R839">
        <v>0</v>
      </c>
      <c r="S839">
        <v>0</v>
      </c>
      <c r="T839">
        <v>4227354</v>
      </c>
      <c r="U839">
        <v>0</v>
      </c>
      <c r="V839">
        <v>293160954</v>
      </c>
      <c r="W839">
        <v>456000</v>
      </c>
      <c r="X839">
        <v>526500</v>
      </c>
      <c r="Y839">
        <v>292178454</v>
      </c>
      <c r="Z839">
        <v>11462174</v>
      </c>
      <c r="AA839">
        <v>239659656</v>
      </c>
      <c r="AB839" s="3" t="str">
        <f t="shared" si="26"/>
        <v>3119</v>
      </c>
      <c r="AC839" s="4" t="str">
        <f t="shared" si="27"/>
        <v>Non-TIF</v>
      </c>
    </row>
    <row r="840" spans="1:29" x14ac:dyDescent="0.25">
      <c r="A840">
        <v>2024</v>
      </c>
      <c r="B840">
        <v>62</v>
      </c>
      <c r="C840" t="s">
        <v>44</v>
      </c>
      <c r="D840">
        <v>2024</v>
      </c>
      <c r="E840">
        <v>62</v>
      </c>
      <c r="F840">
        <v>3</v>
      </c>
      <c r="G840">
        <v>906</v>
      </c>
      <c r="H840">
        <v>503906</v>
      </c>
      <c r="I840" t="s">
        <v>26</v>
      </c>
      <c r="J840" t="s">
        <v>26</v>
      </c>
      <c r="K840" t="s">
        <v>537</v>
      </c>
      <c r="L840" t="s">
        <v>657</v>
      </c>
      <c r="M840">
        <v>280510</v>
      </c>
      <c r="N840">
        <v>107778</v>
      </c>
      <c r="O840">
        <v>0</v>
      </c>
      <c r="P840">
        <v>3767768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4261340</v>
      </c>
      <c r="W840">
        <v>0</v>
      </c>
      <c r="X840">
        <v>0</v>
      </c>
      <c r="Y840">
        <v>4261340</v>
      </c>
      <c r="Z840">
        <v>0</v>
      </c>
      <c r="AA840">
        <v>105284</v>
      </c>
      <c r="AB840" s="3" t="str">
        <f t="shared" si="26"/>
        <v>3906</v>
      </c>
      <c r="AC840" s="4" t="str">
        <f t="shared" si="27"/>
        <v>Non-TIF</v>
      </c>
    </row>
    <row r="841" spans="1:29" x14ac:dyDescent="0.25">
      <c r="A841">
        <v>2024</v>
      </c>
      <c r="B841">
        <v>62</v>
      </c>
      <c r="C841" t="s">
        <v>23</v>
      </c>
      <c r="D841">
        <v>2024</v>
      </c>
      <c r="E841">
        <v>62</v>
      </c>
      <c r="F841">
        <v>4</v>
      </c>
      <c r="G841">
        <v>776</v>
      </c>
      <c r="H841" t="s">
        <v>891</v>
      </c>
      <c r="I841" t="s">
        <v>25</v>
      </c>
      <c r="J841" t="s">
        <v>26</v>
      </c>
      <c r="K841" t="s">
        <v>892</v>
      </c>
      <c r="L841" t="s">
        <v>657</v>
      </c>
      <c r="M841">
        <v>0</v>
      </c>
      <c r="N841">
        <v>0</v>
      </c>
      <c r="O841">
        <v>0</v>
      </c>
      <c r="P841">
        <v>72795266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72795266</v>
      </c>
      <c r="W841">
        <v>0</v>
      </c>
      <c r="X841">
        <v>0</v>
      </c>
      <c r="Y841">
        <v>72795266</v>
      </c>
      <c r="Z841">
        <v>0</v>
      </c>
      <c r="AA841">
        <v>0</v>
      </c>
      <c r="AB841" s="3" t="str">
        <f t="shared" si="26"/>
        <v>4776</v>
      </c>
      <c r="AC841" s="4" t="str">
        <f t="shared" si="27"/>
        <v>TIF</v>
      </c>
    </row>
    <row r="842" spans="1:29" x14ac:dyDescent="0.25">
      <c r="A842">
        <v>2024</v>
      </c>
      <c r="B842">
        <v>62</v>
      </c>
      <c r="C842" t="s">
        <v>31</v>
      </c>
      <c r="D842">
        <v>2024</v>
      </c>
      <c r="E842">
        <v>62</v>
      </c>
      <c r="F842">
        <v>5</v>
      </c>
      <c r="G842" t="s">
        <v>1830</v>
      </c>
      <c r="H842">
        <v>625013</v>
      </c>
      <c r="I842" t="s">
        <v>26</v>
      </c>
      <c r="J842" t="s">
        <v>26</v>
      </c>
      <c r="K842" t="s">
        <v>658</v>
      </c>
      <c r="L842" t="s">
        <v>657</v>
      </c>
      <c r="M842">
        <v>158669200</v>
      </c>
      <c r="N842">
        <v>14124840</v>
      </c>
      <c r="O842">
        <v>16596161</v>
      </c>
      <c r="P842">
        <v>9440550</v>
      </c>
      <c r="Q842">
        <v>0</v>
      </c>
      <c r="R842">
        <v>0</v>
      </c>
      <c r="S842">
        <v>15588380</v>
      </c>
      <c r="T842">
        <v>34980518</v>
      </c>
      <c r="U842">
        <v>0</v>
      </c>
      <c r="V842">
        <v>585829428</v>
      </c>
      <c r="W842">
        <v>624000</v>
      </c>
      <c r="X842">
        <v>1114750</v>
      </c>
      <c r="Y842">
        <v>584090678</v>
      </c>
      <c r="Z842">
        <v>117324159</v>
      </c>
      <c r="AA842">
        <v>336429779</v>
      </c>
      <c r="AB842" s="3" t="str">
        <f t="shared" si="26"/>
        <v>5013</v>
      </c>
      <c r="AC842" s="4" t="str">
        <f t="shared" si="27"/>
        <v>Non-TIF</v>
      </c>
    </row>
    <row r="843" spans="1:29" x14ac:dyDescent="0.25">
      <c r="A843">
        <v>2024</v>
      </c>
      <c r="B843">
        <v>64</v>
      </c>
      <c r="C843" t="s">
        <v>44</v>
      </c>
      <c r="D843">
        <v>2024</v>
      </c>
      <c r="E843">
        <v>64</v>
      </c>
      <c r="F843">
        <v>6</v>
      </c>
      <c r="G843">
        <v>985</v>
      </c>
      <c r="H843">
        <v>646985</v>
      </c>
      <c r="I843" t="s">
        <v>26</v>
      </c>
      <c r="J843" t="s">
        <v>26</v>
      </c>
      <c r="K843" t="s">
        <v>751</v>
      </c>
      <c r="L843" t="s">
        <v>663</v>
      </c>
      <c r="M843">
        <v>0</v>
      </c>
      <c r="N843">
        <v>0</v>
      </c>
      <c r="O843">
        <v>6479665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27097070</v>
      </c>
      <c r="W843">
        <v>0</v>
      </c>
      <c r="X843">
        <v>287784</v>
      </c>
      <c r="Y843">
        <v>26809286</v>
      </c>
      <c r="Z843">
        <v>0</v>
      </c>
      <c r="AA843">
        <v>20617405</v>
      </c>
      <c r="AB843" s="3" t="str">
        <f t="shared" si="26"/>
        <v>6985</v>
      </c>
      <c r="AC843" s="4" t="str">
        <f t="shared" si="27"/>
        <v>Non-TIF</v>
      </c>
    </row>
    <row r="844" spans="1:29" x14ac:dyDescent="0.25">
      <c r="A844">
        <v>2024</v>
      </c>
      <c r="B844">
        <v>64</v>
      </c>
      <c r="C844" t="s">
        <v>23</v>
      </c>
      <c r="D844">
        <v>2024</v>
      </c>
      <c r="E844">
        <v>64</v>
      </c>
      <c r="F844">
        <v>6</v>
      </c>
      <c r="G844">
        <v>985</v>
      </c>
      <c r="H844" t="s">
        <v>721</v>
      </c>
      <c r="I844" t="s">
        <v>25</v>
      </c>
      <c r="J844" t="s">
        <v>26</v>
      </c>
      <c r="K844" t="s">
        <v>722</v>
      </c>
      <c r="L844" t="s">
        <v>663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3" t="str">
        <f t="shared" si="26"/>
        <v>6985</v>
      </c>
      <c r="AC844" s="4" t="str">
        <f t="shared" si="27"/>
        <v>TIF</v>
      </c>
    </row>
    <row r="845" spans="1:29" x14ac:dyDescent="0.25">
      <c r="A845">
        <v>2024</v>
      </c>
      <c r="B845">
        <v>64</v>
      </c>
      <c r="C845" t="s">
        <v>31</v>
      </c>
      <c r="D845">
        <v>2024</v>
      </c>
      <c r="E845">
        <v>64</v>
      </c>
      <c r="F845">
        <v>0</v>
      </c>
      <c r="G845">
        <v>513</v>
      </c>
      <c r="H845">
        <v>500513</v>
      </c>
      <c r="I845" t="s">
        <v>26</v>
      </c>
      <c r="J845" t="s">
        <v>26</v>
      </c>
      <c r="K845" t="s">
        <v>529</v>
      </c>
      <c r="L845" t="s">
        <v>663</v>
      </c>
      <c r="M845">
        <v>9102130</v>
      </c>
      <c r="N845">
        <v>298180</v>
      </c>
      <c r="O845">
        <v>412300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23670730</v>
      </c>
      <c r="W845">
        <v>0</v>
      </c>
      <c r="X845">
        <v>109632</v>
      </c>
      <c r="Y845">
        <v>23561098</v>
      </c>
      <c r="Z845">
        <v>1278608</v>
      </c>
      <c r="AA845">
        <v>13858120</v>
      </c>
      <c r="AB845" s="3" t="str">
        <f t="shared" si="26"/>
        <v>0513</v>
      </c>
      <c r="AC845" s="4" t="str">
        <f t="shared" si="27"/>
        <v>Non-TIF</v>
      </c>
    </row>
    <row r="846" spans="1:29" x14ac:dyDescent="0.25">
      <c r="A846">
        <v>2024</v>
      </c>
      <c r="B846">
        <v>64</v>
      </c>
      <c r="C846" t="s">
        <v>31</v>
      </c>
      <c r="D846">
        <v>2024</v>
      </c>
      <c r="E846">
        <v>64</v>
      </c>
      <c r="F846">
        <v>1</v>
      </c>
      <c r="G846">
        <v>350</v>
      </c>
      <c r="H846">
        <v>851350</v>
      </c>
      <c r="I846" t="s">
        <v>26</v>
      </c>
      <c r="J846" t="s">
        <v>26</v>
      </c>
      <c r="K846" t="s">
        <v>532</v>
      </c>
      <c r="L846" t="s">
        <v>663</v>
      </c>
      <c r="M846">
        <v>1140880</v>
      </c>
      <c r="N846">
        <v>71580</v>
      </c>
      <c r="O846">
        <v>122870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3347750</v>
      </c>
      <c r="W846">
        <v>0</v>
      </c>
      <c r="X846">
        <v>27408</v>
      </c>
      <c r="Y846">
        <v>3320342</v>
      </c>
      <c r="Z846">
        <v>190685</v>
      </c>
      <c r="AA846">
        <v>2012420</v>
      </c>
      <c r="AB846" s="3" t="str">
        <f t="shared" si="26"/>
        <v>1350</v>
      </c>
      <c r="AC846" s="4" t="str">
        <f t="shared" si="27"/>
        <v>Non-TIF</v>
      </c>
    </row>
    <row r="847" spans="1:29" x14ac:dyDescent="0.25">
      <c r="A847">
        <v>2024</v>
      </c>
      <c r="B847">
        <v>65</v>
      </c>
      <c r="C847" t="s">
        <v>23</v>
      </c>
      <c r="D847">
        <v>2024</v>
      </c>
      <c r="E847">
        <v>65</v>
      </c>
      <c r="F847">
        <v>2</v>
      </c>
      <c r="G847">
        <v>511</v>
      </c>
      <c r="H847" t="s">
        <v>895</v>
      </c>
      <c r="I847" t="s">
        <v>25</v>
      </c>
      <c r="J847" t="s">
        <v>26</v>
      </c>
      <c r="K847" t="s">
        <v>896</v>
      </c>
      <c r="L847" t="s">
        <v>699</v>
      </c>
      <c r="M847">
        <v>2740759</v>
      </c>
      <c r="N847">
        <v>21075</v>
      </c>
      <c r="O847">
        <v>7757347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42391123</v>
      </c>
      <c r="W847">
        <v>0</v>
      </c>
      <c r="X847">
        <v>0</v>
      </c>
      <c r="Y847">
        <v>42391123</v>
      </c>
      <c r="Z847">
        <v>0</v>
      </c>
      <c r="AA847">
        <v>31871942</v>
      </c>
      <c r="AB847" s="3" t="str">
        <f t="shared" si="26"/>
        <v>2511</v>
      </c>
      <c r="AC847" s="4" t="str">
        <f t="shared" si="27"/>
        <v>TIF</v>
      </c>
    </row>
    <row r="848" spans="1:29" x14ac:dyDescent="0.25">
      <c r="A848">
        <v>2024</v>
      </c>
      <c r="B848">
        <v>61</v>
      </c>
      <c r="C848" t="s">
        <v>31</v>
      </c>
      <c r="D848">
        <v>2024</v>
      </c>
      <c r="E848">
        <v>61</v>
      </c>
      <c r="F848">
        <v>7</v>
      </c>
      <c r="G848" t="s">
        <v>1825</v>
      </c>
      <c r="H848">
        <v>617056</v>
      </c>
      <c r="I848" t="s">
        <v>26</v>
      </c>
      <c r="J848" t="s">
        <v>26</v>
      </c>
      <c r="K848" t="s">
        <v>743</v>
      </c>
      <c r="L848" t="s">
        <v>656</v>
      </c>
      <c r="M848">
        <v>163958900</v>
      </c>
      <c r="N848">
        <v>16510800</v>
      </c>
      <c r="O848">
        <v>35401902</v>
      </c>
      <c r="P848">
        <v>272400</v>
      </c>
      <c r="Q848">
        <v>0</v>
      </c>
      <c r="R848">
        <v>0</v>
      </c>
      <c r="S848">
        <v>0</v>
      </c>
      <c r="T848">
        <v>13410052</v>
      </c>
      <c r="U848">
        <v>0</v>
      </c>
      <c r="V848">
        <v>1190574634</v>
      </c>
      <c r="W848">
        <v>1632000</v>
      </c>
      <c r="X848">
        <v>2249000</v>
      </c>
      <c r="Y848">
        <v>1186693634</v>
      </c>
      <c r="Z848">
        <v>99729392</v>
      </c>
      <c r="AA848">
        <v>961020580</v>
      </c>
      <c r="AB848" s="3" t="str">
        <f t="shared" si="26"/>
        <v>7056</v>
      </c>
      <c r="AC848" s="4" t="str">
        <f t="shared" si="27"/>
        <v>Non-TIF</v>
      </c>
    </row>
    <row r="849" spans="1:29" x14ac:dyDescent="0.25">
      <c r="A849">
        <v>2024</v>
      </c>
      <c r="B849">
        <v>61</v>
      </c>
      <c r="C849" t="s">
        <v>31</v>
      </c>
      <c r="D849">
        <v>2024</v>
      </c>
      <c r="E849">
        <v>61</v>
      </c>
      <c r="F849">
        <v>4</v>
      </c>
      <c r="G849">
        <v>122</v>
      </c>
      <c r="H849">
        <v>914122</v>
      </c>
      <c r="I849" t="s">
        <v>26</v>
      </c>
      <c r="J849" t="s">
        <v>26</v>
      </c>
      <c r="K849" t="s">
        <v>715</v>
      </c>
      <c r="L849" t="s">
        <v>656</v>
      </c>
      <c r="M849">
        <v>11996200</v>
      </c>
      <c r="N849">
        <v>902600</v>
      </c>
      <c r="O849">
        <v>1664500</v>
      </c>
      <c r="P849">
        <v>0</v>
      </c>
      <c r="Q849">
        <v>0</v>
      </c>
      <c r="R849">
        <v>0</v>
      </c>
      <c r="S849">
        <v>0</v>
      </c>
      <c r="T849">
        <v>329009</v>
      </c>
      <c r="U849">
        <v>0</v>
      </c>
      <c r="V849">
        <v>135326409</v>
      </c>
      <c r="W849">
        <v>100000</v>
      </c>
      <c r="X849">
        <v>165750</v>
      </c>
      <c r="Y849">
        <v>135060659</v>
      </c>
      <c r="Z849">
        <v>2098379</v>
      </c>
      <c r="AA849">
        <v>120434100</v>
      </c>
      <c r="AB849" s="3" t="str">
        <f t="shared" si="26"/>
        <v>4122</v>
      </c>
      <c r="AC849" s="4" t="str">
        <f t="shared" si="27"/>
        <v>Non-TIF</v>
      </c>
    </row>
    <row r="850" spans="1:29" x14ac:dyDescent="0.25">
      <c r="A850">
        <v>2024</v>
      </c>
      <c r="B850">
        <v>62</v>
      </c>
      <c r="C850" t="s">
        <v>31</v>
      </c>
      <c r="D850">
        <v>2024</v>
      </c>
      <c r="E850">
        <v>62</v>
      </c>
      <c r="F850">
        <v>4</v>
      </c>
      <c r="G850">
        <v>776</v>
      </c>
      <c r="H850">
        <v>624776</v>
      </c>
      <c r="I850" t="s">
        <v>26</v>
      </c>
      <c r="J850" t="s">
        <v>26</v>
      </c>
      <c r="K850" t="s">
        <v>716</v>
      </c>
      <c r="L850" t="s">
        <v>657</v>
      </c>
      <c r="M850">
        <v>168942300</v>
      </c>
      <c r="N850">
        <v>13047050</v>
      </c>
      <c r="O850">
        <v>8792188</v>
      </c>
      <c r="P850">
        <v>12104246</v>
      </c>
      <c r="Q850">
        <v>0</v>
      </c>
      <c r="R850">
        <v>0</v>
      </c>
      <c r="S850">
        <v>14634546</v>
      </c>
      <c r="T850">
        <v>43992181</v>
      </c>
      <c r="U850">
        <v>0</v>
      </c>
      <c r="V850">
        <v>436231237</v>
      </c>
      <c r="W850">
        <v>328000</v>
      </c>
      <c r="X850">
        <v>575250</v>
      </c>
      <c r="Y850">
        <v>435327987</v>
      </c>
      <c r="Z850">
        <v>77511770</v>
      </c>
      <c r="AA850">
        <v>174718726</v>
      </c>
      <c r="AB850" s="3" t="str">
        <f t="shared" si="26"/>
        <v>4776</v>
      </c>
      <c r="AC850" s="4" t="str">
        <f t="shared" si="27"/>
        <v>Non-TIF</v>
      </c>
    </row>
    <row r="851" spans="1:29" x14ac:dyDescent="0.25">
      <c r="A851">
        <v>2024</v>
      </c>
      <c r="B851">
        <v>62</v>
      </c>
      <c r="C851" t="s">
        <v>31</v>
      </c>
      <c r="D851">
        <v>2024</v>
      </c>
      <c r="E851">
        <v>62</v>
      </c>
      <c r="F851">
        <v>6</v>
      </c>
      <c r="G851">
        <v>512</v>
      </c>
      <c r="H851">
        <v>636512</v>
      </c>
      <c r="I851" t="s">
        <v>26</v>
      </c>
      <c r="J851" t="s">
        <v>26</v>
      </c>
      <c r="K851" t="s">
        <v>717</v>
      </c>
      <c r="L851" t="s">
        <v>657</v>
      </c>
      <c r="M851">
        <v>28614080</v>
      </c>
      <c r="N851">
        <v>803320</v>
      </c>
      <c r="O851">
        <v>2666400</v>
      </c>
      <c r="P851">
        <v>0</v>
      </c>
      <c r="Q851">
        <v>0</v>
      </c>
      <c r="R851">
        <v>0</v>
      </c>
      <c r="S851">
        <v>0</v>
      </c>
      <c r="T851">
        <v>1224056</v>
      </c>
      <c r="U851">
        <v>0</v>
      </c>
      <c r="V851">
        <v>52179856</v>
      </c>
      <c r="W851">
        <v>40000</v>
      </c>
      <c r="X851">
        <v>91000</v>
      </c>
      <c r="Y851">
        <v>52048856</v>
      </c>
      <c r="Z851">
        <v>4237405</v>
      </c>
      <c r="AA851">
        <v>18872000</v>
      </c>
      <c r="AB851" s="3" t="str">
        <f t="shared" si="26"/>
        <v>6512</v>
      </c>
      <c r="AC851" s="4" t="str">
        <f t="shared" si="27"/>
        <v>Non-TIF</v>
      </c>
    </row>
    <row r="852" spans="1:29" x14ac:dyDescent="0.25">
      <c r="A852">
        <v>2024</v>
      </c>
      <c r="B852">
        <v>63</v>
      </c>
      <c r="C852" t="s">
        <v>31</v>
      </c>
      <c r="D852">
        <v>2024</v>
      </c>
      <c r="E852">
        <v>63</v>
      </c>
      <c r="F852">
        <v>4</v>
      </c>
      <c r="G852">
        <v>212</v>
      </c>
      <c r="H852">
        <v>634212</v>
      </c>
      <c r="I852" t="s">
        <v>26</v>
      </c>
      <c r="J852" t="s">
        <v>26</v>
      </c>
      <c r="K852" t="s">
        <v>720</v>
      </c>
      <c r="L852" t="s">
        <v>662</v>
      </c>
      <c r="M852">
        <v>38721863</v>
      </c>
      <c r="N852">
        <v>1410680</v>
      </c>
      <c r="O852">
        <v>2843409</v>
      </c>
      <c r="P852">
        <v>0</v>
      </c>
      <c r="Q852">
        <v>0</v>
      </c>
      <c r="R852">
        <v>0</v>
      </c>
      <c r="S852">
        <v>13258299</v>
      </c>
      <c r="T852">
        <v>1755002</v>
      </c>
      <c r="U852">
        <v>1020</v>
      </c>
      <c r="V852">
        <v>164328281</v>
      </c>
      <c r="W852">
        <v>383013</v>
      </c>
      <c r="X852">
        <v>910000</v>
      </c>
      <c r="Y852">
        <v>163035268</v>
      </c>
      <c r="Z852">
        <v>11105499</v>
      </c>
      <c r="AA852">
        <v>106338008</v>
      </c>
      <c r="AB852" s="3" t="str">
        <f t="shared" si="26"/>
        <v>4212</v>
      </c>
      <c r="AC852" s="4" t="str">
        <f t="shared" si="27"/>
        <v>Non-TIF</v>
      </c>
    </row>
    <row r="853" spans="1:29" x14ac:dyDescent="0.25">
      <c r="A853">
        <v>2024</v>
      </c>
      <c r="B853">
        <v>63</v>
      </c>
      <c r="C853" t="s">
        <v>31</v>
      </c>
      <c r="D853">
        <v>2024</v>
      </c>
      <c r="E853">
        <v>63</v>
      </c>
      <c r="F853">
        <v>5</v>
      </c>
      <c r="G853">
        <v>166</v>
      </c>
      <c r="H853">
        <v>635166</v>
      </c>
      <c r="I853" t="s">
        <v>26</v>
      </c>
      <c r="J853" t="s">
        <v>26</v>
      </c>
      <c r="K853" t="s">
        <v>626</v>
      </c>
      <c r="L853" t="s">
        <v>662</v>
      </c>
      <c r="M853">
        <v>71601856</v>
      </c>
      <c r="N853">
        <v>6306610</v>
      </c>
      <c r="O853">
        <v>122602560</v>
      </c>
      <c r="P853">
        <v>10556320</v>
      </c>
      <c r="Q853">
        <v>0</v>
      </c>
      <c r="R853">
        <v>0</v>
      </c>
      <c r="S853">
        <v>1372631</v>
      </c>
      <c r="T853">
        <v>0</v>
      </c>
      <c r="U853">
        <v>7269</v>
      </c>
      <c r="V853">
        <v>1688066864</v>
      </c>
      <c r="W853">
        <v>1236000</v>
      </c>
      <c r="X853">
        <v>5785000</v>
      </c>
      <c r="Y853">
        <v>1681045864</v>
      </c>
      <c r="Z853">
        <v>396159881</v>
      </c>
      <c r="AA853">
        <v>1475619618</v>
      </c>
      <c r="AB853" s="3" t="str">
        <f t="shared" si="26"/>
        <v>5166</v>
      </c>
      <c r="AC853" s="4" t="str">
        <f t="shared" si="27"/>
        <v>Non-TIF</v>
      </c>
    </row>
    <row r="854" spans="1:29" x14ac:dyDescent="0.25">
      <c r="A854">
        <v>2024</v>
      </c>
      <c r="B854">
        <v>63</v>
      </c>
      <c r="C854" t="s">
        <v>31</v>
      </c>
      <c r="D854">
        <v>2024</v>
      </c>
      <c r="E854">
        <v>63</v>
      </c>
      <c r="F854">
        <v>6</v>
      </c>
      <c r="G854">
        <v>512</v>
      </c>
      <c r="H854">
        <v>636512</v>
      </c>
      <c r="I854" t="s">
        <v>26</v>
      </c>
      <c r="J854" t="s">
        <v>26</v>
      </c>
      <c r="K854" t="s">
        <v>717</v>
      </c>
      <c r="L854" t="s">
        <v>662</v>
      </c>
      <c r="M854">
        <v>54724708</v>
      </c>
      <c r="N854">
        <v>2365640</v>
      </c>
      <c r="O854">
        <v>6537050</v>
      </c>
      <c r="P854">
        <v>577370</v>
      </c>
      <c r="Q854">
        <v>0</v>
      </c>
      <c r="R854">
        <v>0</v>
      </c>
      <c r="S854">
        <v>13068835</v>
      </c>
      <c r="T854">
        <v>1721363</v>
      </c>
      <c r="U854">
        <v>10460</v>
      </c>
      <c r="V854">
        <v>188547226</v>
      </c>
      <c r="W854">
        <v>357007</v>
      </c>
      <c r="X854">
        <v>988000</v>
      </c>
      <c r="Y854">
        <v>187202219</v>
      </c>
      <c r="Z854">
        <v>14239715</v>
      </c>
      <c r="AA854">
        <v>109541800</v>
      </c>
      <c r="AB854" s="3" t="str">
        <f t="shared" si="26"/>
        <v>6512</v>
      </c>
      <c r="AC854" s="4" t="str">
        <f t="shared" si="27"/>
        <v>Non-TIF</v>
      </c>
    </row>
    <row r="855" spans="1:29" x14ac:dyDescent="0.25">
      <c r="A855">
        <v>2024</v>
      </c>
      <c r="B855">
        <v>64</v>
      </c>
      <c r="C855" t="s">
        <v>44</v>
      </c>
      <c r="D855">
        <v>2024</v>
      </c>
      <c r="E855">
        <v>64</v>
      </c>
      <c r="F855">
        <v>3</v>
      </c>
      <c r="G855">
        <v>582</v>
      </c>
      <c r="H855">
        <v>643582</v>
      </c>
      <c r="I855" t="s">
        <v>26</v>
      </c>
      <c r="J855" t="s">
        <v>26</v>
      </c>
      <c r="K855" t="s">
        <v>530</v>
      </c>
      <c r="L855" t="s">
        <v>663</v>
      </c>
      <c r="M855">
        <v>106310</v>
      </c>
      <c r="N855">
        <v>10280</v>
      </c>
      <c r="O855">
        <v>84375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3755080</v>
      </c>
      <c r="W855">
        <v>0</v>
      </c>
      <c r="X855">
        <v>68520</v>
      </c>
      <c r="Y855">
        <v>3686560</v>
      </c>
      <c r="Z855">
        <v>0</v>
      </c>
      <c r="AA855">
        <v>3554115</v>
      </c>
      <c r="AB855" s="3" t="str">
        <f t="shared" si="26"/>
        <v>3582</v>
      </c>
      <c r="AC855" s="4" t="str">
        <f t="shared" si="27"/>
        <v>Non-TIF</v>
      </c>
    </row>
    <row r="856" spans="1:29" x14ac:dyDescent="0.25">
      <c r="A856">
        <v>2024</v>
      </c>
      <c r="B856">
        <v>64</v>
      </c>
      <c r="C856" t="s">
        <v>31</v>
      </c>
      <c r="D856">
        <v>2024</v>
      </c>
      <c r="E856">
        <v>64</v>
      </c>
      <c r="F856">
        <v>2</v>
      </c>
      <c r="G856" t="s">
        <v>1819</v>
      </c>
      <c r="H856">
        <v>422007</v>
      </c>
      <c r="I856" t="s">
        <v>26</v>
      </c>
      <c r="J856" t="s">
        <v>26</v>
      </c>
      <c r="K856" t="s">
        <v>452</v>
      </c>
      <c r="L856" t="s">
        <v>663</v>
      </c>
      <c r="M856">
        <v>653980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1251240</v>
      </c>
      <c r="W856">
        <v>0</v>
      </c>
      <c r="X856">
        <v>13704</v>
      </c>
      <c r="Y856">
        <v>1237536</v>
      </c>
      <c r="Z856">
        <v>0</v>
      </c>
      <c r="AA856">
        <v>597260</v>
      </c>
      <c r="AB856" s="3" t="str">
        <f t="shared" si="26"/>
        <v>2007</v>
      </c>
      <c r="AC856" s="4" t="str">
        <f t="shared" si="27"/>
        <v>Non-TIF</v>
      </c>
    </row>
    <row r="857" spans="1:29" x14ac:dyDescent="0.25">
      <c r="A857">
        <v>2024</v>
      </c>
      <c r="B857">
        <v>64</v>
      </c>
      <c r="C857" t="s">
        <v>31</v>
      </c>
      <c r="D857">
        <v>2024</v>
      </c>
      <c r="E857">
        <v>64</v>
      </c>
      <c r="F857">
        <v>6</v>
      </c>
      <c r="G857">
        <v>985</v>
      </c>
      <c r="H857">
        <v>646985</v>
      </c>
      <c r="I857" t="s">
        <v>26</v>
      </c>
      <c r="J857" t="s">
        <v>26</v>
      </c>
      <c r="K857" t="s">
        <v>751</v>
      </c>
      <c r="L857" t="s">
        <v>663</v>
      </c>
      <c r="M857">
        <v>219987270</v>
      </c>
      <c r="N857">
        <v>21961930</v>
      </c>
      <c r="O857">
        <v>17558597</v>
      </c>
      <c r="P857">
        <v>0</v>
      </c>
      <c r="Q857">
        <v>0</v>
      </c>
      <c r="R857">
        <v>0</v>
      </c>
      <c r="S857">
        <v>14893444</v>
      </c>
      <c r="T857">
        <v>967386</v>
      </c>
      <c r="U857">
        <v>0</v>
      </c>
      <c r="V857">
        <v>578976060</v>
      </c>
      <c r="W857">
        <v>0</v>
      </c>
      <c r="X857">
        <v>4042680</v>
      </c>
      <c r="Y857">
        <v>574933380</v>
      </c>
      <c r="Z857">
        <v>47501971</v>
      </c>
      <c r="AA857">
        <v>303607433</v>
      </c>
      <c r="AB857" s="3" t="str">
        <f t="shared" si="26"/>
        <v>6985</v>
      </c>
      <c r="AC857" s="4" t="str">
        <f t="shared" si="27"/>
        <v>Non-TIF</v>
      </c>
    </row>
    <row r="858" spans="1:29" x14ac:dyDescent="0.25">
      <c r="A858">
        <v>2024</v>
      </c>
      <c r="B858">
        <v>64</v>
      </c>
      <c r="C858" t="s">
        <v>31</v>
      </c>
      <c r="D858">
        <v>2024</v>
      </c>
      <c r="E858">
        <v>64</v>
      </c>
      <c r="F858">
        <v>1</v>
      </c>
      <c r="G858">
        <v>359</v>
      </c>
      <c r="H858">
        <v>851359</v>
      </c>
      <c r="I858" t="s">
        <v>26</v>
      </c>
      <c r="J858" t="s">
        <v>26</v>
      </c>
      <c r="K858" t="s">
        <v>481</v>
      </c>
      <c r="L858" t="s">
        <v>663</v>
      </c>
      <c r="M858">
        <v>11596000</v>
      </c>
      <c r="N858">
        <v>1093460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17853780</v>
      </c>
      <c r="W858">
        <v>0</v>
      </c>
      <c r="X858">
        <v>54816</v>
      </c>
      <c r="Y858">
        <v>17798964</v>
      </c>
      <c r="Z858">
        <v>938196</v>
      </c>
      <c r="AA858">
        <v>5164320</v>
      </c>
      <c r="AB858" s="3" t="str">
        <f t="shared" si="26"/>
        <v>1359</v>
      </c>
      <c r="AC858" s="4" t="str">
        <f t="shared" si="27"/>
        <v>Non-TIF</v>
      </c>
    </row>
    <row r="859" spans="1:29" x14ac:dyDescent="0.25">
      <c r="A859">
        <v>2024</v>
      </c>
      <c r="B859">
        <v>64</v>
      </c>
      <c r="C859" t="s">
        <v>31</v>
      </c>
      <c r="D859">
        <v>2024</v>
      </c>
      <c r="E859">
        <v>64</v>
      </c>
      <c r="F859">
        <v>2</v>
      </c>
      <c r="G859">
        <v>502</v>
      </c>
      <c r="H859">
        <v>862502</v>
      </c>
      <c r="I859" t="s">
        <v>26</v>
      </c>
      <c r="J859" t="s">
        <v>26</v>
      </c>
      <c r="K859" t="s">
        <v>58</v>
      </c>
      <c r="L859" t="s">
        <v>663</v>
      </c>
      <c r="M859">
        <v>5409670</v>
      </c>
      <c r="N859">
        <v>55340</v>
      </c>
      <c r="O859">
        <v>0</v>
      </c>
      <c r="P859">
        <v>3313980</v>
      </c>
      <c r="Q859">
        <v>0</v>
      </c>
      <c r="R859">
        <v>0</v>
      </c>
      <c r="S859">
        <v>0</v>
      </c>
      <c r="T859">
        <v>1103632</v>
      </c>
      <c r="U859">
        <v>0</v>
      </c>
      <c r="V859">
        <v>11436282</v>
      </c>
      <c r="W859">
        <v>0</v>
      </c>
      <c r="X859">
        <v>54816</v>
      </c>
      <c r="Y859">
        <v>11381466</v>
      </c>
      <c r="Z859">
        <v>13441265</v>
      </c>
      <c r="AA859">
        <v>1553660</v>
      </c>
      <c r="AB859" s="3" t="str">
        <f t="shared" si="26"/>
        <v>2502</v>
      </c>
      <c r="AC859" s="4" t="str">
        <f t="shared" si="27"/>
        <v>Non-TIF</v>
      </c>
    </row>
    <row r="860" spans="1:29" x14ac:dyDescent="0.25">
      <c r="A860">
        <v>2024</v>
      </c>
      <c r="B860">
        <v>65</v>
      </c>
      <c r="C860" t="s">
        <v>44</v>
      </c>
      <c r="D860">
        <v>2024</v>
      </c>
      <c r="E860">
        <v>65</v>
      </c>
      <c r="F860">
        <v>2</v>
      </c>
      <c r="G860">
        <v>511</v>
      </c>
      <c r="H860">
        <v>652511</v>
      </c>
      <c r="I860" t="s">
        <v>26</v>
      </c>
      <c r="J860" t="s">
        <v>26</v>
      </c>
      <c r="K860" t="s">
        <v>700</v>
      </c>
      <c r="L860" t="s">
        <v>699</v>
      </c>
      <c r="M860">
        <v>1339186</v>
      </c>
      <c r="N860">
        <v>52199</v>
      </c>
      <c r="O860">
        <v>17601264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78162616</v>
      </c>
      <c r="W860">
        <v>104000</v>
      </c>
      <c r="X860">
        <v>65000</v>
      </c>
      <c r="Y860">
        <v>77993616</v>
      </c>
      <c r="Z860">
        <v>0</v>
      </c>
      <c r="AA860">
        <v>59169967</v>
      </c>
      <c r="AB860" s="3" t="str">
        <f t="shared" si="26"/>
        <v>2511</v>
      </c>
      <c r="AC860" s="4" t="str">
        <f t="shared" si="27"/>
        <v>Non-TIF</v>
      </c>
    </row>
    <row r="861" spans="1:29" x14ac:dyDescent="0.25">
      <c r="A861">
        <v>2024</v>
      </c>
      <c r="B861">
        <v>65</v>
      </c>
      <c r="C861" t="s">
        <v>44</v>
      </c>
      <c r="D861">
        <v>2024</v>
      </c>
      <c r="E861">
        <v>65</v>
      </c>
      <c r="F861">
        <v>3</v>
      </c>
      <c r="G861">
        <v>978</v>
      </c>
      <c r="H861">
        <v>653978</v>
      </c>
      <c r="I861" t="s">
        <v>26</v>
      </c>
      <c r="J861" t="s">
        <v>26</v>
      </c>
      <c r="K861" t="s">
        <v>1705</v>
      </c>
      <c r="L861" t="s">
        <v>699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121907</v>
      </c>
      <c r="W861">
        <v>12000</v>
      </c>
      <c r="X861">
        <v>6500</v>
      </c>
      <c r="Y861">
        <v>103407</v>
      </c>
      <c r="Z861">
        <v>0</v>
      </c>
      <c r="AA861">
        <v>121907</v>
      </c>
      <c r="AB861" s="3" t="str">
        <f t="shared" si="26"/>
        <v>3978</v>
      </c>
      <c r="AC861" s="4" t="str">
        <f t="shared" si="27"/>
        <v>Non-TIF</v>
      </c>
    </row>
    <row r="862" spans="1:29" x14ac:dyDescent="0.25">
      <c r="A862">
        <v>2024</v>
      </c>
      <c r="B862">
        <v>66</v>
      </c>
      <c r="C862" t="s">
        <v>23</v>
      </c>
      <c r="D862">
        <v>2024</v>
      </c>
      <c r="E862">
        <v>66</v>
      </c>
      <c r="F862">
        <v>5</v>
      </c>
      <c r="G862">
        <v>508</v>
      </c>
      <c r="H862" t="s">
        <v>489</v>
      </c>
      <c r="I862" t="s">
        <v>25</v>
      </c>
      <c r="J862" t="s">
        <v>26</v>
      </c>
      <c r="K862" t="s">
        <v>490</v>
      </c>
      <c r="L862" t="s">
        <v>703</v>
      </c>
      <c r="M862">
        <v>554045</v>
      </c>
      <c r="N862">
        <v>715775</v>
      </c>
      <c r="O862">
        <v>334773</v>
      </c>
      <c r="P862">
        <v>76817880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80083650</v>
      </c>
      <c r="W862">
        <v>0</v>
      </c>
      <c r="X862">
        <v>0</v>
      </c>
      <c r="Y862">
        <v>80083650</v>
      </c>
      <c r="Z862">
        <v>0</v>
      </c>
      <c r="AA862">
        <v>1661177</v>
      </c>
      <c r="AB862" s="3" t="str">
        <f t="shared" si="26"/>
        <v>5508</v>
      </c>
      <c r="AC862" s="4" t="str">
        <f t="shared" si="27"/>
        <v>TIF</v>
      </c>
    </row>
    <row r="863" spans="1:29" x14ac:dyDescent="0.25">
      <c r="A863">
        <v>2024</v>
      </c>
      <c r="B863">
        <v>66</v>
      </c>
      <c r="C863" t="s">
        <v>23</v>
      </c>
      <c r="D863">
        <v>2024</v>
      </c>
      <c r="E863">
        <v>66</v>
      </c>
      <c r="F863">
        <v>5</v>
      </c>
      <c r="G863">
        <v>751</v>
      </c>
      <c r="H863" t="s">
        <v>897</v>
      </c>
      <c r="I863" t="s">
        <v>25</v>
      </c>
      <c r="J863" t="s">
        <v>26</v>
      </c>
      <c r="K863" t="s">
        <v>898</v>
      </c>
      <c r="L863" t="s">
        <v>703</v>
      </c>
      <c r="M863">
        <v>6640</v>
      </c>
      <c r="N863">
        <v>33200</v>
      </c>
      <c r="O863">
        <v>19870714</v>
      </c>
      <c r="P863">
        <v>154681305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187077727</v>
      </c>
      <c r="W863">
        <v>0</v>
      </c>
      <c r="X863">
        <v>0</v>
      </c>
      <c r="Y863">
        <v>187077727</v>
      </c>
      <c r="Z863">
        <v>0</v>
      </c>
      <c r="AA863">
        <v>12485868</v>
      </c>
      <c r="AB863" s="3" t="str">
        <f t="shared" si="26"/>
        <v>5751</v>
      </c>
      <c r="AC863" s="4" t="str">
        <f t="shared" si="27"/>
        <v>TIF</v>
      </c>
    </row>
    <row r="864" spans="1:29" x14ac:dyDescent="0.25">
      <c r="A864">
        <v>2024</v>
      </c>
      <c r="B864">
        <v>66</v>
      </c>
      <c r="C864" t="s">
        <v>31</v>
      </c>
      <c r="D864">
        <v>2024</v>
      </c>
      <c r="E864">
        <v>66</v>
      </c>
      <c r="F864">
        <v>5</v>
      </c>
      <c r="G864">
        <v>508</v>
      </c>
      <c r="H864">
        <v>455508</v>
      </c>
      <c r="I864" t="s">
        <v>26</v>
      </c>
      <c r="J864" t="s">
        <v>26</v>
      </c>
      <c r="K864" t="s">
        <v>491</v>
      </c>
      <c r="L864" t="s">
        <v>703</v>
      </c>
      <c r="M864">
        <v>99667840</v>
      </c>
      <c r="N864">
        <v>15027420</v>
      </c>
      <c r="O864">
        <v>3915596</v>
      </c>
      <c r="P864">
        <v>58550</v>
      </c>
      <c r="Q864">
        <v>0</v>
      </c>
      <c r="R864">
        <v>0</v>
      </c>
      <c r="S864">
        <v>0</v>
      </c>
      <c r="T864">
        <v>9977263</v>
      </c>
      <c r="U864">
        <v>0</v>
      </c>
      <c r="V864">
        <v>194984735</v>
      </c>
      <c r="W864">
        <v>200000</v>
      </c>
      <c r="X864">
        <v>552500</v>
      </c>
      <c r="Y864">
        <v>194232235</v>
      </c>
      <c r="Z864">
        <v>6473692</v>
      </c>
      <c r="AA864">
        <v>66338066</v>
      </c>
      <c r="AB864" s="3" t="str">
        <f t="shared" si="26"/>
        <v>5508</v>
      </c>
      <c r="AC864" s="4" t="str">
        <f t="shared" si="27"/>
        <v>Non-TIF</v>
      </c>
    </row>
    <row r="865" spans="1:29" x14ac:dyDescent="0.25">
      <c r="A865">
        <v>2024</v>
      </c>
      <c r="B865">
        <v>66</v>
      </c>
      <c r="C865" t="s">
        <v>31</v>
      </c>
      <c r="D865">
        <v>2024</v>
      </c>
      <c r="E865">
        <v>66</v>
      </c>
      <c r="F865">
        <v>5</v>
      </c>
      <c r="G865">
        <v>751</v>
      </c>
      <c r="H865">
        <v>665751</v>
      </c>
      <c r="I865" t="s">
        <v>26</v>
      </c>
      <c r="J865" t="s">
        <v>26</v>
      </c>
      <c r="K865" t="s">
        <v>787</v>
      </c>
      <c r="L865" t="s">
        <v>703</v>
      </c>
      <c r="M865">
        <v>192718930</v>
      </c>
      <c r="N865">
        <v>16422250</v>
      </c>
      <c r="O865">
        <v>12953796</v>
      </c>
      <c r="P865">
        <v>4422360</v>
      </c>
      <c r="Q865">
        <v>0</v>
      </c>
      <c r="R865">
        <v>0</v>
      </c>
      <c r="S865">
        <v>6901764</v>
      </c>
      <c r="T865">
        <v>15394896</v>
      </c>
      <c r="U865">
        <v>0</v>
      </c>
      <c r="V865">
        <v>464677634</v>
      </c>
      <c r="W865">
        <v>524000</v>
      </c>
      <c r="X865">
        <v>1586000</v>
      </c>
      <c r="Y865">
        <v>462567634</v>
      </c>
      <c r="Z865">
        <v>43221855</v>
      </c>
      <c r="AA865">
        <v>215863638</v>
      </c>
      <c r="AB865" s="3" t="str">
        <f t="shared" si="26"/>
        <v>5751</v>
      </c>
      <c r="AC865" s="4" t="str">
        <f t="shared" si="27"/>
        <v>Non-TIF</v>
      </c>
    </row>
    <row r="866" spans="1:29" x14ac:dyDescent="0.25">
      <c r="A866">
        <v>2024</v>
      </c>
      <c r="B866">
        <v>65</v>
      </c>
      <c r="C866" t="s">
        <v>31</v>
      </c>
      <c r="D866">
        <v>2024</v>
      </c>
      <c r="E866">
        <v>65</v>
      </c>
      <c r="F866">
        <v>5</v>
      </c>
      <c r="G866">
        <v>976</v>
      </c>
      <c r="H866">
        <v>735976</v>
      </c>
      <c r="I866" t="s">
        <v>26</v>
      </c>
      <c r="J866" t="s">
        <v>26</v>
      </c>
      <c r="K866" t="s">
        <v>440</v>
      </c>
      <c r="L866" t="s">
        <v>699</v>
      </c>
      <c r="M866">
        <v>7317591</v>
      </c>
      <c r="N866">
        <v>261860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10786231</v>
      </c>
      <c r="W866">
        <v>12000</v>
      </c>
      <c r="X866">
        <v>22750</v>
      </c>
      <c r="Y866">
        <v>10751481</v>
      </c>
      <c r="Z866">
        <v>770016</v>
      </c>
      <c r="AA866">
        <v>3206780</v>
      </c>
      <c r="AB866" s="3" t="str">
        <f t="shared" si="26"/>
        <v>5976</v>
      </c>
      <c r="AC866" s="4" t="str">
        <f t="shared" si="27"/>
        <v>Non-TIF</v>
      </c>
    </row>
    <row r="867" spans="1:29" x14ac:dyDescent="0.25">
      <c r="A867">
        <v>2024</v>
      </c>
      <c r="B867">
        <v>67</v>
      </c>
      <c r="C867" t="s">
        <v>31</v>
      </c>
      <c r="D867">
        <v>2024</v>
      </c>
      <c r="E867">
        <v>67</v>
      </c>
      <c r="F867">
        <v>7</v>
      </c>
      <c r="G867" t="s">
        <v>1822</v>
      </c>
      <c r="H867">
        <v>437092</v>
      </c>
      <c r="I867" t="s">
        <v>26</v>
      </c>
      <c r="J867" t="s">
        <v>26</v>
      </c>
      <c r="K867" t="s">
        <v>455</v>
      </c>
      <c r="L867" t="s">
        <v>704</v>
      </c>
      <c r="M867">
        <v>1605004</v>
      </c>
      <c r="N867">
        <v>34076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1639080</v>
      </c>
      <c r="W867">
        <v>0</v>
      </c>
      <c r="X867">
        <v>0</v>
      </c>
      <c r="Y867">
        <v>1639080</v>
      </c>
      <c r="Z867">
        <v>23628</v>
      </c>
      <c r="AA867">
        <v>0</v>
      </c>
      <c r="AB867" s="3" t="str">
        <f t="shared" si="26"/>
        <v>7092</v>
      </c>
      <c r="AC867" s="4" t="str">
        <f t="shared" si="27"/>
        <v>Non-TIF</v>
      </c>
    </row>
    <row r="868" spans="1:29" x14ac:dyDescent="0.25">
      <c r="A868">
        <v>2024</v>
      </c>
      <c r="B868">
        <v>67</v>
      </c>
      <c r="C868" t="s">
        <v>31</v>
      </c>
      <c r="D868">
        <v>2024</v>
      </c>
      <c r="E868">
        <v>67</v>
      </c>
      <c r="F868">
        <v>6</v>
      </c>
      <c r="G868">
        <v>987</v>
      </c>
      <c r="H868">
        <v>676987</v>
      </c>
      <c r="I868" t="s">
        <v>26</v>
      </c>
      <c r="J868" t="s">
        <v>26</v>
      </c>
      <c r="K868" t="s">
        <v>513</v>
      </c>
      <c r="L868" t="s">
        <v>704</v>
      </c>
      <c r="M868">
        <v>263147530</v>
      </c>
      <c r="N868">
        <v>7548440</v>
      </c>
      <c r="O868">
        <v>28730827</v>
      </c>
      <c r="P868">
        <v>1647253</v>
      </c>
      <c r="Q868">
        <v>0</v>
      </c>
      <c r="R868">
        <v>0</v>
      </c>
      <c r="S868">
        <v>20739088</v>
      </c>
      <c r="T868">
        <v>1604188</v>
      </c>
      <c r="U868">
        <v>0</v>
      </c>
      <c r="V868">
        <v>552314573</v>
      </c>
      <c r="W868">
        <v>768000</v>
      </c>
      <c r="X868">
        <v>1904500</v>
      </c>
      <c r="Y868">
        <v>549642073</v>
      </c>
      <c r="Z868">
        <v>17628233</v>
      </c>
      <c r="AA868">
        <v>228897247</v>
      </c>
      <c r="AB868" s="3" t="str">
        <f t="shared" si="26"/>
        <v>6987</v>
      </c>
      <c r="AC868" s="4" t="str">
        <f t="shared" si="27"/>
        <v>Non-TIF</v>
      </c>
    </row>
    <row r="869" spans="1:29" x14ac:dyDescent="0.25">
      <c r="A869">
        <v>2024</v>
      </c>
      <c r="B869">
        <v>69</v>
      </c>
      <c r="C869" t="s">
        <v>23</v>
      </c>
      <c r="D869">
        <v>2024</v>
      </c>
      <c r="E869">
        <v>69</v>
      </c>
      <c r="F869">
        <v>5</v>
      </c>
      <c r="G869">
        <v>463</v>
      </c>
      <c r="H869" t="s">
        <v>932</v>
      </c>
      <c r="I869" t="s">
        <v>25</v>
      </c>
      <c r="J869" t="s">
        <v>26</v>
      </c>
      <c r="K869" t="s">
        <v>933</v>
      </c>
      <c r="L869" t="s">
        <v>725</v>
      </c>
      <c r="M869">
        <v>0</v>
      </c>
      <c r="N869">
        <v>0</v>
      </c>
      <c r="O869">
        <v>3793508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5638721</v>
      </c>
      <c r="W869">
        <v>0</v>
      </c>
      <c r="X869">
        <v>0</v>
      </c>
      <c r="Y869">
        <v>5638721</v>
      </c>
      <c r="Z869">
        <v>0</v>
      </c>
      <c r="AA869">
        <v>1845213</v>
      </c>
      <c r="AB869" s="3" t="str">
        <f t="shared" si="26"/>
        <v>5463</v>
      </c>
      <c r="AC869" s="4" t="str">
        <f t="shared" si="27"/>
        <v>TIF</v>
      </c>
    </row>
    <row r="870" spans="1:29" x14ac:dyDescent="0.25">
      <c r="A870">
        <v>2024</v>
      </c>
      <c r="B870">
        <v>69</v>
      </c>
      <c r="C870" t="s">
        <v>31</v>
      </c>
      <c r="D870">
        <v>2024</v>
      </c>
      <c r="E870">
        <v>69</v>
      </c>
      <c r="F870">
        <v>5</v>
      </c>
      <c r="G870">
        <v>463</v>
      </c>
      <c r="H870">
        <v>695463</v>
      </c>
      <c r="I870" t="s">
        <v>26</v>
      </c>
      <c r="J870" t="s">
        <v>26</v>
      </c>
      <c r="K870" t="s">
        <v>724</v>
      </c>
      <c r="L870" t="s">
        <v>725</v>
      </c>
      <c r="M870">
        <v>193991870</v>
      </c>
      <c r="N870">
        <v>7747170</v>
      </c>
      <c r="O870">
        <v>21054687</v>
      </c>
      <c r="P870">
        <v>6043510</v>
      </c>
      <c r="Q870">
        <v>0</v>
      </c>
      <c r="R870">
        <v>0</v>
      </c>
      <c r="S870">
        <v>27441093</v>
      </c>
      <c r="T870">
        <v>10531693</v>
      </c>
      <c r="U870">
        <v>0</v>
      </c>
      <c r="V870">
        <v>603502086</v>
      </c>
      <c r="W870">
        <v>868000</v>
      </c>
      <c r="X870">
        <v>1631500</v>
      </c>
      <c r="Y870">
        <v>601002586</v>
      </c>
      <c r="Z870">
        <v>37569562</v>
      </c>
      <c r="AA870">
        <v>336692063</v>
      </c>
      <c r="AB870" s="3" t="str">
        <f t="shared" si="26"/>
        <v>5463</v>
      </c>
      <c r="AC870" s="4" t="str">
        <f t="shared" si="27"/>
        <v>Non-TIF</v>
      </c>
    </row>
    <row r="871" spans="1:29" x14ac:dyDescent="0.25">
      <c r="A871">
        <v>2024</v>
      </c>
      <c r="B871">
        <v>70</v>
      </c>
      <c r="C871" t="s">
        <v>44</v>
      </c>
      <c r="D871">
        <v>2024</v>
      </c>
      <c r="E871">
        <v>70</v>
      </c>
      <c r="F871">
        <v>3</v>
      </c>
      <c r="G871">
        <v>841</v>
      </c>
      <c r="H871">
        <v>583841</v>
      </c>
      <c r="I871" t="s">
        <v>26</v>
      </c>
      <c r="J871" t="s">
        <v>26</v>
      </c>
      <c r="K871" t="s">
        <v>649</v>
      </c>
      <c r="L871" t="s">
        <v>709</v>
      </c>
      <c r="M871">
        <v>193006</v>
      </c>
      <c r="N871">
        <v>8301</v>
      </c>
      <c r="O871">
        <v>6594615</v>
      </c>
      <c r="P871">
        <v>5846724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36800029</v>
      </c>
      <c r="W871">
        <v>92000</v>
      </c>
      <c r="X871">
        <v>279500</v>
      </c>
      <c r="Y871">
        <v>36428529</v>
      </c>
      <c r="Z871">
        <v>0</v>
      </c>
      <c r="AA871">
        <v>24157383</v>
      </c>
      <c r="AB871" s="3" t="str">
        <f t="shared" si="26"/>
        <v>3841</v>
      </c>
      <c r="AC871" s="4" t="str">
        <f t="shared" si="27"/>
        <v>Non-TIF</v>
      </c>
    </row>
    <row r="872" spans="1:29" x14ac:dyDescent="0.25">
      <c r="A872">
        <v>2024</v>
      </c>
      <c r="B872">
        <v>70</v>
      </c>
      <c r="C872" t="s">
        <v>44</v>
      </c>
      <c r="D872">
        <v>2024</v>
      </c>
      <c r="E872">
        <v>70</v>
      </c>
      <c r="F872">
        <v>1</v>
      </c>
      <c r="G872">
        <v>611</v>
      </c>
      <c r="H872">
        <v>821611</v>
      </c>
      <c r="I872" t="s">
        <v>26</v>
      </c>
      <c r="J872" t="s">
        <v>26</v>
      </c>
      <c r="K872" t="s">
        <v>710</v>
      </c>
      <c r="L872" t="s">
        <v>709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3" t="str">
        <f t="shared" si="26"/>
        <v>1611</v>
      </c>
      <c r="AC872" s="4" t="str">
        <f t="shared" si="27"/>
        <v>Non-TIF</v>
      </c>
    </row>
    <row r="873" spans="1:29" x14ac:dyDescent="0.25">
      <c r="A873">
        <v>2024</v>
      </c>
      <c r="B873">
        <v>70</v>
      </c>
      <c r="C873" t="s">
        <v>23</v>
      </c>
      <c r="D873">
        <v>2024</v>
      </c>
      <c r="E873">
        <v>70</v>
      </c>
      <c r="F873">
        <v>4</v>
      </c>
      <c r="G873">
        <v>581</v>
      </c>
      <c r="H873" t="s">
        <v>936</v>
      </c>
      <c r="I873" t="s">
        <v>25</v>
      </c>
      <c r="J873" t="s">
        <v>26</v>
      </c>
      <c r="K873" t="s">
        <v>937</v>
      </c>
      <c r="L873" t="s">
        <v>709</v>
      </c>
      <c r="M873">
        <v>662119</v>
      </c>
      <c r="N873">
        <v>35923</v>
      </c>
      <c r="O873">
        <v>40117772</v>
      </c>
      <c r="P873">
        <v>17636414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70826222</v>
      </c>
      <c r="W873">
        <v>0</v>
      </c>
      <c r="X873">
        <v>0</v>
      </c>
      <c r="Y873">
        <v>70826222</v>
      </c>
      <c r="Z873">
        <v>0</v>
      </c>
      <c r="AA873">
        <v>12373994</v>
      </c>
      <c r="AB873" s="3" t="str">
        <f t="shared" si="26"/>
        <v>4581</v>
      </c>
      <c r="AC873" s="4" t="str">
        <f t="shared" si="27"/>
        <v>TIF</v>
      </c>
    </row>
    <row r="874" spans="1:29" x14ac:dyDescent="0.25">
      <c r="A874">
        <v>2024</v>
      </c>
      <c r="B874">
        <v>70</v>
      </c>
      <c r="C874" t="s">
        <v>23</v>
      </c>
      <c r="D874">
        <v>2024</v>
      </c>
      <c r="E874">
        <v>70</v>
      </c>
      <c r="F874">
        <v>7</v>
      </c>
      <c r="G874" t="s">
        <v>1805</v>
      </c>
      <c r="H874" t="s">
        <v>938</v>
      </c>
      <c r="I874" t="s">
        <v>25</v>
      </c>
      <c r="J874" t="s">
        <v>26</v>
      </c>
      <c r="K874" t="s">
        <v>939</v>
      </c>
      <c r="L874" t="s">
        <v>709</v>
      </c>
      <c r="M874">
        <v>9700</v>
      </c>
      <c r="N874">
        <v>4139</v>
      </c>
      <c r="O874">
        <v>17169930</v>
      </c>
      <c r="P874">
        <v>3888987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22877303</v>
      </c>
      <c r="W874">
        <v>0</v>
      </c>
      <c r="X874">
        <v>0</v>
      </c>
      <c r="Y874">
        <v>22877303</v>
      </c>
      <c r="Z874">
        <v>0</v>
      </c>
      <c r="AA874">
        <v>1804547</v>
      </c>
      <c r="AB874" s="3" t="str">
        <f t="shared" si="26"/>
        <v>7038</v>
      </c>
      <c r="AC874" s="4" t="str">
        <f t="shared" si="27"/>
        <v>TIF</v>
      </c>
    </row>
    <row r="875" spans="1:29" x14ac:dyDescent="0.25">
      <c r="A875">
        <v>2024</v>
      </c>
      <c r="B875">
        <v>70</v>
      </c>
      <c r="C875" t="s">
        <v>31</v>
      </c>
      <c r="D875">
        <v>2024</v>
      </c>
      <c r="E875">
        <v>70</v>
      </c>
      <c r="F875">
        <v>1</v>
      </c>
      <c r="G875">
        <v>926</v>
      </c>
      <c r="H875">
        <v>161926</v>
      </c>
      <c r="I875" t="s">
        <v>26</v>
      </c>
      <c r="J875" t="s">
        <v>26</v>
      </c>
      <c r="K875" t="s">
        <v>157</v>
      </c>
      <c r="L875" t="s">
        <v>709</v>
      </c>
      <c r="M875">
        <v>44372170</v>
      </c>
      <c r="N875">
        <v>3658130</v>
      </c>
      <c r="O875">
        <v>1913252</v>
      </c>
      <c r="P875">
        <v>1038280</v>
      </c>
      <c r="Q875">
        <v>0</v>
      </c>
      <c r="R875">
        <v>0</v>
      </c>
      <c r="S875">
        <v>1307091</v>
      </c>
      <c r="T875">
        <v>0</v>
      </c>
      <c r="U875">
        <v>0</v>
      </c>
      <c r="V875">
        <v>108301111</v>
      </c>
      <c r="W875">
        <v>116000</v>
      </c>
      <c r="X875">
        <v>299000</v>
      </c>
      <c r="Y875">
        <v>107886111</v>
      </c>
      <c r="Z875">
        <v>20093542</v>
      </c>
      <c r="AA875">
        <v>56012188</v>
      </c>
      <c r="AB875" s="3" t="str">
        <f t="shared" si="26"/>
        <v>1926</v>
      </c>
      <c r="AC875" s="4" t="str">
        <f t="shared" si="27"/>
        <v>Non-TIF</v>
      </c>
    </row>
    <row r="876" spans="1:29" x14ac:dyDescent="0.25">
      <c r="A876">
        <v>2024</v>
      </c>
      <c r="B876">
        <v>70</v>
      </c>
      <c r="C876" t="s">
        <v>31</v>
      </c>
      <c r="D876">
        <v>2024</v>
      </c>
      <c r="E876">
        <v>70</v>
      </c>
      <c r="F876">
        <v>4</v>
      </c>
      <c r="G876">
        <v>581</v>
      </c>
      <c r="H876">
        <v>704581</v>
      </c>
      <c r="I876" t="s">
        <v>26</v>
      </c>
      <c r="J876" t="s">
        <v>26</v>
      </c>
      <c r="K876" t="s">
        <v>708</v>
      </c>
      <c r="L876" t="s">
        <v>709</v>
      </c>
      <c r="M876">
        <v>121554870</v>
      </c>
      <c r="N876">
        <v>11870570</v>
      </c>
      <c r="O876">
        <v>338640474</v>
      </c>
      <c r="P876">
        <v>201084301</v>
      </c>
      <c r="Q876">
        <v>0</v>
      </c>
      <c r="R876">
        <v>0</v>
      </c>
      <c r="S876">
        <v>6168045</v>
      </c>
      <c r="T876">
        <v>14528517</v>
      </c>
      <c r="U876">
        <v>0</v>
      </c>
      <c r="V876">
        <v>2668223963</v>
      </c>
      <c r="W876">
        <v>3341545</v>
      </c>
      <c r="X876">
        <v>12441000</v>
      </c>
      <c r="Y876">
        <v>2652441418</v>
      </c>
      <c r="Z876">
        <v>70499964</v>
      </c>
      <c r="AA876">
        <v>1974377186</v>
      </c>
      <c r="AB876" s="3" t="str">
        <f t="shared" si="26"/>
        <v>4581</v>
      </c>
      <c r="AC876" s="4" t="str">
        <f t="shared" si="27"/>
        <v>Non-TIF</v>
      </c>
    </row>
    <row r="877" spans="1:29" x14ac:dyDescent="0.25">
      <c r="A877">
        <v>2024</v>
      </c>
      <c r="B877">
        <v>70</v>
      </c>
      <c r="C877" t="s">
        <v>31</v>
      </c>
      <c r="D877">
        <v>2024</v>
      </c>
      <c r="E877">
        <v>70</v>
      </c>
      <c r="F877">
        <v>6</v>
      </c>
      <c r="G877">
        <v>975</v>
      </c>
      <c r="H877">
        <v>706975</v>
      </c>
      <c r="I877" t="s">
        <v>26</v>
      </c>
      <c r="J877" t="s">
        <v>26</v>
      </c>
      <c r="K877" t="s">
        <v>160</v>
      </c>
      <c r="L877" t="s">
        <v>709</v>
      </c>
      <c r="M877">
        <v>125125990</v>
      </c>
      <c r="N877">
        <v>12890750</v>
      </c>
      <c r="O877">
        <v>15202660</v>
      </c>
      <c r="P877">
        <v>5210000</v>
      </c>
      <c r="Q877">
        <v>0</v>
      </c>
      <c r="R877">
        <v>0</v>
      </c>
      <c r="S877">
        <v>2623036</v>
      </c>
      <c r="T877">
        <v>5845500</v>
      </c>
      <c r="U877">
        <v>0</v>
      </c>
      <c r="V877">
        <v>397790897</v>
      </c>
      <c r="W877">
        <v>324000</v>
      </c>
      <c r="X877">
        <v>1118000</v>
      </c>
      <c r="Y877">
        <v>396348897</v>
      </c>
      <c r="Z877">
        <v>29335414</v>
      </c>
      <c r="AA877">
        <v>230892961</v>
      </c>
      <c r="AB877" s="3" t="str">
        <f t="shared" si="26"/>
        <v>6975</v>
      </c>
      <c r="AC877" s="4" t="str">
        <f t="shared" si="27"/>
        <v>Non-TIF</v>
      </c>
    </row>
    <row r="878" spans="1:29" x14ac:dyDescent="0.25">
      <c r="A878">
        <v>2024</v>
      </c>
      <c r="B878">
        <v>70</v>
      </c>
      <c r="C878" t="s">
        <v>31</v>
      </c>
      <c r="D878">
        <v>2024</v>
      </c>
      <c r="E878">
        <v>70</v>
      </c>
      <c r="F878">
        <v>7</v>
      </c>
      <c r="G878" t="s">
        <v>1805</v>
      </c>
      <c r="H878">
        <v>707038</v>
      </c>
      <c r="I878" t="s">
        <v>26</v>
      </c>
      <c r="J878" t="s">
        <v>26</v>
      </c>
      <c r="K878" t="s">
        <v>232</v>
      </c>
      <c r="L878" t="s">
        <v>709</v>
      </c>
      <c r="M878">
        <v>55872160</v>
      </c>
      <c r="N878">
        <v>5371810</v>
      </c>
      <c r="O878">
        <v>10664676</v>
      </c>
      <c r="P878">
        <v>9748730</v>
      </c>
      <c r="Q878">
        <v>0</v>
      </c>
      <c r="R878">
        <v>0</v>
      </c>
      <c r="S878">
        <v>3071517</v>
      </c>
      <c r="T878">
        <v>2081738</v>
      </c>
      <c r="U878">
        <v>0</v>
      </c>
      <c r="V878">
        <v>353389784</v>
      </c>
      <c r="W878">
        <v>588000</v>
      </c>
      <c r="X878">
        <v>1586000</v>
      </c>
      <c r="Y878">
        <v>351215784</v>
      </c>
      <c r="Z878">
        <v>14371408</v>
      </c>
      <c r="AA878">
        <v>266579153</v>
      </c>
      <c r="AB878" s="3" t="str">
        <f t="shared" si="26"/>
        <v>7038</v>
      </c>
      <c r="AC878" s="4" t="str">
        <f t="shared" si="27"/>
        <v>Non-TIF</v>
      </c>
    </row>
    <row r="879" spans="1:29" x14ac:dyDescent="0.25">
      <c r="A879">
        <v>2024</v>
      </c>
      <c r="B879">
        <v>71</v>
      </c>
      <c r="C879" t="s">
        <v>44</v>
      </c>
      <c r="D879">
        <v>2024</v>
      </c>
      <c r="E879">
        <v>71</v>
      </c>
      <c r="F879">
        <v>5</v>
      </c>
      <c r="G879">
        <v>949</v>
      </c>
      <c r="H879">
        <v>715949</v>
      </c>
      <c r="I879" t="s">
        <v>26</v>
      </c>
      <c r="J879" t="s">
        <v>26</v>
      </c>
      <c r="K879" t="s">
        <v>728</v>
      </c>
      <c r="L879" t="s">
        <v>727</v>
      </c>
      <c r="M879">
        <v>1306783</v>
      </c>
      <c r="N879">
        <v>109427</v>
      </c>
      <c r="O879">
        <v>18078716</v>
      </c>
      <c r="P879">
        <v>2429931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41495665</v>
      </c>
      <c r="W879">
        <v>8000</v>
      </c>
      <c r="X879">
        <v>19500</v>
      </c>
      <c r="Y879">
        <v>41468165</v>
      </c>
      <c r="Z879">
        <v>0</v>
      </c>
      <c r="AA879">
        <v>19570808</v>
      </c>
      <c r="AB879" s="3" t="str">
        <f t="shared" si="26"/>
        <v>5949</v>
      </c>
      <c r="AC879" s="4" t="str">
        <f t="shared" si="27"/>
        <v>Non-TIF</v>
      </c>
    </row>
    <row r="880" spans="1:29" x14ac:dyDescent="0.25">
      <c r="A880">
        <v>2024</v>
      </c>
      <c r="B880">
        <v>71</v>
      </c>
      <c r="C880" t="s">
        <v>23</v>
      </c>
      <c r="D880">
        <v>2024</v>
      </c>
      <c r="E880">
        <v>71</v>
      </c>
      <c r="F880">
        <v>2</v>
      </c>
      <c r="G880">
        <v>862</v>
      </c>
      <c r="H880" t="s">
        <v>940</v>
      </c>
      <c r="I880" t="s">
        <v>25</v>
      </c>
      <c r="J880" t="s">
        <v>26</v>
      </c>
      <c r="K880" t="s">
        <v>941</v>
      </c>
      <c r="L880" t="s">
        <v>727</v>
      </c>
      <c r="M880">
        <v>0</v>
      </c>
      <c r="N880">
        <v>0</v>
      </c>
      <c r="O880">
        <v>5446400</v>
      </c>
      <c r="P880">
        <v>666487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19492113</v>
      </c>
      <c r="W880">
        <v>0</v>
      </c>
      <c r="X880">
        <v>0</v>
      </c>
      <c r="Y880">
        <v>19492113</v>
      </c>
      <c r="Z880">
        <v>0</v>
      </c>
      <c r="AA880">
        <v>13379226</v>
      </c>
      <c r="AB880" s="3" t="str">
        <f t="shared" si="26"/>
        <v>2862</v>
      </c>
      <c r="AC880" s="4" t="str">
        <f t="shared" si="27"/>
        <v>TIF</v>
      </c>
    </row>
    <row r="881" spans="1:29" x14ac:dyDescent="0.25">
      <c r="A881">
        <v>2024</v>
      </c>
      <c r="B881">
        <v>71</v>
      </c>
      <c r="C881" t="s">
        <v>31</v>
      </c>
      <c r="D881">
        <v>2024</v>
      </c>
      <c r="E881">
        <v>71</v>
      </c>
      <c r="F881">
        <v>6</v>
      </c>
      <c r="G881" t="s">
        <v>1806</v>
      </c>
      <c r="H881">
        <v>116048</v>
      </c>
      <c r="I881" t="s">
        <v>26</v>
      </c>
      <c r="J881" t="s">
        <v>26</v>
      </c>
      <c r="K881" t="s">
        <v>216</v>
      </c>
      <c r="L881" t="s">
        <v>727</v>
      </c>
      <c r="M881">
        <v>3126990</v>
      </c>
      <c r="N881">
        <v>140410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4568210</v>
      </c>
      <c r="W881">
        <v>8000</v>
      </c>
      <c r="X881">
        <v>13000</v>
      </c>
      <c r="Y881">
        <v>4547210</v>
      </c>
      <c r="Z881">
        <v>215951</v>
      </c>
      <c r="AA881">
        <v>1300810</v>
      </c>
      <c r="AB881" s="3" t="str">
        <f t="shared" si="26"/>
        <v>6048</v>
      </c>
      <c r="AC881" s="4" t="str">
        <f t="shared" si="27"/>
        <v>Non-TIF</v>
      </c>
    </row>
    <row r="882" spans="1:29" x14ac:dyDescent="0.25">
      <c r="A882">
        <v>2024</v>
      </c>
      <c r="B882">
        <v>71</v>
      </c>
      <c r="C882" t="s">
        <v>31</v>
      </c>
      <c r="D882">
        <v>2024</v>
      </c>
      <c r="E882">
        <v>71</v>
      </c>
      <c r="F882">
        <v>1</v>
      </c>
      <c r="G882">
        <v>218</v>
      </c>
      <c r="H882">
        <v>211218</v>
      </c>
      <c r="I882" t="s">
        <v>26</v>
      </c>
      <c r="J882" t="s">
        <v>26</v>
      </c>
      <c r="K882" t="s">
        <v>236</v>
      </c>
      <c r="L882" t="s">
        <v>727</v>
      </c>
      <c r="M882">
        <v>13250190</v>
      </c>
      <c r="N882">
        <v>646110</v>
      </c>
      <c r="O882">
        <v>24100</v>
      </c>
      <c r="P882">
        <v>0</v>
      </c>
      <c r="Q882">
        <v>0</v>
      </c>
      <c r="R882">
        <v>0</v>
      </c>
      <c r="S882">
        <v>0</v>
      </c>
      <c r="T882">
        <v>443552</v>
      </c>
      <c r="U882">
        <v>0</v>
      </c>
      <c r="V882">
        <v>16719412</v>
      </c>
      <c r="W882">
        <v>7894</v>
      </c>
      <c r="X882">
        <v>26000</v>
      </c>
      <c r="Y882">
        <v>16685518</v>
      </c>
      <c r="Z882">
        <v>788785</v>
      </c>
      <c r="AA882">
        <v>2355460</v>
      </c>
      <c r="AB882" s="3" t="str">
        <f t="shared" si="26"/>
        <v>1218</v>
      </c>
      <c r="AC882" s="4" t="str">
        <f t="shared" si="27"/>
        <v>Non-TIF</v>
      </c>
    </row>
    <row r="883" spans="1:29" x14ac:dyDescent="0.25">
      <c r="A883">
        <v>2024</v>
      </c>
      <c r="B883">
        <v>71</v>
      </c>
      <c r="C883" t="s">
        <v>31</v>
      </c>
      <c r="D883">
        <v>2024</v>
      </c>
      <c r="E883">
        <v>71</v>
      </c>
      <c r="F883">
        <v>4</v>
      </c>
      <c r="G883">
        <v>149</v>
      </c>
      <c r="H883">
        <v>844149</v>
      </c>
      <c r="I883" t="s">
        <v>26</v>
      </c>
      <c r="J883" t="s">
        <v>26</v>
      </c>
      <c r="K883" t="s">
        <v>731</v>
      </c>
      <c r="L883" t="s">
        <v>727</v>
      </c>
      <c r="M883">
        <v>10667160</v>
      </c>
      <c r="N883">
        <v>930590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24531</v>
      </c>
      <c r="U883">
        <v>0</v>
      </c>
      <c r="V883">
        <v>14519341</v>
      </c>
      <c r="W883">
        <v>4000</v>
      </c>
      <c r="X883">
        <v>39000</v>
      </c>
      <c r="Y883">
        <v>14476341</v>
      </c>
      <c r="Z883">
        <v>8857037</v>
      </c>
      <c r="AA883">
        <v>2897060</v>
      </c>
      <c r="AB883" s="3" t="str">
        <f t="shared" si="26"/>
        <v>4149</v>
      </c>
      <c r="AC883" s="4" t="str">
        <f t="shared" si="27"/>
        <v>Non-TIF</v>
      </c>
    </row>
    <row r="884" spans="1:29" x14ac:dyDescent="0.25">
      <c r="A884">
        <v>2024</v>
      </c>
      <c r="B884">
        <v>57</v>
      </c>
      <c r="C884" t="s">
        <v>31</v>
      </c>
      <c r="D884">
        <v>2024</v>
      </c>
      <c r="E884">
        <v>57</v>
      </c>
      <c r="F884">
        <v>1</v>
      </c>
      <c r="G884" t="s">
        <v>1781</v>
      </c>
      <c r="H884">
        <v>571062</v>
      </c>
      <c r="I884" t="s">
        <v>26</v>
      </c>
      <c r="J884" t="s">
        <v>26</v>
      </c>
      <c r="K884" t="s">
        <v>110</v>
      </c>
      <c r="L884" t="s">
        <v>603</v>
      </c>
      <c r="M884">
        <v>48513900</v>
      </c>
      <c r="N884">
        <v>3317700</v>
      </c>
      <c r="O884">
        <v>8923535</v>
      </c>
      <c r="P884">
        <v>77800</v>
      </c>
      <c r="Q884">
        <v>0</v>
      </c>
      <c r="R884">
        <v>0</v>
      </c>
      <c r="S884">
        <v>0</v>
      </c>
      <c r="T884">
        <v>5484</v>
      </c>
      <c r="U884">
        <v>0</v>
      </c>
      <c r="V884">
        <v>312206984</v>
      </c>
      <c r="W884">
        <v>456000</v>
      </c>
      <c r="X884">
        <v>1566500</v>
      </c>
      <c r="Y884">
        <v>310184484</v>
      </c>
      <c r="Z884">
        <v>16544323</v>
      </c>
      <c r="AA884">
        <v>251368565</v>
      </c>
      <c r="AB884" s="3" t="str">
        <f t="shared" si="26"/>
        <v>1062</v>
      </c>
      <c r="AC884" s="4" t="str">
        <f t="shared" si="27"/>
        <v>Non-TIF</v>
      </c>
    </row>
    <row r="885" spans="1:29" x14ac:dyDescent="0.25">
      <c r="A885">
        <v>2024</v>
      </c>
      <c r="B885">
        <v>57</v>
      </c>
      <c r="C885" t="s">
        <v>31</v>
      </c>
      <c r="D885">
        <v>2024</v>
      </c>
      <c r="E885">
        <v>57</v>
      </c>
      <c r="F885">
        <v>1</v>
      </c>
      <c r="G885" t="s">
        <v>1831</v>
      </c>
      <c r="H885">
        <v>571089</v>
      </c>
      <c r="I885" t="s">
        <v>26</v>
      </c>
      <c r="J885" t="s">
        <v>26</v>
      </c>
      <c r="K885" t="s">
        <v>613</v>
      </c>
      <c r="L885" t="s">
        <v>603</v>
      </c>
      <c r="M885">
        <v>65933000</v>
      </c>
      <c r="N885">
        <v>5634300</v>
      </c>
      <c r="O885">
        <v>12339110</v>
      </c>
      <c r="P885">
        <v>668800</v>
      </c>
      <c r="Q885">
        <v>0</v>
      </c>
      <c r="R885">
        <v>0</v>
      </c>
      <c r="S885">
        <v>2223058</v>
      </c>
      <c r="T885">
        <v>135221</v>
      </c>
      <c r="U885">
        <v>0</v>
      </c>
      <c r="V885">
        <v>316191979</v>
      </c>
      <c r="W885">
        <v>428000</v>
      </c>
      <c r="X885">
        <v>1826500</v>
      </c>
      <c r="Y885">
        <v>313937479</v>
      </c>
      <c r="Z885">
        <v>18304953</v>
      </c>
      <c r="AA885">
        <v>229258490</v>
      </c>
      <c r="AB885" s="3" t="str">
        <f t="shared" si="26"/>
        <v>1089</v>
      </c>
      <c r="AC885" s="4" t="str">
        <f t="shared" si="27"/>
        <v>Non-TIF</v>
      </c>
    </row>
    <row r="886" spans="1:29" x14ac:dyDescent="0.25">
      <c r="A886">
        <v>2024</v>
      </c>
      <c r="B886">
        <v>58</v>
      </c>
      <c r="C886" t="s">
        <v>31</v>
      </c>
      <c r="D886">
        <v>2024</v>
      </c>
      <c r="E886">
        <v>58</v>
      </c>
      <c r="F886">
        <v>6</v>
      </c>
      <c r="G886">
        <v>700</v>
      </c>
      <c r="H886">
        <v>446700</v>
      </c>
      <c r="I886" t="s">
        <v>26</v>
      </c>
      <c r="J886" t="s">
        <v>26</v>
      </c>
      <c r="K886" t="s">
        <v>459</v>
      </c>
      <c r="L886" t="s">
        <v>620</v>
      </c>
      <c r="M886">
        <v>1282490</v>
      </c>
      <c r="N886">
        <v>187350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2041050</v>
      </c>
      <c r="W886">
        <v>0</v>
      </c>
      <c r="X886">
        <v>0</v>
      </c>
      <c r="Y886">
        <v>2041050</v>
      </c>
      <c r="Z886">
        <v>309630</v>
      </c>
      <c r="AA886">
        <v>571210</v>
      </c>
      <c r="AB886" s="3" t="str">
        <f t="shared" si="26"/>
        <v>6700</v>
      </c>
      <c r="AC886" s="4" t="str">
        <f t="shared" si="27"/>
        <v>Non-TIF</v>
      </c>
    </row>
    <row r="887" spans="1:29" x14ac:dyDescent="0.25">
      <c r="A887">
        <v>2024</v>
      </c>
      <c r="B887">
        <v>58</v>
      </c>
      <c r="C887" t="s">
        <v>31</v>
      </c>
      <c r="D887">
        <v>2024</v>
      </c>
      <c r="E887">
        <v>58</v>
      </c>
      <c r="F887">
        <v>6</v>
      </c>
      <c r="G887">
        <v>759</v>
      </c>
      <c r="H887">
        <v>586759</v>
      </c>
      <c r="I887" t="s">
        <v>26</v>
      </c>
      <c r="J887" t="s">
        <v>26</v>
      </c>
      <c r="K887" t="s">
        <v>373</v>
      </c>
      <c r="L887" t="s">
        <v>620</v>
      </c>
      <c r="M887">
        <v>109791470</v>
      </c>
      <c r="N887">
        <v>5680200</v>
      </c>
      <c r="O887">
        <v>24372302</v>
      </c>
      <c r="P887">
        <v>7916480</v>
      </c>
      <c r="Q887">
        <v>0</v>
      </c>
      <c r="R887">
        <v>0</v>
      </c>
      <c r="S887">
        <v>0</v>
      </c>
      <c r="T887">
        <v>29653021</v>
      </c>
      <c r="U887">
        <v>0</v>
      </c>
      <c r="V887">
        <v>401029161</v>
      </c>
      <c r="W887">
        <v>608000</v>
      </c>
      <c r="X887">
        <v>1924000</v>
      </c>
      <c r="Y887">
        <v>398497161</v>
      </c>
      <c r="Z887">
        <v>128977315</v>
      </c>
      <c r="AA887">
        <v>223615688</v>
      </c>
      <c r="AB887" s="3" t="str">
        <f t="shared" si="26"/>
        <v>6759</v>
      </c>
      <c r="AC887" s="4" t="str">
        <f t="shared" si="27"/>
        <v>Non-TIF</v>
      </c>
    </row>
    <row r="888" spans="1:29" x14ac:dyDescent="0.25">
      <c r="A888">
        <v>2024</v>
      </c>
      <c r="B888">
        <v>59</v>
      </c>
      <c r="C888" t="s">
        <v>31</v>
      </c>
      <c r="D888">
        <v>2024</v>
      </c>
      <c r="E888">
        <v>59</v>
      </c>
      <c r="F888">
        <v>1</v>
      </c>
      <c r="G888">
        <v>107</v>
      </c>
      <c r="H888">
        <v>591107</v>
      </c>
      <c r="I888" t="s">
        <v>26</v>
      </c>
      <c r="J888" t="s">
        <v>26</v>
      </c>
      <c r="K888" t="s">
        <v>678</v>
      </c>
      <c r="L888" t="s">
        <v>650</v>
      </c>
      <c r="M888">
        <v>120965063</v>
      </c>
      <c r="N888">
        <v>8486871</v>
      </c>
      <c r="O888">
        <v>49917581</v>
      </c>
      <c r="P888">
        <v>2995496</v>
      </c>
      <c r="Q888">
        <v>0</v>
      </c>
      <c r="R888">
        <v>0</v>
      </c>
      <c r="S888">
        <v>58332139</v>
      </c>
      <c r="T888">
        <v>0</v>
      </c>
      <c r="U888">
        <v>10046</v>
      </c>
      <c r="V888">
        <v>666081709</v>
      </c>
      <c r="W888">
        <v>1336542</v>
      </c>
      <c r="X888">
        <v>4042528</v>
      </c>
      <c r="Y888">
        <v>660702639</v>
      </c>
      <c r="Z888">
        <v>91789030</v>
      </c>
      <c r="AA888">
        <v>425374513</v>
      </c>
      <c r="AB888" s="3" t="str">
        <f t="shared" si="26"/>
        <v>1107</v>
      </c>
      <c r="AC888" s="4" t="str">
        <f t="shared" si="27"/>
        <v>Non-TIF</v>
      </c>
    </row>
    <row r="889" spans="1:29" x14ac:dyDescent="0.25">
      <c r="A889">
        <v>2024</v>
      </c>
      <c r="B889">
        <v>60</v>
      </c>
      <c r="C889" t="s">
        <v>44</v>
      </c>
      <c r="D889">
        <v>2024</v>
      </c>
      <c r="E889">
        <v>60</v>
      </c>
      <c r="F889">
        <v>2</v>
      </c>
      <c r="G889">
        <v>457</v>
      </c>
      <c r="H889">
        <v>602457</v>
      </c>
      <c r="I889" t="s">
        <v>26</v>
      </c>
      <c r="J889" t="s">
        <v>26</v>
      </c>
      <c r="K889" t="s">
        <v>690</v>
      </c>
      <c r="L889" t="s">
        <v>652</v>
      </c>
      <c r="M889">
        <v>0</v>
      </c>
      <c r="N889">
        <v>0</v>
      </c>
      <c r="O889">
        <v>7136</v>
      </c>
      <c r="P889">
        <v>3213543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7338869</v>
      </c>
      <c r="W889">
        <v>8000</v>
      </c>
      <c r="X889">
        <v>26000</v>
      </c>
      <c r="Y889">
        <v>7304869</v>
      </c>
      <c r="Z889">
        <v>0</v>
      </c>
      <c r="AA889">
        <v>4118190</v>
      </c>
      <c r="AB889" s="3" t="str">
        <f t="shared" si="26"/>
        <v>2457</v>
      </c>
      <c r="AC889" s="4" t="str">
        <f t="shared" si="27"/>
        <v>Non-TIF</v>
      </c>
    </row>
    <row r="890" spans="1:29" x14ac:dyDescent="0.25">
      <c r="A890">
        <v>2024</v>
      </c>
      <c r="B890">
        <v>60</v>
      </c>
      <c r="C890" t="s">
        <v>31</v>
      </c>
      <c r="D890">
        <v>2024</v>
      </c>
      <c r="E890">
        <v>60</v>
      </c>
      <c r="F890">
        <v>1</v>
      </c>
      <c r="G890" t="s">
        <v>1798</v>
      </c>
      <c r="H890">
        <v>601095</v>
      </c>
      <c r="I890" t="s">
        <v>26</v>
      </c>
      <c r="J890" t="s">
        <v>26</v>
      </c>
      <c r="K890" t="s">
        <v>651</v>
      </c>
      <c r="L890" t="s">
        <v>652</v>
      </c>
      <c r="M890">
        <v>193649510</v>
      </c>
      <c r="N890">
        <v>23645110</v>
      </c>
      <c r="O890">
        <v>27601570</v>
      </c>
      <c r="P890">
        <v>2453462</v>
      </c>
      <c r="Q890">
        <v>0</v>
      </c>
      <c r="R890">
        <v>0</v>
      </c>
      <c r="S890">
        <v>4925325</v>
      </c>
      <c r="T890">
        <v>12957334</v>
      </c>
      <c r="U890">
        <v>0</v>
      </c>
      <c r="V890">
        <v>582366278</v>
      </c>
      <c r="W890">
        <v>464000</v>
      </c>
      <c r="X890">
        <v>1651000</v>
      </c>
      <c r="Y890">
        <v>580251278</v>
      </c>
      <c r="Z890">
        <v>6250307</v>
      </c>
      <c r="AA890">
        <v>317133967</v>
      </c>
      <c r="AB890" s="3" t="str">
        <f t="shared" si="26"/>
        <v>1095</v>
      </c>
      <c r="AC890" s="4" t="str">
        <f t="shared" si="27"/>
        <v>Non-TIF</v>
      </c>
    </row>
    <row r="891" spans="1:29" x14ac:dyDescent="0.25">
      <c r="A891">
        <v>2024</v>
      </c>
      <c r="B891">
        <v>60</v>
      </c>
      <c r="C891" t="s">
        <v>31</v>
      </c>
      <c r="D891">
        <v>2024</v>
      </c>
      <c r="E891">
        <v>60</v>
      </c>
      <c r="F891">
        <v>6</v>
      </c>
      <c r="G891">
        <v>983</v>
      </c>
      <c r="H891">
        <v>606983</v>
      </c>
      <c r="I891" t="s">
        <v>26</v>
      </c>
      <c r="J891" t="s">
        <v>26</v>
      </c>
      <c r="K891" t="s">
        <v>691</v>
      </c>
      <c r="L891" t="s">
        <v>652</v>
      </c>
      <c r="M891">
        <v>241014100</v>
      </c>
      <c r="N891">
        <v>50701350</v>
      </c>
      <c r="O891">
        <v>44402683</v>
      </c>
      <c r="P891">
        <v>3637484</v>
      </c>
      <c r="Q891">
        <v>0</v>
      </c>
      <c r="R891">
        <v>0</v>
      </c>
      <c r="S891">
        <v>16390833</v>
      </c>
      <c r="T891">
        <v>36262751</v>
      </c>
      <c r="U891">
        <v>0</v>
      </c>
      <c r="V891">
        <v>830452994</v>
      </c>
      <c r="W891">
        <v>488000</v>
      </c>
      <c r="X891">
        <v>1235000</v>
      </c>
      <c r="Y891">
        <v>828729994</v>
      </c>
      <c r="Z891">
        <v>14007739</v>
      </c>
      <c r="AA891">
        <v>438043793</v>
      </c>
      <c r="AB891" s="3" t="str">
        <f t="shared" si="26"/>
        <v>6983</v>
      </c>
      <c r="AC891" s="4" t="str">
        <f t="shared" si="27"/>
        <v>Non-TIF</v>
      </c>
    </row>
    <row r="892" spans="1:29" x14ac:dyDescent="0.25">
      <c r="A892">
        <v>2024</v>
      </c>
      <c r="B892">
        <v>60</v>
      </c>
      <c r="C892" t="s">
        <v>31</v>
      </c>
      <c r="D892">
        <v>2024</v>
      </c>
      <c r="E892">
        <v>60</v>
      </c>
      <c r="F892">
        <v>0</v>
      </c>
      <c r="G892">
        <v>747</v>
      </c>
      <c r="H892">
        <v>840747</v>
      </c>
      <c r="I892" t="s">
        <v>26</v>
      </c>
      <c r="J892" t="s">
        <v>26</v>
      </c>
      <c r="K892" t="s">
        <v>694</v>
      </c>
      <c r="L892" t="s">
        <v>652</v>
      </c>
      <c r="M892">
        <v>10160190</v>
      </c>
      <c r="N892">
        <v>1696940</v>
      </c>
      <c r="O892">
        <v>140330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18632417</v>
      </c>
      <c r="W892">
        <v>4000</v>
      </c>
      <c r="X892">
        <v>26000</v>
      </c>
      <c r="Y892">
        <v>18602417</v>
      </c>
      <c r="Z892">
        <v>334665</v>
      </c>
      <c r="AA892">
        <v>6634957</v>
      </c>
      <c r="AB892" s="3" t="str">
        <f t="shared" si="26"/>
        <v>0747</v>
      </c>
      <c r="AC892" s="4" t="str">
        <f t="shared" si="27"/>
        <v>Non-TIF</v>
      </c>
    </row>
    <row r="893" spans="1:29" x14ac:dyDescent="0.25">
      <c r="A893">
        <v>2024</v>
      </c>
      <c r="B893">
        <v>61</v>
      </c>
      <c r="C893" t="s">
        <v>44</v>
      </c>
      <c r="D893">
        <v>2024</v>
      </c>
      <c r="E893">
        <v>61</v>
      </c>
      <c r="F893">
        <v>1</v>
      </c>
      <c r="G893">
        <v>953</v>
      </c>
      <c r="H893">
        <v>611953</v>
      </c>
      <c r="I893" t="s">
        <v>26</v>
      </c>
      <c r="J893" t="s">
        <v>26</v>
      </c>
      <c r="K893" t="s">
        <v>365</v>
      </c>
      <c r="L893" t="s">
        <v>656</v>
      </c>
      <c r="M893">
        <v>0</v>
      </c>
      <c r="N893">
        <v>0</v>
      </c>
      <c r="O893">
        <v>6756881</v>
      </c>
      <c r="P893">
        <v>1924800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20630025</v>
      </c>
      <c r="W893">
        <v>12000</v>
      </c>
      <c r="X893">
        <v>26000</v>
      </c>
      <c r="Y893">
        <v>20592025</v>
      </c>
      <c r="Z893">
        <v>0</v>
      </c>
      <c r="AA893">
        <v>11948344</v>
      </c>
      <c r="AB893" s="3" t="str">
        <f t="shared" si="26"/>
        <v>1953</v>
      </c>
      <c r="AC893" s="4" t="str">
        <f t="shared" si="27"/>
        <v>Non-TIF</v>
      </c>
    </row>
    <row r="894" spans="1:29" x14ac:dyDescent="0.25">
      <c r="A894">
        <v>2024</v>
      </c>
      <c r="B894">
        <v>61</v>
      </c>
      <c r="C894" t="s">
        <v>44</v>
      </c>
      <c r="D894">
        <v>2024</v>
      </c>
      <c r="E894">
        <v>61</v>
      </c>
      <c r="F894">
        <v>7</v>
      </c>
      <c r="G894" t="s">
        <v>1825</v>
      </c>
      <c r="H894">
        <v>617056</v>
      </c>
      <c r="I894" t="s">
        <v>26</v>
      </c>
      <c r="J894" t="s">
        <v>26</v>
      </c>
      <c r="K894" t="s">
        <v>743</v>
      </c>
      <c r="L894" t="s">
        <v>656</v>
      </c>
      <c r="M894">
        <v>163768</v>
      </c>
      <c r="N894">
        <v>0</v>
      </c>
      <c r="O894">
        <v>51360610</v>
      </c>
      <c r="P894">
        <v>10508800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115526204</v>
      </c>
      <c r="W894">
        <v>76000</v>
      </c>
      <c r="X894">
        <v>133250</v>
      </c>
      <c r="Y894">
        <v>115316954</v>
      </c>
      <c r="Z894">
        <v>0</v>
      </c>
      <c r="AA894">
        <v>53493026</v>
      </c>
      <c r="AB894" s="3" t="str">
        <f t="shared" si="26"/>
        <v>7056</v>
      </c>
      <c r="AC894" s="4" t="str">
        <f t="shared" si="27"/>
        <v>Non-TIF</v>
      </c>
    </row>
    <row r="895" spans="1:29" x14ac:dyDescent="0.25">
      <c r="A895">
        <v>2024</v>
      </c>
      <c r="B895">
        <v>61</v>
      </c>
      <c r="C895" t="s">
        <v>31</v>
      </c>
      <c r="D895">
        <v>2024</v>
      </c>
      <c r="E895">
        <v>61</v>
      </c>
      <c r="F895">
        <v>2</v>
      </c>
      <c r="G895">
        <v>673</v>
      </c>
      <c r="H895" t="s">
        <v>1774</v>
      </c>
      <c r="I895" t="s">
        <v>26</v>
      </c>
      <c r="J895" t="s">
        <v>26</v>
      </c>
      <c r="K895" t="s">
        <v>98</v>
      </c>
      <c r="L895" t="s">
        <v>656</v>
      </c>
      <c r="M895">
        <v>137800</v>
      </c>
      <c r="N895">
        <v>600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704000</v>
      </c>
      <c r="W895">
        <v>0</v>
      </c>
      <c r="X895">
        <v>0</v>
      </c>
      <c r="Y895">
        <v>704000</v>
      </c>
      <c r="Z895">
        <v>137725</v>
      </c>
      <c r="AA895">
        <v>565600</v>
      </c>
      <c r="AB895" s="3" t="str">
        <f t="shared" si="26"/>
        <v>2673</v>
      </c>
      <c r="AC895" s="4" t="str">
        <f t="shared" si="27"/>
        <v>Non-TIF</v>
      </c>
    </row>
    <row r="896" spans="1:29" x14ac:dyDescent="0.25">
      <c r="A896">
        <v>2024</v>
      </c>
      <c r="B896">
        <v>62</v>
      </c>
      <c r="C896" t="s">
        <v>44</v>
      </c>
      <c r="D896">
        <v>2024</v>
      </c>
      <c r="E896">
        <v>62</v>
      </c>
      <c r="F896">
        <v>5</v>
      </c>
      <c r="G896" t="s">
        <v>1830</v>
      </c>
      <c r="H896">
        <v>625013</v>
      </c>
      <c r="I896" t="s">
        <v>26</v>
      </c>
      <c r="J896" t="s">
        <v>26</v>
      </c>
      <c r="K896" t="s">
        <v>658</v>
      </c>
      <c r="L896" t="s">
        <v>657</v>
      </c>
      <c r="M896">
        <v>254800</v>
      </c>
      <c r="N896">
        <v>0</v>
      </c>
      <c r="O896">
        <v>113569521</v>
      </c>
      <c r="P896">
        <v>49961340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729797710</v>
      </c>
      <c r="W896">
        <v>1248000</v>
      </c>
      <c r="X896">
        <v>2245750</v>
      </c>
      <c r="Y896">
        <v>726303960</v>
      </c>
      <c r="Z896">
        <v>0</v>
      </c>
      <c r="AA896">
        <v>566012049</v>
      </c>
      <c r="AB896" s="3" t="str">
        <f t="shared" si="26"/>
        <v>5013</v>
      </c>
      <c r="AC896" s="4" t="str">
        <f t="shared" si="27"/>
        <v>Non-TIF</v>
      </c>
    </row>
    <row r="897" spans="1:29" x14ac:dyDescent="0.25">
      <c r="A897">
        <v>2024</v>
      </c>
      <c r="B897">
        <v>62</v>
      </c>
      <c r="C897" t="s">
        <v>23</v>
      </c>
      <c r="D897">
        <v>2024</v>
      </c>
      <c r="E897">
        <v>62</v>
      </c>
      <c r="F897">
        <v>3</v>
      </c>
      <c r="G897">
        <v>906</v>
      </c>
      <c r="H897" t="s">
        <v>564</v>
      </c>
      <c r="I897" t="s">
        <v>25</v>
      </c>
      <c r="J897" t="s">
        <v>26</v>
      </c>
      <c r="K897" t="s">
        <v>565</v>
      </c>
      <c r="L897" t="s">
        <v>657</v>
      </c>
      <c r="M897">
        <v>0</v>
      </c>
      <c r="N897">
        <v>304492</v>
      </c>
      <c r="O897">
        <v>0</v>
      </c>
      <c r="P897">
        <v>5297572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5697060</v>
      </c>
      <c r="W897">
        <v>0</v>
      </c>
      <c r="X897">
        <v>0</v>
      </c>
      <c r="Y897">
        <v>5697060</v>
      </c>
      <c r="Z897">
        <v>0</v>
      </c>
      <c r="AA897">
        <v>94996</v>
      </c>
      <c r="AB897" s="3" t="str">
        <f t="shared" si="26"/>
        <v>3906</v>
      </c>
      <c r="AC897" s="4" t="str">
        <f t="shared" si="27"/>
        <v>TIF</v>
      </c>
    </row>
    <row r="898" spans="1:29" x14ac:dyDescent="0.25">
      <c r="A898">
        <v>2024</v>
      </c>
      <c r="B898">
        <v>62</v>
      </c>
      <c r="C898" t="s">
        <v>31</v>
      </c>
      <c r="D898">
        <v>2024</v>
      </c>
      <c r="E898">
        <v>62</v>
      </c>
      <c r="F898">
        <v>5</v>
      </c>
      <c r="G898">
        <v>166</v>
      </c>
      <c r="H898">
        <v>635166</v>
      </c>
      <c r="I898" t="s">
        <v>26</v>
      </c>
      <c r="J898" t="s">
        <v>26</v>
      </c>
      <c r="K898" t="s">
        <v>626</v>
      </c>
      <c r="L898" t="s">
        <v>657</v>
      </c>
      <c r="M898">
        <v>75466800</v>
      </c>
      <c r="N898">
        <v>6131960</v>
      </c>
      <c r="O898">
        <v>5024400</v>
      </c>
      <c r="P898">
        <v>1066420</v>
      </c>
      <c r="Q898">
        <v>0</v>
      </c>
      <c r="R898">
        <v>0</v>
      </c>
      <c r="S898">
        <v>0</v>
      </c>
      <c r="T898">
        <v>13570491</v>
      </c>
      <c r="U898">
        <v>0</v>
      </c>
      <c r="V898">
        <v>214819441</v>
      </c>
      <c r="W898">
        <v>124000</v>
      </c>
      <c r="X898">
        <v>325000</v>
      </c>
      <c r="Y898">
        <v>214370441</v>
      </c>
      <c r="Z898">
        <v>9395211</v>
      </c>
      <c r="AA898">
        <v>113559370</v>
      </c>
      <c r="AB898" s="3" t="str">
        <f t="shared" si="26"/>
        <v>5166</v>
      </c>
      <c r="AC898" s="4" t="str">
        <f t="shared" si="27"/>
        <v>Non-TIF</v>
      </c>
    </row>
    <row r="899" spans="1:29" x14ac:dyDescent="0.25">
      <c r="A899">
        <v>2024</v>
      </c>
      <c r="B899">
        <v>63</v>
      </c>
      <c r="C899" t="s">
        <v>44</v>
      </c>
      <c r="D899">
        <v>2024</v>
      </c>
      <c r="E899">
        <v>63</v>
      </c>
      <c r="F899">
        <v>3</v>
      </c>
      <c r="G899">
        <v>375</v>
      </c>
      <c r="H899">
        <v>633375</v>
      </c>
      <c r="I899" t="s">
        <v>26</v>
      </c>
      <c r="J899" t="s">
        <v>26</v>
      </c>
      <c r="K899" t="s">
        <v>744</v>
      </c>
      <c r="L899" t="s">
        <v>662</v>
      </c>
      <c r="M899">
        <v>0</v>
      </c>
      <c r="N899">
        <v>0</v>
      </c>
      <c r="O899">
        <v>2409360</v>
      </c>
      <c r="P899">
        <v>25374220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27783580</v>
      </c>
      <c r="W899">
        <v>0</v>
      </c>
      <c r="X899">
        <v>0</v>
      </c>
      <c r="Y899">
        <v>27783580</v>
      </c>
      <c r="Z899">
        <v>0</v>
      </c>
      <c r="AA899">
        <v>0</v>
      </c>
      <c r="AB899" s="3" t="str">
        <f t="shared" ref="AB899:AB962" si="28">CONCATENATE(F899,TEXT(G899,"000"))</f>
        <v>3375</v>
      </c>
      <c r="AC899" s="4" t="str">
        <f t="shared" ref="AC899:AC962" si="29">IF(C899="I","TIF","Non-TIF")</f>
        <v>Non-TIF</v>
      </c>
    </row>
    <row r="900" spans="1:29" x14ac:dyDescent="0.25">
      <c r="A900">
        <v>2024</v>
      </c>
      <c r="B900">
        <v>63</v>
      </c>
      <c r="C900" t="s">
        <v>23</v>
      </c>
      <c r="D900">
        <v>2024</v>
      </c>
      <c r="E900">
        <v>63</v>
      </c>
      <c r="F900">
        <v>5</v>
      </c>
      <c r="G900">
        <v>166</v>
      </c>
      <c r="H900" t="s">
        <v>745</v>
      </c>
      <c r="I900" t="s">
        <v>25</v>
      </c>
      <c r="J900" t="s">
        <v>26</v>
      </c>
      <c r="K900" t="s">
        <v>746</v>
      </c>
      <c r="L900" t="s">
        <v>662</v>
      </c>
      <c r="M900">
        <v>112</v>
      </c>
      <c r="N900">
        <v>0</v>
      </c>
      <c r="O900">
        <v>15157180</v>
      </c>
      <c r="P900">
        <v>9787240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88432207</v>
      </c>
      <c r="W900">
        <v>4000</v>
      </c>
      <c r="X900">
        <v>0</v>
      </c>
      <c r="Y900">
        <v>88428207</v>
      </c>
      <c r="Z900">
        <v>0</v>
      </c>
      <c r="AA900">
        <v>63487675</v>
      </c>
      <c r="AB900" s="3" t="str">
        <f t="shared" si="28"/>
        <v>5166</v>
      </c>
      <c r="AC900" s="4" t="str">
        <f t="shared" si="29"/>
        <v>TIF</v>
      </c>
    </row>
    <row r="901" spans="1:29" x14ac:dyDescent="0.25">
      <c r="A901">
        <v>2024</v>
      </c>
      <c r="B901">
        <v>63</v>
      </c>
      <c r="C901" t="s">
        <v>23</v>
      </c>
      <c r="D901">
        <v>2024</v>
      </c>
      <c r="E901">
        <v>63</v>
      </c>
      <c r="F901">
        <v>5</v>
      </c>
      <c r="G901">
        <v>256</v>
      </c>
      <c r="H901" t="s">
        <v>718</v>
      </c>
      <c r="I901" t="s">
        <v>25</v>
      </c>
      <c r="J901" t="s">
        <v>26</v>
      </c>
      <c r="K901" t="s">
        <v>719</v>
      </c>
      <c r="L901" t="s">
        <v>662</v>
      </c>
      <c r="M901">
        <v>0</v>
      </c>
      <c r="N901">
        <v>0</v>
      </c>
      <c r="O901">
        <v>2023022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9031652</v>
      </c>
      <c r="W901">
        <v>0</v>
      </c>
      <c r="X901">
        <v>0</v>
      </c>
      <c r="Y901">
        <v>9031652</v>
      </c>
      <c r="Z901">
        <v>0</v>
      </c>
      <c r="AA901">
        <v>7008630</v>
      </c>
      <c r="AB901" s="3" t="str">
        <f t="shared" si="28"/>
        <v>5256</v>
      </c>
      <c r="AC901" s="4" t="str">
        <f t="shared" si="29"/>
        <v>TIF</v>
      </c>
    </row>
    <row r="902" spans="1:29" x14ac:dyDescent="0.25">
      <c r="A902">
        <v>2024</v>
      </c>
      <c r="B902">
        <v>67</v>
      </c>
      <c r="C902" t="s">
        <v>31</v>
      </c>
      <c r="D902">
        <v>2024</v>
      </c>
      <c r="E902">
        <v>67</v>
      </c>
      <c r="F902">
        <v>4</v>
      </c>
      <c r="G902" t="s">
        <v>1811</v>
      </c>
      <c r="H902">
        <v>674033</v>
      </c>
      <c r="I902" t="s">
        <v>26</v>
      </c>
      <c r="J902" t="s">
        <v>26</v>
      </c>
      <c r="K902" t="s">
        <v>1719</v>
      </c>
      <c r="L902" t="s">
        <v>704</v>
      </c>
      <c r="M902">
        <v>183269907</v>
      </c>
      <c r="N902">
        <v>6682486</v>
      </c>
      <c r="O902">
        <v>22073669</v>
      </c>
      <c r="P902">
        <v>2343152</v>
      </c>
      <c r="Q902">
        <v>0</v>
      </c>
      <c r="R902">
        <v>0</v>
      </c>
      <c r="S902">
        <v>0</v>
      </c>
      <c r="T902">
        <v>1155710</v>
      </c>
      <c r="U902">
        <v>0</v>
      </c>
      <c r="V902">
        <v>356766274</v>
      </c>
      <c r="W902">
        <v>488000</v>
      </c>
      <c r="X902">
        <v>1469000</v>
      </c>
      <c r="Y902">
        <v>354809274</v>
      </c>
      <c r="Z902">
        <v>11822936</v>
      </c>
      <c r="AA902">
        <v>141241350</v>
      </c>
      <c r="AB902" s="3" t="str">
        <f t="shared" si="28"/>
        <v>4033</v>
      </c>
      <c r="AC902" s="4" t="str">
        <f t="shared" si="29"/>
        <v>Non-TIF</v>
      </c>
    </row>
    <row r="903" spans="1:29" x14ac:dyDescent="0.25">
      <c r="A903">
        <v>2024</v>
      </c>
      <c r="B903">
        <v>68</v>
      </c>
      <c r="C903" t="s">
        <v>31</v>
      </c>
      <c r="D903">
        <v>2024</v>
      </c>
      <c r="E903">
        <v>68</v>
      </c>
      <c r="F903">
        <v>0</v>
      </c>
      <c r="G903" t="s">
        <v>1777</v>
      </c>
      <c r="H903">
        <v>680081</v>
      </c>
      <c r="I903" t="s">
        <v>26</v>
      </c>
      <c r="J903" t="s">
        <v>26</v>
      </c>
      <c r="K903" t="s">
        <v>89</v>
      </c>
      <c r="L903" t="s">
        <v>705</v>
      </c>
      <c r="M903">
        <v>130719200</v>
      </c>
      <c r="N903">
        <v>4390650</v>
      </c>
      <c r="O903">
        <v>42438666</v>
      </c>
      <c r="P903">
        <v>12910608</v>
      </c>
      <c r="Q903">
        <v>0</v>
      </c>
      <c r="R903">
        <v>0</v>
      </c>
      <c r="S903">
        <v>43097322</v>
      </c>
      <c r="T903">
        <v>1770575</v>
      </c>
      <c r="U903">
        <v>39012</v>
      </c>
      <c r="V903">
        <v>636186795</v>
      </c>
      <c r="W903">
        <v>1006401</v>
      </c>
      <c r="X903">
        <v>4701123</v>
      </c>
      <c r="Y903">
        <v>630479271</v>
      </c>
      <c r="Z903">
        <v>30761776</v>
      </c>
      <c r="AA903">
        <v>400820762</v>
      </c>
      <c r="AB903" s="3" t="str">
        <f t="shared" si="28"/>
        <v>0081</v>
      </c>
      <c r="AC903" s="4" t="str">
        <f t="shared" si="29"/>
        <v>Non-TIF</v>
      </c>
    </row>
    <row r="904" spans="1:29" x14ac:dyDescent="0.25">
      <c r="A904">
        <v>2024</v>
      </c>
      <c r="B904">
        <v>69</v>
      </c>
      <c r="C904" t="s">
        <v>23</v>
      </c>
      <c r="D904">
        <v>2024</v>
      </c>
      <c r="E904">
        <v>69</v>
      </c>
      <c r="F904">
        <v>6</v>
      </c>
      <c r="G904">
        <v>165</v>
      </c>
      <c r="H904" t="s">
        <v>753</v>
      </c>
      <c r="I904" t="s">
        <v>25</v>
      </c>
      <c r="J904" t="s">
        <v>26</v>
      </c>
      <c r="K904" t="s">
        <v>754</v>
      </c>
      <c r="L904" t="s">
        <v>725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s="3" t="str">
        <f t="shared" si="28"/>
        <v>6165</v>
      </c>
      <c r="AC904" s="4" t="str">
        <f t="shared" si="29"/>
        <v>TIF</v>
      </c>
    </row>
    <row r="905" spans="1:29" x14ac:dyDescent="0.25">
      <c r="A905">
        <v>2024</v>
      </c>
      <c r="B905">
        <v>69</v>
      </c>
      <c r="C905" t="s">
        <v>23</v>
      </c>
      <c r="D905">
        <v>2024</v>
      </c>
      <c r="E905">
        <v>69</v>
      </c>
      <c r="F905">
        <v>6</v>
      </c>
      <c r="G905">
        <v>651</v>
      </c>
      <c r="H905" t="s">
        <v>934</v>
      </c>
      <c r="I905" t="s">
        <v>25</v>
      </c>
      <c r="J905" t="s">
        <v>26</v>
      </c>
      <c r="K905" t="s">
        <v>935</v>
      </c>
      <c r="L905" t="s">
        <v>725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s="3" t="str">
        <f t="shared" si="28"/>
        <v>6651</v>
      </c>
      <c r="AC905" s="4" t="str">
        <f t="shared" si="29"/>
        <v>TIF</v>
      </c>
    </row>
    <row r="906" spans="1:29" x14ac:dyDescent="0.25">
      <c r="A906">
        <v>2024</v>
      </c>
      <c r="B906">
        <v>69</v>
      </c>
      <c r="C906" t="s">
        <v>31</v>
      </c>
      <c r="D906">
        <v>2024</v>
      </c>
      <c r="E906">
        <v>69</v>
      </c>
      <c r="F906">
        <v>2</v>
      </c>
      <c r="G906">
        <v>718</v>
      </c>
      <c r="H906">
        <v>152718</v>
      </c>
      <c r="I906" t="s">
        <v>26</v>
      </c>
      <c r="J906" t="s">
        <v>26</v>
      </c>
      <c r="K906" t="s">
        <v>36</v>
      </c>
      <c r="L906" t="s">
        <v>725</v>
      </c>
      <c r="M906">
        <v>60989720</v>
      </c>
      <c r="N906">
        <v>2435250</v>
      </c>
      <c r="O906">
        <v>3524188</v>
      </c>
      <c r="P906">
        <v>0</v>
      </c>
      <c r="Q906">
        <v>0</v>
      </c>
      <c r="R906">
        <v>0</v>
      </c>
      <c r="S906">
        <v>0</v>
      </c>
      <c r="T906">
        <v>2727274</v>
      </c>
      <c r="U906">
        <v>0</v>
      </c>
      <c r="V906">
        <v>106433004</v>
      </c>
      <c r="W906">
        <v>148000</v>
      </c>
      <c r="X906">
        <v>204750</v>
      </c>
      <c r="Y906">
        <v>106080254</v>
      </c>
      <c r="Z906">
        <v>8159385</v>
      </c>
      <c r="AA906">
        <v>36756572</v>
      </c>
      <c r="AB906" s="3" t="str">
        <f t="shared" si="28"/>
        <v>2718</v>
      </c>
      <c r="AC906" s="4" t="str">
        <f t="shared" si="29"/>
        <v>Non-TIF</v>
      </c>
    </row>
    <row r="907" spans="1:29" x14ac:dyDescent="0.25">
      <c r="A907">
        <v>2024</v>
      </c>
      <c r="B907">
        <v>69</v>
      </c>
      <c r="C907" t="s">
        <v>31</v>
      </c>
      <c r="D907">
        <v>2024</v>
      </c>
      <c r="E907">
        <v>69</v>
      </c>
      <c r="F907">
        <v>3</v>
      </c>
      <c r="G907">
        <v>978</v>
      </c>
      <c r="H907">
        <v>653978</v>
      </c>
      <c r="I907" t="s">
        <v>26</v>
      </c>
      <c r="J907" t="s">
        <v>26</v>
      </c>
      <c r="K907" t="s">
        <v>1705</v>
      </c>
      <c r="L907" t="s">
        <v>725</v>
      </c>
      <c r="M907">
        <v>1838740</v>
      </c>
      <c r="N907">
        <v>109430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2843610</v>
      </c>
      <c r="W907">
        <v>4000</v>
      </c>
      <c r="X907">
        <v>13000</v>
      </c>
      <c r="Y907">
        <v>2826610</v>
      </c>
      <c r="Z907">
        <v>75973</v>
      </c>
      <c r="AA907">
        <v>895440</v>
      </c>
      <c r="AB907" s="3" t="str">
        <f t="shared" si="28"/>
        <v>3978</v>
      </c>
      <c r="AC907" s="4" t="str">
        <f t="shared" si="29"/>
        <v>Non-TIF</v>
      </c>
    </row>
    <row r="908" spans="1:29" x14ac:dyDescent="0.25">
      <c r="A908">
        <v>2024</v>
      </c>
      <c r="B908">
        <v>69</v>
      </c>
      <c r="C908" t="s">
        <v>31</v>
      </c>
      <c r="D908">
        <v>2024</v>
      </c>
      <c r="E908">
        <v>69</v>
      </c>
      <c r="F908">
        <v>6</v>
      </c>
      <c r="G908">
        <v>165</v>
      </c>
      <c r="H908">
        <v>696165</v>
      </c>
      <c r="I908" t="s">
        <v>26</v>
      </c>
      <c r="J908" t="s">
        <v>26</v>
      </c>
      <c r="K908" t="s">
        <v>726</v>
      </c>
      <c r="L908" t="s">
        <v>725</v>
      </c>
      <c r="M908">
        <v>60085480</v>
      </c>
      <c r="N908">
        <v>2756200</v>
      </c>
      <c r="O908">
        <v>934850</v>
      </c>
      <c r="P908">
        <v>0</v>
      </c>
      <c r="Q908">
        <v>0</v>
      </c>
      <c r="R908">
        <v>0</v>
      </c>
      <c r="S908">
        <v>7197664</v>
      </c>
      <c r="T908">
        <v>0</v>
      </c>
      <c r="U908">
        <v>0</v>
      </c>
      <c r="V908">
        <v>108151014</v>
      </c>
      <c r="W908">
        <v>96000</v>
      </c>
      <c r="X908">
        <v>188500</v>
      </c>
      <c r="Y908">
        <v>107866514</v>
      </c>
      <c r="Z908">
        <v>3034390</v>
      </c>
      <c r="AA908">
        <v>37176820</v>
      </c>
      <c r="AB908" s="3" t="str">
        <f t="shared" si="28"/>
        <v>6165</v>
      </c>
      <c r="AC908" s="4" t="str">
        <f t="shared" si="29"/>
        <v>Non-TIF</v>
      </c>
    </row>
    <row r="909" spans="1:29" x14ac:dyDescent="0.25">
      <c r="A909">
        <v>2024</v>
      </c>
      <c r="B909">
        <v>69</v>
      </c>
      <c r="C909" t="s">
        <v>31</v>
      </c>
      <c r="D909">
        <v>2024</v>
      </c>
      <c r="E909">
        <v>69</v>
      </c>
      <c r="F909">
        <v>6</v>
      </c>
      <c r="G909">
        <v>651</v>
      </c>
      <c r="H909">
        <v>696651</v>
      </c>
      <c r="I909" t="s">
        <v>26</v>
      </c>
      <c r="J909" t="s">
        <v>26</v>
      </c>
      <c r="K909" t="s">
        <v>100</v>
      </c>
      <c r="L909" t="s">
        <v>725</v>
      </c>
      <c r="M909">
        <v>80203640</v>
      </c>
      <c r="N909">
        <v>2764000</v>
      </c>
      <c r="O909">
        <v>10660462</v>
      </c>
      <c r="P909">
        <v>0</v>
      </c>
      <c r="Q909">
        <v>0</v>
      </c>
      <c r="R909">
        <v>0</v>
      </c>
      <c r="S909">
        <v>8155045</v>
      </c>
      <c r="T909">
        <v>3723781</v>
      </c>
      <c r="U909">
        <v>0</v>
      </c>
      <c r="V909">
        <v>179842316</v>
      </c>
      <c r="W909">
        <v>212000</v>
      </c>
      <c r="X909">
        <v>416000</v>
      </c>
      <c r="Y909">
        <v>179214316</v>
      </c>
      <c r="Z909">
        <v>28742517</v>
      </c>
      <c r="AA909">
        <v>74335388</v>
      </c>
      <c r="AB909" s="3" t="str">
        <f t="shared" si="28"/>
        <v>6651</v>
      </c>
      <c r="AC909" s="4" t="str">
        <f t="shared" si="29"/>
        <v>Non-TIF</v>
      </c>
    </row>
    <row r="910" spans="1:29" x14ac:dyDescent="0.25">
      <c r="A910">
        <v>2024</v>
      </c>
      <c r="B910">
        <v>69</v>
      </c>
      <c r="C910" t="s">
        <v>31</v>
      </c>
      <c r="D910">
        <v>2024</v>
      </c>
      <c r="E910">
        <v>69</v>
      </c>
      <c r="F910">
        <v>2</v>
      </c>
      <c r="G910">
        <v>113</v>
      </c>
      <c r="H910">
        <v>732113</v>
      </c>
      <c r="I910" t="s">
        <v>26</v>
      </c>
      <c r="J910" t="s">
        <v>26</v>
      </c>
      <c r="K910" t="s">
        <v>737</v>
      </c>
      <c r="L910" t="s">
        <v>725</v>
      </c>
      <c r="M910">
        <v>1424180</v>
      </c>
      <c r="N910">
        <v>77000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2205080</v>
      </c>
      <c r="W910">
        <v>4000</v>
      </c>
      <c r="X910">
        <v>6500</v>
      </c>
      <c r="Y910">
        <v>2194580</v>
      </c>
      <c r="Z910">
        <v>164478</v>
      </c>
      <c r="AA910">
        <v>703900</v>
      </c>
      <c r="AB910" s="3" t="str">
        <f t="shared" si="28"/>
        <v>2113</v>
      </c>
      <c r="AC910" s="4" t="str">
        <f t="shared" si="29"/>
        <v>Non-TIF</v>
      </c>
    </row>
    <row r="911" spans="1:29" x14ac:dyDescent="0.25">
      <c r="A911">
        <v>2024</v>
      </c>
      <c r="B911">
        <v>69</v>
      </c>
      <c r="C911" t="s">
        <v>31</v>
      </c>
      <c r="D911">
        <v>2024</v>
      </c>
      <c r="E911">
        <v>69</v>
      </c>
      <c r="F911">
        <v>5</v>
      </c>
      <c r="G911">
        <v>976</v>
      </c>
      <c r="H911">
        <v>735976</v>
      </c>
      <c r="I911" t="s">
        <v>26</v>
      </c>
      <c r="J911" t="s">
        <v>26</v>
      </c>
      <c r="K911" t="s">
        <v>440</v>
      </c>
      <c r="L911" t="s">
        <v>725</v>
      </c>
      <c r="M911">
        <v>264240</v>
      </c>
      <c r="N911">
        <v>11810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282000</v>
      </c>
      <c r="W911">
        <v>0</v>
      </c>
      <c r="X911">
        <v>0</v>
      </c>
      <c r="Y911">
        <v>282000</v>
      </c>
      <c r="Z911">
        <v>0</v>
      </c>
      <c r="AA911">
        <v>5950</v>
      </c>
      <c r="AB911" s="3" t="str">
        <f t="shared" si="28"/>
        <v>5976</v>
      </c>
      <c r="AC911" s="4" t="str">
        <f t="shared" si="29"/>
        <v>Non-TIF</v>
      </c>
    </row>
    <row r="912" spans="1:29" x14ac:dyDescent="0.25">
      <c r="A912">
        <v>2024</v>
      </c>
      <c r="B912">
        <v>70</v>
      </c>
      <c r="C912" t="s">
        <v>44</v>
      </c>
      <c r="D912">
        <v>2024</v>
      </c>
      <c r="E912">
        <v>70</v>
      </c>
      <c r="F912">
        <v>6</v>
      </c>
      <c r="G912">
        <v>975</v>
      </c>
      <c r="H912">
        <v>706975</v>
      </c>
      <c r="I912" t="s">
        <v>26</v>
      </c>
      <c r="J912" t="s">
        <v>26</v>
      </c>
      <c r="K912" t="s">
        <v>160</v>
      </c>
      <c r="L912" t="s">
        <v>709</v>
      </c>
      <c r="M912">
        <v>1533</v>
      </c>
      <c r="N912">
        <v>0</v>
      </c>
      <c r="O912">
        <v>14539740</v>
      </c>
      <c r="P912">
        <v>3169265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182079473</v>
      </c>
      <c r="W912">
        <v>212000</v>
      </c>
      <c r="X912">
        <v>676000</v>
      </c>
      <c r="Y912">
        <v>181191473</v>
      </c>
      <c r="Z912">
        <v>0</v>
      </c>
      <c r="AA912">
        <v>164368935</v>
      </c>
      <c r="AB912" s="3" t="str">
        <f t="shared" si="28"/>
        <v>6975</v>
      </c>
      <c r="AC912" s="4" t="str">
        <f t="shared" si="29"/>
        <v>Non-TIF</v>
      </c>
    </row>
    <row r="913" spans="1:29" x14ac:dyDescent="0.25">
      <c r="A913">
        <v>2024</v>
      </c>
      <c r="B913">
        <v>70</v>
      </c>
      <c r="C913" t="s">
        <v>44</v>
      </c>
      <c r="D913">
        <v>2024</v>
      </c>
      <c r="E913">
        <v>70</v>
      </c>
      <c r="F913">
        <v>7</v>
      </c>
      <c r="G913" t="s">
        <v>1805</v>
      </c>
      <c r="H913">
        <v>707038</v>
      </c>
      <c r="I913" t="s">
        <v>26</v>
      </c>
      <c r="J913" t="s">
        <v>26</v>
      </c>
      <c r="K913" t="s">
        <v>232</v>
      </c>
      <c r="L913" t="s">
        <v>709</v>
      </c>
      <c r="M913">
        <v>109530</v>
      </c>
      <c r="N913">
        <v>46731</v>
      </c>
      <c r="O913">
        <v>21249885</v>
      </c>
      <c r="P913">
        <v>9590123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39643847</v>
      </c>
      <c r="W913">
        <v>20000</v>
      </c>
      <c r="X913">
        <v>39000</v>
      </c>
      <c r="Y913">
        <v>39584847</v>
      </c>
      <c r="Z913">
        <v>0</v>
      </c>
      <c r="AA913">
        <v>8647578</v>
      </c>
      <c r="AB913" s="3" t="str">
        <f t="shared" si="28"/>
        <v>7038</v>
      </c>
      <c r="AC913" s="4" t="str">
        <f t="shared" si="29"/>
        <v>Non-TIF</v>
      </c>
    </row>
    <row r="914" spans="1:29" x14ac:dyDescent="0.25">
      <c r="A914">
        <v>2024</v>
      </c>
      <c r="B914">
        <v>70</v>
      </c>
      <c r="C914" t="s">
        <v>23</v>
      </c>
      <c r="D914">
        <v>2024</v>
      </c>
      <c r="E914">
        <v>70</v>
      </c>
      <c r="F914">
        <v>6</v>
      </c>
      <c r="G914">
        <v>975</v>
      </c>
      <c r="H914" t="s">
        <v>755</v>
      </c>
      <c r="I914" t="s">
        <v>25</v>
      </c>
      <c r="J914" t="s">
        <v>26</v>
      </c>
      <c r="K914" t="s">
        <v>756</v>
      </c>
      <c r="L914" t="s">
        <v>709</v>
      </c>
      <c r="M914">
        <v>287</v>
      </c>
      <c r="N914">
        <v>0</v>
      </c>
      <c r="O914">
        <v>1878630</v>
      </c>
      <c r="P914">
        <v>321575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23531079</v>
      </c>
      <c r="W914">
        <v>0</v>
      </c>
      <c r="X914">
        <v>0</v>
      </c>
      <c r="Y914">
        <v>23531079</v>
      </c>
      <c r="Z914">
        <v>0</v>
      </c>
      <c r="AA914">
        <v>21330587</v>
      </c>
      <c r="AB914" s="3" t="str">
        <f t="shared" si="28"/>
        <v>6975</v>
      </c>
      <c r="AC914" s="4" t="str">
        <f t="shared" si="29"/>
        <v>TIF</v>
      </c>
    </row>
    <row r="915" spans="1:29" x14ac:dyDescent="0.25">
      <c r="A915">
        <v>2024</v>
      </c>
      <c r="B915">
        <v>71</v>
      </c>
      <c r="C915" t="s">
        <v>31</v>
      </c>
      <c r="D915">
        <v>2024</v>
      </c>
      <c r="E915">
        <v>71</v>
      </c>
      <c r="F915">
        <v>2</v>
      </c>
      <c r="G915">
        <v>862</v>
      </c>
      <c r="H915">
        <v>712862</v>
      </c>
      <c r="I915" t="s">
        <v>26</v>
      </c>
      <c r="J915" t="s">
        <v>26</v>
      </c>
      <c r="K915" t="s">
        <v>399</v>
      </c>
      <c r="L915" t="s">
        <v>727</v>
      </c>
      <c r="M915">
        <v>232088280</v>
      </c>
      <c r="N915">
        <v>24494887</v>
      </c>
      <c r="O915">
        <v>51021550</v>
      </c>
      <c r="P915">
        <v>150374168</v>
      </c>
      <c r="Q915">
        <v>0</v>
      </c>
      <c r="R915">
        <v>0</v>
      </c>
      <c r="S915">
        <v>5691380</v>
      </c>
      <c r="T915">
        <v>4196513</v>
      </c>
      <c r="U915">
        <v>0</v>
      </c>
      <c r="V915">
        <v>656258343</v>
      </c>
      <c r="W915">
        <v>444000</v>
      </c>
      <c r="X915">
        <v>1839500</v>
      </c>
      <c r="Y915">
        <v>653974843</v>
      </c>
      <c r="Z915">
        <v>77231680</v>
      </c>
      <c r="AA915">
        <v>188391565</v>
      </c>
      <c r="AB915" s="3" t="str">
        <f t="shared" si="28"/>
        <v>2862</v>
      </c>
      <c r="AC915" s="4" t="str">
        <f t="shared" si="29"/>
        <v>Non-TIF</v>
      </c>
    </row>
    <row r="916" spans="1:29" x14ac:dyDescent="0.25">
      <c r="A916">
        <v>2024</v>
      </c>
      <c r="B916">
        <v>73</v>
      </c>
      <c r="C916" t="s">
        <v>31</v>
      </c>
      <c r="D916">
        <v>2024</v>
      </c>
      <c r="E916">
        <v>73</v>
      </c>
      <c r="F916">
        <v>1</v>
      </c>
      <c r="G916">
        <v>197</v>
      </c>
      <c r="H916">
        <v>731197</v>
      </c>
      <c r="I916" t="s">
        <v>26</v>
      </c>
      <c r="J916" t="s">
        <v>26</v>
      </c>
      <c r="K916" t="s">
        <v>757</v>
      </c>
      <c r="L916" t="s">
        <v>736</v>
      </c>
      <c r="M916">
        <v>137612240</v>
      </c>
      <c r="N916">
        <v>8031650</v>
      </c>
      <c r="O916">
        <v>19393981</v>
      </c>
      <c r="P916">
        <v>15035050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505773948</v>
      </c>
      <c r="W916">
        <v>1000000</v>
      </c>
      <c r="X916">
        <v>3490500</v>
      </c>
      <c r="Y916">
        <v>501283448</v>
      </c>
      <c r="Z916">
        <v>76454026</v>
      </c>
      <c r="AA916">
        <v>325701027</v>
      </c>
      <c r="AB916" s="3" t="str">
        <f t="shared" si="28"/>
        <v>1197</v>
      </c>
      <c r="AC916" s="4" t="str">
        <f t="shared" si="29"/>
        <v>Non-TIF</v>
      </c>
    </row>
    <row r="917" spans="1:29" x14ac:dyDescent="0.25">
      <c r="A917">
        <v>2024</v>
      </c>
      <c r="B917">
        <v>73</v>
      </c>
      <c r="C917" t="s">
        <v>31</v>
      </c>
      <c r="D917">
        <v>2024</v>
      </c>
      <c r="E917">
        <v>73</v>
      </c>
      <c r="F917">
        <v>0</v>
      </c>
      <c r="G917">
        <v>549</v>
      </c>
      <c r="H917">
        <v>870549</v>
      </c>
      <c r="I917" t="s">
        <v>26</v>
      </c>
      <c r="J917" t="s">
        <v>26</v>
      </c>
      <c r="K917" t="s">
        <v>758</v>
      </c>
      <c r="L917" t="s">
        <v>736</v>
      </c>
      <c r="M917">
        <v>109020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112240</v>
      </c>
      <c r="W917">
        <v>0</v>
      </c>
      <c r="X917">
        <v>0</v>
      </c>
      <c r="Y917">
        <v>112240</v>
      </c>
      <c r="Z917">
        <v>9006</v>
      </c>
      <c r="AA917">
        <v>3220</v>
      </c>
      <c r="AB917" s="3" t="str">
        <f t="shared" si="28"/>
        <v>0549</v>
      </c>
      <c r="AC917" s="4" t="str">
        <f t="shared" si="29"/>
        <v>Non-TIF</v>
      </c>
    </row>
    <row r="918" spans="1:29" x14ac:dyDescent="0.25">
      <c r="A918">
        <v>2024</v>
      </c>
      <c r="B918">
        <v>74</v>
      </c>
      <c r="C918" t="s">
        <v>44</v>
      </c>
      <c r="D918">
        <v>2024</v>
      </c>
      <c r="E918">
        <v>74</v>
      </c>
      <c r="F918">
        <v>5</v>
      </c>
      <c r="G918">
        <v>724</v>
      </c>
      <c r="H918">
        <v>745724</v>
      </c>
      <c r="I918" t="s">
        <v>26</v>
      </c>
      <c r="J918" t="s">
        <v>26</v>
      </c>
      <c r="K918" t="s">
        <v>261</v>
      </c>
      <c r="L918" t="s">
        <v>738</v>
      </c>
      <c r="M918">
        <v>0</v>
      </c>
      <c r="N918">
        <v>0</v>
      </c>
      <c r="O918">
        <v>0</v>
      </c>
      <c r="P918">
        <v>6679210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6679210</v>
      </c>
      <c r="W918">
        <v>0</v>
      </c>
      <c r="X918">
        <v>0</v>
      </c>
      <c r="Y918">
        <v>6679210</v>
      </c>
      <c r="Z918">
        <v>0</v>
      </c>
      <c r="AA918">
        <v>0</v>
      </c>
      <c r="AB918" s="3" t="str">
        <f t="shared" si="28"/>
        <v>5724</v>
      </c>
      <c r="AC918" s="4" t="str">
        <f t="shared" si="29"/>
        <v>Non-TIF</v>
      </c>
    </row>
    <row r="919" spans="1:29" x14ac:dyDescent="0.25">
      <c r="A919">
        <v>2024</v>
      </c>
      <c r="B919">
        <v>74</v>
      </c>
      <c r="C919" t="s">
        <v>23</v>
      </c>
      <c r="D919">
        <v>2024</v>
      </c>
      <c r="E919">
        <v>74</v>
      </c>
      <c r="F919">
        <v>2</v>
      </c>
      <c r="G919" t="s">
        <v>1832</v>
      </c>
      <c r="H919" t="s">
        <v>953</v>
      </c>
      <c r="I919" t="s">
        <v>25</v>
      </c>
      <c r="J919" t="s">
        <v>26</v>
      </c>
      <c r="K919" t="s">
        <v>954</v>
      </c>
      <c r="L919" t="s">
        <v>738</v>
      </c>
      <c r="M919">
        <v>0</v>
      </c>
      <c r="N919">
        <v>0</v>
      </c>
      <c r="O919">
        <v>2749313</v>
      </c>
      <c r="P919">
        <v>60573610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64162651</v>
      </c>
      <c r="W919">
        <v>4000</v>
      </c>
      <c r="X919">
        <v>0</v>
      </c>
      <c r="Y919">
        <v>64158651</v>
      </c>
      <c r="Z919">
        <v>0</v>
      </c>
      <c r="AA919">
        <v>839728</v>
      </c>
      <c r="AB919" s="3" t="str">
        <f t="shared" si="28"/>
        <v>2088</v>
      </c>
      <c r="AC919" s="4" t="str">
        <f t="shared" si="29"/>
        <v>TIF</v>
      </c>
    </row>
    <row r="920" spans="1:29" x14ac:dyDescent="0.25">
      <c r="A920">
        <v>2024</v>
      </c>
      <c r="B920">
        <v>72</v>
      </c>
      <c r="C920" t="s">
        <v>44</v>
      </c>
      <c r="D920">
        <v>2024</v>
      </c>
      <c r="E920">
        <v>72</v>
      </c>
      <c r="F920">
        <v>5</v>
      </c>
      <c r="G920">
        <v>949</v>
      </c>
      <c r="H920">
        <v>715949</v>
      </c>
      <c r="I920" t="s">
        <v>26</v>
      </c>
      <c r="J920" t="s">
        <v>26</v>
      </c>
      <c r="K920" t="s">
        <v>728</v>
      </c>
      <c r="L920" t="s">
        <v>732</v>
      </c>
      <c r="M920">
        <v>0</v>
      </c>
      <c r="N920">
        <v>0</v>
      </c>
      <c r="O920">
        <v>0</v>
      </c>
      <c r="P920">
        <v>12946950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12946950</v>
      </c>
      <c r="W920">
        <v>0</v>
      </c>
      <c r="X920">
        <v>0</v>
      </c>
      <c r="Y920">
        <v>12946950</v>
      </c>
      <c r="Z920">
        <v>0</v>
      </c>
      <c r="AA920">
        <v>0</v>
      </c>
      <c r="AB920" s="3" t="str">
        <f t="shared" si="28"/>
        <v>5949</v>
      </c>
      <c r="AC920" s="4" t="str">
        <f t="shared" si="29"/>
        <v>Non-TIF</v>
      </c>
    </row>
    <row r="921" spans="1:29" x14ac:dyDescent="0.25">
      <c r="A921">
        <v>2024</v>
      </c>
      <c r="B921">
        <v>72</v>
      </c>
      <c r="C921" t="s">
        <v>31</v>
      </c>
      <c r="D921">
        <v>2024</v>
      </c>
      <c r="E921">
        <v>72</v>
      </c>
      <c r="F921">
        <v>2</v>
      </c>
      <c r="G921">
        <v>846</v>
      </c>
      <c r="H921">
        <v>302846</v>
      </c>
      <c r="I921" t="s">
        <v>26</v>
      </c>
      <c r="J921" t="s">
        <v>26</v>
      </c>
      <c r="K921" t="s">
        <v>340</v>
      </c>
      <c r="L921" t="s">
        <v>732</v>
      </c>
      <c r="M921">
        <v>60395500</v>
      </c>
      <c r="N921">
        <v>21591100</v>
      </c>
      <c r="O921">
        <v>3823220</v>
      </c>
      <c r="P921">
        <v>55581305</v>
      </c>
      <c r="Q921">
        <v>0</v>
      </c>
      <c r="R921">
        <v>0</v>
      </c>
      <c r="S921">
        <v>0</v>
      </c>
      <c r="T921">
        <v>1134795</v>
      </c>
      <c r="U921">
        <v>0</v>
      </c>
      <c r="V921">
        <v>161935820</v>
      </c>
      <c r="W921">
        <v>56000</v>
      </c>
      <c r="X921">
        <v>286000</v>
      </c>
      <c r="Y921">
        <v>161593820</v>
      </c>
      <c r="Z921">
        <v>3851710</v>
      </c>
      <c r="AA921">
        <v>19409900</v>
      </c>
      <c r="AB921" s="3" t="str">
        <f t="shared" si="28"/>
        <v>2846</v>
      </c>
      <c r="AC921" s="4" t="str">
        <f t="shared" si="29"/>
        <v>Non-TIF</v>
      </c>
    </row>
    <row r="922" spans="1:29" x14ac:dyDescent="0.25">
      <c r="A922">
        <v>2024</v>
      </c>
      <c r="B922">
        <v>72</v>
      </c>
      <c r="C922" t="s">
        <v>31</v>
      </c>
      <c r="D922">
        <v>2024</v>
      </c>
      <c r="E922">
        <v>72</v>
      </c>
      <c r="F922">
        <v>2</v>
      </c>
      <c r="G922">
        <v>862</v>
      </c>
      <c r="H922">
        <v>712862</v>
      </c>
      <c r="I922" t="s">
        <v>26</v>
      </c>
      <c r="J922" t="s">
        <v>26</v>
      </c>
      <c r="K922" t="s">
        <v>399</v>
      </c>
      <c r="L922" t="s">
        <v>732</v>
      </c>
      <c r="M922">
        <v>82554930</v>
      </c>
      <c r="N922">
        <v>7433500</v>
      </c>
      <c r="O922">
        <v>5100230</v>
      </c>
      <c r="P922">
        <v>125430</v>
      </c>
      <c r="Q922">
        <v>0</v>
      </c>
      <c r="R922">
        <v>0</v>
      </c>
      <c r="S922">
        <v>0</v>
      </c>
      <c r="T922">
        <v>735610</v>
      </c>
      <c r="U922">
        <v>0</v>
      </c>
      <c r="V922">
        <v>125119250</v>
      </c>
      <c r="W922">
        <v>132000</v>
      </c>
      <c r="X922">
        <v>539500</v>
      </c>
      <c r="Y922">
        <v>124447750</v>
      </c>
      <c r="Z922">
        <v>3478499</v>
      </c>
      <c r="AA922">
        <v>29169550</v>
      </c>
      <c r="AB922" s="3" t="str">
        <f t="shared" si="28"/>
        <v>2862</v>
      </c>
      <c r="AC922" s="4" t="str">
        <f t="shared" si="29"/>
        <v>Non-TIF</v>
      </c>
    </row>
    <row r="923" spans="1:29" x14ac:dyDescent="0.25">
      <c r="A923">
        <v>2024</v>
      </c>
      <c r="B923">
        <v>73</v>
      </c>
      <c r="C923" t="s">
        <v>44</v>
      </c>
      <c r="D923">
        <v>2024</v>
      </c>
      <c r="E923">
        <v>73</v>
      </c>
      <c r="F923">
        <v>2</v>
      </c>
      <c r="G923">
        <v>113</v>
      </c>
      <c r="H923">
        <v>732113</v>
      </c>
      <c r="I923" t="s">
        <v>26</v>
      </c>
      <c r="J923" t="s">
        <v>26</v>
      </c>
      <c r="K923" t="s">
        <v>737</v>
      </c>
      <c r="L923" t="s">
        <v>736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3439190</v>
      </c>
      <c r="W923">
        <v>8000</v>
      </c>
      <c r="X923">
        <v>19500</v>
      </c>
      <c r="Y923">
        <v>3411690</v>
      </c>
      <c r="Z923">
        <v>0</v>
      </c>
      <c r="AA923">
        <v>3439190</v>
      </c>
      <c r="AB923" s="3" t="str">
        <f t="shared" si="28"/>
        <v>2113</v>
      </c>
      <c r="AC923" s="4" t="str">
        <f t="shared" si="29"/>
        <v>Non-TIF</v>
      </c>
    </row>
    <row r="924" spans="1:29" x14ac:dyDescent="0.25">
      <c r="A924">
        <v>2024</v>
      </c>
      <c r="B924">
        <v>73</v>
      </c>
      <c r="C924" t="s">
        <v>44</v>
      </c>
      <c r="D924">
        <v>2024</v>
      </c>
      <c r="E924">
        <v>73</v>
      </c>
      <c r="F924">
        <v>5</v>
      </c>
      <c r="G924">
        <v>976</v>
      </c>
      <c r="H924">
        <v>735976</v>
      </c>
      <c r="I924" t="s">
        <v>26</v>
      </c>
      <c r="J924" t="s">
        <v>26</v>
      </c>
      <c r="K924" t="s">
        <v>440</v>
      </c>
      <c r="L924" t="s">
        <v>736</v>
      </c>
      <c r="M924">
        <v>678390</v>
      </c>
      <c r="N924">
        <v>105820</v>
      </c>
      <c r="O924">
        <v>8194895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11106045</v>
      </c>
      <c r="W924">
        <v>0</v>
      </c>
      <c r="X924">
        <v>0</v>
      </c>
      <c r="Y924">
        <v>11106045</v>
      </c>
      <c r="Z924">
        <v>0</v>
      </c>
      <c r="AA924">
        <v>2126940</v>
      </c>
      <c r="AB924" s="3" t="str">
        <f t="shared" si="28"/>
        <v>5976</v>
      </c>
      <c r="AC924" s="4" t="str">
        <f t="shared" si="29"/>
        <v>Non-TIF</v>
      </c>
    </row>
    <row r="925" spans="1:29" x14ac:dyDescent="0.25">
      <c r="A925">
        <v>2024</v>
      </c>
      <c r="B925">
        <v>73</v>
      </c>
      <c r="C925" t="s">
        <v>23</v>
      </c>
      <c r="D925">
        <v>2024</v>
      </c>
      <c r="E925">
        <v>73</v>
      </c>
      <c r="F925">
        <v>2</v>
      </c>
      <c r="G925">
        <v>113</v>
      </c>
      <c r="H925" t="s">
        <v>734</v>
      </c>
      <c r="I925" t="s">
        <v>25</v>
      </c>
      <c r="J925" t="s">
        <v>26</v>
      </c>
      <c r="K925" t="s">
        <v>735</v>
      </c>
      <c r="L925" t="s">
        <v>736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3" t="str">
        <f t="shared" si="28"/>
        <v>2113</v>
      </c>
      <c r="AC925" s="4" t="str">
        <f t="shared" si="29"/>
        <v>TIF</v>
      </c>
    </row>
    <row r="926" spans="1:29" x14ac:dyDescent="0.25">
      <c r="A926">
        <v>2024</v>
      </c>
      <c r="B926">
        <v>73</v>
      </c>
      <c r="C926" t="s">
        <v>23</v>
      </c>
      <c r="D926">
        <v>2024</v>
      </c>
      <c r="E926">
        <v>73</v>
      </c>
      <c r="F926">
        <v>5</v>
      </c>
      <c r="G926">
        <v>976</v>
      </c>
      <c r="H926" t="s">
        <v>581</v>
      </c>
      <c r="I926" t="s">
        <v>25</v>
      </c>
      <c r="J926" t="s">
        <v>26</v>
      </c>
      <c r="K926" t="s">
        <v>582</v>
      </c>
      <c r="L926" t="s">
        <v>736</v>
      </c>
      <c r="M926">
        <v>0</v>
      </c>
      <c r="N926">
        <v>0</v>
      </c>
      <c r="O926">
        <v>2770575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4135425</v>
      </c>
      <c r="W926">
        <v>0</v>
      </c>
      <c r="X926">
        <v>0</v>
      </c>
      <c r="Y926">
        <v>4135425</v>
      </c>
      <c r="Z926">
        <v>0</v>
      </c>
      <c r="AA926">
        <v>1364850</v>
      </c>
      <c r="AB926" s="3" t="str">
        <f t="shared" si="28"/>
        <v>5976</v>
      </c>
      <c r="AC926" s="4" t="str">
        <f t="shared" si="29"/>
        <v>TIF</v>
      </c>
    </row>
    <row r="927" spans="1:29" x14ac:dyDescent="0.25">
      <c r="A927">
        <v>2024</v>
      </c>
      <c r="B927">
        <v>74</v>
      </c>
      <c r="C927" t="s">
        <v>44</v>
      </c>
      <c r="D927">
        <v>2024</v>
      </c>
      <c r="E927">
        <v>74</v>
      </c>
      <c r="F927">
        <v>0</v>
      </c>
      <c r="G927">
        <v>333</v>
      </c>
      <c r="H927">
        <v>320333</v>
      </c>
      <c r="I927" t="s">
        <v>26</v>
      </c>
      <c r="J927" t="s">
        <v>26</v>
      </c>
      <c r="K927" t="s">
        <v>382</v>
      </c>
      <c r="L927" t="s">
        <v>738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3" t="str">
        <f t="shared" si="28"/>
        <v>0333</v>
      </c>
      <c r="AC927" s="4" t="str">
        <f t="shared" si="29"/>
        <v>Non-TIF</v>
      </c>
    </row>
    <row r="928" spans="1:29" x14ac:dyDescent="0.25">
      <c r="A928">
        <v>2024</v>
      </c>
      <c r="B928">
        <v>74</v>
      </c>
      <c r="C928" t="s">
        <v>23</v>
      </c>
      <c r="D928">
        <v>2024</v>
      </c>
      <c r="E928">
        <v>74</v>
      </c>
      <c r="F928">
        <v>5</v>
      </c>
      <c r="G928">
        <v>724</v>
      </c>
      <c r="H928" t="s">
        <v>955</v>
      </c>
      <c r="I928" t="s">
        <v>25</v>
      </c>
      <c r="J928" t="s">
        <v>26</v>
      </c>
      <c r="K928" t="s">
        <v>956</v>
      </c>
      <c r="L928" t="s">
        <v>738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s="3" t="str">
        <f t="shared" si="28"/>
        <v>5724</v>
      </c>
      <c r="AC928" s="4" t="str">
        <f t="shared" si="29"/>
        <v>TIF</v>
      </c>
    </row>
    <row r="929" spans="1:29" x14ac:dyDescent="0.25">
      <c r="A929">
        <v>2024</v>
      </c>
      <c r="B929">
        <v>74</v>
      </c>
      <c r="C929" t="s">
        <v>31</v>
      </c>
      <c r="D929">
        <v>2024</v>
      </c>
      <c r="E929">
        <v>74</v>
      </c>
      <c r="F929">
        <v>5</v>
      </c>
      <c r="G929">
        <v>283</v>
      </c>
      <c r="H929">
        <v>765283</v>
      </c>
      <c r="I929" t="s">
        <v>26</v>
      </c>
      <c r="J929" t="s">
        <v>26</v>
      </c>
      <c r="K929" t="s">
        <v>225</v>
      </c>
      <c r="L929" t="s">
        <v>738</v>
      </c>
      <c r="M929">
        <v>1355520</v>
      </c>
      <c r="N929">
        <v>64590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1969970</v>
      </c>
      <c r="W929">
        <v>0</v>
      </c>
      <c r="X929">
        <v>0</v>
      </c>
      <c r="Y929">
        <v>1969970</v>
      </c>
      <c r="Z929">
        <v>16253</v>
      </c>
      <c r="AA929">
        <v>549860</v>
      </c>
      <c r="AB929" s="3" t="str">
        <f t="shared" si="28"/>
        <v>5283</v>
      </c>
      <c r="AC929" s="4" t="str">
        <f t="shared" si="29"/>
        <v>Non-TIF</v>
      </c>
    </row>
    <row r="930" spans="1:29" x14ac:dyDescent="0.25">
      <c r="A930">
        <v>2024</v>
      </c>
      <c r="B930">
        <v>75</v>
      </c>
      <c r="C930" t="s">
        <v>44</v>
      </c>
      <c r="D930">
        <v>2024</v>
      </c>
      <c r="E930">
        <v>75</v>
      </c>
      <c r="F930">
        <v>4</v>
      </c>
      <c r="G930" t="s">
        <v>1808</v>
      </c>
      <c r="H930">
        <v>184068</v>
      </c>
      <c r="I930" t="s">
        <v>26</v>
      </c>
      <c r="J930" t="s">
        <v>26</v>
      </c>
      <c r="K930" t="s">
        <v>215</v>
      </c>
      <c r="L930" t="s">
        <v>740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s="3" t="str">
        <f t="shared" si="28"/>
        <v>4068</v>
      </c>
      <c r="AC930" s="4" t="str">
        <f t="shared" si="29"/>
        <v>Non-TIF</v>
      </c>
    </row>
    <row r="931" spans="1:29" x14ac:dyDescent="0.25">
      <c r="A931">
        <v>2024</v>
      </c>
      <c r="B931">
        <v>75</v>
      </c>
      <c r="C931" t="s">
        <v>44</v>
      </c>
      <c r="D931">
        <v>2024</v>
      </c>
      <c r="E931">
        <v>75</v>
      </c>
      <c r="F931">
        <v>3</v>
      </c>
      <c r="G931">
        <v>348</v>
      </c>
      <c r="H931">
        <v>753348</v>
      </c>
      <c r="I931" t="s">
        <v>26</v>
      </c>
      <c r="J931" t="s">
        <v>26</v>
      </c>
      <c r="K931" t="s">
        <v>351</v>
      </c>
      <c r="L931" t="s">
        <v>740</v>
      </c>
      <c r="M931">
        <v>11280</v>
      </c>
      <c r="N931">
        <v>0</v>
      </c>
      <c r="O931">
        <v>24130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6158160</v>
      </c>
      <c r="W931">
        <v>0</v>
      </c>
      <c r="X931">
        <v>0</v>
      </c>
      <c r="Y931">
        <v>6158160</v>
      </c>
      <c r="Z931">
        <v>0</v>
      </c>
      <c r="AA931">
        <v>6122750</v>
      </c>
      <c r="AB931" s="3" t="str">
        <f t="shared" si="28"/>
        <v>3348</v>
      </c>
      <c r="AC931" s="4" t="str">
        <f t="shared" si="29"/>
        <v>Non-TIF</v>
      </c>
    </row>
    <row r="932" spans="1:29" x14ac:dyDescent="0.25">
      <c r="A932">
        <v>2024</v>
      </c>
      <c r="B932">
        <v>75</v>
      </c>
      <c r="C932" t="s">
        <v>44</v>
      </c>
      <c r="D932">
        <v>2024</v>
      </c>
      <c r="E932">
        <v>75</v>
      </c>
      <c r="F932">
        <v>5</v>
      </c>
      <c r="G932">
        <v>486</v>
      </c>
      <c r="H932">
        <v>755486</v>
      </c>
      <c r="I932" t="s">
        <v>26</v>
      </c>
      <c r="J932" t="s">
        <v>26</v>
      </c>
      <c r="K932" t="s">
        <v>763</v>
      </c>
      <c r="L932" t="s">
        <v>740</v>
      </c>
      <c r="M932">
        <v>17230</v>
      </c>
      <c r="N932">
        <v>0</v>
      </c>
      <c r="O932">
        <v>8612829</v>
      </c>
      <c r="P932">
        <v>717152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16978190</v>
      </c>
      <c r="W932">
        <v>20000</v>
      </c>
      <c r="X932">
        <v>45500</v>
      </c>
      <c r="Y932">
        <v>16912690</v>
      </c>
      <c r="Z932">
        <v>0</v>
      </c>
      <c r="AA932">
        <v>7630979</v>
      </c>
      <c r="AB932" s="3" t="str">
        <f t="shared" si="28"/>
        <v>5486</v>
      </c>
      <c r="AC932" s="4" t="str">
        <f t="shared" si="29"/>
        <v>Non-TIF</v>
      </c>
    </row>
    <row r="933" spans="1:29" x14ac:dyDescent="0.25">
      <c r="A933">
        <v>2024</v>
      </c>
      <c r="B933">
        <v>75</v>
      </c>
      <c r="C933" t="s">
        <v>23</v>
      </c>
      <c r="D933">
        <v>2024</v>
      </c>
      <c r="E933">
        <v>75</v>
      </c>
      <c r="F933">
        <v>2</v>
      </c>
      <c r="G933">
        <v>988</v>
      </c>
      <c r="H933" t="s">
        <v>957</v>
      </c>
      <c r="I933" t="s">
        <v>25</v>
      </c>
      <c r="J933" t="s">
        <v>26</v>
      </c>
      <c r="K933" t="s">
        <v>958</v>
      </c>
      <c r="L933" t="s">
        <v>740</v>
      </c>
      <c r="M933">
        <v>8048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20184243</v>
      </c>
      <c r="W933">
        <v>0</v>
      </c>
      <c r="X933">
        <v>0</v>
      </c>
      <c r="Y933">
        <v>20184243</v>
      </c>
      <c r="Z933">
        <v>0</v>
      </c>
      <c r="AA933">
        <v>20176195</v>
      </c>
      <c r="AB933" s="3" t="str">
        <f t="shared" si="28"/>
        <v>2988</v>
      </c>
      <c r="AC933" s="4" t="str">
        <f t="shared" si="29"/>
        <v>TIF</v>
      </c>
    </row>
    <row r="934" spans="1:29" x14ac:dyDescent="0.25">
      <c r="A934">
        <v>2024</v>
      </c>
      <c r="B934">
        <v>75</v>
      </c>
      <c r="C934" t="s">
        <v>23</v>
      </c>
      <c r="D934">
        <v>2024</v>
      </c>
      <c r="E934">
        <v>75</v>
      </c>
      <c r="F934">
        <v>3</v>
      </c>
      <c r="G934">
        <v>348</v>
      </c>
      <c r="H934" t="s">
        <v>959</v>
      </c>
      <c r="I934" t="s">
        <v>25</v>
      </c>
      <c r="J934" t="s">
        <v>26</v>
      </c>
      <c r="K934" t="s">
        <v>960</v>
      </c>
      <c r="L934" t="s">
        <v>740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3441540</v>
      </c>
      <c r="W934">
        <v>0</v>
      </c>
      <c r="X934">
        <v>19500</v>
      </c>
      <c r="Y934">
        <v>3422040</v>
      </c>
      <c r="Z934">
        <v>0</v>
      </c>
      <c r="AA934">
        <v>3441540</v>
      </c>
      <c r="AB934" s="3" t="str">
        <f t="shared" si="28"/>
        <v>3348</v>
      </c>
      <c r="AC934" s="4" t="str">
        <f t="shared" si="29"/>
        <v>TIF</v>
      </c>
    </row>
    <row r="935" spans="1:29" x14ac:dyDescent="0.25">
      <c r="A935">
        <v>2024</v>
      </c>
      <c r="B935">
        <v>75</v>
      </c>
      <c r="C935" t="s">
        <v>23</v>
      </c>
      <c r="D935">
        <v>2024</v>
      </c>
      <c r="E935">
        <v>75</v>
      </c>
      <c r="F935">
        <v>3</v>
      </c>
      <c r="G935">
        <v>600</v>
      </c>
      <c r="H935" t="s">
        <v>961</v>
      </c>
      <c r="I935" t="s">
        <v>25</v>
      </c>
      <c r="J935" t="s">
        <v>26</v>
      </c>
      <c r="K935" t="s">
        <v>962</v>
      </c>
      <c r="L935" t="s">
        <v>740</v>
      </c>
      <c r="M935">
        <v>482292</v>
      </c>
      <c r="N935">
        <v>0</v>
      </c>
      <c r="O935">
        <v>42550955</v>
      </c>
      <c r="P935">
        <v>17554566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95578861</v>
      </c>
      <c r="W935">
        <v>0</v>
      </c>
      <c r="X935">
        <v>0</v>
      </c>
      <c r="Y935">
        <v>95578861</v>
      </c>
      <c r="Z935">
        <v>0</v>
      </c>
      <c r="AA935">
        <v>34991048</v>
      </c>
      <c r="AB935" s="3" t="str">
        <f t="shared" si="28"/>
        <v>3600</v>
      </c>
      <c r="AC935" s="4" t="str">
        <f t="shared" si="29"/>
        <v>TIF</v>
      </c>
    </row>
    <row r="936" spans="1:29" x14ac:dyDescent="0.25">
      <c r="A936">
        <v>2024</v>
      </c>
      <c r="B936">
        <v>75</v>
      </c>
      <c r="C936" t="s">
        <v>31</v>
      </c>
      <c r="D936">
        <v>2024</v>
      </c>
      <c r="E936">
        <v>75</v>
      </c>
      <c r="F936">
        <v>0</v>
      </c>
      <c r="G936" t="s">
        <v>1833</v>
      </c>
      <c r="H936">
        <v>750063</v>
      </c>
      <c r="I936" t="s">
        <v>26</v>
      </c>
      <c r="J936" t="s">
        <v>26</v>
      </c>
      <c r="K936" t="s">
        <v>760</v>
      </c>
      <c r="L936" t="s">
        <v>740</v>
      </c>
      <c r="M936">
        <v>153240220</v>
      </c>
      <c r="N936">
        <v>10883100</v>
      </c>
      <c r="O936">
        <v>27668257</v>
      </c>
      <c r="P936">
        <v>1106340</v>
      </c>
      <c r="Q936">
        <v>0</v>
      </c>
      <c r="R936">
        <v>0</v>
      </c>
      <c r="S936">
        <v>0</v>
      </c>
      <c r="T936">
        <v>590283</v>
      </c>
      <c r="U936">
        <v>0</v>
      </c>
      <c r="V936">
        <v>445117903</v>
      </c>
      <c r="W936">
        <v>584000</v>
      </c>
      <c r="X936">
        <v>1462500</v>
      </c>
      <c r="Y936">
        <v>443071403</v>
      </c>
      <c r="Z936">
        <v>6723670</v>
      </c>
      <c r="AA936">
        <v>251629703</v>
      </c>
      <c r="AB936" s="3" t="str">
        <f t="shared" si="28"/>
        <v>0063</v>
      </c>
      <c r="AC936" s="4" t="str">
        <f t="shared" si="29"/>
        <v>Non-TIF</v>
      </c>
    </row>
    <row r="937" spans="1:29" x14ac:dyDescent="0.25">
      <c r="A937">
        <v>2024</v>
      </c>
      <c r="B937">
        <v>75</v>
      </c>
      <c r="C937" t="s">
        <v>31</v>
      </c>
      <c r="D937">
        <v>2024</v>
      </c>
      <c r="E937">
        <v>75</v>
      </c>
      <c r="F937">
        <v>2</v>
      </c>
      <c r="G937">
        <v>988</v>
      </c>
      <c r="H937">
        <v>752988</v>
      </c>
      <c r="I937" t="s">
        <v>26</v>
      </c>
      <c r="J937" t="s">
        <v>26</v>
      </c>
      <c r="K937" t="s">
        <v>739</v>
      </c>
      <c r="L937" t="s">
        <v>740</v>
      </c>
      <c r="M937">
        <v>122172530</v>
      </c>
      <c r="N937">
        <v>9902280</v>
      </c>
      <c r="O937">
        <v>25913430</v>
      </c>
      <c r="P937">
        <v>0</v>
      </c>
      <c r="Q937">
        <v>0</v>
      </c>
      <c r="R937">
        <v>0</v>
      </c>
      <c r="S937">
        <v>14226000</v>
      </c>
      <c r="T937">
        <v>1388475</v>
      </c>
      <c r="U937">
        <v>0</v>
      </c>
      <c r="V937">
        <v>473570765</v>
      </c>
      <c r="W937">
        <v>540000</v>
      </c>
      <c r="X937">
        <v>1404000</v>
      </c>
      <c r="Y937">
        <v>471626765</v>
      </c>
      <c r="Z937">
        <v>26280443</v>
      </c>
      <c r="AA937">
        <v>299968050</v>
      </c>
      <c r="AB937" s="3" t="str">
        <f t="shared" si="28"/>
        <v>2988</v>
      </c>
      <c r="AC937" s="4" t="str">
        <f t="shared" si="29"/>
        <v>Non-TIF</v>
      </c>
    </row>
    <row r="938" spans="1:29" x14ac:dyDescent="0.25">
      <c r="A938">
        <v>2024</v>
      </c>
      <c r="B938">
        <v>63</v>
      </c>
      <c r="C938" t="s">
        <v>31</v>
      </c>
      <c r="D938">
        <v>2024</v>
      </c>
      <c r="E938">
        <v>63</v>
      </c>
      <c r="F938">
        <v>5</v>
      </c>
      <c r="G938">
        <v>319</v>
      </c>
      <c r="H938">
        <v>505319</v>
      </c>
      <c r="I938" t="s">
        <v>26</v>
      </c>
      <c r="J938" t="s">
        <v>26</v>
      </c>
      <c r="K938" t="s">
        <v>625</v>
      </c>
      <c r="L938" t="s">
        <v>662</v>
      </c>
      <c r="M938">
        <v>24997650</v>
      </c>
      <c r="N938">
        <v>1699840</v>
      </c>
      <c r="O938">
        <v>431560</v>
      </c>
      <c r="P938">
        <v>64430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88214680</v>
      </c>
      <c r="W938">
        <v>88000</v>
      </c>
      <c r="X938">
        <v>299000</v>
      </c>
      <c r="Y938">
        <v>87827680</v>
      </c>
      <c r="Z938">
        <v>4359329</v>
      </c>
      <c r="AA938">
        <v>61021200</v>
      </c>
      <c r="AB938" s="3" t="str">
        <f t="shared" si="28"/>
        <v>5319</v>
      </c>
      <c r="AC938" s="4" t="str">
        <f t="shared" si="29"/>
        <v>Non-TIF</v>
      </c>
    </row>
    <row r="939" spans="1:29" x14ac:dyDescent="0.25">
      <c r="A939">
        <v>2024</v>
      </c>
      <c r="B939">
        <v>63</v>
      </c>
      <c r="C939" t="s">
        <v>31</v>
      </c>
      <c r="D939">
        <v>2024</v>
      </c>
      <c r="E939">
        <v>63</v>
      </c>
      <c r="F939">
        <v>1</v>
      </c>
      <c r="G939">
        <v>107</v>
      </c>
      <c r="H939">
        <v>591107</v>
      </c>
      <c r="I939" t="s">
        <v>26</v>
      </c>
      <c r="J939" t="s">
        <v>26</v>
      </c>
      <c r="K939" t="s">
        <v>678</v>
      </c>
      <c r="L939" t="s">
        <v>662</v>
      </c>
      <c r="M939">
        <v>4160</v>
      </c>
      <c r="N939">
        <v>16510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215570</v>
      </c>
      <c r="W939">
        <v>0</v>
      </c>
      <c r="X939">
        <v>6500</v>
      </c>
      <c r="Y939">
        <v>209070</v>
      </c>
      <c r="Z939">
        <v>97631</v>
      </c>
      <c r="AA939">
        <v>194900</v>
      </c>
      <c r="AB939" s="3" t="str">
        <f t="shared" si="28"/>
        <v>1107</v>
      </c>
      <c r="AC939" s="4" t="str">
        <f t="shared" si="29"/>
        <v>Non-TIF</v>
      </c>
    </row>
    <row r="940" spans="1:29" x14ac:dyDescent="0.25">
      <c r="A940">
        <v>2024</v>
      </c>
      <c r="B940">
        <v>63</v>
      </c>
      <c r="C940" t="s">
        <v>31</v>
      </c>
      <c r="D940">
        <v>2024</v>
      </c>
      <c r="E940">
        <v>63</v>
      </c>
      <c r="F940">
        <v>5</v>
      </c>
      <c r="G940">
        <v>256</v>
      </c>
      <c r="H940">
        <v>635256</v>
      </c>
      <c r="I940" t="s">
        <v>26</v>
      </c>
      <c r="J940" t="s">
        <v>26</v>
      </c>
      <c r="K940" t="s">
        <v>661</v>
      </c>
      <c r="L940" t="s">
        <v>662</v>
      </c>
      <c r="M940">
        <v>59984719</v>
      </c>
      <c r="N940">
        <v>2824710</v>
      </c>
      <c r="O940">
        <v>7241456</v>
      </c>
      <c r="P940">
        <v>2313800</v>
      </c>
      <c r="Q940">
        <v>0</v>
      </c>
      <c r="R940">
        <v>0</v>
      </c>
      <c r="S940">
        <v>21116222</v>
      </c>
      <c r="T940">
        <v>6099</v>
      </c>
      <c r="U940">
        <v>0</v>
      </c>
      <c r="V940">
        <v>346973629</v>
      </c>
      <c r="W940">
        <v>444000</v>
      </c>
      <c r="X940">
        <v>1371500</v>
      </c>
      <c r="Y940">
        <v>345158129</v>
      </c>
      <c r="Z940">
        <v>13243285</v>
      </c>
      <c r="AA940">
        <v>253486623</v>
      </c>
      <c r="AB940" s="3" t="str">
        <f t="shared" si="28"/>
        <v>5256</v>
      </c>
      <c r="AC940" s="4" t="str">
        <f t="shared" si="29"/>
        <v>Non-TIF</v>
      </c>
    </row>
    <row r="941" spans="1:29" x14ac:dyDescent="0.25">
      <c r="A941">
        <v>2024</v>
      </c>
      <c r="B941">
        <v>64</v>
      </c>
      <c r="C941" t="s">
        <v>44</v>
      </c>
      <c r="D941">
        <v>2024</v>
      </c>
      <c r="E941">
        <v>64</v>
      </c>
      <c r="F941">
        <v>4</v>
      </c>
      <c r="G941">
        <v>104</v>
      </c>
      <c r="H941">
        <v>644104</v>
      </c>
      <c r="I941" t="s">
        <v>26</v>
      </c>
      <c r="J941" t="s">
        <v>26</v>
      </c>
      <c r="K941" t="s">
        <v>697</v>
      </c>
      <c r="L941" t="s">
        <v>663</v>
      </c>
      <c r="M941">
        <v>1175706</v>
      </c>
      <c r="N941">
        <v>435460</v>
      </c>
      <c r="O941">
        <v>257994220</v>
      </c>
      <c r="P941">
        <v>107121944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464990306</v>
      </c>
      <c r="W941">
        <v>0</v>
      </c>
      <c r="X941">
        <v>1131992</v>
      </c>
      <c r="Y941">
        <v>463858314</v>
      </c>
      <c r="Z941">
        <v>0</v>
      </c>
      <c r="AA941">
        <v>98262976</v>
      </c>
      <c r="AB941" s="3" t="str">
        <f t="shared" si="28"/>
        <v>4104</v>
      </c>
      <c r="AC941" s="4" t="str">
        <f t="shared" si="29"/>
        <v>Non-TIF</v>
      </c>
    </row>
    <row r="942" spans="1:29" x14ac:dyDescent="0.25">
      <c r="A942">
        <v>2024</v>
      </c>
      <c r="B942">
        <v>64</v>
      </c>
      <c r="C942" t="s">
        <v>23</v>
      </c>
      <c r="D942">
        <v>2024</v>
      </c>
      <c r="E942">
        <v>64</v>
      </c>
      <c r="F942">
        <v>3</v>
      </c>
      <c r="G942">
        <v>582</v>
      </c>
      <c r="H942" t="s">
        <v>747</v>
      </c>
      <c r="I942" t="s">
        <v>25</v>
      </c>
      <c r="J942" t="s">
        <v>26</v>
      </c>
      <c r="K942" t="s">
        <v>748</v>
      </c>
      <c r="L942" t="s">
        <v>663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3" t="str">
        <f t="shared" si="28"/>
        <v>3582</v>
      </c>
      <c r="AC942" s="4" t="str">
        <f t="shared" si="29"/>
        <v>TIF</v>
      </c>
    </row>
    <row r="943" spans="1:29" x14ac:dyDescent="0.25">
      <c r="A943">
        <v>2024</v>
      </c>
      <c r="B943">
        <v>64</v>
      </c>
      <c r="C943" t="s">
        <v>23</v>
      </c>
      <c r="D943">
        <v>2024</v>
      </c>
      <c r="E943">
        <v>64</v>
      </c>
      <c r="F943">
        <v>4</v>
      </c>
      <c r="G943">
        <v>104</v>
      </c>
      <c r="H943" t="s">
        <v>749</v>
      </c>
      <c r="I943" t="s">
        <v>25</v>
      </c>
      <c r="J943" t="s">
        <v>26</v>
      </c>
      <c r="K943" t="s">
        <v>750</v>
      </c>
      <c r="L943" t="s">
        <v>663</v>
      </c>
      <c r="M943">
        <v>57264</v>
      </c>
      <c r="N943">
        <v>0</v>
      </c>
      <c r="O943">
        <v>31251921</v>
      </c>
      <c r="P943">
        <v>7008336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45274899</v>
      </c>
      <c r="W943">
        <v>0</v>
      </c>
      <c r="X943">
        <v>156184</v>
      </c>
      <c r="Y943">
        <v>45118715</v>
      </c>
      <c r="Z943">
        <v>0</v>
      </c>
      <c r="AA943">
        <v>6957378</v>
      </c>
      <c r="AB943" s="3" t="str">
        <f t="shared" si="28"/>
        <v>4104</v>
      </c>
      <c r="AC943" s="4" t="str">
        <f t="shared" si="29"/>
        <v>TIF</v>
      </c>
    </row>
    <row r="944" spans="1:29" x14ac:dyDescent="0.25">
      <c r="A944">
        <v>2024</v>
      </c>
      <c r="B944">
        <v>64</v>
      </c>
      <c r="C944" t="s">
        <v>31</v>
      </c>
      <c r="D944">
        <v>2024</v>
      </c>
      <c r="E944">
        <v>64</v>
      </c>
      <c r="F944">
        <v>2</v>
      </c>
      <c r="G944">
        <v>682</v>
      </c>
      <c r="H944">
        <v>642682</v>
      </c>
      <c r="I944" t="s">
        <v>26</v>
      </c>
      <c r="J944" t="s">
        <v>26</v>
      </c>
      <c r="K944" t="s">
        <v>664</v>
      </c>
      <c r="L944" t="s">
        <v>663</v>
      </c>
      <c r="M944">
        <v>53994410</v>
      </c>
      <c r="N944">
        <v>3232750</v>
      </c>
      <c r="O944">
        <v>7432590</v>
      </c>
      <c r="P944">
        <v>32118850</v>
      </c>
      <c r="Q944">
        <v>0</v>
      </c>
      <c r="R944">
        <v>0</v>
      </c>
      <c r="S944">
        <v>0</v>
      </c>
      <c r="T944">
        <v>2036153</v>
      </c>
      <c r="U944">
        <v>0</v>
      </c>
      <c r="V944">
        <v>165393053</v>
      </c>
      <c r="W944">
        <v>0</v>
      </c>
      <c r="X944">
        <v>1137432</v>
      </c>
      <c r="Y944">
        <v>164255621</v>
      </c>
      <c r="Z944">
        <v>79590201</v>
      </c>
      <c r="AA944">
        <v>66578300</v>
      </c>
      <c r="AB944" s="3" t="str">
        <f t="shared" si="28"/>
        <v>2682</v>
      </c>
      <c r="AC944" s="4" t="str">
        <f t="shared" si="29"/>
        <v>Non-TIF</v>
      </c>
    </row>
    <row r="945" spans="1:29" x14ac:dyDescent="0.25">
      <c r="A945">
        <v>2024</v>
      </c>
      <c r="B945">
        <v>65</v>
      </c>
      <c r="C945" t="s">
        <v>31</v>
      </c>
      <c r="D945">
        <v>2024</v>
      </c>
      <c r="E945">
        <v>65</v>
      </c>
      <c r="F945">
        <v>3</v>
      </c>
      <c r="G945">
        <v>645</v>
      </c>
      <c r="H945">
        <v>783645</v>
      </c>
      <c r="I945" t="s">
        <v>26</v>
      </c>
      <c r="J945" t="s">
        <v>26</v>
      </c>
      <c r="K945" t="s">
        <v>752</v>
      </c>
      <c r="L945" t="s">
        <v>699</v>
      </c>
      <c r="M945">
        <v>10571969</v>
      </c>
      <c r="N945">
        <v>441868</v>
      </c>
      <c r="O945">
        <v>19643308</v>
      </c>
      <c r="P945">
        <v>33869647</v>
      </c>
      <c r="Q945">
        <v>0</v>
      </c>
      <c r="R945">
        <v>0</v>
      </c>
      <c r="S945">
        <v>1165006</v>
      </c>
      <c r="T945">
        <v>605722</v>
      </c>
      <c r="U945">
        <v>0</v>
      </c>
      <c r="V945">
        <v>80212086</v>
      </c>
      <c r="W945">
        <v>8000</v>
      </c>
      <c r="X945">
        <v>35750</v>
      </c>
      <c r="Y945">
        <v>80168336</v>
      </c>
      <c r="Z945">
        <v>8660471</v>
      </c>
      <c r="AA945">
        <v>13914566</v>
      </c>
      <c r="AB945" s="3" t="str">
        <f t="shared" si="28"/>
        <v>3645</v>
      </c>
      <c r="AC945" s="4" t="str">
        <f t="shared" si="29"/>
        <v>Non-TIF</v>
      </c>
    </row>
    <row r="946" spans="1:29" x14ac:dyDescent="0.25">
      <c r="A946">
        <v>2024</v>
      </c>
      <c r="B946">
        <v>65</v>
      </c>
      <c r="C946" t="s">
        <v>31</v>
      </c>
      <c r="D946">
        <v>2024</v>
      </c>
      <c r="E946">
        <v>65</v>
      </c>
      <c r="F946">
        <v>6</v>
      </c>
      <c r="G946">
        <v>453</v>
      </c>
      <c r="H946">
        <v>786453</v>
      </c>
      <c r="I946" t="s">
        <v>26</v>
      </c>
      <c r="J946" t="s">
        <v>26</v>
      </c>
      <c r="K946" t="s">
        <v>723</v>
      </c>
      <c r="L946" t="s">
        <v>699</v>
      </c>
      <c r="M946">
        <v>6290752</v>
      </c>
      <c r="N946">
        <v>229253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10297738</v>
      </c>
      <c r="W946">
        <v>4000</v>
      </c>
      <c r="X946">
        <v>13000</v>
      </c>
      <c r="Y946">
        <v>10280738</v>
      </c>
      <c r="Z946">
        <v>586596</v>
      </c>
      <c r="AA946">
        <v>3777733</v>
      </c>
      <c r="AB946" s="3" t="str">
        <f t="shared" si="28"/>
        <v>6453</v>
      </c>
      <c r="AC946" s="4" t="str">
        <f t="shared" si="29"/>
        <v>Non-TIF</v>
      </c>
    </row>
    <row r="947" spans="1:29" x14ac:dyDescent="0.25">
      <c r="A947">
        <v>2024</v>
      </c>
      <c r="B947">
        <v>66</v>
      </c>
      <c r="C947" t="s">
        <v>44</v>
      </c>
      <c r="D947">
        <v>2024</v>
      </c>
      <c r="E947">
        <v>66</v>
      </c>
      <c r="F947">
        <v>4</v>
      </c>
      <c r="G947">
        <v>995</v>
      </c>
      <c r="H947">
        <v>664995</v>
      </c>
      <c r="I947" t="s">
        <v>26</v>
      </c>
      <c r="J947" t="s">
        <v>26</v>
      </c>
      <c r="K947" t="s">
        <v>574</v>
      </c>
      <c r="L947" t="s">
        <v>703</v>
      </c>
      <c r="M947">
        <v>16080</v>
      </c>
      <c r="N947">
        <v>0</v>
      </c>
      <c r="O947">
        <v>11288191</v>
      </c>
      <c r="P947">
        <v>3583011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20867096</v>
      </c>
      <c r="W947">
        <v>44000</v>
      </c>
      <c r="X947">
        <v>195000</v>
      </c>
      <c r="Y947">
        <v>20628096</v>
      </c>
      <c r="Z947">
        <v>0</v>
      </c>
      <c r="AA947">
        <v>5979814</v>
      </c>
      <c r="AB947" s="3" t="str">
        <f t="shared" si="28"/>
        <v>4995</v>
      </c>
      <c r="AC947" s="4" t="str">
        <f t="shared" si="29"/>
        <v>Non-TIF</v>
      </c>
    </row>
    <row r="948" spans="1:29" x14ac:dyDescent="0.25">
      <c r="A948">
        <v>2024</v>
      </c>
      <c r="B948">
        <v>66</v>
      </c>
      <c r="C948" t="s">
        <v>44</v>
      </c>
      <c r="D948">
        <v>2024</v>
      </c>
      <c r="E948">
        <v>66</v>
      </c>
      <c r="F948">
        <v>5</v>
      </c>
      <c r="G948">
        <v>751</v>
      </c>
      <c r="H948">
        <v>665751</v>
      </c>
      <c r="I948" t="s">
        <v>26</v>
      </c>
      <c r="J948" t="s">
        <v>26</v>
      </c>
      <c r="K948" t="s">
        <v>787</v>
      </c>
      <c r="L948" t="s">
        <v>703</v>
      </c>
      <c r="M948">
        <v>69460</v>
      </c>
      <c r="N948">
        <v>52110</v>
      </c>
      <c r="O948">
        <v>8208087</v>
      </c>
      <c r="P948">
        <v>36588745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70638818</v>
      </c>
      <c r="W948">
        <v>92000</v>
      </c>
      <c r="X948">
        <v>338000</v>
      </c>
      <c r="Y948">
        <v>70208818</v>
      </c>
      <c r="Z948">
        <v>0</v>
      </c>
      <c r="AA948">
        <v>25720416</v>
      </c>
      <c r="AB948" s="3" t="str">
        <f t="shared" si="28"/>
        <v>5751</v>
      </c>
      <c r="AC948" s="4" t="str">
        <f t="shared" si="29"/>
        <v>Non-TIF</v>
      </c>
    </row>
    <row r="949" spans="1:29" x14ac:dyDescent="0.25">
      <c r="A949">
        <v>2024</v>
      </c>
      <c r="B949">
        <v>66</v>
      </c>
      <c r="C949" t="s">
        <v>23</v>
      </c>
      <c r="D949">
        <v>2024</v>
      </c>
      <c r="E949">
        <v>66</v>
      </c>
      <c r="F949">
        <v>4</v>
      </c>
      <c r="G949">
        <v>995</v>
      </c>
      <c r="H949" t="s">
        <v>701</v>
      </c>
      <c r="I949" t="s">
        <v>25</v>
      </c>
      <c r="J949" t="s">
        <v>26</v>
      </c>
      <c r="K949" t="s">
        <v>702</v>
      </c>
      <c r="L949" t="s">
        <v>703</v>
      </c>
      <c r="M949">
        <v>75670</v>
      </c>
      <c r="N949">
        <v>0</v>
      </c>
      <c r="O949">
        <v>27576519</v>
      </c>
      <c r="P949">
        <v>38881489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79225199</v>
      </c>
      <c r="W949">
        <v>0</v>
      </c>
      <c r="X949">
        <v>0</v>
      </c>
      <c r="Y949">
        <v>79225199</v>
      </c>
      <c r="Z949">
        <v>0</v>
      </c>
      <c r="AA949">
        <v>12691521</v>
      </c>
      <c r="AB949" s="3" t="str">
        <f t="shared" si="28"/>
        <v>4995</v>
      </c>
      <c r="AC949" s="4" t="str">
        <f t="shared" si="29"/>
        <v>TIF</v>
      </c>
    </row>
    <row r="950" spans="1:29" x14ac:dyDescent="0.25">
      <c r="A950">
        <v>2024</v>
      </c>
      <c r="B950">
        <v>67</v>
      </c>
      <c r="C950" t="s">
        <v>44</v>
      </c>
      <c r="D950">
        <v>2024</v>
      </c>
      <c r="E950">
        <v>67</v>
      </c>
      <c r="F950">
        <v>4</v>
      </c>
      <c r="G950" t="s">
        <v>1811</v>
      </c>
      <c r="H950">
        <v>674033</v>
      </c>
      <c r="I950" t="s">
        <v>26</v>
      </c>
      <c r="J950" t="s">
        <v>26</v>
      </c>
      <c r="K950" t="s">
        <v>1719</v>
      </c>
      <c r="L950" t="s">
        <v>704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s="3" t="str">
        <f t="shared" si="28"/>
        <v>4033</v>
      </c>
      <c r="AC950" s="4" t="str">
        <f t="shared" si="29"/>
        <v>Non-TIF</v>
      </c>
    </row>
    <row r="951" spans="1:29" x14ac:dyDescent="0.25">
      <c r="A951">
        <v>2024</v>
      </c>
      <c r="B951">
        <v>67</v>
      </c>
      <c r="C951" t="s">
        <v>23</v>
      </c>
      <c r="D951">
        <v>2024</v>
      </c>
      <c r="E951">
        <v>67</v>
      </c>
      <c r="F951">
        <v>1</v>
      </c>
      <c r="G951">
        <v>134</v>
      </c>
      <c r="H951" t="s">
        <v>788</v>
      </c>
      <c r="I951" t="s">
        <v>25</v>
      </c>
      <c r="J951" t="s">
        <v>26</v>
      </c>
      <c r="K951" t="s">
        <v>789</v>
      </c>
      <c r="L951" t="s">
        <v>704</v>
      </c>
      <c r="M951">
        <v>0</v>
      </c>
      <c r="N951">
        <v>0</v>
      </c>
      <c r="O951">
        <v>1289588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3113636</v>
      </c>
      <c r="W951">
        <v>0</v>
      </c>
      <c r="X951">
        <v>0</v>
      </c>
      <c r="Y951">
        <v>3113636</v>
      </c>
      <c r="Z951">
        <v>0</v>
      </c>
      <c r="AA951">
        <v>1824048</v>
      </c>
      <c r="AB951" s="3" t="str">
        <f t="shared" si="28"/>
        <v>1134</v>
      </c>
      <c r="AC951" s="4" t="str">
        <f t="shared" si="29"/>
        <v>TIF</v>
      </c>
    </row>
    <row r="952" spans="1:29" x14ac:dyDescent="0.25">
      <c r="A952">
        <v>2024</v>
      </c>
      <c r="B952">
        <v>67</v>
      </c>
      <c r="C952" t="s">
        <v>23</v>
      </c>
      <c r="D952">
        <v>2024</v>
      </c>
      <c r="E952">
        <v>67</v>
      </c>
      <c r="F952">
        <v>4</v>
      </c>
      <c r="G952" t="s">
        <v>1811</v>
      </c>
      <c r="H952" t="s">
        <v>790</v>
      </c>
      <c r="I952" t="s">
        <v>25</v>
      </c>
      <c r="J952" t="s">
        <v>26</v>
      </c>
      <c r="K952" t="s">
        <v>1724</v>
      </c>
      <c r="L952" t="s">
        <v>704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s="3" t="str">
        <f t="shared" si="28"/>
        <v>4033</v>
      </c>
      <c r="AC952" s="4" t="str">
        <f t="shared" si="29"/>
        <v>TIF</v>
      </c>
    </row>
    <row r="953" spans="1:29" x14ac:dyDescent="0.25">
      <c r="A953">
        <v>2024</v>
      </c>
      <c r="B953">
        <v>67</v>
      </c>
      <c r="C953" t="s">
        <v>31</v>
      </c>
      <c r="D953">
        <v>2024</v>
      </c>
      <c r="E953">
        <v>67</v>
      </c>
      <c r="F953">
        <v>1</v>
      </c>
      <c r="G953">
        <v>134</v>
      </c>
      <c r="H953">
        <v>241134</v>
      </c>
      <c r="I953" t="s">
        <v>26</v>
      </c>
      <c r="J953" t="s">
        <v>26</v>
      </c>
      <c r="K953" t="s">
        <v>249</v>
      </c>
      <c r="L953" t="s">
        <v>704</v>
      </c>
      <c r="M953">
        <v>105113548</v>
      </c>
      <c r="N953">
        <v>4379654</v>
      </c>
      <c r="O953">
        <v>9138235</v>
      </c>
      <c r="P953">
        <v>891881</v>
      </c>
      <c r="Q953">
        <v>0</v>
      </c>
      <c r="R953">
        <v>0</v>
      </c>
      <c r="S953">
        <v>0</v>
      </c>
      <c r="T953">
        <v>42363</v>
      </c>
      <c r="U953">
        <v>0</v>
      </c>
      <c r="V953">
        <v>155804139</v>
      </c>
      <c r="W953">
        <v>184000</v>
      </c>
      <c r="X953">
        <v>552500</v>
      </c>
      <c r="Y953">
        <v>155067639</v>
      </c>
      <c r="Z953">
        <v>6844814</v>
      </c>
      <c r="AA953">
        <v>36238458</v>
      </c>
      <c r="AB953" s="3" t="str">
        <f t="shared" si="28"/>
        <v>1134</v>
      </c>
      <c r="AC953" s="4" t="str">
        <f t="shared" si="29"/>
        <v>Non-TIF</v>
      </c>
    </row>
    <row r="954" spans="1:29" x14ac:dyDescent="0.25">
      <c r="A954">
        <v>2024</v>
      </c>
      <c r="B954">
        <v>67</v>
      </c>
      <c r="C954" t="s">
        <v>31</v>
      </c>
      <c r="D954">
        <v>2024</v>
      </c>
      <c r="E954">
        <v>67</v>
      </c>
      <c r="F954">
        <v>1</v>
      </c>
      <c r="G954">
        <v>917</v>
      </c>
      <c r="H954">
        <v>431917</v>
      </c>
      <c r="I954" t="s">
        <v>26</v>
      </c>
      <c r="J954" t="s">
        <v>26</v>
      </c>
      <c r="K954" t="s">
        <v>360</v>
      </c>
      <c r="L954" t="s">
        <v>704</v>
      </c>
      <c r="M954">
        <v>32880328</v>
      </c>
      <c r="N954">
        <v>1323915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41437556</v>
      </c>
      <c r="W954">
        <v>12000</v>
      </c>
      <c r="X954">
        <v>52000</v>
      </c>
      <c r="Y954">
        <v>41373556</v>
      </c>
      <c r="Z954">
        <v>1059355</v>
      </c>
      <c r="AA954">
        <v>7233313</v>
      </c>
      <c r="AB954" s="3" t="str">
        <f t="shared" si="28"/>
        <v>1917</v>
      </c>
      <c r="AC954" s="4" t="str">
        <f t="shared" si="29"/>
        <v>Non-TIF</v>
      </c>
    </row>
    <row r="955" spans="1:29" x14ac:dyDescent="0.25">
      <c r="A955">
        <v>2024</v>
      </c>
      <c r="B955">
        <v>67</v>
      </c>
      <c r="C955" t="s">
        <v>31</v>
      </c>
      <c r="D955">
        <v>2024</v>
      </c>
      <c r="E955">
        <v>67</v>
      </c>
      <c r="F955">
        <v>6</v>
      </c>
      <c r="G955">
        <v>969</v>
      </c>
      <c r="H955">
        <v>436969</v>
      </c>
      <c r="I955" t="s">
        <v>26</v>
      </c>
      <c r="J955" t="s">
        <v>26</v>
      </c>
      <c r="K955" t="s">
        <v>482</v>
      </c>
      <c r="L955" t="s">
        <v>704</v>
      </c>
      <c r="M955">
        <v>45358673</v>
      </c>
      <c r="N955">
        <v>4006599</v>
      </c>
      <c r="O955">
        <v>1849782</v>
      </c>
      <c r="P955">
        <v>4387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68705570</v>
      </c>
      <c r="W955">
        <v>104000</v>
      </c>
      <c r="X955">
        <v>221000</v>
      </c>
      <c r="Y955">
        <v>68380570</v>
      </c>
      <c r="Z955">
        <v>2021122</v>
      </c>
      <c r="AA955">
        <v>17486129</v>
      </c>
      <c r="AB955" s="3" t="str">
        <f t="shared" si="28"/>
        <v>6969</v>
      </c>
      <c r="AC955" s="4" t="str">
        <f t="shared" si="29"/>
        <v>Non-TIF</v>
      </c>
    </row>
    <row r="956" spans="1:29" x14ac:dyDescent="0.25">
      <c r="A956">
        <v>2024</v>
      </c>
      <c r="B956">
        <v>74</v>
      </c>
      <c r="C956" t="s">
        <v>31</v>
      </c>
      <c r="D956">
        <v>2024</v>
      </c>
      <c r="E956">
        <v>74</v>
      </c>
      <c r="F956">
        <v>2</v>
      </c>
      <c r="G956" t="s">
        <v>1832</v>
      </c>
      <c r="H956">
        <v>742088</v>
      </c>
      <c r="I956" t="s">
        <v>26</v>
      </c>
      <c r="J956" t="s">
        <v>26</v>
      </c>
      <c r="K956" t="s">
        <v>759</v>
      </c>
      <c r="L956" t="s">
        <v>738</v>
      </c>
      <c r="M956">
        <v>212664990</v>
      </c>
      <c r="N956">
        <v>18060150</v>
      </c>
      <c r="O956">
        <v>10923938</v>
      </c>
      <c r="P956">
        <v>5883140</v>
      </c>
      <c r="Q956">
        <v>0</v>
      </c>
      <c r="R956">
        <v>0</v>
      </c>
      <c r="S956">
        <v>26507138</v>
      </c>
      <c r="T956">
        <v>1907397</v>
      </c>
      <c r="U956">
        <v>0</v>
      </c>
      <c r="V956">
        <v>479163235</v>
      </c>
      <c r="W956">
        <v>469342</v>
      </c>
      <c r="X956">
        <v>1540500</v>
      </c>
      <c r="Y956">
        <v>477153393</v>
      </c>
      <c r="Z956">
        <v>72044583</v>
      </c>
      <c r="AA956">
        <v>203216482</v>
      </c>
      <c r="AB956" s="3" t="str">
        <f t="shared" si="28"/>
        <v>2088</v>
      </c>
      <c r="AC956" s="4" t="str">
        <f t="shared" si="29"/>
        <v>Non-TIF</v>
      </c>
    </row>
    <row r="957" spans="1:29" x14ac:dyDescent="0.25">
      <c r="A957">
        <v>2024</v>
      </c>
      <c r="B957">
        <v>74</v>
      </c>
      <c r="C957" t="s">
        <v>31</v>
      </c>
      <c r="D957">
        <v>2024</v>
      </c>
      <c r="E957">
        <v>74</v>
      </c>
      <c r="F957">
        <v>2</v>
      </c>
      <c r="G957">
        <v>556</v>
      </c>
      <c r="H957">
        <v>742556</v>
      </c>
      <c r="I957" t="s">
        <v>26</v>
      </c>
      <c r="J957" t="s">
        <v>26</v>
      </c>
      <c r="K957" t="s">
        <v>240</v>
      </c>
      <c r="L957" t="s">
        <v>738</v>
      </c>
      <c r="M957">
        <v>58402650</v>
      </c>
      <c r="N957">
        <v>9040340</v>
      </c>
      <c r="O957">
        <v>2558670</v>
      </c>
      <c r="P957">
        <v>0</v>
      </c>
      <c r="Q957">
        <v>0</v>
      </c>
      <c r="R957">
        <v>0</v>
      </c>
      <c r="S957">
        <v>6744972</v>
      </c>
      <c r="T957">
        <v>718652</v>
      </c>
      <c r="U957">
        <v>0</v>
      </c>
      <c r="V957">
        <v>137194174</v>
      </c>
      <c r="W957">
        <v>265883</v>
      </c>
      <c r="X957">
        <v>520000</v>
      </c>
      <c r="Y957">
        <v>136408291</v>
      </c>
      <c r="Z957">
        <v>30600688</v>
      </c>
      <c r="AA957">
        <v>59728890</v>
      </c>
      <c r="AB957" s="3" t="str">
        <f t="shared" si="28"/>
        <v>2556</v>
      </c>
      <c r="AC957" s="4" t="str">
        <f t="shared" si="29"/>
        <v>Non-TIF</v>
      </c>
    </row>
    <row r="958" spans="1:29" x14ac:dyDescent="0.25">
      <c r="A958">
        <v>2024</v>
      </c>
      <c r="B958">
        <v>75</v>
      </c>
      <c r="C958" t="s">
        <v>44</v>
      </c>
      <c r="D958">
        <v>2024</v>
      </c>
      <c r="E958">
        <v>75</v>
      </c>
      <c r="F958">
        <v>0</v>
      </c>
      <c r="G958" t="s">
        <v>1833</v>
      </c>
      <c r="H958">
        <v>750063</v>
      </c>
      <c r="I958" t="s">
        <v>26</v>
      </c>
      <c r="J958" t="s">
        <v>26</v>
      </c>
      <c r="K958" t="s">
        <v>760</v>
      </c>
      <c r="L958" t="s">
        <v>740</v>
      </c>
      <c r="M958">
        <v>0</v>
      </c>
      <c r="N958">
        <v>0</v>
      </c>
      <c r="O958">
        <v>468380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5426770</v>
      </c>
      <c r="W958">
        <v>12000</v>
      </c>
      <c r="X958">
        <v>19500</v>
      </c>
      <c r="Y958">
        <v>5395270</v>
      </c>
      <c r="Z958">
        <v>0</v>
      </c>
      <c r="AA958">
        <v>4958390</v>
      </c>
      <c r="AB958" s="3" t="str">
        <f t="shared" si="28"/>
        <v>0063</v>
      </c>
      <c r="AC958" s="4" t="str">
        <f t="shared" si="29"/>
        <v>Non-TIF</v>
      </c>
    </row>
    <row r="959" spans="1:29" x14ac:dyDescent="0.25">
      <c r="A959">
        <v>2024</v>
      </c>
      <c r="B959">
        <v>75</v>
      </c>
      <c r="C959" t="s">
        <v>44</v>
      </c>
      <c r="D959">
        <v>2024</v>
      </c>
      <c r="E959">
        <v>75</v>
      </c>
      <c r="F959">
        <v>3</v>
      </c>
      <c r="G959">
        <v>600</v>
      </c>
      <c r="H959">
        <v>753600</v>
      </c>
      <c r="I959" t="s">
        <v>26</v>
      </c>
      <c r="J959" t="s">
        <v>26</v>
      </c>
      <c r="K959" t="s">
        <v>741</v>
      </c>
      <c r="L959" t="s">
        <v>740</v>
      </c>
      <c r="M959">
        <v>8613138</v>
      </c>
      <c r="N959">
        <v>321610</v>
      </c>
      <c r="O959">
        <v>185801048</v>
      </c>
      <c r="P959">
        <v>107375354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366808679</v>
      </c>
      <c r="W959">
        <v>144000</v>
      </c>
      <c r="X959">
        <v>520000</v>
      </c>
      <c r="Y959">
        <v>366144679</v>
      </c>
      <c r="Z959">
        <v>0</v>
      </c>
      <c r="AA959">
        <v>64697529</v>
      </c>
      <c r="AB959" s="3" t="str">
        <f t="shared" si="28"/>
        <v>3600</v>
      </c>
      <c r="AC959" s="4" t="str">
        <f t="shared" si="29"/>
        <v>Non-TIF</v>
      </c>
    </row>
    <row r="960" spans="1:29" x14ac:dyDescent="0.25">
      <c r="A960">
        <v>2024</v>
      </c>
      <c r="B960">
        <v>75</v>
      </c>
      <c r="C960" t="s">
        <v>23</v>
      </c>
      <c r="D960">
        <v>2024</v>
      </c>
      <c r="E960">
        <v>75</v>
      </c>
      <c r="F960">
        <v>0</v>
      </c>
      <c r="G960" t="s">
        <v>1833</v>
      </c>
      <c r="H960" t="s">
        <v>761</v>
      </c>
      <c r="I960" t="s">
        <v>25</v>
      </c>
      <c r="J960" t="s">
        <v>26</v>
      </c>
      <c r="K960" t="s">
        <v>762</v>
      </c>
      <c r="L960" t="s">
        <v>740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s="3" t="str">
        <f t="shared" si="28"/>
        <v>0063</v>
      </c>
      <c r="AC960" s="4" t="str">
        <f t="shared" si="29"/>
        <v>TIF</v>
      </c>
    </row>
    <row r="961" spans="1:29" x14ac:dyDescent="0.25">
      <c r="A961">
        <v>2024</v>
      </c>
      <c r="B961">
        <v>75</v>
      </c>
      <c r="C961" t="s">
        <v>23</v>
      </c>
      <c r="D961">
        <v>2024</v>
      </c>
      <c r="E961">
        <v>75</v>
      </c>
      <c r="F961">
        <v>5</v>
      </c>
      <c r="G961">
        <v>486</v>
      </c>
      <c r="H961" t="s">
        <v>821</v>
      </c>
      <c r="I961" t="s">
        <v>25</v>
      </c>
      <c r="J961" t="s">
        <v>26</v>
      </c>
      <c r="K961" t="s">
        <v>822</v>
      </c>
      <c r="L961" t="s">
        <v>740</v>
      </c>
      <c r="M961">
        <v>0</v>
      </c>
      <c r="N961">
        <v>0</v>
      </c>
      <c r="O961">
        <v>1609690</v>
      </c>
      <c r="P961">
        <v>33159778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40147840</v>
      </c>
      <c r="W961">
        <v>0</v>
      </c>
      <c r="X961">
        <v>0</v>
      </c>
      <c r="Y961">
        <v>40147840</v>
      </c>
      <c r="Z961">
        <v>0</v>
      </c>
      <c r="AA961">
        <v>5378372</v>
      </c>
      <c r="AB961" s="3" t="str">
        <f t="shared" si="28"/>
        <v>5486</v>
      </c>
      <c r="AC961" s="4" t="str">
        <f t="shared" si="29"/>
        <v>TIF</v>
      </c>
    </row>
    <row r="962" spans="1:29" x14ac:dyDescent="0.25">
      <c r="A962">
        <v>2024</v>
      </c>
      <c r="B962">
        <v>75</v>
      </c>
      <c r="C962" t="s">
        <v>31</v>
      </c>
      <c r="D962">
        <v>2024</v>
      </c>
      <c r="E962">
        <v>75</v>
      </c>
      <c r="F962">
        <v>5</v>
      </c>
      <c r="G962">
        <v>486</v>
      </c>
      <c r="H962">
        <v>755486</v>
      </c>
      <c r="I962" t="s">
        <v>26</v>
      </c>
      <c r="J962" t="s">
        <v>26</v>
      </c>
      <c r="K962" t="s">
        <v>763</v>
      </c>
      <c r="L962" t="s">
        <v>740</v>
      </c>
      <c r="M962">
        <v>251509860</v>
      </c>
      <c r="N962">
        <v>21185980</v>
      </c>
      <c r="O962">
        <v>28480506</v>
      </c>
      <c r="P962">
        <v>65560</v>
      </c>
      <c r="Q962">
        <v>0</v>
      </c>
      <c r="R962">
        <v>0</v>
      </c>
      <c r="S962">
        <v>2765193</v>
      </c>
      <c r="T962">
        <v>6396997</v>
      </c>
      <c r="U962">
        <v>0</v>
      </c>
      <c r="V962">
        <v>561917320</v>
      </c>
      <c r="W962">
        <v>440000</v>
      </c>
      <c r="X962">
        <v>1657500</v>
      </c>
      <c r="Y962">
        <v>559819820</v>
      </c>
      <c r="Z962">
        <v>29960177</v>
      </c>
      <c r="AA962">
        <v>251513224</v>
      </c>
      <c r="AB962" s="3" t="str">
        <f t="shared" si="28"/>
        <v>5486</v>
      </c>
      <c r="AC962" s="4" t="str">
        <f t="shared" si="29"/>
        <v>Non-TIF</v>
      </c>
    </row>
    <row r="963" spans="1:29" x14ac:dyDescent="0.25">
      <c r="A963">
        <v>2024</v>
      </c>
      <c r="B963">
        <v>75</v>
      </c>
      <c r="C963" t="s">
        <v>31</v>
      </c>
      <c r="D963">
        <v>2024</v>
      </c>
      <c r="E963">
        <v>75</v>
      </c>
      <c r="F963">
        <v>6</v>
      </c>
      <c r="G963">
        <v>990</v>
      </c>
      <c r="H963">
        <v>846990</v>
      </c>
      <c r="I963" t="s">
        <v>26</v>
      </c>
      <c r="J963" t="s">
        <v>26</v>
      </c>
      <c r="K963" t="s">
        <v>764</v>
      </c>
      <c r="L963" t="s">
        <v>740</v>
      </c>
      <c r="M963">
        <v>1526750</v>
      </c>
      <c r="N963">
        <v>859370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4638</v>
      </c>
      <c r="U963">
        <v>0</v>
      </c>
      <c r="V963">
        <v>2590858</v>
      </c>
      <c r="W963">
        <v>0</v>
      </c>
      <c r="X963">
        <v>0</v>
      </c>
      <c r="Y963">
        <v>2590858</v>
      </c>
      <c r="Z963">
        <v>64284</v>
      </c>
      <c r="AA963">
        <v>200100</v>
      </c>
      <c r="AB963" s="3" t="str">
        <f t="shared" ref="AB963:AB1026" si="30">CONCATENATE(F963,TEXT(G963,"000"))</f>
        <v>6990</v>
      </c>
      <c r="AC963" s="4" t="str">
        <f t="shared" ref="AC963:AC1026" si="31">IF(C963="I","TIF","Non-TIF")</f>
        <v>Non-TIF</v>
      </c>
    </row>
    <row r="964" spans="1:29" x14ac:dyDescent="0.25">
      <c r="A964">
        <v>2024</v>
      </c>
      <c r="B964">
        <v>75</v>
      </c>
      <c r="C964" t="s">
        <v>31</v>
      </c>
      <c r="D964">
        <v>2024</v>
      </c>
      <c r="E964">
        <v>75</v>
      </c>
      <c r="F964">
        <v>3</v>
      </c>
      <c r="G964">
        <v>555</v>
      </c>
      <c r="H964">
        <v>973555</v>
      </c>
      <c r="I964" t="s">
        <v>26</v>
      </c>
      <c r="J964" t="s">
        <v>26</v>
      </c>
      <c r="K964" t="s">
        <v>904</v>
      </c>
      <c r="L964" t="s">
        <v>740</v>
      </c>
      <c r="M964">
        <v>1621480</v>
      </c>
      <c r="N964">
        <v>29500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340978</v>
      </c>
      <c r="U964">
        <v>0</v>
      </c>
      <c r="V964">
        <v>2938618</v>
      </c>
      <c r="W964">
        <v>4000</v>
      </c>
      <c r="X964">
        <v>6500</v>
      </c>
      <c r="Y964">
        <v>2928118</v>
      </c>
      <c r="Z964">
        <v>15043</v>
      </c>
      <c r="AA964">
        <v>946660</v>
      </c>
      <c r="AB964" s="3" t="str">
        <f t="shared" si="30"/>
        <v>3555</v>
      </c>
      <c r="AC964" s="4" t="str">
        <f t="shared" si="31"/>
        <v>Non-TIF</v>
      </c>
    </row>
    <row r="965" spans="1:29" x14ac:dyDescent="0.25">
      <c r="A965">
        <v>2024</v>
      </c>
      <c r="B965">
        <v>76</v>
      </c>
      <c r="C965" t="s">
        <v>44</v>
      </c>
      <c r="D965">
        <v>2024</v>
      </c>
      <c r="E965">
        <v>76</v>
      </c>
      <c r="F965">
        <v>3</v>
      </c>
      <c r="G965">
        <v>537</v>
      </c>
      <c r="H965">
        <v>763537</v>
      </c>
      <c r="I965" t="s">
        <v>26</v>
      </c>
      <c r="J965" t="s">
        <v>26</v>
      </c>
      <c r="K965" t="s">
        <v>277</v>
      </c>
      <c r="L965" t="s">
        <v>742</v>
      </c>
      <c r="M965">
        <v>0</v>
      </c>
      <c r="N965">
        <v>0</v>
      </c>
      <c r="O965">
        <v>12749491</v>
      </c>
      <c r="P965">
        <v>4836445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25554632</v>
      </c>
      <c r="W965">
        <v>84000</v>
      </c>
      <c r="X965">
        <v>117000</v>
      </c>
      <c r="Y965">
        <v>25353632</v>
      </c>
      <c r="Z965">
        <v>0</v>
      </c>
      <c r="AA965">
        <v>7968696</v>
      </c>
      <c r="AB965" s="3" t="str">
        <f t="shared" si="30"/>
        <v>3537</v>
      </c>
      <c r="AC965" s="4" t="str">
        <f t="shared" si="31"/>
        <v>Non-TIF</v>
      </c>
    </row>
    <row r="966" spans="1:29" x14ac:dyDescent="0.25">
      <c r="A966">
        <v>2024</v>
      </c>
      <c r="B966">
        <v>76</v>
      </c>
      <c r="C966" t="s">
        <v>31</v>
      </c>
      <c r="D966">
        <v>2024</v>
      </c>
      <c r="E966">
        <v>76</v>
      </c>
      <c r="F966">
        <v>0</v>
      </c>
      <c r="G966" t="s">
        <v>1802</v>
      </c>
      <c r="H966">
        <v>110072</v>
      </c>
      <c r="I966" t="s">
        <v>26</v>
      </c>
      <c r="J966" t="s">
        <v>26</v>
      </c>
      <c r="K966" t="s">
        <v>222</v>
      </c>
      <c r="L966" t="s">
        <v>742</v>
      </c>
      <c r="M966">
        <v>15450418</v>
      </c>
      <c r="N966">
        <v>1083639</v>
      </c>
      <c r="O966">
        <v>294936</v>
      </c>
      <c r="P966">
        <v>0</v>
      </c>
      <c r="Q966">
        <v>0</v>
      </c>
      <c r="R966">
        <v>0</v>
      </c>
      <c r="S966">
        <v>0</v>
      </c>
      <c r="T966">
        <v>45290</v>
      </c>
      <c r="U966">
        <v>0</v>
      </c>
      <c r="V966">
        <v>20245703</v>
      </c>
      <c r="W966">
        <v>12000</v>
      </c>
      <c r="X966">
        <v>52000</v>
      </c>
      <c r="Y966">
        <v>20181703</v>
      </c>
      <c r="Z966">
        <v>311208</v>
      </c>
      <c r="AA966">
        <v>3371420</v>
      </c>
      <c r="AB966" s="3" t="str">
        <f t="shared" si="30"/>
        <v>0072</v>
      </c>
      <c r="AC966" s="4" t="str">
        <f t="shared" si="31"/>
        <v>Non-TIF</v>
      </c>
    </row>
    <row r="967" spans="1:29" x14ac:dyDescent="0.25">
      <c r="A967">
        <v>2024</v>
      </c>
      <c r="B967">
        <v>76</v>
      </c>
      <c r="C967" t="s">
        <v>31</v>
      </c>
      <c r="D967">
        <v>2024</v>
      </c>
      <c r="E967">
        <v>76</v>
      </c>
      <c r="F967">
        <v>5</v>
      </c>
      <c r="G967">
        <v>283</v>
      </c>
      <c r="H967">
        <v>765283</v>
      </c>
      <c r="I967" t="s">
        <v>26</v>
      </c>
      <c r="J967" t="s">
        <v>26</v>
      </c>
      <c r="K967" t="s">
        <v>225</v>
      </c>
      <c r="L967" t="s">
        <v>742</v>
      </c>
      <c r="M967">
        <v>434317756</v>
      </c>
      <c r="N967">
        <v>19182954</v>
      </c>
      <c r="O967">
        <v>25990682</v>
      </c>
      <c r="P967">
        <v>126394570</v>
      </c>
      <c r="Q967">
        <v>0</v>
      </c>
      <c r="R967">
        <v>0</v>
      </c>
      <c r="S967">
        <v>33566004</v>
      </c>
      <c r="T967">
        <v>680371</v>
      </c>
      <c r="U967">
        <v>0</v>
      </c>
      <c r="V967">
        <v>819899014</v>
      </c>
      <c r="W967">
        <v>842183</v>
      </c>
      <c r="X967">
        <v>2896928</v>
      </c>
      <c r="Y967">
        <v>816159903</v>
      </c>
      <c r="Z967">
        <v>43583778</v>
      </c>
      <c r="AA967">
        <v>179766677</v>
      </c>
      <c r="AB967" s="3" t="str">
        <f t="shared" si="30"/>
        <v>5283</v>
      </c>
      <c r="AC967" s="4" t="str">
        <f t="shared" si="31"/>
        <v>Non-TIF</v>
      </c>
    </row>
    <row r="968" spans="1:29" x14ac:dyDescent="0.25">
      <c r="A968">
        <v>2024</v>
      </c>
      <c r="B968">
        <v>77</v>
      </c>
      <c r="C968" t="s">
        <v>44</v>
      </c>
      <c r="D968">
        <v>2024</v>
      </c>
      <c r="E968">
        <v>77</v>
      </c>
      <c r="F968">
        <v>1</v>
      </c>
      <c r="G968">
        <v>576</v>
      </c>
      <c r="H968">
        <v>251576</v>
      </c>
      <c r="I968" t="s">
        <v>26</v>
      </c>
      <c r="J968" t="s">
        <v>26</v>
      </c>
      <c r="K968" t="s">
        <v>328</v>
      </c>
      <c r="L968" t="s">
        <v>777</v>
      </c>
      <c r="M968">
        <v>2952580</v>
      </c>
      <c r="N968">
        <v>303500</v>
      </c>
      <c r="O968">
        <v>625536469</v>
      </c>
      <c r="P968">
        <v>72539859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2011333872</v>
      </c>
      <c r="W968">
        <v>1048000</v>
      </c>
      <c r="X968">
        <v>3074500</v>
      </c>
      <c r="Y968">
        <v>2007211372</v>
      </c>
      <c r="Z968">
        <v>0</v>
      </c>
      <c r="AA968">
        <v>1310001464</v>
      </c>
      <c r="AB968" s="3" t="str">
        <f t="shared" si="30"/>
        <v>1576</v>
      </c>
      <c r="AC968" s="4" t="str">
        <f t="shared" si="31"/>
        <v>Non-TIF</v>
      </c>
    </row>
    <row r="969" spans="1:29" x14ac:dyDescent="0.25">
      <c r="A969">
        <v>2024</v>
      </c>
      <c r="B969">
        <v>77</v>
      </c>
      <c r="C969" t="s">
        <v>31</v>
      </c>
      <c r="D969">
        <v>2024</v>
      </c>
      <c r="E969">
        <v>77</v>
      </c>
      <c r="F969">
        <v>5</v>
      </c>
      <c r="G969">
        <v>319</v>
      </c>
      <c r="H969">
        <v>505319</v>
      </c>
      <c r="I969" t="s">
        <v>26</v>
      </c>
      <c r="J969" t="s">
        <v>26</v>
      </c>
      <c r="K969" t="s">
        <v>625</v>
      </c>
      <c r="L969" t="s">
        <v>777</v>
      </c>
      <c r="M969">
        <v>0</v>
      </c>
      <c r="N969">
        <v>0</v>
      </c>
      <c r="O969">
        <v>352600</v>
      </c>
      <c r="P969">
        <v>989000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1341600</v>
      </c>
      <c r="W969">
        <v>0</v>
      </c>
      <c r="X969">
        <v>0</v>
      </c>
      <c r="Y969">
        <v>1341600</v>
      </c>
      <c r="Z969">
        <v>39996</v>
      </c>
      <c r="AA969">
        <v>0</v>
      </c>
      <c r="AB969" s="3" t="str">
        <f t="shared" si="30"/>
        <v>5319</v>
      </c>
      <c r="AC969" s="4" t="str">
        <f t="shared" si="31"/>
        <v>Non-TIF</v>
      </c>
    </row>
    <row r="970" spans="1:29" x14ac:dyDescent="0.25">
      <c r="A970">
        <v>2024</v>
      </c>
      <c r="B970">
        <v>77</v>
      </c>
      <c r="C970" t="s">
        <v>31</v>
      </c>
      <c r="D970">
        <v>2024</v>
      </c>
      <c r="E970">
        <v>77</v>
      </c>
      <c r="F970">
        <v>0</v>
      </c>
      <c r="G970">
        <v>720</v>
      </c>
      <c r="H970">
        <v>770720</v>
      </c>
      <c r="I970" t="s">
        <v>26</v>
      </c>
      <c r="J970" t="s">
        <v>26</v>
      </c>
      <c r="K970" t="s">
        <v>561</v>
      </c>
      <c r="L970" t="s">
        <v>777</v>
      </c>
      <c r="M970">
        <v>53604540</v>
      </c>
      <c r="N970">
        <v>3848600</v>
      </c>
      <c r="O970">
        <v>145125033</v>
      </c>
      <c r="P970">
        <v>37800000</v>
      </c>
      <c r="Q970">
        <v>0</v>
      </c>
      <c r="R970">
        <v>0</v>
      </c>
      <c r="S970">
        <v>3621941</v>
      </c>
      <c r="T970">
        <v>16907657</v>
      </c>
      <c r="U970">
        <v>0</v>
      </c>
      <c r="V970">
        <v>1171935791</v>
      </c>
      <c r="W970">
        <v>776000</v>
      </c>
      <c r="X970">
        <v>2229500</v>
      </c>
      <c r="Y970">
        <v>1168930291</v>
      </c>
      <c r="Z970">
        <v>272345097</v>
      </c>
      <c r="AA970">
        <v>911028020</v>
      </c>
      <c r="AB970" s="3" t="str">
        <f t="shared" si="30"/>
        <v>0720</v>
      </c>
      <c r="AC970" s="4" t="str">
        <f t="shared" si="31"/>
        <v>Non-TIF</v>
      </c>
    </row>
    <row r="971" spans="1:29" x14ac:dyDescent="0.25">
      <c r="A971">
        <v>2024</v>
      </c>
      <c r="B971">
        <v>77</v>
      </c>
      <c r="C971" t="s">
        <v>31</v>
      </c>
      <c r="D971">
        <v>2024</v>
      </c>
      <c r="E971">
        <v>77</v>
      </c>
      <c r="F971">
        <v>1</v>
      </c>
      <c r="G971">
        <v>737</v>
      </c>
      <c r="H971">
        <v>771737</v>
      </c>
      <c r="I971" t="s">
        <v>26</v>
      </c>
      <c r="J971" t="s">
        <v>26</v>
      </c>
      <c r="K971" t="s">
        <v>809</v>
      </c>
      <c r="L971" t="s">
        <v>777</v>
      </c>
      <c r="M971">
        <v>2786080</v>
      </c>
      <c r="N971">
        <v>377800</v>
      </c>
      <c r="O971">
        <v>1319996454</v>
      </c>
      <c r="P971">
        <v>154623800</v>
      </c>
      <c r="Q971">
        <v>0</v>
      </c>
      <c r="R971">
        <v>0</v>
      </c>
      <c r="S971">
        <v>29228120</v>
      </c>
      <c r="T971">
        <v>206420</v>
      </c>
      <c r="U971">
        <v>0</v>
      </c>
      <c r="V971">
        <v>14015405529</v>
      </c>
      <c r="W971">
        <v>15927036</v>
      </c>
      <c r="X971">
        <v>74581000</v>
      </c>
      <c r="Y971">
        <v>13924897493</v>
      </c>
      <c r="Z971">
        <v>699813038</v>
      </c>
      <c r="AA971">
        <v>12508186855</v>
      </c>
      <c r="AB971" s="3" t="str">
        <f t="shared" si="30"/>
        <v>1737</v>
      </c>
      <c r="AC971" s="4" t="str">
        <f t="shared" si="31"/>
        <v>Non-TIF</v>
      </c>
    </row>
    <row r="972" spans="1:29" x14ac:dyDescent="0.25">
      <c r="A972">
        <v>2024</v>
      </c>
      <c r="B972">
        <v>77</v>
      </c>
      <c r="C972" t="s">
        <v>31</v>
      </c>
      <c r="D972">
        <v>2024</v>
      </c>
      <c r="E972">
        <v>77</v>
      </c>
      <c r="F972">
        <v>3</v>
      </c>
      <c r="G972">
        <v>231</v>
      </c>
      <c r="H972">
        <v>773231</v>
      </c>
      <c r="I972" t="s">
        <v>26</v>
      </c>
      <c r="J972" t="s">
        <v>26</v>
      </c>
      <c r="K972" t="s">
        <v>810</v>
      </c>
      <c r="L972" t="s">
        <v>777</v>
      </c>
      <c r="M972">
        <v>4027830</v>
      </c>
      <c r="N972">
        <v>5143600</v>
      </c>
      <c r="O972">
        <v>553895330</v>
      </c>
      <c r="P972">
        <v>6479530</v>
      </c>
      <c r="Q972">
        <v>0</v>
      </c>
      <c r="R972">
        <v>0</v>
      </c>
      <c r="S972">
        <v>0</v>
      </c>
      <c r="T972">
        <v>3081531</v>
      </c>
      <c r="U972">
        <v>0</v>
      </c>
      <c r="V972">
        <v>5021591551</v>
      </c>
      <c r="W972">
        <v>3720000</v>
      </c>
      <c r="X972">
        <v>17576000</v>
      </c>
      <c r="Y972">
        <v>5000295551</v>
      </c>
      <c r="Z972">
        <v>166539656</v>
      </c>
      <c r="AA972">
        <v>4448963730</v>
      </c>
      <c r="AB972" s="3" t="str">
        <f t="shared" si="30"/>
        <v>3231</v>
      </c>
      <c r="AC972" s="4" t="str">
        <f t="shared" si="31"/>
        <v>Non-TIF</v>
      </c>
    </row>
    <row r="973" spans="1:29" x14ac:dyDescent="0.25">
      <c r="A973">
        <v>2024</v>
      </c>
      <c r="B973">
        <v>78</v>
      </c>
      <c r="C973" t="s">
        <v>44</v>
      </c>
      <c r="D973">
        <v>2024</v>
      </c>
      <c r="E973">
        <v>78</v>
      </c>
      <c r="F973">
        <v>1</v>
      </c>
      <c r="G973">
        <v>476</v>
      </c>
      <c r="H973">
        <v>781476</v>
      </c>
      <c r="I973" t="s">
        <v>26</v>
      </c>
      <c r="J973" t="s">
        <v>26</v>
      </c>
      <c r="K973" t="s">
        <v>784</v>
      </c>
      <c r="L973" t="s">
        <v>780</v>
      </c>
      <c r="M973">
        <v>0</v>
      </c>
      <c r="N973">
        <v>0</v>
      </c>
      <c r="O973">
        <v>239073333</v>
      </c>
      <c r="P973">
        <v>17170147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362346466</v>
      </c>
      <c r="W973">
        <v>120000</v>
      </c>
      <c r="X973">
        <v>260000</v>
      </c>
      <c r="Y973">
        <v>361966466</v>
      </c>
      <c r="Z973">
        <v>0</v>
      </c>
      <c r="AA973">
        <v>106102986</v>
      </c>
      <c r="AB973" s="3" t="str">
        <f t="shared" si="30"/>
        <v>1476</v>
      </c>
      <c r="AC973" s="4" t="str">
        <f t="shared" si="31"/>
        <v>Non-TIF</v>
      </c>
    </row>
    <row r="974" spans="1:29" x14ac:dyDescent="0.25">
      <c r="A974">
        <v>2024</v>
      </c>
      <c r="B974">
        <v>42</v>
      </c>
      <c r="C974" t="s">
        <v>44</v>
      </c>
      <c r="D974">
        <v>2024</v>
      </c>
      <c r="E974">
        <v>42</v>
      </c>
      <c r="F974">
        <v>0</v>
      </c>
      <c r="G974" t="s">
        <v>1803</v>
      </c>
      <c r="H974">
        <v>380009</v>
      </c>
      <c r="I974" t="s">
        <v>26</v>
      </c>
      <c r="J974" t="s">
        <v>26</v>
      </c>
      <c r="K974" t="s">
        <v>224</v>
      </c>
      <c r="L974" t="s">
        <v>413</v>
      </c>
      <c r="M974">
        <v>0</v>
      </c>
      <c r="N974">
        <v>0</v>
      </c>
      <c r="O974">
        <v>0</v>
      </c>
      <c r="P974">
        <v>1112219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1112219</v>
      </c>
      <c r="W974">
        <v>0</v>
      </c>
      <c r="X974">
        <v>0</v>
      </c>
      <c r="Y974">
        <v>1112219</v>
      </c>
      <c r="Z974">
        <v>0</v>
      </c>
      <c r="AA974">
        <v>0</v>
      </c>
      <c r="AB974" s="3" t="str">
        <f t="shared" si="30"/>
        <v>0009</v>
      </c>
      <c r="AC974" s="4" t="str">
        <f t="shared" si="31"/>
        <v>Non-TIF</v>
      </c>
    </row>
    <row r="975" spans="1:29" x14ac:dyDescent="0.25">
      <c r="A975">
        <v>2024</v>
      </c>
      <c r="B975">
        <v>42</v>
      </c>
      <c r="C975" t="s">
        <v>44</v>
      </c>
      <c r="D975">
        <v>2024</v>
      </c>
      <c r="E975">
        <v>42</v>
      </c>
      <c r="F975">
        <v>1</v>
      </c>
      <c r="G975">
        <v>359</v>
      </c>
      <c r="H975">
        <v>851359</v>
      </c>
      <c r="I975" t="s">
        <v>26</v>
      </c>
      <c r="J975" t="s">
        <v>26</v>
      </c>
      <c r="K975" t="s">
        <v>481</v>
      </c>
      <c r="L975" t="s">
        <v>413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s="3" t="str">
        <f t="shared" si="30"/>
        <v>1359</v>
      </c>
      <c r="AC975" s="4" t="str">
        <f t="shared" si="31"/>
        <v>Non-TIF</v>
      </c>
    </row>
    <row r="976" spans="1:29" x14ac:dyDescent="0.25">
      <c r="A976">
        <v>2024</v>
      </c>
      <c r="B976">
        <v>42</v>
      </c>
      <c r="C976" t="s">
        <v>31</v>
      </c>
      <c r="D976">
        <v>2024</v>
      </c>
      <c r="E976">
        <v>42</v>
      </c>
      <c r="F976">
        <v>0</v>
      </c>
      <c r="G976">
        <v>540</v>
      </c>
      <c r="H976">
        <v>380540</v>
      </c>
      <c r="I976" t="s">
        <v>26</v>
      </c>
      <c r="J976" t="s">
        <v>26</v>
      </c>
      <c r="K976" t="s">
        <v>404</v>
      </c>
      <c r="L976" t="s">
        <v>413</v>
      </c>
      <c r="M976">
        <v>34172190</v>
      </c>
      <c r="N976">
        <v>1650350</v>
      </c>
      <c r="O976">
        <v>7314140</v>
      </c>
      <c r="P976">
        <v>0</v>
      </c>
      <c r="Q976">
        <v>0</v>
      </c>
      <c r="R976">
        <v>0</v>
      </c>
      <c r="S976">
        <v>0</v>
      </c>
      <c r="T976">
        <v>146555</v>
      </c>
      <c r="U976">
        <v>0</v>
      </c>
      <c r="V976">
        <v>76840675</v>
      </c>
      <c r="W976">
        <v>140000</v>
      </c>
      <c r="X976">
        <v>487500</v>
      </c>
      <c r="Y976">
        <v>76213175</v>
      </c>
      <c r="Z976">
        <v>8061867</v>
      </c>
      <c r="AA976">
        <v>33557440</v>
      </c>
      <c r="AB976" s="3" t="str">
        <f t="shared" si="30"/>
        <v>0540</v>
      </c>
      <c r="AC976" s="4" t="str">
        <f t="shared" si="31"/>
        <v>Non-TIF</v>
      </c>
    </row>
    <row r="977" spans="1:29" x14ac:dyDescent="0.25">
      <c r="A977">
        <v>2024</v>
      </c>
      <c r="B977">
        <v>43</v>
      </c>
      <c r="C977" t="s">
        <v>23</v>
      </c>
      <c r="D977">
        <v>2024</v>
      </c>
      <c r="E977">
        <v>43</v>
      </c>
      <c r="F977">
        <v>4</v>
      </c>
      <c r="G977">
        <v>356</v>
      </c>
      <c r="H977" t="s">
        <v>416</v>
      </c>
      <c r="I977" t="s">
        <v>25</v>
      </c>
      <c r="J977" t="s">
        <v>26</v>
      </c>
      <c r="K977" t="s">
        <v>417</v>
      </c>
      <c r="L977" t="s">
        <v>418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s="3" t="str">
        <f t="shared" si="30"/>
        <v>4356</v>
      </c>
      <c r="AC977" s="4" t="str">
        <f t="shared" si="31"/>
        <v>TIF</v>
      </c>
    </row>
    <row r="978" spans="1:29" x14ac:dyDescent="0.25">
      <c r="A978">
        <v>2024</v>
      </c>
      <c r="B978">
        <v>43</v>
      </c>
      <c r="C978" t="s">
        <v>23</v>
      </c>
      <c r="D978">
        <v>2024</v>
      </c>
      <c r="E978">
        <v>43</v>
      </c>
      <c r="F978">
        <v>7</v>
      </c>
      <c r="G978" t="s">
        <v>1822</v>
      </c>
      <c r="H978" t="s">
        <v>510</v>
      </c>
      <c r="I978" t="s">
        <v>25</v>
      </c>
      <c r="J978" t="s">
        <v>26</v>
      </c>
      <c r="K978" t="s">
        <v>511</v>
      </c>
      <c r="L978" t="s">
        <v>418</v>
      </c>
      <c r="M978">
        <v>120781</v>
      </c>
      <c r="N978">
        <v>409269</v>
      </c>
      <c r="O978">
        <v>4853874</v>
      </c>
      <c r="P978">
        <v>983490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21379469</v>
      </c>
      <c r="W978">
        <v>0</v>
      </c>
      <c r="X978">
        <v>0</v>
      </c>
      <c r="Y978">
        <v>21379469</v>
      </c>
      <c r="Z978">
        <v>0</v>
      </c>
      <c r="AA978">
        <v>15012055</v>
      </c>
      <c r="AB978" s="3" t="str">
        <f t="shared" si="30"/>
        <v>7092</v>
      </c>
      <c r="AC978" s="4" t="str">
        <f t="shared" si="31"/>
        <v>TIF</v>
      </c>
    </row>
    <row r="979" spans="1:29" x14ac:dyDescent="0.25">
      <c r="A979">
        <v>2024</v>
      </c>
      <c r="B979">
        <v>43</v>
      </c>
      <c r="C979" t="s">
        <v>31</v>
      </c>
      <c r="D979">
        <v>2024</v>
      </c>
      <c r="E979">
        <v>43</v>
      </c>
      <c r="F979">
        <v>4</v>
      </c>
      <c r="G979">
        <v>356</v>
      </c>
      <c r="H979">
        <v>434356</v>
      </c>
      <c r="I979" t="s">
        <v>26</v>
      </c>
      <c r="J979" t="s">
        <v>26</v>
      </c>
      <c r="K979" t="s">
        <v>454</v>
      </c>
      <c r="L979" t="s">
        <v>418</v>
      </c>
      <c r="M979">
        <v>82179653</v>
      </c>
      <c r="N979">
        <v>3116360</v>
      </c>
      <c r="O979">
        <v>20512433</v>
      </c>
      <c r="P979">
        <v>633500</v>
      </c>
      <c r="Q979">
        <v>0</v>
      </c>
      <c r="R979">
        <v>0</v>
      </c>
      <c r="S979">
        <v>31215057</v>
      </c>
      <c r="T979">
        <v>212892</v>
      </c>
      <c r="U979">
        <v>528666</v>
      </c>
      <c r="V979">
        <v>486042158</v>
      </c>
      <c r="W979">
        <v>778428</v>
      </c>
      <c r="X979">
        <v>1586000</v>
      </c>
      <c r="Y979">
        <v>483677730</v>
      </c>
      <c r="Z979">
        <v>11116019</v>
      </c>
      <c r="AA979">
        <v>347643597</v>
      </c>
      <c r="AB979" s="3" t="str">
        <f t="shared" si="30"/>
        <v>4356</v>
      </c>
      <c r="AC979" s="4" t="str">
        <f t="shared" si="31"/>
        <v>Non-TIF</v>
      </c>
    </row>
    <row r="980" spans="1:29" x14ac:dyDescent="0.25">
      <c r="A980">
        <v>2024</v>
      </c>
      <c r="B980">
        <v>43</v>
      </c>
      <c r="C980" t="s">
        <v>31</v>
      </c>
      <c r="D980">
        <v>2024</v>
      </c>
      <c r="E980">
        <v>43</v>
      </c>
      <c r="F980">
        <v>7</v>
      </c>
      <c r="G980" t="s">
        <v>1822</v>
      </c>
      <c r="H980">
        <v>437092</v>
      </c>
      <c r="I980" t="s">
        <v>26</v>
      </c>
      <c r="J980" t="s">
        <v>26</v>
      </c>
      <c r="K980" t="s">
        <v>455</v>
      </c>
      <c r="L980" t="s">
        <v>418</v>
      </c>
      <c r="M980">
        <v>142790790</v>
      </c>
      <c r="N980">
        <v>6895310</v>
      </c>
      <c r="O980">
        <v>11748799</v>
      </c>
      <c r="P980">
        <v>0</v>
      </c>
      <c r="Q980">
        <v>0</v>
      </c>
      <c r="R980">
        <v>0</v>
      </c>
      <c r="S980">
        <v>17065217</v>
      </c>
      <c r="T980">
        <v>400242</v>
      </c>
      <c r="U980">
        <v>3</v>
      </c>
      <c r="V980">
        <v>370259522</v>
      </c>
      <c r="W980">
        <v>400000</v>
      </c>
      <c r="X980">
        <v>1001000</v>
      </c>
      <c r="Y980">
        <v>368858522</v>
      </c>
      <c r="Z980">
        <v>13869723</v>
      </c>
      <c r="AA980">
        <v>191359161</v>
      </c>
      <c r="AB980" s="3" t="str">
        <f t="shared" si="30"/>
        <v>7092</v>
      </c>
      <c r="AC980" s="4" t="str">
        <f t="shared" si="31"/>
        <v>Non-TIF</v>
      </c>
    </row>
    <row r="981" spans="1:29" x14ac:dyDescent="0.25">
      <c r="A981">
        <v>2024</v>
      </c>
      <c r="B981">
        <v>43</v>
      </c>
      <c r="C981" t="s">
        <v>31</v>
      </c>
      <c r="D981">
        <v>2024</v>
      </c>
      <c r="E981">
        <v>43</v>
      </c>
      <c r="F981">
        <v>6</v>
      </c>
      <c r="G981">
        <v>460</v>
      </c>
      <c r="H981">
        <v>786460</v>
      </c>
      <c r="I981" t="s">
        <v>26</v>
      </c>
      <c r="J981" t="s">
        <v>26</v>
      </c>
      <c r="K981" t="s">
        <v>456</v>
      </c>
      <c r="L981" t="s">
        <v>418</v>
      </c>
      <c r="M981">
        <v>89260160</v>
      </c>
      <c r="N981">
        <v>4195680</v>
      </c>
      <c r="O981">
        <v>1120810</v>
      </c>
      <c r="P981">
        <v>0</v>
      </c>
      <c r="Q981">
        <v>0</v>
      </c>
      <c r="R981">
        <v>0</v>
      </c>
      <c r="S981">
        <v>8085837</v>
      </c>
      <c r="T981">
        <v>602100</v>
      </c>
      <c r="U981">
        <v>259</v>
      </c>
      <c r="V981">
        <v>188960086</v>
      </c>
      <c r="W981">
        <v>240000</v>
      </c>
      <c r="X981">
        <v>377000</v>
      </c>
      <c r="Y981">
        <v>188343086</v>
      </c>
      <c r="Z981">
        <v>5746773</v>
      </c>
      <c r="AA981">
        <v>85695240</v>
      </c>
      <c r="AB981" s="3" t="str">
        <f t="shared" si="30"/>
        <v>6460</v>
      </c>
      <c r="AC981" s="4" t="str">
        <f t="shared" si="31"/>
        <v>Non-TIF</v>
      </c>
    </row>
    <row r="982" spans="1:29" x14ac:dyDescent="0.25">
      <c r="A982">
        <v>2024</v>
      </c>
      <c r="B982">
        <v>44</v>
      </c>
      <c r="C982" t="s">
        <v>44</v>
      </c>
      <c r="D982">
        <v>2024</v>
      </c>
      <c r="E982">
        <v>44</v>
      </c>
      <c r="F982">
        <v>4</v>
      </c>
      <c r="G982">
        <v>536</v>
      </c>
      <c r="H982">
        <v>444536</v>
      </c>
      <c r="I982" t="s">
        <v>26</v>
      </c>
      <c r="J982" t="s">
        <v>26</v>
      </c>
      <c r="K982" t="s">
        <v>457</v>
      </c>
      <c r="L982" t="s">
        <v>458</v>
      </c>
      <c r="M982">
        <v>5394220</v>
      </c>
      <c r="N982">
        <v>132950</v>
      </c>
      <c r="O982">
        <v>137012855</v>
      </c>
      <c r="P982">
        <v>54260152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419087813</v>
      </c>
      <c r="W982">
        <v>548000</v>
      </c>
      <c r="X982">
        <v>975000</v>
      </c>
      <c r="Y982">
        <v>417564813</v>
      </c>
      <c r="Z982">
        <v>0</v>
      </c>
      <c r="AA982">
        <v>222287636</v>
      </c>
      <c r="AB982" s="3" t="str">
        <f t="shared" si="30"/>
        <v>4536</v>
      </c>
      <c r="AC982" s="4" t="str">
        <f t="shared" si="31"/>
        <v>Non-TIF</v>
      </c>
    </row>
    <row r="983" spans="1:29" x14ac:dyDescent="0.25">
      <c r="A983">
        <v>2024</v>
      </c>
      <c r="B983">
        <v>44</v>
      </c>
      <c r="C983" t="s">
        <v>23</v>
      </c>
      <c r="D983">
        <v>2024</v>
      </c>
      <c r="E983">
        <v>44</v>
      </c>
      <c r="F983">
        <v>4</v>
      </c>
      <c r="G983">
        <v>536</v>
      </c>
      <c r="H983" t="s">
        <v>514</v>
      </c>
      <c r="I983" t="s">
        <v>25</v>
      </c>
      <c r="J983" t="s">
        <v>26</v>
      </c>
      <c r="K983" t="s">
        <v>515</v>
      </c>
      <c r="L983" t="s">
        <v>458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19485006</v>
      </c>
      <c r="W983">
        <v>0</v>
      </c>
      <c r="X983">
        <v>0</v>
      </c>
      <c r="Y983">
        <v>19485006</v>
      </c>
      <c r="Z983">
        <v>0</v>
      </c>
      <c r="AA983">
        <v>19485006</v>
      </c>
      <c r="AB983" s="3" t="str">
        <f t="shared" si="30"/>
        <v>4536</v>
      </c>
      <c r="AC983" s="4" t="str">
        <f t="shared" si="31"/>
        <v>TIF</v>
      </c>
    </row>
    <row r="984" spans="1:29" x14ac:dyDescent="0.25">
      <c r="A984">
        <v>2024</v>
      </c>
      <c r="B984">
        <v>44</v>
      </c>
      <c r="C984" t="s">
        <v>31</v>
      </c>
      <c r="D984">
        <v>2024</v>
      </c>
      <c r="E984">
        <v>44</v>
      </c>
      <c r="F984">
        <v>1</v>
      </c>
      <c r="G984">
        <v>602</v>
      </c>
      <c r="H984">
        <v>291602</v>
      </c>
      <c r="I984" t="s">
        <v>26</v>
      </c>
      <c r="J984" t="s">
        <v>26</v>
      </c>
      <c r="K984" t="s">
        <v>372</v>
      </c>
      <c r="L984" t="s">
        <v>458</v>
      </c>
      <c r="M984">
        <v>2697640</v>
      </c>
      <c r="N984">
        <v>151960</v>
      </c>
      <c r="O984">
        <v>150670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16626910</v>
      </c>
      <c r="W984">
        <v>32000</v>
      </c>
      <c r="X984">
        <v>35750</v>
      </c>
      <c r="Y984">
        <v>16559160</v>
      </c>
      <c r="Z984">
        <v>346419</v>
      </c>
      <c r="AA984">
        <v>13626640</v>
      </c>
      <c r="AB984" s="3" t="str">
        <f t="shared" si="30"/>
        <v>1602</v>
      </c>
      <c r="AC984" s="4" t="str">
        <f t="shared" si="31"/>
        <v>Non-TIF</v>
      </c>
    </row>
    <row r="985" spans="1:29" x14ac:dyDescent="0.25">
      <c r="A985">
        <v>2024</v>
      </c>
      <c r="B985">
        <v>44</v>
      </c>
      <c r="C985" t="s">
        <v>31</v>
      </c>
      <c r="D985">
        <v>2024</v>
      </c>
      <c r="E985">
        <v>44</v>
      </c>
      <c r="F985">
        <v>4</v>
      </c>
      <c r="G985">
        <v>689</v>
      </c>
      <c r="H985">
        <v>444689</v>
      </c>
      <c r="I985" t="s">
        <v>26</v>
      </c>
      <c r="J985" t="s">
        <v>26</v>
      </c>
      <c r="K985" t="s">
        <v>333</v>
      </c>
      <c r="L985" t="s">
        <v>458</v>
      </c>
      <c r="M985">
        <v>36642830</v>
      </c>
      <c r="N985">
        <v>1941790</v>
      </c>
      <c r="O985">
        <v>9617111</v>
      </c>
      <c r="P985">
        <v>0</v>
      </c>
      <c r="Q985">
        <v>0</v>
      </c>
      <c r="R985">
        <v>0</v>
      </c>
      <c r="S985">
        <v>6078796</v>
      </c>
      <c r="T985">
        <v>1480849</v>
      </c>
      <c r="U985">
        <v>0</v>
      </c>
      <c r="V985">
        <v>242864175</v>
      </c>
      <c r="W985">
        <v>668000</v>
      </c>
      <c r="X985">
        <v>724750</v>
      </c>
      <c r="Y985">
        <v>241471425</v>
      </c>
      <c r="Z985">
        <v>4464149</v>
      </c>
      <c r="AA985">
        <v>187102799</v>
      </c>
      <c r="AB985" s="3" t="str">
        <f t="shared" si="30"/>
        <v>4689</v>
      </c>
      <c r="AC985" s="4" t="str">
        <f t="shared" si="31"/>
        <v>Non-TIF</v>
      </c>
    </row>
    <row r="986" spans="1:29" x14ac:dyDescent="0.25">
      <c r="A986">
        <v>2024</v>
      </c>
      <c r="B986">
        <v>45</v>
      </c>
      <c r="C986" t="s">
        <v>44</v>
      </c>
      <c r="D986">
        <v>2024</v>
      </c>
      <c r="E986">
        <v>45</v>
      </c>
      <c r="F986">
        <v>5</v>
      </c>
      <c r="G986">
        <v>508</v>
      </c>
      <c r="H986">
        <v>455508</v>
      </c>
      <c r="I986" t="s">
        <v>26</v>
      </c>
      <c r="J986" t="s">
        <v>26</v>
      </c>
      <c r="K986" t="s">
        <v>491</v>
      </c>
      <c r="L986" t="s">
        <v>460</v>
      </c>
      <c r="M986">
        <v>0</v>
      </c>
      <c r="N986">
        <v>0</v>
      </c>
      <c r="O986">
        <v>2969553</v>
      </c>
      <c r="P986">
        <v>47390156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50526179</v>
      </c>
      <c r="W986">
        <v>0</v>
      </c>
      <c r="X986">
        <v>0</v>
      </c>
      <c r="Y986">
        <v>50526179</v>
      </c>
      <c r="Z986">
        <v>0</v>
      </c>
      <c r="AA986">
        <v>166470</v>
      </c>
      <c r="AB986" s="3" t="str">
        <f t="shared" si="30"/>
        <v>5508</v>
      </c>
      <c r="AC986" s="4" t="str">
        <f t="shared" si="31"/>
        <v>Non-TIF</v>
      </c>
    </row>
    <row r="987" spans="1:29" x14ac:dyDescent="0.25">
      <c r="A987">
        <v>2024</v>
      </c>
      <c r="B987">
        <v>45</v>
      </c>
      <c r="C987" t="s">
        <v>23</v>
      </c>
      <c r="D987">
        <v>2024</v>
      </c>
      <c r="E987">
        <v>45</v>
      </c>
      <c r="F987">
        <v>3</v>
      </c>
      <c r="G987" t="s">
        <v>1812</v>
      </c>
      <c r="H987" t="s">
        <v>461</v>
      </c>
      <c r="I987" t="s">
        <v>25</v>
      </c>
      <c r="J987" t="s">
        <v>26</v>
      </c>
      <c r="K987" t="s">
        <v>462</v>
      </c>
      <c r="L987" t="s">
        <v>460</v>
      </c>
      <c r="M987">
        <v>0</v>
      </c>
      <c r="N987">
        <v>0</v>
      </c>
      <c r="O987">
        <v>2408175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8197695</v>
      </c>
      <c r="W987">
        <v>0</v>
      </c>
      <c r="X987">
        <v>0</v>
      </c>
      <c r="Y987">
        <v>8197695</v>
      </c>
      <c r="Z987">
        <v>0</v>
      </c>
      <c r="AA987">
        <v>5789520</v>
      </c>
      <c r="AB987" s="3" t="str">
        <f t="shared" si="30"/>
        <v>3029</v>
      </c>
      <c r="AC987" s="4" t="str">
        <f t="shared" si="31"/>
        <v>TIF</v>
      </c>
    </row>
    <row r="988" spans="1:29" x14ac:dyDescent="0.25">
      <c r="A988">
        <v>2024</v>
      </c>
      <c r="B988">
        <v>46</v>
      </c>
      <c r="C988" t="s">
        <v>44</v>
      </c>
      <c r="D988">
        <v>2024</v>
      </c>
      <c r="E988">
        <v>46</v>
      </c>
      <c r="F988">
        <v>6</v>
      </c>
      <c r="G988">
        <v>516</v>
      </c>
      <c r="H988">
        <v>466516</v>
      </c>
      <c r="I988" t="s">
        <v>26</v>
      </c>
      <c r="J988" t="s">
        <v>26</v>
      </c>
      <c r="K988" t="s">
        <v>463</v>
      </c>
      <c r="L988" t="s">
        <v>464</v>
      </c>
      <c r="M988">
        <v>310586</v>
      </c>
      <c r="N988">
        <v>71060</v>
      </c>
      <c r="O988">
        <v>5435250</v>
      </c>
      <c r="P988">
        <v>342540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19812528</v>
      </c>
      <c r="W988">
        <v>64000</v>
      </c>
      <c r="X988">
        <v>91000</v>
      </c>
      <c r="Y988">
        <v>19657528</v>
      </c>
      <c r="Z988">
        <v>0</v>
      </c>
      <c r="AA988">
        <v>13653092</v>
      </c>
      <c r="AB988" s="3" t="str">
        <f t="shared" si="30"/>
        <v>6516</v>
      </c>
      <c r="AC988" s="4" t="str">
        <f t="shared" si="31"/>
        <v>Non-TIF</v>
      </c>
    </row>
    <row r="989" spans="1:29" x14ac:dyDescent="0.25">
      <c r="A989">
        <v>2024</v>
      </c>
      <c r="B989">
        <v>46</v>
      </c>
      <c r="C989" t="s">
        <v>23</v>
      </c>
      <c r="D989">
        <v>2024</v>
      </c>
      <c r="E989">
        <v>46</v>
      </c>
      <c r="F989">
        <v>2</v>
      </c>
      <c r="G989">
        <v>493</v>
      </c>
      <c r="H989" t="s">
        <v>465</v>
      </c>
      <c r="I989" t="s">
        <v>25</v>
      </c>
      <c r="J989" t="s">
        <v>26</v>
      </c>
      <c r="K989" t="s">
        <v>466</v>
      </c>
      <c r="L989" t="s">
        <v>464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3" t="str">
        <f t="shared" si="30"/>
        <v>2493</v>
      </c>
      <c r="AC989" s="4" t="str">
        <f t="shared" si="31"/>
        <v>TIF</v>
      </c>
    </row>
    <row r="990" spans="1:29" x14ac:dyDescent="0.25">
      <c r="A990">
        <v>2024</v>
      </c>
      <c r="B990">
        <v>46</v>
      </c>
      <c r="C990" t="s">
        <v>31</v>
      </c>
      <c r="D990">
        <v>2024</v>
      </c>
      <c r="E990">
        <v>46</v>
      </c>
      <c r="F990">
        <v>2</v>
      </c>
      <c r="G990">
        <v>493</v>
      </c>
      <c r="H990">
        <v>462493</v>
      </c>
      <c r="I990" t="s">
        <v>26</v>
      </c>
      <c r="J990" t="s">
        <v>26</v>
      </c>
      <c r="K990" t="s">
        <v>467</v>
      </c>
      <c r="L990" t="s">
        <v>464</v>
      </c>
      <c r="M990">
        <v>73439370</v>
      </c>
      <c r="N990">
        <v>4060020</v>
      </c>
      <c r="O990">
        <v>12328320</v>
      </c>
      <c r="P990">
        <v>0</v>
      </c>
      <c r="Q990">
        <v>0</v>
      </c>
      <c r="R990">
        <v>0</v>
      </c>
      <c r="S990">
        <v>8679894</v>
      </c>
      <c r="T990">
        <v>0</v>
      </c>
      <c r="U990">
        <v>3960</v>
      </c>
      <c r="V990">
        <v>124046998</v>
      </c>
      <c r="W990">
        <v>84014</v>
      </c>
      <c r="X990">
        <v>97500</v>
      </c>
      <c r="Y990">
        <v>123865484</v>
      </c>
      <c r="Z990">
        <v>3638815</v>
      </c>
      <c r="AA990">
        <v>25535434</v>
      </c>
      <c r="AB990" s="3" t="str">
        <f t="shared" si="30"/>
        <v>2493</v>
      </c>
      <c r="AC990" s="4" t="str">
        <f t="shared" si="31"/>
        <v>Non-TIF</v>
      </c>
    </row>
    <row r="991" spans="1:29" x14ac:dyDescent="0.25">
      <c r="A991">
        <v>2024</v>
      </c>
      <c r="B991">
        <v>46</v>
      </c>
      <c r="C991" t="s">
        <v>31</v>
      </c>
      <c r="D991">
        <v>2024</v>
      </c>
      <c r="E991">
        <v>46</v>
      </c>
      <c r="F991">
        <v>1</v>
      </c>
      <c r="G991">
        <v>206</v>
      </c>
      <c r="H991">
        <v>991206</v>
      </c>
      <c r="I991" t="s">
        <v>26</v>
      </c>
      <c r="J991" t="s">
        <v>26</v>
      </c>
      <c r="K991" t="s">
        <v>412</v>
      </c>
      <c r="L991" t="s">
        <v>464</v>
      </c>
      <c r="M991">
        <v>10215930</v>
      </c>
      <c r="N991">
        <v>503490</v>
      </c>
      <c r="O991">
        <v>0</v>
      </c>
      <c r="P991">
        <v>0</v>
      </c>
      <c r="Q991">
        <v>0</v>
      </c>
      <c r="R991">
        <v>0</v>
      </c>
      <c r="S991">
        <v>667684</v>
      </c>
      <c r="T991">
        <v>0</v>
      </c>
      <c r="U991">
        <v>86</v>
      </c>
      <c r="V991">
        <v>14843410</v>
      </c>
      <c r="W991">
        <v>8000</v>
      </c>
      <c r="X991">
        <v>13000</v>
      </c>
      <c r="Y991">
        <v>14822410</v>
      </c>
      <c r="Z991">
        <v>499704</v>
      </c>
      <c r="AA991">
        <v>3456220</v>
      </c>
      <c r="AB991" s="3" t="str">
        <f t="shared" si="30"/>
        <v>1206</v>
      </c>
      <c r="AC991" s="4" t="str">
        <f t="shared" si="31"/>
        <v>Non-TIF</v>
      </c>
    </row>
    <row r="992" spans="1:29" x14ac:dyDescent="0.25">
      <c r="A992">
        <v>2024</v>
      </c>
      <c r="B992">
        <v>67</v>
      </c>
      <c r="C992" t="s">
        <v>31</v>
      </c>
      <c r="D992">
        <v>2024</v>
      </c>
      <c r="E992">
        <v>67</v>
      </c>
      <c r="F992">
        <v>7</v>
      </c>
      <c r="G992" t="s">
        <v>1834</v>
      </c>
      <c r="H992">
        <v>677002</v>
      </c>
      <c r="I992" t="s">
        <v>26</v>
      </c>
      <c r="J992" t="s">
        <v>26</v>
      </c>
      <c r="K992" t="s">
        <v>791</v>
      </c>
      <c r="L992" t="s">
        <v>704</v>
      </c>
      <c r="M992">
        <v>137238092</v>
      </c>
      <c r="N992">
        <v>3190221</v>
      </c>
      <c r="O992">
        <v>5674792</v>
      </c>
      <c r="P992">
        <v>4138908</v>
      </c>
      <c r="Q992">
        <v>0</v>
      </c>
      <c r="R992">
        <v>0</v>
      </c>
      <c r="S992">
        <v>11922930</v>
      </c>
      <c r="T992">
        <v>3773151</v>
      </c>
      <c r="U992">
        <v>0</v>
      </c>
      <c r="V992">
        <v>236678329</v>
      </c>
      <c r="W992">
        <v>176000</v>
      </c>
      <c r="X992">
        <v>611000</v>
      </c>
      <c r="Y992">
        <v>235891329</v>
      </c>
      <c r="Z992">
        <v>5660762</v>
      </c>
      <c r="AA992">
        <v>70740235</v>
      </c>
      <c r="AB992" s="3" t="str">
        <f t="shared" si="30"/>
        <v>7002</v>
      </c>
      <c r="AC992" s="4" t="str">
        <f t="shared" si="31"/>
        <v>Non-TIF</v>
      </c>
    </row>
    <row r="993" spans="1:29" x14ac:dyDescent="0.25">
      <c r="A993">
        <v>2024</v>
      </c>
      <c r="B993">
        <v>67</v>
      </c>
      <c r="C993" t="s">
        <v>31</v>
      </c>
      <c r="D993">
        <v>2024</v>
      </c>
      <c r="E993">
        <v>67</v>
      </c>
      <c r="F993">
        <v>6</v>
      </c>
      <c r="G993">
        <v>992</v>
      </c>
      <c r="H993">
        <v>976992</v>
      </c>
      <c r="I993" t="s">
        <v>26</v>
      </c>
      <c r="J993" t="s">
        <v>26</v>
      </c>
      <c r="K993" t="s">
        <v>792</v>
      </c>
      <c r="L993" t="s">
        <v>704</v>
      </c>
      <c r="M993">
        <v>69203203</v>
      </c>
      <c r="N993">
        <v>1694229</v>
      </c>
      <c r="O993">
        <v>195209</v>
      </c>
      <c r="P993">
        <v>0</v>
      </c>
      <c r="Q993">
        <v>0</v>
      </c>
      <c r="R993">
        <v>0</v>
      </c>
      <c r="S993">
        <v>2384586</v>
      </c>
      <c r="T993">
        <v>342590</v>
      </c>
      <c r="U993">
        <v>0</v>
      </c>
      <c r="V993">
        <v>100558146</v>
      </c>
      <c r="W993">
        <v>64000</v>
      </c>
      <c r="X993">
        <v>136500</v>
      </c>
      <c r="Y993">
        <v>100357646</v>
      </c>
      <c r="Z993">
        <v>2831318</v>
      </c>
      <c r="AA993">
        <v>26738329</v>
      </c>
      <c r="AB993" s="3" t="str">
        <f t="shared" si="30"/>
        <v>6992</v>
      </c>
      <c r="AC993" s="4" t="str">
        <f t="shared" si="31"/>
        <v>Non-TIF</v>
      </c>
    </row>
    <row r="994" spans="1:29" x14ac:dyDescent="0.25">
      <c r="A994">
        <v>2024</v>
      </c>
      <c r="B994">
        <v>68</v>
      </c>
      <c r="C994" t="s">
        <v>31</v>
      </c>
      <c r="D994">
        <v>2024</v>
      </c>
      <c r="E994">
        <v>68</v>
      </c>
      <c r="F994">
        <v>4</v>
      </c>
      <c r="G994">
        <v>491</v>
      </c>
      <c r="H994" t="s">
        <v>1776</v>
      </c>
      <c r="I994" t="s">
        <v>26</v>
      </c>
      <c r="J994" t="s">
        <v>26</v>
      </c>
      <c r="K994" t="s">
        <v>41</v>
      </c>
      <c r="L994" t="s">
        <v>705</v>
      </c>
      <c r="M994">
        <v>19978630</v>
      </c>
      <c r="N994">
        <v>848780</v>
      </c>
      <c r="O994">
        <v>886240</v>
      </c>
      <c r="P994">
        <v>671060</v>
      </c>
      <c r="Q994">
        <v>0</v>
      </c>
      <c r="R994">
        <v>0</v>
      </c>
      <c r="S994">
        <v>2587847</v>
      </c>
      <c r="T994">
        <v>808958</v>
      </c>
      <c r="U994">
        <v>4531</v>
      </c>
      <c r="V994">
        <v>54969570</v>
      </c>
      <c r="W994">
        <v>56000</v>
      </c>
      <c r="X994">
        <v>279500</v>
      </c>
      <c r="Y994">
        <v>54634070</v>
      </c>
      <c r="Z994">
        <v>1264742</v>
      </c>
      <c r="AA994">
        <v>29183524</v>
      </c>
      <c r="AB994" s="3" t="str">
        <f t="shared" si="30"/>
        <v>4491</v>
      </c>
      <c r="AC994" s="4" t="str">
        <f t="shared" si="31"/>
        <v>Non-TIF</v>
      </c>
    </row>
    <row r="995" spans="1:29" x14ac:dyDescent="0.25">
      <c r="A995">
        <v>2024</v>
      </c>
      <c r="B995">
        <v>68</v>
      </c>
      <c r="C995" t="s">
        <v>31</v>
      </c>
      <c r="D995">
        <v>2024</v>
      </c>
      <c r="E995">
        <v>68</v>
      </c>
      <c r="F995">
        <v>0</v>
      </c>
      <c r="G995">
        <v>657</v>
      </c>
      <c r="H995">
        <v>900657</v>
      </c>
      <c r="I995" t="s">
        <v>26</v>
      </c>
      <c r="J995" t="s">
        <v>26</v>
      </c>
      <c r="K995" t="s">
        <v>500</v>
      </c>
      <c r="L995" t="s">
        <v>705</v>
      </c>
      <c r="M995">
        <v>19932200</v>
      </c>
      <c r="N995">
        <v>686010</v>
      </c>
      <c r="O995">
        <v>958110</v>
      </c>
      <c r="P995">
        <v>269620</v>
      </c>
      <c r="Q995">
        <v>0</v>
      </c>
      <c r="R995">
        <v>0</v>
      </c>
      <c r="S995">
        <v>3226569</v>
      </c>
      <c r="T995">
        <v>208422</v>
      </c>
      <c r="U995">
        <v>14865</v>
      </c>
      <c r="V995">
        <v>44981446</v>
      </c>
      <c r="W995">
        <v>64000</v>
      </c>
      <c r="X995">
        <v>286000</v>
      </c>
      <c r="Y995">
        <v>44631446</v>
      </c>
      <c r="Z995">
        <v>27499960</v>
      </c>
      <c r="AA995">
        <v>19685650</v>
      </c>
      <c r="AB995" s="3" t="str">
        <f t="shared" si="30"/>
        <v>0657</v>
      </c>
      <c r="AC995" s="4" t="str">
        <f t="shared" si="31"/>
        <v>Non-TIF</v>
      </c>
    </row>
    <row r="996" spans="1:29" x14ac:dyDescent="0.25">
      <c r="A996">
        <v>2024</v>
      </c>
      <c r="B996">
        <v>69</v>
      </c>
      <c r="C996" t="s">
        <v>44</v>
      </c>
      <c r="D996">
        <v>2024</v>
      </c>
      <c r="E996">
        <v>69</v>
      </c>
      <c r="F996">
        <v>5</v>
      </c>
      <c r="G996">
        <v>463</v>
      </c>
      <c r="H996">
        <v>695463</v>
      </c>
      <c r="I996" t="s">
        <v>26</v>
      </c>
      <c r="J996" t="s">
        <v>26</v>
      </c>
      <c r="K996" t="s">
        <v>724</v>
      </c>
      <c r="L996" t="s">
        <v>725</v>
      </c>
      <c r="M996">
        <v>1839700</v>
      </c>
      <c r="N996">
        <v>2308170</v>
      </c>
      <c r="O996">
        <v>62009224</v>
      </c>
      <c r="P996">
        <v>13049210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131322369</v>
      </c>
      <c r="W996">
        <v>116000</v>
      </c>
      <c r="X996">
        <v>217750</v>
      </c>
      <c r="Y996">
        <v>130988619</v>
      </c>
      <c r="Z996">
        <v>0</v>
      </c>
      <c r="AA996">
        <v>52116065</v>
      </c>
      <c r="AB996" s="3" t="str">
        <f t="shared" si="30"/>
        <v>5463</v>
      </c>
      <c r="AC996" s="4" t="str">
        <f t="shared" si="31"/>
        <v>Non-TIF</v>
      </c>
    </row>
    <row r="997" spans="1:29" x14ac:dyDescent="0.25">
      <c r="A997">
        <v>2024</v>
      </c>
      <c r="B997">
        <v>69</v>
      </c>
      <c r="C997" t="s">
        <v>44</v>
      </c>
      <c r="D997">
        <v>2024</v>
      </c>
      <c r="E997">
        <v>69</v>
      </c>
      <c r="F997">
        <v>6</v>
      </c>
      <c r="G997">
        <v>165</v>
      </c>
      <c r="H997">
        <v>696165</v>
      </c>
      <c r="I997" t="s">
        <v>26</v>
      </c>
      <c r="J997" t="s">
        <v>26</v>
      </c>
      <c r="K997" t="s">
        <v>726</v>
      </c>
      <c r="L997" t="s">
        <v>725</v>
      </c>
      <c r="M997">
        <v>297500</v>
      </c>
      <c r="N997">
        <v>31710</v>
      </c>
      <c r="O997">
        <v>4540391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41631110</v>
      </c>
      <c r="W997">
        <v>128000</v>
      </c>
      <c r="X997">
        <v>175500</v>
      </c>
      <c r="Y997">
        <v>41327610</v>
      </c>
      <c r="Z997">
        <v>0</v>
      </c>
      <c r="AA997">
        <v>36761509</v>
      </c>
      <c r="AB997" s="3" t="str">
        <f t="shared" si="30"/>
        <v>6165</v>
      </c>
      <c r="AC997" s="4" t="str">
        <f t="shared" si="31"/>
        <v>Non-TIF</v>
      </c>
    </row>
    <row r="998" spans="1:29" x14ac:dyDescent="0.25">
      <c r="A998">
        <v>2024</v>
      </c>
      <c r="B998">
        <v>69</v>
      </c>
      <c r="C998" t="s">
        <v>44</v>
      </c>
      <c r="D998">
        <v>2024</v>
      </c>
      <c r="E998">
        <v>69</v>
      </c>
      <c r="F998">
        <v>6</v>
      </c>
      <c r="G998">
        <v>651</v>
      </c>
      <c r="H998">
        <v>696651</v>
      </c>
      <c r="I998" t="s">
        <v>26</v>
      </c>
      <c r="J998" t="s">
        <v>26</v>
      </c>
      <c r="K998" t="s">
        <v>100</v>
      </c>
      <c r="L998" t="s">
        <v>725</v>
      </c>
      <c r="M998">
        <v>0</v>
      </c>
      <c r="N998">
        <v>0</v>
      </c>
      <c r="O998">
        <v>2356300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2356300</v>
      </c>
      <c r="W998">
        <v>0</v>
      </c>
      <c r="X998">
        <v>0</v>
      </c>
      <c r="Y998">
        <v>2356300</v>
      </c>
      <c r="Z998">
        <v>0</v>
      </c>
      <c r="AA998">
        <v>0</v>
      </c>
      <c r="AB998" s="3" t="str">
        <f t="shared" si="30"/>
        <v>6651</v>
      </c>
      <c r="AC998" s="4" t="str">
        <f t="shared" si="31"/>
        <v>Non-TIF</v>
      </c>
    </row>
    <row r="999" spans="1:29" x14ac:dyDescent="0.25">
      <c r="A999">
        <v>2024</v>
      </c>
      <c r="B999">
        <v>70</v>
      </c>
      <c r="C999" t="s">
        <v>44</v>
      </c>
      <c r="D999">
        <v>2024</v>
      </c>
      <c r="E999">
        <v>70</v>
      </c>
      <c r="F999">
        <v>4</v>
      </c>
      <c r="G999">
        <v>581</v>
      </c>
      <c r="H999">
        <v>704581</v>
      </c>
      <c r="I999" t="s">
        <v>26</v>
      </c>
      <c r="J999" t="s">
        <v>26</v>
      </c>
      <c r="K999" t="s">
        <v>708</v>
      </c>
      <c r="L999" t="s">
        <v>709</v>
      </c>
      <c r="M999">
        <v>817021</v>
      </c>
      <c r="N999">
        <v>44547</v>
      </c>
      <c r="O999">
        <v>41861078</v>
      </c>
      <c r="P999">
        <v>39795083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102389087</v>
      </c>
      <c r="W999">
        <v>60000</v>
      </c>
      <c r="X999">
        <v>182000</v>
      </c>
      <c r="Y999">
        <v>102147087</v>
      </c>
      <c r="Z999">
        <v>0</v>
      </c>
      <c r="AA999">
        <v>19871358</v>
      </c>
      <c r="AB999" s="3" t="str">
        <f t="shared" si="30"/>
        <v>4581</v>
      </c>
      <c r="AC999" s="4" t="str">
        <f t="shared" si="31"/>
        <v>Non-TIF</v>
      </c>
    </row>
    <row r="1000" spans="1:29" x14ac:dyDescent="0.25">
      <c r="A1000">
        <v>2024</v>
      </c>
      <c r="B1000">
        <v>70</v>
      </c>
      <c r="C1000" t="s">
        <v>31</v>
      </c>
      <c r="D1000">
        <v>2024</v>
      </c>
      <c r="E1000">
        <v>70</v>
      </c>
      <c r="F1000">
        <v>1</v>
      </c>
      <c r="G1000">
        <v>611</v>
      </c>
      <c r="H1000">
        <v>821611</v>
      </c>
      <c r="I1000" t="s">
        <v>26</v>
      </c>
      <c r="J1000" t="s">
        <v>26</v>
      </c>
      <c r="K1000" t="s">
        <v>710</v>
      </c>
      <c r="L1000" t="s">
        <v>709</v>
      </c>
      <c r="M1000">
        <v>15711130</v>
      </c>
      <c r="N1000">
        <v>1692740</v>
      </c>
      <c r="O1000">
        <v>594002</v>
      </c>
      <c r="P1000">
        <v>97400</v>
      </c>
      <c r="Q1000">
        <v>0</v>
      </c>
      <c r="R1000">
        <v>0</v>
      </c>
      <c r="S1000">
        <v>374719</v>
      </c>
      <c r="T1000">
        <v>0</v>
      </c>
      <c r="U1000">
        <v>0</v>
      </c>
      <c r="V1000">
        <v>80775809</v>
      </c>
      <c r="W1000">
        <v>96000</v>
      </c>
      <c r="X1000">
        <v>195000</v>
      </c>
      <c r="Y1000">
        <v>80484809</v>
      </c>
      <c r="Z1000">
        <v>12775798</v>
      </c>
      <c r="AA1000">
        <v>62305818</v>
      </c>
      <c r="AB1000" s="3" t="str">
        <f t="shared" si="30"/>
        <v>1611</v>
      </c>
      <c r="AC1000" s="4" t="str">
        <f t="shared" si="31"/>
        <v>Non-TIF</v>
      </c>
    </row>
    <row r="1001" spans="1:29" x14ac:dyDescent="0.25">
      <c r="A1001">
        <v>2024</v>
      </c>
      <c r="B1001">
        <v>71</v>
      </c>
      <c r="C1001" t="s">
        <v>23</v>
      </c>
      <c r="D1001">
        <v>2024</v>
      </c>
      <c r="E1001">
        <v>71</v>
      </c>
      <c r="F1001">
        <v>5</v>
      </c>
      <c r="G1001">
        <v>949</v>
      </c>
      <c r="H1001" t="s">
        <v>793</v>
      </c>
      <c r="I1001" t="s">
        <v>25</v>
      </c>
      <c r="J1001" t="s">
        <v>26</v>
      </c>
      <c r="K1001" t="s">
        <v>794</v>
      </c>
      <c r="L1001" t="s">
        <v>727</v>
      </c>
      <c r="M1001">
        <v>4436137</v>
      </c>
      <c r="N1001">
        <v>288573</v>
      </c>
      <c r="O1001">
        <v>66007443</v>
      </c>
      <c r="P1001">
        <v>13112275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157225828</v>
      </c>
      <c r="W1001">
        <v>111524</v>
      </c>
      <c r="X1001">
        <v>526500</v>
      </c>
      <c r="Y1001">
        <v>156587804</v>
      </c>
      <c r="Z1001">
        <v>0</v>
      </c>
      <c r="AA1001">
        <v>73381400</v>
      </c>
      <c r="AB1001" s="3" t="str">
        <f t="shared" si="30"/>
        <v>5949</v>
      </c>
      <c r="AC1001" s="4" t="str">
        <f t="shared" si="31"/>
        <v>TIF</v>
      </c>
    </row>
    <row r="1002" spans="1:29" x14ac:dyDescent="0.25">
      <c r="A1002">
        <v>2024</v>
      </c>
      <c r="B1002">
        <v>71</v>
      </c>
      <c r="C1002" t="s">
        <v>31</v>
      </c>
      <c r="D1002">
        <v>2024</v>
      </c>
      <c r="E1002">
        <v>71</v>
      </c>
      <c r="F1002">
        <v>5</v>
      </c>
      <c r="G1002">
        <v>157</v>
      </c>
      <c r="H1002">
        <v>715157</v>
      </c>
      <c r="I1002" t="s">
        <v>26</v>
      </c>
      <c r="J1002" t="s">
        <v>26</v>
      </c>
      <c r="K1002" t="s">
        <v>260</v>
      </c>
      <c r="L1002" t="s">
        <v>727</v>
      </c>
      <c r="M1002">
        <v>387698570</v>
      </c>
      <c r="N1002">
        <v>38552763</v>
      </c>
      <c r="O1002">
        <v>38005076</v>
      </c>
      <c r="P1002">
        <v>240075821</v>
      </c>
      <c r="Q1002">
        <v>0</v>
      </c>
      <c r="R1002">
        <v>0</v>
      </c>
      <c r="S1002">
        <v>0</v>
      </c>
      <c r="T1002">
        <v>40420812</v>
      </c>
      <c r="U1002">
        <v>0</v>
      </c>
      <c r="V1002">
        <v>985202746</v>
      </c>
      <c r="W1002">
        <v>792000</v>
      </c>
      <c r="X1002">
        <v>2967145</v>
      </c>
      <c r="Y1002">
        <v>981443601</v>
      </c>
      <c r="Z1002">
        <v>34498094</v>
      </c>
      <c r="AA1002">
        <v>240449704</v>
      </c>
      <c r="AB1002" s="3" t="str">
        <f t="shared" si="30"/>
        <v>5157</v>
      </c>
      <c r="AC1002" s="4" t="str">
        <f t="shared" si="31"/>
        <v>Non-TIF</v>
      </c>
    </row>
    <row r="1003" spans="1:29" x14ac:dyDescent="0.25">
      <c r="A1003">
        <v>2024</v>
      </c>
      <c r="B1003">
        <v>71</v>
      </c>
      <c r="C1003" t="s">
        <v>31</v>
      </c>
      <c r="D1003">
        <v>2024</v>
      </c>
      <c r="E1003">
        <v>71</v>
      </c>
      <c r="F1003">
        <v>5</v>
      </c>
      <c r="G1003">
        <v>949</v>
      </c>
      <c r="H1003">
        <v>715949</v>
      </c>
      <c r="I1003" t="s">
        <v>26</v>
      </c>
      <c r="J1003" t="s">
        <v>26</v>
      </c>
      <c r="K1003" t="s">
        <v>728</v>
      </c>
      <c r="L1003" t="s">
        <v>727</v>
      </c>
      <c r="M1003">
        <v>130456680</v>
      </c>
      <c r="N1003">
        <v>14637953</v>
      </c>
      <c r="O1003">
        <v>37179672</v>
      </c>
      <c r="P1003">
        <v>2060610</v>
      </c>
      <c r="Q1003">
        <v>0</v>
      </c>
      <c r="R1003">
        <v>0</v>
      </c>
      <c r="S1003">
        <v>10907228</v>
      </c>
      <c r="T1003">
        <v>877321</v>
      </c>
      <c r="U1003">
        <v>0</v>
      </c>
      <c r="V1003">
        <v>517012182</v>
      </c>
      <c r="W1003">
        <v>728000</v>
      </c>
      <c r="X1003">
        <v>2710500</v>
      </c>
      <c r="Y1003">
        <v>513573682</v>
      </c>
      <c r="Z1003">
        <v>16804176</v>
      </c>
      <c r="AA1003">
        <v>320892718</v>
      </c>
      <c r="AB1003" s="3" t="str">
        <f t="shared" si="30"/>
        <v>5949</v>
      </c>
      <c r="AC1003" s="4" t="str">
        <f t="shared" si="31"/>
        <v>Non-TIF</v>
      </c>
    </row>
    <row r="1004" spans="1:29" x14ac:dyDescent="0.25">
      <c r="A1004">
        <v>2024</v>
      </c>
      <c r="B1004">
        <v>72</v>
      </c>
      <c r="C1004" t="s">
        <v>44</v>
      </c>
      <c r="D1004">
        <v>2024</v>
      </c>
      <c r="E1004">
        <v>72</v>
      </c>
      <c r="F1004">
        <v>5</v>
      </c>
      <c r="G1004">
        <v>994</v>
      </c>
      <c r="H1004">
        <v>725994</v>
      </c>
      <c r="I1004" t="s">
        <v>26</v>
      </c>
      <c r="J1004" t="s">
        <v>26</v>
      </c>
      <c r="K1004" t="s">
        <v>733</v>
      </c>
      <c r="L1004" t="s">
        <v>732</v>
      </c>
      <c r="M1004">
        <v>0</v>
      </c>
      <c r="N1004">
        <v>0</v>
      </c>
      <c r="O1004">
        <v>23256685</v>
      </c>
      <c r="P1004">
        <v>7971621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40678063</v>
      </c>
      <c r="W1004">
        <v>88000</v>
      </c>
      <c r="X1004">
        <v>429000</v>
      </c>
      <c r="Y1004">
        <v>40161063</v>
      </c>
      <c r="Z1004">
        <v>0</v>
      </c>
      <c r="AA1004">
        <v>9449757</v>
      </c>
      <c r="AB1004" s="3" t="str">
        <f t="shared" si="30"/>
        <v>5994</v>
      </c>
      <c r="AC1004" s="4" t="str">
        <f t="shared" si="31"/>
        <v>Non-TIF</v>
      </c>
    </row>
    <row r="1005" spans="1:29" x14ac:dyDescent="0.25">
      <c r="A1005">
        <v>2024</v>
      </c>
      <c r="B1005">
        <v>72</v>
      </c>
      <c r="C1005" t="s">
        <v>23</v>
      </c>
      <c r="D1005">
        <v>2024</v>
      </c>
      <c r="E1005">
        <v>72</v>
      </c>
      <c r="F1005">
        <v>5</v>
      </c>
      <c r="G1005">
        <v>949</v>
      </c>
      <c r="H1005" t="s">
        <v>793</v>
      </c>
      <c r="I1005" t="s">
        <v>25</v>
      </c>
      <c r="J1005" t="s">
        <v>26</v>
      </c>
      <c r="K1005" t="s">
        <v>794</v>
      </c>
      <c r="L1005" t="s">
        <v>732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s="3" t="str">
        <f t="shared" si="30"/>
        <v>5949</v>
      </c>
      <c r="AC1005" s="4" t="str">
        <f t="shared" si="31"/>
        <v>TIF</v>
      </c>
    </row>
    <row r="1006" spans="1:29" x14ac:dyDescent="0.25">
      <c r="A1006">
        <v>2024</v>
      </c>
      <c r="B1006">
        <v>73</v>
      </c>
      <c r="C1006" t="s">
        <v>23</v>
      </c>
      <c r="D1006">
        <v>2024</v>
      </c>
      <c r="E1006">
        <v>73</v>
      </c>
      <c r="F1006">
        <v>1</v>
      </c>
      <c r="G1006">
        <v>197</v>
      </c>
      <c r="H1006" t="s">
        <v>818</v>
      </c>
      <c r="I1006" t="s">
        <v>25</v>
      </c>
      <c r="J1006" t="s">
        <v>26</v>
      </c>
      <c r="K1006" t="s">
        <v>819</v>
      </c>
      <c r="L1006" t="s">
        <v>736</v>
      </c>
      <c r="M1006">
        <v>0</v>
      </c>
      <c r="N1006">
        <v>0</v>
      </c>
      <c r="O1006">
        <v>6207593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10388669</v>
      </c>
      <c r="W1006">
        <v>4000</v>
      </c>
      <c r="X1006">
        <v>0</v>
      </c>
      <c r="Y1006">
        <v>10384669</v>
      </c>
      <c r="Z1006">
        <v>0</v>
      </c>
      <c r="AA1006">
        <v>4181076</v>
      </c>
      <c r="AB1006" s="3" t="str">
        <f t="shared" si="30"/>
        <v>1197</v>
      </c>
      <c r="AC1006" s="4" t="str">
        <f t="shared" si="31"/>
        <v>TIF</v>
      </c>
    </row>
    <row r="1007" spans="1:29" x14ac:dyDescent="0.25">
      <c r="A1007">
        <v>2024</v>
      </c>
      <c r="B1007">
        <v>73</v>
      </c>
      <c r="C1007" t="s">
        <v>31</v>
      </c>
      <c r="D1007">
        <v>2024</v>
      </c>
      <c r="E1007">
        <v>73</v>
      </c>
      <c r="F1007">
        <v>5</v>
      </c>
      <c r="G1007">
        <v>463</v>
      </c>
      <c r="H1007">
        <v>695463</v>
      </c>
      <c r="I1007" t="s">
        <v>26</v>
      </c>
      <c r="J1007" t="s">
        <v>26</v>
      </c>
      <c r="K1007" t="s">
        <v>724</v>
      </c>
      <c r="L1007" t="s">
        <v>736</v>
      </c>
      <c r="M1007">
        <v>636420</v>
      </c>
      <c r="N1007">
        <v>17040</v>
      </c>
      <c r="O1007">
        <v>0</v>
      </c>
      <c r="P1007">
        <v>0</v>
      </c>
      <c r="Q1007">
        <v>0</v>
      </c>
      <c r="R1007">
        <v>0</v>
      </c>
      <c r="S1007">
        <v>288368</v>
      </c>
      <c r="T1007">
        <v>0</v>
      </c>
      <c r="U1007">
        <v>0</v>
      </c>
      <c r="V1007">
        <v>1839618</v>
      </c>
      <c r="W1007">
        <v>0</v>
      </c>
      <c r="X1007">
        <v>13000</v>
      </c>
      <c r="Y1007">
        <v>1826618</v>
      </c>
      <c r="Z1007">
        <v>100943</v>
      </c>
      <c r="AA1007">
        <v>897790</v>
      </c>
      <c r="AB1007" s="3" t="str">
        <f t="shared" si="30"/>
        <v>5463</v>
      </c>
      <c r="AC1007" s="4" t="str">
        <f t="shared" si="31"/>
        <v>Non-TIF</v>
      </c>
    </row>
    <row r="1008" spans="1:29" x14ac:dyDescent="0.25">
      <c r="A1008">
        <v>2024</v>
      </c>
      <c r="B1008">
        <v>74</v>
      </c>
      <c r="C1008" t="s">
        <v>44</v>
      </c>
      <c r="D1008">
        <v>2024</v>
      </c>
      <c r="E1008">
        <v>74</v>
      </c>
      <c r="F1008">
        <v>2</v>
      </c>
      <c r="G1008" t="s">
        <v>1832</v>
      </c>
      <c r="H1008">
        <v>742088</v>
      </c>
      <c r="I1008" t="s">
        <v>26</v>
      </c>
      <c r="J1008" t="s">
        <v>26</v>
      </c>
      <c r="K1008" t="s">
        <v>759</v>
      </c>
      <c r="L1008" t="s">
        <v>738</v>
      </c>
      <c r="M1008">
        <v>3506660</v>
      </c>
      <c r="N1008">
        <v>474780</v>
      </c>
      <c r="O1008">
        <v>47213190</v>
      </c>
      <c r="P1008">
        <v>37252660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200326739</v>
      </c>
      <c r="W1008">
        <v>348000</v>
      </c>
      <c r="X1008">
        <v>1046500</v>
      </c>
      <c r="Y1008">
        <v>198932239</v>
      </c>
      <c r="Z1008">
        <v>0</v>
      </c>
      <c r="AA1008">
        <v>111879449</v>
      </c>
      <c r="AB1008" s="3" t="str">
        <f t="shared" si="30"/>
        <v>2088</v>
      </c>
      <c r="AC1008" s="4" t="str">
        <f t="shared" si="31"/>
        <v>Non-TIF</v>
      </c>
    </row>
    <row r="1009" spans="1:29" x14ac:dyDescent="0.25">
      <c r="A1009">
        <v>2024</v>
      </c>
      <c r="B1009">
        <v>74</v>
      </c>
      <c r="C1009" t="s">
        <v>23</v>
      </c>
      <c r="D1009">
        <v>2024</v>
      </c>
      <c r="E1009">
        <v>74</v>
      </c>
      <c r="F1009">
        <v>2</v>
      </c>
      <c r="G1009">
        <v>556</v>
      </c>
      <c r="H1009" t="s">
        <v>570</v>
      </c>
      <c r="I1009" t="s">
        <v>25</v>
      </c>
      <c r="J1009" t="s">
        <v>26</v>
      </c>
      <c r="K1009" t="s">
        <v>571</v>
      </c>
      <c r="L1009" t="s">
        <v>738</v>
      </c>
      <c r="M1009">
        <v>0</v>
      </c>
      <c r="N1009">
        <v>0</v>
      </c>
      <c r="O1009">
        <v>0</v>
      </c>
      <c r="P1009">
        <v>4112160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4112160</v>
      </c>
      <c r="W1009">
        <v>0</v>
      </c>
      <c r="X1009">
        <v>0</v>
      </c>
      <c r="Y1009">
        <v>4112160</v>
      </c>
      <c r="Z1009">
        <v>0</v>
      </c>
      <c r="AA1009">
        <v>0</v>
      </c>
      <c r="AB1009" s="3" t="str">
        <f t="shared" si="30"/>
        <v>2556</v>
      </c>
      <c r="AC1009" s="4" t="str">
        <f t="shared" si="31"/>
        <v>TIF</v>
      </c>
    </row>
    <row r="1010" spans="1:29" x14ac:dyDescent="0.25">
      <c r="A1010">
        <v>2024</v>
      </c>
      <c r="B1010">
        <v>78</v>
      </c>
      <c r="C1010" t="s">
        <v>44</v>
      </c>
      <c r="D1010">
        <v>2024</v>
      </c>
      <c r="E1010">
        <v>78</v>
      </c>
      <c r="F1010">
        <v>6</v>
      </c>
      <c r="G1010">
        <v>453</v>
      </c>
      <c r="H1010">
        <v>786453</v>
      </c>
      <c r="I1010" t="s">
        <v>26</v>
      </c>
      <c r="J1010" t="s">
        <v>26</v>
      </c>
      <c r="K1010" t="s">
        <v>723</v>
      </c>
      <c r="L1010" t="s">
        <v>780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12800</v>
      </c>
      <c r="W1010">
        <v>0</v>
      </c>
      <c r="X1010">
        <v>0</v>
      </c>
      <c r="Y1010">
        <v>12800</v>
      </c>
      <c r="Z1010">
        <v>0</v>
      </c>
      <c r="AA1010">
        <v>12800</v>
      </c>
      <c r="AB1010" s="3" t="str">
        <f t="shared" si="30"/>
        <v>6453</v>
      </c>
      <c r="AC1010" s="4" t="str">
        <f t="shared" si="31"/>
        <v>Non-TIF</v>
      </c>
    </row>
    <row r="1011" spans="1:29" x14ac:dyDescent="0.25">
      <c r="A1011">
        <v>2024</v>
      </c>
      <c r="B1011">
        <v>78</v>
      </c>
      <c r="C1011" t="s">
        <v>44</v>
      </c>
      <c r="D1011">
        <v>2024</v>
      </c>
      <c r="E1011">
        <v>78</v>
      </c>
      <c r="F1011">
        <v>6</v>
      </c>
      <c r="G1011">
        <v>460</v>
      </c>
      <c r="H1011">
        <v>786460</v>
      </c>
      <c r="I1011" t="s">
        <v>26</v>
      </c>
      <c r="J1011" t="s">
        <v>26</v>
      </c>
      <c r="K1011" t="s">
        <v>456</v>
      </c>
      <c r="L1011" t="s">
        <v>780</v>
      </c>
      <c r="M1011">
        <v>0</v>
      </c>
      <c r="N1011">
        <v>0</v>
      </c>
      <c r="O1011">
        <v>4197304</v>
      </c>
      <c r="P1011">
        <v>1329453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57788756</v>
      </c>
      <c r="W1011">
        <v>208000</v>
      </c>
      <c r="X1011">
        <v>468000</v>
      </c>
      <c r="Y1011">
        <v>57112756</v>
      </c>
      <c r="Z1011">
        <v>0</v>
      </c>
      <c r="AA1011">
        <v>52261999</v>
      </c>
      <c r="AB1011" s="3" t="str">
        <f t="shared" si="30"/>
        <v>6460</v>
      </c>
      <c r="AC1011" s="4" t="str">
        <f t="shared" si="31"/>
        <v>Non-TIF</v>
      </c>
    </row>
    <row r="1012" spans="1:29" x14ac:dyDescent="0.25">
      <c r="A1012">
        <v>2024</v>
      </c>
      <c r="B1012">
        <v>78</v>
      </c>
      <c r="C1012" t="s">
        <v>23</v>
      </c>
      <c r="D1012">
        <v>2024</v>
      </c>
      <c r="E1012">
        <v>78</v>
      </c>
      <c r="F1012">
        <v>0</v>
      </c>
      <c r="G1012">
        <v>441</v>
      </c>
      <c r="H1012" t="s">
        <v>803</v>
      </c>
      <c r="I1012" t="s">
        <v>25</v>
      </c>
      <c r="J1012" t="s">
        <v>26</v>
      </c>
      <c r="K1012" t="s">
        <v>804</v>
      </c>
      <c r="L1012" t="s">
        <v>780</v>
      </c>
      <c r="M1012">
        <v>31549</v>
      </c>
      <c r="N1012">
        <v>0</v>
      </c>
      <c r="O1012">
        <v>7621987</v>
      </c>
      <c r="P1012">
        <v>4411150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20041189</v>
      </c>
      <c r="W1012">
        <v>0</v>
      </c>
      <c r="X1012">
        <v>0</v>
      </c>
      <c r="Y1012">
        <v>20041189</v>
      </c>
      <c r="Z1012">
        <v>0</v>
      </c>
      <c r="AA1012">
        <v>7976503</v>
      </c>
      <c r="AB1012" s="3" t="str">
        <f t="shared" si="30"/>
        <v>0441</v>
      </c>
      <c r="AC1012" s="4" t="str">
        <f t="shared" si="31"/>
        <v>TIF</v>
      </c>
    </row>
    <row r="1013" spans="1:29" x14ac:dyDescent="0.25">
      <c r="A1013">
        <v>2024</v>
      </c>
      <c r="B1013">
        <v>78</v>
      </c>
      <c r="C1013" t="s">
        <v>23</v>
      </c>
      <c r="D1013">
        <v>2024</v>
      </c>
      <c r="E1013">
        <v>78</v>
      </c>
      <c r="F1013">
        <v>1</v>
      </c>
      <c r="G1013">
        <v>476</v>
      </c>
      <c r="H1013" t="s">
        <v>908</v>
      </c>
      <c r="I1013" t="s">
        <v>25</v>
      </c>
      <c r="J1013" t="s">
        <v>26</v>
      </c>
      <c r="K1013" t="s">
        <v>909</v>
      </c>
      <c r="L1013" t="s">
        <v>780</v>
      </c>
      <c r="M1013">
        <v>0</v>
      </c>
      <c r="N1013">
        <v>0</v>
      </c>
      <c r="O1013">
        <v>38072407</v>
      </c>
      <c r="P1013">
        <v>1143953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114844938</v>
      </c>
      <c r="W1013">
        <v>32000</v>
      </c>
      <c r="X1013">
        <v>58500</v>
      </c>
      <c r="Y1013">
        <v>114754438</v>
      </c>
      <c r="Z1013">
        <v>0</v>
      </c>
      <c r="AA1013">
        <v>75628578</v>
      </c>
      <c r="AB1013" s="3" t="str">
        <f t="shared" si="30"/>
        <v>1476</v>
      </c>
      <c r="AC1013" s="4" t="str">
        <f t="shared" si="31"/>
        <v>TIF</v>
      </c>
    </row>
    <row r="1014" spans="1:29" x14ac:dyDescent="0.25">
      <c r="A1014">
        <v>2024</v>
      </c>
      <c r="B1014">
        <v>78</v>
      </c>
      <c r="C1014" t="s">
        <v>23</v>
      </c>
      <c r="D1014">
        <v>2024</v>
      </c>
      <c r="E1014">
        <v>78</v>
      </c>
      <c r="F1014">
        <v>3</v>
      </c>
      <c r="G1014">
        <v>645</v>
      </c>
      <c r="H1014" t="s">
        <v>812</v>
      </c>
      <c r="I1014" t="s">
        <v>25</v>
      </c>
      <c r="J1014" t="s">
        <v>26</v>
      </c>
      <c r="K1014" t="s">
        <v>813</v>
      </c>
      <c r="L1014" t="s">
        <v>780</v>
      </c>
      <c r="M1014">
        <v>0</v>
      </c>
      <c r="N1014">
        <v>0</v>
      </c>
      <c r="O1014">
        <v>7935533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18069407</v>
      </c>
      <c r="W1014">
        <v>28000</v>
      </c>
      <c r="X1014">
        <v>78000</v>
      </c>
      <c r="Y1014">
        <v>17963407</v>
      </c>
      <c r="Z1014">
        <v>0</v>
      </c>
      <c r="AA1014">
        <v>10133874</v>
      </c>
      <c r="AB1014" s="3" t="str">
        <f t="shared" si="30"/>
        <v>3645</v>
      </c>
      <c r="AC1014" s="4" t="str">
        <f t="shared" si="31"/>
        <v>TIF</v>
      </c>
    </row>
    <row r="1015" spans="1:29" x14ac:dyDescent="0.25">
      <c r="A1015">
        <v>2024</v>
      </c>
      <c r="B1015">
        <v>78</v>
      </c>
      <c r="C1015" t="s">
        <v>31</v>
      </c>
      <c r="D1015">
        <v>2024</v>
      </c>
      <c r="E1015">
        <v>78</v>
      </c>
      <c r="F1015">
        <v>0</v>
      </c>
      <c r="G1015">
        <v>441</v>
      </c>
      <c r="H1015">
        <v>780441</v>
      </c>
      <c r="I1015" t="s">
        <v>26</v>
      </c>
      <c r="J1015" t="s">
        <v>26</v>
      </c>
      <c r="K1015" t="s">
        <v>227</v>
      </c>
      <c r="L1015" t="s">
        <v>780</v>
      </c>
      <c r="M1015">
        <v>209465700</v>
      </c>
      <c r="N1015">
        <v>6832400</v>
      </c>
      <c r="O1015">
        <v>16717350</v>
      </c>
      <c r="P1015">
        <v>139307614</v>
      </c>
      <c r="Q1015">
        <v>0</v>
      </c>
      <c r="R1015">
        <v>0</v>
      </c>
      <c r="S1015">
        <v>4803487</v>
      </c>
      <c r="T1015">
        <v>2623727</v>
      </c>
      <c r="U1015">
        <v>0</v>
      </c>
      <c r="V1015">
        <v>493279878</v>
      </c>
      <c r="W1015">
        <v>376000</v>
      </c>
      <c r="X1015">
        <v>929500</v>
      </c>
      <c r="Y1015">
        <v>491974378</v>
      </c>
      <c r="Z1015">
        <v>76162018</v>
      </c>
      <c r="AA1015">
        <v>113529600</v>
      </c>
      <c r="AB1015" s="3" t="str">
        <f t="shared" si="30"/>
        <v>0441</v>
      </c>
      <c r="AC1015" s="4" t="str">
        <f t="shared" si="31"/>
        <v>Non-TIF</v>
      </c>
    </row>
    <row r="1016" spans="1:29" x14ac:dyDescent="0.25">
      <c r="A1016">
        <v>2024</v>
      </c>
      <c r="B1016">
        <v>78</v>
      </c>
      <c r="C1016" t="s">
        <v>31</v>
      </c>
      <c r="D1016">
        <v>2024</v>
      </c>
      <c r="E1016">
        <v>78</v>
      </c>
      <c r="F1016">
        <v>3</v>
      </c>
      <c r="G1016">
        <v>645</v>
      </c>
      <c r="H1016">
        <v>783645</v>
      </c>
      <c r="I1016" t="s">
        <v>26</v>
      </c>
      <c r="J1016" t="s">
        <v>26</v>
      </c>
      <c r="K1016" t="s">
        <v>752</v>
      </c>
      <c r="L1016" t="s">
        <v>780</v>
      </c>
      <c r="M1016">
        <v>28405431</v>
      </c>
      <c r="N1016">
        <v>10908800</v>
      </c>
      <c r="O1016">
        <v>430142157</v>
      </c>
      <c r="P1016">
        <v>495049900</v>
      </c>
      <c r="Q1016">
        <v>0</v>
      </c>
      <c r="R1016">
        <v>0</v>
      </c>
      <c r="S1016">
        <v>7743023</v>
      </c>
      <c r="T1016">
        <v>19909727</v>
      </c>
      <c r="U1016">
        <v>0</v>
      </c>
      <c r="V1016">
        <v>2751904905</v>
      </c>
      <c r="W1016">
        <v>2920000</v>
      </c>
      <c r="X1016">
        <v>8723000</v>
      </c>
      <c r="Y1016">
        <v>2740261905</v>
      </c>
      <c r="Z1016">
        <v>2313487660</v>
      </c>
      <c r="AA1016">
        <v>1759745867</v>
      </c>
      <c r="AB1016" s="3" t="str">
        <f t="shared" si="30"/>
        <v>3645</v>
      </c>
      <c r="AC1016" s="4" t="str">
        <f t="shared" si="31"/>
        <v>Non-TIF</v>
      </c>
    </row>
    <row r="1017" spans="1:29" x14ac:dyDescent="0.25">
      <c r="A1017">
        <v>2024</v>
      </c>
      <c r="B1017">
        <v>79</v>
      </c>
      <c r="C1017" t="s">
        <v>44</v>
      </c>
      <c r="D1017">
        <v>2024</v>
      </c>
      <c r="E1017">
        <v>79</v>
      </c>
      <c r="F1017">
        <v>2</v>
      </c>
      <c r="G1017" t="s">
        <v>1821</v>
      </c>
      <c r="H1017">
        <v>482097</v>
      </c>
      <c r="I1017" t="s">
        <v>26</v>
      </c>
      <c r="J1017" t="s">
        <v>26</v>
      </c>
      <c r="K1017" t="s">
        <v>522</v>
      </c>
      <c r="L1017" t="s">
        <v>786</v>
      </c>
      <c r="M1017">
        <v>0</v>
      </c>
      <c r="N1017">
        <v>0</v>
      </c>
      <c r="O1017">
        <v>0</v>
      </c>
      <c r="P1017">
        <v>2147327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2147327</v>
      </c>
      <c r="W1017">
        <v>0</v>
      </c>
      <c r="X1017">
        <v>0</v>
      </c>
      <c r="Y1017">
        <v>2147327</v>
      </c>
      <c r="Z1017">
        <v>0</v>
      </c>
      <c r="AA1017">
        <v>0</v>
      </c>
      <c r="AB1017" s="3" t="str">
        <f t="shared" si="30"/>
        <v>2097</v>
      </c>
      <c r="AC1017" s="4" t="str">
        <f t="shared" si="31"/>
        <v>Non-TIF</v>
      </c>
    </row>
    <row r="1018" spans="1:29" x14ac:dyDescent="0.25">
      <c r="A1018">
        <v>2024</v>
      </c>
      <c r="B1018">
        <v>79</v>
      </c>
      <c r="C1018" t="s">
        <v>23</v>
      </c>
      <c r="D1018">
        <v>2024</v>
      </c>
      <c r="E1018">
        <v>79</v>
      </c>
      <c r="F1018">
        <v>2</v>
      </c>
      <c r="G1018" t="s">
        <v>1821</v>
      </c>
      <c r="H1018" t="s">
        <v>1707</v>
      </c>
      <c r="I1018" t="s">
        <v>25</v>
      </c>
      <c r="J1018" t="s">
        <v>26</v>
      </c>
      <c r="K1018" t="s">
        <v>1708</v>
      </c>
      <c r="L1018" t="s">
        <v>786</v>
      </c>
      <c r="M1018">
        <v>0</v>
      </c>
      <c r="N1018">
        <v>0</v>
      </c>
      <c r="O1018">
        <v>0</v>
      </c>
      <c r="P1018">
        <v>862613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862613</v>
      </c>
      <c r="W1018">
        <v>0</v>
      </c>
      <c r="X1018">
        <v>0</v>
      </c>
      <c r="Y1018">
        <v>862613</v>
      </c>
      <c r="Z1018">
        <v>0</v>
      </c>
      <c r="AA1018">
        <v>0</v>
      </c>
      <c r="AB1018" s="3" t="str">
        <f t="shared" si="30"/>
        <v>2097</v>
      </c>
      <c r="AC1018" s="4" t="str">
        <f t="shared" si="31"/>
        <v>TIF</v>
      </c>
    </row>
    <row r="1019" spans="1:29" x14ac:dyDescent="0.25">
      <c r="A1019">
        <v>2024</v>
      </c>
      <c r="B1019">
        <v>79</v>
      </c>
      <c r="C1019" t="s">
        <v>31</v>
      </c>
      <c r="D1019">
        <v>2024</v>
      </c>
      <c r="E1019">
        <v>79</v>
      </c>
      <c r="F1019">
        <v>6</v>
      </c>
      <c r="G1019">
        <v>462</v>
      </c>
      <c r="H1019">
        <v>546462</v>
      </c>
      <c r="I1019" t="s">
        <v>26</v>
      </c>
      <c r="J1019" t="s">
        <v>26</v>
      </c>
      <c r="K1019" t="s">
        <v>555</v>
      </c>
      <c r="L1019" t="s">
        <v>786</v>
      </c>
      <c r="M1019">
        <v>14007520</v>
      </c>
      <c r="N1019">
        <v>954060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19216880</v>
      </c>
      <c r="W1019">
        <v>4000</v>
      </c>
      <c r="X1019">
        <v>58500</v>
      </c>
      <c r="Y1019">
        <v>19154380</v>
      </c>
      <c r="Z1019">
        <v>783069</v>
      </c>
      <c r="AA1019">
        <v>4255300</v>
      </c>
      <c r="AB1019" s="3" t="str">
        <f t="shared" si="30"/>
        <v>6462</v>
      </c>
      <c r="AC1019" s="4" t="str">
        <f t="shared" si="31"/>
        <v>Non-TIF</v>
      </c>
    </row>
    <row r="1020" spans="1:29" x14ac:dyDescent="0.25">
      <c r="A1020">
        <v>2024</v>
      </c>
      <c r="B1020">
        <v>80</v>
      </c>
      <c r="C1020" t="s">
        <v>31</v>
      </c>
      <c r="D1020">
        <v>2024</v>
      </c>
      <c r="E1020">
        <v>80</v>
      </c>
      <c r="F1020">
        <v>3</v>
      </c>
      <c r="G1020">
        <v>609</v>
      </c>
      <c r="H1020">
        <v>873609</v>
      </c>
      <c r="I1020" t="s">
        <v>26</v>
      </c>
      <c r="J1020" t="s">
        <v>26</v>
      </c>
      <c r="K1020" t="s">
        <v>82</v>
      </c>
      <c r="L1020" t="s">
        <v>795</v>
      </c>
      <c r="M1020">
        <v>5620740</v>
      </c>
      <c r="N1020">
        <v>406722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8382821</v>
      </c>
      <c r="W1020">
        <v>4000</v>
      </c>
      <c r="X1020">
        <v>19500</v>
      </c>
      <c r="Y1020">
        <v>8359321</v>
      </c>
      <c r="Z1020">
        <v>633816</v>
      </c>
      <c r="AA1020">
        <v>2355359</v>
      </c>
      <c r="AB1020" s="3" t="str">
        <f t="shared" si="30"/>
        <v>3609</v>
      </c>
      <c r="AC1020" s="4" t="str">
        <f t="shared" si="31"/>
        <v>Non-TIF</v>
      </c>
    </row>
    <row r="1021" spans="1:29" x14ac:dyDescent="0.25">
      <c r="A1021">
        <v>2024</v>
      </c>
      <c r="B1021">
        <v>80</v>
      </c>
      <c r="C1021" t="s">
        <v>31</v>
      </c>
      <c r="D1021">
        <v>2024</v>
      </c>
      <c r="E1021">
        <v>80</v>
      </c>
      <c r="F1021">
        <v>1</v>
      </c>
      <c r="G1021">
        <v>503</v>
      </c>
      <c r="H1021">
        <v>881503</v>
      </c>
      <c r="I1021" t="s">
        <v>26</v>
      </c>
      <c r="J1021" t="s">
        <v>26</v>
      </c>
      <c r="K1021" t="s">
        <v>1735</v>
      </c>
      <c r="L1021" t="s">
        <v>795</v>
      </c>
      <c r="M1021">
        <v>48667</v>
      </c>
      <c r="N1021">
        <v>27508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165176</v>
      </c>
      <c r="W1021">
        <v>4000</v>
      </c>
      <c r="X1021">
        <v>6500</v>
      </c>
      <c r="Y1021">
        <v>154676</v>
      </c>
      <c r="Z1021">
        <v>0</v>
      </c>
      <c r="AA1021">
        <v>89001</v>
      </c>
      <c r="AB1021" s="3" t="str">
        <f t="shared" si="30"/>
        <v>1503</v>
      </c>
      <c r="AC1021" s="4" t="str">
        <f t="shared" si="31"/>
        <v>Non-TIF</v>
      </c>
    </row>
    <row r="1022" spans="1:29" x14ac:dyDescent="0.25">
      <c r="A1022">
        <v>2024</v>
      </c>
      <c r="B1022">
        <v>81</v>
      </c>
      <c r="C1022" t="s">
        <v>31</v>
      </c>
      <c r="D1022">
        <v>2024</v>
      </c>
      <c r="E1022">
        <v>81</v>
      </c>
      <c r="F1022">
        <v>0</v>
      </c>
      <c r="G1022">
        <v>171</v>
      </c>
      <c r="H1022">
        <v>110171</v>
      </c>
      <c r="I1022" t="s">
        <v>26</v>
      </c>
      <c r="J1022" t="s">
        <v>26</v>
      </c>
      <c r="K1022" t="s">
        <v>1056</v>
      </c>
      <c r="L1022" t="s">
        <v>799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230380</v>
      </c>
      <c r="W1022">
        <v>0</v>
      </c>
      <c r="X1022">
        <v>0</v>
      </c>
      <c r="Y1022">
        <v>230380</v>
      </c>
      <c r="Z1022">
        <v>0</v>
      </c>
      <c r="AA1022">
        <v>230380</v>
      </c>
      <c r="AB1022" s="3" t="str">
        <f t="shared" si="30"/>
        <v>0171</v>
      </c>
      <c r="AC1022" s="4" t="str">
        <f t="shared" si="31"/>
        <v>Non-TIF</v>
      </c>
    </row>
    <row r="1023" spans="1:29" x14ac:dyDescent="0.25">
      <c r="A1023">
        <v>2024</v>
      </c>
      <c r="B1023">
        <v>81</v>
      </c>
      <c r="C1023" t="s">
        <v>31</v>
      </c>
      <c r="D1023">
        <v>2024</v>
      </c>
      <c r="E1023">
        <v>81</v>
      </c>
      <c r="F1023">
        <v>6</v>
      </c>
      <c r="G1023">
        <v>219</v>
      </c>
      <c r="H1023">
        <v>116219</v>
      </c>
      <c r="I1023" t="s">
        <v>26</v>
      </c>
      <c r="J1023" t="s">
        <v>26</v>
      </c>
      <c r="K1023" t="s">
        <v>74</v>
      </c>
      <c r="L1023" t="s">
        <v>799</v>
      </c>
      <c r="M1023">
        <v>3702440</v>
      </c>
      <c r="N1023">
        <v>1659040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6406520</v>
      </c>
      <c r="W1023">
        <v>0</v>
      </c>
      <c r="X1023">
        <v>13000</v>
      </c>
      <c r="Y1023">
        <v>6393520</v>
      </c>
      <c r="Z1023">
        <v>3599965</v>
      </c>
      <c r="AA1023">
        <v>1045040</v>
      </c>
      <c r="AB1023" s="3" t="str">
        <f t="shared" si="30"/>
        <v>6219</v>
      </c>
      <c r="AC1023" s="4" t="str">
        <f t="shared" si="31"/>
        <v>Non-TIF</v>
      </c>
    </row>
    <row r="1024" spans="1:29" x14ac:dyDescent="0.25">
      <c r="A1024">
        <v>2024</v>
      </c>
      <c r="B1024">
        <v>81</v>
      </c>
      <c r="C1024" t="s">
        <v>31</v>
      </c>
      <c r="D1024">
        <v>2024</v>
      </c>
      <c r="E1024">
        <v>81</v>
      </c>
      <c r="F1024">
        <v>6</v>
      </c>
      <c r="G1024" t="s">
        <v>1801</v>
      </c>
      <c r="H1024">
        <v>136091</v>
      </c>
      <c r="I1024" t="s">
        <v>26</v>
      </c>
      <c r="J1024" t="s">
        <v>26</v>
      </c>
      <c r="K1024" t="s">
        <v>179</v>
      </c>
      <c r="L1024" t="s">
        <v>799</v>
      </c>
      <c r="M1024">
        <v>35196550</v>
      </c>
      <c r="N1024">
        <v>2397640</v>
      </c>
      <c r="O1024">
        <v>1411670</v>
      </c>
      <c r="P1024">
        <v>1693980</v>
      </c>
      <c r="Q1024">
        <v>0</v>
      </c>
      <c r="R1024">
        <v>0</v>
      </c>
      <c r="S1024">
        <v>0</v>
      </c>
      <c r="T1024">
        <v>163678</v>
      </c>
      <c r="U1024">
        <v>0</v>
      </c>
      <c r="V1024">
        <v>60863928</v>
      </c>
      <c r="W1024">
        <v>60000</v>
      </c>
      <c r="X1024">
        <v>182000</v>
      </c>
      <c r="Y1024">
        <v>60621928</v>
      </c>
      <c r="Z1024">
        <v>3668674</v>
      </c>
      <c r="AA1024">
        <v>20000410</v>
      </c>
      <c r="AB1024" s="3" t="str">
        <f t="shared" si="30"/>
        <v>6091</v>
      </c>
      <c r="AC1024" s="4" t="str">
        <f t="shared" si="31"/>
        <v>Non-TIF</v>
      </c>
    </row>
    <row r="1025" spans="1:29" x14ac:dyDescent="0.25">
      <c r="A1025">
        <v>2024</v>
      </c>
      <c r="B1025">
        <v>81</v>
      </c>
      <c r="C1025" t="s">
        <v>31</v>
      </c>
      <c r="D1025">
        <v>2024</v>
      </c>
      <c r="E1025">
        <v>81</v>
      </c>
      <c r="F1025">
        <v>4</v>
      </c>
      <c r="G1025">
        <v>860</v>
      </c>
      <c r="H1025">
        <v>814860</v>
      </c>
      <c r="I1025" t="s">
        <v>26</v>
      </c>
      <c r="J1025" t="s">
        <v>26</v>
      </c>
      <c r="K1025" t="s">
        <v>251</v>
      </c>
      <c r="L1025" t="s">
        <v>799</v>
      </c>
      <c r="M1025">
        <v>133795630</v>
      </c>
      <c r="N1025">
        <v>9230880</v>
      </c>
      <c r="O1025">
        <v>15410221</v>
      </c>
      <c r="P1025">
        <v>32951440</v>
      </c>
      <c r="Q1025">
        <v>0</v>
      </c>
      <c r="R1025">
        <v>0</v>
      </c>
      <c r="S1025">
        <v>2450210</v>
      </c>
      <c r="T1025">
        <v>249291</v>
      </c>
      <c r="U1025">
        <v>0</v>
      </c>
      <c r="V1025">
        <v>284280963</v>
      </c>
      <c r="W1025">
        <v>252000</v>
      </c>
      <c r="X1025">
        <v>929500</v>
      </c>
      <c r="Y1025">
        <v>283099463</v>
      </c>
      <c r="Z1025">
        <v>20857295</v>
      </c>
      <c r="AA1025">
        <v>90193291</v>
      </c>
      <c r="AB1025" s="3" t="str">
        <f t="shared" si="30"/>
        <v>4860</v>
      </c>
      <c r="AC1025" s="4" t="str">
        <f t="shared" si="31"/>
        <v>Non-TIF</v>
      </c>
    </row>
    <row r="1026" spans="1:29" x14ac:dyDescent="0.25">
      <c r="A1026">
        <v>2024</v>
      </c>
      <c r="B1026">
        <v>82</v>
      </c>
      <c r="C1026" t="s">
        <v>44</v>
      </c>
      <c r="D1026">
        <v>2024</v>
      </c>
      <c r="E1026">
        <v>82</v>
      </c>
      <c r="F1026">
        <v>0</v>
      </c>
      <c r="G1026">
        <v>621</v>
      </c>
      <c r="H1026">
        <v>820621</v>
      </c>
      <c r="I1026" t="s">
        <v>26</v>
      </c>
      <c r="J1026" t="s">
        <v>26</v>
      </c>
      <c r="K1026" t="s">
        <v>801</v>
      </c>
      <c r="L1026" t="s">
        <v>800</v>
      </c>
      <c r="M1026">
        <v>0</v>
      </c>
      <c r="N1026">
        <v>0</v>
      </c>
      <c r="O1026">
        <v>213516258</v>
      </c>
      <c r="P1026">
        <v>10861512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306264360</v>
      </c>
      <c r="W1026">
        <v>60000</v>
      </c>
      <c r="X1026">
        <v>370500</v>
      </c>
      <c r="Y1026">
        <v>305833860</v>
      </c>
      <c r="Z1026">
        <v>0</v>
      </c>
      <c r="AA1026">
        <v>81886590</v>
      </c>
      <c r="AB1026" s="3" t="str">
        <f t="shared" si="30"/>
        <v>0621</v>
      </c>
      <c r="AC1026" s="4" t="str">
        <f t="shared" si="31"/>
        <v>Non-TIF</v>
      </c>
    </row>
    <row r="1027" spans="1:29" x14ac:dyDescent="0.25">
      <c r="A1027">
        <v>2024</v>
      </c>
      <c r="B1027">
        <v>82</v>
      </c>
      <c r="C1027" t="s">
        <v>44</v>
      </c>
      <c r="D1027">
        <v>2024</v>
      </c>
      <c r="E1027">
        <v>82</v>
      </c>
      <c r="F1027">
        <v>1</v>
      </c>
      <c r="G1027">
        <v>611</v>
      </c>
      <c r="H1027">
        <v>821611</v>
      </c>
      <c r="I1027" t="s">
        <v>26</v>
      </c>
      <c r="J1027" t="s">
        <v>26</v>
      </c>
      <c r="K1027" t="s">
        <v>710</v>
      </c>
      <c r="L1027" t="s">
        <v>800</v>
      </c>
      <c r="M1027">
        <v>0</v>
      </c>
      <c r="N1027">
        <v>0</v>
      </c>
      <c r="O1027">
        <v>356234027</v>
      </c>
      <c r="P1027">
        <v>313738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524675764</v>
      </c>
      <c r="W1027">
        <v>228000</v>
      </c>
      <c r="X1027">
        <v>1027000</v>
      </c>
      <c r="Y1027">
        <v>523420764</v>
      </c>
      <c r="Z1027">
        <v>0</v>
      </c>
      <c r="AA1027">
        <v>168127999</v>
      </c>
      <c r="AB1027" s="3" t="str">
        <f t="shared" ref="AB1027:AB1090" si="32">CONCATENATE(F1027,TEXT(G1027,"000"))</f>
        <v>1611</v>
      </c>
      <c r="AC1027" s="4" t="str">
        <f t="shared" ref="AC1027:AC1090" si="33">IF(C1027="I","TIF","Non-TIF")</f>
        <v>Non-TIF</v>
      </c>
    </row>
    <row r="1028" spans="1:29" x14ac:dyDescent="0.25">
      <c r="A1028">
        <v>2024</v>
      </c>
      <c r="B1028">
        <v>47</v>
      </c>
      <c r="C1028" t="s">
        <v>44</v>
      </c>
      <c r="D1028">
        <v>2024</v>
      </c>
      <c r="E1028">
        <v>47</v>
      </c>
      <c r="F1028">
        <v>5</v>
      </c>
      <c r="G1028">
        <v>832</v>
      </c>
      <c r="H1028">
        <v>245832</v>
      </c>
      <c r="I1028" t="s">
        <v>26</v>
      </c>
      <c r="J1028" t="s">
        <v>26</v>
      </c>
      <c r="K1028" t="s">
        <v>272</v>
      </c>
      <c r="L1028" t="s">
        <v>468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3" t="str">
        <f t="shared" si="32"/>
        <v>5832</v>
      </c>
      <c r="AC1028" s="4" t="str">
        <f t="shared" si="33"/>
        <v>Non-TIF</v>
      </c>
    </row>
    <row r="1029" spans="1:29" x14ac:dyDescent="0.25">
      <c r="A1029">
        <v>2024</v>
      </c>
      <c r="B1029">
        <v>47</v>
      </c>
      <c r="C1029" t="s">
        <v>23</v>
      </c>
      <c r="D1029">
        <v>2024</v>
      </c>
      <c r="E1029">
        <v>47</v>
      </c>
      <c r="F1029">
        <v>2</v>
      </c>
      <c r="G1029">
        <v>376</v>
      </c>
      <c r="H1029" t="s">
        <v>469</v>
      </c>
      <c r="I1029" t="s">
        <v>25</v>
      </c>
      <c r="J1029" t="s">
        <v>26</v>
      </c>
      <c r="K1029" t="s">
        <v>470</v>
      </c>
      <c r="L1029" t="s">
        <v>468</v>
      </c>
      <c r="M1029">
        <v>0</v>
      </c>
      <c r="N1029">
        <v>0</v>
      </c>
      <c r="O1029">
        <v>7340741</v>
      </c>
      <c r="P1029">
        <v>37929606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45270347</v>
      </c>
      <c r="W1029">
        <v>0</v>
      </c>
      <c r="X1029">
        <v>0</v>
      </c>
      <c r="Y1029">
        <v>45270347</v>
      </c>
      <c r="Z1029">
        <v>0</v>
      </c>
      <c r="AA1029">
        <v>0</v>
      </c>
      <c r="AB1029" s="3" t="str">
        <f t="shared" si="32"/>
        <v>2376</v>
      </c>
      <c r="AC1029" s="4" t="str">
        <f t="shared" si="33"/>
        <v>TIF</v>
      </c>
    </row>
    <row r="1030" spans="1:29" x14ac:dyDescent="0.25">
      <c r="A1030">
        <v>2024</v>
      </c>
      <c r="B1030">
        <v>47</v>
      </c>
      <c r="C1030" t="s">
        <v>31</v>
      </c>
      <c r="D1030">
        <v>2024</v>
      </c>
      <c r="E1030">
        <v>47</v>
      </c>
      <c r="F1030">
        <v>1</v>
      </c>
      <c r="G1030">
        <v>975</v>
      </c>
      <c r="H1030">
        <v>971975</v>
      </c>
      <c r="I1030" t="s">
        <v>26</v>
      </c>
      <c r="J1030" t="s">
        <v>26</v>
      </c>
      <c r="K1030" t="s">
        <v>316</v>
      </c>
      <c r="L1030" t="s">
        <v>468</v>
      </c>
      <c r="M1030">
        <v>48623430</v>
      </c>
      <c r="N1030">
        <v>2918890</v>
      </c>
      <c r="O1030">
        <v>205920</v>
      </c>
      <c r="P1030">
        <v>0</v>
      </c>
      <c r="Q1030">
        <v>0</v>
      </c>
      <c r="R1030">
        <v>0</v>
      </c>
      <c r="S1030">
        <v>0</v>
      </c>
      <c r="T1030">
        <v>118320</v>
      </c>
      <c r="U1030">
        <v>0</v>
      </c>
      <c r="V1030">
        <v>67349470</v>
      </c>
      <c r="W1030">
        <v>60000</v>
      </c>
      <c r="X1030">
        <v>117000</v>
      </c>
      <c r="Y1030">
        <v>67172470</v>
      </c>
      <c r="Z1030">
        <v>2036737</v>
      </c>
      <c r="AA1030">
        <v>15482910</v>
      </c>
      <c r="AB1030" s="3" t="str">
        <f t="shared" si="32"/>
        <v>1975</v>
      </c>
      <c r="AC1030" s="4" t="str">
        <f t="shared" si="33"/>
        <v>Non-TIF</v>
      </c>
    </row>
    <row r="1031" spans="1:29" x14ac:dyDescent="0.25">
      <c r="A1031">
        <v>2024</v>
      </c>
      <c r="B1031">
        <v>48</v>
      </c>
      <c r="C1031" t="s">
        <v>44</v>
      </c>
      <c r="D1031">
        <v>2024</v>
      </c>
      <c r="E1031">
        <v>48</v>
      </c>
      <c r="F1031">
        <v>2</v>
      </c>
      <c r="G1031" t="s">
        <v>1821</v>
      </c>
      <c r="H1031">
        <v>482097</v>
      </c>
      <c r="I1031" t="s">
        <v>26</v>
      </c>
      <c r="J1031" t="s">
        <v>26</v>
      </c>
      <c r="K1031" t="s">
        <v>522</v>
      </c>
      <c r="L1031" t="s">
        <v>472</v>
      </c>
      <c r="M1031">
        <v>0</v>
      </c>
      <c r="N1031">
        <v>0</v>
      </c>
      <c r="O1031">
        <v>0</v>
      </c>
      <c r="P1031">
        <v>294250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294250</v>
      </c>
      <c r="W1031">
        <v>0</v>
      </c>
      <c r="X1031">
        <v>0</v>
      </c>
      <c r="Y1031">
        <v>294250</v>
      </c>
      <c r="Z1031">
        <v>0</v>
      </c>
      <c r="AA1031">
        <v>0</v>
      </c>
      <c r="AB1031" s="3" t="str">
        <f t="shared" si="32"/>
        <v>2097</v>
      </c>
      <c r="AC1031" s="4" t="str">
        <f t="shared" si="33"/>
        <v>Non-TIF</v>
      </c>
    </row>
    <row r="1032" spans="1:29" x14ac:dyDescent="0.25">
      <c r="A1032">
        <v>2024</v>
      </c>
      <c r="B1032">
        <v>49</v>
      </c>
      <c r="C1032" t="s">
        <v>23</v>
      </c>
      <c r="D1032">
        <v>2024</v>
      </c>
      <c r="E1032">
        <v>49</v>
      </c>
      <c r="F1032">
        <v>1</v>
      </c>
      <c r="G1032">
        <v>965</v>
      </c>
      <c r="H1032" t="s">
        <v>557</v>
      </c>
      <c r="I1032" t="s">
        <v>25</v>
      </c>
      <c r="J1032" t="s">
        <v>26</v>
      </c>
      <c r="K1032" t="s">
        <v>558</v>
      </c>
      <c r="L1032" t="s">
        <v>473</v>
      </c>
      <c r="M1032">
        <v>0</v>
      </c>
      <c r="N1032">
        <v>0</v>
      </c>
      <c r="O1032">
        <v>1791756</v>
      </c>
      <c r="P1032">
        <v>1000000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5361728</v>
      </c>
      <c r="W1032">
        <v>0</v>
      </c>
      <c r="X1032">
        <v>0</v>
      </c>
      <c r="Y1032">
        <v>5361728</v>
      </c>
      <c r="Z1032">
        <v>0</v>
      </c>
      <c r="AA1032">
        <v>2569972</v>
      </c>
      <c r="AB1032" s="3" t="str">
        <f t="shared" si="32"/>
        <v>1965</v>
      </c>
      <c r="AC1032" s="4" t="str">
        <f t="shared" si="33"/>
        <v>TIF</v>
      </c>
    </row>
    <row r="1033" spans="1:29" x14ac:dyDescent="0.25">
      <c r="A1033">
        <v>2024</v>
      </c>
      <c r="B1033">
        <v>49</v>
      </c>
      <c r="C1033" t="s">
        <v>31</v>
      </c>
      <c r="D1033">
        <v>2024</v>
      </c>
      <c r="E1033">
        <v>49</v>
      </c>
      <c r="F1033">
        <v>1</v>
      </c>
      <c r="G1033">
        <v>863</v>
      </c>
      <c r="H1033">
        <v>311863</v>
      </c>
      <c r="I1033" t="s">
        <v>26</v>
      </c>
      <c r="J1033" t="s">
        <v>26</v>
      </c>
      <c r="K1033" t="s">
        <v>434</v>
      </c>
      <c r="L1033" t="s">
        <v>473</v>
      </c>
      <c r="M1033">
        <v>19320400</v>
      </c>
      <c r="N1033">
        <v>2594600</v>
      </c>
      <c r="O1033">
        <v>1432779</v>
      </c>
      <c r="P1033">
        <v>127700</v>
      </c>
      <c r="Q1033">
        <v>0</v>
      </c>
      <c r="R1033">
        <v>0</v>
      </c>
      <c r="S1033">
        <v>0</v>
      </c>
      <c r="T1033">
        <v>63021</v>
      </c>
      <c r="U1033">
        <v>0</v>
      </c>
      <c r="V1033">
        <v>80443321</v>
      </c>
      <c r="W1033">
        <v>72000</v>
      </c>
      <c r="X1033">
        <v>377000</v>
      </c>
      <c r="Y1033">
        <v>79994321</v>
      </c>
      <c r="Z1033">
        <v>3806825</v>
      </c>
      <c r="AA1033">
        <v>56904821</v>
      </c>
      <c r="AB1033" s="3" t="str">
        <f t="shared" si="32"/>
        <v>1863</v>
      </c>
      <c r="AC1033" s="4" t="str">
        <f t="shared" si="33"/>
        <v>Non-TIF</v>
      </c>
    </row>
    <row r="1034" spans="1:29" x14ac:dyDescent="0.25">
      <c r="A1034">
        <v>2024</v>
      </c>
      <c r="B1034">
        <v>49</v>
      </c>
      <c r="C1034" t="s">
        <v>31</v>
      </c>
      <c r="D1034">
        <v>2024</v>
      </c>
      <c r="E1034">
        <v>49</v>
      </c>
      <c r="F1034">
        <v>0</v>
      </c>
      <c r="G1034">
        <v>243</v>
      </c>
      <c r="H1034">
        <v>490243</v>
      </c>
      <c r="I1034" t="s">
        <v>26</v>
      </c>
      <c r="J1034" t="s">
        <v>26</v>
      </c>
      <c r="K1034" t="s">
        <v>474</v>
      </c>
      <c r="L1034" t="s">
        <v>473</v>
      </c>
      <c r="M1034">
        <v>83072600</v>
      </c>
      <c r="N1034">
        <v>6349100</v>
      </c>
      <c r="O1034">
        <v>4339900</v>
      </c>
      <c r="P1034">
        <v>2487700</v>
      </c>
      <c r="Q1034">
        <v>0</v>
      </c>
      <c r="R1034">
        <v>0</v>
      </c>
      <c r="S1034">
        <v>0</v>
      </c>
      <c r="T1034">
        <v>841392</v>
      </c>
      <c r="U1034">
        <v>0</v>
      </c>
      <c r="V1034">
        <v>234343592</v>
      </c>
      <c r="W1034">
        <v>204000</v>
      </c>
      <c r="X1034">
        <v>975000</v>
      </c>
      <c r="Y1034">
        <v>233164592</v>
      </c>
      <c r="Z1034">
        <v>18662625</v>
      </c>
      <c r="AA1034">
        <v>137252900</v>
      </c>
      <c r="AB1034" s="3" t="str">
        <f t="shared" si="32"/>
        <v>0243</v>
      </c>
      <c r="AC1034" s="4" t="str">
        <f t="shared" si="33"/>
        <v>Non-TIF</v>
      </c>
    </row>
    <row r="1035" spans="1:29" x14ac:dyDescent="0.25">
      <c r="A1035">
        <v>2024</v>
      </c>
      <c r="B1035">
        <v>49</v>
      </c>
      <c r="C1035" t="s">
        <v>31</v>
      </c>
      <c r="D1035">
        <v>2024</v>
      </c>
      <c r="E1035">
        <v>49</v>
      </c>
      <c r="F1035">
        <v>1</v>
      </c>
      <c r="G1035">
        <v>965</v>
      </c>
      <c r="H1035">
        <v>491965</v>
      </c>
      <c r="I1035" t="s">
        <v>26</v>
      </c>
      <c r="J1035" t="s">
        <v>26</v>
      </c>
      <c r="K1035" t="s">
        <v>248</v>
      </c>
      <c r="L1035" t="s">
        <v>473</v>
      </c>
      <c r="M1035">
        <v>117798300</v>
      </c>
      <c r="N1035">
        <v>7648100</v>
      </c>
      <c r="O1035">
        <v>13505603</v>
      </c>
      <c r="P1035">
        <v>2725800</v>
      </c>
      <c r="Q1035">
        <v>0</v>
      </c>
      <c r="R1035">
        <v>0</v>
      </c>
      <c r="S1035">
        <v>5167049</v>
      </c>
      <c r="T1035">
        <v>958646</v>
      </c>
      <c r="U1035">
        <v>588000</v>
      </c>
      <c r="V1035">
        <v>394299795</v>
      </c>
      <c r="W1035">
        <v>536000</v>
      </c>
      <c r="X1035">
        <v>1846000</v>
      </c>
      <c r="Y1035">
        <v>391917795</v>
      </c>
      <c r="Z1035">
        <v>19372376</v>
      </c>
      <c r="AA1035">
        <v>245908297</v>
      </c>
      <c r="AB1035" s="3" t="str">
        <f t="shared" si="32"/>
        <v>1965</v>
      </c>
      <c r="AC1035" s="4" t="str">
        <f t="shared" si="33"/>
        <v>Non-TIF</v>
      </c>
    </row>
    <row r="1036" spans="1:29" x14ac:dyDescent="0.25">
      <c r="A1036">
        <v>2024</v>
      </c>
      <c r="B1036">
        <v>49</v>
      </c>
      <c r="C1036" t="s">
        <v>31</v>
      </c>
      <c r="D1036">
        <v>2024</v>
      </c>
      <c r="E1036">
        <v>49</v>
      </c>
      <c r="F1036">
        <v>4</v>
      </c>
      <c r="G1036">
        <v>269</v>
      </c>
      <c r="H1036">
        <v>534269</v>
      </c>
      <c r="I1036" t="s">
        <v>26</v>
      </c>
      <c r="J1036" t="s">
        <v>26</v>
      </c>
      <c r="K1036" t="s">
        <v>210</v>
      </c>
      <c r="L1036" t="s">
        <v>473</v>
      </c>
      <c r="M1036">
        <v>14435200</v>
      </c>
      <c r="N1036">
        <v>827900</v>
      </c>
      <c r="O1036">
        <v>1083489</v>
      </c>
      <c r="P1036">
        <v>0</v>
      </c>
      <c r="Q1036">
        <v>0</v>
      </c>
      <c r="R1036">
        <v>0</v>
      </c>
      <c r="S1036">
        <v>0</v>
      </c>
      <c r="T1036">
        <v>84626</v>
      </c>
      <c r="U1036">
        <v>0</v>
      </c>
      <c r="V1036">
        <v>31874326</v>
      </c>
      <c r="W1036">
        <v>60000</v>
      </c>
      <c r="X1036">
        <v>136500</v>
      </c>
      <c r="Y1036">
        <v>31677826</v>
      </c>
      <c r="Z1036">
        <v>3628274</v>
      </c>
      <c r="AA1036">
        <v>15443111</v>
      </c>
      <c r="AB1036" s="3" t="str">
        <f t="shared" si="32"/>
        <v>4269</v>
      </c>
      <c r="AC1036" s="4" t="str">
        <f t="shared" si="33"/>
        <v>Non-TIF</v>
      </c>
    </row>
    <row r="1037" spans="1:29" x14ac:dyDescent="0.25">
      <c r="A1037">
        <v>2024</v>
      </c>
      <c r="B1037">
        <v>50</v>
      </c>
      <c r="C1037" t="s">
        <v>44</v>
      </c>
      <c r="D1037">
        <v>2024</v>
      </c>
      <c r="E1037">
        <v>50</v>
      </c>
      <c r="F1037">
        <v>4</v>
      </c>
      <c r="G1037">
        <v>725</v>
      </c>
      <c r="H1037">
        <v>504725</v>
      </c>
      <c r="I1037" t="s">
        <v>26</v>
      </c>
      <c r="J1037" t="s">
        <v>26</v>
      </c>
      <c r="K1037" t="s">
        <v>538</v>
      </c>
      <c r="L1037" t="s">
        <v>528</v>
      </c>
      <c r="M1037">
        <v>0</v>
      </c>
      <c r="N1037">
        <v>0</v>
      </c>
      <c r="O1037">
        <v>73133283</v>
      </c>
      <c r="P1037">
        <v>2504251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133276598</v>
      </c>
      <c r="W1037">
        <v>156000</v>
      </c>
      <c r="X1037">
        <v>396500</v>
      </c>
      <c r="Y1037">
        <v>132724098</v>
      </c>
      <c r="Z1037">
        <v>0</v>
      </c>
      <c r="AA1037">
        <v>57639064</v>
      </c>
      <c r="AB1037" s="3" t="str">
        <f t="shared" si="32"/>
        <v>4725</v>
      </c>
      <c r="AC1037" s="4" t="str">
        <f t="shared" si="33"/>
        <v>Non-TIF</v>
      </c>
    </row>
    <row r="1038" spans="1:29" x14ac:dyDescent="0.25">
      <c r="A1038">
        <v>2024</v>
      </c>
      <c r="B1038">
        <v>50</v>
      </c>
      <c r="C1038" t="s">
        <v>44</v>
      </c>
      <c r="D1038">
        <v>2024</v>
      </c>
      <c r="E1038">
        <v>50</v>
      </c>
      <c r="F1038">
        <v>2</v>
      </c>
      <c r="G1038">
        <v>709</v>
      </c>
      <c r="H1038">
        <v>792709</v>
      </c>
      <c r="I1038" t="s">
        <v>26</v>
      </c>
      <c r="J1038" t="s">
        <v>26</v>
      </c>
      <c r="K1038" t="s">
        <v>531</v>
      </c>
      <c r="L1038" t="s">
        <v>528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3" t="str">
        <f t="shared" si="32"/>
        <v>2709</v>
      </c>
      <c r="AC1038" s="4" t="str">
        <f t="shared" si="33"/>
        <v>Non-TIF</v>
      </c>
    </row>
    <row r="1039" spans="1:29" x14ac:dyDescent="0.25">
      <c r="A1039">
        <v>2024</v>
      </c>
      <c r="B1039">
        <v>50</v>
      </c>
      <c r="C1039" t="s">
        <v>44</v>
      </c>
      <c r="D1039">
        <v>2024</v>
      </c>
      <c r="E1039">
        <v>50</v>
      </c>
      <c r="F1039">
        <v>1</v>
      </c>
      <c r="G1039">
        <v>350</v>
      </c>
      <c r="H1039">
        <v>851350</v>
      </c>
      <c r="I1039" t="s">
        <v>26</v>
      </c>
      <c r="J1039" t="s">
        <v>26</v>
      </c>
      <c r="K1039" t="s">
        <v>532</v>
      </c>
      <c r="L1039" t="s">
        <v>528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s="3" t="str">
        <f t="shared" si="32"/>
        <v>1350</v>
      </c>
      <c r="AC1039" s="4" t="str">
        <f t="shared" si="33"/>
        <v>Non-TIF</v>
      </c>
    </row>
    <row r="1040" spans="1:29" x14ac:dyDescent="0.25">
      <c r="A1040">
        <v>2024</v>
      </c>
      <c r="B1040">
        <v>50</v>
      </c>
      <c r="C1040" t="s">
        <v>23</v>
      </c>
      <c r="D1040">
        <v>2024</v>
      </c>
      <c r="E1040">
        <v>50</v>
      </c>
      <c r="F1040">
        <v>1</v>
      </c>
      <c r="G1040">
        <v>332</v>
      </c>
      <c r="H1040" t="s">
        <v>539</v>
      </c>
      <c r="I1040" t="s">
        <v>25</v>
      </c>
      <c r="J1040" t="s">
        <v>26</v>
      </c>
      <c r="K1040" t="s">
        <v>540</v>
      </c>
      <c r="L1040" t="s">
        <v>528</v>
      </c>
      <c r="M1040">
        <v>0</v>
      </c>
      <c r="N1040">
        <v>0</v>
      </c>
      <c r="O1040">
        <v>140501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513710</v>
      </c>
      <c r="W1040">
        <v>0</v>
      </c>
      <c r="X1040">
        <v>0</v>
      </c>
      <c r="Y1040">
        <v>513710</v>
      </c>
      <c r="Z1040">
        <v>0</v>
      </c>
      <c r="AA1040">
        <v>373209</v>
      </c>
      <c r="AB1040" s="3" t="str">
        <f t="shared" si="32"/>
        <v>1332</v>
      </c>
      <c r="AC1040" s="4" t="str">
        <f t="shared" si="33"/>
        <v>TIF</v>
      </c>
    </row>
    <row r="1041" spans="1:29" x14ac:dyDescent="0.25">
      <c r="A1041">
        <v>2024</v>
      </c>
      <c r="B1041">
        <v>50</v>
      </c>
      <c r="C1041" t="s">
        <v>23</v>
      </c>
      <c r="D1041">
        <v>2024</v>
      </c>
      <c r="E1041">
        <v>50</v>
      </c>
      <c r="F1041">
        <v>3</v>
      </c>
      <c r="G1041">
        <v>906</v>
      </c>
      <c r="H1041" t="s">
        <v>564</v>
      </c>
      <c r="I1041" t="s">
        <v>25</v>
      </c>
      <c r="J1041" t="s">
        <v>26</v>
      </c>
      <c r="K1041" t="s">
        <v>565</v>
      </c>
      <c r="L1041" t="s">
        <v>528</v>
      </c>
      <c r="M1041">
        <v>0</v>
      </c>
      <c r="N1041">
        <v>0</v>
      </c>
      <c r="O1041">
        <v>1127517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4596018</v>
      </c>
      <c r="W1041">
        <v>0</v>
      </c>
      <c r="X1041">
        <v>0</v>
      </c>
      <c r="Y1041">
        <v>4596018</v>
      </c>
      <c r="Z1041">
        <v>0</v>
      </c>
      <c r="AA1041">
        <v>3468501</v>
      </c>
      <c r="AB1041" s="3" t="str">
        <f t="shared" si="32"/>
        <v>3906</v>
      </c>
      <c r="AC1041" s="4" t="str">
        <f t="shared" si="33"/>
        <v>TIF</v>
      </c>
    </row>
    <row r="1042" spans="1:29" x14ac:dyDescent="0.25">
      <c r="A1042">
        <v>2024</v>
      </c>
      <c r="B1042">
        <v>50</v>
      </c>
      <c r="C1042" t="s">
        <v>23</v>
      </c>
      <c r="D1042">
        <v>2024</v>
      </c>
      <c r="E1042">
        <v>50</v>
      </c>
      <c r="F1042">
        <v>2</v>
      </c>
      <c r="G1042">
        <v>709</v>
      </c>
      <c r="H1042" t="s">
        <v>568</v>
      </c>
      <c r="I1042" t="s">
        <v>25</v>
      </c>
      <c r="J1042" t="s">
        <v>26</v>
      </c>
      <c r="K1042" t="s">
        <v>569</v>
      </c>
      <c r="L1042" t="s">
        <v>528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s="3" t="str">
        <f t="shared" si="32"/>
        <v>2709</v>
      </c>
      <c r="AC1042" s="4" t="str">
        <f t="shared" si="33"/>
        <v>TIF</v>
      </c>
    </row>
    <row r="1043" spans="1:29" x14ac:dyDescent="0.25">
      <c r="A1043">
        <v>2024</v>
      </c>
      <c r="B1043">
        <v>50</v>
      </c>
      <c r="C1043" t="s">
        <v>23</v>
      </c>
      <c r="D1043">
        <v>2024</v>
      </c>
      <c r="E1043">
        <v>50</v>
      </c>
      <c r="F1043">
        <v>1</v>
      </c>
      <c r="G1043">
        <v>350</v>
      </c>
      <c r="H1043" t="s">
        <v>623</v>
      </c>
      <c r="I1043" t="s">
        <v>25</v>
      </c>
      <c r="J1043" t="s">
        <v>26</v>
      </c>
      <c r="K1043" t="s">
        <v>624</v>
      </c>
      <c r="L1043" t="s">
        <v>528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s="3" t="str">
        <f t="shared" si="32"/>
        <v>1350</v>
      </c>
      <c r="AC1043" s="4" t="str">
        <f t="shared" si="33"/>
        <v>TIF</v>
      </c>
    </row>
    <row r="1044" spans="1:29" x14ac:dyDescent="0.25">
      <c r="A1044">
        <v>2024</v>
      </c>
      <c r="B1044">
        <v>50</v>
      </c>
      <c r="C1044" t="s">
        <v>31</v>
      </c>
      <c r="D1044">
        <v>2024</v>
      </c>
      <c r="E1044">
        <v>50</v>
      </c>
      <c r="F1044">
        <v>1</v>
      </c>
      <c r="G1044">
        <v>332</v>
      </c>
      <c r="H1044">
        <v>501332</v>
      </c>
      <c r="I1044" t="s">
        <v>26</v>
      </c>
      <c r="J1044" t="s">
        <v>26</v>
      </c>
      <c r="K1044" t="s">
        <v>541</v>
      </c>
      <c r="L1044" t="s">
        <v>528</v>
      </c>
      <c r="M1044">
        <v>111881500</v>
      </c>
      <c r="N1044">
        <v>4102420</v>
      </c>
      <c r="O1044">
        <v>31277090</v>
      </c>
      <c r="P1044">
        <v>1186620</v>
      </c>
      <c r="Q1044">
        <v>0</v>
      </c>
      <c r="R1044">
        <v>0</v>
      </c>
      <c r="S1044">
        <v>2838425</v>
      </c>
      <c r="T1044">
        <v>35140403</v>
      </c>
      <c r="U1044">
        <v>0</v>
      </c>
      <c r="V1044">
        <v>507306658</v>
      </c>
      <c r="W1044">
        <v>560000</v>
      </c>
      <c r="X1044">
        <v>1599000</v>
      </c>
      <c r="Y1044">
        <v>505147658</v>
      </c>
      <c r="Z1044">
        <v>22386425</v>
      </c>
      <c r="AA1044">
        <v>320880200</v>
      </c>
      <c r="AB1044" s="3" t="str">
        <f t="shared" si="32"/>
        <v>1332</v>
      </c>
      <c r="AC1044" s="4" t="str">
        <f t="shared" si="33"/>
        <v>Non-TIF</v>
      </c>
    </row>
    <row r="1045" spans="1:29" x14ac:dyDescent="0.25">
      <c r="A1045">
        <v>2024</v>
      </c>
      <c r="B1045">
        <v>50</v>
      </c>
      <c r="C1045" t="s">
        <v>31</v>
      </c>
      <c r="D1045">
        <v>2024</v>
      </c>
      <c r="E1045">
        <v>50</v>
      </c>
      <c r="F1045">
        <v>3</v>
      </c>
      <c r="G1045">
        <v>906</v>
      </c>
      <c r="H1045">
        <v>503906</v>
      </c>
      <c r="I1045" t="s">
        <v>26</v>
      </c>
      <c r="J1045" t="s">
        <v>26</v>
      </c>
      <c r="K1045" t="s">
        <v>537</v>
      </c>
      <c r="L1045" t="s">
        <v>528</v>
      </c>
      <c r="M1045">
        <v>127750360</v>
      </c>
      <c r="N1045">
        <v>8408380</v>
      </c>
      <c r="O1045">
        <v>12531290</v>
      </c>
      <c r="P1045">
        <v>1087830</v>
      </c>
      <c r="Q1045">
        <v>0</v>
      </c>
      <c r="R1045">
        <v>0</v>
      </c>
      <c r="S1045">
        <v>0</v>
      </c>
      <c r="T1045">
        <v>19977775</v>
      </c>
      <c r="U1045">
        <v>0</v>
      </c>
      <c r="V1045">
        <v>312168795</v>
      </c>
      <c r="W1045">
        <v>228000</v>
      </c>
      <c r="X1045">
        <v>864500</v>
      </c>
      <c r="Y1045">
        <v>311076295</v>
      </c>
      <c r="Z1045">
        <v>15772367</v>
      </c>
      <c r="AA1045">
        <v>142413160</v>
      </c>
      <c r="AB1045" s="3" t="str">
        <f t="shared" si="32"/>
        <v>3906</v>
      </c>
      <c r="AC1045" s="4" t="str">
        <f t="shared" si="33"/>
        <v>Non-TIF</v>
      </c>
    </row>
    <row r="1046" spans="1:29" x14ac:dyDescent="0.25">
      <c r="A1046">
        <v>2024</v>
      </c>
      <c r="B1046">
        <v>75</v>
      </c>
      <c r="C1046" t="s">
        <v>31</v>
      </c>
      <c r="D1046">
        <v>2024</v>
      </c>
      <c r="E1046">
        <v>75</v>
      </c>
      <c r="F1046">
        <v>3</v>
      </c>
      <c r="G1046">
        <v>600</v>
      </c>
      <c r="H1046">
        <v>753600</v>
      </c>
      <c r="I1046" t="s">
        <v>26</v>
      </c>
      <c r="J1046" t="s">
        <v>26</v>
      </c>
      <c r="K1046" t="s">
        <v>741</v>
      </c>
      <c r="L1046" t="s">
        <v>740</v>
      </c>
      <c r="M1046">
        <v>326836440</v>
      </c>
      <c r="N1046">
        <v>37115670</v>
      </c>
      <c r="O1046">
        <v>78006744</v>
      </c>
      <c r="P1046">
        <v>14868462</v>
      </c>
      <c r="Q1046">
        <v>0</v>
      </c>
      <c r="R1046">
        <v>0</v>
      </c>
      <c r="S1046">
        <v>35524070</v>
      </c>
      <c r="T1046">
        <v>3076411</v>
      </c>
      <c r="U1046">
        <v>0</v>
      </c>
      <c r="V1046">
        <v>1656317521</v>
      </c>
      <c r="W1046">
        <v>1780000</v>
      </c>
      <c r="X1046">
        <v>6500000</v>
      </c>
      <c r="Y1046">
        <v>1648037521</v>
      </c>
      <c r="Z1046">
        <v>68251972</v>
      </c>
      <c r="AA1046">
        <v>1160889724</v>
      </c>
      <c r="AB1046" s="3" t="str">
        <f t="shared" si="32"/>
        <v>3600</v>
      </c>
      <c r="AC1046" s="4" t="str">
        <f t="shared" si="33"/>
        <v>Non-TIF</v>
      </c>
    </row>
    <row r="1047" spans="1:29" x14ac:dyDescent="0.25">
      <c r="A1047">
        <v>2024</v>
      </c>
      <c r="B1047">
        <v>76</v>
      </c>
      <c r="C1047" t="s">
        <v>44</v>
      </c>
      <c r="D1047">
        <v>2024</v>
      </c>
      <c r="E1047">
        <v>76</v>
      </c>
      <c r="F1047">
        <v>4</v>
      </c>
      <c r="G1047">
        <v>644</v>
      </c>
      <c r="H1047">
        <v>114644</v>
      </c>
      <c r="I1047" t="s">
        <v>26</v>
      </c>
      <c r="J1047" t="s">
        <v>26</v>
      </c>
      <c r="K1047" t="s">
        <v>223</v>
      </c>
      <c r="L1047" t="s">
        <v>742</v>
      </c>
      <c r="M1047">
        <v>382328</v>
      </c>
      <c r="N1047">
        <v>0</v>
      </c>
      <c r="O1047">
        <v>4023341</v>
      </c>
      <c r="P1047">
        <v>935764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7881242</v>
      </c>
      <c r="W1047">
        <v>16000</v>
      </c>
      <c r="X1047">
        <v>19500</v>
      </c>
      <c r="Y1047">
        <v>7845742</v>
      </c>
      <c r="Z1047">
        <v>0</v>
      </c>
      <c r="AA1047">
        <v>2539809</v>
      </c>
      <c r="AB1047" s="3" t="str">
        <f t="shared" si="32"/>
        <v>4644</v>
      </c>
      <c r="AC1047" s="4" t="str">
        <f t="shared" si="33"/>
        <v>Non-TIF</v>
      </c>
    </row>
    <row r="1048" spans="1:29" x14ac:dyDescent="0.25">
      <c r="A1048">
        <v>2024</v>
      </c>
      <c r="B1048">
        <v>76</v>
      </c>
      <c r="C1048" t="s">
        <v>23</v>
      </c>
      <c r="D1048">
        <v>2024</v>
      </c>
      <c r="E1048">
        <v>76</v>
      </c>
      <c r="F1048">
        <v>3</v>
      </c>
      <c r="G1048">
        <v>537</v>
      </c>
      <c r="H1048" t="s">
        <v>775</v>
      </c>
      <c r="I1048" t="s">
        <v>25</v>
      </c>
      <c r="J1048" t="s">
        <v>26</v>
      </c>
      <c r="K1048" t="s">
        <v>776</v>
      </c>
      <c r="L1048" t="s">
        <v>742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3" t="str">
        <f t="shared" si="32"/>
        <v>3537</v>
      </c>
      <c r="AC1048" s="4" t="str">
        <f t="shared" si="33"/>
        <v>TIF</v>
      </c>
    </row>
    <row r="1049" spans="1:29" x14ac:dyDescent="0.25">
      <c r="A1049">
        <v>2024</v>
      </c>
      <c r="B1049">
        <v>76</v>
      </c>
      <c r="C1049" t="s">
        <v>31</v>
      </c>
      <c r="D1049">
        <v>2024</v>
      </c>
      <c r="E1049">
        <v>76</v>
      </c>
      <c r="F1049">
        <v>4</v>
      </c>
      <c r="G1049" t="s">
        <v>1807</v>
      </c>
      <c r="H1049">
        <v>134023</v>
      </c>
      <c r="I1049" t="s">
        <v>26</v>
      </c>
      <c r="J1049" t="s">
        <v>26</v>
      </c>
      <c r="K1049" t="s">
        <v>283</v>
      </c>
      <c r="L1049" t="s">
        <v>742</v>
      </c>
      <c r="M1049">
        <v>34882864</v>
      </c>
      <c r="N1049">
        <v>803736</v>
      </c>
      <c r="O1049">
        <v>0</v>
      </c>
      <c r="P1049">
        <v>5081925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48335228</v>
      </c>
      <c r="W1049">
        <v>20000</v>
      </c>
      <c r="X1049">
        <v>58500</v>
      </c>
      <c r="Y1049">
        <v>48256728</v>
      </c>
      <c r="Z1049">
        <v>9096273</v>
      </c>
      <c r="AA1049">
        <v>7566703</v>
      </c>
      <c r="AB1049" s="3" t="str">
        <f t="shared" si="32"/>
        <v>4023</v>
      </c>
      <c r="AC1049" s="4" t="str">
        <f t="shared" si="33"/>
        <v>Non-TIF</v>
      </c>
    </row>
    <row r="1050" spans="1:29" x14ac:dyDescent="0.25">
      <c r="A1050">
        <v>2024</v>
      </c>
      <c r="B1050">
        <v>76</v>
      </c>
      <c r="C1050" t="s">
        <v>31</v>
      </c>
      <c r="D1050">
        <v>2024</v>
      </c>
      <c r="E1050">
        <v>76</v>
      </c>
      <c r="F1050">
        <v>2</v>
      </c>
      <c r="G1050">
        <v>493</v>
      </c>
      <c r="H1050">
        <v>462493</v>
      </c>
      <c r="I1050" t="s">
        <v>26</v>
      </c>
      <c r="J1050" t="s">
        <v>26</v>
      </c>
      <c r="K1050" t="s">
        <v>467</v>
      </c>
      <c r="L1050" t="s">
        <v>742</v>
      </c>
      <c r="M1050">
        <v>27704659</v>
      </c>
      <c r="N1050">
        <v>607719</v>
      </c>
      <c r="O1050">
        <v>4062638</v>
      </c>
      <c r="P1050">
        <v>2958882</v>
      </c>
      <c r="Q1050">
        <v>0</v>
      </c>
      <c r="R1050">
        <v>0</v>
      </c>
      <c r="S1050">
        <v>3897095</v>
      </c>
      <c r="T1050">
        <v>101205</v>
      </c>
      <c r="U1050">
        <v>0</v>
      </c>
      <c r="V1050">
        <v>49292022</v>
      </c>
      <c r="W1050">
        <v>61394</v>
      </c>
      <c r="X1050">
        <v>123500</v>
      </c>
      <c r="Y1050">
        <v>49107128</v>
      </c>
      <c r="Z1050">
        <v>4170729</v>
      </c>
      <c r="AA1050">
        <v>9959824</v>
      </c>
      <c r="AB1050" s="3" t="str">
        <f t="shared" si="32"/>
        <v>2493</v>
      </c>
      <c r="AC1050" s="4" t="str">
        <f t="shared" si="33"/>
        <v>Non-TIF</v>
      </c>
    </row>
    <row r="1051" spans="1:29" x14ac:dyDescent="0.25">
      <c r="A1051">
        <v>2024</v>
      </c>
      <c r="B1051">
        <v>76</v>
      </c>
      <c r="C1051" t="s">
        <v>31</v>
      </c>
      <c r="D1051">
        <v>2024</v>
      </c>
      <c r="E1051">
        <v>76</v>
      </c>
      <c r="F1051">
        <v>3</v>
      </c>
      <c r="G1051">
        <v>537</v>
      </c>
      <c r="H1051">
        <v>763537</v>
      </c>
      <c r="I1051" t="s">
        <v>26</v>
      </c>
      <c r="J1051" t="s">
        <v>26</v>
      </c>
      <c r="K1051" t="s">
        <v>277</v>
      </c>
      <c r="L1051" t="s">
        <v>742</v>
      </c>
      <c r="M1051">
        <v>90564509</v>
      </c>
      <c r="N1051">
        <v>3508253</v>
      </c>
      <c r="O1051">
        <v>2099035</v>
      </c>
      <c r="P1051">
        <v>42580</v>
      </c>
      <c r="Q1051">
        <v>0</v>
      </c>
      <c r="R1051">
        <v>0</v>
      </c>
      <c r="S1051">
        <v>14947949</v>
      </c>
      <c r="T1051">
        <v>441467</v>
      </c>
      <c r="U1051">
        <v>0</v>
      </c>
      <c r="V1051">
        <v>170837600</v>
      </c>
      <c r="W1051">
        <v>267264</v>
      </c>
      <c r="X1051">
        <v>773500</v>
      </c>
      <c r="Y1051">
        <v>169796836</v>
      </c>
      <c r="Z1051">
        <v>6617003</v>
      </c>
      <c r="AA1051">
        <v>59233807</v>
      </c>
      <c r="AB1051" s="3" t="str">
        <f t="shared" si="32"/>
        <v>3537</v>
      </c>
      <c r="AC1051" s="4" t="str">
        <f t="shared" si="33"/>
        <v>Non-TIF</v>
      </c>
    </row>
    <row r="1052" spans="1:29" x14ac:dyDescent="0.25">
      <c r="A1052">
        <v>2024</v>
      </c>
      <c r="B1052">
        <v>77</v>
      </c>
      <c r="C1052" t="s">
        <v>44</v>
      </c>
      <c r="D1052">
        <v>2024</v>
      </c>
      <c r="E1052">
        <v>77</v>
      </c>
      <c r="F1052">
        <v>0</v>
      </c>
      <c r="G1052">
        <v>261</v>
      </c>
      <c r="H1052">
        <v>770261</v>
      </c>
      <c r="I1052" t="s">
        <v>26</v>
      </c>
      <c r="J1052" t="s">
        <v>26</v>
      </c>
      <c r="K1052" t="s">
        <v>778</v>
      </c>
      <c r="L1052" t="s">
        <v>777</v>
      </c>
      <c r="M1052">
        <v>881260</v>
      </c>
      <c r="N1052">
        <v>21300</v>
      </c>
      <c r="O1052">
        <v>1094453534</v>
      </c>
      <c r="P1052">
        <v>161963217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2282271298</v>
      </c>
      <c r="W1052">
        <v>620000</v>
      </c>
      <c r="X1052">
        <v>3250000</v>
      </c>
      <c r="Y1052">
        <v>2278401298</v>
      </c>
      <c r="Z1052">
        <v>0</v>
      </c>
      <c r="AA1052">
        <v>1024951987</v>
      </c>
      <c r="AB1052" s="3" t="str">
        <f t="shared" si="32"/>
        <v>0261</v>
      </c>
      <c r="AC1052" s="4" t="str">
        <f t="shared" si="33"/>
        <v>Non-TIF</v>
      </c>
    </row>
    <row r="1053" spans="1:29" x14ac:dyDescent="0.25">
      <c r="A1053">
        <v>2024</v>
      </c>
      <c r="B1053">
        <v>77</v>
      </c>
      <c r="C1053" t="s">
        <v>44</v>
      </c>
      <c r="D1053">
        <v>2024</v>
      </c>
      <c r="E1053">
        <v>77</v>
      </c>
      <c r="F1053">
        <v>4</v>
      </c>
      <c r="G1053">
        <v>779</v>
      </c>
      <c r="H1053">
        <v>774779</v>
      </c>
      <c r="I1053" t="s">
        <v>26</v>
      </c>
      <c r="J1053" t="s">
        <v>26</v>
      </c>
      <c r="K1053" t="s">
        <v>196</v>
      </c>
      <c r="L1053" t="s">
        <v>777</v>
      </c>
      <c r="M1053">
        <v>344550</v>
      </c>
      <c r="N1053">
        <v>0</v>
      </c>
      <c r="O1053">
        <v>33276922</v>
      </c>
      <c r="P1053">
        <v>1388522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370825738</v>
      </c>
      <c r="W1053">
        <v>256000</v>
      </c>
      <c r="X1053">
        <v>669500</v>
      </c>
      <c r="Y1053">
        <v>369900238</v>
      </c>
      <c r="Z1053">
        <v>0</v>
      </c>
      <c r="AA1053">
        <v>335815744</v>
      </c>
      <c r="AB1053" s="3" t="str">
        <f t="shared" si="32"/>
        <v>4779</v>
      </c>
      <c r="AC1053" s="4" t="str">
        <f t="shared" si="33"/>
        <v>Non-TIF</v>
      </c>
    </row>
    <row r="1054" spans="1:29" x14ac:dyDescent="0.25">
      <c r="A1054">
        <v>2024</v>
      </c>
      <c r="B1054">
        <v>77</v>
      </c>
      <c r="C1054" t="s">
        <v>31</v>
      </c>
      <c r="D1054">
        <v>2024</v>
      </c>
      <c r="E1054">
        <v>77</v>
      </c>
      <c r="F1054">
        <v>0</v>
      </c>
      <c r="G1054">
        <v>472</v>
      </c>
      <c r="H1054">
        <v>850472</v>
      </c>
      <c r="I1054" t="s">
        <v>26</v>
      </c>
      <c r="J1054" t="s">
        <v>26</v>
      </c>
      <c r="K1054" t="s">
        <v>203</v>
      </c>
      <c r="L1054" t="s">
        <v>777</v>
      </c>
      <c r="M1054">
        <v>2087380</v>
      </c>
      <c r="N1054">
        <v>187200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5022280</v>
      </c>
      <c r="W1054">
        <v>4000</v>
      </c>
      <c r="X1054">
        <v>13000</v>
      </c>
      <c r="Y1054">
        <v>5005280</v>
      </c>
      <c r="Z1054">
        <v>520983</v>
      </c>
      <c r="AA1054">
        <v>2747700</v>
      </c>
      <c r="AB1054" s="3" t="str">
        <f t="shared" si="32"/>
        <v>0472</v>
      </c>
      <c r="AC1054" s="4" t="str">
        <f t="shared" si="33"/>
        <v>Non-TIF</v>
      </c>
    </row>
    <row r="1055" spans="1:29" x14ac:dyDescent="0.25">
      <c r="A1055">
        <v>2024</v>
      </c>
      <c r="B1055">
        <v>78</v>
      </c>
      <c r="C1055" t="s">
        <v>23</v>
      </c>
      <c r="D1055">
        <v>2024</v>
      </c>
      <c r="E1055">
        <v>78</v>
      </c>
      <c r="F1055">
        <v>6</v>
      </c>
      <c r="G1055">
        <v>453</v>
      </c>
      <c r="H1055" t="s">
        <v>1717</v>
      </c>
      <c r="I1055" t="s">
        <v>25</v>
      </c>
      <c r="J1055" t="s">
        <v>26</v>
      </c>
      <c r="K1055" t="s">
        <v>1718</v>
      </c>
      <c r="L1055" t="s">
        <v>780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12368600</v>
      </c>
      <c r="W1055">
        <v>16000</v>
      </c>
      <c r="X1055">
        <v>6500</v>
      </c>
      <c r="Y1055">
        <v>12346100</v>
      </c>
      <c r="Z1055">
        <v>0</v>
      </c>
      <c r="AA1055">
        <v>12368600</v>
      </c>
      <c r="AB1055" s="3" t="str">
        <f t="shared" si="32"/>
        <v>6453</v>
      </c>
      <c r="AC1055" s="4" t="str">
        <f t="shared" si="33"/>
        <v>TIF</v>
      </c>
    </row>
    <row r="1056" spans="1:29" x14ac:dyDescent="0.25">
      <c r="A1056">
        <v>2024</v>
      </c>
      <c r="B1056">
        <v>78</v>
      </c>
      <c r="C1056" t="s">
        <v>23</v>
      </c>
      <c r="D1056">
        <v>2024</v>
      </c>
      <c r="E1056">
        <v>78</v>
      </c>
      <c r="F1056">
        <v>6</v>
      </c>
      <c r="G1056">
        <v>460</v>
      </c>
      <c r="H1056" t="s">
        <v>782</v>
      </c>
      <c r="I1056" t="s">
        <v>25</v>
      </c>
      <c r="J1056" t="s">
        <v>26</v>
      </c>
      <c r="K1056" t="s">
        <v>783</v>
      </c>
      <c r="L1056" t="s">
        <v>780</v>
      </c>
      <c r="M1056">
        <v>0</v>
      </c>
      <c r="N1056">
        <v>0</v>
      </c>
      <c r="O1056">
        <v>1808428</v>
      </c>
      <c r="P1056">
        <v>491747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27902684</v>
      </c>
      <c r="W1056">
        <v>0</v>
      </c>
      <c r="X1056">
        <v>19500</v>
      </c>
      <c r="Y1056">
        <v>27883184</v>
      </c>
      <c r="Z1056">
        <v>0</v>
      </c>
      <c r="AA1056">
        <v>25602509</v>
      </c>
      <c r="AB1056" s="3" t="str">
        <f t="shared" si="32"/>
        <v>6460</v>
      </c>
      <c r="AC1056" s="4" t="str">
        <f t="shared" si="33"/>
        <v>TIF</v>
      </c>
    </row>
    <row r="1057" spans="1:29" x14ac:dyDescent="0.25">
      <c r="A1057">
        <v>2024</v>
      </c>
      <c r="B1057">
        <v>78</v>
      </c>
      <c r="C1057" t="s">
        <v>31</v>
      </c>
      <c r="D1057">
        <v>2024</v>
      </c>
      <c r="E1057">
        <v>78</v>
      </c>
      <c r="F1057">
        <v>4</v>
      </c>
      <c r="G1057">
        <v>356</v>
      </c>
      <c r="H1057">
        <v>434356</v>
      </c>
      <c r="I1057" t="s">
        <v>26</v>
      </c>
      <c r="J1057" t="s">
        <v>26</v>
      </c>
      <c r="K1057" t="s">
        <v>454</v>
      </c>
      <c r="L1057" t="s">
        <v>780</v>
      </c>
      <c r="M1057">
        <v>37822500</v>
      </c>
      <c r="N1057">
        <v>1179700</v>
      </c>
      <c r="O1057">
        <v>1152048</v>
      </c>
      <c r="P1057">
        <v>0</v>
      </c>
      <c r="Q1057">
        <v>0</v>
      </c>
      <c r="R1057">
        <v>0</v>
      </c>
      <c r="S1057">
        <v>9326776</v>
      </c>
      <c r="T1057">
        <v>66221</v>
      </c>
      <c r="U1057">
        <v>0</v>
      </c>
      <c r="V1057">
        <v>129138897</v>
      </c>
      <c r="W1057">
        <v>140000</v>
      </c>
      <c r="X1057">
        <v>422500</v>
      </c>
      <c r="Y1057">
        <v>128576397</v>
      </c>
      <c r="Z1057">
        <v>14178364</v>
      </c>
      <c r="AA1057">
        <v>79591652</v>
      </c>
      <c r="AB1057" s="3" t="str">
        <f t="shared" si="32"/>
        <v>4356</v>
      </c>
      <c r="AC1057" s="4" t="str">
        <f t="shared" si="33"/>
        <v>Non-TIF</v>
      </c>
    </row>
    <row r="1058" spans="1:29" x14ac:dyDescent="0.25">
      <c r="A1058">
        <v>2024</v>
      </c>
      <c r="B1058">
        <v>78</v>
      </c>
      <c r="C1058" t="s">
        <v>31</v>
      </c>
      <c r="D1058">
        <v>2024</v>
      </c>
      <c r="E1058">
        <v>78</v>
      </c>
      <c r="F1058">
        <v>6</v>
      </c>
      <c r="G1058">
        <v>453</v>
      </c>
      <c r="H1058">
        <v>786453</v>
      </c>
      <c r="I1058" t="s">
        <v>26</v>
      </c>
      <c r="J1058" t="s">
        <v>26</v>
      </c>
      <c r="K1058" t="s">
        <v>723</v>
      </c>
      <c r="L1058" t="s">
        <v>780</v>
      </c>
      <c r="M1058">
        <v>100319700</v>
      </c>
      <c r="N1058">
        <v>4889600</v>
      </c>
      <c r="O1058">
        <v>11803405</v>
      </c>
      <c r="P1058">
        <v>538600</v>
      </c>
      <c r="Q1058">
        <v>0</v>
      </c>
      <c r="R1058">
        <v>0</v>
      </c>
      <c r="S1058">
        <v>0</v>
      </c>
      <c r="T1058">
        <v>4991349</v>
      </c>
      <c r="U1058">
        <v>0</v>
      </c>
      <c r="V1058">
        <v>532690849</v>
      </c>
      <c r="W1058">
        <v>516000</v>
      </c>
      <c r="X1058">
        <v>1618500</v>
      </c>
      <c r="Y1058">
        <v>530556349</v>
      </c>
      <c r="Z1058">
        <v>26489822</v>
      </c>
      <c r="AA1058">
        <v>410148195</v>
      </c>
      <c r="AB1058" s="3" t="str">
        <f t="shared" si="32"/>
        <v>6453</v>
      </c>
      <c r="AC1058" s="4" t="str">
        <f t="shared" si="33"/>
        <v>Non-TIF</v>
      </c>
    </row>
    <row r="1059" spans="1:29" x14ac:dyDescent="0.25">
      <c r="A1059">
        <v>2024</v>
      </c>
      <c r="B1059">
        <v>78</v>
      </c>
      <c r="C1059" t="s">
        <v>31</v>
      </c>
      <c r="D1059">
        <v>2024</v>
      </c>
      <c r="E1059">
        <v>78</v>
      </c>
      <c r="F1059">
        <v>6</v>
      </c>
      <c r="G1059">
        <v>460</v>
      </c>
      <c r="H1059">
        <v>786460</v>
      </c>
      <c r="I1059" t="s">
        <v>26</v>
      </c>
      <c r="J1059" t="s">
        <v>26</v>
      </c>
      <c r="K1059" t="s">
        <v>456</v>
      </c>
      <c r="L1059" t="s">
        <v>780</v>
      </c>
      <c r="M1059">
        <v>93904100</v>
      </c>
      <c r="N1059">
        <v>4336800</v>
      </c>
      <c r="O1059">
        <v>7935100</v>
      </c>
      <c r="P1059">
        <v>0</v>
      </c>
      <c r="Q1059">
        <v>0</v>
      </c>
      <c r="R1059">
        <v>0</v>
      </c>
      <c r="S1059">
        <v>7797469</v>
      </c>
      <c r="T1059">
        <v>1153689</v>
      </c>
      <c r="U1059">
        <v>0</v>
      </c>
      <c r="V1059">
        <v>270411318</v>
      </c>
      <c r="W1059">
        <v>208000</v>
      </c>
      <c r="X1059">
        <v>786500</v>
      </c>
      <c r="Y1059">
        <v>269416818</v>
      </c>
      <c r="Z1059">
        <v>9257801</v>
      </c>
      <c r="AA1059">
        <v>155284160</v>
      </c>
      <c r="AB1059" s="3" t="str">
        <f t="shared" si="32"/>
        <v>6460</v>
      </c>
      <c r="AC1059" s="4" t="str">
        <f t="shared" si="33"/>
        <v>Non-TIF</v>
      </c>
    </row>
    <row r="1060" spans="1:29" x14ac:dyDescent="0.25">
      <c r="A1060">
        <v>2024</v>
      </c>
      <c r="B1060">
        <v>79</v>
      </c>
      <c r="C1060" t="s">
        <v>44</v>
      </c>
      <c r="D1060">
        <v>2024</v>
      </c>
      <c r="E1060">
        <v>79</v>
      </c>
      <c r="F1060">
        <v>4</v>
      </c>
      <c r="G1060">
        <v>437</v>
      </c>
      <c r="H1060">
        <v>794437</v>
      </c>
      <c r="I1060" t="s">
        <v>26</v>
      </c>
      <c r="J1060" t="s">
        <v>26</v>
      </c>
      <c r="K1060" t="s">
        <v>912</v>
      </c>
      <c r="L1060" t="s">
        <v>786</v>
      </c>
      <c r="M1060">
        <v>0</v>
      </c>
      <c r="N1060">
        <v>0</v>
      </c>
      <c r="O1060">
        <v>0</v>
      </c>
      <c r="P1060">
        <v>85150823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85150823</v>
      </c>
      <c r="W1060">
        <v>0</v>
      </c>
      <c r="X1060">
        <v>0</v>
      </c>
      <c r="Y1060">
        <v>85150823</v>
      </c>
      <c r="Z1060">
        <v>0</v>
      </c>
      <c r="AA1060">
        <v>0</v>
      </c>
      <c r="AB1060" s="3" t="str">
        <f t="shared" si="32"/>
        <v>4437</v>
      </c>
      <c r="AC1060" s="4" t="str">
        <f t="shared" si="33"/>
        <v>Non-TIF</v>
      </c>
    </row>
    <row r="1061" spans="1:29" x14ac:dyDescent="0.25">
      <c r="A1061">
        <v>2024</v>
      </c>
      <c r="B1061">
        <v>79</v>
      </c>
      <c r="C1061" t="s">
        <v>23</v>
      </c>
      <c r="D1061">
        <v>2024</v>
      </c>
      <c r="E1061">
        <v>79</v>
      </c>
      <c r="F1061">
        <v>6</v>
      </c>
      <c r="G1061">
        <v>462</v>
      </c>
      <c r="H1061" t="s">
        <v>1709</v>
      </c>
      <c r="I1061" t="s">
        <v>25</v>
      </c>
      <c r="J1061" t="s">
        <v>26</v>
      </c>
      <c r="K1061" t="s">
        <v>1710</v>
      </c>
      <c r="L1061" t="s">
        <v>786</v>
      </c>
      <c r="M1061">
        <v>0</v>
      </c>
      <c r="N1061">
        <v>0</v>
      </c>
      <c r="O1061">
        <v>0</v>
      </c>
      <c r="P1061">
        <v>4315914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4315914</v>
      </c>
      <c r="W1061">
        <v>0</v>
      </c>
      <c r="X1061">
        <v>0</v>
      </c>
      <c r="Y1061">
        <v>4315914</v>
      </c>
      <c r="Z1061">
        <v>0</v>
      </c>
      <c r="AA1061">
        <v>0</v>
      </c>
      <c r="AB1061" s="3" t="str">
        <f t="shared" si="32"/>
        <v>6462</v>
      </c>
      <c r="AC1061" s="4" t="str">
        <f t="shared" si="33"/>
        <v>TIF</v>
      </c>
    </row>
    <row r="1062" spans="1:29" x14ac:dyDescent="0.25">
      <c r="A1062">
        <v>2024</v>
      </c>
      <c r="B1062">
        <v>79</v>
      </c>
      <c r="C1062" t="s">
        <v>23</v>
      </c>
      <c r="D1062">
        <v>2024</v>
      </c>
      <c r="E1062">
        <v>79</v>
      </c>
      <c r="F1062">
        <v>2</v>
      </c>
      <c r="G1062">
        <v>709</v>
      </c>
      <c r="H1062" t="s">
        <v>568</v>
      </c>
      <c r="I1062" t="s">
        <v>25</v>
      </c>
      <c r="J1062" t="s">
        <v>26</v>
      </c>
      <c r="K1062" t="s">
        <v>569</v>
      </c>
      <c r="L1062" t="s">
        <v>786</v>
      </c>
      <c r="M1062">
        <v>0</v>
      </c>
      <c r="N1062">
        <v>0</v>
      </c>
      <c r="O1062">
        <v>57697380</v>
      </c>
      <c r="P1062">
        <v>16424247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159687114</v>
      </c>
      <c r="W1062">
        <v>0</v>
      </c>
      <c r="X1062">
        <v>0</v>
      </c>
      <c r="Y1062">
        <v>159687114</v>
      </c>
      <c r="Z1062">
        <v>0</v>
      </c>
      <c r="AA1062">
        <v>85565487</v>
      </c>
      <c r="AB1062" s="3" t="str">
        <f t="shared" si="32"/>
        <v>2709</v>
      </c>
      <c r="AC1062" s="4" t="str">
        <f t="shared" si="33"/>
        <v>TIF</v>
      </c>
    </row>
    <row r="1063" spans="1:29" x14ac:dyDescent="0.25">
      <c r="A1063">
        <v>2024</v>
      </c>
      <c r="B1063">
        <v>79</v>
      </c>
      <c r="C1063" t="s">
        <v>31</v>
      </c>
      <c r="D1063">
        <v>2024</v>
      </c>
      <c r="E1063">
        <v>79</v>
      </c>
      <c r="F1063">
        <v>0</v>
      </c>
      <c r="G1063">
        <v>576</v>
      </c>
      <c r="H1063" t="s">
        <v>1793</v>
      </c>
      <c r="I1063" t="s">
        <v>26</v>
      </c>
      <c r="J1063" t="s">
        <v>26</v>
      </c>
      <c r="K1063" t="s">
        <v>45</v>
      </c>
      <c r="L1063" t="s">
        <v>786</v>
      </c>
      <c r="M1063">
        <v>10723930</v>
      </c>
      <c r="N1063">
        <v>506340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97506</v>
      </c>
      <c r="U1063">
        <v>0</v>
      </c>
      <c r="V1063">
        <v>15582736</v>
      </c>
      <c r="W1063">
        <v>12000</v>
      </c>
      <c r="X1063">
        <v>65000</v>
      </c>
      <c r="Y1063">
        <v>15505736</v>
      </c>
      <c r="Z1063">
        <v>310652</v>
      </c>
      <c r="AA1063">
        <v>4254960</v>
      </c>
      <c r="AB1063" s="3" t="str">
        <f t="shared" si="32"/>
        <v>0576</v>
      </c>
      <c r="AC1063" s="4" t="str">
        <f t="shared" si="33"/>
        <v>Non-TIF</v>
      </c>
    </row>
    <row r="1064" spans="1:29" x14ac:dyDescent="0.25">
      <c r="A1064">
        <v>2024</v>
      </c>
      <c r="B1064">
        <v>79</v>
      </c>
      <c r="C1064" t="s">
        <v>31</v>
      </c>
      <c r="D1064">
        <v>2024</v>
      </c>
      <c r="E1064">
        <v>79</v>
      </c>
      <c r="F1064">
        <v>2</v>
      </c>
      <c r="G1064" t="s">
        <v>1821</v>
      </c>
      <c r="H1064">
        <v>482097</v>
      </c>
      <c r="I1064" t="s">
        <v>26</v>
      </c>
      <c r="J1064" t="s">
        <v>26</v>
      </c>
      <c r="K1064" t="s">
        <v>522</v>
      </c>
      <c r="L1064" t="s">
        <v>786</v>
      </c>
      <c r="M1064">
        <v>5072930</v>
      </c>
      <c r="N1064">
        <v>239530</v>
      </c>
      <c r="O1064">
        <v>253920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10265010</v>
      </c>
      <c r="W1064">
        <v>12000</v>
      </c>
      <c r="X1064">
        <v>52000</v>
      </c>
      <c r="Y1064">
        <v>10201010</v>
      </c>
      <c r="Z1064">
        <v>2243095</v>
      </c>
      <c r="AA1064">
        <v>4698630</v>
      </c>
      <c r="AB1064" s="3" t="str">
        <f t="shared" si="32"/>
        <v>2097</v>
      </c>
      <c r="AC1064" s="4" t="str">
        <f t="shared" si="33"/>
        <v>Non-TIF</v>
      </c>
    </row>
    <row r="1065" spans="1:29" x14ac:dyDescent="0.25">
      <c r="A1065">
        <v>2024</v>
      </c>
      <c r="B1065">
        <v>79</v>
      </c>
      <c r="C1065" t="s">
        <v>31</v>
      </c>
      <c r="D1065">
        <v>2024</v>
      </c>
      <c r="E1065">
        <v>79</v>
      </c>
      <c r="F1065">
        <v>2</v>
      </c>
      <c r="G1065">
        <v>766</v>
      </c>
      <c r="H1065">
        <v>482766</v>
      </c>
      <c r="I1065" t="s">
        <v>26</v>
      </c>
      <c r="J1065" t="s">
        <v>26</v>
      </c>
      <c r="K1065" t="s">
        <v>471</v>
      </c>
      <c r="L1065" t="s">
        <v>786</v>
      </c>
      <c r="M1065">
        <v>42405200</v>
      </c>
      <c r="N1065">
        <v>1719440</v>
      </c>
      <c r="O1065">
        <v>12273085</v>
      </c>
      <c r="P1065">
        <v>0</v>
      </c>
      <c r="Q1065">
        <v>0</v>
      </c>
      <c r="R1065">
        <v>0</v>
      </c>
      <c r="S1065">
        <v>899916</v>
      </c>
      <c r="T1065">
        <v>6643049</v>
      </c>
      <c r="U1065">
        <v>0</v>
      </c>
      <c r="V1065">
        <v>100207735</v>
      </c>
      <c r="W1065">
        <v>84000</v>
      </c>
      <c r="X1065">
        <v>344500</v>
      </c>
      <c r="Y1065">
        <v>99779235</v>
      </c>
      <c r="Z1065">
        <v>6470021</v>
      </c>
      <c r="AA1065">
        <v>36267045</v>
      </c>
      <c r="AB1065" s="3" t="str">
        <f t="shared" si="32"/>
        <v>2766</v>
      </c>
      <c r="AC1065" s="4" t="str">
        <f t="shared" si="33"/>
        <v>Non-TIF</v>
      </c>
    </row>
    <row r="1066" spans="1:29" x14ac:dyDescent="0.25">
      <c r="A1066">
        <v>2024</v>
      </c>
      <c r="B1066">
        <v>79</v>
      </c>
      <c r="C1066" t="s">
        <v>31</v>
      </c>
      <c r="D1066">
        <v>2024</v>
      </c>
      <c r="E1066">
        <v>79</v>
      </c>
      <c r="F1066">
        <v>3</v>
      </c>
      <c r="G1066">
        <v>906</v>
      </c>
      <c r="H1066">
        <v>503906</v>
      </c>
      <c r="I1066" t="s">
        <v>26</v>
      </c>
      <c r="J1066" t="s">
        <v>26</v>
      </c>
      <c r="K1066" t="s">
        <v>537</v>
      </c>
      <c r="L1066" t="s">
        <v>786</v>
      </c>
      <c r="M1066">
        <v>27101120</v>
      </c>
      <c r="N1066">
        <v>2638800</v>
      </c>
      <c r="O1066">
        <v>404690</v>
      </c>
      <c r="P1066">
        <v>0</v>
      </c>
      <c r="Q1066">
        <v>0</v>
      </c>
      <c r="R1066">
        <v>0</v>
      </c>
      <c r="S1066">
        <v>9483840</v>
      </c>
      <c r="T1066">
        <v>396015</v>
      </c>
      <c r="U1066">
        <v>0</v>
      </c>
      <c r="V1066">
        <v>64975795</v>
      </c>
      <c r="W1066">
        <v>68000</v>
      </c>
      <c r="X1066">
        <v>188500</v>
      </c>
      <c r="Y1066">
        <v>64719295</v>
      </c>
      <c r="Z1066">
        <v>17414530</v>
      </c>
      <c r="AA1066">
        <v>24951330</v>
      </c>
      <c r="AB1066" s="3" t="str">
        <f t="shared" si="32"/>
        <v>3906</v>
      </c>
      <c r="AC1066" s="4" t="str">
        <f t="shared" si="33"/>
        <v>Non-TIF</v>
      </c>
    </row>
    <row r="1067" spans="1:29" x14ac:dyDescent="0.25">
      <c r="A1067">
        <v>2024</v>
      </c>
      <c r="B1067">
        <v>79</v>
      </c>
      <c r="C1067" t="s">
        <v>31</v>
      </c>
      <c r="D1067">
        <v>2024</v>
      </c>
      <c r="E1067">
        <v>79</v>
      </c>
      <c r="F1067">
        <v>2</v>
      </c>
      <c r="G1067">
        <v>709</v>
      </c>
      <c r="H1067">
        <v>792709</v>
      </c>
      <c r="I1067" t="s">
        <v>26</v>
      </c>
      <c r="J1067" t="s">
        <v>26</v>
      </c>
      <c r="K1067" t="s">
        <v>531</v>
      </c>
      <c r="L1067" t="s">
        <v>786</v>
      </c>
      <c r="M1067">
        <v>155825030</v>
      </c>
      <c r="N1067">
        <v>16886180</v>
      </c>
      <c r="O1067">
        <v>34675783</v>
      </c>
      <c r="P1067">
        <v>42270730</v>
      </c>
      <c r="Q1067">
        <v>0</v>
      </c>
      <c r="R1067">
        <v>0</v>
      </c>
      <c r="S1067">
        <v>21179888</v>
      </c>
      <c r="T1067">
        <v>1998936</v>
      </c>
      <c r="U1067">
        <v>0</v>
      </c>
      <c r="V1067">
        <v>796900133</v>
      </c>
      <c r="W1067">
        <v>896000</v>
      </c>
      <c r="X1067">
        <v>3380000</v>
      </c>
      <c r="Y1067">
        <v>792624133</v>
      </c>
      <c r="Z1067">
        <v>71408663</v>
      </c>
      <c r="AA1067">
        <v>524063586</v>
      </c>
      <c r="AB1067" s="3" t="str">
        <f t="shared" si="32"/>
        <v>2709</v>
      </c>
      <c r="AC1067" s="4" t="str">
        <f t="shared" si="33"/>
        <v>Non-TIF</v>
      </c>
    </row>
    <row r="1068" spans="1:29" x14ac:dyDescent="0.25">
      <c r="A1068">
        <v>2024</v>
      </c>
      <c r="B1068">
        <v>80</v>
      </c>
      <c r="C1068" t="s">
        <v>31</v>
      </c>
      <c r="D1068">
        <v>2024</v>
      </c>
      <c r="E1068">
        <v>80</v>
      </c>
      <c r="F1068">
        <v>1</v>
      </c>
      <c r="G1068">
        <v>970</v>
      </c>
      <c r="H1068">
        <v>881970</v>
      </c>
      <c r="I1068" t="s">
        <v>26</v>
      </c>
      <c r="J1068" t="s">
        <v>26</v>
      </c>
      <c r="K1068" t="s">
        <v>396</v>
      </c>
      <c r="L1068" t="s">
        <v>795</v>
      </c>
      <c r="M1068">
        <v>4632550</v>
      </c>
      <c r="N1068">
        <v>491209</v>
      </c>
      <c r="O1068">
        <v>211355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6547109</v>
      </c>
      <c r="W1068">
        <v>4000</v>
      </c>
      <c r="X1068">
        <v>0</v>
      </c>
      <c r="Y1068">
        <v>6543109</v>
      </c>
      <c r="Z1068">
        <v>576258</v>
      </c>
      <c r="AA1068">
        <v>1211995</v>
      </c>
      <c r="AB1068" s="3" t="str">
        <f t="shared" si="32"/>
        <v>1970</v>
      </c>
      <c r="AC1068" s="4" t="str">
        <f t="shared" si="33"/>
        <v>Non-TIF</v>
      </c>
    </row>
    <row r="1069" spans="1:29" x14ac:dyDescent="0.25">
      <c r="A1069">
        <v>2024</v>
      </c>
      <c r="B1069">
        <v>81</v>
      </c>
      <c r="C1069" t="s">
        <v>44</v>
      </c>
      <c r="D1069">
        <v>2024</v>
      </c>
      <c r="E1069">
        <v>81</v>
      </c>
      <c r="F1069">
        <v>6</v>
      </c>
      <c r="G1069">
        <v>741</v>
      </c>
      <c r="H1069">
        <v>816741</v>
      </c>
      <c r="I1069" t="s">
        <v>26</v>
      </c>
      <c r="J1069" t="s">
        <v>26</v>
      </c>
      <c r="K1069" t="s">
        <v>226</v>
      </c>
      <c r="L1069" t="s">
        <v>799</v>
      </c>
      <c r="M1069">
        <v>146140</v>
      </c>
      <c r="N1069">
        <v>0</v>
      </c>
      <c r="O1069">
        <v>5196051</v>
      </c>
      <c r="P1069">
        <v>973164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7909598</v>
      </c>
      <c r="W1069">
        <v>0</v>
      </c>
      <c r="X1069">
        <v>19500</v>
      </c>
      <c r="Y1069">
        <v>7890098</v>
      </c>
      <c r="Z1069">
        <v>0</v>
      </c>
      <c r="AA1069">
        <v>1594243</v>
      </c>
      <c r="AB1069" s="3" t="str">
        <f t="shared" si="32"/>
        <v>6741</v>
      </c>
      <c r="AC1069" s="4" t="str">
        <f t="shared" si="33"/>
        <v>Non-TIF</v>
      </c>
    </row>
    <row r="1070" spans="1:29" x14ac:dyDescent="0.25">
      <c r="A1070">
        <v>2024</v>
      </c>
      <c r="B1070">
        <v>81</v>
      </c>
      <c r="C1070" t="s">
        <v>23</v>
      </c>
      <c r="D1070">
        <v>2024</v>
      </c>
      <c r="E1070">
        <v>81</v>
      </c>
      <c r="F1070">
        <v>6</v>
      </c>
      <c r="G1070">
        <v>741</v>
      </c>
      <c r="H1070" t="s">
        <v>797</v>
      </c>
      <c r="I1070" t="s">
        <v>25</v>
      </c>
      <c r="J1070" t="s">
        <v>26</v>
      </c>
      <c r="K1070" t="s">
        <v>798</v>
      </c>
      <c r="L1070" t="s">
        <v>799</v>
      </c>
      <c r="M1070">
        <v>59750</v>
      </c>
      <c r="N1070">
        <v>0</v>
      </c>
      <c r="O1070">
        <v>9342891</v>
      </c>
      <c r="P1070">
        <v>2576476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15419003</v>
      </c>
      <c r="W1070">
        <v>0</v>
      </c>
      <c r="X1070">
        <v>6500</v>
      </c>
      <c r="Y1070">
        <v>15412503</v>
      </c>
      <c r="Z1070">
        <v>0</v>
      </c>
      <c r="AA1070">
        <v>3439886</v>
      </c>
      <c r="AB1070" s="3" t="str">
        <f t="shared" si="32"/>
        <v>6741</v>
      </c>
      <c r="AC1070" s="4" t="str">
        <f t="shared" si="33"/>
        <v>TIF</v>
      </c>
    </row>
    <row r="1071" spans="1:29" x14ac:dyDescent="0.25">
      <c r="A1071">
        <v>2024</v>
      </c>
      <c r="B1071">
        <v>81</v>
      </c>
      <c r="C1071" t="s">
        <v>31</v>
      </c>
      <c r="D1071">
        <v>2024</v>
      </c>
      <c r="E1071">
        <v>81</v>
      </c>
      <c r="F1071">
        <v>4</v>
      </c>
      <c r="G1071">
        <v>644</v>
      </c>
      <c r="H1071">
        <v>114644</v>
      </c>
      <c r="I1071" t="s">
        <v>26</v>
      </c>
      <c r="J1071" t="s">
        <v>26</v>
      </c>
      <c r="K1071" t="s">
        <v>223</v>
      </c>
      <c r="L1071" t="s">
        <v>799</v>
      </c>
      <c r="M1071">
        <v>14942070</v>
      </c>
      <c r="N1071">
        <v>1435730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1220805</v>
      </c>
      <c r="U1071">
        <v>0</v>
      </c>
      <c r="V1071">
        <v>20472185</v>
      </c>
      <c r="W1071">
        <v>4000</v>
      </c>
      <c r="X1071">
        <v>19500</v>
      </c>
      <c r="Y1071">
        <v>20448685</v>
      </c>
      <c r="Z1071">
        <v>3589009</v>
      </c>
      <c r="AA1071">
        <v>2873580</v>
      </c>
      <c r="AB1071" s="3" t="str">
        <f t="shared" si="32"/>
        <v>4644</v>
      </c>
      <c r="AC1071" s="4" t="str">
        <f t="shared" si="33"/>
        <v>Non-TIF</v>
      </c>
    </row>
    <row r="1072" spans="1:29" x14ac:dyDescent="0.25">
      <c r="A1072">
        <v>2024</v>
      </c>
      <c r="B1072">
        <v>82</v>
      </c>
      <c r="C1072" t="s">
        <v>44</v>
      </c>
      <c r="D1072">
        <v>2024</v>
      </c>
      <c r="E1072">
        <v>82</v>
      </c>
      <c r="F1072">
        <v>4</v>
      </c>
      <c r="G1072">
        <v>784</v>
      </c>
      <c r="H1072">
        <v>824784</v>
      </c>
      <c r="I1072" t="s">
        <v>26</v>
      </c>
      <c r="J1072" t="s">
        <v>26</v>
      </c>
      <c r="K1072" t="s">
        <v>856</v>
      </c>
      <c r="L1072" t="s">
        <v>800</v>
      </c>
      <c r="M1072">
        <v>0</v>
      </c>
      <c r="N1072">
        <v>0</v>
      </c>
      <c r="O1072">
        <v>113001047</v>
      </c>
      <c r="P1072">
        <v>73525979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267051348</v>
      </c>
      <c r="W1072">
        <v>168000</v>
      </c>
      <c r="X1072">
        <v>760500</v>
      </c>
      <c r="Y1072">
        <v>266122848</v>
      </c>
      <c r="Z1072">
        <v>0</v>
      </c>
      <c r="AA1072">
        <v>80524322</v>
      </c>
      <c r="AB1072" s="3" t="str">
        <f t="shared" si="32"/>
        <v>4784</v>
      </c>
      <c r="AC1072" s="4" t="str">
        <f t="shared" si="33"/>
        <v>Non-TIF</v>
      </c>
    </row>
    <row r="1073" spans="1:29" x14ac:dyDescent="0.25">
      <c r="A1073">
        <v>2024</v>
      </c>
      <c r="B1073">
        <v>82</v>
      </c>
      <c r="C1073" t="s">
        <v>23</v>
      </c>
      <c r="D1073">
        <v>2024</v>
      </c>
      <c r="E1073">
        <v>82</v>
      </c>
      <c r="F1073">
        <v>0</v>
      </c>
      <c r="G1073">
        <v>621</v>
      </c>
      <c r="H1073" t="s">
        <v>979</v>
      </c>
      <c r="I1073" t="s">
        <v>25</v>
      </c>
      <c r="J1073" t="s">
        <v>26</v>
      </c>
      <c r="K1073" t="s">
        <v>980</v>
      </c>
      <c r="L1073" t="s">
        <v>800</v>
      </c>
      <c r="M1073">
        <v>0</v>
      </c>
      <c r="N1073">
        <v>0</v>
      </c>
      <c r="O1073">
        <v>76973152</v>
      </c>
      <c r="P1073">
        <v>6628518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89657290</v>
      </c>
      <c r="W1073">
        <v>0</v>
      </c>
      <c r="X1073">
        <v>0</v>
      </c>
      <c r="Y1073">
        <v>89657290</v>
      </c>
      <c r="Z1073">
        <v>0</v>
      </c>
      <c r="AA1073">
        <v>6055620</v>
      </c>
      <c r="AB1073" s="3" t="str">
        <f t="shared" si="32"/>
        <v>0621</v>
      </c>
      <c r="AC1073" s="4" t="str">
        <f t="shared" si="33"/>
        <v>TIF</v>
      </c>
    </row>
    <row r="1074" spans="1:29" x14ac:dyDescent="0.25">
      <c r="A1074">
        <v>2024</v>
      </c>
      <c r="B1074">
        <v>82</v>
      </c>
      <c r="C1074" t="s">
        <v>31</v>
      </c>
      <c r="D1074">
        <v>2024</v>
      </c>
      <c r="E1074">
        <v>82</v>
      </c>
      <c r="F1074">
        <v>0</v>
      </c>
      <c r="G1074">
        <v>603</v>
      </c>
      <c r="H1074">
        <v>160603</v>
      </c>
      <c r="I1074" t="s">
        <v>26</v>
      </c>
      <c r="J1074" t="s">
        <v>26</v>
      </c>
      <c r="K1074" t="s">
        <v>208</v>
      </c>
      <c r="L1074" t="s">
        <v>800</v>
      </c>
      <c r="M1074">
        <v>31167200</v>
      </c>
      <c r="N1074">
        <v>2357400</v>
      </c>
      <c r="O1074">
        <v>2152575</v>
      </c>
      <c r="P1074">
        <v>1169800</v>
      </c>
      <c r="Q1074">
        <v>0</v>
      </c>
      <c r="R1074">
        <v>0</v>
      </c>
      <c r="S1074">
        <v>0</v>
      </c>
      <c r="T1074">
        <v>845368</v>
      </c>
      <c r="U1074">
        <v>0</v>
      </c>
      <c r="V1074">
        <v>72158468</v>
      </c>
      <c r="W1074">
        <v>60000</v>
      </c>
      <c r="X1074">
        <v>214500</v>
      </c>
      <c r="Y1074">
        <v>71883968</v>
      </c>
      <c r="Z1074">
        <v>2550908</v>
      </c>
      <c r="AA1074">
        <v>34466125</v>
      </c>
      <c r="AB1074" s="3" t="str">
        <f t="shared" si="32"/>
        <v>0603</v>
      </c>
      <c r="AC1074" s="4" t="str">
        <f t="shared" si="33"/>
        <v>Non-TIF</v>
      </c>
    </row>
    <row r="1075" spans="1:29" x14ac:dyDescent="0.25">
      <c r="A1075">
        <v>2024</v>
      </c>
      <c r="B1075">
        <v>82</v>
      </c>
      <c r="C1075" t="s">
        <v>31</v>
      </c>
      <c r="D1075">
        <v>2024</v>
      </c>
      <c r="E1075">
        <v>82</v>
      </c>
      <c r="F1075">
        <v>0</v>
      </c>
      <c r="G1075">
        <v>918</v>
      </c>
      <c r="H1075">
        <v>230918</v>
      </c>
      <c r="I1075" t="s">
        <v>26</v>
      </c>
      <c r="J1075" t="s">
        <v>26</v>
      </c>
      <c r="K1075" t="s">
        <v>402</v>
      </c>
      <c r="L1075" t="s">
        <v>800</v>
      </c>
      <c r="M1075">
        <v>10512100</v>
      </c>
      <c r="N1075">
        <v>502700</v>
      </c>
      <c r="O1075">
        <v>162300</v>
      </c>
      <c r="P1075">
        <v>0</v>
      </c>
      <c r="Q1075">
        <v>0</v>
      </c>
      <c r="R1075">
        <v>0</v>
      </c>
      <c r="S1075">
        <v>0</v>
      </c>
      <c r="T1075">
        <v>631457</v>
      </c>
      <c r="U1075">
        <v>0</v>
      </c>
      <c r="V1075">
        <v>31597257</v>
      </c>
      <c r="W1075">
        <v>36000</v>
      </c>
      <c r="X1075">
        <v>130000</v>
      </c>
      <c r="Y1075">
        <v>31431257</v>
      </c>
      <c r="Z1075">
        <v>1207863</v>
      </c>
      <c r="AA1075">
        <v>19788700</v>
      </c>
      <c r="AB1075" s="3" t="str">
        <f t="shared" si="32"/>
        <v>0918</v>
      </c>
      <c r="AC1075" s="4" t="str">
        <f t="shared" si="33"/>
        <v>Non-TIF</v>
      </c>
    </row>
    <row r="1076" spans="1:29" x14ac:dyDescent="0.25">
      <c r="A1076">
        <v>2024</v>
      </c>
      <c r="B1076">
        <v>82</v>
      </c>
      <c r="C1076" t="s">
        <v>31</v>
      </c>
      <c r="D1076">
        <v>2024</v>
      </c>
      <c r="E1076">
        <v>82</v>
      </c>
      <c r="F1076">
        <v>0</v>
      </c>
      <c r="G1076">
        <v>621</v>
      </c>
      <c r="H1076">
        <v>820621</v>
      </c>
      <c r="I1076" t="s">
        <v>26</v>
      </c>
      <c r="J1076" t="s">
        <v>26</v>
      </c>
      <c r="K1076" t="s">
        <v>801</v>
      </c>
      <c r="L1076" t="s">
        <v>800</v>
      </c>
      <c r="M1076">
        <v>962280</v>
      </c>
      <c r="N1076">
        <v>48050</v>
      </c>
      <c r="O1076">
        <v>510055574</v>
      </c>
      <c r="P1076">
        <v>8602800</v>
      </c>
      <c r="Q1076">
        <v>0</v>
      </c>
      <c r="R1076">
        <v>0</v>
      </c>
      <c r="S1076">
        <v>962863</v>
      </c>
      <c r="T1076">
        <v>7294648</v>
      </c>
      <c r="U1076">
        <v>0</v>
      </c>
      <c r="V1076">
        <v>2888648931</v>
      </c>
      <c r="W1076">
        <v>3728000</v>
      </c>
      <c r="X1076">
        <v>11297000</v>
      </c>
      <c r="Y1076">
        <v>2873623931</v>
      </c>
      <c r="Z1076">
        <v>107990400</v>
      </c>
      <c r="AA1076">
        <v>2360722716</v>
      </c>
      <c r="AB1076" s="3" t="str">
        <f t="shared" si="32"/>
        <v>0621</v>
      </c>
      <c r="AC1076" s="4" t="str">
        <f t="shared" si="33"/>
        <v>Non-TIF</v>
      </c>
    </row>
    <row r="1077" spans="1:29" x14ac:dyDescent="0.25">
      <c r="A1077">
        <v>2024</v>
      </c>
      <c r="B1077">
        <v>82</v>
      </c>
      <c r="C1077" t="s">
        <v>31</v>
      </c>
      <c r="D1077">
        <v>2024</v>
      </c>
      <c r="E1077">
        <v>82</v>
      </c>
      <c r="F1077">
        <v>1</v>
      </c>
      <c r="G1077">
        <v>611</v>
      </c>
      <c r="H1077">
        <v>821611</v>
      </c>
      <c r="I1077" t="s">
        <v>26</v>
      </c>
      <c r="J1077" t="s">
        <v>26</v>
      </c>
      <c r="K1077" t="s">
        <v>710</v>
      </c>
      <c r="L1077" t="s">
        <v>800</v>
      </c>
      <c r="M1077">
        <v>100512080</v>
      </c>
      <c r="N1077">
        <v>6888750</v>
      </c>
      <c r="O1077">
        <v>1559526685</v>
      </c>
      <c r="P1077">
        <v>139650925</v>
      </c>
      <c r="Q1077">
        <v>0</v>
      </c>
      <c r="R1077">
        <v>0</v>
      </c>
      <c r="S1077">
        <v>9982870</v>
      </c>
      <c r="T1077">
        <v>1927674</v>
      </c>
      <c r="U1077">
        <v>0</v>
      </c>
      <c r="V1077">
        <v>8658727794</v>
      </c>
      <c r="W1077">
        <v>14400000</v>
      </c>
      <c r="X1077">
        <v>38883000</v>
      </c>
      <c r="Y1077">
        <v>8605444794</v>
      </c>
      <c r="Z1077">
        <v>685887371</v>
      </c>
      <c r="AA1077">
        <v>6840238810</v>
      </c>
      <c r="AB1077" s="3" t="str">
        <f t="shared" si="32"/>
        <v>1611</v>
      </c>
      <c r="AC1077" s="4" t="str">
        <f t="shared" si="33"/>
        <v>Non-TIF</v>
      </c>
    </row>
    <row r="1078" spans="1:29" x14ac:dyDescent="0.25">
      <c r="A1078">
        <v>2024</v>
      </c>
      <c r="B1078">
        <v>83</v>
      </c>
      <c r="C1078" t="s">
        <v>23</v>
      </c>
      <c r="D1078">
        <v>2024</v>
      </c>
      <c r="E1078">
        <v>83</v>
      </c>
      <c r="F1078">
        <v>2</v>
      </c>
      <c r="G1078">
        <v>151</v>
      </c>
      <c r="H1078" t="s">
        <v>123</v>
      </c>
      <c r="I1078" t="s">
        <v>25</v>
      </c>
      <c r="J1078" t="s">
        <v>26</v>
      </c>
      <c r="K1078" t="s">
        <v>124</v>
      </c>
      <c r="L1078" t="s">
        <v>802</v>
      </c>
      <c r="M1078">
        <v>107970</v>
      </c>
      <c r="N1078">
        <v>6240</v>
      </c>
      <c r="O1078">
        <v>1048827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8196411</v>
      </c>
      <c r="W1078">
        <v>0</v>
      </c>
      <c r="X1078">
        <v>0</v>
      </c>
      <c r="Y1078">
        <v>8196411</v>
      </c>
      <c r="Z1078">
        <v>0</v>
      </c>
      <c r="AA1078">
        <v>7033374</v>
      </c>
      <c r="AB1078" s="3" t="str">
        <f t="shared" si="32"/>
        <v>2151</v>
      </c>
      <c r="AC1078" s="4" t="str">
        <f t="shared" si="33"/>
        <v>TIF</v>
      </c>
    </row>
    <row r="1079" spans="1:29" x14ac:dyDescent="0.25">
      <c r="A1079">
        <v>2024</v>
      </c>
      <c r="B1079">
        <v>83</v>
      </c>
      <c r="C1079" t="s">
        <v>31</v>
      </c>
      <c r="D1079">
        <v>2024</v>
      </c>
      <c r="E1079">
        <v>83</v>
      </c>
      <c r="F1079">
        <v>2</v>
      </c>
      <c r="G1079">
        <v>151</v>
      </c>
      <c r="H1079" t="s">
        <v>1780</v>
      </c>
      <c r="I1079" t="s">
        <v>26</v>
      </c>
      <c r="J1079" t="s">
        <v>26</v>
      </c>
      <c r="K1079" t="s">
        <v>43</v>
      </c>
      <c r="L1079" t="s">
        <v>802</v>
      </c>
      <c r="M1079">
        <v>71044277</v>
      </c>
      <c r="N1079">
        <v>2304275</v>
      </c>
      <c r="O1079">
        <v>557575</v>
      </c>
      <c r="P1079">
        <v>0</v>
      </c>
      <c r="Q1079">
        <v>0</v>
      </c>
      <c r="R1079">
        <v>0</v>
      </c>
      <c r="S1079">
        <v>0</v>
      </c>
      <c r="T1079">
        <v>381792</v>
      </c>
      <c r="U1079">
        <v>0</v>
      </c>
      <c r="V1079">
        <v>111793851</v>
      </c>
      <c r="W1079">
        <v>60000</v>
      </c>
      <c r="X1079">
        <v>247000</v>
      </c>
      <c r="Y1079">
        <v>111486851</v>
      </c>
      <c r="Z1079">
        <v>7405163</v>
      </c>
      <c r="AA1079">
        <v>37505932</v>
      </c>
      <c r="AB1079" s="3" t="str">
        <f t="shared" si="32"/>
        <v>2151</v>
      </c>
      <c r="AC1079" s="4" t="str">
        <f t="shared" si="33"/>
        <v>Non-TIF</v>
      </c>
    </row>
    <row r="1080" spans="1:29" x14ac:dyDescent="0.25">
      <c r="A1080">
        <v>2024</v>
      </c>
      <c r="B1080">
        <v>84</v>
      </c>
      <c r="C1080" t="s">
        <v>23</v>
      </c>
      <c r="D1080">
        <v>2024</v>
      </c>
      <c r="E1080">
        <v>84</v>
      </c>
      <c r="F1080">
        <v>5</v>
      </c>
      <c r="G1080">
        <v>949</v>
      </c>
      <c r="H1080" t="s">
        <v>793</v>
      </c>
      <c r="I1080" t="s">
        <v>25</v>
      </c>
      <c r="J1080" t="s">
        <v>26</v>
      </c>
      <c r="K1080" t="s">
        <v>794</v>
      </c>
      <c r="L1080" t="s">
        <v>806</v>
      </c>
      <c r="M1080">
        <v>0</v>
      </c>
      <c r="N1080">
        <v>0</v>
      </c>
      <c r="O1080">
        <v>2692221</v>
      </c>
      <c r="P1080">
        <v>23289476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26661566</v>
      </c>
      <c r="W1080">
        <v>0</v>
      </c>
      <c r="X1080">
        <v>0</v>
      </c>
      <c r="Y1080">
        <v>26661566</v>
      </c>
      <c r="Z1080">
        <v>0</v>
      </c>
      <c r="AA1080">
        <v>679869</v>
      </c>
      <c r="AB1080" s="3" t="str">
        <f t="shared" si="32"/>
        <v>5949</v>
      </c>
      <c r="AC1080" s="4" t="str">
        <f t="shared" si="33"/>
        <v>TIF</v>
      </c>
    </row>
    <row r="1081" spans="1:29" x14ac:dyDescent="0.25">
      <c r="A1081">
        <v>2024</v>
      </c>
      <c r="B1081">
        <v>84</v>
      </c>
      <c r="C1081" t="s">
        <v>23</v>
      </c>
      <c r="D1081">
        <v>2024</v>
      </c>
      <c r="E1081">
        <v>84</v>
      </c>
      <c r="F1081">
        <v>5</v>
      </c>
      <c r="G1081">
        <v>607</v>
      </c>
      <c r="H1081" t="s">
        <v>981</v>
      </c>
      <c r="I1081" t="s">
        <v>25</v>
      </c>
      <c r="J1081" t="s">
        <v>26</v>
      </c>
      <c r="K1081" t="s">
        <v>982</v>
      </c>
      <c r="L1081" t="s">
        <v>806</v>
      </c>
      <c r="M1081">
        <v>0</v>
      </c>
      <c r="N1081">
        <v>0</v>
      </c>
      <c r="O1081">
        <v>37928808</v>
      </c>
      <c r="P1081">
        <v>7337886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83768876</v>
      </c>
      <c r="W1081">
        <v>68000</v>
      </c>
      <c r="X1081">
        <v>318500</v>
      </c>
      <c r="Y1081">
        <v>83382376</v>
      </c>
      <c r="Z1081">
        <v>0</v>
      </c>
      <c r="AA1081">
        <v>38502182</v>
      </c>
      <c r="AB1081" s="3" t="str">
        <f t="shared" si="32"/>
        <v>5607</v>
      </c>
      <c r="AC1081" s="4" t="str">
        <f t="shared" si="33"/>
        <v>TIF</v>
      </c>
    </row>
    <row r="1082" spans="1:29" x14ac:dyDescent="0.25">
      <c r="A1082">
        <v>2024</v>
      </c>
      <c r="B1082">
        <v>50</v>
      </c>
      <c r="C1082" t="s">
        <v>31</v>
      </c>
      <c r="D1082">
        <v>2024</v>
      </c>
      <c r="E1082">
        <v>50</v>
      </c>
      <c r="F1082">
        <v>5</v>
      </c>
      <c r="G1082">
        <v>166</v>
      </c>
      <c r="H1082">
        <v>635166</v>
      </c>
      <c r="I1082" t="s">
        <v>26</v>
      </c>
      <c r="J1082" t="s">
        <v>26</v>
      </c>
      <c r="K1082" t="s">
        <v>626</v>
      </c>
      <c r="L1082" t="s">
        <v>528</v>
      </c>
      <c r="M1082">
        <v>8104580</v>
      </c>
      <c r="N1082">
        <v>616080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6970330</v>
      </c>
      <c r="U1082">
        <v>0</v>
      </c>
      <c r="V1082">
        <v>22155070</v>
      </c>
      <c r="W1082">
        <v>0</v>
      </c>
      <c r="X1082">
        <v>26000</v>
      </c>
      <c r="Y1082">
        <v>22129070</v>
      </c>
      <c r="Z1082">
        <v>377840</v>
      </c>
      <c r="AA1082">
        <v>6464080</v>
      </c>
      <c r="AB1082" s="3" t="str">
        <f t="shared" si="32"/>
        <v>5166</v>
      </c>
      <c r="AC1082" s="4" t="str">
        <f t="shared" si="33"/>
        <v>Non-TIF</v>
      </c>
    </row>
    <row r="1083" spans="1:29" x14ac:dyDescent="0.25">
      <c r="A1083">
        <v>2024</v>
      </c>
      <c r="B1083">
        <v>50</v>
      </c>
      <c r="C1083" t="s">
        <v>31</v>
      </c>
      <c r="D1083">
        <v>2024</v>
      </c>
      <c r="E1083">
        <v>50</v>
      </c>
      <c r="F1083">
        <v>6</v>
      </c>
      <c r="G1083">
        <v>101</v>
      </c>
      <c r="H1083">
        <v>776101</v>
      </c>
      <c r="I1083" t="s">
        <v>26</v>
      </c>
      <c r="J1083" t="s">
        <v>26</v>
      </c>
      <c r="K1083" t="s">
        <v>542</v>
      </c>
      <c r="L1083" t="s">
        <v>528</v>
      </c>
      <c r="M1083">
        <v>4939450</v>
      </c>
      <c r="N1083">
        <v>67140</v>
      </c>
      <c r="O1083">
        <v>0</v>
      </c>
      <c r="P1083">
        <v>0</v>
      </c>
      <c r="Q1083">
        <v>0</v>
      </c>
      <c r="R1083">
        <v>0</v>
      </c>
      <c r="S1083">
        <v>88811</v>
      </c>
      <c r="T1083">
        <v>398277</v>
      </c>
      <c r="U1083">
        <v>0</v>
      </c>
      <c r="V1083">
        <v>11398748</v>
      </c>
      <c r="W1083">
        <v>4000</v>
      </c>
      <c r="X1083">
        <v>6500</v>
      </c>
      <c r="Y1083">
        <v>11388248</v>
      </c>
      <c r="Z1083">
        <v>1696032</v>
      </c>
      <c r="AA1083">
        <v>5905070</v>
      </c>
      <c r="AB1083" s="3" t="str">
        <f t="shared" si="32"/>
        <v>6101</v>
      </c>
      <c r="AC1083" s="4" t="str">
        <f t="shared" si="33"/>
        <v>Non-TIF</v>
      </c>
    </row>
    <row r="1084" spans="1:29" x14ac:dyDescent="0.25">
      <c r="A1084">
        <v>2024</v>
      </c>
      <c r="B1084">
        <v>51</v>
      </c>
      <c r="C1084" t="s">
        <v>44</v>
      </c>
      <c r="D1084">
        <v>2024</v>
      </c>
      <c r="E1084">
        <v>51</v>
      </c>
      <c r="F1084">
        <v>2</v>
      </c>
      <c r="G1084">
        <v>169</v>
      </c>
      <c r="H1084">
        <v>512169</v>
      </c>
      <c r="I1084" t="s">
        <v>26</v>
      </c>
      <c r="J1084" t="s">
        <v>26</v>
      </c>
      <c r="K1084" t="s">
        <v>486</v>
      </c>
      <c r="L1084" t="s">
        <v>535</v>
      </c>
      <c r="M1084">
        <v>61049</v>
      </c>
      <c r="N1084">
        <v>0</v>
      </c>
      <c r="O1084">
        <v>4043208</v>
      </c>
      <c r="P1084">
        <v>1480280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10056300</v>
      </c>
      <c r="W1084">
        <v>0</v>
      </c>
      <c r="X1084">
        <v>26000</v>
      </c>
      <c r="Y1084">
        <v>10030300</v>
      </c>
      <c r="Z1084">
        <v>0</v>
      </c>
      <c r="AA1084">
        <v>4471763</v>
      </c>
      <c r="AB1084" s="3" t="str">
        <f t="shared" si="32"/>
        <v>2169</v>
      </c>
      <c r="AC1084" s="4" t="str">
        <f t="shared" si="33"/>
        <v>Non-TIF</v>
      </c>
    </row>
    <row r="1085" spans="1:29" x14ac:dyDescent="0.25">
      <c r="A1085">
        <v>2024</v>
      </c>
      <c r="B1085">
        <v>52</v>
      </c>
      <c r="C1085" t="s">
        <v>44</v>
      </c>
      <c r="D1085">
        <v>2024</v>
      </c>
      <c r="E1085">
        <v>52</v>
      </c>
      <c r="F1085">
        <v>1</v>
      </c>
      <c r="G1085">
        <v>221</v>
      </c>
      <c r="H1085">
        <v>521221</v>
      </c>
      <c r="I1085" t="s">
        <v>26</v>
      </c>
      <c r="J1085" t="s">
        <v>26</v>
      </c>
      <c r="K1085" t="s">
        <v>554</v>
      </c>
      <c r="L1085" t="s">
        <v>545</v>
      </c>
      <c r="M1085">
        <v>512618</v>
      </c>
      <c r="N1085">
        <v>13659</v>
      </c>
      <c r="O1085">
        <v>154571739</v>
      </c>
      <c r="P1085">
        <v>177758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380138851</v>
      </c>
      <c r="W1085">
        <v>168000</v>
      </c>
      <c r="X1085">
        <v>442000</v>
      </c>
      <c r="Y1085">
        <v>379528851</v>
      </c>
      <c r="Z1085">
        <v>0</v>
      </c>
      <c r="AA1085">
        <v>224863077</v>
      </c>
      <c r="AB1085" s="3" t="str">
        <f t="shared" si="32"/>
        <v>1221</v>
      </c>
      <c r="AC1085" s="4" t="str">
        <f t="shared" si="33"/>
        <v>Non-TIF</v>
      </c>
    </row>
    <row r="1086" spans="1:29" x14ac:dyDescent="0.25">
      <c r="A1086">
        <v>2024</v>
      </c>
      <c r="B1086">
        <v>52</v>
      </c>
      <c r="C1086" t="s">
        <v>23</v>
      </c>
      <c r="D1086">
        <v>2024</v>
      </c>
      <c r="E1086">
        <v>52</v>
      </c>
      <c r="F1086">
        <v>1</v>
      </c>
      <c r="G1086">
        <v>337</v>
      </c>
      <c r="H1086" t="s">
        <v>629</v>
      </c>
      <c r="I1086" t="s">
        <v>25</v>
      </c>
      <c r="J1086" t="s">
        <v>26</v>
      </c>
      <c r="K1086" t="s">
        <v>630</v>
      </c>
      <c r="L1086" t="s">
        <v>545</v>
      </c>
      <c r="M1086">
        <v>0</v>
      </c>
      <c r="N1086">
        <v>0</v>
      </c>
      <c r="O1086">
        <v>804559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27536073</v>
      </c>
      <c r="W1086">
        <v>4000</v>
      </c>
      <c r="X1086">
        <v>45500</v>
      </c>
      <c r="Y1086">
        <v>27486573</v>
      </c>
      <c r="Z1086">
        <v>0</v>
      </c>
      <c r="AA1086">
        <v>26731514</v>
      </c>
      <c r="AB1086" s="3" t="str">
        <f t="shared" si="32"/>
        <v>1337</v>
      </c>
      <c r="AC1086" s="4" t="str">
        <f t="shared" si="33"/>
        <v>TIF</v>
      </c>
    </row>
    <row r="1087" spans="1:29" x14ac:dyDescent="0.25">
      <c r="A1087">
        <v>2024</v>
      </c>
      <c r="B1087">
        <v>52</v>
      </c>
      <c r="C1087" t="s">
        <v>31</v>
      </c>
      <c r="D1087">
        <v>2024</v>
      </c>
      <c r="E1087">
        <v>52</v>
      </c>
      <c r="F1087">
        <v>7</v>
      </c>
      <c r="G1087" t="s">
        <v>1812</v>
      </c>
      <c r="H1087">
        <v>487029</v>
      </c>
      <c r="I1087" t="s">
        <v>26</v>
      </c>
      <c r="J1087" t="s">
        <v>26</v>
      </c>
      <c r="K1087" t="s">
        <v>521</v>
      </c>
      <c r="L1087" t="s">
        <v>545</v>
      </c>
      <c r="M1087">
        <v>2919500</v>
      </c>
      <c r="N1087">
        <v>127500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324565</v>
      </c>
      <c r="U1087">
        <v>0</v>
      </c>
      <c r="V1087">
        <v>8613165</v>
      </c>
      <c r="W1087">
        <v>0</v>
      </c>
      <c r="X1087">
        <v>6500</v>
      </c>
      <c r="Y1087">
        <v>8606665</v>
      </c>
      <c r="Z1087">
        <v>676644</v>
      </c>
      <c r="AA1087">
        <v>5241600</v>
      </c>
      <c r="AB1087" s="3" t="str">
        <f t="shared" si="32"/>
        <v>7029</v>
      </c>
      <c r="AC1087" s="4" t="str">
        <f t="shared" si="33"/>
        <v>Non-TIF</v>
      </c>
    </row>
    <row r="1088" spans="1:29" x14ac:dyDescent="0.25">
      <c r="A1088">
        <v>2024</v>
      </c>
      <c r="B1088">
        <v>52</v>
      </c>
      <c r="C1088" t="s">
        <v>31</v>
      </c>
      <c r="D1088">
        <v>2024</v>
      </c>
      <c r="E1088">
        <v>52</v>
      </c>
      <c r="F1088">
        <v>1</v>
      </c>
      <c r="G1088">
        <v>337</v>
      </c>
      <c r="H1088">
        <v>571337</v>
      </c>
      <c r="I1088" t="s">
        <v>26</v>
      </c>
      <c r="J1088" t="s">
        <v>26</v>
      </c>
      <c r="K1088" t="s">
        <v>190</v>
      </c>
      <c r="L1088" t="s">
        <v>545</v>
      </c>
      <c r="M1088">
        <v>29099300</v>
      </c>
      <c r="N1088">
        <v>5257800</v>
      </c>
      <c r="O1088">
        <v>19891500</v>
      </c>
      <c r="P1088">
        <v>0</v>
      </c>
      <c r="Q1088">
        <v>0</v>
      </c>
      <c r="R1088">
        <v>0</v>
      </c>
      <c r="S1088">
        <v>6213630</v>
      </c>
      <c r="T1088">
        <v>67773</v>
      </c>
      <c r="U1088">
        <v>0</v>
      </c>
      <c r="V1088">
        <v>616233742</v>
      </c>
      <c r="W1088">
        <v>656000</v>
      </c>
      <c r="X1088">
        <v>2203500</v>
      </c>
      <c r="Y1088">
        <v>613374242</v>
      </c>
      <c r="Z1088">
        <v>13478809</v>
      </c>
      <c r="AA1088">
        <v>555703739</v>
      </c>
      <c r="AB1088" s="3" t="str">
        <f t="shared" si="32"/>
        <v>1337</v>
      </c>
      <c r="AC1088" s="4" t="str">
        <f t="shared" si="33"/>
        <v>Non-TIF</v>
      </c>
    </row>
    <row r="1089" spans="1:29" x14ac:dyDescent="0.25">
      <c r="A1089">
        <v>2024</v>
      </c>
      <c r="B1089">
        <v>53</v>
      </c>
      <c r="C1089" t="s">
        <v>23</v>
      </c>
      <c r="D1089">
        <v>2024</v>
      </c>
      <c r="E1089">
        <v>53</v>
      </c>
      <c r="F1089">
        <v>0</v>
      </c>
      <c r="G1089">
        <v>234</v>
      </c>
      <c r="H1089" t="s">
        <v>631</v>
      </c>
      <c r="I1089" t="s">
        <v>25</v>
      </c>
      <c r="J1089" t="s">
        <v>26</v>
      </c>
      <c r="K1089" t="s">
        <v>632</v>
      </c>
      <c r="L1089" t="s">
        <v>547</v>
      </c>
      <c r="M1089">
        <v>0</v>
      </c>
      <c r="N1089">
        <v>0</v>
      </c>
      <c r="O1089">
        <v>853206</v>
      </c>
      <c r="P1089">
        <v>31837</v>
      </c>
      <c r="Q1089">
        <v>0</v>
      </c>
      <c r="R1089">
        <v>0</v>
      </c>
      <c r="S1089">
        <v>0</v>
      </c>
      <c r="T1089">
        <v>0</v>
      </c>
      <c r="U1089">
        <v>122334</v>
      </c>
      <c r="V1089">
        <v>7216997</v>
      </c>
      <c r="W1089">
        <v>0</v>
      </c>
      <c r="X1089">
        <v>0</v>
      </c>
      <c r="Y1089">
        <v>7216997</v>
      </c>
      <c r="Z1089">
        <v>0</v>
      </c>
      <c r="AA1089">
        <v>6209620</v>
      </c>
      <c r="AB1089" s="3" t="str">
        <f t="shared" si="32"/>
        <v>0234</v>
      </c>
      <c r="AC1089" s="4" t="str">
        <f t="shared" si="33"/>
        <v>TIF</v>
      </c>
    </row>
    <row r="1090" spans="1:29" x14ac:dyDescent="0.25">
      <c r="A1090">
        <v>2024</v>
      </c>
      <c r="B1090">
        <v>53</v>
      </c>
      <c r="C1090" t="s">
        <v>31</v>
      </c>
      <c r="D1090">
        <v>2024</v>
      </c>
      <c r="E1090">
        <v>53</v>
      </c>
      <c r="F1090">
        <v>0</v>
      </c>
      <c r="G1090">
        <v>234</v>
      </c>
      <c r="H1090">
        <v>530234</v>
      </c>
      <c r="I1090" t="s">
        <v>26</v>
      </c>
      <c r="J1090" t="s">
        <v>26</v>
      </c>
      <c r="K1090" t="s">
        <v>618</v>
      </c>
      <c r="L1090" t="s">
        <v>547</v>
      </c>
      <c r="M1090">
        <v>106424020</v>
      </c>
      <c r="N1090">
        <v>7857980</v>
      </c>
      <c r="O1090">
        <v>56681983</v>
      </c>
      <c r="P1090">
        <v>4846560</v>
      </c>
      <c r="Q1090">
        <v>0</v>
      </c>
      <c r="R1090">
        <v>0</v>
      </c>
      <c r="S1090">
        <v>0</v>
      </c>
      <c r="T1090">
        <v>3862937</v>
      </c>
      <c r="U1090">
        <v>0</v>
      </c>
      <c r="V1090">
        <v>841610032</v>
      </c>
      <c r="W1090">
        <v>1497072</v>
      </c>
      <c r="X1090">
        <v>5583500</v>
      </c>
      <c r="Y1090">
        <v>834529460</v>
      </c>
      <c r="Z1090">
        <v>61708223</v>
      </c>
      <c r="AA1090">
        <v>661936552</v>
      </c>
      <c r="AB1090" s="3" t="str">
        <f t="shared" si="32"/>
        <v>0234</v>
      </c>
      <c r="AC1090" s="4" t="str">
        <f t="shared" si="33"/>
        <v>Non-TIF</v>
      </c>
    </row>
    <row r="1091" spans="1:29" x14ac:dyDescent="0.25">
      <c r="A1091">
        <v>2024</v>
      </c>
      <c r="B1091">
        <v>53</v>
      </c>
      <c r="C1091" t="s">
        <v>31</v>
      </c>
      <c r="D1091">
        <v>2024</v>
      </c>
      <c r="E1091">
        <v>53</v>
      </c>
      <c r="F1091">
        <v>3</v>
      </c>
      <c r="G1091">
        <v>744</v>
      </c>
      <c r="H1091">
        <v>573744</v>
      </c>
      <c r="I1091" t="s">
        <v>26</v>
      </c>
      <c r="J1091" t="s">
        <v>26</v>
      </c>
      <c r="K1091" t="s">
        <v>211</v>
      </c>
      <c r="L1091" t="s">
        <v>547</v>
      </c>
      <c r="M1091">
        <v>8110960</v>
      </c>
      <c r="N1091">
        <v>266500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117864</v>
      </c>
      <c r="U1091">
        <v>0</v>
      </c>
      <c r="V1091">
        <v>19357224</v>
      </c>
      <c r="W1091">
        <v>20000</v>
      </c>
      <c r="X1091">
        <v>78000</v>
      </c>
      <c r="Y1091">
        <v>19259224</v>
      </c>
      <c r="Z1091">
        <v>626885</v>
      </c>
      <c r="AA1091">
        <v>10861900</v>
      </c>
      <c r="AB1091" s="3" t="str">
        <f t="shared" ref="AB1091:AB1154" si="34">CONCATENATE(F1091,TEXT(G1091,"000"))</f>
        <v>3744</v>
      </c>
      <c r="AC1091" s="4" t="str">
        <f t="shared" ref="AC1091:AC1154" si="35">IF(C1091="I","TIF","Non-TIF")</f>
        <v>Non-TIF</v>
      </c>
    </row>
    <row r="1092" spans="1:29" x14ac:dyDescent="0.25">
      <c r="A1092">
        <v>2024</v>
      </c>
      <c r="B1092">
        <v>54</v>
      </c>
      <c r="C1092" t="s">
        <v>31</v>
      </c>
      <c r="D1092">
        <v>2024</v>
      </c>
      <c r="E1092">
        <v>54</v>
      </c>
      <c r="F1092">
        <v>2</v>
      </c>
      <c r="G1092" t="s">
        <v>1821</v>
      </c>
      <c r="H1092">
        <v>482097</v>
      </c>
      <c r="I1092" t="s">
        <v>26</v>
      </c>
      <c r="J1092" t="s">
        <v>26</v>
      </c>
      <c r="K1092" t="s">
        <v>522</v>
      </c>
      <c r="L1092" t="s">
        <v>548</v>
      </c>
      <c r="M1092">
        <v>71511832</v>
      </c>
      <c r="N1092">
        <v>6670560</v>
      </c>
      <c r="O1092">
        <v>3934313</v>
      </c>
      <c r="P1092">
        <v>161520</v>
      </c>
      <c r="Q1092">
        <v>0</v>
      </c>
      <c r="R1092">
        <v>0</v>
      </c>
      <c r="S1092">
        <v>0</v>
      </c>
      <c r="T1092">
        <v>6641900</v>
      </c>
      <c r="U1092">
        <v>0</v>
      </c>
      <c r="V1092">
        <v>141807302</v>
      </c>
      <c r="W1092">
        <v>180000</v>
      </c>
      <c r="X1092">
        <v>533000</v>
      </c>
      <c r="Y1092">
        <v>141094302</v>
      </c>
      <c r="Z1092">
        <v>13022743</v>
      </c>
      <c r="AA1092">
        <v>52887177</v>
      </c>
      <c r="AB1092" s="3" t="str">
        <f t="shared" si="34"/>
        <v>2097</v>
      </c>
      <c r="AC1092" s="4" t="str">
        <f t="shared" si="35"/>
        <v>Non-TIF</v>
      </c>
    </row>
    <row r="1093" spans="1:29" x14ac:dyDescent="0.25">
      <c r="A1093">
        <v>2024</v>
      </c>
      <c r="B1093">
        <v>54</v>
      </c>
      <c r="C1093" t="s">
        <v>31</v>
      </c>
      <c r="D1093">
        <v>2024</v>
      </c>
      <c r="E1093">
        <v>54</v>
      </c>
      <c r="F1093">
        <v>3</v>
      </c>
      <c r="G1093">
        <v>330</v>
      </c>
      <c r="H1093">
        <v>543330</v>
      </c>
      <c r="I1093" t="s">
        <v>26</v>
      </c>
      <c r="J1093" t="s">
        <v>26</v>
      </c>
      <c r="K1093" t="s">
        <v>549</v>
      </c>
      <c r="L1093" t="s">
        <v>548</v>
      </c>
      <c r="M1093">
        <v>75815143</v>
      </c>
      <c r="N1093">
        <v>11276090</v>
      </c>
      <c r="O1093">
        <v>9318493</v>
      </c>
      <c r="P1093">
        <v>1528880</v>
      </c>
      <c r="Q1093">
        <v>0</v>
      </c>
      <c r="R1093">
        <v>0</v>
      </c>
      <c r="S1093">
        <v>0</v>
      </c>
      <c r="T1093">
        <v>26910211</v>
      </c>
      <c r="U1093">
        <v>0</v>
      </c>
      <c r="V1093">
        <v>221318690</v>
      </c>
      <c r="W1093">
        <v>232000</v>
      </c>
      <c r="X1093">
        <v>1001000</v>
      </c>
      <c r="Y1093">
        <v>220085690</v>
      </c>
      <c r="Z1093">
        <v>18665146</v>
      </c>
      <c r="AA1093">
        <v>96469873</v>
      </c>
      <c r="AB1093" s="3" t="str">
        <f t="shared" si="34"/>
        <v>3330</v>
      </c>
      <c r="AC1093" s="4" t="str">
        <f t="shared" si="35"/>
        <v>Non-TIF</v>
      </c>
    </row>
    <row r="1094" spans="1:29" x14ac:dyDescent="0.25">
      <c r="A1094">
        <v>2024</v>
      </c>
      <c r="B1094">
        <v>55</v>
      </c>
      <c r="C1094" t="s">
        <v>44</v>
      </c>
      <c r="D1094">
        <v>2024</v>
      </c>
      <c r="E1094">
        <v>55</v>
      </c>
      <c r="F1094">
        <v>0</v>
      </c>
      <c r="G1094">
        <v>873</v>
      </c>
      <c r="H1094">
        <v>950873</v>
      </c>
      <c r="I1094" t="s">
        <v>26</v>
      </c>
      <c r="J1094" t="s">
        <v>26</v>
      </c>
      <c r="K1094" t="s">
        <v>597</v>
      </c>
      <c r="L1094" t="s">
        <v>551</v>
      </c>
      <c r="M1094">
        <v>0</v>
      </c>
      <c r="N1094">
        <v>0</v>
      </c>
      <c r="O1094">
        <v>0</v>
      </c>
      <c r="P1094">
        <v>26457498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26457498</v>
      </c>
      <c r="W1094">
        <v>0</v>
      </c>
      <c r="X1094">
        <v>0</v>
      </c>
      <c r="Y1094">
        <v>26457498</v>
      </c>
      <c r="Z1094">
        <v>0</v>
      </c>
      <c r="AA1094">
        <v>0</v>
      </c>
      <c r="AB1094" s="3" t="str">
        <f t="shared" si="34"/>
        <v>0873</v>
      </c>
      <c r="AC1094" s="4" t="str">
        <f t="shared" si="35"/>
        <v>Non-TIF</v>
      </c>
    </row>
    <row r="1095" spans="1:29" x14ac:dyDescent="0.25">
      <c r="A1095">
        <v>2024</v>
      </c>
      <c r="B1095">
        <v>55</v>
      </c>
      <c r="C1095" t="s">
        <v>23</v>
      </c>
      <c r="D1095">
        <v>2024</v>
      </c>
      <c r="E1095">
        <v>55</v>
      </c>
      <c r="F1095">
        <v>0</v>
      </c>
      <c r="G1095">
        <v>126</v>
      </c>
      <c r="H1095" t="s">
        <v>634</v>
      </c>
      <c r="I1095" t="s">
        <v>25</v>
      </c>
      <c r="J1095" t="s">
        <v>26</v>
      </c>
      <c r="K1095" t="s">
        <v>635</v>
      </c>
      <c r="L1095" t="s">
        <v>551</v>
      </c>
      <c r="M1095">
        <v>40733</v>
      </c>
      <c r="N1095">
        <v>0</v>
      </c>
      <c r="O1095">
        <v>2029877</v>
      </c>
      <c r="P1095">
        <v>2493735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18813492</v>
      </c>
      <c r="W1095">
        <v>0</v>
      </c>
      <c r="X1095">
        <v>0</v>
      </c>
      <c r="Y1095">
        <v>18813492</v>
      </c>
      <c r="Z1095">
        <v>0</v>
      </c>
      <c r="AA1095">
        <v>14249147</v>
      </c>
      <c r="AB1095" s="3" t="str">
        <f t="shared" si="34"/>
        <v>0126</v>
      </c>
      <c r="AC1095" s="4" t="str">
        <f t="shared" si="35"/>
        <v>TIF</v>
      </c>
    </row>
    <row r="1096" spans="1:29" x14ac:dyDescent="0.25">
      <c r="A1096">
        <v>2024</v>
      </c>
      <c r="B1096">
        <v>55</v>
      </c>
      <c r="C1096" t="s">
        <v>23</v>
      </c>
      <c r="D1096">
        <v>2024</v>
      </c>
      <c r="E1096">
        <v>55</v>
      </c>
      <c r="F1096">
        <v>0</v>
      </c>
      <c r="G1096">
        <v>873</v>
      </c>
      <c r="H1096" t="s">
        <v>994</v>
      </c>
      <c r="I1096" t="s">
        <v>25</v>
      </c>
      <c r="J1096" t="s">
        <v>26</v>
      </c>
      <c r="K1096" t="s">
        <v>995</v>
      </c>
      <c r="L1096" t="s">
        <v>551</v>
      </c>
      <c r="M1096">
        <v>0</v>
      </c>
      <c r="N1096">
        <v>0</v>
      </c>
      <c r="O1096">
        <v>0</v>
      </c>
      <c r="P1096">
        <v>11164693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11164693</v>
      </c>
      <c r="W1096">
        <v>0</v>
      </c>
      <c r="X1096">
        <v>0</v>
      </c>
      <c r="Y1096">
        <v>11164693</v>
      </c>
      <c r="Z1096">
        <v>0</v>
      </c>
      <c r="AA1096">
        <v>0</v>
      </c>
      <c r="AB1096" s="3" t="str">
        <f t="shared" si="34"/>
        <v>0873</v>
      </c>
      <c r="AC1096" s="4" t="str">
        <f t="shared" si="35"/>
        <v>TIF</v>
      </c>
    </row>
    <row r="1097" spans="1:29" x14ac:dyDescent="0.25">
      <c r="A1097">
        <v>2024</v>
      </c>
      <c r="B1097">
        <v>55</v>
      </c>
      <c r="C1097" t="s">
        <v>31</v>
      </c>
      <c r="D1097">
        <v>2024</v>
      </c>
      <c r="E1097">
        <v>55</v>
      </c>
      <c r="F1097">
        <v>0</v>
      </c>
      <c r="G1097">
        <v>126</v>
      </c>
      <c r="H1097">
        <v>550126</v>
      </c>
      <c r="I1097" t="s">
        <v>26</v>
      </c>
      <c r="J1097" t="s">
        <v>26</v>
      </c>
      <c r="K1097" t="s">
        <v>550</v>
      </c>
      <c r="L1097" t="s">
        <v>551</v>
      </c>
      <c r="M1097">
        <v>322184832</v>
      </c>
      <c r="N1097">
        <v>22903925</v>
      </c>
      <c r="O1097">
        <v>38109588</v>
      </c>
      <c r="P1097">
        <v>36982024</v>
      </c>
      <c r="Q1097">
        <v>0</v>
      </c>
      <c r="R1097">
        <v>0</v>
      </c>
      <c r="S1097">
        <v>33638046</v>
      </c>
      <c r="T1097">
        <v>1576197</v>
      </c>
      <c r="U1097">
        <v>0</v>
      </c>
      <c r="V1097">
        <v>1078808069</v>
      </c>
      <c r="W1097">
        <v>1408000</v>
      </c>
      <c r="X1097">
        <v>5193500</v>
      </c>
      <c r="Y1097">
        <v>1072206569</v>
      </c>
      <c r="Z1097">
        <v>132867354</v>
      </c>
      <c r="AA1097">
        <v>623413457</v>
      </c>
      <c r="AB1097" s="3" t="str">
        <f t="shared" si="34"/>
        <v>0126</v>
      </c>
      <c r="AC1097" s="4" t="str">
        <f t="shared" si="35"/>
        <v>Non-TIF</v>
      </c>
    </row>
    <row r="1098" spans="1:29" x14ac:dyDescent="0.25">
      <c r="A1098">
        <v>2024</v>
      </c>
      <c r="B1098">
        <v>55</v>
      </c>
      <c r="C1098" t="s">
        <v>31</v>
      </c>
      <c r="D1098">
        <v>2024</v>
      </c>
      <c r="E1098">
        <v>55</v>
      </c>
      <c r="F1098">
        <v>3</v>
      </c>
      <c r="G1098">
        <v>897</v>
      </c>
      <c r="H1098">
        <v>553897</v>
      </c>
      <c r="I1098" t="s">
        <v>26</v>
      </c>
      <c r="J1098" t="s">
        <v>26</v>
      </c>
      <c r="K1098" t="s">
        <v>1738</v>
      </c>
      <c r="L1098" t="s">
        <v>551</v>
      </c>
      <c r="M1098">
        <v>117364872</v>
      </c>
      <c r="N1098">
        <v>5447525</v>
      </c>
      <c r="O1098">
        <v>17965128</v>
      </c>
      <c r="P1098">
        <v>4988095</v>
      </c>
      <c r="Q1098">
        <v>0</v>
      </c>
      <c r="R1098">
        <v>0</v>
      </c>
      <c r="S1098">
        <v>11885288</v>
      </c>
      <c r="T1098">
        <v>369354</v>
      </c>
      <c r="U1098">
        <v>0</v>
      </c>
      <c r="V1098">
        <v>204103960</v>
      </c>
      <c r="W1098">
        <v>200664</v>
      </c>
      <c r="X1098">
        <v>474949</v>
      </c>
      <c r="Y1098">
        <v>203428347</v>
      </c>
      <c r="Z1098">
        <v>50301380</v>
      </c>
      <c r="AA1098">
        <v>46083698</v>
      </c>
      <c r="AB1098" s="3" t="str">
        <f t="shared" si="34"/>
        <v>3897</v>
      </c>
      <c r="AC1098" s="4" t="str">
        <f t="shared" si="35"/>
        <v>Non-TIF</v>
      </c>
    </row>
    <row r="1099" spans="1:29" x14ac:dyDescent="0.25">
      <c r="A1099">
        <v>2024</v>
      </c>
      <c r="B1099">
        <v>55</v>
      </c>
      <c r="C1099" t="s">
        <v>31</v>
      </c>
      <c r="D1099">
        <v>2024</v>
      </c>
      <c r="E1099">
        <v>55</v>
      </c>
      <c r="F1099">
        <v>6</v>
      </c>
      <c r="G1099">
        <v>921</v>
      </c>
      <c r="H1099">
        <v>746921</v>
      </c>
      <c r="I1099" t="s">
        <v>26</v>
      </c>
      <c r="J1099" t="s">
        <v>26</v>
      </c>
      <c r="K1099" t="s">
        <v>665</v>
      </c>
      <c r="L1099" t="s">
        <v>551</v>
      </c>
      <c r="M1099">
        <v>46794618</v>
      </c>
      <c r="N1099">
        <v>7376571</v>
      </c>
      <c r="O1099">
        <v>1521011</v>
      </c>
      <c r="P1099">
        <v>729423</v>
      </c>
      <c r="Q1099">
        <v>0</v>
      </c>
      <c r="R1099">
        <v>0</v>
      </c>
      <c r="S1099">
        <v>5014444</v>
      </c>
      <c r="T1099">
        <v>252685</v>
      </c>
      <c r="U1099">
        <v>0</v>
      </c>
      <c r="V1099">
        <v>77813241</v>
      </c>
      <c r="W1099">
        <v>28000</v>
      </c>
      <c r="X1099">
        <v>91000</v>
      </c>
      <c r="Y1099">
        <v>77694241</v>
      </c>
      <c r="Z1099">
        <v>912515</v>
      </c>
      <c r="AA1099">
        <v>16124489</v>
      </c>
      <c r="AB1099" s="3" t="str">
        <f t="shared" si="34"/>
        <v>6921</v>
      </c>
      <c r="AC1099" s="4" t="str">
        <f t="shared" si="35"/>
        <v>Non-TIF</v>
      </c>
    </row>
    <row r="1100" spans="1:29" x14ac:dyDescent="0.25">
      <c r="A1100">
        <v>2024</v>
      </c>
      <c r="B1100">
        <v>74</v>
      </c>
      <c r="C1100" t="s">
        <v>31</v>
      </c>
      <c r="D1100">
        <v>2024</v>
      </c>
      <c r="E1100">
        <v>74</v>
      </c>
      <c r="F1100">
        <v>6</v>
      </c>
      <c r="G1100">
        <v>921</v>
      </c>
      <c r="H1100">
        <v>746921</v>
      </c>
      <c r="I1100" t="s">
        <v>26</v>
      </c>
      <c r="J1100" t="s">
        <v>26</v>
      </c>
      <c r="K1100" t="s">
        <v>665</v>
      </c>
      <c r="L1100" t="s">
        <v>738</v>
      </c>
      <c r="M1100">
        <v>132686000</v>
      </c>
      <c r="N1100">
        <v>14136420</v>
      </c>
      <c r="O1100">
        <v>10116640</v>
      </c>
      <c r="P1100">
        <v>139530</v>
      </c>
      <c r="Q1100">
        <v>0</v>
      </c>
      <c r="R1100">
        <v>0</v>
      </c>
      <c r="S1100">
        <v>14399369</v>
      </c>
      <c r="T1100">
        <v>371849</v>
      </c>
      <c r="U1100">
        <v>0</v>
      </c>
      <c r="V1100">
        <v>272716328</v>
      </c>
      <c r="W1100">
        <v>284000</v>
      </c>
      <c r="X1100">
        <v>793000</v>
      </c>
      <c r="Y1100">
        <v>271639328</v>
      </c>
      <c r="Z1100">
        <v>10773972</v>
      </c>
      <c r="AA1100">
        <v>100866520</v>
      </c>
      <c r="AB1100" s="3" t="str">
        <f t="shared" si="34"/>
        <v>6921</v>
      </c>
      <c r="AC1100" s="4" t="str">
        <f t="shared" si="35"/>
        <v>Non-TIF</v>
      </c>
    </row>
    <row r="1101" spans="1:29" x14ac:dyDescent="0.25">
      <c r="A1101">
        <v>2024</v>
      </c>
      <c r="B1101">
        <v>74</v>
      </c>
      <c r="C1101" t="s">
        <v>31</v>
      </c>
      <c r="D1101">
        <v>2024</v>
      </c>
      <c r="E1101">
        <v>74</v>
      </c>
      <c r="F1101">
        <v>3</v>
      </c>
      <c r="G1101">
        <v>537</v>
      </c>
      <c r="H1101">
        <v>763537</v>
      </c>
      <c r="I1101" t="s">
        <v>26</v>
      </c>
      <c r="J1101" t="s">
        <v>26</v>
      </c>
      <c r="K1101" t="s">
        <v>277</v>
      </c>
      <c r="L1101" t="s">
        <v>738</v>
      </c>
      <c r="M1101">
        <v>22031890</v>
      </c>
      <c r="N1101">
        <v>1263290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27218320</v>
      </c>
      <c r="W1101">
        <v>12000</v>
      </c>
      <c r="X1101">
        <v>39000</v>
      </c>
      <c r="Y1101">
        <v>27167320</v>
      </c>
      <c r="Z1101">
        <v>409008</v>
      </c>
      <c r="AA1101">
        <v>3923140</v>
      </c>
      <c r="AB1101" s="3" t="str">
        <f t="shared" si="34"/>
        <v>3537</v>
      </c>
      <c r="AC1101" s="4" t="str">
        <f t="shared" si="35"/>
        <v>Non-TIF</v>
      </c>
    </row>
    <row r="1102" spans="1:29" x14ac:dyDescent="0.25">
      <c r="A1102">
        <v>2024</v>
      </c>
      <c r="B1102">
        <v>75</v>
      </c>
      <c r="C1102" t="s">
        <v>44</v>
      </c>
      <c r="D1102">
        <v>2024</v>
      </c>
      <c r="E1102">
        <v>75</v>
      </c>
      <c r="F1102">
        <v>2</v>
      </c>
      <c r="G1102">
        <v>988</v>
      </c>
      <c r="H1102">
        <v>752988</v>
      </c>
      <c r="I1102" t="s">
        <v>26</v>
      </c>
      <c r="J1102" t="s">
        <v>26</v>
      </c>
      <c r="K1102" t="s">
        <v>739</v>
      </c>
      <c r="L1102" t="s">
        <v>740</v>
      </c>
      <c r="M1102">
        <v>36902</v>
      </c>
      <c r="N1102">
        <v>0</v>
      </c>
      <c r="O1102">
        <v>5583850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57909247</v>
      </c>
      <c r="W1102">
        <v>104000</v>
      </c>
      <c r="X1102">
        <v>292500</v>
      </c>
      <c r="Y1102">
        <v>57512747</v>
      </c>
      <c r="Z1102">
        <v>0</v>
      </c>
      <c r="AA1102">
        <v>52288495</v>
      </c>
      <c r="AB1102" s="3" t="str">
        <f t="shared" si="34"/>
        <v>2988</v>
      </c>
      <c r="AC1102" s="4" t="str">
        <f t="shared" si="35"/>
        <v>Non-TIF</v>
      </c>
    </row>
    <row r="1103" spans="1:29" x14ac:dyDescent="0.25">
      <c r="A1103">
        <v>2024</v>
      </c>
      <c r="B1103">
        <v>75</v>
      </c>
      <c r="C1103" t="s">
        <v>31</v>
      </c>
      <c r="D1103">
        <v>2024</v>
      </c>
      <c r="E1103">
        <v>75</v>
      </c>
      <c r="F1103">
        <v>6</v>
      </c>
      <c r="G1103" t="s">
        <v>1835</v>
      </c>
      <c r="H1103">
        <v>976039</v>
      </c>
      <c r="I1103" t="s">
        <v>26</v>
      </c>
      <c r="J1103" t="s">
        <v>26</v>
      </c>
      <c r="K1103" t="s">
        <v>823</v>
      </c>
      <c r="L1103" t="s">
        <v>740</v>
      </c>
      <c r="M1103">
        <v>2681020</v>
      </c>
      <c r="N1103">
        <v>419510</v>
      </c>
      <c r="O1103">
        <v>2567678</v>
      </c>
      <c r="P1103">
        <v>0</v>
      </c>
      <c r="Q1103">
        <v>0</v>
      </c>
      <c r="R1103">
        <v>0</v>
      </c>
      <c r="S1103">
        <v>0</v>
      </c>
      <c r="T1103">
        <v>68568</v>
      </c>
      <c r="U1103">
        <v>0</v>
      </c>
      <c r="V1103">
        <v>108754048</v>
      </c>
      <c r="W1103">
        <v>100000</v>
      </c>
      <c r="X1103">
        <v>299000</v>
      </c>
      <c r="Y1103">
        <v>108355048</v>
      </c>
      <c r="Z1103">
        <v>640231</v>
      </c>
      <c r="AA1103">
        <v>103017272</v>
      </c>
      <c r="AB1103" s="3" t="str">
        <f t="shared" si="34"/>
        <v>6039</v>
      </c>
      <c r="AC1103" s="4" t="str">
        <f t="shared" si="35"/>
        <v>Non-TIF</v>
      </c>
    </row>
    <row r="1104" spans="1:29" x14ac:dyDescent="0.25">
      <c r="A1104">
        <v>2024</v>
      </c>
      <c r="B1104">
        <v>76</v>
      </c>
      <c r="C1104" t="s">
        <v>23</v>
      </c>
      <c r="D1104">
        <v>2024</v>
      </c>
      <c r="E1104">
        <v>76</v>
      </c>
      <c r="F1104">
        <v>4</v>
      </c>
      <c r="G1104">
        <v>644</v>
      </c>
      <c r="H1104" t="s">
        <v>824</v>
      </c>
      <c r="I1104" t="s">
        <v>25</v>
      </c>
      <c r="J1104" t="s">
        <v>26</v>
      </c>
      <c r="K1104" t="s">
        <v>825</v>
      </c>
      <c r="L1104" t="s">
        <v>742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s="3" t="str">
        <f t="shared" si="34"/>
        <v>4644</v>
      </c>
      <c r="AC1104" s="4" t="str">
        <f t="shared" si="35"/>
        <v>TIF</v>
      </c>
    </row>
    <row r="1105" spans="1:29" x14ac:dyDescent="0.25">
      <c r="A1105">
        <v>2024</v>
      </c>
      <c r="B1105">
        <v>76</v>
      </c>
      <c r="C1105" t="s">
        <v>23</v>
      </c>
      <c r="D1105">
        <v>2024</v>
      </c>
      <c r="E1105">
        <v>76</v>
      </c>
      <c r="F1105">
        <v>5</v>
      </c>
      <c r="G1105">
        <v>283</v>
      </c>
      <c r="H1105" t="s">
        <v>826</v>
      </c>
      <c r="I1105" t="s">
        <v>25</v>
      </c>
      <c r="J1105" t="s">
        <v>26</v>
      </c>
      <c r="K1105" t="s">
        <v>827</v>
      </c>
      <c r="L1105" t="s">
        <v>742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s="3" t="str">
        <f t="shared" si="34"/>
        <v>5283</v>
      </c>
      <c r="AC1105" s="4" t="str">
        <f t="shared" si="35"/>
        <v>TIF</v>
      </c>
    </row>
    <row r="1106" spans="1:29" x14ac:dyDescent="0.25">
      <c r="A1106">
        <v>2024</v>
      </c>
      <c r="B1106">
        <v>76</v>
      </c>
      <c r="C1106" t="s">
        <v>31</v>
      </c>
      <c r="D1106">
        <v>2024</v>
      </c>
      <c r="E1106">
        <v>76</v>
      </c>
      <c r="F1106">
        <v>4</v>
      </c>
      <c r="G1106">
        <v>644</v>
      </c>
      <c r="H1106">
        <v>114644</v>
      </c>
      <c r="I1106" t="s">
        <v>26</v>
      </c>
      <c r="J1106" t="s">
        <v>26</v>
      </c>
      <c r="K1106" t="s">
        <v>223</v>
      </c>
      <c r="L1106" t="s">
        <v>742</v>
      </c>
      <c r="M1106">
        <v>89955179</v>
      </c>
      <c r="N1106">
        <v>6345189</v>
      </c>
      <c r="O1106">
        <v>6081634</v>
      </c>
      <c r="P1106">
        <v>57999299</v>
      </c>
      <c r="Q1106">
        <v>0</v>
      </c>
      <c r="R1106">
        <v>0</v>
      </c>
      <c r="S1106">
        <v>2362377</v>
      </c>
      <c r="T1106">
        <v>0</v>
      </c>
      <c r="U1106">
        <v>0</v>
      </c>
      <c r="V1106">
        <v>195733107</v>
      </c>
      <c r="W1106">
        <v>161044</v>
      </c>
      <c r="X1106">
        <v>474289</v>
      </c>
      <c r="Y1106">
        <v>195097774</v>
      </c>
      <c r="Z1106">
        <v>7814380</v>
      </c>
      <c r="AA1106">
        <v>32989429</v>
      </c>
      <c r="AB1106" s="3" t="str">
        <f t="shared" si="34"/>
        <v>4644</v>
      </c>
      <c r="AC1106" s="4" t="str">
        <f t="shared" si="35"/>
        <v>Non-TIF</v>
      </c>
    </row>
    <row r="1107" spans="1:29" x14ac:dyDescent="0.25">
      <c r="A1107">
        <v>2024</v>
      </c>
      <c r="B1107">
        <v>77</v>
      </c>
      <c r="C1107" t="s">
        <v>44</v>
      </c>
      <c r="D1107">
        <v>2024</v>
      </c>
      <c r="E1107">
        <v>77</v>
      </c>
      <c r="F1107">
        <v>0</v>
      </c>
      <c r="G1107">
        <v>720</v>
      </c>
      <c r="H1107">
        <v>770720</v>
      </c>
      <c r="I1107" t="s">
        <v>26</v>
      </c>
      <c r="J1107" t="s">
        <v>26</v>
      </c>
      <c r="K1107" t="s">
        <v>561</v>
      </c>
      <c r="L1107" t="s">
        <v>777</v>
      </c>
      <c r="M1107">
        <v>893380</v>
      </c>
      <c r="N1107">
        <v>1800</v>
      </c>
      <c r="O1107">
        <v>157896357</v>
      </c>
      <c r="P1107">
        <v>31560555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371137854</v>
      </c>
      <c r="W1107">
        <v>256000</v>
      </c>
      <c r="X1107">
        <v>591500</v>
      </c>
      <c r="Y1107">
        <v>370290354</v>
      </c>
      <c r="Z1107">
        <v>0</v>
      </c>
      <c r="AA1107">
        <v>180785762</v>
      </c>
      <c r="AB1107" s="3" t="str">
        <f t="shared" si="34"/>
        <v>0720</v>
      </c>
      <c r="AC1107" s="4" t="str">
        <f t="shared" si="35"/>
        <v>Non-TIF</v>
      </c>
    </row>
    <row r="1108" spans="1:29" x14ac:dyDescent="0.25">
      <c r="A1108">
        <v>2024</v>
      </c>
      <c r="B1108">
        <v>77</v>
      </c>
      <c r="C1108" t="s">
        <v>44</v>
      </c>
      <c r="D1108">
        <v>2024</v>
      </c>
      <c r="E1108">
        <v>77</v>
      </c>
      <c r="F1108">
        <v>6</v>
      </c>
      <c r="G1108">
        <v>101</v>
      </c>
      <c r="H1108">
        <v>776101</v>
      </c>
      <c r="I1108" t="s">
        <v>26</v>
      </c>
      <c r="J1108" t="s">
        <v>26</v>
      </c>
      <c r="K1108" t="s">
        <v>542</v>
      </c>
      <c r="L1108" t="s">
        <v>777</v>
      </c>
      <c r="M1108">
        <v>717120</v>
      </c>
      <c r="N1108">
        <v>19700</v>
      </c>
      <c r="O1108">
        <v>213140470</v>
      </c>
      <c r="P1108">
        <v>1361962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319901100</v>
      </c>
      <c r="W1108">
        <v>64400</v>
      </c>
      <c r="X1108">
        <v>146250</v>
      </c>
      <c r="Y1108">
        <v>319690450</v>
      </c>
      <c r="Z1108">
        <v>0</v>
      </c>
      <c r="AA1108">
        <v>104661848</v>
      </c>
      <c r="AB1108" s="3" t="str">
        <f t="shared" si="34"/>
        <v>6101</v>
      </c>
      <c r="AC1108" s="4" t="str">
        <f t="shared" si="35"/>
        <v>Non-TIF</v>
      </c>
    </row>
    <row r="1109" spans="1:29" x14ac:dyDescent="0.25">
      <c r="A1109">
        <v>2024</v>
      </c>
      <c r="B1109">
        <v>77</v>
      </c>
      <c r="C1109" t="s">
        <v>44</v>
      </c>
      <c r="D1109">
        <v>2024</v>
      </c>
      <c r="E1109">
        <v>77</v>
      </c>
      <c r="F1109">
        <v>6</v>
      </c>
      <c r="G1109">
        <v>579</v>
      </c>
      <c r="H1109">
        <v>776579</v>
      </c>
      <c r="I1109" t="s">
        <v>26</v>
      </c>
      <c r="J1109" t="s">
        <v>26</v>
      </c>
      <c r="K1109" t="s">
        <v>868</v>
      </c>
      <c r="L1109" t="s">
        <v>777</v>
      </c>
      <c r="M1109">
        <v>621570</v>
      </c>
      <c r="N1109">
        <v>394700</v>
      </c>
      <c r="O1109">
        <v>491400610</v>
      </c>
      <c r="P1109">
        <v>17591724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817824684</v>
      </c>
      <c r="W1109">
        <v>164000</v>
      </c>
      <c r="X1109">
        <v>981500</v>
      </c>
      <c r="Y1109">
        <v>816679184</v>
      </c>
      <c r="Z1109">
        <v>0</v>
      </c>
      <c r="AA1109">
        <v>307816080</v>
      </c>
      <c r="AB1109" s="3" t="str">
        <f t="shared" si="34"/>
        <v>6579</v>
      </c>
      <c r="AC1109" s="4" t="str">
        <f t="shared" si="35"/>
        <v>Non-TIF</v>
      </c>
    </row>
    <row r="1110" spans="1:29" x14ac:dyDescent="0.25">
      <c r="A1110">
        <v>2024</v>
      </c>
      <c r="B1110">
        <v>77</v>
      </c>
      <c r="C1110" t="s">
        <v>44</v>
      </c>
      <c r="D1110">
        <v>2024</v>
      </c>
      <c r="E1110">
        <v>77</v>
      </c>
      <c r="F1110">
        <v>0</v>
      </c>
      <c r="G1110">
        <v>981</v>
      </c>
      <c r="H1110">
        <v>910981</v>
      </c>
      <c r="I1110" t="s">
        <v>26</v>
      </c>
      <c r="J1110" t="s">
        <v>26</v>
      </c>
      <c r="K1110" t="s">
        <v>837</v>
      </c>
      <c r="L1110" t="s">
        <v>777</v>
      </c>
      <c r="M1110">
        <v>230760</v>
      </c>
      <c r="N1110">
        <v>0</v>
      </c>
      <c r="O1110">
        <v>154598</v>
      </c>
      <c r="P1110">
        <v>57108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442466</v>
      </c>
      <c r="W1110">
        <v>0</v>
      </c>
      <c r="X1110">
        <v>0</v>
      </c>
      <c r="Y1110">
        <v>442466</v>
      </c>
      <c r="Z1110">
        <v>0</v>
      </c>
      <c r="AA1110">
        <v>0</v>
      </c>
      <c r="AB1110" s="3" t="str">
        <f t="shared" si="34"/>
        <v>0981</v>
      </c>
      <c r="AC1110" s="4" t="str">
        <f t="shared" si="35"/>
        <v>Non-TIF</v>
      </c>
    </row>
    <row r="1111" spans="1:29" x14ac:dyDescent="0.25">
      <c r="A1111">
        <v>2024</v>
      </c>
      <c r="B1111">
        <v>77</v>
      </c>
      <c r="C1111" t="s">
        <v>23</v>
      </c>
      <c r="D1111">
        <v>2024</v>
      </c>
      <c r="E1111">
        <v>77</v>
      </c>
      <c r="F1111">
        <v>1</v>
      </c>
      <c r="G1111">
        <v>576</v>
      </c>
      <c r="H1111" t="s">
        <v>324</v>
      </c>
      <c r="I1111" t="s">
        <v>25</v>
      </c>
      <c r="J1111" t="s">
        <v>26</v>
      </c>
      <c r="K1111" t="s">
        <v>325</v>
      </c>
      <c r="L1111" t="s">
        <v>777</v>
      </c>
      <c r="M1111">
        <v>0</v>
      </c>
      <c r="N1111">
        <v>0</v>
      </c>
      <c r="O1111">
        <v>175850661</v>
      </c>
      <c r="P1111">
        <v>15797241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384432328</v>
      </c>
      <c r="W1111">
        <v>0</v>
      </c>
      <c r="X1111">
        <v>0</v>
      </c>
      <c r="Y1111">
        <v>384432328</v>
      </c>
      <c r="Z1111">
        <v>0</v>
      </c>
      <c r="AA1111">
        <v>192784426</v>
      </c>
      <c r="AB1111" s="3" t="str">
        <f t="shared" si="34"/>
        <v>1576</v>
      </c>
      <c r="AC1111" s="4" t="str">
        <f t="shared" si="35"/>
        <v>TIF</v>
      </c>
    </row>
    <row r="1112" spans="1:29" x14ac:dyDescent="0.25">
      <c r="A1112">
        <v>2024</v>
      </c>
      <c r="B1112">
        <v>77</v>
      </c>
      <c r="C1112" t="s">
        <v>23</v>
      </c>
      <c r="D1112">
        <v>2024</v>
      </c>
      <c r="E1112">
        <v>77</v>
      </c>
      <c r="F1112">
        <v>7</v>
      </c>
      <c r="G1112">
        <v>110</v>
      </c>
      <c r="H1112" t="s">
        <v>253</v>
      </c>
      <c r="I1112" t="s">
        <v>25</v>
      </c>
      <c r="J1112" t="s">
        <v>26</v>
      </c>
      <c r="K1112" t="s">
        <v>254</v>
      </c>
      <c r="L1112" t="s">
        <v>777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7554079</v>
      </c>
      <c r="W1112">
        <v>0</v>
      </c>
      <c r="X1112">
        <v>0</v>
      </c>
      <c r="Y1112">
        <v>7554079</v>
      </c>
      <c r="Z1112">
        <v>0</v>
      </c>
      <c r="AA1112">
        <v>7554079</v>
      </c>
      <c r="AB1112" s="3" t="str">
        <f t="shared" si="34"/>
        <v>7110</v>
      </c>
      <c r="AC1112" s="4" t="str">
        <f t="shared" si="35"/>
        <v>TIF</v>
      </c>
    </row>
    <row r="1113" spans="1:29" x14ac:dyDescent="0.25">
      <c r="A1113">
        <v>2024</v>
      </c>
      <c r="B1113">
        <v>77</v>
      </c>
      <c r="C1113" t="s">
        <v>23</v>
      </c>
      <c r="D1113">
        <v>2024</v>
      </c>
      <c r="E1113">
        <v>77</v>
      </c>
      <c r="F1113">
        <v>0</v>
      </c>
      <c r="G1113">
        <v>261</v>
      </c>
      <c r="H1113" t="s">
        <v>869</v>
      </c>
      <c r="I1113" t="s">
        <v>25</v>
      </c>
      <c r="J1113" t="s">
        <v>26</v>
      </c>
      <c r="K1113" t="s">
        <v>870</v>
      </c>
      <c r="L1113" t="s">
        <v>777</v>
      </c>
      <c r="M1113">
        <v>0</v>
      </c>
      <c r="N1113">
        <v>0</v>
      </c>
      <c r="O1113">
        <v>137056794</v>
      </c>
      <c r="P1113">
        <v>27030553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280042040</v>
      </c>
      <c r="W1113">
        <v>0</v>
      </c>
      <c r="X1113">
        <v>0</v>
      </c>
      <c r="Y1113">
        <v>280042040</v>
      </c>
      <c r="Z1113">
        <v>0</v>
      </c>
      <c r="AA1113">
        <v>115954693</v>
      </c>
      <c r="AB1113" s="3" t="str">
        <f t="shared" si="34"/>
        <v>0261</v>
      </c>
      <c r="AC1113" s="4" t="str">
        <f t="shared" si="35"/>
        <v>TIF</v>
      </c>
    </row>
    <row r="1114" spans="1:29" x14ac:dyDescent="0.25">
      <c r="A1114">
        <v>2024</v>
      </c>
      <c r="B1114">
        <v>77</v>
      </c>
      <c r="C1114" t="s">
        <v>23</v>
      </c>
      <c r="D1114">
        <v>2024</v>
      </c>
      <c r="E1114">
        <v>77</v>
      </c>
      <c r="F1114">
        <v>0</v>
      </c>
      <c r="G1114">
        <v>720</v>
      </c>
      <c r="H1114" t="s">
        <v>769</v>
      </c>
      <c r="I1114" t="s">
        <v>25</v>
      </c>
      <c r="J1114" t="s">
        <v>26</v>
      </c>
      <c r="K1114" t="s">
        <v>770</v>
      </c>
      <c r="L1114" t="s">
        <v>777</v>
      </c>
      <c r="M1114">
        <v>0</v>
      </c>
      <c r="N1114">
        <v>0</v>
      </c>
      <c r="O1114">
        <v>226185973</v>
      </c>
      <c r="P1114">
        <v>5058545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312826616</v>
      </c>
      <c r="W1114">
        <v>0</v>
      </c>
      <c r="X1114">
        <v>0</v>
      </c>
      <c r="Y1114">
        <v>312826616</v>
      </c>
      <c r="Z1114">
        <v>0</v>
      </c>
      <c r="AA1114">
        <v>81582098</v>
      </c>
      <c r="AB1114" s="3" t="str">
        <f t="shared" si="34"/>
        <v>0720</v>
      </c>
      <c r="AC1114" s="4" t="str">
        <f t="shared" si="35"/>
        <v>TIF</v>
      </c>
    </row>
    <row r="1115" spans="1:29" x14ac:dyDescent="0.25">
      <c r="A1115">
        <v>2024</v>
      </c>
      <c r="B1115">
        <v>77</v>
      </c>
      <c r="C1115" t="s">
        <v>23</v>
      </c>
      <c r="D1115">
        <v>2024</v>
      </c>
      <c r="E1115">
        <v>77</v>
      </c>
      <c r="F1115">
        <v>1</v>
      </c>
      <c r="G1115">
        <v>737</v>
      </c>
      <c r="H1115" t="s">
        <v>871</v>
      </c>
      <c r="I1115" t="s">
        <v>25</v>
      </c>
      <c r="J1115" t="s">
        <v>26</v>
      </c>
      <c r="K1115" t="s">
        <v>872</v>
      </c>
      <c r="L1115" t="s">
        <v>777</v>
      </c>
      <c r="M1115">
        <v>0</v>
      </c>
      <c r="N1115">
        <v>0</v>
      </c>
      <c r="O1115">
        <v>1004666002</v>
      </c>
      <c r="P1115">
        <v>81323848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1385278471</v>
      </c>
      <c r="W1115">
        <v>8000</v>
      </c>
      <c r="X1115">
        <v>32500</v>
      </c>
      <c r="Y1115">
        <v>1385237971</v>
      </c>
      <c r="Z1115">
        <v>0</v>
      </c>
      <c r="AA1115">
        <v>299288621</v>
      </c>
      <c r="AB1115" s="3" t="str">
        <f t="shared" si="34"/>
        <v>1737</v>
      </c>
      <c r="AC1115" s="4" t="str">
        <f t="shared" si="35"/>
        <v>TIF</v>
      </c>
    </row>
    <row r="1116" spans="1:29" x14ac:dyDescent="0.25">
      <c r="A1116">
        <v>2024</v>
      </c>
      <c r="B1116">
        <v>77</v>
      </c>
      <c r="C1116" t="s">
        <v>23</v>
      </c>
      <c r="D1116">
        <v>2024</v>
      </c>
      <c r="E1116">
        <v>77</v>
      </c>
      <c r="F1116">
        <v>3</v>
      </c>
      <c r="G1116">
        <v>231</v>
      </c>
      <c r="H1116" t="s">
        <v>873</v>
      </c>
      <c r="I1116" t="s">
        <v>25</v>
      </c>
      <c r="J1116" t="s">
        <v>26</v>
      </c>
      <c r="K1116" t="s">
        <v>874</v>
      </c>
      <c r="L1116" t="s">
        <v>777</v>
      </c>
      <c r="M1116">
        <v>0</v>
      </c>
      <c r="N1116">
        <v>0</v>
      </c>
      <c r="O1116">
        <v>403853131</v>
      </c>
      <c r="P1116">
        <v>5061998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649668324</v>
      </c>
      <c r="W1116">
        <v>40000</v>
      </c>
      <c r="X1116">
        <v>143000</v>
      </c>
      <c r="Y1116">
        <v>649485324</v>
      </c>
      <c r="Z1116">
        <v>0</v>
      </c>
      <c r="AA1116">
        <v>240753195</v>
      </c>
      <c r="AB1116" s="3" t="str">
        <f t="shared" si="34"/>
        <v>3231</v>
      </c>
      <c r="AC1116" s="4" t="str">
        <f t="shared" si="35"/>
        <v>TIF</v>
      </c>
    </row>
    <row r="1117" spans="1:29" x14ac:dyDescent="0.25">
      <c r="A1117">
        <v>2024</v>
      </c>
      <c r="B1117">
        <v>77</v>
      </c>
      <c r="C1117" t="s">
        <v>23</v>
      </c>
      <c r="D1117">
        <v>2024</v>
      </c>
      <c r="E1117">
        <v>77</v>
      </c>
      <c r="F1117">
        <v>4</v>
      </c>
      <c r="G1117">
        <v>779</v>
      </c>
      <c r="H1117" t="s">
        <v>875</v>
      </c>
      <c r="I1117" t="s">
        <v>25</v>
      </c>
      <c r="J1117" t="s">
        <v>26</v>
      </c>
      <c r="K1117" t="s">
        <v>876</v>
      </c>
      <c r="L1117" t="s">
        <v>777</v>
      </c>
      <c r="M1117">
        <v>0</v>
      </c>
      <c r="N1117">
        <v>0</v>
      </c>
      <c r="O1117">
        <v>5050878</v>
      </c>
      <c r="P1117">
        <v>381478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122871162</v>
      </c>
      <c r="W1117">
        <v>36000</v>
      </c>
      <c r="X1117">
        <v>84500</v>
      </c>
      <c r="Y1117">
        <v>122750662</v>
      </c>
      <c r="Z1117">
        <v>0</v>
      </c>
      <c r="AA1117">
        <v>117438806</v>
      </c>
      <c r="AB1117" s="3" t="str">
        <f t="shared" si="34"/>
        <v>4779</v>
      </c>
      <c r="AC1117" s="4" t="str">
        <f t="shared" si="35"/>
        <v>TIF</v>
      </c>
    </row>
    <row r="1118" spans="1:29" x14ac:dyDescent="0.25">
      <c r="A1118">
        <v>2024</v>
      </c>
      <c r="B1118">
        <v>84</v>
      </c>
      <c r="C1118" t="s">
        <v>31</v>
      </c>
      <c r="D1118">
        <v>2024</v>
      </c>
      <c r="E1118">
        <v>84</v>
      </c>
      <c r="F1118">
        <v>2</v>
      </c>
      <c r="G1118">
        <v>457</v>
      </c>
      <c r="H1118">
        <v>602457</v>
      </c>
      <c r="I1118" t="s">
        <v>26</v>
      </c>
      <c r="J1118" t="s">
        <v>26</v>
      </c>
      <c r="K1118" t="s">
        <v>690</v>
      </c>
      <c r="L1118" t="s">
        <v>806</v>
      </c>
      <c r="M1118">
        <v>3190110</v>
      </c>
      <c r="N1118">
        <v>143530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4567200</v>
      </c>
      <c r="W1118">
        <v>8000</v>
      </c>
      <c r="X1118">
        <v>26000</v>
      </c>
      <c r="Y1118">
        <v>4533200</v>
      </c>
      <c r="Z1118">
        <v>0</v>
      </c>
      <c r="AA1118">
        <v>1233560</v>
      </c>
      <c r="AB1118" s="3" t="str">
        <f t="shared" si="34"/>
        <v>2457</v>
      </c>
      <c r="AC1118" s="4" t="str">
        <f t="shared" si="35"/>
        <v>Non-TIF</v>
      </c>
    </row>
    <row r="1119" spans="1:29" x14ac:dyDescent="0.25">
      <c r="A1119">
        <v>2024</v>
      </c>
      <c r="B1119">
        <v>84</v>
      </c>
      <c r="C1119" t="s">
        <v>31</v>
      </c>
      <c r="D1119">
        <v>2024</v>
      </c>
      <c r="E1119">
        <v>84</v>
      </c>
      <c r="F1119">
        <v>5</v>
      </c>
      <c r="G1119">
        <v>949</v>
      </c>
      <c r="H1119">
        <v>715949</v>
      </c>
      <c r="I1119" t="s">
        <v>26</v>
      </c>
      <c r="J1119" t="s">
        <v>26</v>
      </c>
      <c r="K1119" t="s">
        <v>728</v>
      </c>
      <c r="L1119" t="s">
        <v>806</v>
      </c>
      <c r="M1119">
        <v>68972610</v>
      </c>
      <c r="N1119">
        <v>6113300</v>
      </c>
      <c r="O1119">
        <v>3006707</v>
      </c>
      <c r="P1119">
        <v>48180</v>
      </c>
      <c r="Q1119">
        <v>0</v>
      </c>
      <c r="R1119">
        <v>0</v>
      </c>
      <c r="S1119">
        <v>7344525</v>
      </c>
      <c r="T1119">
        <v>0</v>
      </c>
      <c r="U1119">
        <v>0</v>
      </c>
      <c r="V1119">
        <v>130895985</v>
      </c>
      <c r="W1119">
        <v>112000</v>
      </c>
      <c r="X1119">
        <v>390000</v>
      </c>
      <c r="Y1119">
        <v>130393985</v>
      </c>
      <c r="Z1119">
        <v>4326580</v>
      </c>
      <c r="AA1119">
        <v>45410663</v>
      </c>
      <c r="AB1119" s="3" t="str">
        <f t="shared" si="34"/>
        <v>5949</v>
      </c>
      <c r="AC1119" s="4" t="str">
        <f t="shared" si="35"/>
        <v>Non-TIF</v>
      </c>
    </row>
    <row r="1120" spans="1:29" x14ac:dyDescent="0.25">
      <c r="A1120">
        <v>2024</v>
      </c>
      <c r="B1120">
        <v>85</v>
      </c>
      <c r="C1120" t="s">
        <v>44</v>
      </c>
      <c r="D1120">
        <v>2024</v>
      </c>
      <c r="E1120">
        <v>85</v>
      </c>
      <c r="F1120">
        <v>0</v>
      </c>
      <c r="G1120">
        <v>225</v>
      </c>
      <c r="H1120">
        <v>850225</v>
      </c>
      <c r="I1120" t="s">
        <v>26</v>
      </c>
      <c r="J1120" t="s">
        <v>26</v>
      </c>
      <c r="K1120" t="s">
        <v>829</v>
      </c>
      <c r="L1120" t="s">
        <v>828</v>
      </c>
      <c r="M1120">
        <v>0</v>
      </c>
      <c r="N1120">
        <v>0</v>
      </c>
      <c r="O1120">
        <v>0</v>
      </c>
      <c r="P1120">
        <v>38813000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38813000</v>
      </c>
      <c r="W1120">
        <v>0</v>
      </c>
      <c r="X1120">
        <v>0</v>
      </c>
      <c r="Y1120">
        <v>38813000</v>
      </c>
      <c r="Z1120">
        <v>0</v>
      </c>
      <c r="AA1120">
        <v>0</v>
      </c>
      <c r="AB1120" s="3" t="str">
        <f t="shared" si="34"/>
        <v>0225</v>
      </c>
      <c r="AC1120" s="4" t="str">
        <f t="shared" si="35"/>
        <v>Non-TIF</v>
      </c>
    </row>
    <row r="1121" spans="1:29" x14ac:dyDescent="0.25">
      <c r="A1121">
        <v>2024</v>
      </c>
      <c r="B1121">
        <v>85</v>
      </c>
      <c r="C1121" t="s">
        <v>44</v>
      </c>
      <c r="D1121">
        <v>2024</v>
      </c>
      <c r="E1121">
        <v>85</v>
      </c>
      <c r="F1121">
        <v>1</v>
      </c>
      <c r="G1121">
        <v>359</v>
      </c>
      <c r="H1121">
        <v>851359</v>
      </c>
      <c r="I1121" t="s">
        <v>26</v>
      </c>
      <c r="J1121" t="s">
        <v>26</v>
      </c>
      <c r="K1121" t="s">
        <v>481</v>
      </c>
      <c r="L1121" t="s">
        <v>828</v>
      </c>
      <c r="M1121">
        <v>0</v>
      </c>
      <c r="N1121">
        <v>0</v>
      </c>
      <c r="O1121">
        <v>2702622</v>
      </c>
      <c r="P1121">
        <v>61925215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91351848</v>
      </c>
      <c r="W1121">
        <v>64000</v>
      </c>
      <c r="X1121">
        <v>266500</v>
      </c>
      <c r="Y1121">
        <v>91021348</v>
      </c>
      <c r="Z1121">
        <v>0</v>
      </c>
      <c r="AA1121">
        <v>26724011</v>
      </c>
      <c r="AB1121" s="3" t="str">
        <f t="shared" si="34"/>
        <v>1359</v>
      </c>
      <c r="AC1121" s="4" t="str">
        <f t="shared" si="35"/>
        <v>Non-TIF</v>
      </c>
    </row>
    <row r="1122" spans="1:29" x14ac:dyDescent="0.25">
      <c r="A1122">
        <v>2024</v>
      </c>
      <c r="B1122">
        <v>85</v>
      </c>
      <c r="C1122" t="s">
        <v>23</v>
      </c>
      <c r="D1122">
        <v>2024</v>
      </c>
      <c r="E1122">
        <v>85</v>
      </c>
      <c r="F1122">
        <v>0</v>
      </c>
      <c r="G1122">
        <v>225</v>
      </c>
      <c r="H1122" t="s">
        <v>983</v>
      </c>
      <c r="I1122" t="s">
        <v>25</v>
      </c>
      <c r="J1122" t="s">
        <v>26</v>
      </c>
      <c r="K1122" t="s">
        <v>984</v>
      </c>
      <c r="L1122" t="s">
        <v>828</v>
      </c>
      <c r="M1122">
        <v>0</v>
      </c>
      <c r="N1122">
        <v>0</v>
      </c>
      <c r="O1122">
        <v>0</v>
      </c>
      <c r="P1122">
        <v>16426500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16426500</v>
      </c>
      <c r="W1122">
        <v>0</v>
      </c>
      <c r="X1122">
        <v>0</v>
      </c>
      <c r="Y1122">
        <v>16426500</v>
      </c>
      <c r="Z1122">
        <v>0</v>
      </c>
      <c r="AA1122">
        <v>0</v>
      </c>
      <c r="AB1122" s="3" t="str">
        <f t="shared" si="34"/>
        <v>0225</v>
      </c>
      <c r="AC1122" s="4" t="str">
        <f t="shared" si="35"/>
        <v>TIF</v>
      </c>
    </row>
    <row r="1123" spans="1:29" x14ac:dyDescent="0.25">
      <c r="A1123">
        <v>2024</v>
      </c>
      <c r="B1123">
        <v>85</v>
      </c>
      <c r="C1123" t="s">
        <v>23</v>
      </c>
      <c r="D1123">
        <v>2024</v>
      </c>
      <c r="E1123">
        <v>85</v>
      </c>
      <c r="F1123">
        <v>2</v>
      </c>
      <c r="G1123">
        <v>466</v>
      </c>
      <c r="H1123" t="s">
        <v>1836</v>
      </c>
      <c r="I1123" t="s">
        <v>25</v>
      </c>
      <c r="J1123" t="s">
        <v>26</v>
      </c>
      <c r="K1123" t="s">
        <v>1837</v>
      </c>
      <c r="L1123" t="s">
        <v>828</v>
      </c>
      <c r="M1123">
        <v>0</v>
      </c>
      <c r="N1123">
        <v>0</v>
      </c>
      <c r="O1123">
        <v>7352600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7352600</v>
      </c>
      <c r="W1123">
        <v>0</v>
      </c>
      <c r="X1123">
        <v>0</v>
      </c>
      <c r="Y1123">
        <v>7352600</v>
      </c>
      <c r="Z1123">
        <v>0</v>
      </c>
      <c r="AA1123">
        <v>0</v>
      </c>
      <c r="AB1123" s="3" t="str">
        <f t="shared" si="34"/>
        <v>2466</v>
      </c>
      <c r="AC1123" s="4" t="str">
        <f t="shared" si="35"/>
        <v>TIF</v>
      </c>
    </row>
    <row r="1124" spans="1:29" x14ac:dyDescent="0.25">
      <c r="A1124">
        <v>2024</v>
      </c>
      <c r="B1124">
        <v>85</v>
      </c>
      <c r="C1124" t="s">
        <v>31</v>
      </c>
      <c r="D1124">
        <v>2024</v>
      </c>
      <c r="E1124">
        <v>85</v>
      </c>
      <c r="F1124">
        <v>6</v>
      </c>
      <c r="G1124">
        <v>985</v>
      </c>
      <c r="H1124">
        <v>646985</v>
      </c>
      <c r="I1124" t="s">
        <v>26</v>
      </c>
      <c r="J1124" t="s">
        <v>26</v>
      </c>
      <c r="K1124" t="s">
        <v>751</v>
      </c>
      <c r="L1124" t="s">
        <v>828</v>
      </c>
      <c r="M1124">
        <v>3466200</v>
      </c>
      <c r="N1124">
        <v>26500</v>
      </c>
      <c r="O1124">
        <v>203300</v>
      </c>
      <c r="P1124">
        <v>0</v>
      </c>
      <c r="Q1124">
        <v>0</v>
      </c>
      <c r="R1124">
        <v>0</v>
      </c>
      <c r="S1124">
        <v>1362621</v>
      </c>
      <c r="T1124">
        <v>0</v>
      </c>
      <c r="U1124">
        <v>0</v>
      </c>
      <c r="V1124">
        <v>8741221</v>
      </c>
      <c r="W1124">
        <v>4000</v>
      </c>
      <c r="X1124">
        <v>26000</v>
      </c>
      <c r="Y1124">
        <v>8711221</v>
      </c>
      <c r="Z1124">
        <v>360210</v>
      </c>
      <c r="AA1124">
        <v>3682600</v>
      </c>
      <c r="AB1124" s="3" t="str">
        <f t="shared" si="34"/>
        <v>6985</v>
      </c>
      <c r="AC1124" s="4" t="str">
        <f t="shared" si="35"/>
        <v>Non-TIF</v>
      </c>
    </row>
    <row r="1125" spans="1:29" x14ac:dyDescent="0.25">
      <c r="A1125">
        <v>2024</v>
      </c>
      <c r="B1125">
        <v>85</v>
      </c>
      <c r="C1125" t="s">
        <v>31</v>
      </c>
      <c r="D1125">
        <v>2024</v>
      </c>
      <c r="E1125">
        <v>85</v>
      </c>
      <c r="F1125">
        <v>0</v>
      </c>
      <c r="G1125">
        <v>472</v>
      </c>
      <c r="H1125">
        <v>850472</v>
      </c>
      <c r="I1125" t="s">
        <v>26</v>
      </c>
      <c r="J1125" t="s">
        <v>26</v>
      </c>
      <c r="K1125" t="s">
        <v>203</v>
      </c>
      <c r="L1125" t="s">
        <v>828</v>
      </c>
      <c r="M1125">
        <v>69837100</v>
      </c>
      <c r="N1125">
        <v>3176000</v>
      </c>
      <c r="O1125">
        <v>78250900</v>
      </c>
      <c r="P1125">
        <v>29964900</v>
      </c>
      <c r="Q1125">
        <v>0</v>
      </c>
      <c r="R1125">
        <v>0</v>
      </c>
      <c r="S1125">
        <v>8230229</v>
      </c>
      <c r="T1125">
        <v>58514462</v>
      </c>
      <c r="U1125">
        <v>0</v>
      </c>
      <c r="V1125">
        <v>756333991</v>
      </c>
      <c r="W1125">
        <v>619704</v>
      </c>
      <c r="X1125">
        <v>2509000</v>
      </c>
      <c r="Y1125">
        <v>753205287</v>
      </c>
      <c r="Z1125">
        <v>40326507</v>
      </c>
      <c r="AA1125">
        <v>508360400</v>
      </c>
      <c r="AB1125" s="3" t="str">
        <f t="shared" si="34"/>
        <v>0472</v>
      </c>
      <c r="AC1125" s="4" t="str">
        <f t="shared" si="35"/>
        <v>Non-TIF</v>
      </c>
    </row>
    <row r="1126" spans="1:29" x14ac:dyDescent="0.25">
      <c r="A1126">
        <v>2024</v>
      </c>
      <c r="B1126">
        <v>85</v>
      </c>
      <c r="C1126" t="s">
        <v>31</v>
      </c>
      <c r="D1126">
        <v>2024</v>
      </c>
      <c r="E1126">
        <v>85</v>
      </c>
      <c r="F1126">
        <v>2</v>
      </c>
      <c r="G1126">
        <v>466</v>
      </c>
      <c r="H1126">
        <v>852466</v>
      </c>
      <c r="I1126" t="s">
        <v>26</v>
      </c>
      <c r="J1126" t="s">
        <v>26</v>
      </c>
      <c r="K1126" t="s">
        <v>140</v>
      </c>
      <c r="L1126" t="s">
        <v>828</v>
      </c>
      <c r="M1126">
        <v>33870100</v>
      </c>
      <c r="N1126">
        <v>2143800</v>
      </c>
      <c r="O1126">
        <v>66715100</v>
      </c>
      <c r="P1126">
        <v>15041800</v>
      </c>
      <c r="Q1126">
        <v>0</v>
      </c>
      <c r="R1126">
        <v>0</v>
      </c>
      <c r="S1126">
        <v>8475501</v>
      </c>
      <c r="T1126">
        <v>314713</v>
      </c>
      <c r="U1126">
        <v>0</v>
      </c>
      <c r="V1126">
        <v>1425032514</v>
      </c>
      <c r="W1126">
        <v>1080000</v>
      </c>
      <c r="X1126">
        <v>5772379</v>
      </c>
      <c r="Y1126">
        <v>1418180135</v>
      </c>
      <c r="Z1126">
        <v>18246723</v>
      </c>
      <c r="AA1126">
        <v>1298471500</v>
      </c>
      <c r="AB1126" s="3" t="str">
        <f t="shared" si="34"/>
        <v>2466</v>
      </c>
      <c r="AC1126" s="4" t="str">
        <f t="shared" si="35"/>
        <v>Non-TIF</v>
      </c>
    </row>
    <row r="1127" spans="1:29" x14ac:dyDescent="0.25">
      <c r="A1127">
        <v>2024</v>
      </c>
      <c r="B1127">
        <v>86</v>
      </c>
      <c r="C1127" t="s">
        <v>44</v>
      </c>
      <c r="D1127">
        <v>2024</v>
      </c>
      <c r="E1127">
        <v>86</v>
      </c>
      <c r="F1127">
        <v>2</v>
      </c>
      <c r="G1127">
        <v>682</v>
      </c>
      <c r="H1127">
        <v>642682</v>
      </c>
      <c r="I1127" t="s">
        <v>26</v>
      </c>
      <c r="J1127" t="s">
        <v>26</v>
      </c>
      <c r="K1127" t="s">
        <v>664</v>
      </c>
      <c r="L1127" t="s">
        <v>830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s="3" t="str">
        <f t="shared" si="34"/>
        <v>2682</v>
      </c>
      <c r="AC1127" s="4" t="str">
        <f t="shared" si="35"/>
        <v>Non-TIF</v>
      </c>
    </row>
    <row r="1128" spans="1:29" x14ac:dyDescent="0.25">
      <c r="A1128">
        <v>2024</v>
      </c>
      <c r="B1128">
        <v>86</v>
      </c>
      <c r="C1128" t="s">
        <v>31</v>
      </c>
      <c r="D1128">
        <v>2024</v>
      </c>
      <c r="E1128">
        <v>86</v>
      </c>
      <c r="F1128">
        <v>6</v>
      </c>
      <c r="G1128" t="s">
        <v>1838</v>
      </c>
      <c r="H1128">
        <v>866098</v>
      </c>
      <c r="I1128" t="s">
        <v>26</v>
      </c>
      <c r="J1128" t="s">
        <v>26</v>
      </c>
      <c r="K1128" t="s">
        <v>833</v>
      </c>
      <c r="L1128" t="s">
        <v>830</v>
      </c>
      <c r="M1128">
        <v>189982220</v>
      </c>
      <c r="N1128">
        <v>9612490</v>
      </c>
      <c r="O1128">
        <v>55001319</v>
      </c>
      <c r="P1128">
        <v>12637430</v>
      </c>
      <c r="Q1128">
        <v>0</v>
      </c>
      <c r="R1128">
        <v>0</v>
      </c>
      <c r="S1128">
        <v>26298579</v>
      </c>
      <c r="T1128">
        <v>14041676</v>
      </c>
      <c r="U1128">
        <v>0</v>
      </c>
      <c r="V1128">
        <v>682722159</v>
      </c>
      <c r="W1128">
        <v>1031126</v>
      </c>
      <c r="X1128">
        <v>3198000</v>
      </c>
      <c r="Y1128">
        <v>678493033</v>
      </c>
      <c r="Z1128">
        <v>85133100</v>
      </c>
      <c r="AA1128">
        <v>375148445</v>
      </c>
      <c r="AB1128" s="3" t="str">
        <f t="shared" si="34"/>
        <v>6098</v>
      </c>
      <c r="AC1128" s="4" t="str">
        <f t="shared" si="35"/>
        <v>Non-TIF</v>
      </c>
    </row>
    <row r="1129" spans="1:29" x14ac:dyDescent="0.25">
      <c r="A1129">
        <v>2024</v>
      </c>
      <c r="B1129">
        <v>88</v>
      </c>
      <c r="C1129" t="s">
        <v>44</v>
      </c>
      <c r="D1129">
        <v>2024</v>
      </c>
      <c r="E1129">
        <v>88</v>
      </c>
      <c r="F1129">
        <v>4</v>
      </c>
      <c r="G1129">
        <v>978</v>
      </c>
      <c r="H1129" t="s">
        <v>1761</v>
      </c>
      <c r="I1129" t="s">
        <v>26</v>
      </c>
      <c r="J1129" t="s">
        <v>26</v>
      </c>
      <c r="K1129" t="s">
        <v>79</v>
      </c>
      <c r="L1129" t="s">
        <v>835</v>
      </c>
      <c r="M1129">
        <v>0</v>
      </c>
      <c r="N1129">
        <v>0</v>
      </c>
      <c r="O1129">
        <v>0</v>
      </c>
      <c r="P1129">
        <v>2084460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2084460</v>
      </c>
      <c r="W1129">
        <v>0</v>
      </c>
      <c r="X1129">
        <v>0</v>
      </c>
      <c r="Y1129">
        <v>2084460</v>
      </c>
      <c r="Z1129">
        <v>0</v>
      </c>
      <c r="AA1129">
        <v>0</v>
      </c>
      <c r="AB1129" s="3" t="str">
        <f t="shared" si="34"/>
        <v>4978</v>
      </c>
      <c r="AC1129" s="4" t="str">
        <f t="shared" si="35"/>
        <v>Non-TIF</v>
      </c>
    </row>
    <row r="1130" spans="1:29" x14ac:dyDescent="0.25">
      <c r="A1130">
        <v>2024</v>
      </c>
      <c r="B1130">
        <v>88</v>
      </c>
      <c r="C1130" t="s">
        <v>44</v>
      </c>
      <c r="D1130">
        <v>2024</v>
      </c>
      <c r="E1130">
        <v>88</v>
      </c>
      <c r="F1130">
        <v>1</v>
      </c>
      <c r="G1130">
        <v>503</v>
      </c>
      <c r="H1130">
        <v>881503</v>
      </c>
      <c r="I1130" t="s">
        <v>26</v>
      </c>
      <c r="J1130" t="s">
        <v>26</v>
      </c>
      <c r="K1130" t="s">
        <v>1735</v>
      </c>
      <c r="L1130" t="s">
        <v>835</v>
      </c>
      <c r="M1130">
        <v>0</v>
      </c>
      <c r="N1130">
        <v>0</v>
      </c>
      <c r="O1130">
        <v>12935802</v>
      </c>
      <c r="P1130">
        <v>3878292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23153327</v>
      </c>
      <c r="W1130">
        <v>24000</v>
      </c>
      <c r="X1130">
        <v>51974</v>
      </c>
      <c r="Y1130">
        <v>23077353</v>
      </c>
      <c r="Z1130">
        <v>0</v>
      </c>
      <c r="AA1130">
        <v>6339233</v>
      </c>
      <c r="AB1130" s="3" t="str">
        <f t="shared" si="34"/>
        <v>1503</v>
      </c>
      <c r="AC1130" s="4" t="str">
        <f t="shared" si="35"/>
        <v>Non-TIF</v>
      </c>
    </row>
    <row r="1131" spans="1:29" x14ac:dyDescent="0.25">
      <c r="A1131">
        <v>2024</v>
      </c>
      <c r="B1131">
        <v>88</v>
      </c>
      <c r="C1131" t="s">
        <v>23</v>
      </c>
      <c r="D1131">
        <v>2024</v>
      </c>
      <c r="E1131">
        <v>88</v>
      </c>
      <c r="F1131">
        <v>1</v>
      </c>
      <c r="G1131">
        <v>503</v>
      </c>
      <c r="H1131" t="s">
        <v>989</v>
      </c>
      <c r="I1131" t="s">
        <v>25</v>
      </c>
      <c r="J1131" t="s">
        <v>26</v>
      </c>
      <c r="K1131" t="s">
        <v>1734</v>
      </c>
      <c r="L1131" t="s">
        <v>835</v>
      </c>
      <c r="M1131">
        <v>0</v>
      </c>
      <c r="N1131">
        <v>0</v>
      </c>
      <c r="O1131">
        <v>714318</v>
      </c>
      <c r="P1131">
        <v>12872258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18696193</v>
      </c>
      <c r="W1131">
        <v>16000</v>
      </c>
      <c r="X1131">
        <v>71500</v>
      </c>
      <c r="Y1131">
        <v>18608693</v>
      </c>
      <c r="Z1131">
        <v>0</v>
      </c>
      <c r="AA1131">
        <v>5109617</v>
      </c>
      <c r="AB1131" s="3" t="str">
        <f t="shared" si="34"/>
        <v>1503</v>
      </c>
      <c r="AC1131" s="4" t="str">
        <f t="shared" si="35"/>
        <v>TIF</v>
      </c>
    </row>
    <row r="1132" spans="1:29" x14ac:dyDescent="0.25">
      <c r="A1132">
        <v>2024</v>
      </c>
      <c r="B1132">
        <v>88</v>
      </c>
      <c r="C1132" t="s">
        <v>31</v>
      </c>
      <c r="D1132">
        <v>2024</v>
      </c>
      <c r="E1132">
        <v>88</v>
      </c>
      <c r="F1132">
        <v>4</v>
      </c>
      <c r="G1132">
        <v>572</v>
      </c>
      <c r="H1132">
        <v>204572</v>
      </c>
      <c r="I1132" t="s">
        <v>26</v>
      </c>
      <c r="J1132" t="s">
        <v>26</v>
      </c>
      <c r="K1132" t="s">
        <v>255</v>
      </c>
      <c r="L1132" t="s">
        <v>835</v>
      </c>
      <c r="M1132">
        <v>2049850</v>
      </c>
      <c r="N1132">
        <v>934730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126687</v>
      </c>
      <c r="U1132">
        <v>0</v>
      </c>
      <c r="V1132">
        <v>5358677</v>
      </c>
      <c r="W1132">
        <v>8000</v>
      </c>
      <c r="X1132">
        <v>0</v>
      </c>
      <c r="Y1132">
        <v>5350677</v>
      </c>
      <c r="Z1132">
        <v>240493</v>
      </c>
      <c r="AA1132">
        <v>2247410</v>
      </c>
      <c r="AB1132" s="3" t="str">
        <f t="shared" si="34"/>
        <v>4572</v>
      </c>
      <c r="AC1132" s="4" t="str">
        <f t="shared" si="35"/>
        <v>Non-TIF</v>
      </c>
    </row>
    <row r="1133" spans="1:29" x14ac:dyDescent="0.25">
      <c r="A1133">
        <v>2024</v>
      </c>
      <c r="B1133">
        <v>88</v>
      </c>
      <c r="C1133" t="s">
        <v>31</v>
      </c>
      <c r="D1133">
        <v>2024</v>
      </c>
      <c r="E1133">
        <v>88</v>
      </c>
      <c r="F1133">
        <v>3</v>
      </c>
      <c r="G1133">
        <v>609</v>
      </c>
      <c r="H1133">
        <v>873609</v>
      </c>
      <c r="I1133" t="s">
        <v>26</v>
      </c>
      <c r="J1133" t="s">
        <v>26</v>
      </c>
      <c r="K1133" t="s">
        <v>82</v>
      </c>
      <c r="L1133" t="s">
        <v>835</v>
      </c>
      <c r="M1133">
        <v>1529600</v>
      </c>
      <c r="N1133">
        <v>93640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34272</v>
      </c>
      <c r="U1133">
        <v>0</v>
      </c>
      <c r="V1133">
        <v>2326422</v>
      </c>
      <c r="W1133">
        <v>0</v>
      </c>
      <c r="X1133">
        <v>13000</v>
      </c>
      <c r="Y1133">
        <v>2313422</v>
      </c>
      <c r="Z1133">
        <v>359109</v>
      </c>
      <c r="AA1133">
        <v>668910</v>
      </c>
      <c r="AB1133" s="3" t="str">
        <f t="shared" si="34"/>
        <v>3609</v>
      </c>
      <c r="AC1133" s="4" t="str">
        <f t="shared" si="35"/>
        <v>Non-TIF</v>
      </c>
    </row>
    <row r="1134" spans="1:29" x14ac:dyDescent="0.25">
      <c r="A1134">
        <v>2024</v>
      </c>
      <c r="B1134">
        <v>89</v>
      </c>
      <c r="C1134" t="s">
        <v>44</v>
      </c>
      <c r="D1134">
        <v>2024</v>
      </c>
      <c r="E1134">
        <v>89</v>
      </c>
      <c r="F1134">
        <v>6</v>
      </c>
      <c r="G1134">
        <v>592</v>
      </c>
      <c r="H1134">
        <v>896592</v>
      </c>
      <c r="I1134" t="s">
        <v>26</v>
      </c>
      <c r="J1134" t="s">
        <v>26</v>
      </c>
      <c r="K1134" t="s">
        <v>836</v>
      </c>
      <c r="L1134" t="s">
        <v>836</v>
      </c>
      <c r="M1134">
        <v>176740</v>
      </c>
      <c r="N1134">
        <v>10970</v>
      </c>
      <c r="O1134">
        <v>2255020</v>
      </c>
      <c r="P1134">
        <v>3267490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13420970</v>
      </c>
      <c r="W1134">
        <v>16000</v>
      </c>
      <c r="X1134">
        <v>104000</v>
      </c>
      <c r="Y1134">
        <v>13300970</v>
      </c>
      <c r="Z1134">
        <v>0</v>
      </c>
      <c r="AA1134">
        <v>7710750</v>
      </c>
      <c r="AB1134" s="3" t="str">
        <f t="shared" si="34"/>
        <v>6592</v>
      </c>
      <c r="AC1134" s="4" t="str">
        <f t="shared" si="35"/>
        <v>Non-TIF</v>
      </c>
    </row>
    <row r="1135" spans="1:29" x14ac:dyDescent="0.25">
      <c r="A1135">
        <v>2024</v>
      </c>
      <c r="B1135">
        <v>89</v>
      </c>
      <c r="C1135" t="s">
        <v>31</v>
      </c>
      <c r="D1135">
        <v>2024</v>
      </c>
      <c r="E1135">
        <v>89</v>
      </c>
      <c r="F1135">
        <v>4</v>
      </c>
      <c r="G1135">
        <v>536</v>
      </c>
      <c r="H1135">
        <v>444536</v>
      </c>
      <c r="I1135" t="s">
        <v>26</v>
      </c>
      <c r="J1135" t="s">
        <v>26</v>
      </c>
      <c r="K1135" t="s">
        <v>457</v>
      </c>
      <c r="L1135" t="s">
        <v>836</v>
      </c>
      <c r="M1135">
        <v>101360</v>
      </c>
      <c r="N1135">
        <v>220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225110</v>
      </c>
      <c r="W1135">
        <v>0</v>
      </c>
      <c r="X1135">
        <v>0</v>
      </c>
      <c r="Y1135">
        <v>225110</v>
      </c>
      <c r="Z1135">
        <v>6375</v>
      </c>
      <c r="AA1135">
        <v>123530</v>
      </c>
      <c r="AB1135" s="3" t="str">
        <f t="shared" si="34"/>
        <v>4536</v>
      </c>
      <c r="AC1135" s="4" t="str">
        <f t="shared" si="35"/>
        <v>Non-TIF</v>
      </c>
    </row>
    <row r="1136" spans="1:29" x14ac:dyDescent="0.25">
      <c r="A1136">
        <v>2024</v>
      </c>
      <c r="B1136">
        <v>77</v>
      </c>
      <c r="C1136" t="s">
        <v>23</v>
      </c>
      <c r="D1136">
        <v>2024</v>
      </c>
      <c r="E1136">
        <v>77</v>
      </c>
      <c r="F1136">
        <v>5</v>
      </c>
      <c r="G1136">
        <v>805</v>
      </c>
      <c r="H1136" t="s">
        <v>877</v>
      </c>
      <c r="I1136" t="s">
        <v>25</v>
      </c>
      <c r="J1136" t="s">
        <v>26</v>
      </c>
      <c r="K1136" t="s">
        <v>878</v>
      </c>
      <c r="L1136" t="s">
        <v>777</v>
      </c>
      <c r="M1136">
        <v>2305</v>
      </c>
      <c r="N1136">
        <v>0</v>
      </c>
      <c r="O1136">
        <v>71301601</v>
      </c>
      <c r="P1136">
        <v>43198316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143020824</v>
      </c>
      <c r="W1136">
        <v>0</v>
      </c>
      <c r="X1136">
        <v>0</v>
      </c>
      <c r="Y1136">
        <v>143020824</v>
      </c>
      <c r="Z1136">
        <v>0</v>
      </c>
      <c r="AA1136">
        <v>28518602</v>
      </c>
      <c r="AB1136" s="3" t="str">
        <f t="shared" si="34"/>
        <v>5805</v>
      </c>
      <c r="AC1136" s="4" t="str">
        <f t="shared" si="35"/>
        <v>TIF</v>
      </c>
    </row>
    <row r="1137" spans="1:29" x14ac:dyDescent="0.25">
      <c r="A1137">
        <v>2024</v>
      </c>
      <c r="B1137">
        <v>77</v>
      </c>
      <c r="C1137" t="s">
        <v>23</v>
      </c>
      <c r="D1137">
        <v>2024</v>
      </c>
      <c r="E1137">
        <v>77</v>
      </c>
      <c r="F1137">
        <v>6</v>
      </c>
      <c r="G1137">
        <v>101</v>
      </c>
      <c r="H1137" t="s">
        <v>879</v>
      </c>
      <c r="I1137" t="s">
        <v>25</v>
      </c>
      <c r="J1137" t="s">
        <v>26</v>
      </c>
      <c r="K1137" t="s">
        <v>880</v>
      </c>
      <c r="L1137" t="s">
        <v>777</v>
      </c>
      <c r="M1137">
        <v>0</v>
      </c>
      <c r="N1137">
        <v>0</v>
      </c>
      <c r="O1137">
        <v>457838770</v>
      </c>
      <c r="P1137">
        <v>10413468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660040910</v>
      </c>
      <c r="W1137">
        <v>179600</v>
      </c>
      <c r="X1137">
        <v>763750</v>
      </c>
      <c r="Y1137">
        <v>659097560</v>
      </c>
      <c r="Z1137">
        <v>0</v>
      </c>
      <c r="AA1137">
        <v>191788672</v>
      </c>
      <c r="AB1137" s="3" t="str">
        <f t="shared" si="34"/>
        <v>6101</v>
      </c>
      <c r="AC1137" s="4" t="str">
        <f t="shared" si="35"/>
        <v>TIF</v>
      </c>
    </row>
    <row r="1138" spans="1:29" x14ac:dyDescent="0.25">
      <c r="A1138">
        <v>2024</v>
      </c>
      <c r="B1138">
        <v>77</v>
      </c>
      <c r="C1138" t="s">
        <v>31</v>
      </c>
      <c r="D1138">
        <v>2024</v>
      </c>
      <c r="E1138">
        <v>77</v>
      </c>
      <c r="F1138">
        <v>7</v>
      </c>
      <c r="G1138">
        <v>110</v>
      </c>
      <c r="H1138">
        <v>257110</v>
      </c>
      <c r="I1138" t="s">
        <v>26</v>
      </c>
      <c r="J1138" t="s">
        <v>26</v>
      </c>
      <c r="K1138" t="s">
        <v>62</v>
      </c>
      <c r="L1138" t="s">
        <v>777</v>
      </c>
      <c r="M1138">
        <v>4442650</v>
      </c>
      <c r="N1138">
        <v>156080</v>
      </c>
      <c r="O1138">
        <v>1338300</v>
      </c>
      <c r="P1138">
        <v>0</v>
      </c>
      <c r="Q1138">
        <v>0</v>
      </c>
      <c r="R1138">
        <v>0</v>
      </c>
      <c r="S1138">
        <v>0</v>
      </c>
      <c r="T1138">
        <v>719709</v>
      </c>
      <c r="U1138">
        <v>0</v>
      </c>
      <c r="V1138">
        <v>220798009</v>
      </c>
      <c r="W1138">
        <v>164000</v>
      </c>
      <c r="X1138">
        <v>552500</v>
      </c>
      <c r="Y1138">
        <v>220081509</v>
      </c>
      <c r="Z1138">
        <v>991272</v>
      </c>
      <c r="AA1138">
        <v>214141270</v>
      </c>
      <c r="AB1138" s="3" t="str">
        <f t="shared" si="34"/>
        <v>7110</v>
      </c>
      <c r="AC1138" s="4" t="str">
        <f t="shared" si="35"/>
        <v>Non-TIF</v>
      </c>
    </row>
    <row r="1139" spans="1:29" x14ac:dyDescent="0.25">
      <c r="A1139">
        <v>2024</v>
      </c>
      <c r="B1139">
        <v>77</v>
      </c>
      <c r="C1139" t="s">
        <v>31</v>
      </c>
      <c r="D1139">
        <v>2024</v>
      </c>
      <c r="E1139">
        <v>77</v>
      </c>
      <c r="F1139">
        <v>0</v>
      </c>
      <c r="G1139">
        <v>261</v>
      </c>
      <c r="H1139">
        <v>770261</v>
      </c>
      <c r="I1139" t="s">
        <v>26</v>
      </c>
      <c r="J1139" t="s">
        <v>26</v>
      </c>
      <c r="K1139" t="s">
        <v>778</v>
      </c>
      <c r="L1139" t="s">
        <v>777</v>
      </c>
      <c r="M1139">
        <v>16630430</v>
      </c>
      <c r="N1139">
        <v>1161560</v>
      </c>
      <c r="O1139">
        <v>295985160</v>
      </c>
      <c r="P1139">
        <v>51425000</v>
      </c>
      <c r="Q1139">
        <v>0</v>
      </c>
      <c r="R1139">
        <v>0</v>
      </c>
      <c r="S1139">
        <v>2766120</v>
      </c>
      <c r="T1139">
        <v>1294241</v>
      </c>
      <c r="U1139">
        <v>0</v>
      </c>
      <c r="V1139">
        <v>8775989097</v>
      </c>
      <c r="W1139">
        <v>7208147</v>
      </c>
      <c r="X1139">
        <v>28366000</v>
      </c>
      <c r="Y1139">
        <v>8740414950</v>
      </c>
      <c r="Z1139">
        <v>138735381</v>
      </c>
      <c r="AA1139">
        <v>8406726586</v>
      </c>
      <c r="AB1139" s="3" t="str">
        <f t="shared" si="34"/>
        <v>0261</v>
      </c>
      <c r="AC1139" s="4" t="str">
        <f t="shared" si="35"/>
        <v>Non-TIF</v>
      </c>
    </row>
    <row r="1140" spans="1:29" x14ac:dyDescent="0.25">
      <c r="A1140">
        <v>2024</v>
      </c>
      <c r="B1140">
        <v>77</v>
      </c>
      <c r="C1140" t="s">
        <v>31</v>
      </c>
      <c r="D1140">
        <v>2024</v>
      </c>
      <c r="E1140">
        <v>77</v>
      </c>
      <c r="F1140">
        <v>4</v>
      </c>
      <c r="G1140">
        <v>779</v>
      </c>
      <c r="H1140">
        <v>774779</v>
      </c>
      <c r="I1140" t="s">
        <v>26</v>
      </c>
      <c r="J1140" t="s">
        <v>26</v>
      </c>
      <c r="K1140" t="s">
        <v>196</v>
      </c>
      <c r="L1140" t="s">
        <v>777</v>
      </c>
      <c r="M1140">
        <v>75711310</v>
      </c>
      <c r="N1140">
        <v>5322970</v>
      </c>
      <c r="O1140">
        <v>45597530</v>
      </c>
      <c r="P1140">
        <v>149000</v>
      </c>
      <c r="Q1140">
        <v>0</v>
      </c>
      <c r="R1140">
        <v>0</v>
      </c>
      <c r="S1140">
        <v>11091732</v>
      </c>
      <c r="T1140">
        <v>2455869</v>
      </c>
      <c r="U1140">
        <v>0</v>
      </c>
      <c r="V1140">
        <v>1081897551</v>
      </c>
      <c r="W1140">
        <v>832000</v>
      </c>
      <c r="X1140">
        <v>3692000</v>
      </c>
      <c r="Y1140">
        <v>1077373551</v>
      </c>
      <c r="Z1140">
        <v>38108384</v>
      </c>
      <c r="AA1140">
        <v>941569140</v>
      </c>
      <c r="AB1140" s="3" t="str">
        <f t="shared" si="34"/>
        <v>4779</v>
      </c>
      <c r="AC1140" s="4" t="str">
        <f t="shared" si="35"/>
        <v>Non-TIF</v>
      </c>
    </row>
    <row r="1141" spans="1:29" x14ac:dyDescent="0.25">
      <c r="A1141">
        <v>2024</v>
      </c>
      <c r="B1141">
        <v>77</v>
      </c>
      <c r="C1141" t="s">
        <v>31</v>
      </c>
      <c r="D1141">
        <v>2024</v>
      </c>
      <c r="E1141">
        <v>77</v>
      </c>
      <c r="F1141">
        <v>5</v>
      </c>
      <c r="G1141">
        <v>805</v>
      </c>
      <c r="H1141">
        <v>775805</v>
      </c>
      <c r="I1141" t="s">
        <v>26</v>
      </c>
      <c r="J1141" t="s">
        <v>26</v>
      </c>
      <c r="K1141" t="s">
        <v>811</v>
      </c>
      <c r="L1141" t="s">
        <v>777</v>
      </c>
      <c r="M1141">
        <v>3433740</v>
      </c>
      <c r="N1141">
        <v>321700</v>
      </c>
      <c r="O1141">
        <v>788881150</v>
      </c>
      <c r="P1141">
        <v>317656030</v>
      </c>
      <c r="Q1141">
        <v>0</v>
      </c>
      <c r="R1141">
        <v>0</v>
      </c>
      <c r="S1141">
        <v>11555023</v>
      </c>
      <c r="T1141">
        <v>1010100</v>
      </c>
      <c r="U1141">
        <v>0</v>
      </c>
      <c r="V1141">
        <v>1781976263</v>
      </c>
      <c r="W1141">
        <v>1002798</v>
      </c>
      <c r="X1141">
        <v>4387500</v>
      </c>
      <c r="Y1141">
        <v>1776585965</v>
      </c>
      <c r="Z1141">
        <v>84744669</v>
      </c>
      <c r="AA1141">
        <v>659118520</v>
      </c>
      <c r="AB1141" s="3" t="str">
        <f t="shared" si="34"/>
        <v>5805</v>
      </c>
      <c r="AC1141" s="4" t="str">
        <f t="shared" si="35"/>
        <v>Non-TIF</v>
      </c>
    </row>
    <row r="1142" spans="1:29" x14ac:dyDescent="0.25">
      <c r="A1142">
        <v>2024</v>
      </c>
      <c r="B1142">
        <v>77</v>
      </c>
      <c r="C1142" t="s">
        <v>31</v>
      </c>
      <c r="D1142">
        <v>2024</v>
      </c>
      <c r="E1142">
        <v>77</v>
      </c>
      <c r="F1142">
        <v>6</v>
      </c>
      <c r="G1142">
        <v>957</v>
      </c>
      <c r="H1142">
        <v>776957</v>
      </c>
      <c r="I1142" t="s">
        <v>26</v>
      </c>
      <c r="J1142" t="s">
        <v>26</v>
      </c>
      <c r="K1142" t="s">
        <v>284</v>
      </c>
      <c r="L1142" t="s">
        <v>777</v>
      </c>
      <c r="M1142">
        <v>2469660</v>
      </c>
      <c r="N1142">
        <v>160800</v>
      </c>
      <c r="O1142">
        <v>1901832500</v>
      </c>
      <c r="P1142">
        <v>39172100</v>
      </c>
      <c r="Q1142">
        <v>0</v>
      </c>
      <c r="R1142">
        <v>0</v>
      </c>
      <c r="S1142">
        <v>7379927</v>
      </c>
      <c r="T1142">
        <v>8785113</v>
      </c>
      <c r="U1142">
        <v>0</v>
      </c>
      <c r="V1142">
        <v>9315336794</v>
      </c>
      <c r="W1142">
        <v>5685391</v>
      </c>
      <c r="X1142">
        <v>32734000</v>
      </c>
      <c r="Y1142">
        <v>9276917403</v>
      </c>
      <c r="Z1142">
        <v>282365774</v>
      </c>
      <c r="AA1142">
        <v>7355536694</v>
      </c>
      <c r="AB1142" s="3" t="str">
        <f t="shared" si="34"/>
        <v>6957</v>
      </c>
      <c r="AC1142" s="4" t="str">
        <f t="shared" si="35"/>
        <v>Non-TIF</v>
      </c>
    </row>
    <row r="1143" spans="1:29" x14ac:dyDescent="0.25">
      <c r="A1143">
        <v>2024</v>
      </c>
      <c r="B1143">
        <v>77</v>
      </c>
      <c r="C1143" t="s">
        <v>31</v>
      </c>
      <c r="D1143">
        <v>2024</v>
      </c>
      <c r="E1143">
        <v>77</v>
      </c>
      <c r="F1143">
        <v>1</v>
      </c>
      <c r="G1143">
        <v>350</v>
      </c>
      <c r="H1143">
        <v>851350</v>
      </c>
      <c r="I1143" t="s">
        <v>26</v>
      </c>
      <c r="J1143" t="s">
        <v>26</v>
      </c>
      <c r="K1143" t="s">
        <v>532</v>
      </c>
      <c r="L1143" t="s">
        <v>777</v>
      </c>
      <c r="M1143">
        <v>16339190</v>
      </c>
      <c r="N1143">
        <v>893550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11367280</v>
      </c>
      <c r="U1143">
        <v>0</v>
      </c>
      <c r="V1143">
        <v>51389900</v>
      </c>
      <c r="W1143">
        <v>20000</v>
      </c>
      <c r="X1143">
        <v>130000</v>
      </c>
      <c r="Y1143">
        <v>51239900</v>
      </c>
      <c r="Z1143">
        <v>2638731</v>
      </c>
      <c r="AA1143">
        <v>22789880</v>
      </c>
      <c r="AB1143" s="3" t="str">
        <f t="shared" si="34"/>
        <v>1350</v>
      </c>
      <c r="AC1143" s="4" t="str">
        <f t="shared" si="35"/>
        <v>Non-TIF</v>
      </c>
    </row>
    <row r="1144" spans="1:29" x14ac:dyDescent="0.25">
      <c r="A1144">
        <v>2024</v>
      </c>
      <c r="B1144">
        <v>78</v>
      </c>
      <c r="C1144" t="s">
        <v>44</v>
      </c>
      <c r="D1144">
        <v>2024</v>
      </c>
      <c r="E1144">
        <v>78</v>
      </c>
      <c r="F1144">
        <v>3</v>
      </c>
      <c r="G1144">
        <v>645</v>
      </c>
      <c r="H1144">
        <v>783645</v>
      </c>
      <c r="I1144" t="s">
        <v>26</v>
      </c>
      <c r="J1144" t="s">
        <v>26</v>
      </c>
      <c r="K1144" t="s">
        <v>752</v>
      </c>
      <c r="L1144" t="s">
        <v>780</v>
      </c>
      <c r="M1144">
        <v>0</v>
      </c>
      <c r="N1144">
        <v>0</v>
      </c>
      <c r="O1144">
        <v>30222769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31188895</v>
      </c>
      <c r="W1144">
        <v>0</v>
      </c>
      <c r="X1144">
        <v>6500</v>
      </c>
      <c r="Y1144">
        <v>31182395</v>
      </c>
      <c r="Z1144">
        <v>0</v>
      </c>
      <c r="AA1144">
        <v>966126</v>
      </c>
      <c r="AB1144" s="3" t="str">
        <f t="shared" si="34"/>
        <v>3645</v>
      </c>
      <c r="AC1144" s="4" t="str">
        <f t="shared" si="35"/>
        <v>Non-TIF</v>
      </c>
    </row>
    <row r="1145" spans="1:29" x14ac:dyDescent="0.25">
      <c r="A1145">
        <v>2024</v>
      </c>
      <c r="B1145">
        <v>78</v>
      </c>
      <c r="C1145" t="s">
        <v>23</v>
      </c>
      <c r="D1145">
        <v>2024</v>
      </c>
      <c r="E1145">
        <v>78</v>
      </c>
      <c r="F1145">
        <v>4</v>
      </c>
      <c r="G1145">
        <v>824</v>
      </c>
      <c r="H1145" t="s">
        <v>814</v>
      </c>
      <c r="I1145" t="s">
        <v>25</v>
      </c>
      <c r="J1145" t="s">
        <v>26</v>
      </c>
      <c r="K1145" t="s">
        <v>815</v>
      </c>
      <c r="L1145" t="s">
        <v>780</v>
      </c>
      <c r="M1145">
        <v>0</v>
      </c>
      <c r="N1145">
        <v>0</v>
      </c>
      <c r="O1145">
        <v>4450891</v>
      </c>
      <c r="P1145">
        <v>117072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9711459</v>
      </c>
      <c r="W1145">
        <v>12000</v>
      </c>
      <c r="X1145">
        <v>52000</v>
      </c>
      <c r="Y1145">
        <v>9647459</v>
      </c>
      <c r="Z1145">
        <v>0</v>
      </c>
      <c r="AA1145">
        <v>5143496</v>
      </c>
      <c r="AB1145" s="3" t="str">
        <f t="shared" si="34"/>
        <v>4824</v>
      </c>
      <c r="AC1145" s="4" t="str">
        <f t="shared" si="35"/>
        <v>TIF</v>
      </c>
    </row>
    <row r="1146" spans="1:29" x14ac:dyDescent="0.25">
      <c r="A1146">
        <v>2024</v>
      </c>
      <c r="B1146">
        <v>78</v>
      </c>
      <c r="C1146" t="s">
        <v>23</v>
      </c>
      <c r="D1146">
        <v>2024</v>
      </c>
      <c r="E1146">
        <v>78</v>
      </c>
      <c r="F1146">
        <v>6</v>
      </c>
      <c r="G1146">
        <v>534</v>
      </c>
      <c r="H1146" t="s">
        <v>816</v>
      </c>
      <c r="I1146" t="s">
        <v>25</v>
      </c>
      <c r="J1146" t="s">
        <v>26</v>
      </c>
      <c r="K1146" t="s">
        <v>817</v>
      </c>
      <c r="L1146" t="s">
        <v>780</v>
      </c>
      <c r="M1146">
        <v>0</v>
      </c>
      <c r="N1146">
        <v>0</v>
      </c>
      <c r="O1146">
        <v>2894842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13527369</v>
      </c>
      <c r="W1146">
        <v>12000</v>
      </c>
      <c r="X1146">
        <v>13000</v>
      </c>
      <c r="Y1146">
        <v>13502369</v>
      </c>
      <c r="Z1146">
        <v>0</v>
      </c>
      <c r="AA1146">
        <v>10632527</v>
      </c>
      <c r="AB1146" s="3" t="str">
        <f t="shared" si="34"/>
        <v>6534</v>
      </c>
      <c r="AC1146" s="4" t="str">
        <f t="shared" si="35"/>
        <v>TIF</v>
      </c>
    </row>
    <row r="1147" spans="1:29" x14ac:dyDescent="0.25">
      <c r="A1147">
        <v>2024</v>
      </c>
      <c r="B1147">
        <v>78</v>
      </c>
      <c r="C1147" t="s">
        <v>31</v>
      </c>
      <c r="D1147">
        <v>2024</v>
      </c>
      <c r="E1147">
        <v>78</v>
      </c>
      <c r="F1147">
        <v>0</v>
      </c>
      <c r="G1147">
        <v>387</v>
      </c>
      <c r="H1147">
        <v>150387</v>
      </c>
      <c r="I1147" t="s">
        <v>26</v>
      </c>
      <c r="J1147" t="s">
        <v>26</v>
      </c>
      <c r="K1147" t="s">
        <v>127</v>
      </c>
      <c r="L1147" t="s">
        <v>780</v>
      </c>
      <c r="M1147">
        <v>7498300</v>
      </c>
      <c r="N1147">
        <v>265600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1870902</v>
      </c>
      <c r="U1147">
        <v>0</v>
      </c>
      <c r="V1147">
        <v>12365002</v>
      </c>
      <c r="W1147">
        <v>4000</v>
      </c>
      <c r="X1147">
        <v>6500</v>
      </c>
      <c r="Y1147">
        <v>12354502</v>
      </c>
      <c r="Z1147">
        <v>906972</v>
      </c>
      <c r="AA1147">
        <v>2730200</v>
      </c>
      <c r="AB1147" s="3" t="str">
        <f t="shared" si="34"/>
        <v>0387</v>
      </c>
      <c r="AC1147" s="4" t="str">
        <f t="shared" si="35"/>
        <v>Non-TIF</v>
      </c>
    </row>
    <row r="1148" spans="1:29" x14ac:dyDescent="0.25">
      <c r="A1148">
        <v>2024</v>
      </c>
      <c r="B1148">
        <v>78</v>
      </c>
      <c r="C1148" t="s">
        <v>31</v>
      </c>
      <c r="D1148">
        <v>2024</v>
      </c>
      <c r="E1148">
        <v>78</v>
      </c>
      <c r="F1148">
        <v>2</v>
      </c>
      <c r="G1148">
        <v>718</v>
      </c>
      <c r="H1148">
        <v>152718</v>
      </c>
      <c r="I1148" t="s">
        <v>26</v>
      </c>
      <c r="J1148" t="s">
        <v>26</v>
      </c>
      <c r="K1148" t="s">
        <v>36</v>
      </c>
      <c r="L1148" t="s">
        <v>780</v>
      </c>
      <c r="M1148">
        <v>78886900</v>
      </c>
      <c r="N1148">
        <v>2516800</v>
      </c>
      <c r="O1148">
        <v>902100</v>
      </c>
      <c r="P1148">
        <v>0</v>
      </c>
      <c r="Q1148">
        <v>0</v>
      </c>
      <c r="R1148">
        <v>0</v>
      </c>
      <c r="S1148">
        <v>242229</v>
      </c>
      <c r="T1148">
        <v>1184569</v>
      </c>
      <c r="U1148">
        <v>0</v>
      </c>
      <c r="V1148">
        <v>114873598</v>
      </c>
      <c r="W1148">
        <v>60000</v>
      </c>
      <c r="X1148">
        <v>188500</v>
      </c>
      <c r="Y1148">
        <v>114625098</v>
      </c>
      <c r="Z1148">
        <v>6955096</v>
      </c>
      <c r="AA1148">
        <v>31141000</v>
      </c>
      <c r="AB1148" s="3" t="str">
        <f t="shared" si="34"/>
        <v>2718</v>
      </c>
      <c r="AC1148" s="4" t="str">
        <f t="shared" si="35"/>
        <v>Non-TIF</v>
      </c>
    </row>
    <row r="1149" spans="1:29" x14ac:dyDescent="0.25">
      <c r="A1149">
        <v>2024</v>
      </c>
      <c r="B1149">
        <v>78</v>
      </c>
      <c r="C1149" t="s">
        <v>31</v>
      </c>
      <c r="D1149">
        <v>2024</v>
      </c>
      <c r="E1149">
        <v>78</v>
      </c>
      <c r="F1149">
        <v>2</v>
      </c>
      <c r="G1149">
        <v>511</v>
      </c>
      <c r="H1149">
        <v>652511</v>
      </c>
      <c r="I1149" t="s">
        <v>26</v>
      </c>
      <c r="J1149" t="s">
        <v>26</v>
      </c>
      <c r="K1149" t="s">
        <v>700</v>
      </c>
      <c r="L1149" t="s">
        <v>780</v>
      </c>
      <c r="M1149">
        <v>217500</v>
      </c>
      <c r="N1149">
        <v>11100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105892</v>
      </c>
      <c r="U1149">
        <v>0</v>
      </c>
      <c r="V1149">
        <v>782192</v>
      </c>
      <c r="W1149">
        <v>0</v>
      </c>
      <c r="X1149">
        <v>6500</v>
      </c>
      <c r="Y1149">
        <v>775692</v>
      </c>
      <c r="Z1149">
        <v>34215</v>
      </c>
      <c r="AA1149">
        <v>447700</v>
      </c>
      <c r="AB1149" s="3" t="str">
        <f t="shared" si="34"/>
        <v>2511</v>
      </c>
      <c r="AC1149" s="4" t="str">
        <f t="shared" si="35"/>
        <v>Non-TIF</v>
      </c>
    </row>
    <row r="1150" spans="1:29" x14ac:dyDescent="0.25">
      <c r="A1150">
        <v>2024</v>
      </c>
      <c r="B1150">
        <v>78</v>
      </c>
      <c r="C1150" t="s">
        <v>31</v>
      </c>
      <c r="D1150">
        <v>2024</v>
      </c>
      <c r="E1150">
        <v>78</v>
      </c>
      <c r="F1150">
        <v>5</v>
      </c>
      <c r="G1150">
        <v>463</v>
      </c>
      <c r="H1150">
        <v>695463</v>
      </c>
      <c r="I1150" t="s">
        <v>26</v>
      </c>
      <c r="J1150" t="s">
        <v>26</v>
      </c>
      <c r="K1150" t="s">
        <v>724</v>
      </c>
      <c r="L1150" t="s">
        <v>780</v>
      </c>
      <c r="M1150">
        <v>789800</v>
      </c>
      <c r="N1150">
        <v>87100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1069100</v>
      </c>
      <c r="W1150">
        <v>0</v>
      </c>
      <c r="X1150">
        <v>6500</v>
      </c>
      <c r="Y1150">
        <v>1062600</v>
      </c>
      <c r="Z1150">
        <v>135641</v>
      </c>
      <c r="AA1150">
        <v>192200</v>
      </c>
      <c r="AB1150" s="3" t="str">
        <f t="shared" si="34"/>
        <v>5463</v>
      </c>
      <c r="AC1150" s="4" t="str">
        <f t="shared" si="35"/>
        <v>Non-TIF</v>
      </c>
    </row>
    <row r="1151" spans="1:29" x14ac:dyDescent="0.25">
      <c r="A1151">
        <v>2024</v>
      </c>
      <c r="B1151">
        <v>78</v>
      </c>
      <c r="C1151" t="s">
        <v>31</v>
      </c>
      <c r="D1151">
        <v>2024</v>
      </c>
      <c r="E1151">
        <v>78</v>
      </c>
      <c r="F1151">
        <v>1</v>
      </c>
      <c r="G1151">
        <v>476</v>
      </c>
      <c r="H1151">
        <v>781476</v>
      </c>
      <c r="I1151" t="s">
        <v>26</v>
      </c>
      <c r="J1151" t="s">
        <v>26</v>
      </c>
      <c r="K1151" t="s">
        <v>784</v>
      </c>
      <c r="L1151" t="s">
        <v>780</v>
      </c>
      <c r="M1151">
        <v>32813000</v>
      </c>
      <c r="N1151">
        <v>2817000</v>
      </c>
      <c r="O1151">
        <v>763892429</v>
      </c>
      <c r="P1151">
        <v>108525920</v>
      </c>
      <c r="Q1151">
        <v>0</v>
      </c>
      <c r="R1151">
        <v>0</v>
      </c>
      <c r="S1151">
        <v>33872142</v>
      </c>
      <c r="T1151">
        <v>2791899</v>
      </c>
      <c r="U1151">
        <v>0</v>
      </c>
      <c r="V1151">
        <v>4446564663</v>
      </c>
      <c r="W1151">
        <v>7548000</v>
      </c>
      <c r="X1151">
        <v>19136000</v>
      </c>
      <c r="Y1151">
        <v>4419880663</v>
      </c>
      <c r="Z1151">
        <v>294134368</v>
      </c>
      <c r="AA1151">
        <v>3501852273</v>
      </c>
      <c r="AB1151" s="3" t="str">
        <f t="shared" si="34"/>
        <v>1476</v>
      </c>
      <c r="AC1151" s="4" t="str">
        <f t="shared" si="35"/>
        <v>Non-TIF</v>
      </c>
    </row>
    <row r="1152" spans="1:29" x14ac:dyDescent="0.25">
      <c r="A1152">
        <v>2024</v>
      </c>
      <c r="B1152">
        <v>78</v>
      </c>
      <c r="C1152" t="s">
        <v>31</v>
      </c>
      <c r="D1152">
        <v>2024</v>
      </c>
      <c r="E1152">
        <v>78</v>
      </c>
      <c r="F1152">
        <v>4</v>
      </c>
      <c r="G1152">
        <v>824</v>
      </c>
      <c r="H1152">
        <v>784824</v>
      </c>
      <c r="I1152" t="s">
        <v>26</v>
      </c>
      <c r="J1152" t="s">
        <v>26</v>
      </c>
      <c r="K1152" t="s">
        <v>779</v>
      </c>
      <c r="L1152" t="s">
        <v>780</v>
      </c>
      <c r="M1152">
        <v>279153200</v>
      </c>
      <c r="N1152">
        <v>12170500</v>
      </c>
      <c r="O1152">
        <v>13989150</v>
      </c>
      <c r="P1152">
        <v>12898500</v>
      </c>
      <c r="Q1152">
        <v>0</v>
      </c>
      <c r="R1152">
        <v>0</v>
      </c>
      <c r="S1152">
        <v>4877253</v>
      </c>
      <c r="T1152">
        <v>42724433</v>
      </c>
      <c r="U1152">
        <v>0</v>
      </c>
      <c r="V1152">
        <v>655045604</v>
      </c>
      <c r="W1152">
        <v>628000</v>
      </c>
      <c r="X1152">
        <v>1898000</v>
      </c>
      <c r="Y1152">
        <v>652519604</v>
      </c>
      <c r="Z1152">
        <v>53131997</v>
      </c>
      <c r="AA1152">
        <v>289232568</v>
      </c>
      <c r="AB1152" s="3" t="str">
        <f t="shared" si="34"/>
        <v>4824</v>
      </c>
      <c r="AC1152" s="4" t="str">
        <f t="shared" si="35"/>
        <v>Non-TIF</v>
      </c>
    </row>
    <row r="1153" spans="1:29" x14ac:dyDescent="0.25">
      <c r="A1153">
        <v>2024</v>
      </c>
      <c r="B1153">
        <v>78</v>
      </c>
      <c r="C1153" t="s">
        <v>31</v>
      </c>
      <c r="D1153">
        <v>2024</v>
      </c>
      <c r="E1153">
        <v>78</v>
      </c>
      <c r="F1153">
        <v>6</v>
      </c>
      <c r="G1153">
        <v>534</v>
      </c>
      <c r="H1153">
        <v>786534</v>
      </c>
      <c r="I1153" t="s">
        <v>26</v>
      </c>
      <c r="J1153" t="s">
        <v>26</v>
      </c>
      <c r="K1153" t="s">
        <v>781</v>
      </c>
      <c r="L1153" t="s">
        <v>780</v>
      </c>
      <c r="M1153">
        <v>119399400</v>
      </c>
      <c r="N1153">
        <v>7085300</v>
      </c>
      <c r="O1153">
        <v>12117138</v>
      </c>
      <c r="P1153">
        <v>361300</v>
      </c>
      <c r="Q1153">
        <v>0</v>
      </c>
      <c r="R1153">
        <v>0</v>
      </c>
      <c r="S1153">
        <v>15709356</v>
      </c>
      <c r="T1153">
        <v>141384</v>
      </c>
      <c r="U1153">
        <v>0</v>
      </c>
      <c r="V1153">
        <v>586179040</v>
      </c>
      <c r="W1153">
        <v>716000</v>
      </c>
      <c r="X1153">
        <v>1859000</v>
      </c>
      <c r="Y1153">
        <v>583604040</v>
      </c>
      <c r="Z1153">
        <v>31595011</v>
      </c>
      <c r="AA1153">
        <v>431365162</v>
      </c>
      <c r="AB1153" s="3" t="str">
        <f t="shared" si="34"/>
        <v>6534</v>
      </c>
      <c r="AC1153" s="4" t="str">
        <f t="shared" si="35"/>
        <v>Non-TIF</v>
      </c>
    </row>
    <row r="1154" spans="1:29" x14ac:dyDescent="0.25">
      <c r="A1154">
        <v>2024</v>
      </c>
      <c r="B1154">
        <v>56</v>
      </c>
      <c r="C1154" t="s">
        <v>44</v>
      </c>
      <c r="D1154">
        <v>2024</v>
      </c>
      <c r="E1154">
        <v>56</v>
      </c>
      <c r="F1154">
        <v>2</v>
      </c>
      <c r="G1154">
        <v>322</v>
      </c>
      <c r="H1154">
        <v>562322</v>
      </c>
      <c r="I1154" t="s">
        <v>26</v>
      </c>
      <c r="J1154" t="s">
        <v>26</v>
      </c>
      <c r="K1154" t="s">
        <v>305</v>
      </c>
      <c r="L1154" t="s">
        <v>599</v>
      </c>
      <c r="M1154">
        <v>281780</v>
      </c>
      <c r="N1154">
        <v>0</v>
      </c>
      <c r="O1154">
        <v>40550803</v>
      </c>
      <c r="P1154">
        <v>12572480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115682325</v>
      </c>
      <c r="W1154">
        <v>304000</v>
      </c>
      <c r="X1154">
        <v>851500</v>
      </c>
      <c r="Y1154">
        <v>114526825</v>
      </c>
      <c r="Z1154">
        <v>0</v>
      </c>
      <c r="AA1154">
        <v>62277262</v>
      </c>
      <c r="AB1154" s="3" t="str">
        <f t="shared" si="34"/>
        <v>2322</v>
      </c>
      <c r="AC1154" s="4" t="str">
        <f t="shared" si="35"/>
        <v>Non-TIF</v>
      </c>
    </row>
    <row r="1155" spans="1:29" x14ac:dyDescent="0.25">
      <c r="A1155">
        <v>2024</v>
      </c>
      <c r="B1155">
        <v>56</v>
      </c>
      <c r="C1155" t="s">
        <v>23</v>
      </c>
      <c r="D1155">
        <v>2024</v>
      </c>
      <c r="E1155">
        <v>56</v>
      </c>
      <c r="F1155">
        <v>2</v>
      </c>
      <c r="G1155">
        <v>322</v>
      </c>
      <c r="H1155" t="s">
        <v>609</v>
      </c>
      <c r="I1155" t="s">
        <v>25</v>
      </c>
      <c r="J1155" t="s">
        <v>26</v>
      </c>
      <c r="K1155" t="s">
        <v>610</v>
      </c>
      <c r="L1155" t="s">
        <v>599</v>
      </c>
      <c r="M1155">
        <v>760</v>
      </c>
      <c r="N1155">
        <v>0</v>
      </c>
      <c r="O1155">
        <v>1378522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2449295</v>
      </c>
      <c r="W1155">
        <v>0</v>
      </c>
      <c r="X1155">
        <v>0</v>
      </c>
      <c r="Y1155">
        <v>2449295</v>
      </c>
      <c r="Z1155">
        <v>0</v>
      </c>
      <c r="AA1155">
        <v>1070013</v>
      </c>
      <c r="AB1155" s="3" t="str">
        <f t="shared" ref="AB1155:AB1218" si="36">CONCATENATE(F1155,TEXT(G1155,"000"))</f>
        <v>2322</v>
      </c>
      <c r="AC1155" s="4" t="str">
        <f t="shared" ref="AC1155:AC1218" si="37">IF(C1155="I","TIF","Non-TIF")</f>
        <v>TIF</v>
      </c>
    </row>
    <row r="1156" spans="1:29" x14ac:dyDescent="0.25">
      <c r="A1156">
        <v>2024</v>
      </c>
      <c r="B1156">
        <v>56</v>
      </c>
      <c r="C1156" t="s">
        <v>31</v>
      </c>
      <c r="D1156">
        <v>2024</v>
      </c>
      <c r="E1156">
        <v>56</v>
      </c>
      <c r="F1156">
        <v>1</v>
      </c>
      <c r="G1156" t="s">
        <v>1826</v>
      </c>
      <c r="H1156">
        <v>561079</v>
      </c>
      <c r="I1156" t="s">
        <v>26</v>
      </c>
      <c r="J1156" t="s">
        <v>26</v>
      </c>
      <c r="K1156" t="s">
        <v>611</v>
      </c>
      <c r="L1156" t="s">
        <v>599</v>
      </c>
      <c r="M1156">
        <v>142178090</v>
      </c>
      <c r="N1156">
        <v>7643760</v>
      </c>
      <c r="O1156">
        <v>21484098</v>
      </c>
      <c r="P1156">
        <v>16951320</v>
      </c>
      <c r="Q1156">
        <v>0</v>
      </c>
      <c r="R1156">
        <v>0</v>
      </c>
      <c r="S1156">
        <v>25041872</v>
      </c>
      <c r="T1156">
        <v>82215088</v>
      </c>
      <c r="U1156">
        <v>0</v>
      </c>
      <c r="V1156">
        <v>634761950</v>
      </c>
      <c r="W1156">
        <v>1028000</v>
      </c>
      <c r="X1156">
        <v>2955046</v>
      </c>
      <c r="Y1156">
        <v>630778904</v>
      </c>
      <c r="Z1156">
        <v>52321296</v>
      </c>
      <c r="AA1156">
        <v>339247722</v>
      </c>
      <c r="AB1156" s="3" t="str">
        <f t="shared" si="36"/>
        <v>1079</v>
      </c>
      <c r="AC1156" s="4" t="str">
        <f t="shared" si="37"/>
        <v>Non-TIF</v>
      </c>
    </row>
    <row r="1157" spans="1:29" x14ac:dyDescent="0.25">
      <c r="A1157">
        <v>2024</v>
      </c>
      <c r="B1157">
        <v>57</v>
      </c>
      <c r="C1157" t="s">
        <v>44</v>
      </c>
      <c r="D1157">
        <v>2024</v>
      </c>
      <c r="E1157">
        <v>57</v>
      </c>
      <c r="F1157">
        <v>0</v>
      </c>
      <c r="G1157" t="s">
        <v>1828</v>
      </c>
      <c r="H1157">
        <v>570099</v>
      </c>
      <c r="I1157" t="s">
        <v>26</v>
      </c>
      <c r="J1157" t="s">
        <v>26</v>
      </c>
      <c r="K1157" t="s">
        <v>666</v>
      </c>
      <c r="L1157" t="s">
        <v>603</v>
      </c>
      <c r="M1157">
        <v>706015</v>
      </c>
      <c r="N1157">
        <v>75488</v>
      </c>
      <c r="O1157">
        <v>7830949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47566046</v>
      </c>
      <c r="W1157">
        <v>16000</v>
      </c>
      <c r="X1157">
        <v>110500</v>
      </c>
      <c r="Y1157">
        <v>47439546</v>
      </c>
      <c r="Z1157">
        <v>0</v>
      </c>
      <c r="AA1157">
        <v>38953594</v>
      </c>
      <c r="AB1157" s="3" t="str">
        <f t="shared" si="36"/>
        <v>0099</v>
      </c>
      <c r="AC1157" s="4" t="str">
        <f t="shared" si="37"/>
        <v>Non-TIF</v>
      </c>
    </row>
    <row r="1158" spans="1:29" x14ac:dyDescent="0.25">
      <c r="A1158">
        <v>2024</v>
      </c>
      <c r="B1158">
        <v>57</v>
      </c>
      <c r="C1158" t="s">
        <v>44</v>
      </c>
      <c r="D1158">
        <v>2024</v>
      </c>
      <c r="E1158">
        <v>57</v>
      </c>
      <c r="F1158">
        <v>1</v>
      </c>
      <c r="G1158" t="s">
        <v>1829</v>
      </c>
      <c r="H1158">
        <v>571053</v>
      </c>
      <c r="I1158" t="s">
        <v>26</v>
      </c>
      <c r="J1158" t="s">
        <v>26</v>
      </c>
      <c r="K1158" t="s">
        <v>612</v>
      </c>
      <c r="L1158" t="s">
        <v>603</v>
      </c>
      <c r="M1158">
        <v>1719790</v>
      </c>
      <c r="N1158">
        <v>272141</v>
      </c>
      <c r="O1158">
        <v>967663898</v>
      </c>
      <c r="P1158">
        <v>92750993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2367821601</v>
      </c>
      <c r="W1158">
        <v>2120000</v>
      </c>
      <c r="X1158">
        <v>7434717</v>
      </c>
      <c r="Y1158">
        <v>2358266884</v>
      </c>
      <c r="Z1158">
        <v>0</v>
      </c>
      <c r="AA1158">
        <v>1305414779</v>
      </c>
      <c r="AB1158" s="3" t="str">
        <f t="shared" si="36"/>
        <v>1053</v>
      </c>
      <c r="AC1158" s="4" t="str">
        <f t="shared" si="37"/>
        <v>Non-TIF</v>
      </c>
    </row>
    <row r="1159" spans="1:29" x14ac:dyDescent="0.25">
      <c r="A1159">
        <v>2024</v>
      </c>
      <c r="B1159">
        <v>57</v>
      </c>
      <c r="C1159" t="s">
        <v>44</v>
      </c>
      <c r="D1159">
        <v>2024</v>
      </c>
      <c r="E1159">
        <v>57</v>
      </c>
      <c r="F1159">
        <v>1</v>
      </c>
      <c r="G1159" t="s">
        <v>1831</v>
      </c>
      <c r="H1159">
        <v>571089</v>
      </c>
      <c r="I1159" t="s">
        <v>26</v>
      </c>
      <c r="J1159" t="s">
        <v>26</v>
      </c>
      <c r="K1159" t="s">
        <v>613</v>
      </c>
      <c r="L1159" t="s">
        <v>603</v>
      </c>
      <c r="M1159">
        <v>189201</v>
      </c>
      <c r="N1159">
        <v>0</v>
      </c>
      <c r="O1159">
        <v>7282560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34209111</v>
      </c>
      <c r="W1159">
        <v>56000</v>
      </c>
      <c r="X1159">
        <v>208000</v>
      </c>
      <c r="Y1159">
        <v>33945111</v>
      </c>
      <c r="Z1159">
        <v>0</v>
      </c>
      <c r="AA1159">
        <v>26737350</v>
      </c>
      <c r="AB1159" s="3" t="str">
        <f t="shared" si="36"/>
        <v>1089</v>
      </c>
      <c r="AC1159" s="4" t="str">
        <f t="shared" si="37"/>
        <v>Non-TIF</v>
      </c>
    </row>
    <row r="1160" spans="1:29" x14ac:dyDescent="0.25">
      <c r="A1160">
        <v>2024</v>
      </c>
      <c r="B1160">
        <v>57</v>
      </c>
      <c r="C1160" t="s">
        <v>44</v>
      </c>
      <c r="D1160">
        <v>2024</v>
      </c>
      <c r="E1160">
        <v>57</v>
      </c>
      <c r="F1160">
        <v>1</v>
      </c>
      <c r="G1160">
        <v>337</v>
      </c>
      <c r="H1160">
        <v>571337</v>
      </c>
      <c r="I1160" t="s">
        <v>26</v>
      </c>
      <c r="J1160" t="s">
        <v>26</v>
      </c>
      <c r="K1160" t="s">
        <v>190</v>
      </c>
      <c r="L1160" t="s">
        <v>603</v>
      </c>
      <c r="M1160">
        <v>1156269</v>
      </c>
      <c r="N1160">
        <v>85503</v>
      </c>
      <c r="O1160">
        <v>298661374</v>
      </c>
      <c r="P1160">
        <v>70487665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556675844</v>
      </c>
      <c r="W1160">
        <v>216000</v>
      </c>
      <c r="X1160">
        <v>903500</v>
      </c>
      <c r="Y1160">
        <v>555556344</v>
      </c>
      <c r="Z1160">
        <v>0</v>
      </c>
      <c r="AA1160">
        <v>186285033</v>
      </c>
      <c r="AB1160" s="3" t="str">
        <f t="shared" si="36"/>
        <v>1337</v>
      </c>
      <c r="AC1160" s="4" t="str">
        <f t="shared" si="37"/>
        <v>Non-TIF</v>
      </c>
    </row>
    <row r="1161" spans="1:29" x14ac:dyDescent="0.25">
      <c r="A1161">
        <v>2024</v>
      </c>
      <c r="B1161">
        <v>57</v>
      </c>
      <c r="C1161" t="s">
        <v>23</v>
      </c>
      <c r="D1161">
        <v>2024</v>
      </c>
      <c r="E1161">
        <v>57</v>
      </c>
      <c r="F1161">
        <v>1</v>
      </c>
      <c r="G1161" t="s">
        <v>1781</v>
      </c>
      <c r="H1161" t="s">
        <v>108</v>
      </c>
      <c r="I1161" t="s">
        <v>25</v>
      </c>
      <c r="J1161" t="s">
        <v>26</v>
      </c>
      <c r="K1161" t="s">
        <v>109</v>
      </c>
      <c r="L1161" t="s">
        <v>603</v>
      </c>
      <c r="M1161">
        <v>30115</v>
      </c>
      <c r="N1161">
        <v>1096</v>
      </c>
      <c r="O1161">
        <v>471609</v>
      </c>
      <c r="P1161">
        <v>9509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4234091</v>
      </c>
      <c r="W1161">
        <v>0</v>
      </c>
      <c r="X1161">
        <v>0</v>
      </c>
      <c r="Y1161">
        <v>4234091</v>
      </c>
      <c r="Z1161">
        <v>0</v>
      </c>
      <c r="AA1161">
        <v>3721762</v>
      </c>
      <c r="AB1161" s="3" t="str">
        <f t="shared" si="36"/>
        <v>1062</v>
      </c>
      <c r="AC1161" s="4" t="str">
        <f t="shared" si="37"/>
        <v>TIF</v>
      </c>
    </row>
    <row r="1162" spans="1:29" x14ac:dyDescent="0.25">
      <c r="A1162">
        <v>2024</v>
      </c>
      <c r="B1162">
        <v>57</v>
      </c>
      <c r="C1162" t="s">
        <v>23</v>
      </c>
      <c r="D1162">
        <v>2024</v>
      </c>
      <c r="E1162">
        <v>57</v>
      </c>
      <c r="F1162">
        <v>1</v>
      </c>
      <c r="G1162" t="s">
        <v>1831</v>
      </c>
      <c r="H1162" t="s">
        <v>669</v>
      </c>
      <c r="I1162" t="s">
        <v>25</v>
      </c>
      <c r="J1162" t="s">
        <v>26</v>
      </c>
      <c r="K1162" t="s">
        <v>670</v>
      </c>
      <c r="L1162" t="s">
        <v>603</v>
      </c>
      <c r="M1162">
        <v>55399</v>
      </c>
      <c r="N1162">
        <v>0</v>
      </c>
      <c r="O1162">
        <v>1814795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8516889</v>
      </c>
      <c r="W1162">
        <v>0</v>
      </c>
      <c r="X1162">
        <v>0</v>
      </c>
      <c r="Y1162">
        <v>8516889</v>
      </c>
      <c r="Z1162">
        <v>0</v>
      </c>
      <c r="AA1162">
        <v>6646695</v>
      </c>
      <c r="AB1162" s="3" t="str">
        <f t="shared" si="36"/>
        <v>1089</v>
      </c>
      <c r="AC1162" s="4" t="str">
        <f t="shared" si="37"/>
        <v>TIF</v>
      </c>
    </row>
    <row r="1163" spans="1:29" x14ac:dyDescent="0.25">
      <c r="A1163">
        <v>2024</v>
      </c>
      <c r="B1163">
        <v>57</v>
      </c>
      <c r="C1163" t="s">
        <v>23</v>
      </c>
      <c r="D1163">
        <v>2024</v>
      </c>
      <c r="E1163">
        <v>57</v>
      </c>
      <c r="F1163">
        <v>4</v>
      </c>
      <c r="G1163">
        <v>554</v>
      </c>
      <c r="H1163" t="s">
        <v>671</v>
      </c>
      <c r="I1163" t="s">
        <v>25</v>
      </c>
      <c r="J1163" t="s">
        <v>26</v>
      </c>
      <c r="K1163" t="s">
        <v>672</v>
      </c>
      <c r="L1163" t="s">
        <v>603</v>
      </c>
      <c r="M1163">
        <v>257228</v>
      </c>
      <c r="N1163">
        <v>12032</v>
      </c>
      <c r="O1163">
        <v>3540951</v>
      </c>
      <c r="P1163">
        <v>111756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69954620</v>
      </c>
      <c r="W1163">
        <v>36000</v>
      </c>
      <c r="X1163">
        <v>97500</v>
      </c>
      <c r="Y1163">
        <v>69821120</v>
      </c>
      <c r="Z1163">
        <v>0</v>
      </c>
      <c r="AA1163">
        <v>66032653</v>
      </c>
      <c r="AB1163" s="3" t="str">
        <f t="shared" si="36"/>
        <v>4554</v>
      </c>
      <c r="AC1163" s="4" t="str">
        <f t="shared" si="37"/>
        <v>TIF</v>
      </c>
    </row>
    <row r="1164" spans="1:29" x14ac:dyDescent="0.25">
      <c r="A1164">
        <v>2024</v>
      </c>
      <c r="B1164">
        <v>57</v>
      </c>
      <c r="C1164" t="s">
        <v>23</v>
      </c>
      <c r="D1164">
        <v>2024</v>
      </c>
      <c r="E1164">
        <v>57</v>
      </c>
      <c r="F1164">
        <v>4</v>
      </c>
      <c r="G1164">
        <v>777</v>
      </c>
      <c r="H1164" t="s">
        <v>614</v>
      </c>
      <c r="I1164" t="s">
        <v>25</v>
      </c>
      <c r="J1164" t="s">
        <v>26</v>
      </c>
      <c r="K1164" t="s">
        <v>615</v>
      </c>
      <c r="L1164" t="s">
        <v>603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s="3" t="str">
        <f t="shared" si="36"/>
        <v>4777</v>
      </c>
      <c r="AC1164" s="4" t="str">
        <f t="shared" si="37"/>
        <v>TIF</v>
      </c>
    </row>
    <row r="1165" spans="1:29" x14ac:dyDescent="0.25">
      <c r="A1165">
        <v>2024</v>
      </c>
      <c r="B1165">
        <v>57</v>
      </c>
      <c r="C1165" t="s">
        <v>23</v>
      </c>
      <c r="D1165">
        <v>2024</v>
      </c>
      <c r="E1165">
        <v>57</v>
      </c>
      <c r="F1165">
        <v>6</v>
      </c>
      <c r="G1165">
        <v>138</v>
      </c>
      <c r="H1165" t="s">
        <v>616</v>
      </c>
      <c r="I1165" t="s">
        <v>25</v>
      </c>
      <c r="J1165" t="s">
        <v>26</v>
      </c>
      <c r="K1165" t="s">
        <v>617</v>
      </c>
      <c r="L1165" t="s">
        <v>603</v>
      </c>
      <c r="M1165">
        <v>19755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19755</v>
      </c>
      <c r="W1165">
        <v>0</v>
      </c>
      <c r="X1165">
        <v>0</v>
      </c>
      <c r="Y1165">
        <v>19755</v>
      </c>
      <c r="Z1165">
        <v>0</v>
      </c>
      <c r="AA1165">
        <v>0</v>
      </c>
      <c r="AB1165" s="3" t="str">
        <f t="shared" si="36"/>
        <v>6138</v>
      </c>
      <c r="AC1165" s="4" t="str">
        <f t="shared" si="37"/>
        <v>TIF</v>
      </c>
    </row>
    <row r="1166" spans="1:29" x14ac:dyDescent="0.25">
      <c r="A1166">
        <v>2024</v>
      </c>
      <c r="B1166">
        <v>57</v>
      </c>
      <c r="C1166" t="s">
        <v>31</v>
      </c>
      <c r="D1166">
        <v>2024</v>
      </c>
      <c r="E1166">
        <v>57</v>
      </c>
      <c r="F1166">
        <v>4</v>
      </c>
      <c r="G1166">
        <v>554</v>
      </c>
      <c r="H1166">
        <v>574554</v>
      </c>
      <c r="I1166" t="s">
        <v>26</v>
      </c>
      <c r="J1166" t="s">
        <v>26</v>
      </c>
      <c r="K1166" t="s">
        <v>590</v>
      </c>
      <c r="L1166" t="s">
        <v>603</v>
      </c>
      <c r="M1166">
        <v>65133600</v>
      </c>
      <c r="N1166">
        <v>5026300</v>
      </c>
      <c r="O1166">
        <v>7596300</v>
      </c>
      <c r="P1166">
        <v>307500</v>
      </c>
      <c r="Q1166">
        <v>0</v>
      </c>
      <c r="R1166">
        <v>0</v>
      </c>
      <c r="S1166">
        <v>11268873</v>
      </c>
      <c r="T1166">
        <v>2212535</v>
      </c>
      <c r="U1166">
        <v>0</v>
      </c>
      <c r="V1166">
        <v>402822308</v>
      </c>
      <c r="W1166">
        <v>340000</v>
      </c>
      <c r="X1166">
        <v>1711682</v>
      </c>
      <c r="Y1166">
        <v>400770626</v>
      </c>
      <c r="Z1166">
        <v>43151624</v>
      </c>
      <c r="AA1166">
        <v>311277200</v>
      </c>
      <c r="AB1166" s="3" t="str">
        <f t="shared" si="36"/>
        <v>4554</v>
      </c>
      <c r="AC1166" s="4" t="str">
        <f t="shared" si="37"/>
        <v>Non-TIF</v>
      </c>
    </row>
    <row r="1167" spans="1:29" x14ac:dyDescent="0.25">
      <c r="A1167">
        <v>2024</v>
      </c>
      <c r="B1167">
        <v>57</v>
      </c>
      <c r="C1167" t="s">
        <v>31</v>
      </c>
      <c r="D1167">
        <v>2024</v>
      </c>
      <c r="E1167">
        <v>57</v>
      </c>
      <c r="F1167">
        <v>4</v>
      </c>
      <c r="G1167">
        <v>777</v>
      </c>
      <c r="H1167">
        <v>574777</v>
      </c>
      <c r="I1167" t="s">
        <v>26</v>
      </c>
      <c r="J1167" t="s">
        <v>26</v>
      </c>
      <c r="K1167" t="s">
        <v>48</v>
      </c>
      <c r="L1167" t="s">
        <v>603</v>
      </c>
      <c r="M1167">
        <v>94459300</v>
      </c>
      <c r="N1167">
        <v>6670000</v>
      </c>
      <c r="O1167">
        <v>10689136</v>
      </c>
      <c r="P1167">
        <v>411400</v>
      </c>
      <c r="Q1167">
        <v>0</v>
      </c>
      <c r="R1167">
        <v>0</v>
      </c>
      <c r="S1167">
        <v>1359881</v>
      </c>
      <c r="T1167">
        <v>180435</v>
      </c>
      <c r="U1167">
        <v>0</v>
      </c>
      <c r="V1167">
        <v>353412816</v>
      </c>
      <c r="W1167">
        <v>490324</v>
      </c>
      <c r="X1167">
        <v>1748500</v>
      </c>
      <c r="Y1167">
        <v>351173992</v>
      </c>
      <c r="Z1167">
        <v>27496442</v>
      </c>
      <c r="AA1167">
        <v>239642664</v>
      </c>
      <c r="AB1167" s="3" t="str">
        <f t="shared" si="36"/>
        <v>4777</v>
      </c>
      <c r="AC1167" s="4" t="str">
        <f t="shared" si="37"/>
        <v>Non-TIF</v>
      </c>
    </row>
    <row r="1168" spans="1:29" x14ac:dyDescent="0.25">
      <c r="A1168">
        <v>2024</v>
      </c>
      <c r="B1168">
        <v>57</v>
      </c>
      <c r="C1168" t="s">
        <v>31</v>
      </c>
      <c r="D1168">
        <v>2024</v>
      </c>
      <c r="E1168">
        <v>57</v>
      </c>
      <c r="F1168">
        <v>6</v>
      </c>
      <c r="G1168">
        <v>138</v>
      </c>
      <c r="H1168">
        <v>576138</v>
      </c>
      <c r="I1168" t="s">
        <v>26</v>
      </c>
      <c r="J1168" t="s">
        <v>26</v>
      </c>
      <c r="K1168" t="s">
        <v>619</v>
      </c>
      <c r="L1168" t="s">
        <v>603</v>
      </c>
      <c r="M1168">
        <v>67825400</v>
      </c>
      <c r="N1168">
        <v>5297300</v>
      </c>
      <c r="O1168">
        <v>11374775</v>
      </c>
      <c r="P1168">
        <v>358900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351087000</v>
      </c>
      <c r="W1168">
        <v>424000</v>
      </c>
      <c r="X1168">
        <v>1592500</v>
      </c>
      <c r="Y1168">
        <v>349070500</v>
      </c>
      <c r="Z1168">
        <v>24770829</v>
      </c>
      <c r="AA1168">
        <v>266230625</v>
      </c>
      <c r="AB1168" s="3" t="str">
        <f t="shared" si="36"/>
        <v>6138</v>
      </c>
      <c r="AC1168" s="4" t="str">
        <f t="shared" si="37"/>
        <v>Non-TIF</v>
      </c>
    </row>
    <row r="1169" spans="1:29" x14ac:dyDescent="0.25">
      <c r="A1169">
        <v>2024</v>
      </c>
      <c r="B1169">
        <v>58</v>
      </c>
      <c r="C1169" t="s">
        <v>44</v>
      </c>
      <c r="D1169">
        <v>2024</v>
      </c>
      <c r="E1169">
        <v>58</v>
      </c>
      <c r="F1169">
        <v>6</v>
      </c>
      <c r="G1169">
        <v>759</v>
      </c>
      <c r="H1169">
        <v>586759</v>
      </c>
      <c r="I1169" t="s">
        <v>26</v>
      </c>
      <c r="J1169" t="s">
        <v>26</v>
      </c>
      <c r="K1169" t="s">
        <v>373</v>
      </c>
      <c r="L1169" t="s">
        <v>620</v>
      </c>
      <c r="M1169">
        <v>0</v>
      </c>
      <c r="N1169">
        <v>0</v>
      </c>
      <c r="O1169">
        <v>304946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304946</v>
      </c>
      <c r="W1169">
        <v>0</v>
      </c>
      <c r="X1169">
        <v>0</v>
      </c>
      <c r="Y1169">
        <v>304946</v>
      </c>
      <c r="Z1169">
        <v>0</v>
      </c>
      <c r="AA1169">
        <v>0</v>
      </c>
      <c r="AB1169" s="3" t="str">
        <f t="shared" si="36"/>
        <v>6759</v>
      </c>
      <c r="AC1169" s="4" t="str">
        <f t="shared" si="37"/>
        <v>Non-TIF</v>
      </c>
    </row>
    <row r="1170" spans="1:29" x14ac:dyDescent="0.25">
      <c r="A1170">
        <v>2024</v>
      </c>
      <c r="B1170">
        <v>58</v>
      </c>
      <c r="C1170" t="s">
        <v>23</v>
      </c>
      <c r="D1170">
        <v>2024</v>
      </c>
      <c r="E1170">
        <v>58</v>
      </c>
      <c r="F1170">
        <v>6</v>
      </c>
      <c r="G1170">
        <v>759</v>
      </c>
      <c r="H1170" t="s">
        <v>673</v>
      </c>
      <c r="I1170" t="s">
        <v>25</v>
      </c>
      <c r="J1170" t="s">
        <v>26</v>
      </c>
      <c r="K1170" t="s">
        <v>674</v>
      </c>
      <c r="L1170" t="s">
        <v>620</v>
      </c>
      <c r="M1170">
        <v>0</v>
      </c>
      <c r="N1170">
        <v>0</v>
      </c>
      <c r="O1170">
        <v>644164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644164</v>
      </c>
      <c r="W1170">
        <v>0</v>
      </c>
      <c r="X1170">
        <v>0</v>
      </c>
      <c r="Y1170">
        <v>644164</v>
      </c>
      <c r="Z1170">
        <v>0</v>
      </c>
      <c r="AA1170">
        <v>0</v>
      </c>
      <c r="AB1170" s="3" t="str">
        <f t="shared" si="36"/>
        <v>6759</v>
      </c>
      <c r="AC1170" s="4" t="str">
        <f t="shared" si="37"/>
        <v>TIF</v>
      </c>
    </row>
    <row r="1171" spans="1:29" x14ac:dyDescent="0.25">
      <c r="A1171">
        <v>2024</v>
      </c>
      <c r="B1171">
        <v>58</v>
      </c>
      <c r="C1171" t="s">
        <v>31</v>
      </c>
      <c r="D1171">
        <v>2024</v>
      </c>
      <c r="E1171">
        <v>58</v>
      </c>
      <c r="F1171">
        <v>4</v>
      </c>
      <c r="G1171">
        <v>203</v>
      </c>
      <c r="H1171">
        <v>294203</v>
      </c>
      <c r="I1171" t="s">
        <v>26</v>
      </c>
      <c r="J1171" t="s">
        <v>26</v>
      </c>
      <c r="K1171" t="s">
        <v>300</v>
      </c>
      <c r="L1171" t="s">
        <v>620</v>
      </c>
      <c r="M1171">
        <v>354290</v>
      </c>
      <c r="N1171">
        <v>1700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1935240</v>
      </c>
      <c r="W1171">
        <v>0</v>
      </c>
      <c r="X1171">
        <v>6500</v>
      </c>
      <c r="Y1171">
        <v>1928740</v>
      </c>
      <c r="Z1171">
        <v>72235</v>
      </c>
      <c r="AA1171">
        <v>1579250</v>
      </c>
      <c r="AB1171" s="3" t="str">
        <f t="shared" si="36"/>
        <v>4203</v>
      </c>
      <c r="AC1171" s="4" t="str">
        <f t="shared" si="37"/>
        <v>Non-TIF</v>
      </c>
    </row>
    <row r="1172" spans="1:29" x14ac:dyDescent="0.25">
      <c r="A1172">
        <v>2024</v>
      </c>
      <c r="B1172">
        <v>82</v>
      </c>
      <c r="C1172" t="s">
        <v>23</v>
      </c>
      <c r="D1172">
        <v>2024</v>
      </c>
      <c r="E1172">
        <v>82</v>
      </c>
      <c r="F1172">
        <v>1</v>
      </c>
      <c r="G1172">
        <v>926</v>
      </c>
      <c r="H1172" t="s">
        <v>152</v>
      </c>
      <c r="I1172" t="s">
        <v>25</v>
      </c>
      <c r="J1172" t="s">
        <v>26</v>
      </c>
      <c r="K1172" t="s">
        <v>153</v>
      </c>
      <c r="L1172" t="s">
        <v>800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s="3" t="str">
        <f t="shared" si="36"/>
        <v>1926</v>
      </c>
      <c r="AC1172" s="4" t="str">
        <f t="shared" si="37"/>
        <v>TIF</v>
      </c>
    </row>
    <row r="1173" spans="1:29" x14ac:dyDescent="0.25">
      <c r="A1173">
        <v>2024</v>
      </c>
      <c r="B1173">
        <v>82</v>
      </c>
      <c r="C1173" t="s">
        <v>23</v>
      </c>
      <c r="D1173">
        <v>2024</v>
      </c>
      <c r="E1173">
        <v>82</v>
      </c>
      <c r="F1173">
        <v>1</v>
      </c>
      <c r="G1173">
        <v>611</v>
      </c>
      <c r="H1173" t="s">
        <v>713</v>
      </c>
      <c r="I1173" t="s">
        <v>25</v>
      </c>
      <c r="J1173" t="s">
        <v>26</v>
      </c>
      <c r="K1173" t="s">
        <v>714</v>
      </c>
      <c r="L1173" t="s">
        <v>800</v>
      </c>
      <c r="M1173">
        <v>0</v>
      </c>
      <c r="N1173">
        <v>0</v>
      </c>
      <c r="O1173">
        <v>122157704</v>
      </c>
      <c r="P1173">
        <v>35662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153647789</v>
      </c>
      <c r="W1173">
        <v>8000</v>
      </c>
      <c r="X1173">
        <v>32500</v>
      </c>
      <c r="Y1173">
        <v>153607289</v>
      </c>
      <c r="Z1173">
        <v>0</v>
      </c>
      <c r="AA1173">
        <v>31454423</v>
      </c>
      <c r="AB1173" s="3" t="str">
        <f t="shared" si="36"/>
        <v>1611</v>
      </c>
      <c r="AC1173" s="4" t="str">
        <f t="shared" si="37"/>
        <v>TIF</v>
      </c>
    </row>
    <row r="1174" spans="1:29" x14ac:dyDescent="0.25">
      <c r="A1174">
        <v>2024</v>
      </c>
      <c r="B1174">
        <v>82</v>
      </c>
      <c r="C1174" t="s">
        <v>23</v>
      </c>
      <c r="D1174">
        <v>2024</v>
      </c>
      <c r="E1174">
        <v>82</v>
      </c>
      <c r="F1174">
        <v>4</v>
      </c>
      <c r="G1174">
        <v>784</v>
      </c>
      <c r="H1174" t="s">
        <v>913</v>
      </c>
      <c r="I1174" t="s">
        <v>25</v>
      </c>
      <c r="J1174" t="s">
        <v>26</v>
      </c>
      <c r="K1174" t="s">
        <v>914</v>
      </c>
      <c r="L1174" t="s">
        <v>800</v>
      </c>
      <c r="M1174">
        <v>0</v>
      </c>
      <c r="N1174">
        <v>0</v>
      </c>
      <c r="O1174">
        <v>39281523</v>
      </c>
      <c r="P1174">
        <v>65097651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131601082</v>
      </c>
      <c r="W1174">
        <v>0</v>
      </c>
      <c r="X1174">
        <v>0</v>
      </c>
      <c r="Y1174">
        <v>131601082</v>
      </c>
      <c r="Z1174">
        <v>0</v>
      </c>
      <c r="AA1174">
        <v>27221908</v>
      </c>
      <c r="AB1174" s="3" t="str">
        <f t="shared" si="36"/>
        <v>4784</v>
      </c>
      <c r="AC1174" s="4" t="str">
        <f t="shared" si="37"/>
        <v>TIF</v>
      </c>
    </row>
    <row r="1175" spans="1:29" x14ac:dyDescent="0.25">
      <c r="A1175">
        <v>2024</v>
      </c>
      <c r="B1175">
        <v>82</v>
      </c>
      <c r="C1175" t="s">
        <v>31</v>
      </c>
      <c r="D1175">
        <v>2024</v>
      </c>
      <c r="E1175">
        <v>82</v>
      </c>
      <c r="F1175">
        <v>4</v>
      </c>
      <c r="G1175">
        <v>784</v>
      </c>
      <c r="H1175">
        <v>824784</v>
      </c>
      <c r="I1175" t="s">
        <v>26</v>
      </c>
      <c r="J1175" t="s">
        <v>26</v>
      </c>
      <c r="K1175" t="s">
        <v>856</v>
      </c>
      <c r="L1175" t="s">
        <v>800</v>
      </c>
      <c r="M1175">
        <v>217765290</v>
      </c>
      <c r="N1175">
        <v>20570200</v>
      </c>
      <c r="O1175">
        <v>328269806</v>
      </c>
      <c r="P1175">
        <v>80073890</v>
      </c>
      <c r="Q1175">
        <v>0</v>
      </c>
      <c r="R1175">
        <v>0</v>
      </c>
      <c r="S1175">
        <v>2945790</v>
      </c>
      <c r="T1175">
        <v>27041881</v>
      </c>
      <c r="U1175">
        <v>0</v>
      </c>
      <c r="V1175">
        <v>2375063301</v>
      </c>
      <c r="W1175">
        <v>2724000</v>
      </c>
      <c r="X1175">
        <v>7754500</v>
      </c>
      <c r="Y1175">
        <v>2364584801</v>
      </c>
      <c r="Z1175">
        <v>158640121</v>
      </c>
      <c r="AA1175">
        <v>1698396444</v>
      </c>
      <c r="AB1175" s="3" t="str">
        <f t="shared" si="36"/>
        <v>4784</v>
      </c>
      <c r="AC1175" s="4" t="str">
        <f t="shared" si="37"/>
        <v>Non-TIF</v>
      </c>
    </row>
    <row r="1176" spans="1:29" x14ac:dyDescent="0.25">
      <c r="A1176">
        <v>2024</v>
      </c>
      <c r="B1176">
        <v>82</v>
      </c>
      <c r="C1176" t="s">
        <v>31</v>
      </c>
      <c r="D1176">
        <v>2024</v>
      </c>
      <c r="E1176">
        <v>82</v>
      </c>
      <c r="F1176">
        <v>5</v>
      </c>
      <c r="G1176">
        <v>250</v>
      </c>
      <c r="H1176">
        <v>825250</v>
      </c>
      <c r="I1176" t="s">
        <v>26</v>
      </c>
      <c r="J1176" t="s">
        <v>26</v>
      </c>
      <c r="K1176" t="s">
        <v>883</v>
      </c>
      <c r="L1176" t="s">
        <v>800</v>
      </c>
      <c r="M1176">
        <v>26451700</v>
      </c>
      <c r="N1176">
        <v>2693900</v>
      </c>
      <c r="O1176">
        <v>228045149</v>
      </c>
      <c r="P1176">
        <v>100312965</v>
      </c>
      <c r="Q1176">
        <v>0</v>
      </c>
      <c r="R1176">
        <v>0</v>
      </c>
      <c r="S1176">
        <v>4077076</v>
      </c>
      <c r="T1176">
        <v>13781776</v>
      </c>
      <c r="U1176">
        <v>0</v>
      </c>
      <c r="V1176">
        <v>4412185162</v>
      </c>
      <c r="W1176">
        <v>4028000</v>
      </c>
      <c r="X1176">
        <v>12740000</v>
      </c>
      <c r="Y1176">
        <v>4395417162</v>
      </c>
      <c r="Z1176">
        <v>185808242</v>
      </c>
      <c r="AA1176">
        <v>4036822596</v>
      </c>
      <c r="AB1176" s="3" t="str">
        <f t="shared" si="36"/>
        <v>5250</v>
      </c>
      <c r="AC1176" s="4" t="str">
        <f t="shared" si="37"/>
        <v>Non-TIF</v>
      </c>
    </row>
    <row r="1177" spans="1:29" x14ac:dyDescent="0.25">
      <c r="A1177">
        <v>2024</v>
      </c>
      <c r="B1177">
        <v>83</v>
      </c>
      <c r="C1177" t="s">
        <v>44</v>
      </c>
      <c r="D1177">
        <v>2024</v>
      </c>
      <c r="E1177">
        <v>83</v>
      </c>
      <c r="F1177">
        <v>2</v>
      </c>
      <c r="G1177">
        <v>151</v>
      </c>
      <c r="H1177" t="s">
        <v>1780</v>
      </c>
      <c r="I1177" t="s">
        <v>26</v>
      </c>
      <c r="J1177" t="s">
        <v>26</v>
      </c>
      <c r="K1177" t="s">
        <v>43</v>
      </c>
      <c r="L1177" t="s">
        <v>802</v>
      </c>
      <c r="M1177">
        <v>287353</v>
      </c>
      <c r="N1177">
        <v>16608</v>
      </c>
      <c r="O1177">
        <v>4631172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35991504</v>
      </c>
      <c r="W1177">
        <v>116000</v>
      </c>
      <c r="X1177">
        <v>487500</v>
      </c>
      <c r="Y1177">
        <v>35388004</v>
      </c>
      <c r="Z1177">
        <v>0</v>
      </c>
      <c r="AA1177">
        <v>31056371</v>
      </c>
      <c r="AB1177" s="3" t="str">
        <f t="shared" si="36"/>
        <v>2151</v>
      </c>
      <c r="AC1177" s="4" t="str">
        <f t="shared" si="37"/>
        <v>Non-TIF</v>
      </c>
    </row>
    <row r="1178" spans="1:29" x14ac:dyDescent="0.25">
      <c r="A1178">
        <v>2024</v>
      </c>
      <c r="B1178">
        <v>83</v>
      </c>
      <c r="C1178" t="s">
        <v>44</v>
      </c>
      <c r="D1178">
        <v>2024</v>
      </c>
      <c r="E1178">
        <v>83</v>
      </c>
      <c r="F1178">
        <v>0</v>
      </c>
      <c r="G1178">
        <v>441</v>
      </c>
      <c r="H1178">
        <v>780441</v>
      </c>
      <c r="I1178" t="s">
        <v>26</v>
      </c>
      <c r="J1178" t="s">
        <v>26</v>
      </c>
      <c r="K1178" t="s">
        <v>227</v>
      </c>
      <c r="L1178" t="s">
        <v>802</v>
      </c>
      <c r="M1178">
        <v>86026</v>
      </c>
      <c r="N1178">
        <v>6230</v>
      </c>
      <c r="O1178">
        <v>475816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1844145</v>
      </c>
      <c r="W1178">
        <v>0</v>
      </c>
      <c r="X1178">
        <v>0</v>
      </c>
      <c r="Y1178">
        <v>1844145</v>
      </c>
      <c r="Z1178">
        <v>0</v>
      </c>
      <c r="AA1178">
        <v>1276073</v>
      </c>
      <c r="AB1178" s="3" t="str">
        <f t="shared" si="36"/>
        <v>0441</v>
      </c>
      <c r="AC1178" s="4" t="str">
        <f t="shared" si="37"/>
        <v>Non-TIF</v>
      </c>
    </row>
    <row r="1179" spans="1:29" x14ac:dyDescent="0.25">
      <c r="A1179">
        <v>2024</v>
      </c>
      <c r="B1179">
        <v>83</v>
      </c>
      <c r="C1179" t="s">
        <v>23</v>
      </c>
      <c r="D1179">
        <v>2024</v>
      </c>
      <c r="E1179">
        <v>83</v>
      </c>
      <c r="F1179">
        <v>2</v>
      </c>
      <c r="G1179">
        <v>826</v>
      </c>
      <c r="H1179" t="s">
        <v>884</v>
      </c>
      <c r="I1179" t="s">
        <v>25</v>
      </c>
      <c r="J1179" t="s">
        <v>26</v>
      </c>
      <c r="K1179" t="s">
        <v>885</v>
      </c>
      <c r="L1179" t="s">
        <v>802</v>
      </c>
      <c r="M1179">
        <v>360213</v>
      </c>
      <c r="N1179">
        <v>975221</v>
      </c>
      <c r="O1179">
        <v>5560367</v>
      </c>
      <c r="P1179">
        <v>3233815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21103565</v>
      </c>
      <c r="W1179">
        <v>0</v>
      </c>
      <c r="X1179">
        <v>0</v>
      </c>
      <c r="Y1179">
        <v>21103565</v>
      </c>
      <c r="Z1179">
        <v>0</v>
      </c>
      <c r="AA1179">
        <v>10973949</v>
      </c>
      <c r="AB1179" s="3" t="str">
        <f t="shared" si="36"/>
        <v>2826</v>
      </c>
      <c r="AC1179" s="4" t="str">
        <f t="shared" si="37"/>
        <v>TIF</v>
      </c>
    </row>
    <row r="1180" spans="1:29" x14ac:dyDescent="0.25">
      <c r="A1180">
        <v>2024</v>
      </c>
      <c r="B1180">
        <v>83</v>
      </c>
      <c r="C1180" t="s">
        <v>23</v>
      </c>
      <c r="D1180">
        <v>2024</v>
      </c>
      <c r="E1180">
        <v>83</v>
      </c>
      <c r="F1180">
        <v>3</v>
      </c>
      <c r="G1180">
        <v>168</v>
      </c>
      <c r="H1180" t="s">
        <v>125</v>
      </c>
      <c r="I1180" t="s">
        <v>25</v>
      </c>
      <c r="J1180" t="s">
        <v>26</v>
      </c>
      <c r="K1180" t="s">
        <v>126</v>
      </c>
      <c r="L1180" t="s">
        <v>802</v>
      </c>
      <c r="M1180">
        <v>1502950</v>
      </c>
      <c r="N1180">
        <v>6431407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8030812</v>
      </c>
      <c r="W1180">
        <v>0</v>
      </c>
      <c r="X1180">
        <v>0</v>
      </c>
      <c r="Y1180">
        <v>8030812</v>
      </c>
      <c r="Z1180">
        <v>0</v>
      </c>
      <c r="AA1180">
        <v>96455</v>
      </c>
      <c r="AB1180" s="3" t="str">
        <f t="shared" si="36"/>
        <v>3168</v>
      </c>
      <c r="AC1180" s="4" t="str">
        <f t="shared" si="37"/>
        <v>TIF</v>
      </c>
    </row>
    <row r="1181" spans="1:29" x14ac:dyDescent="0.25">
      <c r="A1181">
        <v>2024</v>
      </c>
      <c r="B1181">
        <v>83</v>
      </c>
      <c r="C1181" t="s">
        <v>31</v>
      </c>
      <c r="D1181">
        <v>2024</v>
      </c>
      <c r="E1181">
        <v>83</v>
      </c>
      <c r="F1181">
        <v>2</v>
      </c>
      <c r="G1181">
        <v>826</v>
      </c>
      <c r="H1181">
        <v>832826</v>
      </c>
      <c r="I1181" t="s">
        <v>26</v>
      </c>
      <c r="J1181" t="s">
        <v>26</v>
      </c>
      <c r="K1181" t="s">
        <v>483</v>
      </c>
      <c r="L1181" t="s">
        <v>802</v>
      </c>
      <c r="M1181">
        <v>326933963</v>
      </c>
      <c r="N1181">
        <v>22923234</v>
      </c>
      <c r="O1181">
        <v>54990224</v>
      </c>
      <c r="P1181">
        <v>16474738</v>
      </c>
      <c r="Q1181">
        <v>0</v>
      </c>
      <c r="R1181">
        <v>0</v>
      </c>
      <c r="S1181">
        <v>25157219</v>
      </c>
      <c r="T1181">
        <v>1190750</v>
      </c>
      <c r="U1181">
        <v>0</v>
      </c>
      <c r="V1181">
        <v>1021276510</v>
      </c>
      <c r="W1181">
        <v>1420000</v>
      </c>
      <c r="X1181">
        <v>4569500</v>
      </c>
      <c r="Y1181">
        <v>1015287010</v>
      </c>
      <c r="Z1181">
        <v>28281027</v>
      </c>
      <c r="AA1181">
        <v>573606382</v>
      </c>
      <c r="AB1181" s="3" t="str">
        <f t="shared" si="36"/>
        <v>2826</v>
      </c>
      <c r="AC1181" s="4" t="str">
        <f t="shared" si="37"/>
        <v>Non-TIF</v>
      </c>
    </row>
    <row r="1182" spans="1:29" x14ac:dyDescent="0.25">
      <c r="A1182">
        <v>2024</v>
      </c>
      <c r="B1182">
        <v>83</v>
      </c>
      <c r="C1182" t="s">
        <v>31</v>
      </c>
      <c r="D1182">
        <v>2024</v>
      </c>
      <c r="E1182">
        <v>83</v>
      </c>
      <c r="F1182">
        <v>3</v>
      </c>
      <c r="G1182">
        <v>168</v>
      </c>
      <c r="H1182">
        <v>833168</v>
      </c>
      <c r="I1182" t="s">
        <v>26</v>
      </c>
      <c r="J1182" t="s">
        <v>26</v>
      </c>
      <c r="K1182" t="s">
        <v>90</v>
      </c>
      <c r="L1182" t="s">
        <v>802</v>
      </c>
      <c r="M1182">
        <v>182816951</v>
      </c>
      <c r="N1182">
        <v>8968667</v>
      </c>
      <c r="O1182">
        <v>5739210</v>
      </c>
      <c r="P1182">
        <v>0</v>
      </c>
      <c r="Q1182">
        <v>0</v>
      </c>
      <c r="R1182">
        <v>0</v>
      </c>
      <c r="S1182">
        <v>2318478</v>
      </c>
      <c r="T1182">
        <v>751665</v>
      </c>
      <c r="U1182">
        <v>0</v>
      </c>
      <c r="V1182">
        <v>287634891</v>
      </c>
      <c r="W1182">
        <v>236000</v>
      </c>
      <c r="X1182">
        <v>793000</v>
      </c>
      <c r="Y1182">
        <v>286605891</v>
      </c>
      <c r="Z1182">
        <v>11239789</v>
      </c>
      <c r="AA1182">
        <v>87039920</v>
      </c>
      <c r="AB1182" s="3" t="str">
        <f t="shared" si="36"/>
        <v>3168</v>
      </c>
      <c r="AC1182" s="4" t="str">
        <f t="shared" si="37"/>
        <v>Non-TIF</v>
      </c>
    </row>
    <row r="1183" spans="1:29" x14ac:dyDescent="0.25">
      <c r="A1183">
        <v>2024</v>
      </c>
      <c r="B1183">
        <v>84</v>
      </c>
      <c r="C1183" t="s">
        <v>44</v>
      </c>
      <c r="D1183">
        <v>2024</v>
      </c>
      <c r="E1183">
        <v>84</v>
      </c>
      <c r="F1183">
        <v>5</v>
      </c>
      <c r="G1183">
        <v>949</v>
      </c>
      <c r="H1183">
        <v>715949</v>
      </c>
      <c r="I1183" t="s">
        <v>26</v>
      </c>
      <c r="J1183" t="s">
        <v>26</v>
      </c>
      <c r="K1183" t="s">
        <v>728</v>
      </c>
      <c r="L1183" t="s">
        <v>806</v>
      </c>
      <c r="M1183">
        <v>0</v>
      </c>
      <c r="N1183">
        <v>0</v>
      </c>
      <c r="O1183">
        <v>107319</v>
      </c>
      <c r="P1183">
        <v>928384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1062804</v>
      </c>
      <c r="W1183">
        <v>0</v>
      </c>
      <c r="X1183">
        <v>0</v>
      </c>
      <c r="Y1183">
        <v>1062804</v>
      </c>
      <c r="Z1183">
        <v>0</v>
      </c>
      <c r="AA1183">
        <v>27101</v>
      </c>
      <c r="AB1183" s="3" t="str">
        <f t="shared" si="36"/>
        <v>5949</v>
      </c>
      <c r="AC1183" s="4" t="str">
        <f t="shared" si="37"/>
        <v>Non-TIF</v>
      </c>
    </row>
    <row r="1184" spans="1:29" x14ac:dyDescent="0.25">
      <c r="A1184">
        <v>2024</v>
      </c>
      <c r="B1184">
        <v>84</v>
      </c>
      <c r="C1184" t="s">
        <v>44</v>
      </c>
      <c r="D1184">
        <v>2024</v>
      </c>
      <c r="E1184">
        <v>84</v>
      </c>
      <c r="F1184">
        <v>5</v>
      </c>
      <c r="G1184">
        <v>607</v>
      </c>
      <c r="H1184">
        <v>845607</v>
      </c>
      <c r="I1184" t="s">
        <v>26</v>
      </c>
      <c r="J1184" t="s">
        <v>26</v>
      </c>
      <c r="K1184" t="s">
        <v>655</v>
      </c>
      <c r="L1184" t="s">
        <v>806</v>
      </c>
      <c r="M1184">
        <v>0</v>
      </c>
      <c r="N1184">
        <v>0</v>
      </c>
      <c r="O1184">
        <v>12503431</v>
      </c>
      <c r="P1184">
        <v>7222094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28089414</v>
      </c>
      <c r="W1184">
        <v>0</v>
      </c>
      <c r="X1184">
        <v>6500</v>
      </c>
      <c r="Y1184">
        <v>28082914</v>
      </c>
      <c r="Z1184">
        <v>0</v>
      </c>
      <c r="AA1184">
        <v>8363889</v>
      </c>
      <c r="AB1184" s="3" t="str">
        <f t="shared" si="36"/>
        <v>5607</v>
      </c>
      <c r="AC1184" s="4" t="str">
        <f t="shared" si="37"/>
        <v>Non-TIF</v>
      </c>
    </row>
    <row r="1185" spans="1:29" x14ac:dyDescent="0.25">
      <c r="A1185">
        <v>2024</v>
      </c>
      <c r="B1185">
        <v>84</v>
      </c>
      <c r="C1185" t="s">
        <v>44</v>
      </c>
      <c r="D1185">
        <v>2024</v>
      </c>
      <c r="E1185">
        <v>84</v>
      </c>
      <c r="F1185">
        <v>6</v>
      </c>
      <c r="G1185">
        <v>990</v>
      </c>
      <c r="H1185">
        <v>846990</v>
      </c>
      <c r="I1185" t="s">
        <v>26</v>
      </c>
      <c r="J1185" t="s">
        <v>26</v>
      </c>
      <c r="K1185" t="s">
        <v>764</v>
      </c>
      <c r="L1185" t="s">
        <v>806</v>
      </c>
      <c r="M1185">
        <v>165299</v>
      </c>
      <c r="N1185">
        <v>1482</v>
      </c>
      <c r="O1185">
        <v>10389035</v>
      </c>
      <c r="P1185">
        <v>3981224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29048426</v>
      </c>
      <c r="W1185">
        <v>68000</v>
      </c>
      <c r="X1185">
        <v>234000</v>
      </c>
      <c r="Y1185">
        <v>28746426</v>
      </c>
      <c r="Z1185">
        <v>0</v>
      </c>
      <c r="AA1185">
        <v>14511386</v>
      </c>
      <c r="AB1185" s="3" t="str">
        <f t="shared" si="36"/>
        <v>6990</v>
      </c>
      <c r="AC1185" s="4" t="str">
        <f t="shared" si="37"/>
        <v>Non-TIF</v>
      </c>
    </row>
    <row r="1186" spans="1:29" x14ac:dyDescent="0.25">
      <c r="A1186">
        <v>2024</v>
      </c>
      <c r="B1186">
        <v>84</v>
      </c>
      <c r="C1186" t="s">
        <v>31</v>
      </c>
      <c r="D1186">
        <v>2024</v>
      </c>
      <c r="E1186">
        <v>84</v>
      </c>
      <c r="F1186">
        <v>0</v>
      </c>
      <c r="G1186">
        <v>747</v>
      </c>
      <c r="H1186">
        <v>840747</v>
      </c>
      <c r="I1186" t="s">
        <v>26</v>
      </c>
      <c r="J1186" t="s">
        <v>26</v>
      </c>
      <c r="K1186" t="s">
        <v>694</v>
      </c>
      <c r="L1186" t="s">
        <v>806</v>
      </c>
      <c r="M1186">
        <v>138814060</v>
      </c>
      <c r="N1186">
        <v>17117500</v>
      </c>
      <c r="O1186">
        <v>19709986</v>
      </c>
      <c r="P1186">
        <v>3639500</v>
      </c>
      <c r="Q1186">
        <v>0</v>
      </c>
      <c r="R1186">
        <v>0</v>
      </c>
      <c r="S1186">
        <v>9539212</v>
      </c>
      <c r="T1186">
        <v>8612734</v>
      </c>
      <c r="U1186">
        <v>0</v>
      </c>
      <c r="V1186">
        <v>502994346</v>
      </c>
      <c r="W1186">
        <v>464000</v>
      </c>
      <c r="X1186">
        <v>2314000</v>
      </c>
      <c r="Y1186">
        <v>500216346</v>
      </c>
      <c r="Z1186">
        <v>12453521</v>
      </c>
      <c r="AA1186">
        <v>305561354</v>
      </c>
      <c r="AB1186" s="3" t="str">
        <f t="shared" si="36"/>
        <v>0747</v>
      </c>
      <c r="AC1186" s="4" t="str">
        <f t="shared" si="37"/>
        <v>Non-TIF</v>
      </c>
    </row>
    <row r="1187" spans="1:29" x14ac:dyDescent="0.25">
      <c r="A1187">
        <v>2024</v>
      </c>
      <c r="B1187">
        <v>84</v>
      </c>
      <c r="C1187" t="s">
        <v>31</v>
      </c>
      <c r="D1187">
        <v>2024</v>
      </c>
      <c r="E1187">
        <v>84</v>
      </c>
      <c r="F1187">
        <v>4</v>
      </c>
      <c r="G1187">
        <v>149</v>
      </c>
      <c r="H1187">
        <v>844149</v>
      </c>
      <c r="I1187" t="s">
        <v>26</v>
      </c>
      <c r="J1187" t="s">
        <v>26</v>
      </c>
      <c r="K1187" t="s">
        <v>731</v>
      </c>
      <c r="L1187" t="s">
        <v>806</v>
      </c>
      <c r="M1187">
        <v>296161000</v>
      </c>
      <c r="N1187">
        <v>36245680</v>
      </c>
      <c r="O1187">
        <v>124720701</v>
      </c>
      <c r="P1187">
        <v>66032330</v>
      </c>
      <c r="Q1187">
        <v>0</v>
      </c>
      <c r="R1187">
        <v>0</v>
      </c>
      <c r="S1187">
        <v>31227446</v>
      </c>
      <c r="T1187">
        <v>41453061</v>
      </c>
      <c r="U1187">
        <v>0</v>
      </c>
      <c r="V1187">
        <v>1475061831</v>
      </c>
      <c r="W1187">
        <v>1348000</v>
      </c>
      <c r="X1187">
        <v>6961500</v>
      </c>
      <c r="Y1187">
        <v>1466752331</v>
      </c>
      <c r="Z1187">
        <v>23073687</v>
      </c>
      <c r="AA1187">
        <v>879221613</v>
      </c>
      <c r="AB1187" s="3" t="str">
        <f t="shared" si="36"/>
        <v>4149</v>
      </c>
      <c r="AC1187" s="4" t="str">
        <f t="shared" si="37"/>
        <v>Non-TIF</v>
      </c>
    </row>
    <row r="1188" spans="1:29" x14ac:dyDescent="0.25">
      <c r="A1188">
        <v>2024</v>
      </c>
      <c r="B1188">
        <v>85</v>
      </c>
      <c r="C1188" t="s">
        <v>44</v>
      </c>
      <c r="D1188">
        <v>2024</v>
      </c>
      <c r="E1188">
        <v>85</v>
      </c>
      <c r="F1188">
        <v>2</v>
      </c>
      <c r="G1188">
        <v>466</v>
      </c>
      <c r="H1188">
        <v>852466</v>
      </c>
      <c r="I1188" t="s">
        <v>26</v>
      </c>
      <c r="J1188" t="s">
        <v>26</v>
      </c>
      <c r="K1188" t="s">
        <v>140</v>
      </c>
      <c r="L1188" t="s">
        <v>828</v>
      </c>
      <c r="M1188">
        <v>0</v>
      </c>
      <c r="N1188">
        <v>0</v>
      </c>
      <c r="O1188">
        <v>101500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101500</v>
      </c>
      <c r="W1188">
        <v>0</v>
      </c>
      <c r="X1188">
        <v>0</v>
      </c>
      <c r="Y1188">
        <v>101500</v>
      </c>
      <c r="Z1188">
        <v>0</v>
      </c>
      <c r="AA1188">
        <v>0</v>
      </c>
      <c r="AB1188" s="3" t="str">
        <f t="shared" si="36"/>
        <v>2466</v>
      </c>
      <c r="AC1188" s="4" t="str">
        <f t="shared" si="37"/>
        <v>Non-TIF</v>
      </c>
    </row>
    <row r="1189" spans="1:29" x14ac:dyDescent="0.25">
      <c r="A1189">
        <v>2024</v>
      </c>
      <c r="B1189">
        <v>85</v>
      </c>
      <c r="C1189" t="s">
        <v>23</v>
      </c>
      <c r="D1189">
        <v>2024</v>
      </c>
      <c r="E1189">
        <v>85</v>
      </c>
      <c r="F1189">
        <v>5</v>
      </c>
      <c r="G1189">
        <v>643</v>
      </c>
      <c r="H1189" t="s">
        <v>987</v>
      </c>
      <c r="I1189" t="s">
        <v>25</v>
      </c>
      <c r="J1189" t="s">
        <v>26</v>
      </c>
      <c r="K1189" t="s">
        <v>988</v>
      </c>
      <c r="L1189" t="s">
        <v>828</v>
      </c>
      <c r="M1189">
        <v>0</v>
      </c>
      <c r="N1189">
        <v>0</v>
      </c>
      <c r="O1189">
        <v>19768178</v>
      </c>
      <c r="P1189">
        <v>5335575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82760263</v>
      </c>
      <c r="W1189">
        <v>120000</v>
      </c>
      <c r="X1189">
        <v>578500</v>
      </c>
      <c r="Y1189">
        <v>82061763</v>
      </c>
      <c r="Z1189">
        <v>0</v>
      </c>
      <c r="AA1189">
        <v>57656510</v>
      </c>
      <c r="AB1189" s="3" t="str">
        <f t="shared" si="36"/>
        <v>5643</v>
      </c>
      <c r="AC1189" s="4" t="str">
        <f t="shared" si="37"/>
        <v>TIF</v>
      </c>
    </row>
    <row r="1190" spans="1:29" x14ac:dyDescent="0.25">
      <c r="A1190">
        <v>2024</v>
      </c>
      <c r="B1190">
        <v>79</v>
      </c>
      <c r="C1190" t="s">
        <v>44</v>
      </c>
      <c r="D1190">
        <v>2024</v>
      </c>
      <c r="E1190">
        <v>79</v>
      </c>
      <c r="F1190">
        <v>6</v>
      </c>
      <c r="G1190">
        <v>462</v>
      </c>
      <c r="H1190">
        <v>546462</v>
      </c>
      <c r="I1190" t="s">
        <v>26</v>
      </c>
      <c r="J1190" t="s">
        <v>26</v>
      </c>
      <c r="K1190" t="s">
        <v>555</v>
      </c>
      <c r="L1190" t="s">
        <v>786</v>
      </c>
      <c r="M1190">
        <v>0</v>
      </c>
      <c r="N1190">
        <v>0</v>
      </c>
      <c r="O1190">
        <v>0</v>
      </c>
      <c r="P1190">
        <v>10733786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10733786</v>
      </c>
      <c r="W1190">
        <v>0</v>
      </c>
      <c r="X1190">
        <v>0</v>
      </c>
      <c r="Y1190">
        <v>10733786</v>
      </c>
      <c r="Z1190">
        <v>0</v>
      </c>
      <c r="AA1190">
        <v>0</v>
      </c>
      <c r="AB1190" s="3" t="str">
        <f t="shared" si="36"/>
        <v>6462</v>
      </c>
      <c r="AC1190" s="4" t="str">
        <f t="shared" si="37"/>
        <v>Non-TIF</v>
      </c>
    </row>
    <row r="1191" spans="1:29" x14ac:dyDescent="0.25">
      <c r="A1191">
        <v>2024</v>
      </c>
      <c r="B1191">
        <v>79</v>
      </c>
      <c r="C1191" t="s">
        <v>44</v>
      </c>
      <c r="D1191">
        <v>2024</v>
      </c>
      <c r="E1191">
        <v>79</v>
      </c>
      <c r="F1191">
        <v>2</v>
      </c>
      <c r="G1191">
        <v>709</v>
      </c>
      <c r="H1191">
        <v>792709</v>
      </c>
      <c r="I1191" t="s">
        <v>26</v>
      </c>
      <c r="J1191" t="s">
        <v>26</v>
      </c>
      <c r="K1191" t="s">
        <v>531</v>
      </c>
      <c r="L1191" t="s">
        <v>786</v>
      </c>
      <c r="M1191">
        <v>0</v>
      </c>
      <c r="N1191">
        <v>0</v>
      </c>
      <c r="O1191">
        <v>68336293</v>
      </c>
      <c r="P1191">
        <v>21090432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218228269</v>
      </c>
      <c r="W1191">
        <v>656000</v>
      </c>
      <c r="X1191">
        <v>2379000</v>
      </c>
      <c r="Y1191">
        <v>215193269</v>
      </c>
      <c r="Z1191">
        <v>0</v>
      </c>
      <c r="AA1191">
        <v>128801544</v>
      </c>
      <c r="AB1191" s="3" t="str">
        <f t="shared" si="36"/>
        <v>2709</v>
      </c>
      <c r="AC1191" s="4" t="str">
        <f t="shared" si="37"/>
        <v>Non-TIF</v>
      </c>
    </row>
    <row r="1192" spans="1:29" x14ac:dyDescent="0.25">
      <c r="A1192">
        <v>2024</v>
      </c>
      <c r="B1192">
        <v>79</v>
      </c>
      <c r="C1192" t="s">
        <v>23</v>
      </c>
      <c r="D1192">
        <v>2024</v>
      </c>
      <c r="E1192">
        <v>79</v>
      </c>
      <c r="F1192">
        <v>0</v>
      </c>
      <c r="G1192">
        <v>846</v>
      </c>
      <c r="H1192" t="s">
        <v>850</v>
      </c>
      <c r="I1192" t="s">
        <v>25</v>
      </c>
      <c r="J1192" t="s">
        <v>26</v>
      </c>
      <c r="K1192" t="s">
        <v>851</v>
      </c>
      <c r="L1192" t="s">
        <v>786</v>
      </c>
      <c r="M1192">
        <v>0</v>
      </c>
      <c r="N1192">
        <v>0</v>
      </c>
      <c r="O1192">
        <v>1296069</v>
      </c>
      <c r="P1192">
        <v>9845568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36037316</v>
      </c>
      <c r="W1192">
        <v>0</v>
      </c>
      <c r="X1192">
        <v>0</v>
      </c>
      <c r="Y1192">
        <v>36037316</v>
      </c>
      <c r="Z1192">
        <v>0</v>
      </c>
      <c r="AA1192">
        <v>24895679</v>
      </c>
      <c r="AB1192" s="3" t="str">
        <f t="shared" si="36"/>
        <v>0846</v>
      </c>
      <c r="AC1192" s="4" t="str">
        <f t="shared" si="37"/>
        <v>TIF</v>
      </c>
    </row>
    <row r="1193" spans="1:29" x14ac:dyDescent="0.25">
      <c r="A1193">
        <v>2024</v>
      </c>
      <c r="B1193">
        <v>79</v>
      </c>
      <c r="C1193" t="s">
        <v>31</v>
      </c>
      <c r="D1193">
        <v>2024</v>
      </c>
      <c r="E1193">
        <v>79</v>
      </c>
      <c r="F1193">
        <v>4</v>
      </c>
      <c r="G1193">
        <v>776</v>
      </c>
      <c r="H1193">
        <v>624776</v>
      </c>
      <c r="I1193" t="s">
        <v>26</v>
      </c>
      <c r="J1193" t="s">
        <v>26</v>
      </c>
      <c r="K1193" t="s">
        <v>716</v>
      </c>
      <c r="L1193" t="s">
        <v>786</v>
      </c>
      <c r="M1193">
        <v>10104340</v>
      </c>
      <c r="N1193">
        <v>442420</v>
      </c>
      <c r="O1193">
        <v>1037880</v>
      </c>
      <c r="P1193">
        <v>0</v>
      </c>
      <c r="Q1193">
        <v>0</v>
      </c>
      <c r="R1193">
        <v>0</v>
      </c>
      <c r="S1193">
        <v>3542814</v>
      </c>
      <c r="T1193">
        <v>0</v>
      </c>
      <c r="U1193">
        <v>0</v>
      </c>
      <c r="V1193">
        <v>21610464</v>
      </c>
      <c r="W1193">
        <v>8892</v>
      </c>
      <c r="X1193">
        <v>45500</v>
      </c>
      <c r="Y1193">
        <v>21556072</v>
      </c>
      <c r="Z1193">
        <v>1762078</v>
      </c>
      <c r="AA1193">
        <v>6483010</v>
      </c>
      <c r="AB1193" s="3" t="str">
        <f t="shared" si="36"/>
        <v>4776</v>
      </c>
      <c r="AC1193" s="4" t="str">
        <f t="shared" si="37"/>
        <v>Non-TIF</v>
      </c>
    </row>
    <row r="1194" spans="1:29" x14ac:dyDescent="0.25">
      <c r="A1194">
        <v>2024</v>
      </c>
      <c r="B1194">
        <v>79</v>
      </c>
      <c r="C1194" t="s">
        <v>31</v>
      </c>
      <c r="D1194">
        <v>2024</v>
      </c>
      <c r="E1194">
        <v>79</v>
      </c>
      <c r="F1194">
        <v>0</v>
      </c>
      <c r="G1194">
        <v>846</v>
      </c>
      <c r="H1194">
        <v>790846</v>
      </c>
      <c r="I1194" t="s">
        <v>26</v>
      </c>
      <c r="J1194" t="s">
        <v>26</v>
      </c>
      <c r="K1194" t="s">
        <v>785</v>
      </c>
      <c r="L1194" t="s">
        <v>786</v>
      </c>
      <c r="M1194">
        <v>140064920</v>
      </c>
      <c r="N1194">
        <v>9250640</v>
      </c>
      <c r="O1194">
        <v>22174828</v>
      </c>
      <c r="P1194">
        <v>3758500</v>
      </c>
      <c r="Q1194">
        <v>0</v>
      </c>
      <c r="R1194">
        <v>0</v>
      </c>
      <c r="S1194">
        <v>3723589</v>
      </c>
      <c r="T1194">
        <v>6212811</v>
      </c>
      <c r="U1194">
        <v>0</v>
      </c>
      <c r="V1194">
        <v>298999962</v>
      </c>
      <c r="W1194">
        <v>308000</v>
      </c>
      <c r="X1194">
        <v>858000</v>
      </c>
      <c r="Y1194">
        <v>297833962</v>
      </c>
      <c r="Z1194">
        <v>19591184</v>
      </c>
      <c r="AA1194">
        <v>113814674</v>
      </c>
      <c r="AB1194" s="3" t="str">
        <f t="shared" si="36"/>
        <v>0846</v>
      </c>
      <c r="AC1194" s="4" t="str">
        <f t="shared" si="37"/>
        <v>Non-TIF</v>
      </c>
    </row>
    <row r="1195" spans="1:29" x14ac:dyDescent="0.25">
      <c r="A1195">
        <v>2024</v>
      </c>
      <c r="B1195">
        <v>79</v>
      </c>
      <c r="C1195" t="s">
        <v>31</v>
      </c>
      <c r="D1195">
        <v>2024</v>
      </c>
      <c r="E1195">
        <v>79</v>
      </c>
      <c r="F1195">
        <v>6</v>
      </c>
      <c r="G1195" t="s">
        <v>1838</v>
      </c>
      <c r="H1195">
        <v>866098</v>
      </c>
      <c r="I1195" t="s">
        <v>26</v>
      </c>
      <c r="J1195" t="s">
        <v>26</v>
      </c>
      <c r="K1195" t="s">
        <v>833</v>
      </c>
      <c r="L1195" t="s">
        <v>786</v>
      </c>
      <c r="M1195">
        <v>3954310</v>
      </c>
      <c r="N1195">
        <v>135290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978889</v>
      </c>
      <c r="U1195">
        <v>0</v>
      </c>
      <c r="V1195">
        <v>6490299</v>
      </c>
      <c r="W1195">
        <v>4000</v>
      </c>
      <c r="X1195">
        <v>26000</v>
      </c>
      <c r="Y1195">
        <v>6460299</v>
      </c>
      <c r="Z1195">
        <v>83539</v>
      </c>
      <c r="AA1195">
        <v>1421810</v>
      </c>
      <c r="AB1195" s="3" t="str">
        <f t="shared" si="36"/>
        <v>6098</v>
      </c>
      <c r="AC1195" s="4" t="str">
        <f t="shared" si="37"/>
        <v>Non-TIF</v>
      </c>
    </row>
    <row r="1196" spans="1:29" x14ac:dyDescent="0.25">
      <c r="A1196">
        <v>2024</v>
      </c>
      <c r="B1196">
        <v>80</v>
      </c>
      <c r="C1196" t="s">
        <v>23</v>
      </c>
      <c r="D1196">
        <v>2024</v>
      </c>
      <c r="E1196">
        <v>80</v>
      </c>
      <c r="F1196">
        <v>4</v>
      </c>
      <c r="G1196">
        <v>527</v>
      </c>
      <c r="H1196" t="s">
        <v>852</v>
      </c>
      <c r="I1196" t="s">
        <v>25</v>
      </c>
      <c r="J1196" t="s">
        <v>26</v>
      </c>
      <c r="K1196" t="s">
        <v>853</v>
      </c>
      <c r="L1196" t="s">
        <v>795</v>
      </c>
      <c r="M1196">
        <v>23974</v>
      </c>
      <c r="N1196">
        <v>3766</v>
      </c>
      <c r="O1196">
        <v>3937362</v>
      </c>
      <c r="P1196">
        <v>534668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44611107</v>
      </c>
      <c r="W1196">
        <v>0</v>
      </c>
      <c r="X1196">
        <v>0</v>
      </c>
      <c r="Y1196">
        <v>44611107</v>
      </c>
      <c r="Z1196">
        <v>0</v>
      </c>
      <c r="AA1196">
        <v>40111337</v>
      </c>
      <c r="AB1196" s="3" t="str">
        <f t="shared" si="36"/>
        <v>4527</v>
      </c>
      <c r="AC1196" s="4" t="str">
        <f t="shared" si="37"/>
        <v>TIF</v>
      </c>
    </row>
    <row r="1197" spans="1:29" x14ac:dyDescent="0.25">
      <c r="A1197">
        <v>2024</v>
      </c>
      <c r="B1197">
        <v>80</v>
      </c>
      <c r="C1197" t="s">
        <v>31</v>
      </c>
      <c r="D1197">
        <v>2024</v>
      </c>
      <c r="E1197">
        <v>80</v>
      </c>
      <c r="F1197">
        <v>3</v>
      </c>
      <c r="G1197">
        <v>465</v>
      </c>
      <c r="H1197">
        <v>273465</v>
      </c>
      <c r="I1197" t="s">
        <v>26</v>
      </c>
      <c r="J1197" t="s">
        <v>26</v>
      </c>
      <c r="K1197" t="s">
        <v>288</v>
      </c>
      <c r="L1197" t="s">
        <v>795</v>
      </c>
      <c r="M1197">
        <v>8331723</v>
      </c>
      <c r="N1197">
        <v>452744</v>
      </c>
      <c r="O1197">
        <v>77616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11771545</v>
      </c>
      <c r="W1197">
        <v>16000</v>
      </c>
      <c r="X1197">
        <v>32500</v>
      </c>
      <c r="Y1197">
        <v>11723045</v>
      </c>
      <c r="Z1197">
        <v>213279</v>
      </c>
      <c r="AA1197">
        <v>2909462</v>
      </c>
      <c r="AB1197" s="3" t="str">
        <f t="shared" si="36"/>
        <v>3465</v>
      </c>
      <c r="AC1197" s="4" t="str">
        <f t="shared" si="37"/>
        <v>Non-TIF</v>
      </c>
    </row>
    <row r="1198" spans="1:29" x14ac:dyDescent="0.25">
      <c r="A1198">
        <v>2024</v>
      </c>
      <c r="B1198">
        <v>80</v>
      </c>
      <c r="C1198" t="s">
        <v>31</v>
      </c>
      <c r="D1198">
        <v>2024</v>
      </c>
      <c r="E1198">
        <v>80</v>
      </c>
      <c r="F1198">
        <v>1</v>
      </c>
      <c r="G1198">
        <v>782</v>
      </c>
      <c r="H1198">
        <v>801782</v>
      </c>
      <c r="I1198" t="s">
        <v>26</v>
      </c>
      <c r="J1198" t="s">
        <v>26</v>
      </c>
      <c r="K1198" t="s">
        <v>796</v>
      </c>
      <c r="L1198" t="s">
        <v>795</v>
      </c>
      <c r="M1198">
        <v>45106760</v>
      </c>
      <c r="N1198">
        <v>3962468</v>
      </c>
      <c r="O1198">
        <v>3709603</v>
      </c>
      <c r="P1198">
        <v>435034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81105143</v>
      </c>
      <c r="W1198">
        <v>82783</v>
      </c>
      <c r="X1198">
        <v>335647</v>
      </c>
      <c r="Y1198">
        <v>80686713</v>
      </c>
      <c r="Z1198">
        <v>5611116</v>
      </c>
      <c r="AA1198">
        <v>27891278</v>
      </c>
      <c r="AB1198" s="3" t="str">
        <f t="shared" si="36"/>
        <v>1782</v>
      </c>
      <c r="AC1198" s="4" t="str">
        <f t="shared" si="37"/>
        <v>Non-TIF</v>
      </c>
    </row>
    <row r="1199" spans="1:29" x14ac:dyDescent="0.25">
      <c r="A1199">
        <v>2024</v>
      </c>
      <c r="B1199">
        <v>80</v>
      </c>
      <c r="C1199" t="s">
        <v>31</v>
      </c>
      <c r="D1199">
        <v>2024</v>
      </c>
      <c r="E1199">
        <v>80</v>
      </c>
      <c r="F1199">
        <v>4</v>
      </c>
      <c r="G1199">
        <v>527</v>
      </c>
      <c r="H1199">
        <v>804527</v>
      </c>
      <c r="I1199" t="s">
        <v>26</v>
      </c>
      <c r="J1199" t="s">
        <v>26</v>
      </c>
      <c r="K1199" t="s">
        <v>502</v>
      </c>
      <c r="L1199" t="s">
        <v>795</v>
      </c>
      <c r="M1199">
        <v>186167542</v>
      </c>
      <c r="N1199">
        <v>11380318</v>
      </c>
      <c r="O1199">
        <v>14547601</v>
      </c>
      <c r="P1199">
        <v>1092317</v>
      </c>
      <c r="Q1199">
        <v>0</v>
      </c>
      <c r="R1199">
        <v>0</v>
      </c>
      <c r="S1199">
        <v>0</v>
      </c>
      <c r="T1199">
        <v>1498003</v>
      </c>
      <c r="U1199">
        <v>0</v>
      </c>
      <c r="V1199">
        <v>382899706</v>
      </c>
      <c r="W1199">
        <v>541520</v>
      </c>
      <c r="X1199">
        <v>1904500</v>
      </c>
      <c r="Y1199">
        <v>380453686</v>
      </c>
      <c r="Z1199">
        <v>36517322</v>
      </c>
      <c r="AA1199">
        <v>168213925</v>
      </c>
      <c r="AB1199" s="3" t="str">
        <f t="shared" si="36"/>
        <v>4527</v>
      </c>
      <c r="AC1199" s="4" t="str">
        <f t="shared" si="37"/>
        <v>Non-TIF</v>
      </c>
    </row>
    <row r="1200" spans="1:29" x14ac:dyDescent="0.25">
      <c r="A1200">
        <v>2024</v>
      </c>
      <c r="B1200">
        <v>81</v>
      </c>
      <c r="C1200" t="s">
        <v>31</v>
      </c>
      <c r="D1200">
        <v>2024</v>
      </c>
      <c r="E1200">
        <v>81</v>
      </c>
      <c r="F1200">
        <v>2</v>
      </c>
      <c r="G1200">
        <v>376</v>
      </c>
      <c r="H1200">
        <v>472376</v>
      </c>
      <c r="I1200" t="s">
        <v>26</v>
      </c>
      <c r="J1200" t="s">
        <v>26</v>
      </c>
      <c r="K1200" t="s">
        <v>175</v>
      </c>
      <c r="L1200" t="s">
        <v>799</v>
      </c>
      <c r="M1200">
        <v>14874730</v>
      </c>
      <c r="N1200">
        <v>366720</v>
      </c>
      <c r="O1200">
        <v>157900</v>
      </c>
      <c r="P1200">
        <v>5901800</v>
      </c>
      <c r="Q1200">
        <v>0</v>
      </c>
      <c r="R1200">
        <v>0</v>
      </c>
      <c r="S1200">
        <v>0</v>
      </c>
      <c r="T1200">
        <v>92650</v>
      </c>
      <c r="U1200">
        <v>0</v>
      </c>
      <c r="V1200">
        <v>26213990</v>
      </c>
      <c r="W1200">
        <v>4000</v>
      </c>
      <c r="X1200">
        <v>26000</v>
      </c>
      <c r="Y1200">
        <v>26183990</v>
      </c>
      <c r="Z1200">
        <v>588041</v>
      </c>
      <c r="AA1200">
        <v>4820190</v>
      </c>
      <c r="AB1200" s="3" t="str">
        <f t="shared" si="36"/>
        <v>2376</v>
      </c>
      <c r="AC1200" s="4" t="str">
        <f t="shared" si="37"/>
        <v>Non-TIF</v>
      </c>
    </row>
    <row r="1201" spans="1:29" x14ac:dyDescent="0.25">
      <c r="A1201">
        <v>2024</v>
      </c>
      <c r="B1201">
        <v>81</v>
      </c>
      <c r="C1201" t="s">
        <v>31</v>
      </c>
      <c r="D1201">
        <v>2024</v>
      </c>
      <c r="E1201">
        <v>81</v>
      </c>
      <c r="F1201">
        <v>5</v>
      </c>
      <c r="G1201">
        <v>823</v>
      </c>
      <c r="H1201">
        <v>815823</v>
      </c>
      <c r="I1201" t="s">
        <v>26</v>
      </c>
      <c r="J1201" t="s">
        <v>26</v>
      </c>
      <c r="K1201" t="s">
        <v>75</v>
      </c>
      <c r="L1201" t="s">
        <v>799</v>
      </c>
      <c r="M1201">
        <v>199654090</v>
      </c>
      <c r="N1201">
        <v>13198780</v>
      </c>
      <c r="O1201">
        <v>28925151</v>
      </c>
      <c r="P1201">
        <v>50335945</v>
      </c>
      <c r="Q1201">
        <v>0</v>
      </c>
      <c r="R1201">
        <v>0</v>
      </c>
      <c r="S1201">
        <v>0</v>
      </c>
      <c r="T1201">
        <v>885025</v>
      </c>
      <c r="U1201">
        <v>0</v>
      </c>
      <c r="V1201">
        <v>418628624</v>
      </c>
      <c r="W1201">
        <v>400199</v>
      </c>
      <c r="X1201">
        <v>1202500</v>
      </c>
      <c r="Y1201">
        <v>417025925</v>
      </c>
      <c r="Z1201">
        <v>15388733</v>
      </c>
      <c r="AA1201">
        <v>125629633</v>
      </c>
      <c r="AB1201" s="3" t="str">
        <f t="shared" si="36"/>
        <v>5823</v>
      </c>
      <c r="AC1201" s="4" t="str">
        <f t="shared" si="37"/>
        <v>Non-TIF</v>
      </c>
    </row>
    <row r="1202" spans="1:29" x14ac:dyDescent="0.25">
      <c r="A1202">
        <v>2024</v>
      </c>
      <c r="B1202">
        <v>82</v>
      </c>
      <c r="C1202" t="s">
        <v>44</v>
      </c>
      <c r="D1202">
        <v>2024</v>
      </c>
      <c r="E1202">
        <v>82</v>
      </c>
      <c r="F1202">
        <v>5</v>
      </c>
      <c r="G1202">
        <v>250</v>
      </c>
      <c r="H1202">
        <v>825250</v>
      </c>
      <c r="I1202" t="s">
        <v>26</v>
      </c>
      <c r="J1202" t="s">
        <v>26</v>
      </c>
      <c r="K1202" t="s">
        <v>883</v>
      </c>
      <c r="L1202" t="s">
        <v>800</v>
      </c>
      <c r="M1202">
        <v>0</v>
      </c>
      <c r="N1202">
        <v>0</v>
      </c>
      <c r="O1202">
        <v>11320829</v>
      </c>
      <c r="P1202">
        <v>20306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19401512</v>
      </c>
      <c r="W1202">
        <v>0</v>
      </c>
      <c r="X1202">
        <v>6500</v>
      </c>
      <c r="Y1202">
        <v>19395012</v>
      </c>
      <c r="Z1202">
        <v>0</v>
      </c>
      <c r="AA1202">
        <v>8060377</v>
      </c>
      <c r="AB1202" s="3" t="str">
        <f t="shared" si="36"/>
        <v>5250</v>
      </c>
      <c r="AC1202" s="4" t="str">
        <f t="shared" si="37"/>
        <v>Non-TIF</v>
      </c>
    </row>
    <row r="1203" spans="1:29" x14ac:dyDescent="0.25">
      <c r="A1203">
        <v>2024</v>
      </c>
      <c r="B1203">
        <v>82</v>
      </c>
      <c r="C1203" t="s">
        <v>23</v>
      </c>
      <c r="D1203">
        <v>2024</v>
      </c>
      <c r="E1203">
        <v>82</v>
      </c>
      <c r="F1203">
        <v>5</v>
      </c>
      <c r="G1203">
        <v>250</v>
      </c>
      <c r="H1203" t="s">
        <v>854</v>
      </c>
      <c r="I1203" t="s">
        <v>25</v>
      </c>
      <c r="J1203" t="s">
        <v>26</v>
      </c>
      <c r="K1203" t="s">
        <v>855</v>
      </c>
      <c r="L1203" t="s">
        <v>800</v>
      </c>
      <c r="M1203">
        <v>0</v>
      </c>
      <c r="N1203">
        <v>0</v>
      </c>
      <c r="O1203">
        <v>109157871</v>
      </c>
      <c r="P1203">
        <v>808294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275933388</v>
      </c>
      <c r="W1203">
        <v>188000</v>
      </c>
      <c r="X1203">
        <v>572000</v>
      </c>
      <c r="Y1203">
        <v>275173388</v>
      </c>
      <c r="Z1203">
        <v>0</v>
      </c>
      <c r="AA1203">
        <v>165967223</v>
      </c>
      <c r="AB1203" s="3" t="str">
        <f t="shared" si="36"/>
        <v>5250</v>
      </c>
      <c r="AC1203" s="4" t="str">
        <f t="shared" si="37"/>
        <v>TIF</v>
      </c>
    </row>
    <row r="1204" spans="1:29" x14ac:dyDescent="0.25">
      <c r="A1204">
        <v>2024</v>
      </c>
      <c r="B1204">
        <v>82</v>
      </c>
      <c r="C1204" t="s">
        <v>31</v>
      </c>
      <c r="D1204">
        <v>2024</v>
      </c>
      <c r="E1204">
        <v>82</v>
      </c>
      <c r="F1204">
        <v>1</v>
      </c>
      <c r="G1204">
        <v>926</v>
      </c>
      <c r="H1204">
        <v>161926</v>
      </c>
      <c r="I1204" t="s">
        <v>26</v>
      </c>
      <c r="J1204" t="s">
        <v>26</v>
      </c>
      <c r="K1204" t="s">
        <v>157</v>
      </c>
      <c r="L1204" t="s">
        <v>800</v>
      </c>
      <c r="M1204">
        <v>46354600</v>
      </c>
      <c r="N1204">
        <v>3165900</v>
      </c>
      <c r="O1204">
        <v>23498050</v>
      </c>
      <c r="P1204">
        <v>0</v>
      </c>
      <c r="Q1204">
        <v>0</v>
      </c>
      <c r="R1204">
        <v>0</v>
      </c>
      <c r="S1204">
        <v>153428</v>
      </c>
      <c r="T1204">
        <v>4354202</v>
      </c>
      <c r="U1204">
        <v>0</v>
      </c>
      <c r="V1204">
        <v>113196030</v>
      </c>
      <c r="W1204">
        <v>48000</v>
      </c>
      <c r="X1204">
        <v>188500</v>
      </c>
      <c r="Y1204">
        <v>112959530</v>
      </c>
      <c r="Z1204">
        <v>4776586</v>
      </c>
      <c r="AA1204">
        <v>35669850</v>
      </c>
      <c r="AB1204" s="3" t="str">
        <f t="shared" si="36"/>
        <v>1926</v>
      </c>
      <c r="AC1204" s="4" t="str">
        <f t="shared" si="37"/>
        <v>Non-TIF</v>
      </c>
    </row>
    <row r="1205" spans="1:29" x14ac:dyDescent="0.25">
      <c r="A1205">
        <v>2024</v>
      </c>
      <c r="B1205">
        <v>83</v>
      </c>
      <c r="C1205" t="s">
        <v>44</v>
      </c>
      <c r="D1205">
        <v>2024</v>
      </c>
      <c r="E1205">
        <v>83</v>
      </c>
      <c r="F1205">
        <v>3</v>
      </c>
      <c r="G1205">
        <v>168</v>
      </c>
      <c r="H1205">
        <v>833168</v>
      </c>
      <c r="I1205" t="s">
        <v>26</v>
      </c>
      <c r="J1205" t="s">
        <v>26</v>
      </c>
      <c r="K1205" t="s">
        <v>90</v>
      </c>
      <c r="L1205" t="s">
        <v>802</v>
      </c>
      <c r="M1205">
        <v>481039</v>
      </c>
      <c r="N1205">
        <v>1312820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1800192</v>
      </c>
      <c r="W1205">
        <v>0</v>
      </c>
      <c r="X1205">
        <v>0</v>
      </c>
      <c r="Y1205">
        <v>1800192</v>
      </c>
      <c r="Z1205">
        <v>0</v>
      </c>
      <c r="AA1205">
        <v>6333</v>
      </c>
      <c r="AB1205" s="3" t="str">
        <f t="shared" si="36"/>
        <v>3168</v>
      </c>
      <c r="AC1205" s="4" t="str">
        <f t="shared" si="37"/>
        <v>Non-TIF</v>
      </c>
    </row>
    <row r="1206" spans="1:29" x14ac:dyDescent="0.25">
      <c r="A1206">
        <v>2024</v>
      </c>
      <c r="B1206">
        <v>83</v>
      </c>
      <c r="C1206" t="s">
        <v>31</v>
      </c>
      <c r="D1206">
        <v>2024</v>
      </c>
      <c r="E1206">
        <v>83</v>
      </c>
      <c r="F1206">
        <v>7</v>
      </c>
      <c r="G1206" t="s">
        <v>1822</v>
      </c>
      <c r="H1206">
        <v>437092</v>
      </c>
      <c r="I1206" t="s">
        <v>26</v>
      </c>
      <c r="J1206" t="s">
        <v>26</v>
      </c>
      <c r="K1206" t="s">
        <v>455</v>
      </c>
      <c r="L1206" t="s">
        <v>802</v>
      </c>
      <c r="M1206">
        <v>574972</v>
      </c>
      <c r="N1206">
        <v>21176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674008</v>
      </c>
      <c r="W1206">
        <v>0</v>
      </c>
      <c r="X1206">
        <v>0</v>
      </c>
      <c r="Y1206">
        <v>674008</v>
      </c>
      <c r="Z1206">
        <v>19331</v>
      </c>
      <c r="AA1206">
        <v>77860</v>
      </c>
      <c r="AB1206" s="3" t="str">
        <f t="shared" si="36"/>
        <v>7092</v>
      </c>
      <c r="AC1206" s="4" t="str">
        <f t="shared" si="37"/>
        <v>Non-TIF</v>
      </c>
    </row>
    <row r="1207" spans="1:29" x14ac:dyDescent="0.25">
      <c r="A1207">
        <v>2024</v>
      </c>
      <c r="B1207">
        <v>83</v>
      </c>
      <c r="C1207" t="s">
        <v>31</v>
      </c>
      <c r="D1207">
        <v>2024</v>
      </c>
      <c r="E1207">
        <v>83</v>
      </c>
      <c r="F1207">
        <v>6</v>
      </c>
      <c r="G1207">
        <v>460</v>
      </c>
      <c r="H1207">
        <v>786460</v>
      </c>
      <c r="I1207" t="s">
        <v>26</v>
      </c>
      <c r="J1207" t="s">
        <v>26</v>
      </c>
      <c r="K1207" t="s">
        <v>456</v>
      </c>
      <c r="L1207" t="s">
        <v>802</v>
      </c>
      <c r="M1207">
        <v>2453261</v>
      </c>
      <c r="N1207">
        <v>69739</v>
      </c>
      <c r="O1207">
        <v>0</v>
      </c>
      <c r="P1207">
        <v>0</v>
      </c>
      <c r="Q1207">
        <v>0</v>
      </c>
      <c r="R1207">
        <v>0</v>
      </c>
      <c r="S1207">
        <v>322972</v>
      </c>
      <c r="T1207">
        <v>56750</v>
      </c>
      <c r="U1207">
        <v>0</v>
      </c>
      <c r="V1207">
        <v>5393122</v>
      </c>
      <c r="W1207">
        <v>4000</v>
      </c>
      <c r="X1207">
        <v>6500</v>
      </c>
      <c r="Y1207">
        <v>5382622</v>
      </c>
      <c r="Z1207">
        <v>228354</v>
      </c>
      <c r="AA1207">
        <v>2490400</v>
      </c>
      <c r="AB1207" s="3" t="str">
        <f t="shared" si="36"/>
        <v>6460</v>
      </c>
      <c r="AC1207" s="4" t="str">
        <f t="shared" si="37"/>
        <v>Non-TIF</v>
      </c>
    </row>
    <row r="1208" spans="1:29" x14ac:dyDescent="0.25">
      <c r="A1208">
        <v>2024</v>
      </c>
      <c r="B1208">
        <v>58</v>
      </c>
      <c r="C1208" t="s">
        <v>31</v>
      </c>
      <c r="D1208">
        <v>2024</v>
      </c>
      <c r="E1208">
        <v>58</v>
      </c>
      <c r="F1208">
        <v>1</v>
      </c>
      <c r="G1208">
        <v>368</v>
      </c>
      <c r="H1208">
        <v>581368</v>
      </c>
      <c r="I1208" t="s">
        <v>26</v>
      </c>
      <c r="J1208" t="s">
        <v>26</v>
      </c>
      <c r="K1208" t="s">
        <v>675</v>
      </c>
      <c r="L1208" t="s">
        <v>620</v>
      </c>
      <c r="M1208">
        <v>100156540</v>
      </c>
      <c r="N1208">
        <v>7801830</v>
      </c>
      <c r="O1208">
        <v>18283549</v>
      </c>
      <c r="P1208">
        <v>10463830</v>
      </c>
      <c r="Q1208">
        <v>0</v>
      </c>
      <c r="R1208">
        <v>0</v>
      </c>
      <c r="S1208">
        <v>3161878</v>
      </c>
      <c r="T1208">
        <v>88876889</v>
      </c>
      <c r="U1208">
        <v>0</v>
      </c>
      <c r="V1208">
        <v>415014555</v>
      </c>
      <c r="W1208">
        <v>540000</v>
      </c>
      <c r="X1208">
        <v>1508000</v>
      </c>
      <c r="Y1208">
        <v>412966555</v>
      </c>
      <c r="Z1208">
        <v>29295964</v>
      </c>
      <c r="AA1208">
        <v>186270039</v>
      </c>
      <c r="AB1208" s="3" t="str">
        <f t="shared" si="36"/>
        <v>1368</v>
      </c>
      <c r="AC1208" s="4" t="str">
        <f t="shared" si="37"/>
        <v>Non-TIF</v>
      </c>
    </row>
    <row r="1209" spans="1:29" x14ac:dyDescent="0.25">
      <c r="A1209">
        <v>2024</v>
      </c>
      <c r="B1209">
        <v>58</v>
      </c>
      <c r="C1209" t="s">
        <v>31</v>
      </c>
      <c r="D1209">
        <v>2024</v>
      </c>
      <c r="E1209">
        <v>58</v>
      </c>
      <c r="F1209">
        <v>3</v>
      </c>
      <c r="G1209">
        <v>841</v>
      </c>
      <c r="H1209">
        <v>583841</v>
      </c>
      <c r="I1209" t="s">
        <v>26</v>
      </c>
      <c r="J1209" t="s">
        <v>26</v>
      </c>
      <c r="K1209" t="s">
        <v>649</v>
      </c>
      <c r="L1209" t="s">
        <v>620</v>
      </c>
      <c r="M1209">
        <v>64855450</v>
      </c>
      <c r="N1209">
        <v>3269350</v>
      </c>
      <c r="O1209">
        <v>2601817</v>
      </c>
      <c r="P1209">
        <v>1305750</v>
      </c>
      <c r="Q1209">
        <v>0</v>
      </c>
      <c r="R1209">
        <v>0</v>
      </c>
      <c r="S1209">
        <v>2879057</v>
      </c>
      <c r="T1209">
        <v>0</v>
      </c>
      <c r="U1209">
        <v>0</v>
      </c>
      <c r="V1209">
        <v>206269237</v>
      </c>
      <c r="W1209">
        <v>252000</v>
      </c>
      <c r="X1209">
        <v>864500</v>
      </c>
      <c r="Y1209">
        <v>205152737</v>
      </c>
      <c r="Z1209">
        <v>141931154</v>
      </c>
      <c r="AA1209">
        <v>131357813</v>
      </c>
      <c r="AB1209" s="3" t="str">
        <f t="shared" si="36"/>
        <v>3841</v>
      </c>
      <c r="AC1209" s="4" t="str">
        <f t="shared" si="37"/>
        <v>Non-TIF</v>
      </c>
    </row>
    <row r="1210" spans="1:29" x14ac:dyDescent="0.25">
      <c r="A1210">
        <v>2024</v>
      </c>
      <c r="B1210">
        <v>58</v>
      </c>
      <c r="C1210" t="s">
        <v>31</v>
      </c>
      <c r="D1210">
        <v>2024</v>
      </c>
      <c r="E1210">
        <v>58</v>
      </c>
      <c r="F1210">
        <v>4</v>
      </c>
      <c r="G1210">
        <v>509</v>
      </c>
      <c r="H1210">
        <v>584509</v>
      </c>
      <c r="I1210" t="s">
        <v>26</v>
      </c>
      <c r="J1210" t="s">
        <v>26</v>
      </c>
      <c r="K1210" t="s">
        <v>334</v>
      </c>
      <c r="L1210" t="s">
        <v>620</v>
      </c>
      <c r="M1210">
        <v>40369050</v>
      </c>
      <c r="N1210">
        <v>1627780</v>
      </c>
      <c r="O1210">
        <v>9224032</v>
      </c>
      <c r="P1210">
        <v>757580</v>
      </c>
      <c r="Q1210">
        <v>0</v>
      </c>
      <c r="R1210">
        <v>0</v>
      </c>
      <c r="S1210">
        <v>0</v>
      </c>
      <c r="T1210">
        <v>1715761</v>
      </c>
      <c r="U1210">
        <v>0</v>
      </c>
      <c r="V1210">
        <v>118655441</v>
      </c>
      <c r="W1210">
        <v>152000</v>
      </c>
      <c r="X1210">
        <v>559000</v>
      </c>
      <c r="Y1210">
        <v>117944441</v>
      </c>
      <c r="Z1210">
        <v>6477234</v>
      </c>
      <c r="AA1210">
        <v>64961238</v>
      </c>
      <c r="AB1210" s="3" t="str">
        <f t="shared" si="36"/>
        <v>4509</v>
      </c>
      <c r="AC1210" s="4" t="str">
        <f t="shared" si="37"/>
        <v>Non-TIF</v>
      </c>
    </row>
    <row r="1211" spans="1:29" x14ac:dyDescent="0.25">
      <c r="A1211">
        <v>2024</v>
      </c>
      <c r="B1211">
        <v>59</v>
      </c>
      <c r="C1211" t="s">
        <v>31</v>
      </c>
      <c r="D1211">
        <v>2024</v>
      </c>
      <c r="E1211">
        <v>59</v>
      </c>
      <c r="F1211">
        <v>4</v>
      </c>
      <c r="G1211">
        <v>505</v>
      </c>
      <c r="H1211">
        <v>934505</v>
      </c>
      <c r="I1211" t="s">
        <v>26</v>
      </c>
      <c r="J1211" t="s">
        <v>26</v>
      </c>
      <c r="K1211" t="s">
        <v>352</v>
      </c>
      <c r="L1211" t="s">
        <v>650</v>
      </c>
      <c r="M1211">
        <v>18011957</v>
      </c>
      <c r="N1211">
        <v>2972899</v>
      </c>
      <c r="O1211">
        <v>55061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38073797</v>
      </c>
      <c r="W1211">
        <v>36000</v>
      </c>
      <c r="X1211">
        <v>195000</v>
      </c>
      <c r="Y1211">
        <v>37842797</v>
      </c>
      <c r="Z1211">
        <v>2342097</v>
      </c>
      <c r="AA1211">
        <v>17033880</v>
      </c>
      <c r="AB1211" s="3" t="str">
        <f t="shared" si="36"/>
        <v>4505</v>
      </c>
      <c r="AC1211" s="4" t="str">
        <f t="shared" si="37"/>
        <v>Non-TIF</v>
      </c>
    </row>
    <row r="1212" spans="1:29" x14ac:dyDescent="0.25">
      <c r="A1212">
        <v>2024</v>
      </c>
      <c r="B1212">
        <v>60</v>
      </c>
      <c r="C1212" t="s">
        <v>44</v>
      </c>
      <c r="D1212">
        <v>2024</v>
      </c>
      <c r="E1212">
        <v>60</v>
      </c>
      <c r="F1212">
        <v>1</v>
      </c>
      <c r="G1212" t="s">
        <v>1798</v>
      </c>
      <c r="H1212">
        <v>601095</v>
      </c>
      <c r="I1212" t="s">
        <v>26</v>
      </c>
      <c r="J1212" t="s">
        <v>26</v>
      </c>
      <c r="K1212" t="s">
        <v>651</v>
      </c>
      <c r="L1212" t="s">
        <v>652</v>
      </c>
      <c r="M1212">
        <v>33730</v>
      </c>
      <c r="N1212">
        <v>15780</v>
      </c>
      <c r="O1212">
        <v>32959136</v>
      </c>
      <c r="P1212">
        <v>1895053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79941890</v>
      </c>
      <c r="W1212">
        <v>76000</v>
      </c>
      <c r="X1212">
        <v>351000</v>
      </c>
      <c r="Y1212">
        <v>79514890</v>
      </c>
      <c r="Z1212">
        <v>0</v>
      </c>
      <c r="AA1212">
        <v>45038191</v>
      </c>
      <c r="AB1212" s="3" t="str">
        <f t="shared" si="36"/>
        <v>1095</v>
      </c>
      <c r="AC1212" s="4" t="str">
        <f t="shared" si="37"/>
        <v>Non-TIF</v>
      </c>
    </row>
    <row r="1213" spans="1:29" x14ac:dyDescent="0.25">
      <c r="A1213">
        <v>2024</v>
      </c>
      <c r="B1213">
        <v>60</v>
      </c>
      <c r="C1213" t="s">
        <v>23</v>
      </c>
      <c r="D1213">
        <v>2024</v>
      </c>
      <c r="E1213">
        <v>60</v>
      </c>
      <c r="F1213">
        <v>1</v>
      </c>
      <c r="G1213" t="s">
        <v>1798</v>
      </c>
      <c r="H1213" t="s">
        <v>653</v>
      </c>
      <c r="I1213" t="s">
        <v>25</v>
      </c>
      <c r="J1213" t="s">
        <v>26</v>
      </c>
      <c r="K1213" t="s">
        <v>654</v>
      </c>
      <c r="L1213" t="s">
        <v>652</v>
      </c>
      <c r="M1213">
        <v>15070</v>
      </c>
      <c r="N1213">
        <v>243070</v>
      </c>
      <c r="O1213">
        <v>5307576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15583698</v>
      </c>
      <c r="W1213">
        <v>8000</v>
      </c>
      <c r="X1213">
        <v>0</v>
      </c>
      <c r="Y1213">
        <v>15575698</v>
      </c>
      <c r="Z1213">
        <v>0</v>
      </c>
      <c r="AA1213">
        <v>10017982</v>
      </c>
      <c r="AB1213" s="3" t="str">
        <f t="shared" si="36"/>
        <v>1095</v>
      </c>
      <c r="AC1213" s="4" t="str">
        <f t="shared" si="37"/>
        <v>TIF</v>
      </c>
    </row>
    <row r="1214" spans="1:29" x14ac:dyDescent="0.25">
      <c r="A1214">
        <v>2024</v>
      </c>
      <c r="B1214">
        <v>61</v>
      </c>
      <c r="C1214" t="s">
        <v>31</v>
      </c>
      <c r="D1214">
        <v>2024</v>
      </c>
      <c r="E1214">
        <v>61</v>
      </c>
      <c r="F1214">
        <v>4</v>
      </c>
      <c r="G1214">
        <v>978</v>
      </c>
      <c r="H1214" t="s">
        <v>1761</v>
      </c>
      <c r="I1214" t="s">
        <v>26</v>
      </c>
      <c r="J1214" t="s">
        <v>26</v>
      </c>
      <c r="K1214" t="s">
        <v>79</v>
      </c>
      <c r="L1214" t="s">
        <v>656</v>
      </c>
      <c r="M1214">
        <v>30421700</v>
      </c>
      <c r="N1214">
        <v>2157000</v>
      </c>
      <c r="O1214">
        <v>1772000</v>
      </c>
      <c r="P1214">
        <v>0</v>
      </c>
      <c r="Q1214">
        <v>0</v>
      </c>
      <c r="R1214">
        <v>0</v>
      </c>
      <c r="S1214">
        <v>0</v>
      </c>
      <c r="T1214">
        <v>3989221</v>
      </c>
      <c r="U1214">
        <v>0</v>
      </c>
      <c r="V1214">
        <v>62484321</v>
      </c>
      <c r="W1214">
        <v>44000</v>
      </c>
      <c r="X1214">
        <v>84500</v>
      </c>
      <c r="Y1214">
        <v>62355821</v>
      </c>
      <c r="Z1214">
        <v>4843107</v>
      </c>
      <c r="AA1214">
        <v>24144400</v>
      </c>
      <c r="AB1214" s="3" t="str">
        <f t="shared" si="36"/>
        <v>4978</v>
      </c>
      <c r="AC1214" s="4" t="str">
        <f t="shared" si="37"/>
        <v>Non-TIF</v>
      </c>
    </row>
    <row r="1215" spans="1:29" x14ac:dyDescent="0.25">
      <c r="A1215">
        <v>2024</v>
      </c>
      <c r="B1215">
        <v>61</v>
      </c>
      <c r="C1215" t="s">
        <v>31</v>
      </c>
      <c r="D1215">
        <v>2024</v>
      </c>
      <c r="E1215">
        <v>61</v>
      </c>
      <c r="F1215">
        <v>1</v>
      </c>
      <c r="G1215">
        <v>970</v>
      </c>
      <c r="H1215">
        <v>881970</v>
      </c>
      <c r="I1215" t="s">
        <v>26</v>
      </c>
      <c r="J1215" t="s">
        <v>26</v>
      </c>
      <c r="K1215" t="s">
        <v>396</v>
      </c>
      <c r="L1215" t="s">
        <v>656</v>
      </c>
      <c r="M1215">
        <v>5414700</v>
      </c>
      <c r="N1215">
        <v>369800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18437900</v>
      </c>
      <c r="W1215">
        <v>8000</v>
      </c>
      <c r="X1215">
        <v>32500</v>
      </c>
      <c r="Y1215">
        <v>18397400</v>
      </c>
      <c r="Z1215">
        <v>1471666</v>
      </c>
      <c r="AA1215">
        <v>12653400</v>
      </c>
      <c r="AB1215" s="3" t="str">
        <f t="shared" si="36"/>
        <v>1970</v>
      </c>
      <c r="AC1215" s="4" t="str">
        <f t="shared" si="37"/>
        <v>Non-TIF</v>
      </c>
    </row>
    <row r="1216" spans="1:29" x14ac:dyDescent="0.25">
      <c r="A1216">
        <v>2024</v>
      </c>
      <c r="B1216">
        <v>62</v>
      </c>
      <c r="C1216" t="s">
        <v>44</v>
      </c>
      <c r="D1216">
        <v>2024</v>
      </c>
      <c r="E1216">
        <v>62</v>
      </c>
      <c r="F1216">
        <v>4</v>
      </c>
      <c r="G1216">
        <v>776</v>
      </c>
      <c r="H1216">
        <v>624776</v>
      </c>
      <c r="I1216" t="s">
        <v>26</v>
      </c>
      <c r="J1216" t="s">
        <v>26</v>
      </c>
      <c r="K1216" t="s">
        <v>716</v>
      </c>
      <c r="L1216" t="s">
        <v>657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3" t="str">
        <f t="shared" si="36"/>
        <v>4776</v>
      </c>
      <c r="AC1216" s="4" t="str">
        <f t="shared" si="37"/>
        <v>Non-TIF</v>
      </c>
    </row>
    <row r="1217" spans="1:29" x14ac:dyDescent="0.25">
      <c r="A1217">
        <v>2024</v>
      </c>
      <c r="B1217">
        <v>62</v>
      </c>
      <c r="C1217" t="s">
        <v>23</v>
      </c>
      <c r="D1217">
        <v>2024</v>
      </c>
      <c r="E1217">
        <v>62</v>
      </c>
      <c r="F1217">
        <v>5</v>
      </c>
      <c r="G1217" t="s">
        <v>1830</v>
      </c>
      <c r="H1217" t="s">
        <v>659</v>
      </c>
      <c r="I1217" t="s">
        <v>25</v>
      </c>
      <c r="J1217" t="s">
        <v>26</v>
      </c>
      <c r="K1217" t="s">
        <v>660</v>
      </c>
      <c r="L1217" t="s">
        <v>657</v>
      </c>
      <c r="M1217">
        <v>0</v>
      </c>
      <c r="N1217">
        <v>0</v>
      </c>
      <c r="O1217">
        <v>44585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19718576</v>
      </c>
      <c r="W1217">
        <v>0</v>
      </c>
      <c r="X1217">
        <v>0</v>
      </c>
      <c r="Y1217">
        <v>19718576</v>
      </c>
      <c r="Z1217">
        <v>0</v>
      </c>
      <c r="AA1217">
        <v>19673991</v>
      </c>
      <c r="AB1217" s="3" t="str">
        <f t="shared" si="36"/>
        <v>5013</v>
      </c>
      <c r="AC1217" s="4" t="str">
        <f t="shared" si="37"/>
        <v>TIF</v>
      </c>
    </row>
    <row r="1218" spans="1:29" x14ac:dyDescent="0.25">
      <c r="A1218">
        <v>2024</v>
      </c>
      <c r="B1218">
        <v>62</v>
      </c>
      <c r="C1218" t="s">
        <v>31</v>
      </c>
      <c r="D1218">
        <v>2024</v>
      </c>
      <c r="E1218">
        <v>62</v>
      </c>
      <c r="F1218">
        <v>3</v>
      </c>
      <c r="G1218">
        <v>906</v>
      </c>
      <c r="H1218">
        <v>503906</v>
      </c>
      <c r="I1218" t="s">
        <v>26</v>
      </c>
      <c r="J1218" t="s">
        <v>26</v>
      </c>
      <c r="K1218" t="s">
        <v>537</v>
      </c>
      <c r="L1218" t="s">
        <v>657</v>
      </c>
      <c r="M1218">
        <v>1758530</v>
      </c>
      <c r="N1218">
        <v>4910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2446296</v>
      </c>
      <c r="U1218">
        <v>0</v>
      </c>
      <c r="V1218">
        <v>4608326</v>
      </c>
      <c r="W1218">
        <v>0</v>
      </c>
      <c r="X1218">
        <v>0</v>
      </c>
      <c r="Y1218">
        <v>4608326</v>
      </c>
      <c r="Z1218">
        <v>73089</v>
      </c>
      <c r="AA1218">
        <v>398590</v>
      </c>
      <c r="AB1218" s="3" t="str">
        <f t="shared" si="36"/>
        <v>3906</v>
      </c>
      <c r="AC1218" s="4" t="str">
        <f t="shared" si="37"/>
        <v>Non-TIF</v>
      </c>
    </row>
    <row r="1219" spans="1:29" x14ac:dyDescent="0.25">
      <c r="A1219">
        <v>2024</v>
      </c>
      <c r="B1219">
        <v>62</v>
      </c>
      <c r="C1219" t="s">
        <v>31</v>
      </c>
      <c r="D1219">
        <v>2024</v>
      </c>
      <c r="E1219">
        <v>62</v>
      </c>
      <c r="F1219">
        <v>6</v>
      </c>
      <c r="G1219">
        <v>462</v>
      </c>
      <c r="H1219">
        <v>546462</v>
      </c>
      <c r="I1219" t="s">
        <v>26</v>
      </c>
      <c r="J1219" t="s">
        <v>26</v>
      </c>
      <c r="K1219" t="s">
        <v>555</v>
      </c>
      <c r="L1219" t="s">
        <v>657</v>
      </c>
      <c r="M1219">
        <v>12380570</v>
      </c>
      <c r="N1219">
        <v>360590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321437</v>
      </c>
      <c r="U1219">
        <v>0</v>
      </c>
      <c r="V1219">
        <v>17183237</v>
      </c>
      <c r="W1219">
        <v>4000</v>
      </c>
      <c r="X1219">
        <v>13000</v>
      </c>
      <c r="Y1219">
        <v>17166237</v>
      </c>
      <c r="Z1219">
        <v>1657195</v>
      </c>
      <c r="AA1219">
        <v>4120640</v>
      </c>
      <c r="AB1219" s="3" t="str">
        <f t="shared" ref="AB1219:AB1282" si="38">CONCATENATE(F1219,TEXT(G1219,"000"))</f>
        <v>6462</v>
      </c>
      <c r="AC1219" s="4" t="str">
        <f t="shared" ref="AC1219:AC1282" si="39">IF(C1219="I","TIF","Non-TIF")</f>
        <v>Non-TIF</v>
      </c>
    </row>
    <row r="1220" spans="1:29" x14ac:dyDescent="0.25">
      <c r="A1220">
        <v>2024</v>
      </c>
      <c r="B1220">
        <v>62</v>
      </c>
      <c r="C1220" t="s">
        <v>31</v>
      </c>
      <c r="D1220">
        <v>2024</v>
      </c>
      <c r="E1220">
        <v>62</v>
      </c>
      <c r="F1220">
        <v>0</v>
      </c>
      <c r="G1220">
        <v>657</v>
      </c>
      <c r="H1220">
        <v>900657</v>
      </c>
      <c r="I1220" t="s">
        <v>26</v>
      </c>
      <c r="J1220" t="s">
        <v>26</v>
      </c>
      <c r="K1220" t="s">
        <v>500</v>
      </c>
      <c r="L1220" t="s">
        <v>657</v>
      </c>
      <c r="M1220">
        <v>93777330</v>
      </c>
      <c r="N1220">
        <v>5366930</v>
      </c>
      <c r="O1220">
        <v>7617592</v>
      </c>
      <c r="P1220">
        <v>796490</v>
      </c>
      <c r="Q1220">
        <v>0</v>
      </c>
      <c r="R1220">
        <v>0</v>
      </c>
      <c r="S1220">
        <v>7303647</v>
      </c>
      <c r="T1220">
        <v>16097503</v>
      </c>
      <c r="U1220">
        <v>0</v>
      </c>
      <c r="V1220">
        <v>233743297</v>
      </c>
      <c r="W1220">
        <v>196000</v>
      </c>
      <c r="X1220">
        <v>305500</v>
      </c>
      <c r="Y1220">
        <v>233241797</v>
      </c>
      <c r="Z1220">
        <v>29260371</v>
      </c>
      <c r="AA1220">
        <v>102783805</v>
      </c>
      <c r="AB1220" s="3" t="str">
        <f t="shared" si="38"/>
        <v>0657</v>
      </c>
      <c r="AC1220" s="4" t="str">
        <f t="shared" si="39"/>
        <v>Non-TIF</v>
      </c>
    </row>
    <row r="1221" spans="1:29" x14ac:dyDescent="0.25">
      <c r="A1221">
        <v>2024</v>
      </c>
      <c r="B1221">
        <v>63</v>
      </c>
      <c r="C1221" t="s">
        <v>44</v>
      </c>
      <c r="D1221">
        <v>2024</v>
      </c>
      <c r="E1221">
        <v>63</v>
      </c>
      <c r="F1221">
        <v>5</v>
      </c>
      <c r="G1221">
        <v>166</v>
      </c>
      <c r="H1221">
        <v>635166</v>
      </c>
      <c r="I1221" t="s">
        <v>26</v>
      </c>
      <c r="J1221" t="s">
        <v>26</v>
      </c>
      <c r="K1221" t="s">
        <v>626</v>
      </c>
      <c r="L1221" t="s">
        <v>662</v>
      </c>
      <c r="M1221">
        <v>225538</v>
      </c>
      <c r="N1221">
        <v>195320</v>
      </c>
      <c r="O1221">
        <v>104976412</v>
      </c>
      <c r="P1221">
        <v>57819830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201077725</v>
      </c>
      <c r="W1221">
        <v>24000</v>
      </c>
      <c r="X1221">
        <v>97500</v>
      </c>
      <c r="Y1221">
        <v>200956225</v>
      </c>
      <c r="Z1221">
        <v>0</v>
      </c>
      <c r="AA1221">
        <v>37860625</v>
      </c>
      <c r="AB1221" s="3" t="str">
        <f t="shared" si="38"/>
        <v>5166</v>
      </c>
      <c r="AC1221" s="4" t="str">
        <f t="shared" si="39"/>
        <v>Non-TIF</v>
      </c>
    </row>
    <row r="1222" spans="1:29" x14ac:dyDescent="0.25">
      <c r="A1222">
        <v>2024</v>
      </c>
      <c r="B1222">
        <v>63</v>
      </c>
      <c r="C1222" t="s">
        <v>44</v>
      </c>
      <c r="D1222">
        <v>2024</v>
      </c>
      <c r="E1222">
        <v>63</v>
      </c>
      <c r="F1222">
        <v>5</v>
      </c>
      <c r="G1222">
        <v>256</v>
      </c>
      <c r="H1222">
        <v>635256</v>
      </c>
      <c r="I1222" t="s">
        <v>26</v>
      </c>
      <c r="J1222" t="s">
        <v>26</v>
      </c>
      <c r="K1222" t="s">
        <v>661</v>
      </c>
      <c r="L1222" t="s">
        <v>662</v>
      </c>
      <c r="M1222">
        <v>0</v>
      </c>
      <c r="N1222">
        <v>0</v>
      </c>
      <c r="O1222">
        <v>1958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15148</v>
      </c>
      <c r="W1222">
        <v>0</v>
      </c>
      <c r="X1222">
        <v>13000</v>
      </c>
      <c r="Y1222">
        <v>2148</v>
      </c>
      <c r="Z1222">
        <v>0</v>
      </c>
      <c r="AA1222">
        <v>13190</v>
      </c>
      <c r="AB1222" s="3" t="str">
        <f t="shared" si="38"/>
        <v>5256</v>
      </c>
      <c r="AC1222" s="4" t="str">
        <f t="shared" si="39"/>
        <v>Non-TIF</v>
      </c>
    </row>
    <row r="1223" spans="1:29" x14ac:dyDescent="0.25">
      <c r="A1223">
        <v>2024</v>
      </c>
      <c r="B1223">
        <v>63</v>
      </c>
      <c r="C1223" t="s">
        <v>23</v>
      </c>
      <c r="D1223">
        <v>2024</v>
      </c>
      <c r="E1223">
        <v>63</v>
      </c>
      <c r="F1223">
        <v>3</v>
      </c>
      <c r="G1223">
        <v>375</v>
      </c>
      <c r="H1223" t="s">
        <v>893</v>
      </c>
      <c r="I1223" t="s">
        <v>25</v>
      </c>
      <c r="J1223" t="s">
        <v>26</v>
      </c>
      <c r="K1223" t="s">
        <v>894</v>
      </c>
      <c r="L1223" t="s">
        <v>662</v>
      </c>
      <c r="M1223">
        <v>0</v>
      </c>
      <c r="N1223">
        <v>0</v>
      </c>
      <c r="O1223">
        <v>2522280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2522280</v>
      </c>
      <c r="W1223">
        <v>0</v>
      </c>
      <c r="X1223">
        <v>0</v>
      </c>
      <c r="Y1223">
        <v>2522280</v>
      </c>
      <c r="Z1223">
        <v>0</v>
      </c>
      <c r="AA1223">
        <v>0</v>
      </c>
      <c r="AB1223" s="3" t="str">
        <f t="shared" si="38"/>
        <v>3375</v>
      </c>
      <c r="AC1223" s="4" t="str">
        <f t="shared" si="39"/>
        <v>TIF</v>
      </c>
    </row>
    <row r="1224" spans="1:29" x14ac:dyDescent="0.25">
      <c r="A1224">
        <v>2024</v>
      </c>
      <c r="B1224">
        <v>63</v>
      </c>
      <c r="C1224" t="s">
        <v>31</v>
      </c>
      <c r="D1224">
        <v>2024</v>
      </c>
      <c r="E1224">
        <v>63</v>
      </c>
      <c r="F1224">
        <v>3</v>
      </c>
      <c r="G1224">
        <v>375</v>
      </c>
      <c r="H1224">
        <v>633375</v>
      </c>
      <c r="I1224" t="s">
        <v>26</v>
      </c>
      <c r="J1224" t="s">
        <v>26</v>
      </c>
      <c r="K1224" t="s">
        <v>744</v>
      </c>
      <c r="L1224" t="s">
        <v>662</v>
      </c>
      <c r="M1224">
        <v>81638825</v>
      </c>
      <c r="N1224">
        <v>4224890</v>
      </c>
      <c r="O1224">
        <v>76503258</v>
      </c>
      <c r="P1224">
        <v>3477730</v>
      </c>
      <c r="Q1224">
        <v>0</v>
      </c>
      <c r="R1224">
        <v>0</v>
      </c>
      <c r="S1224">
        <v>18524757</v>
      </c>
      <c r="T1224">
        <v>11220570</v>
      </c>
      <c r="U1224">
        <v>81079</v>
      </c>
      <c r="V1224">
        <v>1032293697</v>
      </c>
      <c r="W1224">
        <v>1756000</v>
      </c>
      <c r="X1224">
        <v>5330000</v>
      </c>
      <c r="Y1224">
        <v>1025207697</v>
      </c>
      <c r="Z1224">
        <v>37446872</v>
      </c>
      <c r="AA1224">
        <v>836622588</v>
      </c>
      <c r="AB1224" s="3" t="str">
        <f t="shared" si="38"/>
        <v>3375</v>
      </c>
      <c r="AC1224" s="4" t="str">
        <f t="shared" si="39"/>
        <v>Non-TIF</v>
      </c>
    </row>
    <row r="1225" spans="1:29" x14ac:dyDescent="0.25">
      <c r="A1225">
        <v>2024</v>
      </c>
      <c r="B1225">
        <v>63</v>
      </c>
      <c r="C1225" t="s">
        <v>31</v>
      </c>
      <c r="D1225">
        <v>2024</v>
      </c>
      <c r="E1225">
        <v>63</v>
      </c>
      <c r="F1225">
        <v>6</v>
      </c>
      <c r="G1225">
        <v>101</v>
      </c>
      <c r="H1225">
        <v>776101</v>
      </c>
      <c r="I1225" t="s">
        <v>26</v>
      </c>
      <c r="J1225" t="s">
        <v>26</v>
      </c>
      <c r="K1225" t="s">
        <v>542</v>
      </c>
      <c r="L1225" t="s">
        <v>662</v>
      </c>
      <c r="M1225">
        <v>1094080</v>
      </c>
      <c r="N1225">
        <v>236350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11152360</v>
      </c>
      <c r="W1225">
        <v>12000</v>
      </c>
      <c r="X1225">
        <v>52000</v>
      </c>
      <c r="Y1225">
        <v>11088360</v>
      </c>
      <c r="Z1225">
        <v>224148</v>
      </c>
      <c r="AA1225">
        <v>9821930</v>
      </c>
      <c r="AB1225" s="3" t="str">
        <f t="shared" si="38"/>
        <v>6101</v>
      </c>
      <c r="AC1225" s="4" t="str">
        <f t="shared" si="39"/>
        <v>Non-TIF</v>
      </c>
    </row>
    <row r="1226" spans="1:29" x14ac:dyDescent="0.25">
      <c r="A1226">
        <v>2024</v>
      </c>
      <c r="B1226">
        <v>85</v>
      </c>
      <c r="C1226" t="s">
        <v>31</v>
      </c>
      <c r="D1226">
        <v>2024</v>
      </c>
      <c r="E1226">
        <v>85</v>
      </c>
      <c r="F1226">
        <v>5</v>
      </c>
      <c r="G1226">
        <v>643</v>
      </c>
      <c r="H1226">
        <v>855643</v>
      </c>
      <c r="I1226" t="s">
        <v>26</v>
      </c>
      <c r="J1226" t="s">
        <v>26</v>
      </c>
      <c r="K1226" t="s">
        <v>204</v>
      </c>
      <c r="L1226" t="s">
        <v>828</v>
      </c>
      <c r="M1226">
        <v>66067600</v>
      </c>
      <c r="N1226">
        <v>2597900</v>
      </c>
      <c r="O1226">
        <v>39104500</v>
      </c>
      <c r="P1226">
        <v>41230600</v>
      </c>
      <c r="Q1226">
        <v>0</v>
      </c>
      <c r="R1226">
        <v>0</v>
      </c>
      <c r="S1226">
        <v>7003870</v>
      </c>
      <c r="T1226">
        <v>6094579</v>
      </c>
      <c r="U1226">
        <v>0</v>
      </c>
      <c r="V1226">
        <v>604588749</v>
      </c>
      <c r="W1226">
        <v>744000</v>
      </c>
      <c r="X1226">
        <v>3022500</v>
      </c>
      <c r="Y1226">
        <v>600822249</v>
      </c>
      <c r="Z1226">
        <v>24630280</v>
      </c>
      <c r="AA1226">
        <v>442489700</v>
      </c>
      <c r="AB1226" s="3" t="str">
        <f t="shared" si="38"/>
        <v>5643</v>
      </c>
      <c r="AC1226" s="4" t="str">
        <f t="shared" si="39"/>
        <v>Non-TIF</v>
      </c>
    </row>
    <row r="1227" spans="1:29" x14ac:dyDescent="0.25">
      <c r="A1227">
        <v>2024</v>
      </c>
      <c r="B1227">
        <v>86</v>
      </c>
      <c r="C1227" t="s">
        <v>44</v>
      </c>
      <c r="D1227">
        <v>2024</v>
      </c>
      <c r="E1227">
        <v>86</v>
      </c>
      <c r="F1227">
        <v>6</v>
      </c>
      <c r="G1227" t="s">
        <v>1838</v>
      </c>
      <c r="H1227">
        <v>866098</v>
      </c>
      <c r="I1227" t="s">
        <v>26</v>
      </c>
      <c r="J1227" t="s">
        <v>26</v>
      </c>
      <c r="K1227" t="s">
        <v>833</v>
      </c>
      <c r="L1227" t="s">
        <v>830</v>
      </c>
      <c r="M1227">
        <v>50000</v>
      </c>
      <c r="N1227">
        <v>0</v>
      </c>
      <c r="O1227">
        <v>7920350</v>
      </c>
      <c r="P1227">
        <v>4395431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27546553</v>
      </c>
      <c r="W1227">
        <v>40000</v>
      </c>
      <c r="X1227">
        <v>78000</v>
      </c>
      <c r="Y1227">
        <v>27428553</v>
      </c>
      <c r="Z1227">
        <v>0</v>
      </c>
      <c r="AA1227">
        <v>15180772</v>
      </c>
      <c r="AB1227" s="3" t="str">
        <f t="shared" si="38"/>
        <v>6098</v>
      </c>
      <c r="AC1227" s="4" t="str">
        <f t="shared" si="39"/>
        <v>Non-TIF</v>
      </c>
    </row>
    <row r="1228" spans="1:29" x14ac:dyDescent="0.25">
      <c r="A1228">
        <v>2024</v>
      </c>
      <c r="B1228">
        <v>86</v>
      </c>
      <c r="C1228" t="s">
        <v>23</v>
      </c>
      <c r="D1228">
        <v>2024</v>
      </c>
      <c r="E1228">
        <v>86</v>
      </c>
      <c r="F1228">
        <v>2</v>
      </c>
      <c r="G1228">
        <v>682</v>
      </c>
      <c r="H1228" t="s">
        <v>942</v>
      </c>
      <c r="I1228" t="s">
        <v>25</v>
      </c>
      <c r="J1228" t="s">
        <v>26</v>
      </c>
      <c r="K1228" t="s">
        <v>943</v>
      </c>
      <c r="L1228" t="s">
        <v>830</v>
      </c>
      <c r="M1228">
        <v>0</v>
      </c>
      <c r="N1228">
        <v>0</v>
      </c>
      <c r="O1228">
        <v>0</v>
      </c>
      <c r="P1228">
        <v>3313980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3313980</v>
      </c>
      <c r="W1228">
        <v>0</v>
      </c>
      <c r="X1228">
        <v>0</v>
      </c>
      <c r="Y1228">
        <v>3313980</v>
      </c>
      <c r="Z1228">
        <v>0</v>
      </c>
      <c r="AA1228">
        <v>0</v>
      </c>
      <c r="AB1228" s="3" t="str">
        <f t="shared" si="38"/>
        <v>2682</v>
      </c>
      <c r="AC1228" s="4" t="str">
        <f t="shared" si="39"/>
        <v>TIF</v>
      </c>
    </row>
    <row r="1229" spans="1:29" x14ac:dyDescent="0.25">
      <c r="A1229">
        <v>2024</v>
      </c>
      <c r="B1229">
        <v>86</v>
      </c>
      <c r="C1229" t="s">
        <v>31</v>
      </c>
      <c r="D1229">
        <v>2024</v>
      </c>
      <c r="E1229">
        <v>86</v>
      </c>
      <c r="F1229">
        <v>2</v>
      </c>
      <c r="G1229">
        <v>682</v>
      </c>
      <c r="H1229">
        <v>642682</v>
      </c>
      <c r="I1229" t="s">
        <v>26</v>
      </c>
      <c r="J1229" t="s">
        <v>26</v>
      </c>
      <c r="K1229" t="s">
        <v>664</v>
      </c>
      <c r="L1229" t="s">
        <v>830</v>
      </c>
      <c r="M1229">
        <v>60204630</v>
      </c>
      <c r="N1229">
        <v>1972120</v>
      </c>
      <c r="O1229">
        <v>1162239</v>
      </c>
      <c r="P1229">
        <v>262600</v>
      </c>
      <c r="Q1229">
        <v>0</v>
      </c>
      <c r="R1229">
        <v>0</v>
      </c>
      <c r="S1229">
        <v>0</v>
      </c>
      <c r="T1229">
        <v>4616391</v>
      </c>
      <c r="U1229">
        <v>0</v>
      </c>
      <c r="V1229">
        <v>125545291</v>
      </c>
      <c r="W1229">
        <v>184000</v>
      </c>
      <c r="X1229">
        <v>559000</v>
      </c>
      <c r="Y1229">
        <v>124802291</v>
      </c>
      <c r="Z1229">
        <v>11056815</v>
      </c>
      <c r="AA1229">
        <v>57327311</v>
      </c>
      <c r="AB1229" s="3" t="str">
        <f t="shared" si="38"/>
        <v>2682</v>
      </c>
      <c r="AC1229" s="4" t="str">
        <f t="shared" si="39"/>
        <v>Non-TIF</v>
      </c>
    </row>
    <row r="1230" spans="1:29" x14ac:dyDescent="0.25">
      <c r="A1230">
        <v>2024</v>
      </c>
      <c r="B1230">
        <v>87</v>
      </c>
      <c r="C1230" t="s">
        <v>31</v>
      </c>
      <c r="D1230">
        <v>2024</v>
      </c>
      <c r="E1230">
        <v>87</v>
      </c>
      <c r="F1230">
        <v>1</v>
      </c>
      <c r="G1230">
        <v>431</v>
      </c>
      <c r="H1230" t="s">
        <v>1764</v>
      </c>
      <c r="I1230" t="s">
        <v>26</v>
      </c>
      <c r="J1230" t="s">
        <v>26</v>
      </c>
      <c r="K1230" t="s">
        <v>99</v>
      </c>
      <c r="L1230" t="s">
        <v>834</v>
      </c>
      <c r="M1230">
        <v>21779900</v>
      </c>
      <c r="N1230">
        <v>1191570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32134100</v>
      </c>
      <c r="W1230">
        <v>36000</v>
      </c>
      <c r="X1230">
        <v>78000</v>
      </c>
      <c r="Y1230">
        <v>32020100</v>
      </c>
      <c r="Z1230">
        <v>3871902</v>
      </c>
      <c r="AA1230">
        <v>9162630</v>
      </c>
      <c r="AB1230" s="3" t="str">
        <f t="shared" si="38"/>
        <v>1431</v>
      </c>
      <c r="AC1230" s="4" t="str">
        <f t="shared" si="39"/>
        <v>Non-TIF</v>
      </c>
    </row>
    <row r="1231" spans="1:29" x14ac:dyDescent="0.25">
      <c r="A1231">
        <v>2024</v>
      </c>
      <c r="B1231">
        <v>87</v>
      </c>
      <c r="C1231" t="s">
        <v>31</v>
      </c>
      <c r="D1231">
        <v>2024</v>
      </c>
      <c r="E1231">
        <v>87</v>
      </c>
      <c r="F1231">
        <v>4</v>
      </c>
      <c r="G1231">
        <v>527</v>
      </c>
      <c r="H1231">
        <v>804527</v>
      </c>
      <c r="I1231" t="s">
        <v>26</v>
      </c>
      <c r="J1231" t="s">
        <v>26</v>
      </c>
      <c r="K1231" t="s">
        <v>502</v>
      </c>
      <c r="L1231" t="s">
        <v>834</v>
      </c>
      <c r="M1231">
        <v>12424510</v>
      </c>
      <c r="N1231">
        <v>1594100</v>
      </c>
      <c r="O1231">
        <v>3283730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22633860</v>
      </c>
      <c r="W1231">
        <v>34860</v>
      </c>
      <c r="X1231">
        <v>68250</v>
      </c>
      <c r="Y1231">
        <v>22530750</v>
      </c>
      <c r="Z1231">
        <v>1049018</v>
      </c>
      <c r="AA1231">
        <v>5331520</v>
      </c>
      <c r="AB1231" s="3" t="str">
        <f t="shared" si="38"/>
        <v>4527</v>
      </c>
      <c r="AC1231" s="4" t="str">
        <f t="shared" si="39"/>
        <v>Non-TIF</v>
      </c>
    </row>
    <row r="1232" spans="1:29" x14ac:dyDescent="0.25">
      <c r="A1232">
        <v>2024</v>
      </c>
      <c r="B1232">
        <v>87</v>
      </c>
      <c r="C1232" t="s">
        <v>31</v>
      </c>
      <c r="D1232">
        <v>2024</v>
      </c>
      <c r="E1232">
        <v>87</v>
      </c>
      <c r="F1232">
        <v>3</v>
      </c>
      <c r="G1232">
        <v>609</v>
      </c>
      <c r="H1232">
        <v>873609</v>
      </c>
      <c r="I1232" t="s">
        <v>26</v>
      </c>
      <c r="J1232" t="s">
        <v>26</v>
      </c>
      <c r="K1232" t="s">
        <v>82</v>
      </c>
      <c r="L1232" t="s">
        <v>834</v>
      </c>
      <c r="M1232">
        <v>89355030</v>
      </c>
      <c r="N1232">
        <v>10629112</v>
      </c>
      <c r="O1232">
        <v>9224363</v>
      </c>
      <c r="P1232">
        <v>65090</v>
      </c>
      <c r="Q1232">
        <v>0</v>
      </c>
      <c r="R1232">
        <v>0</v>
      </c>
      <c r="S1232">
        <v>0</v>
      </c>
      <c r="T1232">
        <v>168187</v>
      </c>
      <c r="U1232">
        <v>0</v>
      </c>
      <c r="V1232">
        <v>221825112</v>
      </c>
      <c r="W1232">
        <v>342445</v>
      </c>
      <c r="X1232">
        <v>991392</v>
      </c>
      <c r="Y1232">
        <v>220491275</v>
      </c>
      <c r="Z1232">
        <v>5271645</v>
      </c>
      <c r="AA1232">
        <v>112383330</v>
      </c>
      <c r="AB1232" s="3" t="str">
        <f t="shared" si="38"/>
        <v>3609</v>
      </c>
      <c r="AC1232" s="4" t="str">
        <f t="shared" si="39"/>
        <v>Non-TIF</v>
      </c>
    </row>
    <row r="1233" spans="1:29" x14ac:dyDescent="0.25">
      <c r="A1233">
        <v>2024</v>
      </c>
      <c r="B1233">
        <v>89</v>
      </c>
      <c r="C1233" t="s">
        <v>23</v>
      </c>
      <c r="D1233">
        <v>2024</v>
      </c>
      <c r="E1233">
        <v>89</v>
      </c>
      <c r="F1233">
        <v>6</v>
      </c>
      <c r="G1233">
        <v>592</v>
      </c>
      <c r="H1233" t="s">
        <v>945</v>
      </c>
      <c r="I1233" t="s">
        <v>25</v>
      </c>
      <c r="J1233" t="s">
        <v>26</v>
      </c>
      <c r="K1233" t="s">
        <v>1725</v>
      </c>
      <c r="L1233" t="s">
        <v>836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3" t="str">
        <f t="shared" si="38"/>
        <v>6592</v>
      </c>
      <c r="AC1233" s="4" t="str">
        <f t="shared" si="39"/>
        <v>TIF</v>
      </c>
    </row>
    <row r="1234" spans="1:29" x14ac:dyDescent="0.25">
      <c r="A1234">
        <v>2024</v>
      </c>
      <c r="B1234">
        <v>89</v>
      </c>
      <c r="C1234" t="s">
        <v>31</v>
      </c>
      <c r="D1234">
        <v>2024</v>
      </c>
      <c r="E1234">
        <v>89</v>
      </c>
      <c r="F1234">
        <v>6</v>
      </c>
      <c r="G1234">
        <v>592</v>
      </c>
      <c r="H1234">
        <v>896592</v>
      </c>
      <c r="I1234" t="s">
        <v>26</v>
      </c>
      <c r="J1234" t="s">
        <v>26</v>
      </c>
      <c r="K1234" t="s">
        <v>836</v>
      </c>
      <c r="L1234" t="s">
        <v>836</v>
      </c>
      <c r="M1234">
        <v>234334580</v>
      </c>
      <c r="N1234">
        <v>17200800</v>
      </c>
      <c r="O1234">
        <v>39224810</v>
      </c>
      <c r="P1234">
        <v>6053450</v>
      </c>
      <c r="Q1234">
        <v>0</v>
      </c>
      <c r="R1234">
        <v>0</v>
      </c>
      <c r="S1234">
        <v>0</v>
      </c>
      <c r="T1234">
        <v>58940775</v>
      </c>
      <c r="U1234">
        <v>0</v>
      </c>
      <c r="V1234">
        <v>752444775</v>
      </c>
      <c r="W1234">
        <v>1362756</v>
      </c>
      <c r="X1234">
        <v>3719672</v>
      </c>
      <c r="Y1234">
        <v>747362347</v>
      </c>
      <c r="Z1234">
        <v>38660290</v>
      </c>
      <c r="AA1234">
        <v>396690360</v>
      </c>
      <c r="AB1234" s="3" t="str">
        <f t="shared" si="38"/>
        <v>6592</v>
      </c>
      <c r="AC1234" s="4" t="str">
        <f t="shared" si="39"/>
        <v>Non-TIF</v>
      </c>
    </row>
    <row r="1235" spans="1:29" x14ac:dyDescent="0.25">
      <c r="A1235">
        <v>2024</v>
      </c>
      <c r="B1235">
        <v>90</v>
      </c>
      <c r="C1235" t="s">
        <v>31</v>
      </c>
      <c r="D1235">
        <v>2024</v>
      </c>
      <c r="E1235">
        <v>90</v>
      </c>
      <c r="F1235">
        <v>0</v>
      </c>
      <c r="G1235">
        <v>657</v>
      </c>
      <c r="H1235">
        <v>900657</v>
      </c>
      <c r="I1235" t="s">
        <v>26</v>
      </c>
      <c r="J1235" t="s">
        <v>26</v>
      </c>
      <c r="K1235" t="s">
        <v>500</v>
      </c>
      <c r="L1235" t="s">
        <v>917</v>
      </c>
      <c r="M1235">
        <v>79888490</v>
      </c>
      <c r="N1235">
        <v>3726390</v>
      </c>
      <c r="O1235">
        <v>13550429</v>
      </c>
      <c r="P1235">
        <v>527170</v>
      </c>
      <c r="Q1235">
        <v>0</v>
      </c>
      <c r="R1235">
        <v>0</v>
      </c>
      <c r="S1235">
        <v>14072772</v>
      </c>
      <c r="T1235">
        <v>461171</v>
      </c>
      <c r="U1235">
        <v>0</v>
      </c>
      <c r="V1235">
        <v>283976353</v>
      </c>
      <c r="W1235">
        <v>438253</v>
      </c>
      <c r="X1235">
        <v>1553500</v>
      </c>
      <c r="Y1235">
        <v>281984600</v>
      </c>
      <c r="Z1235">
        <v>292990011</v>
      </c>
      <c r="AA1235">
        <v>171749931</v>
      </c>
      <c r="AB1235" s="3" t="str">
        <f t="shared" si="38"/>
        <v>0657</v>
      </c>
      <c r="AC1235" s="4" t="str">
        <f t="shared" si="39"/>
        <v>Non-TIF</v>
      </c>
    </row>
    <row r="1236" spans="1:29" x14ac:dyDescent="0.25">
      <c r="A1236">
        <v>2024</v>
      </c>
      <c r="B1236">
        <v>90</v>
      </c>
      <c r="C1236" t="s">
        <v>31</v>
      </c>
      <c r="D1236">
        <v>2024</v>
      </c>
      <c r="E1236">
        <v>90</v>
      </c>
      <c r="F1236">
        <v>0</v>
      </c>
      <c r="G1236">
        <v>977</v>
      </c>
      <c r="H1236">
        <v>900977</v>
      </c>
      <c r="I1236" t="s">
        <v>26</v>
      </c>
      <c r="J1236" t="s">
        <v>26</v>
      </c>
      <c r="K1236" t="s">
        <v>501</v>
      </c>
      <c r="L1236" t="s">
        <v>917</v>
      </c>
      <c r="M1236">
        <v>70329040</v>
      </c>
      <c r="N1236">
        <v>4013100</v>
      </c>
      <c r="O1236">
        <v>11149944</v>
      </c>
      <c r="P1236">
        <v>0</v>
      </c>
      <c r="Q1236">
        <v>0</v>
      </c>
      <c r="R1236">
        <v>0</v>
      </c>
      <c r="S1236">
        <v>10704219</v>
      </c>
      <c r="T1236">
        <v>8899187</v>
      </c>
      <c r="U1236">
        <v>0</v>
      </c>
      <c r="V1236">
        <v>273164526</v>
      </c>
      <c r="W1236">
        <v>584672</v>
      </c>
      <c r="X1236">
        <v>1699792</v>
      </c>
      <c r="Y1236">
        <v>270880062</v>
      </c>
      <c r="Z1236">
        <v>18491444</v>
      </c>
      <c r="AA1236">
        <v>168069036</v>
      </c>
      <c r="AB1236" s="3" t="str">
        <f t="shared" si="38"/>
        <v>0977</v>
      </c>
      <c r="AC1236" s="4" t="str">
        <f t="shared" si="39"/>
        <v>Non-TIF</v>
      </c>
    </row>
    <row r="1237" spans="1:29" x14ac:dyDescent="0.25">
      <c r="A1237">
        <v>2024</v>
      </c>
      <c r="B1237">
        <v>90</v>
      </c>
      <c r="C1237" t="s">
        <v>31</v>
      </c>
      <c r="D1237">
        <v>2024</v>
      </c>
      <c r="E1237">
        <v>90</v>
      </c>
      <c r="F1237">
        <v>5</v>
      </c>
      <c r="G1237" t="s">
        <v>1839</v>
      </c>
      <c r="H1237">
        <v>905049</v>
      </c>
      <c r="I1237" t="s">
        <v>26</v>
      </c>
      <c r="J1237" t="s">
        <v>26</v>
      </c>
      <c r="K1237" t="s">
        <v>946</v>
      </c>
      <c r="L1237" t="s">
        <v>917</v>
      </c>
      <c r="M1237">
        <v>59456680</v>
      </c>
      <c r="N1237">
        <v>3010710</v>
      </c>
      <c r="O1237">
        <v>85934336</v>
      </c>
      <c r="P1237">
        <v>14232310</v>
      </c>
      <c r="Q1237">
        <v>0</v>
      </c>
      <c r="R1237">
        <v>0</v>
      </c>
      <c r="S1237">
        <v>13463849</v>
      </c>
      <c r="T1237">
        <v>6622181</v>
      </c>
      <c r="U1237">
        <v>0</v>
      </c>
      <c r="V1237">
        <v>1328093577</v>
      </c>
      <c r="W1237">
        <v>3353360</v>
      </c>
      <c r="X1237">
        <v>10239882</v>
      </c>
      <c r="Y1237">
        <v>1314500335</v>
      </c>
      <c r="Z1237">
        <v>208114103</v>
      </c>
      <c r="AA1237">
        <v>1145373511</v>
      </c>
      <c r="AB1237" s="3" t="str">
        <f t="shared" si="38"/>
        <v>5049</v>
      </c>
      <c r="AC1237" s="4" t="str">
        <f t="shared" si="39"/>
        <v>Non-TIF</v>
      </c>
    </row>
    <row r="1238" spans="1:29" x14ac:dyDescent="0.25">
      <c r="A1238">
        <v>2024</v>
      </c>
      <c r="B1238">
        <v>91</v>
      </c>
      <c r="C1238" t="s">
        <v>44</v>
      </c>
      <c r="D1238">
        <v>2024</v>
      </c>
      <c r="E1238">
        <v>91</v>
      </c>
      <c r="F1238">
        <v>4</v>
      </c>
      <c r="G1238">
        <v>797</v>
      </c>
      <c r="H1238">
        <v>914797</v>
      </c>
      <c r="I1238" t="s">
        <v>26</v>
      </c>
      <c r="J1238" t="s">
        <v>26</v>
      </c>
      <c r="K1238" t="s">
        <v>918</v>
      </c>
      <c r="L1238" t="s">
        <v>838</v>
      </c>
      <c r="M1238">
        <v>623550</v>
      </c>
      <c r="N1238">
        <v>69855</v>
      </c>
      <c r="O1238">
        <v>47029040</v>
      </c>
      <c r="P1238">
        <v>369525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73157505</v>
      </c>
      <c r="W1238">
        <v>60000</v>
      </c>
      <c r="X1238">
        <v>104000</v>
      </c>
      <c r="Y1238">
        <v>72993505</v>
      </c>
      <c r="Z1238">
        <v>0</v>
      </c>
      <c r="AA1238">
        <v>25065535</v>
      </c>
      <c r="AB1238" s="3" t="str">
        <f t="shared" si="38"/>
        <v>4797</v>
      </c>
      <c r="AC1238" s="4" t="str">
        <f t="shared" si="39"/>
        <v>Non-TIF</v>
      </c>
    </row>
    <row r="1239" spans="1:29" x14ac:dyDescent="0.25">
      <c r="A1239">
        <v>2024</v>
      </c>
      <c r="B1239">
        <v>91</v>
      </c>
      <c r="C1239" t="s">
        <v>23</v>
      </c>
      <c r="D1239">
        <v>2024</v>
      </c>
      <c r="E1239">
        <v>91</v>
      </c>
      <c r="F1239">
        <v>4</v>
      </c>
      <c r="G1239">
        <v>797</v>
      </c>
      <c r="H1239" t="s">
        <v>949</v>
      </c>
      <c r="I1239" t="s">
        <v>25</v>
      </c>
      <c r="J1239" t="s">
        <v>26</v>
      </c>
      <c r="K1239" t="s">
        <v>950</v>
      </c>
      <c r="L1239" t="s">
        <v>838</v>
      </c>
      <c r="M1239">
        <v>214350</v>
      </c>
      <c r="N1239">
        <v>19245</v>
      </c>
      <c r="O1239">
        <v>64273660</v>
      </c>
      <c r="P1239">
        <v>353937475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448410995</v>
      </c>
      <c r="W1239">
        <v>8000</v>
      </c>
      <c r="X1239">
        <v>45500</v>
      </c>
      <c r="Y1239">
        <v>448357495</v>
      </c>
      <c r="Z1239">
        <v>0</v>
      </c>
      <c r="AA1239">
        <v>29966265</v>
      </c>
      <c r="AB1239" s="3" t="str">
        <f t="shared" si="38"/>
        <v>4797</v>
      </c>
      <c r="AC1239" s="4" t="str">
        <f t="shared" si="39"/>
        <v>TIF</v>
      </c>
    </row>
    <row r="1240" spans="1:29" x14ac:dyDescent="0.25">
      <c r="A1240">
        <v>2024</v>
      </c>
      <c r="B1240">
        <v>92</v>
      </c>
      <c r="C1240" t="s">
        <v>44</v>
      </c>
      <c r="D1240">
        <v>2024</v>
      </c>
      <c r="E1240">
        <v>92</v>
      </c>
      <c r="F1240">
        <v>2</v>
      </c>
      <c r="G1240">
        <v>977</v>
      </c>
      <c r="H1240">
        <v>922977</v>
      </c>
      <c r="I1240" t="s">
        <v>26</v>
      </c>
      <c r="J1240" t="s">
        <v>26</v>
      </c>
      <c r="K1240" t="s">
        <v>589</v>
      </c>
      <c r="L1240" t="s">
        <v>858</v>
      </c>
      <c r="M1240">
        <v>7000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254000</v>
      </c>
      <c r="W1240">
        <v>0</v>
      </c>
      <c r="X1240">
        <v>0</v>
      </c>
      <c r="Y1240">
        <v>254000</v>
      </c>
      <c r="Z1240">
        <v>0</v>
      </c>
      <c r="AA1240">
        <v>247000</v>
      </c>
      <c r="AB1240" s="3" t="str">
        <f t="shared" si="38"/>
        <v>2977</v>
      </c>
      <c r="AC1240" s="4" t="str">
        <f t="shared" si="39"/>
        <v>Non-TIF</v>
      </c>
    </row>
    <row r="1241" spans="1:29" x14ac:dyDescent="0.25">
      <c r="A1241">
        <v>2024</v>
      </c>
      <c r="B1241">
        <v>92</v>
      </c>
      <c r="C1241" t="s">
        <v>44</v>
      </c>
      <c r="D1241">
        <v>2024</v>
      </c>
      <c r="E1241">
        <v>92</v>
      </c>
      <c r="F1241">
        <v>4</v>
      </c>
      <c r="G1241">
        <v>271</v>
      </c>
      <c r="H1241">
        <v>924271</v>
      </c>
      <c r="I1241" t="s">
        <v>26</v>
      </c>
      <c r="J1241" t="s">
        <v>26</v>
      </c>
      <c r="K1241" t="s">
        <v>556</v>
      </c>
      <c r="L1241" t="s">
        <v>858</v>
      </c>
      <c r="M1241">
        <v>0</v>
      </c>
      <c r="N1241">
        <v>0</v>
      </c>
      <c r="O1241">
        <v>11104666</v>
      </c>
      <c r="P1241">
        <v>3311558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152292491</v>
      </c>
      <c r="W1241">
        <v>164000</v>
      </c>
      <c r="X1241">
        <v>1274000</v>
      </c>
      <c r="Y1241">
        <v>150854491</v>
      </c>
      <c r="Z1241">
        <v>0</v>
      </c>
      <c r="AA1241">
        <v>137876267</v>
      </c>
      <c r="AB1241" s="3" t="str">
        <f t="shared" si="38"/>
        <v>4271</v>
      </c>
      <c r="AC1241" s="4" t="str">
        <f t="shared" si="39"/>
        <v>Non-TIF</v>
      </c>
    </row>
    <row r="1242" spans="1:29" x14ac:dyDescent="0.25">
      <c r="A1242">
        <v>2024</v>
      </c>
      <c r="B1242">
        <v>92</v>
      </c>
      <c r="C1242" t="s">
        <v>44</v>
      </c>
      <c r="D1242">
        <v>2024</v>
      </c>
      <c r="E1242">
        <v>92</v>
      </c>
      <c r="F1242">
        <v>6</v>
      </c>
      <c r="G1242">
        <v>768</v>
      </c>
      <c r="H1242">
        <v>926768</v>
      </c>
      <c r="I1242" t="s">
        <v>26</v>
      </c>
      <c r="J1242" t="s">
        <v>26</v>
      </c>
      <c r="K1242" t="s">
        <v>627</v>
      </c>
      <c r="L1242" t="s">
        <v>858</v>
      </c>
      <c r="M1242">
        <v>0</v>
      </c>
      <c r="N1242">
        <v>0</v>
      </c>
      <c r="O1242">
        <v>198803</v>
      </c>
      <c r="P1242">
        <v>5641627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6221230</v>
      </c>
      <c r="W1242">
        <v>0</v>
      </c>
      <c r="X1242">
        <v>0</v>
      </c>
      <c r="Y1242">
        <v>6221230</v>
      </c>
      <c r="Z1242">
        <v>0</v>
      </c>
      <c r="AA1242">
        <v>380800</v>
      </c>
      <c r="AB1242" s="3" t="str">
        <f t="shared" si="38"/>
        <v>6768</v>
      </c>
      <c r="AC1242" s="4" t="str">
        <f t="shared" si="39"/>
        <v>Non-TIF</v>
      </c>
    </row>
    <row r="1243" spans="1:29" x14ac:dyDescent="0.25">
      <c r="A1243">
        <v>2024</v>
      </c>
      <c r="B1243">
        <v>92</v>
      </c>
      <c r="C1243" t="s">
        <v>23</v>
      </c>
      <c r="D1243">
        <v>2024</v>
      </c>
      <c r="E1243">
        <v>92</v>
      </c>
      <c r="F1243">
        <v>2</v>
      </c>
      <c r="G1243">
        <v>977</v>
      </c>
      <c r="H1243" t="s">
        <v>1757</v>
      </c>
      <c r="I1243" t="s">
        <v>25</v>
      </c>
      <c r="J1243" t="s">
        <v>26</v>
      </c>
      <c r="K1243" t="s">
        <v>1758</v>
      </c>
      <c r="L1243" t="s">
        <v>858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3374600</v>
      </c>
      <c r="W1243">
        <v>8000</v>
      </c>
      <c r="X1243">
        <v>0</v>
      </c>
      <c r="Y1243">
        <v>3366600</v>
      </c>
      <c r="Z1243">
        <v>0</v>
      </c>
      <c r="AA1243">
        <v>3374600</v>
      </c>
      <c r="AB1243" s="3" t="str">
        <f t="shared" si="38"/>
        <v>2977</v>
      </c>
      <c r="AC1243" s="4" t="str">
        <f t="shared" si="39"/>
        <v>TIF</v>
      </c>
    </row>
    <row r="1244" spans="1:29" x14ac:dyDescent="0.25">
      <c r="A1244">
        <v>2024</v>
      </c>
      <c r="B1244">
        <v>91</v>
      </c>
      <c r="C1244" t="s">
        <v>44</v>
      </c>
      <c r="D1244">
        <v>2024</v>
      </c>
      <c r="E1244">
        <v>91</v>
      </c>
      <c r="F1244">
        <v>3</v>
      </c>
      <c r="G1244">
        <v>114</v>
      </c>
      <c r="H1244">
        <v>913114</v>
      </c>
      <c r="I1244" t="s">
        <v>26</v>
      </c>
      <c r="J1244" t="s">
        <v>26</v>
      </c>
      <c r="K1244" t="s">
        <v>857</v>
      </c>
      <c r="L1244" t="s">
        <v>838</v>
      </c>
      <c r="M1244">
        <v>229177</v>
      </c>
      <c r="N1244">
        <v>3427</v>
      </c>
      <c r="O1244">
        <v>55357535</v>
      </c>
      <c r="P1244">
        <v>10525500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150308206</v>
      </c>
      <c r="W1244">
        <v>132000</v>
      </c>
      <c r="X1244">
        <v>598000</v>
      </c>
      <c r="Y1244">
        <v>149578206</v>
      </c>
      <c r="Z1244">
        <v>0</v>
      </c>
      <c r="AA1244">
        <v>84192567</v>
      </c>
      <c r="AB1244" s="3" t="str">
        <f t="shared" si="38"/>
        <v>3114</v>
      </c>
      <c r="AC1244" s="4" t="str">
        <f t="shared" si="39"/>
        <v>Non-TIF</v>
      </c>
    </row>
    <row r="1245" spans="1:29" x14ac:dyDescent="0.25">
      <c r="A1245">
        <v>2024</v>
      </c>
      <c r="B1245">
        <v>91</v>
      </c>
      <c r="C1245" t="s">
        <v>23</v>
      </c>
      <c r="D1245">
        <v>2024</v>
      </c>
      <c r="E1245">
        <v>91</v>
      </c>
      <c r="F1245">
        <v>0</v>
      </c>
      <c r="G1245">
        <v>981</v>
      </c>
      <c r="H1245" t="s">
        <v>972</v>
      </c>
      <c r="I1245" t="s">
        <v>25</v>
      </c>
      <c r="J1245" t="s">
        <v>26</v>
      </c>
      <c r="K1245" t="s">
        <v>973</v>
      </c>
      <c r="L1245" t="s">
        <v>838</v>
      </c>
      <c r="M1245">
        <v>0</v>
      </c>
      <c r="N1245">
        <v>0</v>
      </c>
      <c r="O1245">
        <v>1769494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1769494</v>
      </c>
      <c r="W1245">
        <v>0</v>
      </c>
      <c r="X1245">
        <v>0</v>
      </c>
      <c r="Y1245">
        <v>1769494</v>
      </c>
      <c r="Z1245">
        <v>0</v>
      </c>
      <c r="AA1245">
        <v>0</v>
      </c>
      <c r="AB1245" s="3" t="str">
        <f t="shared" si="38"/>
        <v>0981</v>
      </c>
      <c r="AC1245" s="4" t="str">
        <f t="shared" si="39"/>
        <v>TIF</v>
      </c>
    </row>
    <row r="1246" spans="1:29" x14ac:dyDescent="0.25">
      <c r="A1246">
        <v>2024</v>
      </c>
      <c r="B1246">
        <v>91</v>
      </c>
      <c r="C1246" t="s">
        <v>23</v>
      </c>
      <c r="D1246">
        <v>2024</v>
      </c>
      <c r="E1246">
        <v>91</v>
      </c>
      <c r="F1246">
        <v>6</v>
      </c>
      <c r="G1246" t="s">
        <v>1827</v>
      </c>
      <c r="H1246" t="s">
        <v>990</v>
      </c>
      <c r="I1246" t="s">
        <v>25</v>
      </c>
      <c r="J1246" t="s">
        <v>26</v>
      </c>
      <c r="K1246" t="s">
        <v>991</v>
      </c>
      <c r="L1246" t="s">
        <v>838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s="3" t="str">
        <f t="shared" si="38"/>
        <v>6094</v>
      </c>
      <c r="AC1246" s="4" t="str">
        <f t="shared" si="39"/>
        <v>TIF</v>
      </c>
    </row>
    <row r="1247" spans="1:29" x14ac:dyDescent="0.25">
      <c r="A1247">
        <v>2024</v>
      </c>
      <c r="B1247">
        <v>91</v>
      </c>
      <c r="C1247" t="s">
        <v>31</v>
      </c>
      <c r="D1247">
        <v>2024</v>
      </c>
      <c r="E1247">
        <v>91</v>
      </c>
      <c r="F1247">
        <v>0</v>
      </c>
      <c r="G1247">
        <v>981</v>
      </c>
      <c r="H1247">
        <v>910981</v>
      </c>
      <c r="I1247" t="s">
        <v>26</v>
      </c>
      <c r="J1247" t="s">
        <v>26</v>
      </c>
      <c r="K1247" t="s">
        <v>837</v>
      </c>
      <c r="L1247" t="s">
        <v>838</v>
      </c>
      <c r="M1247">
        <v>31375800</v>
      </c>
      <c r="N1247">
        <v>1711900</v>
      </c>
      <c r="O1247">
        <v>31113720</v>
      </c>
      <c r="P1247">
        <v>912100</v>
      </c>
      <c r="Q1247">
        <v>0</v>
      </c>
      <c r="R1247">
        <v>0</v>
      </c>
      <c r="S1247">
        <v>12767755</v>
      </c>
      <c r="T1247">
        <v>630184</v>
      </c>
      <c r="U1247">
        <v>0</v>
      </c>
      <c r="V1247">
        <v>644993039</v>
      </c>
      <c r="W1247">
        <v>800000</v>
      </c>
      <c r="X1247">
        <v>2401583</v>
      </c>
      <c r="Y1247">
        <v>641791456</v>
      </c>
      <c r="Z1247">
        <v>9708502</v>
      </c>
      <c r="AA1247">
        <v>566481580</v>
      </c>
      <c r="AB1247" s="3" t="str">
        <f t="shared" si="38"/>
        <v>0981</v>
      </c>
      <c r="AC1247" s="4" t="str">
        <f t="shared" si="39"/>
        <v>Non-TIF</v>
      </c>
    </row>
    <row r="1248" spans="1:29" x14ac:dyDescent="0.25">
      <c r="A1248">
        <v>2024</v>
      </c>
      <c r="B1248">
        <v>91</v>
      </c>
      <c r="C1248" t="s">
        <v>31</v>
      </c>
      <c r="D1248">
        <v>2024</v>
      </c>
      <c r="E1248">
        <v>91</v>
      </c>
      <c r="F1248">
        <v>6</v>
      </c>
      <c r="G1248" t="s">
        <v>1827</v>
      </c>
      <c r="H1248">
        <v>916094</v>
      </c>
      <c r="I1248" t="s">
        <v>26</v>
      </c>
      <c r="J1248" t="s">
        <v>26</v>
      </c>
      <c r="K1248" t="s">
        <v>845</v>
      </c>
      <c r="L1248" t="s">
        <v>838</v>
      </c>
      <c r="M1248">
        <v>74240600</v>
      </c>
      <c r="N1248">
        <v>3408500</v>
      </c>
      <c r="O1248">
        <v>5706900</v>
      </c>
      <c r="P1248">
        <v>1448000</v>
      </c>
      <c r="Q1248">
        <v>0</v>
      </c>
      <c r="R1248">
        <v>0</v>
      </c>
      <c r="S1248">
        <v>0</v>
      </c>
      <c r="T1248">
        <v>4484237</v>
      </c>
      <c r="U1248">
        <v>0</v>
      </c>
      <c r="V1248">
        <v>362603237</v>
      </c>
      <c r="W1248">
        <v>540000</v>
      </c>
      <c r="X1248">
        <v>1384500</v>
      </c>
      <c r="Y1248">
        <v>360678737</v>
      </c>
      <c r="Z1248">
        <v>16222185</v>
      </c>
      <c r="AA1248">
        <v>273315000</v>
      </c>
      <c r="AB1248" s="3" t="str">
        <f t="shared" si="38"/>
        <v>6094</v>
      </c>
      <c r="AC1248" s="4" t="str">
        <f t="shared" si="39"/>
        <v>Non-TIF</v>
      </c>
    </row>
    <row r="1249" spans="1:29" x14ac:dyDescent="0.25">
      <c r="A1249">
        <v>2024</v>
      </c>
      <c r="B1249">
        <v>92</v>
      </c>
      <c r="C1249" t="s">
        <v>31</v>
      </c>
      <c r="D1249">
        <v>2024</v>
      </c>
      <c r="E1249">
        <v>92</v>
      </c>
      <c r="F1249">
        <v>7</v>
      </c>
      <c r="G1249" t="s">
        <v>1816</v>
      </c>
      <c r="H1249">
        <v>447047</v>
      </c>
      <c r="I1249" t="s">
        <v>26</v>
      </c>
      <c r="J1249" t="s">
        <v>26</v>
      </c>
      <c r="K1249" t="s">
        <v>304</v>
      </c>
      <c r="L1249" t="s">
        <v>858</v>
      </c>
      <c r="M1249">
        <v>2795800</v>
      </c>
      <c r="N1249">
        <v>489600</v>
      </c>
      <c r="O1249">
        <v>239800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5102300</v>
      </c>
      <c r="W1249">
        <v>0</v>
      </c>
      <c r="X1249">
        <v>6500</v>
      </c>
      <c r="Y1249">
        <v>5095800</v>
      </c>
      <c r="Z1249">
        <v>592003</v>
      </c>
      <c r="AA1249">
        <v>1577100</v>
      </c>
      <c r="AB1249" s="3" t="str">
        <f t="shared" si="38"/>
        <v>7047</v>
      </c>
      <c r="AC1249" s="4" t="str">
        <f t="shared" si="39"/>
        <v>Non-TIF</v>
      </c>
    </row>
    <row r="1250" spans="1:29" x14ac:dyDescent="0.25">
      <c r="A1250">
        <v>2024</v>
      </c>
      <c r="B1250">
        <v>92</v>
      </c>
      <c r="C1250" t="s">
        <v>31</v>
      </c>
      <c r="D1250">
        <v>2024</v>
      </c>
      <c r="E1250">
        <v>92</v>
      </c>
      <c r="F1250">
        <v>2</v>
      </c>
      <c r="G1250">
        <v>977</v>
      </c>
      <c r="H1250">
        <v>922977</v>
      </c>
      <c r="I1250" t="s">
        <v>26</v>
      </c>
      <c r="J1250" t="s">
        <v>26</v>
      </c>
      <c r="K1250" t="s">
        <v>589</v>
      </c>
      <c r="L1250" t="s">
        <v>858</v>
      </c>
      <c r="M1250">
        <v>99629300</v>
      </c>
      <c r="N1250">
        <v>10913900</v>
      </c>
      <c r="O1250">
        <v>96194394</v>
      </c>
      <c r="P1250">
        <v>3453800</v>
      </c>
      <c r="Q1250">
        <v>0</v>
      </c>
      <c r="R1250">
        <v>0</v>
      </c>
      <c r="S1250">
        <v>2027415</v>
      </c>
      <c r="T1250">
        <v>8285451</v>
      </c>
      <c r="U1250">
        <v>0</v>
      </c>
      <c r="V1250">
        <v>605618680</v>
      </c>
      <c r="W1250">
        <v>620000</v>
      </c>
      <c r="X1250">
        <v>1839500</v>
      </c>
      <c r="Y1250">
        <v>603159180</v>
      </c>
      <c r="Z1250">
        <v>52800328</v>
      </c>
      <c r="AA1250">
        <v>385114420</v>
      </c>
      <c r="AB1250" s="3" t="str">
        <f t="shared" si="38"/>
        <v>2977</v>
      </c>
      <c r="AC1250" s="4" t="str">
        <f t="shared" si="39"/>
        <v>Non-TIF</v>
      </c>
    </row>
    <row r="1251" spans="1:29" x14ac:dyDescent="0.25">
      <c r="A1251">
        <v>2024</v>
      </c>
      <c r="B1251">
        <v>92</v>
      </c>
      <c r="C1251" t="s">
        <v>31</v>
      </c>
      <c r="D1251">
        <v>2024</v>
      </c>
      <c r="E1251">
        <v>92</v>
      </c>
      <c r="F1251">
        <v>4</v>
      </c>
      <c r="G1251">
        <v>271</v>
      </c>
      <c r="H1251">
        <v>924271</v>
      </c>
      <c r="I1251" t="s">
        <v>26</v>
      </c>
      <c r="J1251" t="s">
        <v>26</v>
      </c>
      <c r="K1251" t="s">
        <v>556</v>
      </c>
      <c r="L1251" t="s">
        <v>858</v>
      </c>
      <c r="M1251">
        <v>128756700</v>
      </c>
      <c r="N1251">
        <v>35760200</v>
      </c>
      <c r="O1251">
        <v>55994784</v>
      </c>
      <c r="P1251">
        <v>6674400</v>
      </c>
      <c r="Q1251">
        <v>0</v>
      </c>
      <c r="R1251">
        <v>0</v>
      </c>
      <c r="S1251">
        <v>676864</v>
      </c>
      <c r="T1251">
        <v>7934322</v>
      </c>
      <c r="U1251">
        <v>0</v>
      </c>
      <c r="V1251">
        <v>685997278</v>
      </c>
      <c r="W1251">
        <v>525852</v>
      </c>
      <c r="X1251">
        <v>2235097</v>
      </c>
      <c r="Y1251">
        <v>683236329</v>
      </c>
      <c r="Z1251">
        <v>53786183</v>
      </c>
      <c r="AA1251">
        <v>450200008</v>
      </c>
      <c r="AB1251" s="3" t="str">
        <f t="shared" si="38"/>
        <v>4271</v>
      </c>
      <c r="AC1251" s="4" t="str">
        <f t="shared" si="39"/>
        <v>Non-TIF</v>
      </c>
    </row>
    <row r="1252" spans="1:29" x14ac:dyDescent="0.25">
      <c r="A1252">
        <v>2024</v>
      </c>
      <c r="B1252">
        <v>94</v>
      </c>
      <c r="C1252" t="s">
        <v>44</v>
      </c>
      <c r="D1252">
        <v>2024</v>
      </c>
      <c r="E1252">
        <v>94</v>
      </c>
      <c r="F1252">
        <v>4</v>
      </c>
      <c r="G1252" t="s">
        <v>1807</v>
      </c>
      <c r="H1252">
        <v>134023</v>
      </c>
      <c r="I1252" t="s">
        <v>26</v>
      </c>
      <c r="J1252" t="s">
        <v>26</v>
      </c>
      <c r="K1252" t="s">
        <v>283</v>
      </c>
      <c r="L1252" t="s">
        <v>860</v>
      </c>
      <c r="M1252">
        <v>0</v>
      </c>
      <c r="N1252">
        <v>0</v>
      </c>
      <c r="O1252">
        <v>360640</v>
      </c>
      <c r="P1252">
        <v>15551610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15912250</v>
      </c>
      <c r="W1252">
        <v>0</v>
      </c>
      <c r="X1252">
        <v>0</v>
      </c>
      <c r="Y1252">
        <v>15912250</v>
      </c>
      <c r="Z1252">
        <v>0</v>
      </c>
      <c r="AA1252">
        <v>0</v>
      </c>
      <c r="AB1252" s="3" t="str">
        <f t="shared" si="38"/>
        <v>4023</v>
      </c>
      <c r="AC1252" s="4" t="str">
        <f t="shared" si="39"/>
        <v>Non-TIF</v>
      </c>
    </row>
    <row r="1253" spans="1:29" x14ac:dyDescent="0.25">
      <c r="A1253">
        <v>2024</v>
      </c>
      <c r="B1253">
        <v>94</v>
      </c>
      <c r="C1253" t="s">
        <v>44</v>
      </c>
      <c r="D1253">
        <v>2024</v>
      </c>
      <c r="E1253">
        <v>94</v>
      </c>
      <c r="F1253">
        <v>5</v>
      </c>
      <c r="G1253">
        <v>323</v>
      </c>
      <c r="H1253">
        <v>945323</v>
      </c>
      <c r="I1253" t="s">
        <v>26</v>
      </c>
      <c r="J1253" t="s">
        <v>26</v>
      </c>
      <c r="K1253" t="s">
        <v>1737</v>
      </c>
      <c r="L1253" t="s">
        <v>860</v>
      </c>
      <c r="M1253">
        <v>0</v>
      </c>
      <c r="N1253">
        <v>0</v>
      </c>
      <c r="O1253">
        <v>6136834</v>
      </c>
      <c r="P1253">
        <v>29114646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35347570</v>
      </c>
      <c r="W1253">
        <v>0</v>
      </c>
      <c r="X1253">
        <v>0</v>
      </c>
      <c r="Y1253">
        <v>35347570</v>
      </c>
      <c r="Z1253">
        <v>0</v>
      </c>
      <c r="AA1253">
        <v>96090</v>
      </c>
      <c r="AB1253" s="3" t="str">
        <f t="shared" si="38"/>
        <v>5323</v>
      </c>
      <c r="AC1253" s="4" t="str">
        <f t="shared" si="39"/>
        <v>Non-TIF</v>
      </c>
    </row>
    <row r="1254" spans="1:29" x14ac:dyDescent="0.25">
      <c r="A1254">
        <v>2024</v>
      </c>
      <c r="B1254">
        <v>94</v>
      </c>
      <c r="C1254" t="s">
        <v>44</v>
      </c>
      <c r="D1254">
        <v>2024</v>
      </c>
      <c r="E1254">
        <v>94</v>
      </c>
      <c r="F1254">
        <v>6</v>
      </c>
      <c r="G1254" t="s">
        <v>1804</v>
      </c>
      <c r="H1254">
        <v>946096</v>
      </c>
      <c r="I1254" t="s">
        <v>26</v>
      </c>
      <c r="J1254" t="s">
        <v>26</v>
      </c>
      <c r="K1254" t="s">
        <v>1736</v>
      </c>
      <c r="L1254" t="s">
        <v>860</v>
      </c>
      <c r="M1254">
        <v>0</v>
      </c>
      <c r="N1254">
        <v>0</v>
      </c>
      <c r="O1254">
        <v>3504006</v>
      </c>
      <c r="P1254">
        <v>28666440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38061131</v>
      </c>
      <c r="W1254">
        <v>32000</v>
      </c>
      <c r="X1254">
        <v>58500</v>
      </c>
      <c r="Y1254">
        <v>37970631</v>
      </c>
      <c r="Z1254">
        <v>0</v>
      </c>
      <c r="AA1254">
        <v>5890685</v>
      </c>
      <c r="AB1254" s="3" t="str">
        <f t="shared" si="38"/>
        <v>6096</v>
      </c>
      <c r="AC1254" s="4" t="str">
        <f t="shared" si="39"/>
        <v>Non-TIF</v>
      </c>
    </row>
    <row r="1255" spans="1:29" x14ac:dyDescent="0.25">
      <c r="A1255">
        <v>2024</v>
      </c>
      <c r="B1255">
        <v>96</v>
      </c>
      <c r="C1255" t="s">
        <v>31</v>
      </c>
      <c r="D1255">
        <v>2024</v>
      </c>
      <c r="E1255">
        <v>96</v>
      </c>
      <c r="F1255">
        <v>0</v>
      </c>
      <c r="G1255">
        <v>135</v>
      </c>
      <c r="H1255" t="s">
        <v>1775</v>
      </c>
      <c r="I1255" t="s">
        <v>26</v>
      </c>
      <c r="J1255" t="s">
        <v>26</v>
      </c>
      <c r="K1255" t="s">
        <v>83</v>
      </c>
      <c r="L1255" t="s">
        <v>867</v>
      </c>
      <c r="M1255">
        <v>9278790</v>
      </c>
      <c r="N1255">
        <v>258060</v>
      </c>
      <c r="O1255">
        <v>905575</v>
      </c>
      <c r="P1255">
        <v>0</v>
      </c>
      <c r="Q1255">
        <v>0</v>
      </c>
      <c r="R1255">
        <v>0</v>
      </c>
      <c r="S1255">
        <v>0</v>
      </c>
      <c r="T1255">
        <v>241252</v>
      </c>
      <c r="U1255">
        <v>0</v>
      </c>
      <c r="V1255">
        <v>21769302</v>
      </c>
      <c r="W1255">
        <v>32000</v>
      </c>
      <c r="X1255">
        <v>65000</v>
      </c>
      <c r="Y1255">
        <v>21672302</v>
      </c>
      <c r="Z1255">
        <v>790831</v>
      </c>
      <c r="AA1255">
        <v>11085625</v>
      </c>
      <c r="AB1255" s="3" t="str">
        <f t="shared" si="38"/>
        <v>0135</v>
      </c>
      <c r="AC1255" s="4" t="str">
        <f t="shared" si="39"/>
        <v>Non-TIF</v>
      </c>
    </row>
    <row r="1256" spans="1:29" x14ac:dyDescent="0.25">
      <c r="A1256">
        <v>2024</v>
      </c>
      <c r="B1256">
        <v>96</v>
      </c>
      <c r="C1256" t="s">
        <v>31</v>
      </c>
      <c r="D1256">
        <v>2024</v>
      </c>
      <c r="E1256">
        <v>96</v>
      </c>
      <c r="F1256">
        <v>6</v>
      </c>
      <c r="G1256">
        <v>509</v>
      </c>
      <c r="H1256">
        <v>336509</v>
      </c>
      <c r="I1256" t="s">
        <v>26</v>
      </c>
      <c r="J1256" t="s">
        <v>26</v>
      </c>
      <c r="K1256" t="s">
        <v>219</v>
      </c>
      <c r="L1256" t="s">
        <v>867</v>
      </c>
      <c r="M1256">
        <v>50088250</v>
      </c>
      <c r="N1256">
        <v>3475750</v>
      </c>
      <c r="O1256">
        <v>6493750</v>
      </c>
      <c r="P1256">
        <v>4011830</v>
      </c>
      <c r="Q1256">
        <v>0</v>
      </c>
      <c r="R1256">
        <v>0</v>
      </c>
      <c r="S1256">
        <v>3314411</v>
      </c>
      <c r="T1256">
        <v>24790</v>
      </c>
      <c r="U1256">
        <v>0</v>
      </c>
      <c r="V1256">
        <v>136568991</v>
      </c>
      <c r="W1256">
        <v>180000</v>
      </c>
      <c r="X1256">
        <v>526500</v>
      </c>
      <c r="Y1256">
        <v>135862491</v>
      </c>
      <c r="Z1256">
        <v>4602271</v>
      </c>
      <c r="AA1256">
        <v>69160210</v>
      </c>
      <c r="AB1256" s="3" t="str">
        <f t="shared" si="38"/>
        <v>6509</v>
      </c>
      <c r="AC1256" s="4" t="str">
        <f t="shared" si="39"/>
        <v>Non-TIF</v>
      </c>
    </row>
    <row r="1257" spans="1:29" x14ac:dyDescent="0.25">
      <c r="A1257">
        <v>2024</v>
      </c>
      <c r="B1257">
        <v>97</v>
      </c>
      <c r="C1257" t="s">
        <v>44</v>
      </c>
      <c r="D1257">
        <v>2024</v>
      </c>
      <c r="E1257">
        <v>97</v>
      </c>
      <c r="F1257">
        <v>4</v>
      </c>
      <c r="G1257" t="s">
        <v>1811</v>
      </c>
      <c r="H1257">
        <v>674033</v>
      </c>
      <c r="I1257" t="s">
        <v>26</v>
      </c>
      <c r="J1257" t="s">
        <v>26</v>
      </c>
      <c r="K1257" t="s">
        <v>1719</v>
      </c>
      <c r="L1257" t="s">
        <v>902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s="3" t="str">
        <f t="shared" si="38"/>
        <v>4033</v>
      </c>
      <c r="AC1257" s="4" t="str">
        <f t="shared" si="39"/>
        <v>Non-TIF</v>
      </c>
    </row>
    <row r="1258" spans="1:29" x14ac:dyDescent="0.25">
      <c r="A1258">
        <v>2024</v>
      </c>
      <c r="B1258">
        <v>97</v>
      </c>
      <c r="C1258" t="s">
        <v>44</v>
      </c>
      <c r="D1258">
        <v>2024</v>
      </c>
      <c r="E1258">
        <v>97</v>
      </c>
      <c r="F1258">
        <v>6</v>
      </c>
      <c r="G1258">
        <v>992</v>
      </c>
      <c r="H1258">
        <v>976992</v>
      </c>
      <c r="I1258" t="s">
        <v>26</v>
      </c>
      <c r="J1258" t="s">
        <v>26</v>
      </c>
      <c r="K1258" t="s">
        <v>792</v>
      </c>
      <c r="L1258" t="s">
        <v>902</v>
      </c>
      <c r="M1258">
        <v>828057</v>
      </c>
      <c r="N1258">
        <v>19565</v>
      </c>
      <c r="O1258">
        <v>7983952</v>
      </c>
      <c r="P1258">
        <v>34114556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43379806</v>
      </c>
      <c r="W1258">
        <v>8000</v>
      </c>
      <c r="X1258">
        <v>0</v>
      </c>
      <c r="Y1258">
        <v>43371806</v>
      </c>
      <c r="Z1258">
        <v>0</v>
      </c>
      <c r="AA1258">
        <v>433676</v>
      </c>
      <c r="AB1258" s="3" t="str">
        <f t="shared" si="38"/>
        <v>6992</v>
      </c>
      <c r="AC1258" s="4" t="str">
        <f t="shared" si="39"/>
        <v>Non-TIF</v>
      </c>
    </row>
    <row r="1259" spans="1:29" x14ac:dyDescent="0.25">
      <c r="A1259">
        <v>2024</v>
      </c>
      <c r="B1259">
        <v>97</v>
      </c>
      <c r="C1259" t="s">
        <v>44</v>
      </c>
      <c r="D1259">
        <v>2024</v>
      </c>
      <c r="E1259">
        <v>97</v>
      </c>
      <c r="F1259">
        <v>7</v>
      </c>
      <c r="G1259" t="s">
        <v>1838</v>
      </c>
      <c r="H1259">
        <v>977098</v>
      </c>
      <c r="I1259" t="s">
        <v>26</v>
      </c>
      <c r="J1259" t="s">
        <v>26</v>
      </c>
      <c r="K1259" t="s">
        <v>976</v>
      </c>
      <c r="L1259" t="s">
        <v>902</v>
      </c>
      <c r="M1259">
        <v>0</v>
      </c>
      <c r="N1259">
        <v>0</v>
      </c>
      <c r="O1259">
        <v>93510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247480</v>
      </c>
      <c r="W1259">
        <v>0</v>
      </c>
      <c r="X1259">
        <v>0</v>
      </c>
      <c r="Y1259">
        <v>247480</v>
      </c>
      <c r="Z1259">
        <v>0</v>
      </c>
      <c r="AA1259">
        <v>153970</v>
      </c>
      <c r="AB1259" s="3" t="str">
        <f t="shared" si="38"/>
        <v>7098</v>
      </c>
      <c r="AC1259" s="4" t="str">
        <f t="shared" si="39"/>
        <v>Non-TIF</v>
      </c>
    </row>
    <row r="1260" spans="1:29" x14ac:dyDescent="0.25">
      <c r="A1260">
        <v>2024</v>
      </c>
      <c r="B1260">
        <v>97</v>
      </c>
      <c r="C1260" t="s">
        <v>23</v>
      </c>
      <c r="D1260">
        <v>2024</v>
      </c>
      <c r="E1260">
        <v>97</v>
      </c>
      <c r="F1260">
        <v>5</v>
      </c>
      <c r="G1260">
        <v>877</v>
      </c>
      <c r="H1260" t="s">
        <v>998</v>
      </c>
      <c r="I1260" t="s">
        <v>25</v>
      </c>
      <c r="J1260" t="s">
        <v>26</v>
      </c>
      <c r="K1260" t="s">
        <v>999</v>
      </c>
      <c r="L1260" t="s">
        <v>902</v>
      </c>
      <c r="M1260">
        <v>199307</v>
      </c>
      <c r="N1260">
        <v>81235</v>
      </c>
      <c r="O1260">
        <v>108006608</v>
      </c>
      <c r="P1260">
        <v>110631321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232306243</v>
      </c>
      <c r="W1260">
        <v>0</v>
      </c>
      <c r="X1260">
        <v>0</v>
      </c>
      <c r="Y1260">
        <v>232306243</v>
      </c>
      <c r="Z1260">
        <v>0</v>
      </c>
      <c r="AA1260">
        <v>13387772</v>
      </c>
      <c r="AB1260" s="3" t="str">
        <f t="shared" si="38"/>
        <v>5877</v>
      </c>
      <c r="AC1260" s="4" t="str">
        <f t="shared" si="39"/>
        <v>TIF</v>
      </c>
    </row>
    <row r="1261" spans="1:29" x14ac:dyDescent="0.25">
      <c r="A1261">
        <v>2024</v>
      </c>
      <c r="B1261">
        <v>97</v>
      </c>
      <c r="C1261" t="s">
        <v>31</v>
      </c>
      <c r="D1261">
        <v>2024</v>
      </c>
      <c r="E1261">
        <v>97</v>
      </c>
      <c r="F1261">
        <v>4</v>
      </c>
      <c r="G1261">
        <v>860</v>
      </c>
      <c r="H1261">
        <v>814860</v>
      </c>
      <c r="I1261" t="s">
        <v>26</v>
      </c>
      <c r="J1261" t="s">
        <v>26</v>
      </c>
      <c r="K1261" t="s">
        <v>251</v>
      </c>
      <c r="L1261" t="s">
        <v>902</v>
      </c>
      <c r="M1261">
        <v>17949270</v>
      </c>
      <c r="N1261">
        <v>998900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21811450</v>
      </c>
      <c r="W1261">
        <v>20000</v>
      </c>
      <c r="X1261">
        <v>39000</v>
      </c>
      <c r="Y1261">
        <v>21752450</v>
      </c>
      <c r="Z1261">
        <v>1992703</v>
      </c>
      <c r="AA1261">
        <v>2863280</v>
      </c>
      <c r="AB1261" s="3" t="str">
        <f t="shared" si="38"/>
        <v>4860</v>
      </c>
      <c r="AC1261" s="4" t="str">
        <f t="shared" si="39"/>
        <v>Non-TIF</v>
      </c>
    </row>
    <row r="1262" spans="1:29" x14ac:dyDescent="0.25">
      <c r="A1262">
        <v>2024</v>
      </c>
      <c r="B1262">
        <v>64</v>
      </c>
      <c r="C1262" t="s">
        <v>31</v>
      </c>
      <c r="D1262">
        <v>2024</v>
      </c>
      <c r="E1262">
        <v>64</v>
      </c>
      <c r="F1262">
        <v>0</v>
      </c>
      <c r="G1262">
        <v>540</v>
      </c>
      <c r="H1262">
        <v>380540</v>
      </c>
      <c r="I1262" t="s">
        <v>26</v>
      </c>
      <c r="J1262" t="s">
        <v>26</v>
      </c>
      <c r="K1262" t="s">
        <v>404</v>
      </c>
      <c r="L1262" t="s">
        <v>663</v>
      </c>
      <c r="M1262">
        <v>98848550</v>
      </c>
      <c r="N1262">
        <v>4037090</v>
      </c>
      <c r="O1262">
        <v>6740836</v>
      </c>
      <c r="P1262">
        <v>18944760</v>
      </c>
      <c r="Q1262">
        <v>0</v>
      </c>
      <c r="R1262">
        <v>0</v>
      </c>
      <c r="S1262">
        <v>0</v>
      </c>
      <c r="T1262">
        <v>743382</v>
      </c>
      <c r="U1262">
        <v>0</v>
      </c>
      <c r="V1262">
        <v>175637432</v>
      </c>
      <c r="W1262">
        <v>0</v>
      </c>
      <c r="X1262">
        <v>835944</v>
      </c>
      <c r="Y1262">
        <v>174801488</v>
      </c>
      <c r="Z1262">
        <v>20330991</v>
      </c>
      <c r="AA1262">
        <v>46322814</v>
      </c>
      <c r="AB1262" s="3" t="str">
        <f t="shared" si="38"/>
        <v>0540</v>
      </c>
      <c r="AC1262" s="4" t="str">
        <f t="shared" si="39"/>
        <v>Non-TIF</v>
      </c>
    </row>
    <row r="1263" spans="1:29" x14ac:dyDescent="0.25">
      <c r="A1263">
        <v>2024</v>
      </c>
      <c r="B1263">
        <v>64</v>
      </c>
      <c r="C1263" t="s">
        <v>31</v>
      </c>
      <c r="D1263">
        <v>2024</v>
      </c>
      <c r="E1263">
        <v>64</v>
      </c>
      <c r="F1263">
        <v>3</v>
      </c>
      <c r="G1263">
        <v>582</v>
      </c>
      <c r="H1263">
        <v>643582</v>
      </c>
      <c r="I1263" t="s">
        <v>26</v>
      </c>
      <c r="J1263" t="s">
        <v>26</v>
      </c>
      <c r="K1263" t="s">
        <v>530</v>
      </c>
      <c r="L1263" t="s">
        <v>663</v>
      </c>
      <c r="M1263">
        <v>123374320</v>
      </c>
      <c r="N1263">
        <v>4747480</v>
      </c>
      <c r="O1263">
        <v>26616045</v>
      </c>
      <c r="P1263">
        <v>40875300</v>
      </c>
      <c r="Q1263">
        <v>0</v>
      </c>
      <c r="R1263">
        <v>0</v>
      </c>
      <c r="S1263">
        <v>25481007</v>
      </c>
      <c r="T1263">
        <v>281097</v>
      </c>
      <c r="U1263">
        <v>0</v>
      </c>
      <c r="V1263">
        <v>425132604</v>
      </c>
      <c r="W1263">
        <v>0</v>
      </c>
      <c r="X1263">
        <v>3768600</v>
      </c>
      <c r="Y1263">
        <v>421364004</v>
      </c>
      <c r="Z1263">
        <v>38918940</v>
      </c>
      <c r="AA1263">
        <v>203757355</v>
      </c>
      <c r="AB1263" s="3" t="str">
        <f t="shared" si="38"/>
        <v>3582</v>
      </c>
      <c r="AC1263" s="4" t="str">
        <f t="shared" si="39"/>
        <v>Non-TIF</v>
      </c>
    </row>
    <row r="1264" spans="1:29" x14ac:dyDescent="0.25">
      <c r="A1264">
        <v>2024</v>
      </c>
      <c r="B1264">
        <v>64</v>
      </c>
      <c r="C1264" t="s">
        <v>31</v>
      </c>
      <c r="D1264">
        <v>2024</v>
      </c>
      <c r="E1264">
        <v>64</v>
      </c>
      <c r="F1264">
        <v>4</v>
      </c>
      <c r="G1264">
        <v>104</v>
      </c>
      <c r="H1264">
        <v>644104</v>
      </c>
      <c r="I1264" t="s">
        <v>26</v>
      </c>
      <c r="J1264" t="s">
        <v>26</v>
      </c>
      <c r="K1264" t="s">
        <v>697</v>
      </c>
      <c r="L1264" t="s">
        <v>663</v>
      </c>
      <c r="M1264">
        <v>140509120</v>
      </c>
      <c r="N1264">
        <v>5885770</v>
      </c>
      <c r="O1264">
        <v>71547273</v>
      </c>
      <c r="P1264">
        <v>31741140</v>
      </c>
      <c r="Q1264">
        <v>0</v>
      </c>
      <c r="R1264">
        <v>0</v>
      </c>
      <c r="S1264">
        <v>12604241</v>
      </c>
      <c r="T1264">
        <v>473508</v>
      </c>
      <c r="U1264">
        <v>0</v>
      </c>
      <c r="V1264">
        <v>1629993089</v>
      </c>
      <c r="W1264">
        <v>0</v>
      </c>
      <c r="X1264">
        <v>22871976</v>
      </c>
      <c r="Y1264">
        <v>1607121113</v>
      </c>
      <c r="Z1264">
        <v>564681283</v>
      </c>
      <c r="AA1264">
        <v>1367232037</v>
      </c>
      <c r="AB1264" s="3" t="str">
        <f t="shared" si="38"/>
        <v>4104</v>
      </c>
      <c r="AC1264" s="4" t="str">
        <f t="shared" si="39"/>
        <v>Non-TIF</v>
      </c>
    </row>
    <row r="1265" spans="1:29" x14ac:dyDescent="0.25">
      <c r="A1265">
        <v>2024</v>
      </c>
      <c r="B1265">
        <v>65</v>
      </c>
      <c r="C1265" t="s">
        <v>23</v>
      </c>
      <c r="D1265">
        <v>2024</v>
      </c>
      <c r="E1265">
        <v>65</v>
      </c>
      <c r="F1265">
        <v>3</v>
      </c>
      <c r="G1265">
        <v>978</v>
      </c>
      <c r="H1265" t="s">
        <v>698</v>
      </c>
      <c r="I1265" t="s">
        <v>25</v>
      </c>
      <c r="J1265" t="s">
        <v>26</v>
      </c>
      <c r="K1265" t="s">
        <v>1712</v>
      </c>
      <c r="L1265" t="s">
        <v>699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9490510</v>
      </c>
      <c r="W1265">
        <v>4000</v>
      </c>
      <c r="X1265">
        <v>0</v>
      </c>
      <c r="Y1265">
        <v>9486510</v>
      </c>
      <c r="Z1265">
        <v>0</v>
      </c>
      <c r="AA1265">
        <v>9490510</v>
      </c>
      <c r="AB1265" s="3" t="str">
        <f t="shared" si="38"/>
        <v>3978</v>
      </c>
      <c r="AC1265" s="4" t="str">
        <f t="shared" si="39"/>
        <v>TIF</v>
      </c>
    </row>
    <row r="1266" spans="1:29" x14ac:dyDescent="0.25">
      <c r="A1266">
        <v>2024</v>
      </c>
      <c r="B1266">
        <v>65</v>
      </c>
      <c r="C1266" t="s">
        <v>31</v>
      </c>
      <c r="D1266">
        <v>2024</v>
      </c>
      <c r="E1266">
        <v>65</v>
      </c>
      <c r="F1266">
        <v>2</v>
      </c>
      <c r="G1266">
        <v>369</v>
      </c>
      <c r="H1266">
        <v>362369</v>
      </c>
      <c r="I1266" t="s">
        <v>26</v>
      </c>
      <c r="J1266" t="s">
        <v>26</v>
      </c>
      <c r="K1266" t="s">
        <v>395</v>
      </c>
      <c r="L1266" t="s">
        <v>699</v>
      </c>
      <c r="M1266">
        <v>34486449</v>
      </c>
      <c r="N1266">
        <v>1333181</v>
      </c>
      <c r="O1266">
        <v>1284050</v>
      </c>
      <c r="P1266">
        <v>246347</v>
      </c>
      <c r="Q1266">
        <v>0</v>
      </c>
      <c r="R1266">
        <v>0</v>
      </c>
      <c r="S1266">
        <v>2318478</v>
      </c>
      <c r="T1266">
        <v>2884559</v>
      </c>
      <c r="U1266">
        <v>0</v>
      </c>
      <c r="V1266">
        <v>92756399</v>
      </c>
      <c r="W1266">
        <v>84000</v>
      </c>
      <c r="X1266">
        <v>100750</v>
      </c>
      <c r="Y1266">
        <v>92571649</v>
      </c>
      <c r="Z1266">
        <v>4050962</v>
      </c>
      <c r="AA1266">
        <v>50203335</v>
      </c>
      <c r="AB1266" s="3" t="str">
        <f t="shared" si="38"/>
        <v>2369</v>
      </c>
      <c r="AC1266" s="4" t="str">
        <f t="shared" si="39"/>
        <v>Non-TIF</v>
      </c>
    </row>
    <row r="1267" spans="1:29" x14ac:dyDescent="0.25">
      <c r="A1267">
        <v>2024</v>
      </c>
      <c r="B1267">
        <v>65</v>
      </c>
      <c r="C1267" t="s">
        <v>31</v>
      </c>
      <c r="D1267">
        <v>2024</v>
      </c>
      <c r="E1267">
        <v>65</v>
      </c>
      <c r="F1267">
        <v>2</v>
      </c>
      <c r="G1267">
        <v>511</v>
      </c>
      <c r="H1267">
        <v>652511</v>
      </c>
      <c r="I1267" t="s">
        <v>26</v>
      </c>
      <c r="J1267" t="s">
        <v>26</v>
      </c>
      <c r="K1267" t="s">
        <v>700</v>
      </c>
      <c r="L1267" t="s">
        <v>699</v>
      </c>
      <c r="M1267">
        <v>125232579</v>
      </c>
      <c r="N1267">
        <v>7200122</v>
      </c>
      <c r="O1267">
        <v>66369433</v>
      </c>
      <c r="P1267">
        <v>10417226</v>
      </c>
      <c r="Q1267">
        <v>0</v>
      </c>
      <c r="R1267">
        <v>0</v>
      </c>
      <c r="S1267">
        <v>32585579</v>
      </c>
      <c r="T1267">
        <v>35376399</v>
      </c>
      <c r="U1267">
        <v>1216800</v>
      </c>
      <c r="V1267">
        <v>1483439428</v>
      </c>
      <c r="W1267">
        <v>2376000</v>
      </c>
      <c r="X1267">
        <v>2353000</v>
      </c>
      <c r="Y1267">
        <v>1478710428</v>
      </c>
      <c r="Z1267">
        <v>31045004</v>
      </c>
      <c r="AA1267">
        <v>1205041290</v>
      </c>
      <c r="AB1267" s="3" t="str">
        <f t="shared" si="38"/>
        <v>2511</v>
      </c>
      <c r="AC1267" s="4" t="str">
        <f t="shared" si="39"/>
        <v>Non-TIF</v>
      </c>
    </row>
    <row r="1268" spans="1:29" x14ac:dyDescent="0.25">
      <c r="A1268">
        <v>2024</v>
      </c>
      <c r="B1268">
        <v>65</v>
      </c>
      <c r="C1268" t="s">
        <v>31</v>
      </c>
      <c r="D1268">
        <v>2024</v>
      </c>
      <c r="E1268">
        <v>65</v>
      </c>
      <c r="F1268">
        <v>3</v>
      </c>
      <c r="G1268">
        <v>978</v>
      </c>
      <c r="H1268">
        <v>653978</v>
      </c>
      <c r="I1268" t="s">
        <v>26</v>
      </c>
      <c r="J1268" t="s">
        <v>26</v>
      </c>
      <c r="K1268" t="s">
        <v>1705</v>
      </c>
      <c r="L1268" t="s">
        <v>699</v>
      </c>
      <c r="M1268">
        <v>264106064</v>
      </c>
      <c r="N1268">
        <v>7270467</v>
      </c>
      <c r="O1268">
        <v>24763222</v>
      </c>
      <c r="P1268">
        <v>3103188</v>
      </c>
      <c r="Q1268">
        <v>0</v>
      </c>
      <c r="R1268">
        <v>0</v>
      </c>
      <c r="S1268">
        <v>12872744</v>
      </c>
      <c r="T1268">
        <v>26876526</v>
      </c>
      <c r="U1268">
        <v>0</v>
      </c>
      <c r="V1268">
        <v>636496955</v>
      </c>
      <c r="W1268">
        <v>696000</v>
      </c>
      <c r="X1268">
        <v>789750</v>
      </c>
      <c r="Y1268">
        <v>635011205</v>
      </c>
      <c r="Z1268">
        <v>36443281</v>
      </c>
      <c r="AA1268">
        <v>297504744</v>
      </c>
      <c r="AB1268" s="3" t="str">
        <f t="shared" si="38"/>
        <v>3978</v>
      </c>
      <c r="AC1268" s="4" t="str">
        <f t="shared" si="39"/>
        <v>Non-TIF</v>
      </c>
    </row>
    <row r="1269" spans="1:29" x14ac:dyDescent="0.25">
      <c r="A1269">
        <v>2024</v>
      </c>
      <c r="B1269">
        <v>66</v>
      </c>
      <c r="C1269" t="s">
        <v>44</v>
      </c>
      <c r="D1269">
        <v>2024</v>
      </c>
      <c r="E1269">
        <v>66</v>
      </c>
      <c r="F1269">
        <v>5</v>
      </c>
      <c r="G1269">
        <v>508</v>
      </c>
      <c r="H1269">
        <v>455508</v>
      </c>
      <c r="I1269" t="s">
        <v>26</v>
      </c>
      <c r="J1269" t="s">
        <v>26</v>
      </c>
      <c r="K1269" t="s">
        <v>491</v>
      </c>
      <c r="L1269" t="s">
        <v>703</v>
      </c>
      <c r="M1269">
        <v>210515</v>
      </c>
      <c r="N1269">
        <v>253355</v>
      </c>
      <c r="O1269">
        <v>245456</v>
      </c>
      <c r="P1269">
        <v>1175700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3943109</v>
      </c>
      <c r="W1269">
        <v>12000</v>
      </c>
      <c r="X1269">
        <v>91000</v>
      </c>
      <c r="Y1269">
        <v>3840109</v>
      </c>
      <c r="Z1269">
        <v>0</v>
      </c>
      <c r="AA1269">
        <v>2058083</v>
      </c>
      <c r="AB1269" s="3" t="str">
        <f t="shared" si="38"/>
        <v>5508</v>
      </c>
      <c r="AC1269" s="4" t="str">
        <f t="shared" si="39"/>
        <v>Non-TIF</v>
      </c>
    </row>
    <row r="1270" spans="1:29" x14ac:dyDescent="0.25">
      <c r="A1270">
        <v>2024</v>
      </c>
      <c r="B1270">
        <v>66</v>
      </c>
      <c r="C1270" t="s">
        <v>31</v>
      </c>
      <c r="D1270">
        <v>2024</v>
      </c>
      <c r="E1270">
        <v>66</v>
      </c>
      <c r="F1270">
        <v>5</v>
      </c>
      <c r="G1270">
        <v>697</v>
      </c>
      <c r="H1270">
        <v>345697</v>
      </c>
      <c r="I1270" t="s">
        <v>26</v>
      </c>
      <c r="J1270" t="s">
        <v>26</v>
      </c>
      <c r="K1270" t="s">
        <v>313</v>
      </c>
      <c r="L1270" t="s">
        <v>703</v>
      </c>
      <c r="M1270">
        <v>1487380</v>
      </c>
      <c r="N1270">
        <v>24660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2001120</v>
      </c>
      <c r="W1270">
        <v>0</v>
      </c>
      <c r="X1270">
        <v>6500</v>
      </c>
      <c r="Y1270">
        <v>1994620</v>
      </c>
      <c r="Z1270">
        <v>177758</v>
      </c>
      <c r="AA1270">
        <v>489080</v>
      </c>
      <c r="AB1270" s="3" t="str">
        <f t="shared" si="38"/>
        <v>5697</v>
      </c>
      <c r="AC1270" s="4" t="str">
        <f t="shared" si="39"/>
        <v>Non-TIF</v>
      </c>
    </row>
    <row r="1271" spans="1:29" x14ac:dyDescent="0.25">
      <c r="A1271">
        <v>2024</v>
      </c>
      <c r="B1271">
        <v>66</v>
      </c>
      <c r="C1271" t="s">
        <v>31</v>
      </c>
      <c r="D1271">
        <v>2024</v>
      </c>
      <c r="E1271">
        <v>66</v>
      </c>
      <c r="F1271">
        <v>4</v>
      </c>
      <c r="G1271">
        <v>995</v>
      </c>
      <c r="H1271">
        <v>664995</v>
      </c>
      <c r="I1271" t="s">
        <v>26</v>
      </c>
      <c r="J1271" t="s">
        <v>26</v>
      </c>
      <c r="K1271" t="s">
        <v>574</v>
      </c>
      <c r="L1271" t="s">
        <v>703</v>
      </c>
      <c r="M1271">
        <v>219161220</v>
      </c>
      <c r="N1271">
        <v>24084870</v>
      </c>
      <c r="O1271">
        <v>20979777</v>
      </c>
      <c r="P1271">
        <v>944550</v>
      </c>
      <c r="Q1271">
        <v>0</v>
      </c>
      <c r="R1271">
        <v>0</v>
      </c>
      <c r="S1271">
        <v>3396027</v>
      </c>
      <c r="T1271">
        <v>11636693</v>
      </c>
      <c r="U1271">
        <v>0</v>
      </c>
      <c r="V1271">
        <v>701689774</v>
      </c>
      <c r="W1271">
        <v>948000</v>
      </c>
      <c r="X1271">
        <v>3432000</v>
      </c>
      <c r="Y1271">
        <v>697309774</v>
      </c>
      <c r="Z1271">
        <v>16020743</v>
      </c>
      <c r="AA1271">
        <v>421486637</v>
      </c>
      <c r="AB1271" s="3" t="str">
        <f t="shared" si="38"/>
        <v>4995</v>
      </c>
      <c r="AC1271" s="4" t="str">
        <f t="shared" si="39"/>
        <v>Non-TIF</v>
      </c>
    </row>
    <row r="1272" spans="1:29" x14ac:dyDescent="0.25">
      <c r="A1272">
        <v>2024</v>
      </c>
      <c r="B1272">
        <v>66</v>
      </c>
      <c r="C1272" t="s">
        <v>31</v>
      </c>
      <c r="D1272">
        <v>2024</v>
      </c>
      <c r="E1272">
        <v>66</v>
      </c>
      <c r="F1272">
        <v>4</v>
      </c>
      <c r="G1272">
        <v>772</v>
      </c>
      <c r="H1272">
        <v>984772</v>
      </c>
      <c r="I1272" t="s">
        <v>26</v>
      </c>
      <c r="J1272" t="s">
        <v>26</v>
      </c>
      <c r="K1272" t="s">
        <v>315</v>
      </c>
      <c r="L1272" t="s">
        <v>703</v>
      </c>
      <c r="M1272">
        <v>9999630</v>
      </c>
      <c r="N1272">
        <v>312370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14940770</v>
      </c>
      <c r="W1272">
        <v>12000</v>
      </c>
      <c r="X1272">
        <v>32500</v>
      </c>
      <c r="Y1272">
        <v>14896270</v>
      </c>
      <c r="Z1272">
        <v>359852</v>
      </c>
      <c r="AA1272">
        <v>4628770</v>
      </c>
      <c r="AB1272" s="3" t="str">
        <f t="shared" si="38"/>
        <v>4772</v>
      </c>
      <c r="AC1272" s="4" t="str">
        <f t="shared" si="39"/>
        <v>Non-TIF</v>
      </c>
    </row>
    <row r="1273" spans="1:29" x14ac:dyDescent="0.25">
      <c r="A1273">
        <v>2024</v>
      </c>
      <c r="B1273">
        <v>67</v>
      </c>
      <c r="C1273" t="s">
        <v>44</v>
      </c>
      <c r="D1273">
        <v>2024</v>
      </c>
      <c r="E1273">
        <v>67</v>
      </c>
      <c r="F1273">
        <v>1</v>
      </c>
      <c r="G1273">
        <v>134</v>
      </c>
      <c r="H1273">
        <v>241134</v>
      </c>
      <c r="I1273" t="s">
        <v>26</v>
      </c>
      <c r="J1273" t="s">
        <v>26</v>
      </c>
      <c r="K1273" t="s">
        <v>249</v>
      </c>
      <c r="L1273" t="s">
        <v>704</v>
      </c>
      <c r="M1273">
        <v>0</v>
      </c>
      <c r="N1273">
        <v>0</v>
      </c>
      <c r="O1273">
        <v>2595924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6267712</v>
      </c>
      <c r="W1273">
        <v>44000</v>
      </c>
      <c r="X1273">
        <v>135782</v>
      </c>
      <c r="Y1273">
        <v>6087930</v>
      </c>
      <c r="Z1273">
        <v>0</v>
      </c>
      <c r="AA1273">
        <v>3671788</v>
      </c>
      <c r="AB1273" s="3" t="str">
        <f t="shared" si="38"/>
        <v>1134</v>
      </c>
      <c r="AC1273" s="4" t="str">
        <f t="shared" si="39"/>
        <v>Non-TIF</v>
      </c>
    </row>
    <row r="1274" spans="1:29" x14ac:dyDescent="0.25">
      <c r="A1274">
        <v>2024</v>
      </c>
      <c r="B1274">
        <v>67</v>
      </c>
      <c r="C1274" t="s">
        <v>44</v>
      </c>
      <c r="D1274">
        <v>2024</v>
      </c>
      <c r="E1274">
        <v>67</v>
      </c>
      <c r="F1274">
        <v>6</v>
      </c>
      <c r="G1274">
        <v>987</v>
      </c>
      <c r="H1274">
        <v>676987</v>
      </c>
      <c r="I1274" t="s">
        <v>26</v>
      </c>
      <c r="J1274" t="s">
        <v>26</v>
      </c>
      <c r="K1274" t="s">
        <v>513</v>
      </c>
      <c r="L1274" t="s">
        <v>704</v>
      </c>
      <c r="M1274">
        <v>1727</v>
      </c>
      <c r="N1274">
        <v>0</v>
      </c>
      <c r="O1274">
        <v>21044759</v>
      </c>
      <c r="P1274">
        <v>774847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35616770</v>
      </c>
      <c r="W1274">
        <v>84000</v>
      </c>
      <c r="X1274">
        <v>240500</v>
      </c>
      <c r="Y1274">
        <v>35292270</v>
      </c>
      <c r="Z1274">
        <v>0</v>
      </c>
      <c r="AA1274">
        <v>13795437</v>
      </c>
      <c r="AB1274" s="3" t="str">
        <f t="shared" si="38"/>
        <v>6987</v>
      </c>
      <c r="AC1274" s="4" t="str">
        <f t="shared" si="39"/>
        <v>Non-TIF</v>
      </c>
    </row>
    <row r="1275" spans="1:29" x14ac:dyDescent="0.25">
      <c r="A1275">
        <v>2024</v>
      </c>
      <c r="B1275">
        <v>67</v>
      </c>
      <c r="C1275" t="s">
        <v>23</v>
      </c>
      <c r="D1275">
        <v>2024</v>
      </c>
      <c r="E1275">
        <v>67</v>
      </c>
      <c r="F1275">
        <v>6</v>
      </c>
      <c r="G1275">
        <v>987</v>
      </c>
      <c r="H1275" t="s">
        <v>930</v>
      </c>
      <c r="I1275" t="s">
        <v>25</v>
      </c>
      <c r="J1275" t="s">
        <v>26</v>
      </c>
      <c r="K1275" t="s">
        <v>931</v>
      </c>
      <c r="L1275" t="s">
        <v>704</v>
      </c>
      <c r="M1275">
        <v>60063</v>
      </c>
      <c r="N1275">
        <v>0</v>
      </c>
      <c r="O1275">
        <v>11006103</v>
      </c>
      <c r="P1275">
        <v>133650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15694689</v>
      </c>
      <c r="W1275">
        <v>0</v>
      </c>
      <c r="X1275">
        <v>0</v>
      </c>
      <c r="Y1275">
        <v>15694689</v>
      </c>
      <c r="Z1275">
        <v>0</v>
      </c>
      <c r="AA1275">
        <v>4494873</v>
      </c>
      <c r="AB1275" s="3" t="str">
        <f t="shared" si="38"/>
        <v>6987</v>
      </c>
      <c r="AC1275" s="4" t="str">
        <f t="shared" si="39"/>
        <v>TIF</v>
      </c>
    </row>
    <row r="1276" spans="1:29" x14ac:dyDescent="0.25">
      <c r="A1276">
        <v>2024</v>
      </c>
      <c r="B1276">
        <v>68</v>
      </c>
      <c r="C1276" t="s">
        <v>44</v>
      </c>
      <c r="D1276">
        <v>2024</v>
      </c>
      <c r="E1276">
        <v>68</v>
      </c>
      <c r="F1276">
        <v>0</v>
      </c>
      <c r="G1276">
        <v>657</v>
      </c>
      <c r="H1276">
        <v>900657</v>
      </c>
      <c r="I1276" t="s">
        <v>26</v>
      </c>
      <c r="J1276" t="s">
        <v>26</v>
      </c>
      <c r="K1276" t="s">
        <v>500</v>
      </c>
      <c r="L1276" t="s">
        <v>705</v>
      </c>
      <c r="M1276">
        <v>301630</v>
      </c>
      <c r="N1276">
        <v>0</v>
      </c>
      <c r="O1276">
        <v>281430</v>
      </c>
      <c r="P1276">
        <v>178016435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178599495</v>
      </c>
      <c r="W1276">
        <v>0</v>
      </c>
      <c r="X1276">
        <v>0</v>
      </c>
      <c r="Y1276">
        <v>178599495</v>
      </c>
      <c r="Z1276">
        <v>0</v>
      </c>
      <c r="AA1276">
        <v>0</v>
      </c>
      <c r="AB1276" s="3" t="str">
        <f t="shared" si="38"/>
        <v>0657</v>
      </c>
      <c r="AC1276" s="4" t="str">
        <f t="shared" si="39"/>
        <v>Non-TIF</v>
      </c>
    </row>
    <row r="1277" spans="1:29" x14ac:dyDescent="0.25">
      <c r="A1277">
        <v>2024</v>
      </c>
      <c r="B1277">
        <v>68</v>
      </c>
      <c r="C1277" t="s">
        <v>23</v>
      </c>
      <c r="D1277">
        <v>2024</v>
      </c>
      <c r="E1277">
        <v>68</v>
      </c>
      <c r="F1277">
        <v>0</v>
      </c>
      <c r="G1277">
        <v>657</v>
      </c>
      <c r="H1277" t="s">
        <v>706</v>
      </c>
      <c r="I1277" t="s">
        <v>25</v>
      </c>
      <c r="J1277" t="s">
        <v>26</v>
      </c>
      <c r="K1277" t="s">
        <v>707</v>
      </c>
      <c r="L1277" t="s">
        <v>705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s="3" t="str">
        <f t="shared" si="38"/>
        <v>0657</v>
      </c>
      <c r="AC1277" s="4" t="str">
        <f t="shared" si="39"/>
        <v>TIF</v>
      </c>
    </row>
    <row r="1278" spans="1:29" x14ac:dyDescent="0.25">
      <c r="A1278">
        <v>2024</v>
      </c>
      <c r="B1278">
        <v>70</v>
      </c>
      <c r="C1278" t="s">
        <v>23</v>
      </c>
      <c r="D1278">
        <v>2024</v>
      </c>
      <c r="E1278">
        <v>70</v>
      </c>
      <c r="F1278">
        <v>3</v>
      </c>
      <c r="G1278">
        <v>841</v>
      </c>
      <c r="H1278" t="s">
        <v>711</v>
      </c>
      <c r="I1278" t="s">
        <v>25</v>
      </c>
      <c r="J1278" t="s">
        <v>26</v>
      </c>
      <c r="K1278" t="s">
        <v>712</v>
      </c>
      <c r="L1278" t="s">
        <v>709</v>
      </c>
      <c r="M1278">
        <v>160894</v>
      </c>
      <c r="N1278">
        <v>6919</v>
      </c>
      <c r="O1278">
        <v>2253820</v>
      </c>
      <c r="P1278">
        <v>1998216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12676036</v>
      </c>
      <c r="W1278">
        <v>0</v>
      </c>
      <c r="X1278">
        <v>0</v>
      </c>
      <c r="Y1278">
        <v>12676036</v>
      </c>
      <c r="Z1278">
        <v>0</v>
      </c>
      <c r="AA1278">
        <v>8256187</v>
      </c>
      <c r="AB1278" s="3" t="str">
        <f t="shared" si="38"/>
        <v>3841</v>
      </c>
      <c r="AC1278" s="4" t="str">
        <f t="shared" si="39"/>
        <v>TIF</v>
      </c>
    </row>
    <row r="1279" spans="1:29" x14ac:dyDescent="0.25">
      <c r="A1279">
        <v>2024</v>
      </c>
      <c r="B1279">
        <v>70</v>
      </c>
      <c r="C1279" t="s">
        <v>23</v>
      </c>
      <c r="D1279">
        <v>2024</v>
      </c>
      <c r="E1279">
        <v>70</v>
      </c>
      <c r="F1279">
        <v>1</v>
      </c>
      <c r="G1279">
        <v>611</v>
      </c>
      <c r="H1279" t="s">
        <v>713</v>
      </c>
      <c r="I1279" t="s">
        <v>25</v>
      </c>
      <c r="J1279" t="s">
        <v>26</v>
      </c>
      <c r="K1279" t="s">
        <v>714</v>
      </c>
      <c r="L1279" t="s">
        <v>709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s="3" t="str">
        <f t="shared" si="38"/>
        <v>1611</v>
      </c>
      <c r="AC1279" s="4" t="str">
        <f t="shared" si="39"/>
        <v>TIF</v>
      </c>
    </row>
    <row r="1280" spans="1:29" x14ac:dyDescent="0.25">
      <c r="A1280">
        <v>2024</v>
      </c>
      <c r="B1280">
        <v>92</v>
      </c>
      <c r="C1280" t="s">
        <v>23</v>
      </c>
      <c r="D1280">
        <v>2024</v>
      </c>
      <c r="E1280">
        <v>92</v>
      </c>
      <c r="F1280">
        <v>4</v>
      </c>
      <c r="G1280">
        <v>271</v>
      </c>
      <c r="H1280" t="s">
        <v>992</v>
      </c>
      <c r="I1280" t="s">
        <v>25</v>
      </c>
      <c r="J1280" t="s">
        <v>26</v>
      </c>
      <c r="K1280" t="s">
        <v>993</v>
      </c>
      <c r="L1280" t="s">
        <v>858</v>
      </c>
      <c r="M1280">
        <v>0</v>
      </c>
      <c r="N1280">
        <v>0</v>
      </c>
      <c r="O1280">
        <v>859261</v>
      </c>
      <c r="P1280">
        <v>254542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12614117</v>
      </c>
      <c r="W1280">
        <v>0</v>
      </c>
      <c r="X1280">
        <v>0</v>
      </c>
      <c r="Y1280">
        <v>12614117</v>
      </c>
      <c r="Z1280">
        <v>0</v>
      </c>
      <c r="AA1280">
        <v>11500314</v>
      </c>
      <c r="AB1280" s="3" t="str">
        <f t="shared" si="38"/>
        <v>4271</v>
      </c>
      <c r="AC1280" s="4" t="str">
        <f t="shared" si="39"/>
        <v>TIF</v>
      </c>
    </row>
    <row r="1281" spans="1:29" x14ac:dyDescent="0.25">
      <c r="A1281">
        <v>2024</v>
      </c>
      <c r="B1281">
        <v>92</v>
      </c>
      <c r="C1281" t="s">
        <v>23</v>
      </c>
      <c r="D1281">
        <v>2024</v>
      </c>
      <c r="E1281">
        <v>92</v>
      </c>
      <c r="F1281">
        <v>6</v>
      </c>
      <c r="G1281">
        <v>768</v>
      </c>
      <c r="H1281" t="s">
        <v>965</v>
      </c>
      <c r="I1281" t="s">
        <v>25</v>
      </c>
      <c r="J1281" t="s">
        <v>26</v>
      </c>
      <c r="K1281" t="s">
        <v>966</v>
      </c>
      <c r="L1281" t="s">
        <v>858</v>
      </c>
      <c r="M1281">
        <v>0</v>
      </c>
      <c r="N1281">
        <v>0</v>
      </c>
      <c r="O1281">
        <v>3916397</v>
      </c>
      <c r="P1281">
        <v>4843073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24632570</v>
      </c>
      <c r="W1281">
        <v>16000</v>
      </c>
      <c r="X1281">
        <v>52000</v>
      </c>
      <c r="Y1281">
        <v>24564570</v>
      </c>
      <c r="Z1281">
        <v>0</v>
      </c>
      <c r="AA1281">
        <v>15873100</v>
      </c>
      <c r="AB1281" s="3" t="str">
        <f t="shared" si="38"/>
        <v>6768</v>
      </c>
      <c r="AC1281" s="4" t="str">
        <f t="shared" si="39"/>
        <v>TIF</v>
      </c>
    </row>
    <row r="1282" spans="1:29" x14ac:dyDescent="0.25">
      <c r="A1282">
        <v>2024</v>
      </c>
      <c r="B1282">
        <v>92</v>
      </c>
      <c r="C1282" t="s">
        <v>31</v>
      </c>
      <c r="D1282">
        <v>2024</v>
      </c>
      <c r="E1282">
        <v>92</v>
      </c>
      <c r="F1282">
        <v>6</v>
      </c>
      <c r="G1282">
        <v>700</v>
      </c>
      <c r="H1282">
        <v>446700</v>
      </c>
      <c r="I1282" t="s">
        <v>26</v>
      </c>
      <c r="J1282" t="s">
        <v>26</v>
      </c>
      <c r="K1282" t="s">
        <v>459</v>
      </c>
      <c r="L1282" t="s">
        <v>858</v>
      </c>
      <c r="M1282">
        <v>43510776</v>
      </c>
      <c r="N1282">
        <v>6598700</v>
      </c>
      <c r="O1282">
        <v>3271700</v>
      </c>
      <c r="P1282">
        <v>10344000</v>
      </c>
      <c r="Q1282">
        <v>0</v>
      </c>
      <c r="R1282">
        <v>0</v>
      </c>
      <c r="S1282">
        <v>0</v>
      </c>
      <c r="T1282">
        <v>74820</v>
      </c>
      <c r="U1282">
        <v>0</v>
      </c>
      <c r="V1282">
        <v>132409396</v>
      </c>
      <c r="W1282">
        <v>136000</v>
      </c>
      <c r="X1282">
        <v>513500</v>
      </c>
      <c r="Y1282">
        <v>131759896</v>
      </c>
      <c r="Z1282">
        <v>9865258</v>
      </c>
      <c r="AA1282">
        <v>68609400</v>
      </c>
      <c r="AB1282" s="3" t="str">
        <f t="shared" si="38"/>
        <v>6700</v>
      </c>
      <c r="AC1282" s="4" t="str">
        <f t="shared" si="39"/>
        <v>Non-TIF</v>
      </c>
    </row>
    <row r="1283" spans="1:29" x14ac:dyDescent="0.25">
      <c r="A1283">
        <v>2024</v>
      </c>
      <c r="B1283">
        <v>92</v>
      </c>
      <c r="C1283" t="s">
        <v>31</v>
      </c>
      <c r="D1283">
        <v>2024</v>
      </c>
      <c r="E1283">
        <v>92</v>
      </c>
      <c r="F1283">
        <v>2</v>
      </c>
      <c r="G1283">
        <v>169</v>
      </c>
      <c r="H1283">
        <v>512169</v>
      </c>
      <c r="I1283" t="s">
        <v>26</v>
      </c>
      <c r="J1283" t="s">
        <v>26</v>
      </c>
      <c r="K1283" t="s">
        <v>486</v>
      </c>
      <c r="L1283" t="s">
        <v>858</v>
      </c>
      <c r="M1283">
        <v>1225100</v>
      </c>
      <c r="N1283">
        <v>200100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1795700</v>
      </c>
      <c r="W1283">
        <v>4000</v>
      </c>
      <c r="X1283">
        <v>6500</v>
      </c>
      <c r="Y1283">
        <v>1785200</v>
      </c>
      <c r="Z1283">
        <v>184932</v>
      </c>
      <c r="AA1283">
        <v>370500</v>
      </c>
      <c r="AB1283" s="3" t="str">
        <f t="shared" ref="AB1283:AB1346" si="40">CONCATENATE(F1283,TEXT(G1283,"000"))</f>
        <v>2169</v>
      </c>
      <c r="AC1283" s="4" t="str">
        <f t="shared" ref="AC1283:AC1346" si="41">IF(C1283="I","TIF","Non-TIF")</f>
        <v>Non-TIF</v>
      </c>
    </row>
    <row r="1284" spans="1:29" x14ac:dyDescent="0.25">
      <c r="A1284">
        <v>2024</v>
      </c>
      <c r="B1284">
        <v>92</v>
      </c>
      <c r="C1284" t="s">
        <v>31</v>
      </c>
      <c r="D1284">
        <v>2024</v>
      </c>
      <c r="E1284">
        <v>92</v>
      </c>
      <c r="F1284">
        <v>5</v>
      </c>
      <c r="G1284">
        <v>163</v>
      </c>
      <c r="H1284">
        <v>545163</v>
      </c>
      <c r="I1284" t="s">
        <v>26</v>
      </c>
      <c r="J1284" t="s">
        <v>26</v>
      </c>
      <c r="K1284" t="s">
        <v>536</v>
      </c>
      <c r="L1284" t="s">
        <v>858</v>
      </c>
      <c r="M1284">
        <v>3090000</v>
      </c>
      <c r="N1284">
        <v>186100</v>
      </c>
      <c r="O1284">
        <v>376500</v>
      </c>
      <c r="P1284">
        <v>0</v>
      </c>
      <c r="Q1284">
        <v>0</v>
      </c>
      <c r="R1284">
        <v>0</v>
      </c>
      <c r="S1284">
        <v>146177</v>
      </c>
      <c r="T1284">
        <v>0</v>
      </c>
      <c r="U1284">
        <v>0</v>
      </c>
      <c r="V1284">
        <v>7820577</v>
      </c>
      <c r="W1284">
        <v>8000</v>
      </c>
      <c r="X1284">
        <v>32500</v>
      </c>
      <c r="Y1284">
        <v>7780077</v>
      </c>
      <c r="Z1284">
        <v>766387</v>
      </c>
      <c r="AA1284">
        <v>4021800</v>
      </c>
      <c r="AB1284" s="3" t="str">
        <f t="shared" si="40"/>
        <v>5163</v>
      </c>
      <c r="AC1284" s="4" t="str">
        <f t="shared" si="41"/>
        <v>Non-TIF</v>
      </c>
    </row>
    <row r="1285" spans="1:29" x14ac:dyDescent="0.25">
      <c r="A1285">
        <v>2024</v>
      </c>
      <c r="B1285">
        <v>94</v>
      </c>
      <c r="C1285" t="s">
        <v>44</v>
      </c>
      <c r="D1285">
        <v>2024</v>
      </c>
      <c r="E1285">
        <v>94</v>
      </c>
      <c r="F1285">
        <v>2</v>
      </c>
      <c r="G1285">
        <v>313</v>
      </c>
      <c r="H1285">
        <v>942313</v>
      </c>
      <c r="I1285" t="s">
        <v>26</v>
      </c>
      <c r="J1285" t="s">
        <v>26</v>
      </c>
      <c r="K1285" t="s">
        <v>919</v>
      </c>
      <c r="L1285" t="s">
        <v>860</v>
      </c>
      <c r="M1285">
        <v>473295</v>
      </c>
      <c r="N1285">
        <v>0</v>
      </c>
      <c r="O1285">
        <v>22189222</v>
      </c>
      <c r="P1285">
        <v>17696847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42280943</v>
      </c>
      <c r="W1285">
        <v>4000</v>
      </c>
      <c r="X1285">
        <v>0</v>
      </c>
      <c r="Y1285">
        <v>42276943</v>
      </c>
      <c r="Z1285">
        <v>0</v>
      </c>
      <c r="AA1285">
        <v>1921579</v>
      </c>
      <c r="AB1285" s="3" t="str">
        <f t="shared" si="40"/>
        <v>2313</v>
      </c>
      <c r="AC1285" s="4" t="str">
        <f t="shared" si="41"/>
        <v>Non-TIF</v>
      </c>
    </row>
    <row r="1286" spans="1:29" x14ac:dyDescent="0.25">
      <c r="A1286">
        <v>2024</v>
      </c>
      <c r="B1286">
        <v>94</v>
      </c>
      <c r="C1286" t="s">
        <v>31</v>
      </c>
      <c r="D1286">
        <v>2024</v>
      </c>
      <c r="E1286">
        <v>94</v>
      </c>
      <c r="F1286">
        <v>6</v>
      </c>
      <c r="G1286">
        <v>246</v>
      </c>
      <c r="H1286">
        <v>406246</v>
      </c>
      <c r="I1286" t="s">
        <v>26</v>
      </c>
      <c r="J1286" t="s">
        <v>26</v>
      </c>
      <c r="K1286" t="s">
        <v>139</v>
      </c>
      <c r="L1286" t="s">
        <v>860</v>
      </c>
      <c r="M1286">
        <v>21543410</v>
      </c>
      <c r="N1286">
        <v>949470</v>
      </c>
      <c r="O1286">
        <v>662720</v>
      </c>
      <c r="P1286">
        <v>32340</v>
      </c>
      <c r="Q1286">
        <v>0</v>
      </c>
      <c r="R1286">
        <v>0</v>
      </c>
      <c r="S1286">
        <v>0</v>
      </c>
      <c r="T1286">
        <v>112255</v>
      </c>
      <c r="U1286">
        <v>1600</v>
      </c>
      <c r="V1286">
        <v>39402395</v>
      </c>
      <c r="W1286">
        <v>48000</v>
      </c>
      <c r="X1286">
        <v>136500</v>
      </c>
      <c r="Y1286">
        <v>39217895</v>
      </c>
      <c r="Z1286">
        <v>823434</v>
      </c>
      <c r="AA1286">
        <v>16100600</v>
      </c>
      <c r="AB1286" s="3" t="str">
        <f t="shared" si="40"/>
        <v>6246</v>
      </c>
      <c r="AC1286" s="4" t="str">
        <f t="shared" si="41"/>
        <v>Non-TIF</v>
      </c>
    </row>
    <row r="1287" spans="1:29" x14ac:dyDescent="0.25">
      <c r="A1287">
        <v>2024</v>
      </c>
      <c r="B1287">
        <v>94</v>
      </c>
      <c r="C1287" t="s">
        <v>31</v>
      </c>
      <c r="D1287">
        <v>2024</v>
      </c>
      <c r="E1287">
        <v>94</v>
      </c>
      <c r="F1287">
        <v>2</v>
      </c>
      <c r="G1287">
        <v>493</v>
      </c>
      <c r="H1287">
        <v>462493</v>
      </c>
      <c r="I1287" t="s">
        <v>26</v>
      </c>
      <c r="J1287" t="s">
        <v>26</v>
      </c>
      <c r="K1287" t="s">
        <v>467</v>
      </c>
      <c r="L1287" t="s">
        <v>860</v>
      </c>
      <c r="M1287">
        <v>9387410</v>
      </c>
      <c r="N1287">
        <v>129610</v>
      </c>
      <c r="O1287">
        <v>0</v>
      </c>
      <c r="P1287">
        <v>0</v>
      </c>
      <c r="Q1287">
        <v>0</v>
      </c>
      <c r="R1287">
        <v>0</v>
      </c>
      <c r="S1287">
        <v>2261950</v>
      </c>
      <c r="T1287">
        <v>0</v>
      </c>
      <c r="U1287">
        <v>0</v>
      </c>
      <c r="V1287">
        <v>13328050</v>
      </c>
      <c r="W1287">
        <v>4000</v>
      </c>
      <c r="X1287">
        <v>13000</v>
      </c>
      <c r="Y1287">
        <v>13311050</v>
      </c>
      <c r="Z1287">
        <v>199108</v>
      </c>
      <c r="AA1287">
        <v>1549080</v>
      </c>
      <c r="AB1287" s="3" t="str">
        <f t="shared" si="40"/>
        <v>2493</v>
      </c>
      <c r="AC1287" s="4" t="str">
        <f t="shared" si="41"/>
        <v>Non-TIF</v>
      </c>
    </row>
    <row r="1288" spans="1:29" x14ac:dyDescent="0.25">
      <c r="A1288">
        <v>2024</v>
      </c>
      <c r="B1288">
        <v>96</v>
      </c>
      <c r="C1288" t="s">
        <v>44</v>
      </c>
      <c r="D1288">
        <v>2024</v>
      </c>
      <c r="E1288">
        <v>96</v>
      </c>
      <c r="F1288">
        <v>6</v>
      </c>
      <c r="G1288">
        <v>100</v>
      </c>
      <c r="H1288">
        <v>966100</v>
      </c>
      <c r="I1288" t="s">
        <v>26</v>
      </c>
      <c r="J1288" t="s">
        <v>26</v>
      </c>
      <c r="K1288" t="s">
        <v>901</v>
      </c>
      <c r="L1288" t="s">
        <v>867</v>
      </c>
      <c r="M1288">
        <v>0</v>
      </c>
      <c r="N1288">
        <v>0</v>
      </c>
      <c r="O1288">
        <v>130340</v>
      </c>
      <c r="P1288">
        <v>105480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235820</v>
      </c>
      <c r="W1288">
        <v>4000</v>
      </c>
      <c r="X1288">
        <v>0</v>
      </c>
      <c r="Y1288">
        <v>231820</v>
      </c>
      <c r="Z1288">
        <v>0</v>
      </c>
      <c r="AA1288">
        <v>0</v>
      </c>
      <c r="AB1288" s="3" t="str">
        <f t="shared" si="40"/>
        <v>6100</v>
      </c>
      <c r="AC1288" s="4" t="str">
        <f t="shared" si="41"/>
        <v>Non-TIF</v>
      </c>
    </row>
    <row r="1289" spans="1:29" x14ac:dyDescent="0.25">
      <c r="A1289">
        <v>2024</v>
      </c>
      <c r="B1289">
        <v>96</v>
      </c>
      <c r="C1289" t="s">
        <v>31</v>
      </c>
      <c r="D1289">
        <v>2024</v>
      </c>
      <c r="E1289">
        <v>96</v>
      </c>
      <c r="F1289">
        <v>5</v>
      </c>
      <c r="G1289">
        <v>310</v>
      </c>
      <c r="H1289" t="s">
        <v>1778</v>
      </c>
      <c r="I1289" t="s">
        <v>26</v>
      </c>
      <c r="J1289" t="s">
        <v>26</v>
      </c>
      <c r="K1289" t="s">
        <v>87</v>
      </c>
      <c r="L1289" t="s">
        <v>867</v>
      </c>
      <c r="M1289">
        <v>22928460</v>
      </c>
      <c r="N1289">
        <v>1502480</v>
      </c>
      <c r="O1289">
        <v>376880</v>
      </c>
      <c r="P1289">
        <v>0</v>
      </c>
      <c r="Q1289">
        <v>0</v>
      </c>
      <c r="R1289">
        <v>0</v>
      </c>
      <c r="S1289">
        <v>1913015</v>
      </c>
      <c r="T1289">
        <v>0</v>
      </c>
      <c r="U1289">
        <v>0</v>
      </c>
      <c r="V1289">
        <v>54611155</v>
      </c>
      <c r="W1289">
        <v>68000</v>
      </c>
      <c r="X1289">
        <v>214500</v>
      </c>
      <c r="Y1289">
        <v>54328655</v>
      </c>
      <c r="Z1289">
        <v>1860358</v>
      </c>
      <c r="AA1289">
        <v>27890320</v>
      </c>
      <c r="AB1289" s="3" t="str">
        <f t="shared" si="40"/>
        <v>5310</v>
      </c>
      <c r="AC1289" s="4" t="str">
        <f t="shared" si="41"/>
        <v>Non-TIF</v>
      </c>
    </row>
    <row r="1290" spans="1:29" x14ac:dyDescent="0.25">
      <c r="A1290">
        <v>2024</v>
      </c>
      <c r="B1290">
        <v>97</v>
      </c>
      <c r="C1290" t="s">
        <v>44</v>
      </c>
      <c r="D1290">
        <v>2024</v>
      </c>
      <c r="E1290">
        <v>97</v>
      </c>
      <c r="F1290">
        <v>1</v>
      </c>
      <c r="G1290">
        <v>975</v>
      </c>
      <c r="H1290">
        <v>971975</v>
      </c>
      <c r="I1290" t="s">
        <v>26</v>
      </c>
      <c r="J1290" t="s">
        <v>26</v>
      </c>
      <c r="K1290" t="s">
        <v>316</v>
      </c>
      <c r="L1290" t="s">
        <v>902</v>
      </c>
      <c r="M1290">
        <v>18240</v>
      </c>
      <c r="N1290">
        <v>0</v>
      </c>
      <c r="O1290">
        <v>31000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49240</v>
      </c>
      <c r="W1290">
        <v>0</v>
      </c>
      <c r="X1290">
        <v>0</v>
      </c>
      <c r="Y1290">
        <v>49240</v>
      </c>
      <c r="Z1290">
        <v>0</v>
      </c>
      <c r="AA1290">
        <v>0</v>
      </c>
      <c r="AB1290" s="3" t="str">
        <f t="shared" si="40"/>
        <v>1975</v>
      </c>
      <c r="AC1290" s="4" t="str">
        <f t="shared" si="41"/>
        <v>Non-TIF</v>
      </c>
    </row>
    <row r="1291" spans="1:29" x14ac:dyDescent="0.25">
      <c r="A1291">
        <v>2024</v>
      </c>
      <c r="B1291">
        <v>97</v>
      </c>
      <c r="C1291" t="s">
        <v>23</v>
      </c>
      <c r="D1291">
        <v>2024</v>
      </c>
      <c r="E1291">
        <v>97</v>
      </c>
      <c r="F1291">
        <v>1</v>
      </c>
      <c r="G1291">
        <v>975</v>
      </c>
      <c r="H1291" t="s">
        <v>996</v>
      </c>
      <c r="I1291" t="s">
        <v>25</v>
      </c>
      <c r="J1291" t="s">
        <v>26</v>
      </c>
      <c r="K1291" t="s">
        <v>997</v>
      </c>
      <c r="L1291" t="s">
        <v>902</v>
      </c>
      <c r="M1291">
        <v>0</v>
      </c>
      <c r="N1291">
        <v>0</v>
      </c>
      <c r="O1291">
        <v>1444090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1444090</v>
      </c>
      <c r="W1291">
        <v>0</v>
      </c>
      <c r="X1291">
        <v>0</v>
      </c>
      <c r="Y1291">
        <v>1444090</v>
      </c>
      <c r="Z1291">
        <v>0</v>
      </c>
      <c r="AA1291">
        <v>0</v>
      </c>
      <c r="AB1291" s="3" t="str">
        <f t="shared" si="40"/>
        <v>1975</v>
      </c>
      <c r="AC1291" s="4" t="str">
        <f t="shared" si="41"/>
        <v>TIF</v>
      </c>
    </row>
    <row r="1292" spans="1:29" x14ac:dyDescent="0.25">
      <c r="A1292">
        <v>2024</v>
      </c>
      <c r="B1292">
        <v>97</v>
      </c>
      <c r="C1292" t="s">
        <v>23</v>
      </c>
      <c r="D1292">
        <v>2024</v>
      </c>
      <c r="E1292">
        <v>97</v>
      </c>
      <c r="F1292">
        <v>6</v>
      </c>
      <c r="G1292" t="s">
        <v>1835</v>
      </c>
      <c r="H1292" t="s">
        <v>1000</v>
      </c>
      <c r="I1292" t="s">
        <v>25</v>
      </c>
      <c r="J1292" t="s">
        <v>26</v>
      </c>
      <c r="K1292" t="s">
        <v>1001</v>
      </c>
      <c r="L1292" t="s">
        <v>902</v>
      </c>
      <c r="M1292">
        <v>341729</v>
      </c>
      <c r="N1292">
        <v>337</v>
      </c>
      <c r="O1292">
        <v>320887771</v>
      </c>
      <c r="P1292">
        <v>57474305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444442739</v>
      </c>
      <c r="W1292">
        <v>0</v>
      </c>
      <c r="X1292">
        <v>0</v>
      </c>
      <c r="Y1292">
        <v>444442739</v>
      </c>
      <c r="Z1292">
        <v>0</v>
      </c>
      <c r="AA1292">
        <v>65738597</v>
      </c>
      <c r="AB1292" s="3" t="str">
        <f t="shared" si="40"/>
        <v>6039</v>
      </c>
      <c r="AC1292" s="4" t="str">
        <f t="shared" si="41"/>
        <v>TIF</v>
      </c>
    </row>
    <row r="1293" spans="1:29" x14ac:dyDescent="0.25">
      <c r="A1293">
        <v>2024</v>
      </c>
      <c r="B1293">
        <v>97</v>
      </c>
      <c r="C1293" t="s">
        <v>23</v>
      </c>
      <c r="D1293">
        <v>2024</v>
      </c>
      <c r="E1293">
        <v>97</v>
      </c>
      <c r="F1293">
        <v>6</v>
      </c>
      <c r="G1293">
        <v>992</v>
      </c>
      <c r="H1293" t="s">
        <v>920</v>
      </c>
      <c r="I1293" t="s">
        <v>25</v>
      </c>
      <c r="J1293" t="s">
        <v>26</v>
      </c>
      <c r="K1293" t="s">
        <v>921</v>
      </c>
      <c r="L1293" t="s">
        <v>902</v>
      </c>
      <c r="M1293">
        <v>93833</v>
      </c>
      <c r="N1293">
        <v>2255</v>
      </c>
      <c r="O1293">
        <v>3521548</v>
      </c>
      <c r="P1293">
        <v>3276714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6944344</v>
      </c>
      <c r="W1293">
        <v>0</v>
      </c>
      <c r="X1293">
        <v>0</v>
      </c>
      <c r="Y1293">
        <v>6944344</v>
      </c>
      <c r="Z1293">
        <v>0</v>
      </c>
      <c r="AA1293">
        <v>49994</v>
      </c>
      <c r="AB1293" s="3" t="str">
        <f t="shared" si="40"/>
        <v>6992</v>
      </c>
      <c r="AC1293" s="4" t="str">
        <f t="shared" si="41"/>
        <v>TIF</v>
      </c>
    </row>
    <row r="1294" spans="1:29" x14ac:dyDescent="0.25">
      <c r="A1294">
        <v>2024</v>
      </c>
      <c r="B1294">
        <v>97</v>
      </c>
      <c r="C1294" t="s">
        <v>31</v>
      </c>
      <c r="D1294">
        <v>2024</v>
      </c>
      <c r="E1294">
        <v>97</v>
      </c>
      <c r="F1294">
        <v>6</v>
      </c>
      <c r="G1294" t="s">
        <v>1835</v>
      </c>
      <c r="H1294">
        <v>976039</v>
      </c>
      <c r="I1294" t="s">
        <v>26</v>
      </c>
      <c r="J1294" t="s">
        <v>26</v>
      </c>
      <c r="K1294" t="s">
        <v>823</v>
      </c>
      <c r="L1294" t="s">
        <v>902</v>
      </c>
      <c r="M1294">
        <v>9084200</v>
      </c>
      <c r="N1294">
        <v>649890</v>
      </c>
      <c r="O1294">
        <v>496552086</v>
      </c>
      <c r="P1294">
        <v>17653700</v>
      </c>
      <c r="Q1294">
        <v>0</v>
      </c>
      <c r="R1294">
        <v>0</v>
      </c>
      <c r="S1294">
        <v>25258313</v>
      </c>
      <c r="T1294">
        <v>10972890</v>
      </c>
      <c r="U1294">
        <v>5346000</v>
      </c>
      <c r="V1294">
        <v>5106316358</v>
      </c>
      <c r="W1294">
        <v>8449030</v>
      </c>
      <c r="X1294">
        <v>21214575</v>
      </c>
      <c r="Y1294">
        <v>5076652753</v>
      </c>
      <c r="Z1294">
        <v>418406876</v>
      </c>
      <c r="AA1294">
        <v>4540799279</v>
      </c>
      <c r="AB1294" s="3" t="str">
        <f t="shared" si="40"/>
        <v>6039</v>
      </c>
      <c r="AC1294" s="4" t="str">
        <f t="shared" si="41"/>
        <v>Non-TIF</v>
      </c>
    </row>
    <row r="1295" spans="1:29" x14ac:dyDescent="0.25">
      <c r="A1295">
        <v>2024</v>
      </c>
      <c r="B1295">
        <v>97</v>
      </c>
      <c r="C1295" t="s">
        <v>31</v>
      </c>
      <c r="D1295">
        <v>2024</v>
      </c>
      <c r="E1295">
        <v>97</v>
      </c>
      <c r="F1295">
        <v>6</v>
      </c>
      <c r="G1295">
        <v>992</v>
      </c>
      <c r="H1295">
        <v>976992</v>
      </c>
      <c r="I1295" t="s">
        <v>26</v>
      </c>
      <c r="J1295" t="s">
        <v>26</v>
      </c>
      <c r="K1295" t="s">
        <v>792</v>
      </c>
      <c r="L1295" t="s">
        <v>902</v>
      </c>
      <c r="M1295">
        <v>183765620</v>
      </c>
      <c r="N1295">
        <v>7849040</v>
      </c>
      <c r="O1295">
        <v>26583452</v>
      </c>
      <c r="P1295">
        <v>782150</v>
      </c>
      <c r="Q1295">
        <v>0</v>
      </c>
      <c r="R1295">
        <v>0</v>
      </c>
      <c r="S1295">
        <v>14389275</v>
      </c>
      <c r="T1295">
        <v>1819229</v>
      </c>
      <c r="U1295">
        <v>0</v>
      </c>
      <c r="V1295">
        <v>466065754</v>
      </c>
      <c r="W1295">
        <v>588000</v>
      </c>
      <c r="X1295">
        <v>1131000</v>
      </c>
      <c r="Y1295">
        <v>464346754</v>
      </c>
      <c r="Z1295">
        <v>284190614</v>
      </c>
      <c r="AA1295">
        <v>230876988</v>
      </c>
      <c r="AB1295" s="3" t="str">
        <f t="shared" si="40"/>
        <v>6992</v>
      </c>
      <c r="AC1295" s="4" t="str">
        <f t="shared" si="41"/>
        <v>Non-TIF</v>
      </c>
    </row>
    <row r="1296" spans="1:29" x14ac:dyDescent="0.25">
      <c r="A1296">
        <v>2024</v>
      </c>
      <c r="B1296">
        <v>98</v>
      </c>
      <c r="C1296" t="s">
        <v>23</v>
      </c>
      <c r="D1296">
        <v>2024</v>
      </c>
      <c r="E1296">
        <v>98</v>
      </c>
      <c r="F1296">
        <v>5</v>
      </c>
      <c r="G1296">
        <v>751</v>
      </c>
      <c r="H1296" t="s">
        <v>897</v>
      </c>
      <c r="I1296" t="s">
        <v>25</v>
      </c>
      <c r="J1296" t="s">
        <v>26</v>
      </c>
      <c r="K1296" t="s">
        <v>898</v>
      </c>
      <c r="L1296" t="s">
        <v>905</v>
      </c>
      <c r="M1296">
        <v>0</v>
      </c>
      <c r="N1296">
        <v>0</v>
      </c>
      <c r="O1296">
        <v>0</v>
      </c>
      <c r="P1296">
        <v>56707166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56707166</v>
      </c>
      <c r="W1296">
        <v>0</v>
      </c>
      <c r="X1296">
        <v>0</v>
      </c>
      <c r="Y1296">
        <v>56707166</v>
      </c>
      <c r="Z1296">
        <v>0</v>
      </c>
      <c r="AA1296">
        <v>0</v>
      </c>
      <c r="AB1296" s="3" t="str">
        <f t="shared" si="40"/>
        <v>5751</v>
      </c>
      <c r="AC1296" s="4" t="str">
        <f t="shared" si="41"/>
        <v>TIF</v>
      </c>
    </row>
    <row r="1297" spans="1:29" x14ac:dyDescent="0.25">
      <c r="A1297">
        <v>2024</v>
      </c>
      <c r="B1297">
        <v>98</v>
      </c>
      <c r="C1297" t="s">
        <v>31</v>
      </c>
      <c r="D1297">
        <v>2024</v>
      </c>
      <c r="E1297">
        <v>98</v>
      </c>
      <c r="F1297">
        <v>3</v>
      </c>
      <c r="G1297">
        <v>420</v>
      </c>
      <c r="H1297">
        <v>953420</v>
      </c>
      <c r="I1297" t="s">
        <v>26</v>
      </c>
      <c r="J1297" t="s">
        <v>26</v>
      </c>
      <c r="K1297" t="s">
        <v>866</v>
      </c>
      <c r="L1297" t="s">
        <v>905</v>
      </c>
      <c r="M1297">
        <v>78253570</v>
      </c>
      <c r="N1297">
        <v>2915680</v>
      </c>
      <c r="O1297">
        <v>7180452</v>
      </c>
      <c r="P1297">
        <v>19234002</v>
      </c>
      <c r="Q1297">
        <v>0</v>
      </c>
      <c r="R1297">
        <v>0</v>
      </c>
      <c r="S1297">
        <v>9810869</v>
      </c>
      <c r="T1297">
        <v>36641661</v>
      </c>
      <c r="U1297">
        <v>0</v>
      </c>
      <c r="V1297">
        <v>207946810</v>
      </c>
      <c r="W1297">
        <v>96000</v>
      </c>
      <c r="X1297">
        <v>416000</v>
      </c>
      <c r="Y1297">
        <v>207434810</v>
      </c>
      <c r="Z1297">
        <v>18737802</v>
      </c>
      <c r="AA1297">
        <v>53910576</v>
      </c>
      <c r="AB1297" s="3" t="str">
        <f t="shared" si="40"/>
        <v>3420</v>
      </c>
      <c r="AC1297" s="4" t="str">
        <f t="shared" si="41"/>
        <v>Non-TIF</v>
      </c>
    </row>
    <row r="1298" spans="1:29" x14ac:dyDescent="0.25">
      <c r="A1298">
        <v>2024</v>
      </c>
      <c r="B1298">
        <v>97</v>
      </c>
      <c r="C1298" t="s">
        <v>31</v>
      </c>
      <c r="D1298">
        <v>2024</v>
      </c>
      <c r="E1298">
        <v>97</v>
      </c>
      <c r="F1298">
        <v>1</v>
      </c>
      <c r="G1298">
        <v>975</v>
      </c>
      <c r="H1298">
        <v>971975</v>
      </c>
      <c r="I1298" t="s">
        <v>26</v>
      </c>
      <c r="J1298" t="s">
        <v>26</v>
      </c>
      <c r="K1298" t="s">
        <v>316</v>
      </c>
      <c r="L1298" t="s">
        <v>902</v>
      </c>
      <c r="M1298">
        <v>107123810</v>
      </c>
      <c r="N1298">
        <v>5890530</v>
      </c>
      <c r="O1298">
        <v>11521995</v>
      </c>
      <c r="P1298">
        <v>0</v>
      </c>
      <c r="Q1298">
        <v>0</v>
      </c>
      <c r="R1298">
        <v>0</v>
      </c>
      <c r="S1298">
        <v>0</v>
      </c>
      <c r="T1298">
        <v>197757</v>
      </c>
      <c r="U1298">
        <v>0</v>
      </c>
      <c r="V1298">
        <v>204855507</v>
      </c>
      <c r="W1298">
        <v>316000</v>
      </c>
      <c r="X1298">
        <v>754000</v>
      </c>
      <c r="Y1298">
        <v>203785507</v>
      </c>
      <c r="Z1298">
        <v>10970274</v>
      </c>
      <c r="AA1298">
        <v>80121415</v>
      </c>
      <c r="AB1298" s="3" t="str">
        <f t="shared" si="40"/>
        <v>1975</v>
      </c>
      <c r="AC1298" s="4" t="str">
        <f t="shared" si="41"/>
        <v>Non-TIF</v>
      </c>
    </row>
    <row r="1299" spans="1:29" x14ac:dyDescent="0.25">
      <c r="A1299">
        <v>2024</v>
      </c>
      <c r="B1299">
        <v>97</v>
      </c>
      <c r="C1299" t="s">
        <v>31</v>
      </c>
      <c r="D1299">
        <v>2024</v>
      </c>
      <c r="E1299">
        <v>97</v>
      </c>
      <c r="F1299">
        <v>5</v>
      </c>
      <c r="G1299">
        <v>877</v>
      </c>
      <c r="H1299">
        <v>975877</v>
      </c>
      <c r="I1299" t="s">
        <v>26</v>
      </c>
      <c r="J1299" t="s">
        <v>26</v>
      </c>
      <c r="K1299" t="s">
        <v>903</v>
      </c>
      <c r="L1299" t="s">
        <v>902</v>
      </c>
      <c r="M1299">
        <v>57037350</v>
      </c>
      <c r="N1299">
        <v>5317750</v>
      </c>
      <c r="O1299">
        <v>32990878</v>
      </c>
      <c r="P1299">
        <v>33606390</v>
      </c>
      <c r="Q1299">
        <v>0</v>
      </c>
      <c r="R1299">
        <v>0</v>
      </c>
      <c r="S1299">
        <v>7153759</v>
      </c>
      <c r="T1299">
        <v>5296829</v>
      </c>
      <c r="U1299">
        <v>0</v>
      </c>
      <c r="V1299">
        <v>735849358</v>
      </c>
      <c r="W1299">
        <v>976000</v>
      </c>
      <c r="X1299">
        <v>2113821</v>
      </c>
      <c r="Y1299">
        <v>732759537</v>
      </c>
      <c r="Z1299">
        <v>244181693</v>
      </c>
      <c r="AA1299">
        <v>594446402</v>
      </c>
      <c r="AB1299" s="3" t="str">
        <f t="shared" si="40"/>
        <v>5877</v>
      </c>
      <c r="AC1299" s="4" t="str">
        <f t="shared" si="41"/>
        <v>Non-TIF</v>
      </c>
    </row>
    <row r="1300" spans="1:29" x14ac:dyDescent="0.25">
      <c r="A1300">
        <v>2024</v>
      </c>
      <c r="B1300">
        <v>98</v>
      </c>
      <c r="C1300" t="s">
        <v>44</v>
      </c>
      <c r="D1300">
        <v>2024</v>
      </c>
      <c r="E1300">
        <v>98</v>
      </c>
      <c r="F1300">
        <v>3</v>
      </c>
      <c r="G1300">
        <v>420</v>
      </c>
      <c r="H1300">
        <v>953420</v>
      </c>
      <c r="I1300" t="s">
        <v>26</v>
      </c>
      <c r="J1300" t="s">
        <v>26</v>
      </c>
      <c r="K1300" t="s">
        <v>866</v>
      </c>
      <c r="L1300" t="s">
        <v>905</v>
      </c>
      <c r="M1300">
        <v>0</v>
      </c>
      <c r="N1300">
        <v>0</v>
      </c>
      <c r="O1300">
        <v>933354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933354</v>
      </c>
      <c r="W1300">
        <v>0</v>
      </c>
      <c r="X1300">
        <v>0</v>
      </c>
      <c r="Y1300">
        <v>933354</v>
      </c>
      <c r="Z1300">
        <v>0</v>
      </c>
      <c r="AA1300">
        <v>0</v>
      </c>
      <c r="AB1300" s="3" t="str">
        <f t="shared" si="40"/>
        <v>3420</v>
      </c>
      <c r="AC1300" s="4" t="str">
        <f t="shared" si="41"/>
        <v>Non-TIF</v>
      </c>
    </row>
    <row r="1301" spans="1:29" x14ac:dyDescent="0.25">
      <c r="A1301">
        <v>2024</v>
      </c>
      <c r="B1301">
        <v>98</v>
      </c>
      <c r="C1301" t="s">
        <v>23</v>
      </c>
      <c r="D1301">
        <v>2024</v>
      </c>
      <c r="E1301">
        <v>98</v>
      </c>
      <c r="F1301">
        <v>3</v>
      </c>
      <c r="G1301">
        <v>420</v>
      </c>
      <c r="H1301" t="s">
        <v>864</v>
      </c>
      <c r="I1301" t="s">
        <v>25</v>
      </c>
      <c r="J1301" t="s">
        <v>26</v>
      </c>
      <c r="K1301" t="s">
        <v>865</v>
      </c>
      <c r="L1301" t="s">
        <v>905</v>
      </c>
      <c r="M1301">
        <v>0</v>
      </c>
      <c r="N1301">
        <v>0</v>
      </c>
      <c r="O1301">
        <v>3177724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3177724</v>
      </c>
      <c r="W1301">
        <v>0</v>
      </c>
      <c r="X1301">
        <v>0</v>
      </c>
      <c r="Y1301">
        <v>3177724</v>
      </c>
      <c r="Z1301">
        <v>0</v>
      </c>
      <c r="AA1301">
        <v>0</v>
      </c>
      <c r="AB1301" s="3" t="str">
        <f t="shared" si="40"/>
        <v>3420</v>
      </c>
      <c r="AC1301" s="4" t="str">
        <f t="shared" si="41"/>
        <v>TIF</v>
      </c>
    </row>
    <row r="1302" spans="1:29" x14ac:dyDescent="0.25">
      <c r="A1302">
        <v>2024</v>
      </c>
      <c r="B1302">
        <v>98</v>
      </c>
      <c r="C1302" t="s">
        <v>31</v>
      </c>
      <c r="D1302">
        <v>2024</v>
      </c>
      <c r="E1302">
        <v>98</v>
      </c>
      <c r="F1302">
        <v>5</v>
      </c>
      <c r="G1302">
        <v>751</v>
      </c>
      <c r="H1302">
        <v>665751</v>
      </c>
      <c r="I1302" t="s">
        <v>26</v>
      </c>
      <c r="J1302" t="s">
        <v>26</v>
      </c>
      <c r="K1302" t="s">
        <v>787</v>
      </c>
      <c r="L1302" t="s">
        <v>905</v>
      </c>
      <c r="M1302">
        <v>68766978</v>
      </c>
      <c r="N1302">
        <v>3255232</v>
      </c>
      <c r="O1302">
        <v>3195956</v>
      </c>
      <c r="P1302">
        <v>8032748</v>
      </c>
      <c r="Q1302">
        <v>0</v>
      </c>
      <c r="R1302">
        <v>0</v>
      </c>
      <c r="S1302">
        <v>2631190</v>
      </c>
      <c r="T1302">
        <v>0</v>
      </c>
      <c r="U1302">
        <v>0</v>
      </c>
      <c r="V1302">
        <v>123824284</v>
      </c>
      <c r="W1302">
        <v>64000</v>
      </c>
      <c r="X1302">
        <v>299000</v>
      </c>
      <c r="Y1302">
        <v>123461284</v>
      </c>
      <c r="Z1302">
        <v>15802811</v>
      </c>
      <c r="AA1302">
        <v>37942180</v>
      </c>
      <c r="AB1302" s="3" t="str">
        <f t="shared" si="40"/>
        <v>5751</v>
      </c>
      <c r="AC1302" s="4" t="str">
        <f t="shared" si="41"/>
        <v>Non-TIF</v>
      </c>
    </row>
    <row r="1303" spans="1:29" x14ac:dyDescent="0.25">
      <c r="A1303">
        <v>2024</v>
      </c>
      <c r="B1303">
        <v>98</v>
      </c>
      <c r="C1303" t="s">
        <v>31</v>
      </c>
      <c r="D1303">
        <v>2024</v>
      </c>
      <c r="E1303">
        <v>98</v>
      </c>
      <c r="F1303">
        <v>2</v>
      </c>
      <c r="G1303">
        <v>295</v>
      </c>
      <c r="H1303">
        <v>952295</v>
      </c>
      <c r="I1303" t="s">
        <v>26</v>
      </c>
      <c r="J1303" t="s">
        <v>26</v>
      </c>
      <c r="K1303" t="s">
        <v>314</v>
      </c>
      <c r="L1303" t="s">
        <v>905</v>
      </c>
      <c r="M1303">
        <v>13450439</v>
      </c>
      <c r="N1303">
        <v>426086</v>
      </c>
      <c r="O1303">
        <v>1459150</v>
      </c>
      <c r="P1303">
        <v>0</v>
      </c>
      <c r="Q1303">
        <v>0</v>
      </c>
      <c r="R1303">
        <v>0</v>
      </c>
      <c r="S1303">
        <v>1076470</v>
      </c>
      <c r="T1303">
        <v>1882406</v>
      </c>
      <c r="U1303">
        <v>0</v>
      </c>
      <c r="V1303">
        <v>50147687</v>
      </c>
      <c r="W1303">
        <v>88000</v>
      </c>
      <c r="X1303">
        <v>338000</v>
      </c>
      <c r="Y1303">
        <v>49721687</v>
      </c>
      <c r="Z1303">
        <v>1441975</v>
      </c>
      <c r="AA1303">
        <v>31853136</v>
      </c>
      <c r="AB1303" s="3" t="str">
        <f t="shared" si="40"/>
        <v>2295</v>
      </c>
      <c r="AC1303" s="4" t="str">
        <f t="shared" si="41"/>
        <v>Non-TIF</v>
      </c>
    </row>
    <row r="1304" spans="1:29" x14ac:dyDescent="0.25">
      <c r="A1304">
        <v>2024</v>
      </c>
      <c r="B1304">
        <v>98</v>
      </c>
      <c r="C1304" t="s">
        <v>31</v>
      </c>
      <c r="D1304">
        <v>2024</v>
      </c>
      <c r="E1304">
        <v>98</v>
      </c>
      <c r="F1304">
        <v>4</v>
      </c>
      <c r="G1304">
        <v>772</v>
      </c>
      <c r="H1304">
        <v>984772</v>
      </c>
      <c r="I1304" t="s">
        <v>26</v>
      </c>
      <c r="J1304" t="s">
        <v>26</v>
      </c>
      <c r="K1304" t="s">
        <v>315</v>
      </c>
      <c r="L1304" t="s">
        <v>905</v>
      </c>
      <c r="M1304">
        <v>94509770</v>
      </c>
      <c r="N1304">
        <v>3576166</v>
      </c>
      <c r="O1304">
        <v>10202086</v>
      </c>
      <c r="P1304">
        <v>30688146</v>
      </c>
      <c r="Q1304">
        <v>0</v>
      </c>
      <c r="R1304">
        <v>0</v>
      </c>
      <c r="S1304">
        <v>18119974</v>
      </c>
      <c r="T1304">
        <v>1465173</v>
      </c>
      <c r="U1304">
        <v>0</v>
      </c>
      <c r="V1304">
        <v>271998193</v>
      </c>
      <c r="W1304">
        <v>392000</v>
      </c>
      <c r="X1304">
        <v>884000</v>
      </c>
      <c r="Y1304">
        <v>270722193</v>
      </c>
      <c r="Z1304">
        <v>38939027</v>
      </c>
      <c r="AA1304">
        <v>113436878</v>
      </c>
      <c r="AB1304" s="3" t="str">
        <f t="shared" si="40"/>
        <v>4772</v>
      </c>
      <c r="AC1304" s="4" t="str">
        <f t="shared" si="41"/>
        <v>Non-TIF</v>
      </c>
    </row>
    <row r="1305" spans="1:29" x14ac:dyDescent="0.25">
      <c r="A1305">
        <v>2024</v>
      </c>
      <c r="B1305">
        <v>98</v>
      </c>
      <c r="C1305" t="s">
        <v>31</v>
      </c>
      <c r="D1305">
        <v>2024</v>
      </c>
      <c r="E1305">
        <v>98</v>
      </c>
      <c r="F1305">
        <v>4</v>
      </c>
      <c r="G1305">
        <v>788</v>
      </c>
      <c r="H1305">
        <v>984788</v>
      </c>
      <c r="I1305" t="s">
        <v>26</v>
      </c>
      <c r="J1305" t="s">
        <v>26</v>
      </c>
      <c r="K1305" t="s">
        <v>906</v>
      </c>
      <c r="L1305" t="s">
        <v>905</v>
      </c>
      <c r="M1305">
        <v>154933848</v>
      </c>
      <c r="N1305">
        <v>6775206</v>
      </c>
      <c r="O1305">
        <v>51510289</v>
      </c>
      <c r="P1305">
        <v>7621994</v>
      </c>
      <c r="Q1305">
        <v>0</v>
      </c>
      <c r="R1305">
        <v>0</v>
      </c>
      <c r="S1305">
        <v>15315857</v>
      </c>
      <c r="T1305">
        <v>2452821</v>
      </c>
      <c r="U1305">
        <v>0</v>
      </c>
      <c r="V1305">
        <v>348523239</v>
      </c>
      <c r="W1305">
        <v>288000</v>
      </c>
      <c r="X1305">
        <v>786500</v>
      </c>
      <c r="Y1305">
        <v>347448739</v>
      </c>
      <c r="Z1305">
        <v>62967619</v>
      </c>
      <c r="AA1305">
        <v>109913224</v>
      </c>
      <c r="AB1305" s="3" t="str">
        <f t="shared" si="40"/>
        <v>4788</v>
      </c>
      <c r="AC1305" s="4" t="str">
        <f t="shared" si="41"/>
        <v>Non-TIF</v>
      </c>
    </row>
    <row r="1306" spans="1:29" x14ac:dyDescent="0.25">
      <c r="A1306">
        <v>2024</v>
      </c>
      <c r="B1306">
        <v>99</v>
      </c>
      <c r="C1306" t="s">
        <v>23</v>
      </c>
      <c r="D1306">
        <v>2024</v>
      </c>
      <c r="E1306">
        <v>99</v>
      </c>
      <c r="F1306">
        <v>0</v>
      </c>
      <c r="G1306">
        <v>594</v>
      </c>
      <c r="H1306" t="s">
        <v>422</v>
      </c>
      <c r="I1306" t="s">
        <v>25</v>
      </c>
      <c r="J1306" t="s">
        <v>26</v>
      </c>
      <c r="K1306" t="s">
        <v>423</v>
      </c>
      <c r="L1306" t="s">
        <v>907</v>
      </c>
      <c r="M1306">
        <v>0</v>
      </c>
      <c r="N1306">
        <v>0</v>
      </c>
      <c r="O1306">
        <v>1303200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1303200</v>
      </c>
      <c r="W1306">
        <v>0</v>
      </c>
      <c r="X1306">
        <v>0</v>
      </c>
      <c r="Y1306">
        <v>1303200</v>
      </c>
      <c r="Z1306">
        <v>0</v>
      </c>
      <c r="AA1306">
        <v>0</v>
      </c>
      <c r="AB1306" s="3" t="str">
        <f t="shared" si="40"/>
        <v>0594</v>
      </c>
      <c r="AC1306" s="4" t="str">
        <f t="shared" si="41"/>
        <v>TIF</v>
      </c>
    </row>
    <row r="1307" spans="1:29" x14ac:dyDescent="0.25">
      <c r="A1307">
        <v>2024</v>
      </c>
      <c r="B1307">
        <v>99</v>
      </c>
      <c r="C1307" t="s">
        <v>23</v>
      </c>
      <c r="D1307">
        <v>2024</v>
      </c>
      <c r="E1307">
        <v>99</v>
      </c>
      <c r="F1307">
        <v>1</v>
      </c>
      <c r="G1307">
        <v>944</v>
      </c>
      <c r="H1307" t="s">
        <v>1004</v>
      </c>
      <c r="I1307" t="s">
        <v>25</v>
      </c>
      <c r="J1307" t="s">
        <v>26</v>
      </c>
      <c r="K1307" t="s">
        <v>1005</v>
      </c>
      <c r="L1307" t="s">
        <v>907</v>
      </c>
      <c r="M1307">
        <v>74400</v>
      </c>
      <c r="N1307">
        <v>3900</v>
      </c>
      <c r="O1307">
        <v>8233282</v>
      </c>
      <c r="P1307">
        <v>62370600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78417863</v>
      </c>
      <c r="W1307">
        <v>4000</v>
      </c>
      <c r="X1307">
        <v>0</v>
      </c>
      <c r="Y1307">
        <v>78413863</v>
      </c>
      <c r="Z1307">
        <v>0</v>
      </c>
      <c r="AA1307">
        <v>7735681</v>
      </c>
      <c r="AB1307" s="3" t="str">
        <f t="shared" si="40"/>
        <v>1944</v>
      </c>
      <c r="AC1307" s="4" t="str">
        <f t="shared" si="41"/>
        <v>TIF</v>
      </c>
    </row>
    <row r="1308" spans="1:29" x14ac:dyDescent="0.25">
      <c r="A1308">
        <v>2024</v>
      </c>
      <c r="B1308">
        <v>99</v>
      </c>
      <c r="C1308" t="s">
        <v>31</v>
      </c>
      <c r="D1308">
        <v>2024</v>
      </c>
      <c r="E1308">
        <v>99</v>
      </c>
      <c r="F1308">
        <v>0</v>
      </c>
      <c r="G1308">
        <v>819</v>
      </c>
      <c r="H1308">
        <v>410819</v>
      </c>
      <c r="I1308" t="s">
        <v>26</v>
      </c>
      <c r="J1308" t="s">
        <v>26</v>
      </c>
      <c r="K1308" t="s">
        <v>407</v>
      </c>
      <c r="L1308" t="s">
        <v>907</v>
      </c>
      <c r="M1308">
        <v>31562300</v>
      </c>
      <c r="N1308">
        <v>1868100</v>
      </c>
      <c r="O1308">
        <v>0</v>
      </c>
      <c r="P1308">
        <v>0</v>
      </c>
      <c r="Q1308">
        <v>0</v>
      </c>
      <c r="R1308">
        <v>0</v>
      </c>
      <c r="S1308">
        <v>1798659</v>
      </c>
      <c r="T1308">
        <v>21469</v>
      </c>
      <c r="U1308">
        <v>0</v>
      </c>
      <c r="V1308">
        <v>43310628</v>
      </c>
      <c r="W1308">
        <v>20000</v>
      </c>
      <c r="X1308">
        <v>45500</v>
      </c>
      <c r="Y1308">
        <v>43245128</v>
      </c>
      <c r="Z1308">
        <v>956424</v>
      </c>
      <c r="AA1308">
        <v>8060100</v>
      </c>
      <c r="AB1308" s="3" t="str">
        <f t="shared" si="40"/>
        <v>0819</v>
      </c>
      <c r="AC1308" s="4" t="str">
        <f t="shared" si="41"/>
        <v>Non-TIF</v>
      </c>
    </row>
    <row r="1309" spans="1:29" x14ac:dyDescent="0.25">
      <c r="A1309">
        <v>2024</v>
      </c>
      <c r="B1309">
        <v>99</v>
      </c>
      <c r="C1309" t="s">
        <v>44</v>
      </c>
      <c r="D1309">
        <v>2024</v>
      </c>
      <c r="E1309">
        <v>99</v>
      </c>
      <c r="F1309">
        <v>1</v>
      </c>
      <c r="G1309">
        <v>944</v>
      </c>
      <c r="H1309">
        <v>991944</v>
      </c>
      <c r="I1309" t="s">
        <v>26</v>
      </c>
      <c r="J1309" t="s">
        <v>26</v>
      </c>
      <c r="K1309" t="s">
        <v>495</v>
      </c>
      <c r="L1309" t="s">
        <v>907</v>
      </c>
      <c r="M1309">
        <v>1341500</v>
      </c>
      <c r="N1309">
        <v>14206700</v>
      </c>
      <c r="O1309">
        <v>6149316</v>
      </c>
      <c r="P1309">
        <v>65495100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89984382</v>
      </c>
      <c r="W1309">
        <v>32000</v>
      </c>
      <c r="X1309">
        <v>65000</v>
      </c>
      <c r="Y1309">
        <v>89887382</v>
      </c>
      <c r="Z1309">
        <v>0</v>
      </c>
      <c r="AA1309">
        <v>2791766</v>
      </c>
      <c r="AB1309" s="3" t="str">
        <f t="shared" si="40"/>
        <v>1944</v>
      </c>
      <c r="AC1309" s="4" t="str">
        <f t="shared" si="41"/>
        <v>Non-TIF</v>
      </c>
    </row>
    <row r="1310" spans="1:29" x14ac:dyDescent="0.25">
      <c r="A1310">
        <v>2024</v>
      </c>
      <c r="B1310">
        <v>99</v>
      </c>
      <c r="C1310" t="s">
        <v>31</v>
      </c>
      <c r="D1310">
        <v>2024</v>
      </c>
      <c r="E1310">
        <v>99</v>
      </c>
      <c r="F1310">
        <v>0</v>
      </c>
      <c r="G1310">
        <v>916</v>
      </c>
      <c r="H1310">
        <v>350916</v>
      </c>
      <c r="I1310" t="s">
        <v>26</v>
      </c>
      <c r="J1310" t="s">
        <v>26</v>
      </c>
      <c r="K1310" t="s">
        <v>419</v>
      </c>
      <c r="L1310" t="s">
        <v>907</v>
      </c>
      <c r="M1310">
        <v>8851400</v>
      </c>
      <c r="N1310">
        <v>376800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48539</v>
      </c>
      <c r="U1310">
        <v>0</v>
      </c>
      <c r="V1310">
        <v>12453139</v>
      </c>
      <c r="W1310">
        <v>16000</v>
      </c>
      <c r="X1310">
        <v>13000</v>
      </c>
      <c r="Y1310">
        <v>12424139</v>
      </c>
      <c r="Z1310">
        <v>268714</v>
      </c>
      <c r="AA1310">
        <v>3176400</v>
      </c>
      <c r="AB1310" s="3" t="str">
        <f t="shared" si="40"/>
        <v>0916</v>
      </c>
      <c r="AC1310" s="4" t="str">
        <f t="shared" si="41"/>
        <v>Non-TIF</v>
      </c>
    </row>
    <row r="1311" spans="1:29" x14ac:dyDescent="0.25">
      <c r="A1311">
        <v>2024</v>
      </c>
      <c r="B1311">
        <v>99</v>
      </c>
      <c r="C1311" t="s">
        <v>31</v>
      </c>
      <c r="D1311">
        <v>2024</v>
      </c>
      <c r="E1311">
        <v>99</v>
      </c>
      <c r="F1311">
        <v>5</v>
      </c>
      <c r="G1311">
        <v>922</v>
      </c>
      <c r="H1311">
        <v>355922</v>
      </c>
      <c r="I1311" t="s">
        <v>26</v>
      </c>
      <c r="J1311" t="s">
        <v>26</v>
      </c>
      <c r="K1311" t="s">
        <v>163</v>
      </c>
      <c r="L1311" t="s">
        <v>907</v>
      </c>
      <c r="M1311">
        <v>936400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1076500</v>
      </c>
      <c r="W1311">
        <v>0</v>
      </c>
      <c r="X1311">
        <v>0</v>
      </c>
      <c r="Y1311">
        <v>1076500</v>
      </c>
      <c r="Z1311">
        <v>1434</v>
      </c>
      <c r="AA1311">
        <v>140100</v>
      </c>
      <c r="AB1311" s="3" t="str">
        <f t="shared" si="40"/>
        <v>5922</v>
      </c>
      <c r="AC1311" s="4" t="str">
        <f t="shared" si="41"/>
        <v>Non-TIF</v>
      </c>
    </row>
    <row r="1312" spans="1:29" x14ac:dyDescent="0.25">
      <c r="A1312">
        <v>2024</v>
      </c>
      <c r="B1312">
        <v>99</v>
      </c>
      <c r="C1312" t="s">
        <v>31</v>
      </c>
      <c r="D1312">
        <v>2024</v>
      </c>
      <c r="E1312">
        <v>99</v>
      </c>
      <c r="F1312">
        <v>0</v>
      </c>
      <c r="G1312">
        <v>594</v>
      </c>
      <c r="H1312">
        <v>990594</v>
      </c>
      <c r="I1312" t="s">
        <v>26</v>
      </c>
      <c r="J1312" t="s">
        <v>26</v>
      </c>
      <c r="K1312" t="s">
        <v>411</v>
      </c>
      <c r="L1312" t="s">
        <v>907</v>
      </c>
      <c r="M1312">
        <v>112753700</v>
      </c>
      <c r="N1312">
        <v>4226000</v>
      </c>
      <c r="O1312">
        <v>29475067</v>
      </c>
      <c r="P1312">
        <v>3803764</v>
      </c>
      <c r="Q1312">
        <v>0</v>
      </c>
      <c r="R1312">
        <v>0</v>
      </c>
      <c r="S1312">
        <v>20471138</v>
      </c>
      <c r="T1312">
        <v>6072330</v>
      </c>
      <c r="U1312">
        <v>0</v>
      </c>
      <c r="V1312">
        <v>356641138</v>
      </c>
      <c r="W1312">
        <v>496000</v>
      </c>
      <c r="X1312">
        <v>2060500</v>
      </c>
      <c r="Y1312">
        <v>354084638</v>
      </c>
      <c r="Z1312">
        <v>32249831</v>
      </c>
      <c r="AA1312">
        <v>179839139</v>
      </c>
      <c r="AB1312" s="3" t="str">
        <f t="shared" si="40"/>
        <v>0594</v>
      </c>
      <c r="AC1312" s="4" t="str">
        <f t="shared" si="41"/>
        <v>Non-TIF</v>
      </c>
    </row>
    <row r="1313" spans="1:29" x14ac:dyDescent="0.25">
      <c r="A1313">
        <v>2024</v>
      </c>
      <c r="B1313">
        <v>84</v>
      </c>
      <c r="C1313" t="s">
        <v>23</v>
      </c>
      <c r="D1313">
        <v>2024</v>
      </c>
      <c r="E1313">
        <v>84</v>
      </c>
      <c r="F1313">
        <v>0</v>
      </c>
      <c r="G1313">
        <v>747</v>
      </c>
      <c r="H1313" t="s">
        <v>922</v>
      </c>
      <c r="I1313" t="s">
        <v>25</v>
      </c>
      <c r="J1313" t="s">
        <v>26</v>
      </c>
      <c r="K1313" t="s">
        <v>923</v>
      </c>
      <c r="L1313" t="s">
        <v>806</v>
      </c>
      <c r="M1313">
        <v>721733</v>
      </c>
      <c r="N1313">
        <v>57735</v>
      </c>
      <c r="O1313">
        <v>45549982</v>
      </c>
      <c r="P1313">
        <v>15977697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104759699</v>
      </c>
      <c r="W1313">
        <v>28000</v>
      </c>
      <c r="X1313">
        <v>240500</v>
      </c>
      <c r="Y1313">
        <v>104491199</v>
      </c>
      <c r="Z1313">
        <v>0</v>
      </c>
      <c r="AA1313">
        <v>42452552</v>
      </c>
      <c r="AB1313" s="3" t="str">
        <f t="shared" si="40"/>
        <v>0747</v>
      </c>
      <c r="AC1313" s="4" t="str">
        <f t="shared" si="41"/>
        <v>TIF</v>
      </c>
    </row>
    <row r="1314" spans="1:29" x14ac:dyDescent="0.25">
      <c r="A1314">
        <v>2024</v>
      </c>
      <c r="B1314">
        <v>84</v>
      </c>
      <c r="C1314" t="s">
        <v>23</v>
      </c>
      <c r="D1314">
        <v>2024</v>
      </c>
      <c r="E1314">
        <v>84</v>
      </c>
      <c r="F1314">
        <v>4</v>
      </c>
      <c r="G1314">
        <v>149</v>
      </c>
      <c r="H1314" t="s">
        <v>924</v>
      </c>
      <c r="I1314" t="s">
        <v>25</v>
      </c>
      <c r="J1314" t="s">
        <v>26</v>
      </c>
      <c r="K1314" t="s">
        <v>925</v>
      </c>
      <c r="L1314" t="s">
        <v>806</v>
      </c>
      <c r="M1314">
        <v>0</v>
      </c>
      <c r="N1314">
        <v>0</v>
      </c>
      <c r="O1314">
        <v>4943412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13487870</v>
      </c>
      <c r="W1314">
        <v>4000</v>
      </c>
      <c r="X1314">
        <v>32500</v>
      </c>
      <c r="Y1314">
        <v>13451370</v>
      </c>
      <c r="Z1314">
        <v>0</v>
      </c>
      <c r="AA1314">
        <v>8544458</v>
      </c>
      <c r="AB1314" s="3" t="str">
        <f t="shared" si="40"/>
        <v>4149</v>
      </c>
      <c r="AC1314" s="4" t="str">
        <f t="shared" si="41"/>
        <v>TIF</v>
      </c>
    </row>
    <row r="1315" spans="1:29" x14ac:dyDescent="0.25">
      <c r="A1315">
        <v>2024</v>
      </c>
      <c r="B1315">
        <v>84</v>
      </c>
      <c r="C1315" t="s">
        <v>23</v>
      </c>
      <c r="D1315">
        <v>2024</v>
      </c>
      <c r="E1315">
        <v>84</v>
      </c>
      <c r="F1315">
        <v>6</v>
      </c>
      <c r="G1315" t="s">
        <v>1840</v>
      </c>
      <c r="H1315" t="s">
        <v>886</v>
      </c>
      <c r="I1315" t="s">
        <v>25</v>
      </c>
      <c r="J1315" t="s">
        <v>26</v>
      </c>
      <c r="K1315" t="s">
        <v>887</v>
      </c>
      <c r="L1315" t="s">
        <v>806</v>
      </c>
      <c r="M1315">
        <v>9049001</v>
      </c>
      <c r="N1315">
        <v>6384613</v>
      </c>
      <c r="O1315">
        <v>72594674</v>
      </c>
      <c r="P1315">
        <v>21881029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167631650</v>
      </c>
      <c r="W1315">
        <v>12000</v>
      </c>
      <c r="X1315">
        <v>78000</v>
      </c>
      <c r="Y1315">
        <v>167541650</v>
      </c>
      <c r="Z1315">
        <v>0</v>
      </c>
      <c r="AA1315">
        <v>57722333</v>
      </c>
      <c r="AB1315" s="3" t="str">
        <f t="shared" si="40"/>
        <v>6030</v>
      </c>
      <c r="AC1315" s="4" t="str">
        <f t="shared" si="41"/>
        <v>TIF</v>
      </c>
    </row>
    <row r="1316" spans="1:29" x14ac:dyDescent="0.25">
      <c r="A1316">
        <v>2024</v>
      </c>
      <c r="B1316">
        <v>84</v>
      </c>
      <c r="C1316" t="s">
        <v>23</v>
      </c>
      <c r="D1316">
        <v>2024</v>
      </c>
      <c r="E1316">
        <v>84</v>
      </c>
      <c r="F1316">
        <v>6</v>
      </c>
      <c r="G1316">
        <v>990</v>
      </c>
      <c r="H1316" t="s">
        <v>926</v>
      </c>
      <c r="I1316" t="s">
        <v>25</v>
      </c>
      <c r="J1316" t="s">
        <v>26</v>
      </c>
      <c r="K1316" t="s">
        <v>927</v>
      </c>
      <c r="L1316" t="s">
        <v>806</v>
      </c>
      <c r="M1316">
        <v>202321</v>
      </c>
      <c r="N1316">
        <v>2018</v>
      </c>
      <c r="O1316">
        <v>6378727</v>
      </c>
      <c r="P1316">
        <v>2790916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17178126</v>
      </c>
      <c r="W1316">
        <v>0</v>
      </c>
      <c r="X1316">
        <v>0</v>
      </c>
      <c r="Y1316">
        <v>17178126</v>
      </c>
      <c r="Z1316">
        <v>0</v>
      </c>
      <c r="AA1316">
        <v>7804144</v>
      </c>
      <c r="AB1316" s="3" t="str">
        <f t="shared" si="40"/>
        <v>6990</v>
      </c>
      <c r="AC1316" s="4" t="str">
        <f t="shared" si="41"/>
        <v>TIF</v>
      </c>
    </row>
    <row r="1317" spans="1:29" x14ac:dyDescent="0.25">
      <c r="A1317">
        <v>2024</v>
      </c>
      <c r="B1317">
        <v>84</v>
      </c>
      <c r="C1317" t="s">
        <v>31</v>
      </c>
      <c r="D1317">
        <v>2024</v>
      </c>
      <c r="E1317">
        <v>84</v>
      </c>
      <c r="F1317">
        <v>6</v>
      </c>
      <c r="G1317">
        <v>983</v>
      </c>
      <c r="H1317">
        <v>606983</v>
      </c>
      <c r="I1317" t="s">
        <v>26</v>
      </c>
      <c r="J1317" t="s">
        <v>26</v>
      </c>
      <c r="K1317" t="s">
        <v>691</v>
      </c>
      <c r="L1317" t="s">
        <v>806</v>
      </c>
      <c r="M1317">
        <v>5391030</v>
      </c>
      <c r="N1317">
        <v>1220100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15053</v>
      </c>
      <c r="U1317">
        <v>0</v>
      </c>
      <c r="V1317">
        <v>11116493</v>
      </c>
      <c r="W1317">
        <v>0</v>
      </c>
      <c r="X1317">
        <v>6500</v>
      </c>
      <c r="Y1317">
        <v>11109993</v>
      </c>
      <c r="Z1317">
        <v>301408</v>
      </c>
      <c r="AA1317">
        <v>4490310</v>
      </c>
      <c r="AB1317" s="3" t="str">
        <f t="shared" si="40"/>
        <v>6983</v>
      </c>
      <c r="AC1317" s="4" t="str">
        <f t="shared" si="41"/>
        <v>Non-TIF</v>
      </c>
    </row>
    <row r="1318" spans="1:29" x14ac:dyDescent="0.25">
      <c r="A1318">
        <v>2024</v>
      </c>
      <c r="B1318">
        <v>84</v>
      </c>
      <c r="C1318" t="s">
        <v>31</v>
      </c>
      <c r="D1318">
        <v>2024</v>
      </c>
      <c r="E1318">
        <v>84</v>
      </c>
      <c r="F1318">
        <v>6</v>
      </c>
      <c r="G1318" t="s">
        <v>1840</v>
      </c>
      <c r="H1318">
        <v>846030</v>
      </c>
      <c r="I1318" t="s">
        <v>26</v>
      </c>
      <c r="J1318" t="s">
        <v>26</v>
      </c>
      <c r="K1318" t="s">
        <v>805</v>
      </c>
      <c r="L1318" t="s">
        <v>806</v>
      </c>
      <c r="M1318">
        <v>125011660</v>
      </c>
      <c r="N1318">
        <v>19652810</v>
      </c>
      <c r="O1318">
        <v>64449374</v>
      </c>
      <c r="P1318">
        <v>17225420</v>
      </c>
      <c r="Q1318">
        <v>0</v>
      </c>
      <c r="R1318">
        <v>0</v>
      </c>
      <c r="S1318">
        <v>11949967</v>
      </c>
      <c r="T1318">
        <v>22084240</v>
      </c>
      <c r="U1318">
        <v>0</v>
      </c>
      <c r="V1318">
        <v>981280022</v>
      </c>
      <c r="W1318">
        <v>574519</v>
      </c>
      <c r="X1318">
        <v>4101500</v>
      </c>
      <c r="Y1318">
        <v>976604003</v>
      </c>
      <c r="Z1318">
        <v>28885059</v>
      </c>
      <c r="AA1318">
        <v>720906551</v>
      </c>
      <c r="AB1318" s="3" t="str">
        <f t="shared" si="40"/>
        <v>6030</v>
      </c>
      <c r="AC1318" s="4" t="str">
        <f t="shared" si="41"/>
        <v>Non-TIF</v>
      </c>
    </row>
    <row r="1319" spans="1:29" x14ac:dyDescent="0.25">
      <c r="A1319">
        <v>2024</v>
      </c>
      <c r="B1319">
        <v>84</v>
      </c>
      <c r="C1319" t="s">
        <v>31</v>
      </c>
      <c r="D1319">
        <v>2024</v>
      </c>
      <c r="E1319">
        <v>84</v>
      </c>
      <c r="F1319">
        <v>6</v>
      </c>
      <c r="G1319">
        <v>990</v>
      </c>
      <c r="H1319">
        <v>846990</v>
      </c>
      <c r="I1319" t="s">
        <v>26</v>
      </c>
      <c r="J1319" t="s">
        <v>26</v>
      </c>
      <c r="K1319" t="s">
        <v>764</v>
      </c>
      <c r="L1319" t="s">
        <v>806</v>
      </c>
      <c r="M1319">
        <v>176013940</v>
      </c>
      <c r="N1319">
        <v>18451860</v>
      </c>
      <c r="O1319">
        <v>17371690</v>
      </c>
      <c r="P1319">
        <v>1019240</v>
      </c>
      <c r="Q1319">
        <v>0</v>
      </c>
      <c r="R1319">
        <v>0</v>
      </c>
      <c r="S1319">
        <v>0</v>
      </c>
      <c r="T1319">
        <v>812568</v>
      </c>
      <c r="U1319">
        <v>0</v>
      </c>
      <c r="V1319">
        <v>425083238</v>
      </c>
      <c r="W1319">
        <v>559808</v>
      </c>
      <c r="X1319">
        <v>2421808</v>
      </c>
      <c r="Y1319">
        <v>422101622</v>
      </c>
      <c r="Z1319">
        <v>17824553</v>
      </c>
      <c r="AA1319">
        <v>211413940</v>
      </c>
      <c r="AB1319" s="3" t="str">
        <f t="shared" si="40"/>
        <v>6990</v>
      </c>
      <c r="AC1319" s="4" t="str">
        <f t="shared" si="41"/>
        <v>Non-TIF</v>
      </c>
    </row>
    <row r="1320" spans="1:29" x14ac:dyDescent="0.25">
      <c r="A1320">
        <v>2024</v>
      </c>
      <c r="B1320">
        <v>85</v>
      </c>
      <c r="C1320" t="s">
        <v>44</v>
      </c>
      <c r="D1320">
        <v>2024</v>
      </c>
      <c r="E1320">
        <v>85</v>
      </c>
      <c r="F1320">
        <v>5</v>
      </c>
      <c r="G1320">
        <v>643</v>
      </c>
      <c r="H1320">
        <v>855643</v>
      </c>
      <c r="I1320" t="s">
        <v>26</v>
      </c>
      <c r="J1320" t="s">
        <v>26</v>
      </c>
      <c r="K1320" t="s">
        <v>204</v>
      </c>
      <c r="L1320" t="s">
        <v>828</v>
      </c>
      <c r="M1320">
        <v>0</v>
      </c>
      <c r="N1320">
        <v>0</v>
      </c>
      <c r="O1320">
        <v>9539122</v>
      </c>
      <c r="P1320">
        <v>24574925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46034537</v>
      </c>
      <c r="W1320">
        <v>0</v>
      </c>
      <c r="X1320">
        <v>0</v>
      </c>
      <c r="Y1320">
        <v>46034537</v>
      </c>
      <c r="Z1320">
        <v>0</v>
      </c>
      <c r="AA1320">
        <v>11920490</v>
      </c>
      <c r="AB1320" s="3" t="str">
        <f t="shared" si="40"/>
        <v>5643</v>
      </c>
      <c r="AC1320" s="4" t="str">
        <f t="shared" si="41"/>
        <v>Non-TIF</v>
      </c>
    </row>
    <row r="1321" spans="1:29" x14ac:dyDescent="0.25">
      <c r="A1321">
        <v>2024</v>
      </c>
      <c r="B1321">
        <v>85</v>
      </c>
      <c r="C1321" t="s">
        <v>23</v>
      </c>
      <c r="D1321">
        <v>2024</v>
      </c>
      <c r="E1321">
        <v>85</v>
      </c>
      <c r="F1321">
        <v>4</v>
      </c>
      <c r="G1321">
        <v>617</v>
      </c>
      <c r="H1321" t="s">
        <v>928</v>
      </c>
      <c r="I1321" t="s">
        <v>25</v>
      </c>
      <c r="J1321" t="s">
        <v>26</v>
      </c>
      <c r="K1321" t="s">
        <v>929</v>
      </c>
      <c r="L1321" t="s">
        <v>828</v>
      </c>
      <c r="M1321">
        <v>0</v>
      </c>
      <c r="N1321">
        <v>0</v>
      </c>
      <c r="O1321">
        <v>17332327</v>
      </c>
      <c r="P1321">
        <v>10420464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46304723</v>
      </c>
      <c r="W1321">
        <v>0</v>
      </c>
      <c r="X1321">
        <v>0</v>
      </c>
      <c r="Y1321">
        <v>46304723</v>
      </c>
      <c r="Z1321">
        <v>0</v>
      </c>
      <c r="AA1321">
        <v>18551932</v>
      </c>
      <c r="AB1321" s="3" t="str">
        <f t="shared" si="40"/>
        <v>4617</v>
      </c>
      <c r="AC1321" s="4" t="str">
        <f t="shared" si="41"/>
        <v>TIF</v>
      </c>
    </row>
    <row r="1322" spans="1:29" x14ac:dyDescent="0.25">
      <c r="A1322">
        <v>2024</v>
      </c>
      <c r="B1322">
        <v>85</v>
      </c>
      <c r="C1322" t="s">
        <v>31</v>
      </c>
      <c r="D1322">
        <v>2024</v>
      </c>
      <c r="E1322">
        <v>85</v>
      </c>
      <c r="F1322">
        <v>4</v>
      </c>
      <c r="G1322">
        <v>779</v>
      </c>
      <c r="H1322">
        <v>774779</v>
      </c>
      <c r="I1322" t="s">
        <v>26</v>
      </c>
      <c r="J1322" t="s">
        <v>26</v>
      </c>
      <c r="K1322" t="s">
        <v>196</v>
      </c>
      <c r="L1322" t="s">
        <v>828</v>
      </c>
      <c r="M1322">
        <v>194000</v>
      </c>
      <c r="N1322">
        <v>1100</v>
      </c>
      <c r="O1322">
        <v>322800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12812400</v>
      </c>
      <c r="W1322">
        <v>28000</v>
      </c>
      <c r="X1322">
        <v>84500</v>
      </c>
      <c r="Y1322">
        <v>12699900</v>
      </c>
      <c r="Z1322">
        <v>156265</v>
      </c>
      <c r="AA1322">
        <v>12294500</v>
      </c>
      <c r="AB1322" s="3" t="str">
        <f t="shared" si="40"/>
        <v>4779</v>
      </c>
      <c r="AC1322" s="4" t="str">
        <f t="shared" si="41"/>
        <v>Non-TIF</v>
      </c>
    </row>
    <row r="1323" spans="1:29" x14ac:dyDescent="0.25">
      <c r="A1323">
        <v>2024</v>
      </c>
      <c r="B1323">
        <v>85</v>
      </c>
      <c r="C1323" t="s">
        <v>31</v>
      </c>
      <c r="D1323">
        <v>2024</v>
      </c>
      <c r="E1323">
        <v>85</v>
      </c>
      <c r="F1323">
        <v>1</v>
      </c>
      <c r="G1323">
        <v>350</v>
      </c>
      <c r="H1323">
        <v>851350</v>
      </c>
      <c r="I1323" t="s">
        <v>26</v>
      </c>
      <c r="J1323" t="s">
        <v>26</v>
      </c>
      <c r="K1323" t="s">
        <v>532</v>
      </c>
      <c r="L1323" t="s">
        <v>828</v>
      </c>
      <c r="M1323">
        <v>85001200</v>
      </c>
      <c r="N1323">
        <v>3773900</v>
      </c>
      <c r="O1323">
        <v>7296700</v>
      </c>
      <c r="P1323">
        <v>0</v>
      </c>
      <c r="Q1323">
        <v>0</v>
      </c>
      <c r="R1323">
        <v>0</v>
      </c>
      <c r="S1323">
        <v>0</v>
      </c>
      <c r="T1323">
        <v>1168208</v>
      </c>
      <c r="U1323">
        <v>0</v>
      </c>
      <c r="V1323">
        <v>298274908</v>
      </c>
      <c r="W1323">
        <v>372106</v>
      </c>
      <c r="X1323">
        <v>1274000</v>
      </c>
      <c r="Y1323">
        <v>296628802</v>
      </c>
      <c r="Z1323">
        <v>17013619</v>
      </c>
      <c r="AA1323">
        <v>201034900</v>
      </c>
      <c r="AB1323" s="3" t="str">
        <f t="shared" si="40"/>
        <v>1350</v>
      </c>
      <c r="AC1323" s="4" t="str">
        <f t="shared" si="41"/>
        <v>Non-TIF</v>
      </c>
    </row>
    <row r="1324" spans="1:29" x14ac:dyDescent="0.25">
      <c r="A1324">
        <v>2024</v>
      </c>
      <c r="B1324">
        <v>85</v>
      </c>
      <c r="C1324" t="s">
        <v>31</v>
      </c>
      <c r="D1324">
        <v>2024</v>
      </c>
      <c r="E1324">
        <v>85</v>
      </c>
      <c r="F1324">
        <v>1</v>
      </c>
      <c r="G1324">
        <v>359</v>
      </c>
      <c r="H1324">
        <v>851359</v>
      </c>
      <c r="I1324" t="s">
        <v>26</v>
      </c>
      <c r="J1324" t="s">
        <v>26</v>
      </c>
      <c r="K1324" t="s">
        <v>481</v>
      </c>
      <c r="L1324" t="s">
        <v>828</v>
      </c>
      <c r="M1324">
        <v>181132200</v>
      </c>
      <c r="N1324">
        <v>7300300</v>
      </c>
      <c r="O1324">
        <v>16270000</v>
      </c>
      <c r="P1324">
        <v>86900</v>
      </c>
      <c r="Q1324">
        <v>0</v>
      </c>
      <c r="R1324">
        <v>0</v>
      </c>
      <c r="S1324">
        <v>17727695</v>
      </c>
      <c r="T1324">
        <v>683277</v>
      </c>
      <c r="U1324">
        <v>0</v>
      </c>
      <c r="V1324">
        <v>430982572</v>
      </c>
      <c r="W1324">
        <v>347704</v>
      </c>
      <c r="X1324">
        <v>1508000</v>
      </c>
      <c r="Y1324">
        <v>429126868</v>
      </c>
      <c r="Z1324">
        <v>38264351</v>
      </c>
      <c r="AA1324">
        <v>207782200</v>
      </c>
      <c r="AB1324" s="3" t="str">
        <f t="shared" si="40"/>
        <v>1359</v>
      </c>
      <c r="AC1324" s="4" t="str">
        <f t="shared" si="41"/>
        <v>Non-TIF</v>
      </c>
    </row>
    <row r="1325" spans="1:29" x14ac:dyDescent="0.25">
      <c r="A1325">
        <v>2024</v>
      </c>
      <c r="B1325">
        <v>85</v>
      </c>
      <c r="C1325" t="s">
        <v>31</v>
      </c>
      <c r="D1325">
        <v>2024</v>
      </c>
      <c r="E1325">
        <v>85</v>
      </c>
      <c r="F1325">
        <v>4</v>
      </c>
      <c r="G1325">
        <v>617</v>
      </c>
      <c r="H1325">
        <v>854617</v>
      </c>
      <c r="I1325" t="s">
        <v>26</v>
      </c>
      <c r="J1325" t="s">
        <v>26</v>
      </c>
      <c r="K1325" t="s">
        <v>888</v>
      </c>
      <c r="L1325" t="s">
        <v>828</v>
      </c>
      <c r="M1325">
        <v>122254600</v>
      </c>
      <c r="N1325">
        <v>7247400</v>
      </c>
      <c r="O1325">
        <v>57552400</v>
      </c>
      <c r="P1325">
        <v>70059700</v>
      </c>
      <c r="Q1325">
        <v>0</v>
      </c>
      <c r="R1325">
        <v>0</v>
      </c>
      <c r="S1325">
        <v>37104162</v>
      </c>
      <c r="T1325">
        <v>2375351</v>
      </c>
      <c r="U1325">
        <v>0</v>
      </c>
      <c r="V1325">
        <v>995803313</v>
      </c>
      <c r="W1325">
        <v>1123704</v>
      </c>
      <c r="X1325">
        <v>4342000</v>
      </c>
      <c r="Y1325">
        <v>990337609</v>
      </c>
      <c r="Z1325">
        <v>75700841</v>
      </c>
      <c r="AA1325">
        <v>699209700</v>
      </c>
      <c r="AB1325" s="3" t="str">
        <f t="shared" si="40"/>
        <v>4617</v>
      </c>
      <c r="AC1325" s="4" t="str">
        <f t="shared" si="41"/>
        <v>Non-TIF</v>
      </c>
    </row>
    <row r="1326" spans="1:29" x14ac:dyDescent="0.25">
      <c r="A1326">
        <v>2024</v>
      </c>
      <c r="B1326">
        <v>86</v>
      </c>
      <c r="C1326" t="s">
        <v>23</v>
      </c>
      <c r="D1326">
        <v>2024</v>
      </c>
      <c r="E1326">
        <v>86</v>
      </c>
      <c r="F1326">
        <v>0</v>
      </c>
      <c r="G1326">
        <v>609</v>
      </c>
      <c r="H1326" t="s">
        <v>188</v>
      </c>
      <c r="I1326" t="s">
        <v>25</v>
      </c>
      <c r="J1326" t="s">
        <v>26</v>
      </c>
      <c r="K1326" t="s">
        <v>189</v>
      </c>
      <c r="L1326" t="s">
        <v>830</v>
      </c>
      <c r="M1326">
        <v>0</v>
      </c>
      <c r="N1326">
        <v>0</v>
      </c>
      <c r="O1326">
        <v>6427670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6427670</v>
      </c>
      <c r="W1326">
        <v>0</v>
      </c>
      <c r="X1326">
        <v>0</v>
      </c>
      <c r="Y1326">
        <v>6427670</v>
      </c>
      <c r="Z1326">
        <v>0</v>
      </c>
      <c r="AA1326">
        <v>0</v>
      </c>
      <c r="AB1326" s="3" t="str">
        <f t="shared" si="40"/>
        <v>0609</v>
      </c>
      <c r="AC1326" s="4" t="str">
        <f t="shared" si="41"/>
        <v>TIF</v>
      </c>
    </row>
    <row r="1327" spans="1:29" x14ac:dyDescent="0.25">
      <c r="A1327">
        <v>2024</v>
      </c>
      <c r="B1327">
        <v>86</v>
      </c>
      <c r="C1327" t="s">
        <v>23</v>
      </c>
      <c r="D1327">
        <v>2024</v>
      </c>
      <c r="E1327">
        <v>86</v>
      </c>
      <c r="F1327">
        <v>1</v>
      </c>
      <c r="G1327">
        <v>935</v>
      </c>
      <c r="H1327" t="s">
        <v>114</v>
      </c>
      <c r="I1327" t="s">
        <v>25</v>
      </c>
      <c r="J1327" t="s">
        <v>26</v>
      </c>
      <c r="K1327" t="s">
        <v>115</v>
      </c>
      <c r="L1327" t="s">
        <v>830</v>
      </c>
      <c r="M1327">
        <v>462944</v>
      </c>
      <c r="N1327">
        <v>0</v>
      </c>
      <c r="O1327">
        <v>211178</v>
      </c>
      <c r="P1327">
        <v>4890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3401638</v>
      </c>
      <c r="W1327">
        <v>0</v>
      </c>
      <c r="X1327">
        <v>13000</v>
      </c>
      <c r="Y1327">
        <v>3388638</v>
      </c>
      <c r="Z1327">
        <v>0</v>
      </c>
      <c r="AA1327">
        <v>2722626</v>
      </c>
      <c r="AB1327" s="3" t="str">
        <f t="shared" si="40"/>
        <v>1935</v>
      </c>
      <c r="AC1327" s="4" t="str">
        <f t="shared" si="41"/>
        <v>TIF</v>
      </c>
    </row>
    <row r="1328" spans="1:29" x14ac:dyDescent="0.25">
      <c r="A1328">
        <v>2024</v>
      </c>
      <c r="B1328">
        <v>86</v>
      </c>
      <c r="C1328" t="s">
        <v>23</v>
      </c>
      <c r="D1328">
        <v>2024</v>
      </c>
      <c r="E1328">
        <v>86</v>
      </c>
      <c r="F1328">
        <v>2</v>
      </c>
      <c r="G1328">
        <v>502</v>
      </c>
      <c r="H1328" t="s">
        <v>442</v>
      </c>
      <c r="I1328" t="s">
        <v>25</v>
      </c>
      <c r="J1328" t="s">
        <v>26</v>
      </c>
      <c r="K1328" t="s">
        <v>443</v>
      </c>
      <c r="L1328" t="s">
        <v>830</v>
      </c>
      <c r="M1328">
        <v>0</v>
      </c>
      <c r="N1328">
        <v>0</v>
      </c>
      <c r="O1328">
        <v>0</v>
      </c>
      <c r="P1328">
        <v>20432030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20432030</v>
      </c>
      <c r="W1328">
        <v>0</v>
      </c>
      <c r="X1328">
        <v>0</v>
      </c>
      <c r="Y1328">
        <v>20432030</v>
      </c>
      <c r="Z1328">
        <v>0</v>
      </c>
      <c r="AA1328">
        <v>0</v>
      </c>
      <c r="AB1328" s="3" t="str">
        <f t="shared" si="40"/>
        <v>2502</v>
      </c>
      <c r="AC1328" s="4" t="str">
        <f t="shared" si="41"/>
        <v>TIF</v>
      </c>
    </row>
    <row r="1329" spans="1:29" x14ac:dyDescent="0.25">
      <c r="A1329">
        <v>2024</v>
      </c>
      <c r="B1329">
        <v>86</v>
      </c>
      <c r="C1329" t="s">
        <v>31</v>
      </c>
      <c r="D1329">
        <v>2024</v>
      </c>
      <c r="E1329">
        <v>86</v>
      </c>
      <c r="F1329">
        <v>0</v>
      </c>
      <c r="G1329">
        <v>609</v>
      </c>
      <c r="H1329" t="s">
        <v>1782</v>
      </c>
      <c r="I1329" t="s">
        <v>26</v>
      </c>
      <c r="J1329" t="s">
        <v>26</v>
      </c>
      <c r="K1329" t="s">
        <v>47</v>
      </c>
      <c r="L1329" t="s">
        <v>830</v>
      </c>
      <c r="M1329">
        <v>7428680</v>
      </c>
      <c r="N1329">
        <v>265900</v>
      </c>
      <c r="O1329">
        <v>908530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19239480</v>
      </c>
      <c r="W1329">
        <v>52000</v>
      </c>
      <c r="X1329">
        <v>58500</v>
      </c>
      <c r="Y1329">
        <v>19128980</v>
      </c>
      <c r="Z1329">
        <v>1181490</v>
      </c>
      <c r="AA1329">
        <v>10636370</v>
      </c>
      <c r="AB1329" s="3" t="str">
        <f t="shared" si="40"/>
        <v>0609</v>
      </c>
      <c r="AC1329" s="4" t="str">
        <f t="shared" si="41"/>
        <v>Non-TIF</v>
      </c>
    </row>
    <row r="1330" spans="1:29" x14ac:dyDescent="0.25">
      <c r="A1330">
        <v>2024</v>
      </c>
      <c r="B1330">
        <v>86</v>
      </c>
      <c r="C1330" t="s">
        <v>31</v>
      </c>
      <c r="D1330">
        <v>2024</v>
      </c>
      <c r="E1330">
        <v>86</v>
      </c>
      <c r="F1330">
        <v>2</v>
      </c>
      <c r="G1330">
        <v>727</v>
      </c>
      <c r="H1330">
        <v>382727</v>
      </c>
      <c r="I1330" t="s">
        <v>26</v>
      </c>
      <c r="J1330" t="s">
        <v>26</v>
      </c>
      <c r="K1330" t="s">
        <v>475</v>
      </c>
      <c r="L1330" t="s">
        <v>830</v>
      </c>
      <c r="M1330">
        <v>3260740</v>
      </c>
      <c r="N1330">
        <v>59570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4671350</v>
      </c>
      <c r="W1330">
        <v>0</v>
      </c>
      <c r="X1330">
        <v>19500</v>
      </c>
      <c r="Y1330">
        <v>4651850</v>
      </c>
      <c r="Z1330">
        <v>46041</v>
      </c>
      <c r="AA1330">
        <v>1351040</v>
      </c>
      <c r="AB1330" s="3" t="str">
        <f t="shared" si="40"/>
        <v>2727</v>
      </c>
      <c r="AC1330" s="4" t="str">
        <f t="shared" si="41"/>
        <v>Non-TIF</v>
      </c>
    </row>
    <row r="1331" spans="1:29" x14ac:dyDescent="0.25">
      <c r="A1331">
        <v>2024</v>
      </c>
      <c r="B1331">
        <v>70</v>
      </c>
      <c r="C1331" t="s">
        <v>31</v>
      </c>
      <c r="D1331">
        <v>2024</v>
      </c>
      <c r="E1331">
        <v>70</v>
      </c>
      <c r="F1331">
        <v>1</v>
      </c>
      <c r="G1331">
        <v>368</v>
      </c>
      <c r="H1331">
        <v>581368</v>
      </c>
      <c r="I1331" t="s">
        <v>26</v>
      </c>
      <c r="J1331" t="s">
        <v>26</v>
      </c>
      <c r="K1331" t="s">
        <v>675</v>
      </c>
      <c r="L1331" t="s">
        <v>709</v>
      </c>
      <c r="M1331">
        <v>12971190</v>
      </c>
      <c r="N1331">
        <v>2997080</v>
      </c>
      <c r="O1331">
        <v>1454380</v>
      </c>
      <c r="P1331">
        <v>0</v>
      </c>
      <c r="Q1331">
        <v>0</v>
      </c>
      <c r="R1331">
        <v>0</v>
      </c>
      <c r="S1331">
        <v>0</v>
      </c>
      <c r="T1331">
        <v>1940375</v>
      </c>
      <c r="U1331">
        <v>0</v>
      </c>
      <c r="V1331">
        <v>40412235</v>
      </c>
      <c r="W1331">
        <v>32000</v>
      </c>
      <c r="X1331">
        <v>91000</v>
      </c>
      <c r="Y1331">
        <v>40289235</v>
      </c>
      <c r="Z1331">
        <v>8308014</v>
      </c>
      <c r="AA1331">
        <v>21049210</v>
      </c>
      <c r="AB1331" s="3" t="str">
        <f t="shared" si="40"/>
        <v>1368</v>
      </c>
      <c r="AC1331" s="4" t="str">
        <f t="shared" si="41"/>
        <v>Non-TIF</v>
      </c>
    </row>
    <row r="1332" spans="1:29" x14ac:dyDescent="0.25">
      <c r="A1332">
        <v>2024</v>
      </c>
      <c r="B1332">
        <v>70</v>
      </c>
      <c r="C1332" t="s">
        <v>31</v>
      </c>
      <c r="D1332">
        <v>2024</v>
      </c>
      <c r="E1332">
        <v>70</v>
      </c>
      <c r="F1332">
        <v>3</v>
      </c>
      <c r="G1332">
        <v>841</v>
      </c>
      <c r="H1332">
        <v>583841</v>
      </c>
      <c r="I1332" t="s">
        <v>26</v>
      </c>
      <c r="J1332" t="s">
        <v>26</v>
      </c>
      <c r="K1332" t="s">
        <v>649</v>
      </c>
      <c r="L1332" t="s">
        <v>709</v>
      </c>
      <c r="M1332">
        <v>35298730</v>
      </c>
      <c r="N1332">
        <v>2602020</v>
      </c>
      <c r="O1332">
        <v>17153678</v>
      </c>
      <c r="P1332">
        <v>32092280</v>
      </c>
      <c r="Q1332">
        <v>0</v>
      </c>
      <c r="R1332">
        <v>0</v>
      </c>
      <c r="S1332">
        <v>1067730</v>
      </c>
      <c r="T1332">
        <v>2958407</v>
      </c>
      <c r="U1332">
        <v>0</v>
      </c>
      <c r="V1332">
        <v>239335429</v>
      </c>
      <c r="W1332">
        <v>284000</v>
      </c>
      <c r="X1332">
        <v>812500</v>
      </c>
      <c r="Y1332">
        <v>238238929</v>
      </c>
      <c r="Z1332">
        <v>14853150</v>
      </c>
      <c r="AA1332">
        <v>148162584</v>
      </c>
      <c r="AB1332" s="3" t="str">
        <f t="shared" si="40"/>
        <v>3841</v>
      </c>
      <c r="AC1332" s="4" t="str">
        <f t="shared" si="41"/>
        <v>Non-TIF</v>
      </c>
    </row>
    <row r="1333" spans="1:29" x14ac:dyDescent="0.25">
      <c r="A1333">
        <v>2024</v>
      </c>
      <c r="B1333">
        <v>71</v>
      </c>
      <c r="C1333" t="s">
        <v>44</v>
      </c>
      <c r="D1333">
        <v>2024</v>
      </c>
      <c r="E1333">
        <v>71</v>
      </c>
      <c r="F1333">
        <v>2</v>
      </c>
      <c r="G1333">
        <v>862</v>
      </c>
      <c r="H1333">
        <v>712862</v>
      </c>
      <c r="I1333" t="s">
        <v>26</v>
      </c>
      <c r="J1333" t="s">
        <v>26</v>
      </c>
      <c r="K1333" t="s">
        <v>399</v>
      </c>
      <c r="L1333" t="s">
        <v>727</v>
      </c>
      <c r="M1333">
        <v>0</v>
      </c>
      <c r="N1333">
        <v>0</v>
      </c>
      <c r="O1333">
        <v>12193342</v>
      </c>
      <c r="P1333">
        <v>1560343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48015551</v>
      </c>
      <c r="W1333">
        <v>144000</v>
      </c>
      <c r="X1333">
        <v>416000</v>
      </c>
      <c r="Y1333">
        <v>47455551</v>
      </c>
      <c r="Z1333">
        <v>0</v>
      </c>
      <c r="AA1333">
        <v>34261866</v>
      </c>
      <c r="AB1333" s="3" t="str">
        <f t="shared" si="40"/>
        <v>2862</v>
      </c>
      <c r="AC1333" s="4" t="str">
        <f t="shared" si="41"/>
        <v>Non-TIF</v>
      </c>
    </row>
    <row r="1334" spans="1:29" x14ac:dyDescent="0.25">
      <c r="A1334">
        <v>2024</v>
      </c>
      <c r="B1334">
        <v>71</v>
      </c>
      <c r="C1334" t="s">
        <v>44</v>
      </c>
      <c r="D1334">
        <v>2024</v>
      </c>
      <c r="E1334">
        <v>71</v>
      </c>
      <c r="F1334">
        <v>5</v>
      </c>
      <c r="G1334">
        <v>157</v>
      </c>
      <c r="H1334">
        <v>715157</v>
      </c>
      <c r="I1334" t="s">
        <v>26</v>
      </c>
      <c r="J1334" t="s">
        <v>26</v>
      </c>
      <c r="K1334" t="s">
        <v>260</v>
      </c>
      <c r="L1334" t="s">
        <v>727</v>
      </c>
      <c r="M1334">
        <v>55664</v>
      </c>
      <c r="N1334">
        <v>8193</v>
      </c>
      <c r="O1334">
        <v>3002239</v>
      </c>
      <c r="P1334">
        <v>1687606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8262171</v>
      </c>
      <c r="W1334">
        <v>12000</v>
      </c>
      <c r="X1334">
        <v>45500</v>
      </c>
      <c r="Y1334">
        <v>8204671</v>
      </c>
      <c r="Z1334">
        <v>0</v>
      </c>
      <c r="AA1334">
        <v>3508469</v>
      </c>
      <c r="AB1334" s="3" t="str">
        <f t="shared" si="40"/>
        <v>5157</v>
      </c>
      <c r="AC1334" s="4" t="str">
        <f t="shared" si="41"/>
        <v>Non-TIF</v>
      </c>
    </row>
    <row r="1335" spans="1:29" x14ac:dyDescent="0.25">
      <c r="A1335">
        <v>2024</v>
      </c>
      <c r="B1335">
        <v>71</v>
      </c>
      <c r="C1335" t="s">
        <v>23</v>
      </c>
      <c r="D1335">
        <v>2024</v>
      </c>
      <c r="E1335">
        <v>71</v>
      </c>
      <c r="F1335">
        <v>5</v>
      </c>
      <c r="G1335">
        <v>157</v>
      </c>
      <c r="H1335" t="s">
        <v>729</v>
      </c>
      <c r="I1335" t="s">
        <v>25</v>
      </c>
      <c r="J1335" t="s">
        <v>26</v>
      </c>
      <c r="K1335" t="s">
        <v>730</v>
      </c>
      <c r="L1335" t="s">
        <v>727</v>
      </c>
      <c r="M1335">
        <v>74126</v>
      </c>
      <c r="N1335">
        <v>15297</v>
      </c>
      <c r="O1335">
        <v>17174891</v>
      </c>
      <c r="P1335">
        <v>918754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18490079</v>
      </c>
      <c r="W1335">
        <v>0</v>
      </c>
      <c r="X1335">
        <v>0</v>
      </c>
      <c r="Y1335">
        <v>18490079</v>
      </c>
      <c r="Z1335">
        <v>0</v>
      </c>
      <c r="AA1335">
        <v>307011</v>
      </c>
      <c r="AB1335" s="3" t="str">
        <f t="shared" si="40"/>
        <v>5157</v>
      </c>
      <c r="AC1335" s="4" t="str">
        <f t="shared" si="41"/>
        <v>TIF</v>
      </c>
    </row>
    <row r="1336" spans="1:29" x14ac:dyDescent="0.25">
      <c r="A1336">
        <v>2024</v>
      </c>
      <c r="B1336">
        <v>72</v>
      </c>
      <c r="C1336" t="s">
        <v>23</v>
      </c>
      <c r="D1336">
        <v>2024</v>
      </c>
      <c r="E1336">
        <v>72</v>
      </c>
      <c r="F1336">
        <v>5</v>
      </c>
      <c r="G1336">
        <v>994</v>
      </c>
      <c r="H1336" t="s">
        <v>951</v>
      </c>
      <c r="I1336" t="s">
        <v>25</v>
      </c>
      <c r="J1336" t="s">
        <v>26</v>
      </c>
      <c r="K1336" t="s">
        <v>952</v>
      </c>
      <c r="L1336" t="s">
        <v>732</v>
      </c>
      <c r="M1336">
        <v>0</v>
      </c>
      <c r="N1336">
        <v>0</v>
      </c>
      <c r="O1336">
        <v>23367851</v>
      </c>
      <c r="P1336">
        <v>18056197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59874206</v>
      </c>
      <c r="W1336">
        <v>0</v>
      </c>
      <c r="X1336">
        <v>0</v>
      </c>
      <c r="Y1336">
        <v>59874206</v>
      </c>
      <c r="Z1336">
        <v>0</v>
      </c>
      <c r="AA1336">
        <v>18450158</v>
      </c>
      <c r="AB1336" s="3" t="str">
        <f t="shared" si="40"/>
        <v>5994</v>
      </c>
      <c r="AC1336" s="4" t="str">
        <f t="shared" si="41"/>
        <v>TIF</v>
      </c>
    </row>
    <row r="1337" spans="1:29" x14ac:dyDescent="0.25">
      <c r="A1337">
        <v>2024</v>
      </c>
      <c r="B1337">
        <v>72</v>
      </c>
      <c r="C1337" t="s">
        <v>31</v>
      </c>
      <c r="D1337">
        <v>2024</v>
      </c>
      <c r="E1337">
        <v>72</v>
      </c>
      <c r="F1337">
        <v>2</v>
      </c>
      <c r="G1337">
        <v>457</v>
      </c>
      <c r="H1337">
        <v>602457</v>
      </c>
      <c r="I1337" t="s">
        <v>26</v>
      </c>
      <c r="J1337" t="s">
        <v>26</v>
      </c>
      <c r="K1337" t="s">
        <v>690</v>
      </c>
      <c r="L1337" t="s">
        <v>732</v>
      </c>
      <c r="M1337">
        <v>10388160</v>
      </c>
      <c r="N1337">
        <v>1466590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14603640</v>
      </c>
      <c r="W1337">
        <v>8000</v>
      </c>
      <c r="X1337">
        <v>13000</v>
      </c>
      <c r="Y1337">
        <v>14582640</v>
      </c>
      <c r="Z1337">
        <v>398030</v>
      </c>
      <c r="AA1337">
        <v>2748890</v>
      </c>
      <c r="AB1337" s="3" t="str">
        <f t="shared" si="40"/>
        <v>2457</v>
      </c>
      <c r="AC1337" s="4" t="str">
        <f t="shared" si="41"/>
        <v>Non-TIF</v>
      </c>
    </row>
    <row r="1338" spans="1:29" x14ac:dyDescent="0.25">
      <c r="A1338">
        <v>2024</v>
      </c>
      <c r="B1338">
        <v>72</v>
      </c>
      <c r="C1338" t="s">
        <v>31</v>
      </c>
      <c r="D1338">
        <v>2024</v>
      </c>
      <c r="E1338">
        <v>72</v>
      </c>
      <c r="F1338">
        <v>5</v>
      </c>
      <c r="G1338">
        <v>949</v>
      </c>
      <c r="H1338">
        <v>715949</v>
      </c>
      <c r="I1338" t="s">
        <v>26</v>
      </c>
      <c r="J1338" t="s">
        <v>26</v>
      </c>
      <c r="K1338" t="s">
        <v>728</v>
      </c>
      <c r="L1338" t="s">
        <v>732</v>
      </c>
      <c r="M1338">
        <v>36997994</v>
      </c>
      <c r="N1338">
        <v>2830910</v>
      </c>
      <c r="O1338">
        <v>7405750</v>
      </c>
      <c r="P1338">
        <v>0</v>
      </c>
      <c r="Q1338">
        <v>0</v>
      </c>
      <c r="R1338">
        <v>0</v>
      </c>
      <c r="S1338">
        <v>6526953</v>
      </c>
      <c r="T1338">
        <v>364475</v>
      </c>
      <c r="U1338">
        <v>0</v>
      </c>
      <c r="V1338">
        <v>84023232</v>
      </c>
      <c r="W1338">
        <v>100000</v>
      </c>
      <c r="X1338">
        <v>507000</v>
      </c>
      <c r="Y1338">
        <v>83416232</v>
      </c>
      <c r="Z1338">
        <v>3759960</v>
      </c>
      <c r="AA1338">
        <v>29897150</v>
      </c>
      <c r="AB1338" s="3" t="str">
        <f t="shared" si="40"/>
        <v>5949</v>
      </c>
      <c r="AC1338" s="4" t="str">
        <f t="shared" si="41"/>
        <v>Non-TIF</v>
      </c>
    </row>
    <row r="1339" spans="1:29" x14ac:dyDescent="0.25">
      <c r="A1339">
        <v>2024</v>
      </c>
      <c r="B1339">
        <v>72</v>
      </c>
      <c r="C1339" t="s">
        <v>31</v>
      </c>
      <c r="D1339">
        <v>2024</v>
      </c>
      <c r="E1339">
        <v>72</v>
      </c>
      <c r="F1339">
        <v>5</v>
      </c>
      <c r="G1339">
        <v>994</v>
      </c>
      <c r="H1339">
        <v>725994</v>
      </c>
      <c r="I1339" t="s">
        <v>26</v>
      </c>
      <c r="J1339" t="s">
        <v>26</v>
      </c>
      <c r="K1339" t="s">
        <v>733</v>
      </c>
      <c r="L1339" t="s">
        <v>732</v>
      </c>
      <c r="M1339">
        <v>266448580</v>
      </c>
      <c r="N1339">
        <v>24288220</v>
      </c>
      <c r="O1339">
        <v>13642430</v>
      </c>
      <c r="P1339">
        <v>2355338</v>
      </c>
      <c r="Q1339">
        <v>0</v>
      </c>
      <c r="R1339">
        <v>0</v>
      </c>
      <c r="S1339">
        <v>17972967</v>
      </c>
      <c r="T1339">
        <v>3764097</v>
      </c>
      <c r="U1339">
        <v>0</v>
      </c>
      <c r="V1339">
        <v>548139532</v>
      </c>
      <c r="W1339">
        <v>656000</v>
      </c>
      <c r="X1339">
        <v>3178500</v>
      </c>
      <c r="Y1339">
        <v>544305032</v>
      </c>
      <c r="Z1339">
        <v>23537333</v>
      </c>
      <c r="AA1339">
        <v>219667900</v>
      </c>
      <c r="AB1339" s="3" t="str">
        <f t="shared" si="40"/>
        <v>5994</v>
      </c>
      <c r="AC1339" s="4" t="str">
        <f t="shared" si="41"/>
        <v>Non-TIF</v>
      </c>
    </row>
    <row r="1340" spans="1:29" x14ac:dyDescent="0.25">
      <c r="A1340">
        <v>2024</v>
      </c>
      <c r="B1340">
        <v>73</v>
      </c>
      <c r="C1340" t="s">
        <v>44</v>
      </c>
      <c r="D1340">
        <v>2024</v>
      </c>
      <c r="E1340">
        <v>73</v>
      </c>
      <c r="F1340">
        <v>1</v>
      </c>
      <c r="G1340">
        <v>197</v>
      </c>
      <c r="H1340">
        <v>731197</v>
      </c>
      <c r="I1340" t="s">
        <v>26</v>
      </c>
      <c r="J1340" t="s">
        <v>26</v>
      </c>
      <c r="K1340" t="s">
        <v>757</v>
      </c>
      <c r="L1340" t="s">
        <v>736</v>
      </c>
      <c r="M1340">
        <v>94880</v>
      </c>
      <c r="N1340">
        <v>0</v>
      </c>
      <c r="O1340">
        <v>30425365</v>
      </c>
      <c r="P1340">
        <v>1272500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38907403</v>
      </c>
      <c r="W1340">
        <v>16000</v>
      </c>
      <c r="X1340">
        <v>58500</v>
      </c>
      <c r="Y1340">
        <v>38832903</v>
      </c>
      <c r="Z1340">
        <v>0</v>
      </c>
      <c r="AA1340">
        <v>7114658</v>
      </c>
      <c r="AB1340" s="3" t="str">
        <f t="shared" si="40"/>
        <v>1197</v>
      </c>
      <c r="AC1340" s="4" t="str">
        <f t="shared" si="41"/>
        <v>Non-TIF</v>
      </c>
    </row>
    <row r="1341" spans="1:29" x14ac:dyDescent="0.25">
      <c r="A1341">
        <v>2024</v>
      </c>
      <c r="B1341">
        <v>73</v>
      </c>
      <c r="C1341" t="s">
        <v>31</v>
      </c>
      <c r="D1341">
        <v>2024</v>
      </c>
      <c r="E1341">
        <v>73</v>
      </c>
      <c r="F1341">
        <v>6</v>
      </c>
      <c r="G1341">
        <v>165</v>
      </c>
      <c r="H1341">
        <v>696165</v>
      </c>
      <c r="I1341" t="s">
        <v>26</v>
      </c>
      <c r="J1341" t="s">
        <v>26</v>
      </c>
      <c r="K1341" t="s">
        <v>726</v>
      </c>
      <c r="L1341" t="s">
        <v>736</v>
      </c>
      <c r="M1341">
        <v>8801080</v>
      </c>
      <c r="N1341">
        <v>337470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11873010</v>
      </c>
      <c r="W1341">
        <v>4000</v>
      </c>
      <c r="X1341">
        <v>32500</v>
      </c>
      <c r="Y1341">
        <v>11836510</v>
      </c>
      <c r="Z1341">
        <v>394107</v>
      </c>
      <c r="AA1341">
        <v>2734460</v>
      </c>
      <c r="AB1341" s="3" t="str">
        <f t="shared" si="40"/>
        <v>6165</v>
      </c>
      <c r="AC1341" s="4" t="str">
        <f t="shared" si="41"/>
        <v>Non-TIF</v>
      </c>
    </row>
    <row r="1342" spans="1:29" x14ac:dyDescent="0.25">
      <c r="A1342">
        <v>2024</v>
      </c>
      <c r="B1342">
        <v>73</v>
      </c>
      <c r="C1342" t="s">
        <v>31</v>
      </c>
      <c r="D1342">
        <v>2024</v>
      </c>
      <c r="E1342">
        <v>73</v>
      </c>
      <c r="F1342">
        <v>6</v>
      </c>
      <c r="G1342">
        <v>651</v>
      </c>
      <c r="H1342">
        <v>696651</v>
      </c>
      <c r="I1342" t="s">
        <v>26</v>
      </c>
      <c r="J1342" t="s">
        <v>26</v>
      </c>
      <c r="K1342" t="s">
        <v>100</v>
      </c>
      <c r="L1342" t="s">
        <v>736</v>
      </c>
      <c r="M1342">
        <v>18885470</v>
      </c>
      <c r="N1342">
        <v>1057100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30631840</v>
      </c>
      <c r="W1342">
        <v>20000</v>
      </c>
      <c r="X1342">
        <v>58500</v>
      </c>
      <c r="Y1342">
        <v>30553340</v>
      </c>
      <c r="Z1342">
        <v>5167955</v>
      </c>
      <c r="AA1342">
        <v>10689270</v>
      </c>
      <c r="AB1342" s="3" t="str">
        <f t="shared" si="40"/>
        <v>6651</v>
      </c>
      <c r="AC1342" s="4" t="str">
        <f t="shared" si="41"/>
        <v>Non-TIF</v>
      </c>
    </row>
    <row r="1343" spans="1:29" x14ac:dyDescent="0.25">
      <c r="A1343">
        <v>2024</v>
      </c>
      <c r="B1343">
        <v>73</v>
      </c>
      <c r="C1343" t="s">
        <v>31</v>
      </c>
      <c r="D1343">
        <v>2024</v>
      </c>
      <c r="E1343">
        <v>73</v>
      </c>
      <c r="F1343">
        <v>2</v>
      </c>
      <c r="G1343">
        <v>113</v>
      </c>
      <c r="H1343">
        <v>732113</v>
      </c>
      <c r="I1343" t="s">
        <v>26</v>
      </c>
      <c r="J1343" t="s">
        <v>26</v>
      </c>
      <c r="K1343" t="s">
        <v>737</v>
      </c>
      <c r="L1343" t="s">
        <v>736</v>
      </c>
      <c r="M1343">
        <v>88698760</v>
      </c>
      <c r="N1343">
        <v>3952130</v>
      </c>
      <c r="O1343">
        <v>5327279</v>
      </c>
      <c r="P1343">
        <v>0</v>
      </c>
      <c r="Q1343">
        <v>0</v>
      </c>
      <c r="R1343">
        <v>0</v>
      </c>
      <c r="S1343">
        <v>7659053</v>
      </c>
      <c r="T1343">
        <v>0</v>
      </c>
      <c r="U1343">
        <v>0</v>
      </c>
      <c r="V1343">
        <v>172141163</v>
      </c>
      <c r="W1343">
        <v>244000</v>
      </c>
      <c r="X1343">
        <v>611000</v>
      </c>
      <c r="Y1343">
        <v>171286163</v>
      </c>
      <c r="Z1343">
        <v>6867919</v>
      </c>
      <c r="AA1343">
        <v>66503941</v>
      </c>
      <c r="AB1343" s="3" t="str">
        <f t="shared" si="40"/>
        <v>2113</v>
      </c>
      <c r="AC1343" s="4" t="str">
        <f t="shared" si="41"/>
        <v>Non-TIF</v>
      </c>
    </row>
    <row r="1344" spans="1:29" x14ac:dyDescent="0.25">
      <c r="A1344">
        <v>2024</v>
      </c>
      <c r="B1344">
        <v>73</v>
      </c>
      <c r="C1344" t="s">
        <v>31</v>
      </c>
      <c r="D1344">
        <v>2024</v>
      </c>
      <c r="E1344">
        <v>73</v>
      </c>
      <c r="F1344">
        <v>5</v>
      </c>
      <c r="G1344">
        <v>976</v>
      </c>
      <c r="H1344">
        <v>735976</v>
      </c>
      <c r="I1344" t="s">
        <v>26</v>
      </c>
      <c r="J1344" t="s">
        <v>26</v>
      </c>
      <c r="K1344" t="s">
        <v>440</v>
      </c>
      <c r="L1344" t="s">
        <v>736</v>
      </c>
      <c r="M1344">
        <v>100960820</v>
      </c>
      <c r="N1344">
        <v>4310630</v>
      </c>
      <c r="O1344">
        <v>41609865</v>
      </c>
      <c r="P1344">
        <v>3206000</v>
      </c>
      <c r="Q1344">
        <v>0</v>
      </c>
      <c r="R1344">
        <v>0</v>
      </c>
      <c r="S1344">
        <v>5698150</v>
      </c>
      <c r="T1344">
        <v>3367064</v>
      </c>
      <c r="U1344">
        <v>0</v>
      </c>
      <c r="V1344">
        <v>462453359</v>
      </c>
      <c r="W1344">
        <v>868000</v>
      </c>
      <c r="X1344">
        <v>2658500</v>
      </c>
      <c r="Y1344">
        <v>458926859</v>
      </c>
      <c r="Z1344">
        <v>36036433</v>
      </c>
      <c r="AA1344">
        <v>303300830</v>
      </c>
      <c r="AB1344" s="3" t="str">
        <f t="shared" si="40"/>
        <v>5976</v>
      </c>
      <c r="AC1344" s="4" t="str">
        <f t="shared" si="41"/>
        <v>Non-TIF</v>
      </c>
    </row>
    <row r="1345" spans="1:29" x14ac:dyDescent="0.25">
      <c r="A1345">
        <v>2024</v>
      </c>
      <c r="B1345">
        <v>73</v>
      </c>
      <c r="C1345" t="s">
        <v>31</v>
      </c>
      <c r="D1345">
        <v>2024</v>
      </c>
      <c r="E1345">
        <v>73</v>
      </c>
      <c r="F1345">
        <v>6</v>
      </c>
      <c r="G1345" t="s">
        <v>1821</v>
      </c>
      <c r="H1345">
        <v>736097</v>
      </c>
      <c r="I1345" t="s">
        <v>26</v>
      </c>
      <c r="J1345" t="s">
        <v>26</v>
      </c>
      <c r="K1345" t="s">
        <v>820</v>
      </c>
      <c r="L1345" t="s">
        <v>736</v>
      </c>
      <c r="M1345">
        <v>118449110</v>
      </c>
      <c r="N1345">
        <v>5873930</v>
      </c>
      <c r="O1345">
        <v>4188570</v>
      </c>
      <c r="P1345">
        <v>1295070</v>
      </c>
      <c r="Q1345">
        <v>0</v>
      </c>
      <c r="R1345">
        <v>0</v>
      </c>
      <c r="S1345">
        <v>0</v>
      </c>
      <c r="T1345">
        <v>2966424</v>
      </c>
      <c r="U1345">
        <v>0</v>
      </c>
      <c r="V1345">
        <v>205332844</v>
      </c>
      <c r="W1345">
        <v>244000</v>
      </c>
      <c r="X1345">
        <v>721500</v>
      </c>
      <c r="Y1345">
        <v>204367344</v>
      </c>
      <c r="Z1345">
        <v>27621531</v>
      </c>
      <c r="AA1345">
        <v>72559740</v>
      </c>
      <c r="AB1345" s="3" t="str">
        <f t="shared" si="40"/>
        <v>6097</v>
      </c>
      <c r="AC1345" s="4" t="str">
        <f t="shared" si="41"/>
        <v>Non-TIF</v>
      </c>
    </row>
    <row r="1346" spans="1:29" x14ac:dyDescent="0.25">
      <c r="A1346">
        <v>2024</v>
      </c>
      <c r="B1346">
        <v>74</v>
      </c>
      <c r="C1346" t="s">
        <v>44</v>
      </c>
      <c r="D1346">
        <v>2024</v>
      </c>
      <c r="E1346">
        <v>74</v>
      </c>
      <c r="F1346">
        <v>2</v>
      </c>
      <c r="G1346">
        <v>556</v>
      </c>
      <c r="H1346">
        <v>742556</v>
      </c>
      <c r="I1346" t="s">
        <v>26</v>
      </c>
      <c r="J1346" t="s">
        <v>26</v>
      </c>
      <c r="K1346" t="s">
        <v>240</v>
      </c>
      <c r="L1346" t="s">
        <v>738</v>
      </c>
      <c r="M1346">
        <v>0</v>
      </c>
      <c r="N1346">
        <v>0</v>
      </c>
      <c r="O1346">
        <v>6206446</v>
      </c>
      <c r="P1346">
        <v>4799680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11195760</v>
      </c>
      <c r="W1346">
        <v>0</v>
      </c>
      <c r="X1346">
        <v>0</v>
      </c>
      <c r="Y1346">
        <v>11195760</v>
      </c>
      <c r="Z1346">
        <v>0</v>
      </c>
      <c r="AA1346">
        <v>189634</v>
      </c>
      <c r="AB1346" s="3" t="str">
        <f t="shared" si="40"/>
        <v>2556</v>
      </c>
      <c r="AC1346" s="4" t="str">
        <f t="shared" si="41"/>
        <v>Non-TIF</v>
      </c>
    </row>
    <row r="1347" spans="1:29" x14ac:dyDescent="0.25">
      <c r="A1347">
        <v>2024</v>
      </c>
      <c r="B1347">
        <v>74</v>
      </c>
      <c r="C1347" t="s">
        <v>44</v>
      </c>
      <c r="D1347">
        <v>2024</v>
      </c>
      <c r="E1347">
        <v>74</v>
      </c>
      <c r="F1347">
        <v>6</v>
      </c>
      <c r="G1347">
        <v>921</v>
      </c>
      <c r="H1347">
        <v>746921</v>
      </c>
      <c r="I1347" t="s">
        <v>26</v>
      </c>
      <c r="J1347" t="s">
        <v>26</v>
      </c>
      <c r="K1347" t="s">
        <v>665</v>
      </c>
      <c r="L1347" t="s">
        <v>738</v>
      </c>
      <c r="M1347">
        <v>201030</v>
      </c>
      <c r="N1347">
        <v>0</v>
      </c>
      <c r="O1347">
        <v>3242806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17532853</v>
      </c>
      <c r="W1347">
        <v>36000</v>
      </c>
      <c r="X1347">
        <v>143000</v>
      </c>
      <c r="Y1347">
        <v>17353853</v>
      </c>
      <c r="Z1347">
        <v>0</v>
      </c>
      <c r="AA1347">
        <v>14089017</v>
      </c>
      <c r="AB1347" s="3" t="str">
        <f t="shared" ref="AB1347:AB1410" si="42">CONCATENATE(F1347,TEXT(G1347,"000"))</f>
        <v>6921</v>
      </c>
      <c r="AC1347" s="4" t="str">
        <f t="shared" ref="AC1347:AC1410" si="43">IF(C1347="I","TIF","Non-TIF")</f>
        <v>Non-TIF</v>
      </c>
    </row>
    <row r="1348" spans="1:29" x14ac:dyDescent="0.25">
      <c r="A1348">
        <v>2024</v>
      </c>
      <c r="B1348">
        <v>74</v>
      </c>
      <c r="C1348" t="s">
        <v>23</v>
      </c>
      <c r="D1348">
        <v>2024</v>
      </c>
      <c r="E1348">
        <v>74</v>
      </c>
      <c r="F1348">
        <v>0</v>
      </c>
      <c r="G1348">
        <v>333</v>
      </c>
      <c r="H1348" t="s">
        <v>380</v>
      </c>
      <c r="I1348" t="s">
        <v>25</v>
      </c>
      <c r="J1348" t="s">
        <v>26</v>
      </c>
      <c r="K1348" t="s">
        <v>381</v>
      </c>
      <c r="L1348" t="s">
        <v>738</v>
      </c>
      <c r="M1348">
        <v>0</v>
      </c>
      <c r="N1348">
        <v>0</v>
      </c>
      <c r="O1348">
        <v>0</v>
      </c>
      <c r="P1348">
        <v>40264900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40264900</v>
      </c>
      <c r="W1348">
        <v>0</v>
      </c>
      <c r="X1348">
        <v>0</v>
      </c>
      <c r="Y1348">
        <v>40264900</v>
      </c>
      <c r="Z1348">
        <v>0</v>
      </c>
      <c r="AA1348">
        <v>0</v>
      </c>
      <c r="AB1348" s="3" t="str">
        <f t="shared" si="42"/>
        <v>0333</v>
      </c>
      <c r="AC1348" s="4" t="str">
        <f t="shared" si="43"/>
        <v>TIF</v>
      </c>
    </row>
    <row r="1349" spans="1:29" x14ac:dyDescent="0.25">
      <c r="A1349">
        <v>2024</v>
      </c>
      <c r="B1349">
        <v>86</v>
      </c>
      <c r="C1349" t="s">
        <v>31</v>
      </c>
      <c r="D1349">
        <v>2024</v>
      </c>
      <c r="E1349">
        <v>86</v>
      </c>
      <c r="F1349">
        <v>3</v>
      </c>
      <c r="G1349">
        <v>582</v>
      </c>
      <c r="H1349">
        <v>643582</v>
      </c>
      <c r="I1349" t="s">
        <v>26</v>
      </c>
      <c r="J1349" t="s">
        <v>26</v>
      </c>
      <c r="K1349" t="s">
        <v>530</v>
      </c>
      <c r="L1349" t="s">
        <v>830</v>
      </c>
      <c r="M1349">
        <v>27056120</v>
      </c>
      <c r="N1349">
        <v>460950</v>
      </c>
      <c r="O1349">
        <v>6257730</v>
      </c>
      <c r="P1349">
        <v>0</v>
      </c>
      <c r="Q1349">
        <v>0</v>
      </c>
      <c r="R1349">
        <v>0</v>
      </c>
      <c r="S1349">
        <v>1962174</v>
      </c>
      <c r="T1349">
        <v>118935</v>
      </c>
      <c r="U1349">
        <v>0</v>
      </c>
      <c r="V1349">
        <v>53772169</v>
      </c>
      <c r="W1349">
        <v>36000</v>
      </c>
      <c r="X1349">
        <v>136500</v>
      </c>
      <c r="Y1349">
        <v>53599669</v>
      </c>
      <c r="Z1349">
        <v>3836231</v>
      </c>
      <c r="AA1349">
        <v>17916260</v>
      </c>
      <c r="AB1349" s="3" t="str">
        <f t="shared" si="42"/>
        <v>3582</v>
      </c>
      <c r="AC1349" s="4" t="str">
        <f t="shared" si="43"/>
        <v>Non-TIF</v>
      </c>
    </row>
    <row r="1350" spans="1:29" x14ac:dyDescent="0.25">
      <c r="A1350">
        <v>2024</v>
      </c>
      <c r="B1350">
        <v>86</v>
      </c>
      <c r="C1350" t="s">
        <v>31</v>
      </c>
      <c r="D1350">
        <v>2024</v>
      </c>
      <c r="E1350">
        <v>86</v>
      </c>
      <c r="F1350">
        <v>1</v>
      </c>
      <c r="G1350">
        <v>935</v>
      </c>
      <c r="H1350">
        <v>861935</v>
      </c>
      <c r="I1350" t="s">
        <v>26</v>
      </c>
      <c r="J1350" t="s">
        <v>26</v>
      </c>
      <c r="K1350" t="s">
        <v>172</v>
      </c>
      <c r="L1350" t="s">
        <v>830</v>
      </c>
      <c r="M1350">
        <v>95287790</v>
      </c>
      <c r="N1350">
        <v>2371090</v>
      </c>
      <c r="O1350">
        <v>3867220</v>
      </c>
      <c r="P1350">
        <v>5342020</v>
      </c>
      <c r="Q1350">
        <v>0</v>
      </c>
      <c r="R1350">
        <v>0</v>
      </c>
      <c r="S1350">
        <v>0</v>
      </c>
      <c r="T1350">
        <v>318664</v>
      </c>
      <c r="U1350">
        <v>0</v>
      </c>
      <c r="V1350">
        <v>224918804</v>
      </c>
      <c r="W1350">
        <v>252000</v>
      </c>
      <c r="X1350">
        <v>903500</v>
      </c>
      <c r="Y1350">
        <v>223763304</v>
      </c>
      <c r="Z1350">
        <v>16368407</v>
      </c>
      <c r="AA1350">
        <v>117732020</v>
      </c>
      <c r="AB1350" s="3" t="str">
        <f t="shared" si="42"/>
        <v>1935</v>
      </c>
      <c r="AC1350" s="4" t="str">
        <f t="shared" si="43"/>
        <v>Non-TIF</v>
      </c>
    </row>
    <row r="1351" spans="1:29" x14ac:dyDescent="0.25">
      <c r="A1351">
        <v>2024</v>
      </c>
      <c r="B1351">
        <v>86</v>
      </c>
      <c r="C1351" t="s">
        <v>31</v>
      </c>
      <c r="D1351">
        <v>2024</v>
      </c>
      <c r="E1351">
        <v>86</v>
      </c>
      <c r="F1351">
        <v>2</v>
      </c>
      <c r="G1351">
        <v>502</v>
      </c>
      <c r="H1351">
        <v>862502</v>
      </c>
      <c r="I1351" t="s">
        <v>26</v>
      </c>
      <c r="J1351" t="s">
        <v>26</v>
      </c>
      <c r="K1351" t="s">
        <v>58</v>
      </c>
      <c r="L1351" t="s">
        <v>830</v>
      </c>
      <c r="M1351">
        <v>144683140</v>
      </c>
      <c r="N1351">
        <v>4590340</v>
      </c>
      <c r="O1351">
        <v>12437015</v>
      </c>
      <c r="P1351">
        <v>541260</v>
      </c>
      <c r="Q1351">
        <v>0</v>
      </c>
      <c r="R1351">
        <v>0</v>
      </c>
      <c r="S1351">
        <v>0</v>
      </c>
      <c r="T1351">
        <v>3721666</v>
      </c>
      <c r="U1351">
        <v>0</v>
      </c>
      <c r="V1351">
        <v>292699856</v>
      </c>
      <c r="W1351">
        <v>404000</v>
      </c>
      <c r="X1351">
        <v>1313000</v>
      </c>
      <c r="Y1351">
        <v>290982856</v>
      </c>
      <c r="Z1351">
        <v>17879914</v>
      </c>
      <c r="AA1351">
        <v>126726435</v>
      </c>
      <c r="AB1351" s="3" t="str">
        <f t="shared" si="42"/>
        <v>2502</v>
      </c>
      <c r="AC1351" s="4" t="str">
        <f t="shared" si="43"/>
        <v>Non-TIF</v>
      </c>
    </row>
    <row r="1352" spans="1:29" x14ac:dyDescent="0.25">
      <c r="A1352">
        <v>2024</v>
      </c>
      <c r="B1352">
        <v>86</v>
      </c>
      <c r="C1352" t="s">
        <v>31</v>
      </c>
      <c r="D1352">
        <v>2024</v>
      </c>
      <c r="E1352">
        <v>86</v>
      </c>
      <c r="F1352">
        <v>4</v>
      </c>
      <c r="G1352">
        <v>785</v>
      </c>
      <c r="H1352">
        <v>864785</v>
      </c>
      <c r="I1352" t="s">
        <v>26</v>
      </c>
      <c r="J1352" t="s">
        <v>26</v>
      </c>
      <c r="K1352" t="s">
        <v>944</v>
      </c>
      <c r="L1352" t="s">
        <v>830</v>
      </c>
      <c r="M1352">
        <v>194579790</v>
      </c>
      <c r="N1352">
        <v>5067000</v>
      </c>
      <c r="O1352">
        <v>26333327</v>
      </c>
      <c r="P1352">
        <v>2408820</v>
      </c>
      <c r="Q1352">
        <v>0</v>
      </c>
      <c r="R1352">
        <v>0</v>
      </c>
      <c r="S1352">
        <v>0</v>
      </c>
      <c r="T1352">
        <v>819635</v>
      </c>
      <c r="U1352">
        <v>0</v>
      </c>
      <c r="V1352">
        <v>424721105</v>
      </c>
      <c r="W1352">
        <v>532000</v>
      </c>
      <c r="X1352">
        <v>1592500</v>
      </c>
      <c r="Y1352">
        <v>422596605</v>
      </c>
      <c r="Z1352">
        <v>29295653</v>
      </c>
      <c r="AA1352">
        <v>195512533</v>
      </c>
      <c r="AB1352" s="3" t="str">
        <f t="shared" si="42"/>
        <v>4785</v>
      </c>
      <c r="AC1352" s="4" t="str">
        <f t="shared" si="43"/>
        <v>Non-TIF</v>
      </c>
    </row>
    <row r="1353" spans="1:29" x14ac:dyDescent="0.25">
      <c r="A1353">
        <v>2024</v>
      </c>
      <c r="B1353">
        <v>87</v>
      </c>
      <c r="C1353" t="s">
        <v>44</v>
      </c>
      <c r="D1353">
        <v>2024</v>
      </c>
      <c r="E1353">
        <v>87</v>
      </c>
      <c r="F1353">
        <v>3</v>
      </c>
      <c r="G1353">
        <v>609</v>
      </c>
      <c r="H1353">
        <v>873609</v>
      </c>
      <c r="I1353" t="s">
        <v>26</v>
      </c>
      <c r="J1353" t="s">
        <v>26</v>
      </c>
      <c r="K1353" t="s">
        <v>82</v>
      </c>
      <c r="L1353" t="s">
        <v>834</v>
      </c>
      <c r="M1353">
        <v>42360</v>
      </c>
      <c r="N1353">
        <v>122950</v>
      </c>
      <c r="O1353">
        <v>516680</v>
      </c>
      <c r="P1353">
        <v>12399385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14022415</v>
      </c>
      <c r="W1353">
        <v>0</v>
      </c>
      <c r="X1353">
        <v>0</v>
      </c>
      <c r="Y1353">
        <v>14022415</v>
      </c>
      <c r="Z1353">
        <v>0</v>
      </c>
      <c r="AA1353">
        <v>941040</v>
      </c>
      <c r="AB1353" s="3" t="str">
        <f t="shared" si="42"/>
        <v>3609</v>
      </c>
      <c r="AC1353" s="4" t="str">
        <f t="shared" si="43"/>
        <v>Non-TIF</v>
      </c>
    </row>
    <row r="1354" spans="1:29" x14ac:dyDescent="0.25">
      <c r="A1354">
        <v>2024</v>
      </c>
      <c r="B1354">
        <v>87</v>
      </c>
      <c r="C1354" t="s">
        <v>23</v>
      </c>
      <c r="D1354">
        <v>2024</v>
      </c>
      <c r="E1354">
        <v>87</v>
      </c>
      <c r="F1354">
        <v>3</v>
      </c>
      <c r="G1354">
        <v>609</v>
      </c>
      <c r="H1354" t="s">
        <v>889</v>
      </c>
      <c r="I1354" t="s">
        <v>25</v>
      </c>
      <c r="J1354" t="s">
        <v>26</v>
      </c>
      <c r="K1354" t="s">
        <v>890</v>
      </c>
      <c r="L1354" t="s">
        <v>834</v>
      </c>
      <c r="M1354">
        <v>0</v>
      </c>
      <c r="N1354">
        <v>0</v>
      </c>
      <c r="O1354">
        <v>0</v>
      </c>
      <c r="P1354">
        <v>641045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1224267</v>
      </c>
      <c r="W1354">
        <v>0</v>
      </c>
      <c r="X1354">
        <v>0</v>
      </c>
      <c r="Y1354">
        <v>1224267</v>
      </c>
      <c r="Z1354">
        <v>0</v>
      </c>
      <c r="AA1354">
        <v>583222</v>
      </c>
      <c r="AB1354" s="3" t="str">
        <f t="shared" si="42"/>
        <v>3609</v>
      </c>
      <c r="AC1354" s="4" t="str">
        <f t="shared" si="43"/>
        <v>TIF</v>
      </c>
    </row>
    <row r="1355" spans="1:29" x14ac:dyDescent="0.25">
      <c r="A1355">
        <v>2024</v>
      </c>
      <c r="B1355">
        <v>87</v>
      </c>
      <c r="C1355" t="s">
        <v>31</v>
      </c>
      <c r="D1355">
        <v>2024</v>
      </c>
      <c r="E1355">
        <v>87</v>
      </c>
      <c r="F1355">
        <v>1</v>
      </c>
      <c r="G1355">
        <v>197</v>
      </c>
      <c r="H1355">
        <v>731197</v>
      </c>
      <c r="I1355" t="s">
        <v>26</v>
      </c>
      <c r="J1355" t="s">
        <v>26</v>
      </c>
      <c r="K1355" t="s">
        <v>757</v>
      </c>
      <c r="L1355" t="s">
        <v>834</v>
      </c>
      <c r="M1355">
        <v>32746060</v>
      </c>
      <c r="N1355">
        <v>1463930</v>
      </c>
      <c r="O1355">
        <v>1437700</v>
      </c>
      <c r="P1355">
        <v>3742010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68912425</v>
      </c>
      <c r="W1355">
        <v>128000</v>
      </c>
      <c r="X1355">
        <v>354250</v>
      </c>
      <c r="Y1355">
        <v>68430175</v>
      </c>
      <c r="Z1355">
        <v>2930707</v>
      </c>
      <c r="AA1355">
        <v>29522725</v>
      </c>
      <c r="AB1355" s="3" t="str">
        <f t="shared" si="42"/>
        <v>1197</v>
      </c>
      <c r="AC1355" s="4" t="str">
        <f t="shared" si="43"/>
        <v>Non-TIF</v>
      </c>
    </row>
    <row r="1356" spans="1:29" x14ac:dyDescent="0.25">
      <c r="A1356">
        <v>2024</v>
      </c>
      <c r="B1356">
        <v>87</v>
      </c>
      <c r="C1356" t="s">
        <v>31</v>
      </c>
      <c r="D1356">
        <v>2024</v>
      </c>
      <c r="E1356">
        <v>87</v>
      </c>
      <c r="F1356">
        <v>0</v>
      </c>
      <c r="G1356">
        <v>549</v>
      </c>
      <c r="H1356">
        <v>870549</v>
      </c>
      <c r="I1356" t="s">
        <v>26</v>
      </c>
      <c r="J1356" t="s">
        <v>26</v>
      </c>
      <c r="K1356" t="s">
        <v>758</v>
      </c>
      <c r="L1356" t="s">
        <v>834</v>
      </c>
      <c r="M1356">
        <v>209664018</v>
      </c>
      <c r="N1356">
        <v>14287480</v>
      </c>
      <c r="O1356">
        <v>11579026</v>
      </c>
      <c r="P1356">
        <v>28669980</v>
      </c>
      <c r="Q1356">
        <v>0</v>
      </c>
      <c r="R1356">
        <v>0</v>
      </c>
      <c r="S1356">
        <v>0</v>
      </c>
      <c r="T1356">
        <v>311270</v>
      </c>
      <c r="U1356">
        <v>0</v>
      </c>
      <c r="V1356">
        <v>444936927</v>
      </c>
      <c r="W1356">
        <v>667047</v>
      </c>
      <c r="X1356">
        <v>1882773</v>
      </c>
      <c r="Y1356">
        <v>442387107</v>
      </c>
      <c r="Z1356">
        <v>22887345</v>
      </c>
      <c r="AA1356">
        <v>180425153</v>
      </c>
      <c r="AB1356" s="3" t="str">
        <f t="shared" si="42"/>
        <v>0549</v>
      </c>
      <c r="AC1356" s="4" t="str">
        <f t="shared" si="43"/>
        <v>Non-TIF</v>
      </c>
    </row>
    <row r="1357" spans="1:29" x14ac:dyDescent="0.25">
      <c r="A1357">
        <v>2024</v>
      </c>
      <c r="B1357">
        <v>88</v>
      </c>
      <c r="C1357" t="s">
        <v>31</v>
      </c>
      <c r="D1357">
        <v>2024</v>
      </c>
      <c r="E1357">
        <v>88</v>
      </c>
      <c r="F1357">
        <v>1</v>
      </c>
      <c r="G1357">
        <v>970</v>
      </c>
      <c r="H1357">
        <v>881970</v>
      </c>
      <c r="I1357" t="s">
        <v>26</v>
      </c>
      <c r="J1357" t="s">
        <v>26</v>
      </c>
      <c r="K1357" t="s">
        <v>396</v>
      </c>
      <c r="L1357" t="s">
        <v>835</v>
      </c>
      <c r="M1357">
        <v>87433520</v>
      </c>
      <c r="N1357">
        <v>9593910</v>
      </c>
      <c r="O1357">
        <v>10745020</v>
      </c>
      <c r="P1357">
        <v>4177170</v>
      </c>
      <c r="Q1357">
        <v>0</v>
      </c>
      <c r="R1357">
        <v>0</v>
      </c>
      <c r="S1357">
        <v>14199236</v>
      </c>
      <c r="T1357">
        <v>661176</v>
      </c>
      <c r="U1357">
        <v>0</v>
      </c>
      <c r="V1357">
        <v>289699112</v>
      </c>
      <c r="W1357">
        <v>452000</v>
      </c>
      <c r="X1357">
        <v>1722500</v>
      </c>
      <c r="Y1357">
        <v>287524612</v>
      </c>
      <c r="Z1357">
        <v>23305788</v>
      </c>
      <c r="AA1357">
        <v>162889080</v>
      </c>
      <c r="AB1357" s="3" t="str">
        <f t="shared" si="42"/>
        <v>1970</v>
      </c>
      <c r="AC1357" s="4" t="str">
        <f t="shared" si="43"/>
        <v>Non-TIF</v>
      </c>
    </row>
    <row r="1358" spans="1:29" x14ac:dyDescent="0.25">
      <c r="A1358">
        <v>2024</v>
      </c>
      <c r="B1358">
        <v>89</v>
      </c>
      <c r="C1358" t="s">
        <v>31</v>
      </c>
      <c r="D1358">
        <v>2024</v>
      </c>
      <c r="E1358">
        <v>89</v>
      </c>
      <c r="F1358">
        <v>0</v>
      </c>
      <c r="G1358">
        <v>977</v>
      </c>
      <c r="H1358">
        <v>900977</v>
      </c>
      <c r="I1358" t="s">
        <v>26</v>
      </c>
      <c r="J1358" t="s">
        <v>26</v>
      </c>
      <c r="K1358" t="s">
        <v>501</v>
      </c>
      <c r="L1358" t="s">
        <v>836</v>
      </c>
      <c r="M1358">
        <v>7394550</v>
      </c>
      <c r="N1358">
        <v>344930</v>
      </c>
      <c r="O1358">
        <v>469660</v>
      </c>
      <c r="P1358">
        <v>0</v>
      </c>
      <c r="Q1358">
        <v>0</v>
      </c>
      <c r="R1358">
        <v>0</v>
      </c>
      <c r="S1358">
        <v>0</v>
      </c>
      <c r="T1358">
        <v>1527787</v>
      </c>
      <c r="U1358">
        <v>0</v>
      </c>
      <c r="V1358">
        <v>18105837</v>
      </c>
      <c r="W1358">
        <v>52000</v>
      </c>
      <c r="X1358">
        <v>110500</v>
      </c>
      <c r="Y1358">
        <v>17943337</v>
      </c>
      <c r="Z1358">
        <v>2335223</v>
      </c>
      <c r="AA1358">
        <v>8368910</v>
      </c>
      <c r="AB1358" s="3" t="str">
        <f t="shared" si="42"/>
        <v>0977</v>
      </c>
      <c r="AC1358" s="4" t="str">
        <f t="shared" si="43"/>
        <v>Non-TIF</v>
      </c>
    </row>
    <row r="1359" spans="1:29" x14ac:dyDescent="0.25">
      <c r="A1359">
        <v>2024</v>
      </c>
      <c r="B1359">
        <v>90</v>
      </c>
      <c r="C1359" t="s">
        <v>44</v>
      </c>
      <c r="D1359">
        <v>2024</v>
      </c>
      <c r="E1359">
        <v>90</v>
      </c>
      <c r="F1359">
        <v>5</v>
      </c>
      <c r="G1359" t="s">
        <v>1839</v>
      </c>
      <c r="H1359">
        <v>905049</v>
      </c>
      <c r="I1359" t="s">
        <v>26</v>
      </c>
      <c r="J1359" t="s">
        <v>26</v>
      </c>
      <c r="K1359" t="s">
        <v>946</v>
      </c>
      <c r="L1359" t="s">
        <v>917</v>
      </c>
      <c r="M1359">
        <v>897362</v>
      </c>
      <c r="N1359">
        <v>93207</v>
      </c>
      <c r="O1359">
        <v>243213985</v>
      </c>
      <c r="P1359">
        <v>23511700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429063449</v>
      </c>
      <c r="W1359">
        <v>484000</v>
      </c>
      <c r="X1359">
        <v>1362817</v>
      </c>
      <c r="Y1359">
        <v>427216632</v>
      </c>
      <c r="Z1359">
        <v>0</v>
      </c>
      <c r="AA1359">
        <v>161347195</v>
      </c>
      <c r="AB1359" s="3" t="str">
        <f t="shared" si="42"/>
        <v>5049</v>
      </c>
      <c r="AC1359" s="4" t="str">
        <f t="shared" si="43"/>
        <v>Non-TIF</v>
      </c>
    </row>
    <row r="1360" spans="1:29" x14ac:dyDescent="0.25">
      <c r="A1360">
        <v>2024</v>
      </c>
      <c r="B1360">
        <v>90</v>
      </c>
      <c r="C1360" t="s">
        <v>23</v>
      </c>
      <c r="D1360">
        <v>2024</v>
      </c>
      <c r="E1360">
        <v>90</v>
      </c>
      <c r="F1360">
        <v>5</v>
      </c>
      <c r="G1360" t="s">
        <v>1839</v>
      </c>
      <c r="H1360" t="s">
        <v>915</v>
      </c>
      <c r="I1360" t="s">
        <v>25</v>
      </c>
      <c r="J1360" t="s">
        <v>26</v>
      </c>
      <c r="K1360" t="s">
        <v>916</v>
      </c>
      <c r="L1360" t="s">
        <v>917</v>
      </c>
      <c r="M1360">
        <v>1172558</v>
      </c>
      <c r="N1360">
        <v>148283</v>
      </c>
      <c r="O1360">
        <v>6591358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36569953</v>
      </c>
      <c r="W1360">
        <v>0</v>
      </c>
      <c r="X1360">
        <v>0</v>
      </c>
      <c r="Y1360">
        <v>36569953</v>
      </c>
      <c r="Z1360">
        <v>0</v>
      </c>
      <c r="AA1360">
        <v>28657754</v>
      </c>
      <c r="AB1360" s="3" t="str">
        <f t="shared" si="42"/>
        <v>5049</v>
      </c>
      <c r="AC1360" s="4" t="str">
        <f t="shared" si="43"/>
        <v>TIF</v>
      </c>
    </row>
    <row r="1361" spans="1:29" x14ac:dyDescent="0.25">
      <c r="A1361">
        <v>2024</v>
      </c>
      <c r="B1361">
        <v>91</v>
      </c>
      <c r="C1361" t="s">
        <v>44</v>
      </c>
      <c r="D1361">
        <v>2024</v>
      </c>
      <c r="E1361">
        <v>91</v>
      </c>
      <c r="F1361">
        <v>0</v>
      </c>
      <c r="G1361">
        <v>981</v>
      </c>
      <c r="H1361">
        <v>910981</v>
      </c>
      <c r="I1361" t="s">
        <v>26</v>
      </c>
      <c r="J1361" t="s">
        <v>26</v>
      </c>
      <c r="K1361" t="s">
        <v>837</v>
      </c>
      <c r="L1361" t="s">
        <v>838</v>
      </c>
      <c r="M1361">
        <v>0</v>
      </c>
      <c r="N1361">
        <v>0</v>
      </c>
      <c r="O1361">
        <v>5965306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5965306</v>
      </c>
      <c r="W1361">
        <v>0</v>
      </c>
      <c r="X1361">
        <v>0</v>
      </c>
      <c r="Y1361">
        <v>5965306</v>
      </c>
      <c r="Z1361">
        <v>0</v>
      </c>
      <c r="AA1361">
        <v>0</v>
      </c>
      <c r="AB1361" s="3" t="str">
        <f t="shared" si="42"/>
        <v>0981</v>
      </c>
      <c r="AC1361" s="4" t="str">
        <f t="shared" si="43"/>
        <v>Non-TIF</v>
      </c>
    </row>
    <row r="1362" spans="1:29" x14ac:dyDescent="0.25">
      <c r="A1362">
        <v>2024</v>
      </c>
      <c r="B1362">
        <v>91</v>
      </c>
      <c r="C1362" t="s">
        <v>44</v>
      </c>
      <c r="D1362">
        <v>2024</v>
      </c>
      <c r="E1362">
        <v>91</v>
      </c>
      <c r="F1362">
        <v>6</v>
      </c>
      <c r="G1362" t="s">
        <v>1827</v>
      </c>
      <c r="H1362">
        <v>916094</v>
      </c>
      <c r="I1362" t="s">
        <v>26</v>
      </c>
      <c r="J1362" t="s">
        <v>26</v>
      </c>
      <c r="K1362" t="s">
        <v>845</v>
      </c>
      <c r="L1362" t="s">
        <v>838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s="3" t="str">
        <f t="shared" si="42"/>
        <v>6094</v>
      </c>
      <c r="AC1362" s="4" t="str">
        <f t="shared" si="43"/>
        <v>Non-TIF</v>
      </c>
    </row>
    <row r="1363" spans="1:29" x14ac:dyDescent="0.25">
      <c r="A1363">
        <v>2024</v>
      </c>
      <c r="B1363">
        <v>91</v>
      </c>
      <c r="C1363" t="s">
        <v>23</v>
      </c>
      <c r="D1363">
        <v>2024</v>
      </c>
      <c r="E1363">
        <v>91</v>
      </c>
      <c r="F1363">
        <v>3</v>
      </c>
      <c r="G1363">
        <v>114</v>
      </c>
      <c r="H1363" t="s">
        <v>947</v>
      </c>
      <c r="I1363" t="s">
        <v>25</v>
      </c>
      <c r="J1363" t="s">
        <v>26</v>
      </c>
      <c r="K1363" t="s">
        <v>948</v>
      </c>
      <c r="L1363" t="s">
        <v>838</v>
      </c>
      <c r="M1363">
        <v>62923</v>
      </c>
      <c r="N1363">
        <v>1273</v>
      </c>
      <c r="O1363">
        <v>17970418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49283876</v>
      </c>
      <c r="W1363">
        <v>0</v>
      </c>
      <c r="X1363">
        <v>0</v>
      </c>
      <c r="Y1363">
        <v>49283876</v>
      </c>
      <c r="Z1363">
        <v>0</v>
      </c>
      <c r="AA1363">
        <v>31249262</v>
      </c>
      <c r="AB1363" s="3" t="str">
        <f t="shared" si="42"/>
        <v>3114</v>
      </c>
      <c r="AC1363" s="4" t="str">
        <f t="shared" si="43"/>
        <v>TIF</v>
      </c>
    </row>
    <row r="1364" spans="1:29" x14ac:dyDescent="0.25">
      <c r="A1364">
        <v>2024</v>
      </c>
      <c r="B1364">
        <v>91</v>
      </c>
      <c r="C1364" t="s">
        <v>31</v>
      </c>
      <c r="D1364">
        <v>2024</v>
      </c>
      <c r="E1364">
        <v>91</v>
      </c>
      <c r="F1364">
        <v>5</v>
      </c>
      <c r="G1364">
        <v>256</v>
      </c>
      <c r="H1364">
        <v>635256</v>
      </c>
      <c r="I1364" t="s">
        <v>26</v>
      </c>
      <c r="J1364" t="s">
        <v>26</v>
      </c>
      <c r="K1364" t="s">
        <v>661</v>
      </c>
      <c r="L1364" t="s">
        <v>838</v>
      </c>
      <c r="M1364">
        <v>12836900</v>
      </c>
      <c r="N1364">
        <v>696400</v>
      </c>
      <c r="O1364">
        <v>0</v>
      </c>
      <c r="P1364">
        <v>0</v>
      </c>
      <c r="Q1364">
        <v>0</v>
      </c>
      <c r="R1364">
        <v>0</v>
      </c>
      <c r="S1364">
        <v>8612268</v>
      </c>
      <c r="T1364">
        <v>0</v>
      </c>
      <c r="U1364">
        <v>0</v>
      </c>
      <c r="V1364">
        <v>62478668</v>
      </c>
      <c r="W1364">
        <v>56000</v>
      </c>
      <c r="X1364">
        <v>175500</v>
      </c>
      <c r="Y1364">
        <v>62247168</v>
      </c>
      <c r="Z1364">
        <v>2682436</v>
      </c>
      <c r="AA1364">
        <v>40333100</v>
      </c>
      <c r="AB1364" s="3" t="str">
        <f t="shared" si="42"/>
        <v>5256</v>
      </c>
      <c r="AC1364" s="4" t="str">
        <f t="shared" si="43"/>
        <v>Non-TIF</v>
      </c>
    </row>
    <row r="1365" spans="1:29" x14ac:dyDescent="0.25">
      <c r="A1365">
        <v>2024</v>
      </c>
      <c r="B1365">
        <v>91</v>
      </c>
      <c r="C1365" t="s">
        <v>31</v>
      </c>
      <c r="D1365">
        <v>2024</v>
      </c>
      <c r="E1365">
        <v>91</v>
      </c>
      <c r="F1365">
        <v>1</v>
      </c>
      <c r="G1365">
        <v>737</v>
      </c>
      <c r="H1365">
        <v>771737</v>
      </c>
      <c r="I1365" t="s">
        <v>26</v>
      </c>
      <c r="J1365" t="s">
        <v>26</v>
      </c>
      <c r="K1365" t="s">
        <v>809</v>
      </c>
      <c r="L1365" t="s">
        <v>838</v>
      </c>
      <c r="M1365">
        <v>2139500</v>
      </c>
      <c r="N1365">
        <v>27900</v>
      </c>
      <c r="O1365">
        <v>5212000</v>
      </c>
      <c r="P1365">
        <v>0</v>
      </c>
      <c r="Q1365">
        <v>0</v>
      </c>
      <c r="R1365">
        <v>0</v>
      </c>
      <c r="S1365">
        <v>0</v>
      </c>
      <c r="T1365">
        <v>463199</v>
      </c>
      <c r="U1365">
        <v>0</v>
      </c>
      <c r="V1365">
        <v>167596199</v>
      </c>
      <c r="W1365">
        <v>356000</v>
      </c>
      <c r="X1365">
        <v>1001000</v>
      </c>
      <c r="Y1365">
        <v>166239199</v>
      </c>
      <c r="Z1365">
        <v>14351869</v>
      </c>
      <c r="AA1365">
        <v>159753600</v>
      </c>
      <c r="AB1365" s="3" t="str">
        <f t="shared" si="42"/>
        <v>1737</v>
      </c>
      <c r="AC1365" s="4" t="str">
        <f t="shared" si="43"/>
        <v>Non-TIF</v>
      </c>
    </row>
    <row r="1366" spans="1:29" x14ac:dyDescent="0.25">
      <c r="A1366">
        <v>2024</v>
      </c>
      <c r="B1366">
        <v>91</v>
      </c>
      <c r="C1366" t="s">
        <v>31</v>
      </c>
      <c r="D1366">
        <v>2024</v>
      </c>
      <c r="E1366">
        <v>91</v>
      </c>
      <c r="F1366">
        <v>3</v>
      </c>
      <c r="G1366">
        <v>114</v>
      </c>
      <c r="H1366">
        <v>913114</v>
      </c>
      <c r="I1366" t="s">
        <v>26</v>
      </c>
      <c r="J1366" t="s">
        <v>26</v>
      </c>
      <c r="K1366" t="s">
        <v>857</v>
      </c>
      <c r="L1366" t="s">
        <v>838</v>
      </c>
      <c r="M1366">
        <v>83262600</v>
      </c>
      <c r="N1366">
        <v>5454800</v>
      </c>
      <c r="O1366">
        <v>133026370</v>
      </c>
      <c r="P1366">
        <v>11634600</v>
      </c>
      <c r="Q1366">
        <v>0</v>
      </c>
      <c r="R1366">
        <v>0</v>
      </c>
      <c r="S1366">
        <v>0</v>
      </c>
      <c r="T1366">
        <v>5008644</v>
      </c>
      <c r="U1366">
        <v>0</v>
      </c>
      <c r="V1366">
        <v>2128954512</v>
      </c>
      <c r="W1366">
        <v>2949994</v>
      </c>
      <c r="X1366">
        <v>8911642</v>
      </c>
      <c r="Y1366">
        <v>2117092876</v>
      </c>
      <c r="Z1366">
        <v>27431684</v>
      </c>
      <c r="AA1366">
        <v>1890567498</v>
      </c>
      <c r="AB1366" s="3" t="str">
        <f t="shared" si="42"/>
        <v>3114</v>
      </c>
      <c r="AC1366" s="4" t="str">
        <f t="shared" si="43"/>
        <v>Non-TIF</v>
      </c>
    </row>
    <row r="1367" spans="1:29" x14ac:dyDescent="0.25">
      <c r="A1367">
        <v>2024</v>
      </c>
      <c r="B1367">
        <v>74</v>
      </c>
      <c r="C1367" t="s">
        <v>23</v>
      </c>
      <c r="D1367">
        <v>2024</v>
      </c>
      <c r="E1367">
        <v>74</v>
      </c>
      <c r="F1367">
        <v>6</v>
      </c>
      <c r="G1367">
        <v>921</v>
      </c>
      <c r="H1367" t="s">
        <v>605</v>
      </c>
      <c r="I1367" t="s">
        <v>25</v>
      </c>
      <c r="J1367" t="s">
        <v>26</v>
      </c>
      <c r="K1367" t="s">
        <v>606</v>
      </c>
      <c r="L1367" t="s">
        <v>738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1653197</v>
      </c>
      <c r="W1367">
        <v>0</v>
      </c>
      <c r="X1367">
        <v>0</v>
      </c>
      <c r="Y1367">
        <v>1653197</v>
      </c>
      <c r="Z1367">
        <v>0</v>
      </c>
      <c r="AA1367">
        <v>1653197</v>
      </c>
      <c r="AB1367" s="3" t="str">
        <f t="shared" si="42"/>
        <v>6921</v>
      </c>
      <c r="AC1367" s="4" t="str">
        <f t="shared" si="43"/>
        <v>TIF</v>
      </c>
    </row>
    <row r="1368" spans="1:29" x14ac:dyDescent="0.25">
      <c r="A1368">
        <v>2024</v>
      </c>
      <c r="B1368">
        <v>74</v>
      </c>
      <c r="C1368" t="s">
        <v>31</v>
      </c>
      <c r="D1368">
        <v>2024</v>
      </c>
      <c r="E1368">
        <v>74</v>
      </c>
      <c r="F1368">
        <v>0</v>
      </c>
      <c r="G1368">
        <v>333</v>
      </c>
      <c r="H1368">
        <v>320333</v>
      </c>
      <c r="I1368" t="s">
        <v>26</v>
      </c>
      <c r="J1368" t="s">
        <v>26</v>
      </c>
      <c r="K1368" t="s">
        <v>382</v>
      </c>
      <c r="L1368" t="s">
        <v>738</v>
      </c>
      <c r="M1368">
        <v>33214540</v>
      </c>
      <c r="N1368">
        <v>4424910</v>
      </c>
      <c r="O1368">
        <v>200260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45617350</v>
      </c>
      <c r="W1368">
        <v>8000</v>
      </c>
      <c r="X1368">
        <v>32500</v>
      </c>
      <c r="Y1368">
        <v>45576850</v>
      </c>
      <c r="Z1368">
        <v>13319054</v>
      </c>
      <c r="AA1368">
        <v>7777640</v>
      </c>
      <c r="AB1368" s="3" t="str">
        <f t="shared" si="42"/>
        <v>0333</v>
      </c>
      <c r="AC1368" s="4" t="str">
        <f t="shared" si="43"/>
        <v>Non-TIF</v>
      </c>
    </row>
    <row r="1369" spans="1:29" x14ac:dyDescent="0.25">
      <c r="A1369">
        <v>2024</v>
      </c>
      <c r="B1369">
        <v>74</v>
      </c>
      <c r="C1369" t="s">
        <v>31</v>
      </c>
      <c r="D1369">
        <v>2024</v>
      </c>
      <c r="E1369">
        <v>74</v>
      </c>
      <c r="F1369">
        <v>5</v>
      </c>
      <c r="G1369">
        <v>724</v>
      </c>
      <c r="H1369">
        <v>745724</v>
      </c>
      <c r="I1369" t="s">
        <v>26</v>
      </c>
      <c r="J1369" t="s">
        <v>26</v>
      </c>
      <c r="K1369" t="s">
        <v>261</v>
      </c>
      <c r="L1369" t="s">
        <v>738</v>
      </c>
      <c r="M1369">
        <v>69920890</v>
      </c>
      <c r="N1369">
        <v>6977750</v>
      </c>
      <c r="O1369">
        <v>12927283</v>
      </c>
      <c r="P1369">
        <v>6908170</v>
      </c>
      <c r="Q1369">
        <v>0</v>
      </c>
      <c r="R1369">
        <v>0</v>
      </c>
      <c r="S1369">
        <v>2068726</v>
      </c>
      <c r="T1369">
        <v>500269</v>
      </c>
      <c r="U1369">
        <v>0</v>
      </c>
      <c r="V1369">
        <v>203781395</v>
      </c>
      <c r="W1369">
        <v>296000</v>
      </c>
      <c r="X1369">
        <v>811918</v>
      </c>
      <c r="Y1369">
        <v>202673477</v>
      </c>
      <c r="Z1369">
        <v>14397850</v>
      </c>
      <c r="AA1369">
        <v>104478307</v>
      </c>
      <c r="AB1369" s="3" t="str">
        <f t="shared" si="42"/>
        <v>5724</v>
      </c>
      <c r="AC1369" s="4" t="str">
        <f t="shared" si="43"/>
        <v>Non-TIF</v>
      </c>
    </row>
    <row r="1370" spans="1:29" x14ac:dyDescent="0.25">
      <c r="A1370">
        <v>2024</v>
      </c>
      <c r="B1370">
        <v>75</v>
      </c>
      <c r="C1370" t="s">
        <v>23</v>
      </c>
      <c r="D1370">
        <v>2024</v>
      </c>
      <c r="E1370">
        <v>75</v>
      </c>
      <c r="F1370">
        <v>4</v>
      </c>
      <c r="G1370" t="s">
        <v>1808</v>
      </c>
      <c r="H1370" t="s">
        <v>349</v>
      </c>
      <c r="I1370" t="s">
        <v>25</v>
      </c>
      <c r="J1370" t="s">
        <v>26</v>
      </c>
      <c r="K1370" t="s">
        <v>350</v>
      </c>
      <c r="L1370" t="s">
        <v>740</v>
      </c>
      <c r="M1370">
        <v>0</v>
      </c>
      <c r="N1370">
        <v>0</v>
      </c>
      <c r="O1370">
        <v>0</v>
      </c>
      <c r="P1370">
        <v>3373510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3373510</v>
      </c>
      <c r="W1370">
        <v>0</v>
      </c>
      <c r="X1370">
        <v>0</v>
      </c>
      <c r="Y1370">
        <v>3373510</v>
      </c>
      <c r="Z1370">
        <v>0</v>
      </c>
      <c r="AA1370">
        <v>0</v>
      </c>
      <c r="AB1370" s="3" t="str">
        <f t="shared" si="42"/>
        <v>4068</v>
      </c>
      <c r="AC1370" s="4" t="str">
        <f t="shared" si="43"/>
        <v>TIF</v>
      </c>
    </row>
    <row r="1371" spans="1:29" x14ac:dyDescent="0.25">
      <c r="A1371">
        <v>2024</v>
      </c>
      <c r="B1371">
        <v>75</v>
      </c>
      <c r="C1371" t="s">
        <v>31</v>
      </c>
      <c r="D1371">
        <v>2024</v>
      </c>
      <c r="E1371">
        <v>75</v>
      </c>
      <c r="F1371">
        <v>4</v>
      </c>
      <c r="G1371" t="s">
        <v>1808</v>
      </c>
      <c r="H1371">
        <v>184068</v>
      </c>
      <c r="I1371" t="s">
        <v>26</v>
      </c>
      <c r="J1371" t="s">
        <v>26</v>
      </c>
      <c r="K1371" t="s">
        <v>215</v>
      </c>
      <c r="L1371" t="s">
        <v>740</v>
      </c>
      <c r="M1371">
        <v>21762330</v>
      </c>
      <c r="N1371">
        <v>2057670</v>
      </c>
      <c r="O1371">
        <v>0</v>
      </c>
      <c r="P1371">
        <v>0</v>
      </c>
      <c r="Q1371">
        <v>0</v>
      </c>
      <c r="R1371">
        <v>0</v>
      </c>
      <c r="S1371">
        <v>623910</v>
      </c>
      <c r="T1371">
        <v>499413</v>
      </c>
      <c r="U1371">
        <v>0</v>
      </c>
      <c r="V1371">
        <v>35476363</v>
      </c>
      <c r="W1371">
        <v>8000</v>
      </c>
      <c r="X1371">
        <v>52000</v>
      </c>
      <c r="Y1371">
        <v>35416363</v>
      </c>
      <c r="Z1371">
        <v>1067268</v>
      </c>
      <c r="AA1371">
        <v>10533040</v>
      </c>
      <c r="AB1371" s="3" t="str">
        <f t="shared" si="42"/>
        <v>4068</v>
      </c>
      <c r="AC1371" s="4" t="str">
        <f t="shared" si="43"/>
        <v>Non-TIF</v>
      </c>
    </row>
    <row r="1372" spans="1:29" x14ac:dyDescent="0.25">
      <c r="A1372">
        <v>2024</v>
      </c>
      <c r="B1372">
        <v>75</v>
      </c>
      <c r="C1372" t="s">
        <v>31</v>
      </c>
      <c r="D1372">
        <v>2024</v>
      </c>
      <c r="E1372">
        <v>75</v>
      </c>
      <c r="F1372">
        <v>3</v>
      </c>
      <c r="G1372">
        <v>348</v>
      </c>
      <c r="H1372">
        <v>753348</v>
      </c>
      <c r="I1372" t="s">
        <v>26</v>
      </c>
      <c r="J1372" t="s">
        <v>26</v>
      </c>
      <c r="K1372" t="s">
        <v>351</v>
      </c>
      <c r="L1372" t="s">
        <v>740</v>
      </c>
      <c r="M1372">
        <v>118643110</v>
      </c>
      <c r="N1372">
        <v>8891340</v>
      </c>
      <c r="O1372">
        <v>20516133</v>
      </c>
      <c r="P1372">
        <v>0</v>
      </c>
      <c r="Q1372">
        <v>0</v>
      </c>
      <c r="R1372">
        <v>0</v>
      </c>
      <c r="S1372">
        <v>0</v>
      </c>
      <c r="T1372">
        <v>1671801</v>
      </c>
      <c r="U1372">
        <v>0</v>
      </c>
      <c r="V1372">
        <v>294323761</v>
      </c>
      <c r="W1372">
        <v>244000</v>
      </c>
      <c r="X1372">
        <v>851500</v>
      </c>
      <c r="Y1372">
        <v>293228261</v>
      </c>
      <c r="Z1372">
        <v>10200682</v>
      </c>
      <c r="AA1372">
        <v>144601377</v>
      </c>
      <c r="AB1372" s="3" t="str">
        <f t="shared" si="42"/>
        <v>3348</v>
      </c>
      <c r="AC1372" s="4" t="str">
        <f t="shared" si="43"/>
        <v>Non-TIF</v>
      </c>
    </row>
    <row r="1373" spans="1:29" x14ac:dyDescent="0.25">
      <c r="A1373">
        <v>2024</v>
      </c>
      <c r="B1373">
        <v>76</v>
      </c>
      <c r="C1373" t="s">
        <v>44</v>
      </c>
      <c r="D1373">
        <v>2024</v>
      </c>
      <c r="E1373">
        <v>76</v>
      </c>
      <c r="F1373">
        <v>2</v>
      </c>
      <c r="G1373">
        <v>493</v>
      </c>
      <c r="H1373">
        <v>462493</v>
      </c>
      <c r="I1373" t="s">
        <v>26</v>
      </c>
      <c r="J1373" t="s">
        <v>26</v>
      </c>
      <c r="K1373" t="s">
        <v>467</v>
      </c>
      <c r="L1373" t="s">
        <v>742</v>
      </c>
      <c r="M1373">
        <v>60385</v>
      </c>
      <c r="N1373">
        <v>0</v>
      </c>
      <c r="O1373">
        <v>1109911</v>
      </c>
      <c r="P1373">
        <v>197603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3878048</v>
      </c>
      <c r="W1373">
        <v>8000</v>
      </c>
      <c r="X1373">
        <v>39000</v>
      </c>
      <c r="Y1373">
        <v>3831048</v>
      </c>
      <c r="Z1373">
        <v>0</v>
      </c>
      <c r="AA1373">
        <v>2510149</v>
      </c>
      <c r="AB1373" s="3" t="str">
        <f t="shared" si="42"/>
        <v>2493</v>
      </c>
      <c r="AC1373" s="4" t="str">
        <f t="shared" si="43"/>
        <v>Non-TIF</v>
      </c>
    </row>
    <row r="1374" spans="1:29" x14ac:dyDescent="0.25">
      <c r="A1374">
        <v>2024</v>
      </c>
      <c r="B1374">
        <v>76</v>
      </c>
      <c r="C1374" t="s">
        <v>44</v>
      </c>
      <c r="D1374">
        <v>2024</v>
      </c>
      <c r="E1374">
        <v>76</v>
      </c>
      <c r="F1374">
        <v>5</v>
      </c>
      <c r="G1374">
        <v>283</v>
      </c>
      <c r="H1374">
        <v>765283</v>
      </c>
      <c r="I1374" t="s">
        <v>26</v>
      </c>
      <c r="J1374" t="s">
        <v>26</v>
      </c>
      <c r="K1374" t="s">
        <v>225</v>
      </c>
      <c r="L1374" t="s">
        <v>742</v>
      </c>
      <c r="M1374">
        <v>214365</v>
      </c>
      <c r="N1374">
        <v>1192</v>
      </c>
      <c r="O1374">
        <v>25171023</v>
      </c>
      <c r="P1374">
        <v>1174526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34347175</v>
      </c>
      <c r="W1374">
        <v>8000</v>
      </c>
      <c r="X1374">
        <v>52000</v>
      </c>
      <c r="Y1374">
        <v>34287175</v>
      </c>
      <c r="Z1374">
        <v>0</v>
      </c>
      <c r="AA1374">
        <v>7786069</v>
      </c>
      <c r="AB1374" s="3" t="str">
        <f t="shared" si="42"/>
        <v>5283</v>
      </c>
      <c r="AC1374" s="4" t="str">
        <f t="shared" si="43"/>
        <v>Non-TIF</v>
      </c>
    </row>
    <row r="1375" spans="1:29" x14ac:dyDescent="0.25">
      <c r="A1375">
        <v>2024</v>
      </c>
      <c r="B1375">
        <v>76</v>
      </c>
      <c r="C1375" t="s">
        <v>23</v>
      </c>
      <c r="D1375">
        <v>2024</v>
      </c>
      <c r="E1375">
        <v>76</v>
      </c>
      <c r="F1375">
        <v>2</v>
      </c>
      <c r="G1375">
        <v>493</v>
      </c>
      <c r="H1375" t="s">
        <v>465</v>
      </c>
      <c r="I1375" t="s">
        <v>25</v>
      </c>
      <c r="J1375" t="s">
        <v>26</v>
      </c>
      <c r="K1375" t="s">
        <v>466</v>
      </c>
      <c r="L1375" t="s">
        <v>742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3" t="str">
        <f t="shared" si="42"/>
        <v>2493</v>
      </c>
      <c r="AC1375" s="4" t="str">
        <f t="shared" si="43"/>
        <v>TIF</v>
      </c>
    </row>
    <row r="1376" spans="1:29" x14ac:dyDescent="0.25">
      <c r="A1376">
        <v>2024</v>
      </c>
      <c r="B1376">
        <v>76</v>
      </c>
      <c r="C1376" t="s">
        <v>31</v>
      </c>
      <c r="D1376">
        <v>2024</v>
      </c>
      <c r="E1376">
        <v>76</v>
      </c>
      <c r="F1376">
        <v>6</v>
      </c>
      <c r="G1376">
        <v>921</v>
      </c>
      <c r="H1376">
        <v>746921</v>
      </c>
      <c r="I1376" t="s">
        <v>26</v>
      </c>
      <c r="J1376" t="s">
        <v>26</v>
      </c>
      <c r="K1376" t="s">
        <v>665</v>
      </c>
      <c r="L1376" t="s">
        <v>742</v>
      </c>
      <c r="M1376">
        <v>9979491</v>
      </c>
      <c r="N1376">
        <v>553226</v>
      </c>
      <c r="O1376">
        <v>512085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13094119</v>
      </c>
      <c r="W1376">
        <v>8000</v>
      </c>
      <c r="X1376">
        <v>39000</v>
      </c>
      <c r="Y1376">
        <v>13047119</v>
      </c>
      <c r="Z1376">
        <v>317859</v>
      </c>
      <c r="AA1376">
        <v>2049317</v>
      </c>
      <c r="AB1376" s="3" t="str">
        <f t="shared" si="42"/>
        <v>6921</v>
      </c>
      <c r="AC1376" s="4" t="str">
        <f t="shared" si="43"/>
        <v>Non-TIF</v>
      </c>
    </row>
    <row r="1377" spans="1:29" x14ac:dyDescent="0.25">
      <c r="A1377">
        <v>2024</v>
      </c>
      <c r="B1377">
        <v>77</v>
      </c>
      <c r="C1377" t="s">
        <v>44</v>
      </c>
      <c r="D1377">
        <v>2024</v>
      </c>
      <c r="E1377">
        <v>77</v>
      </c>
      <c r="F1377">
        <v>7</v>
      </c>
      <c r="G1377">
        <v>110</v>
      </c>
      <c r="H1377">
        <v>257110</v>
      </c>
      <c r="I1377" t="s">
        <v>26</v>
      </c>
      <c r="J1377" t="s">
        <v>26</v>
      </c>
      <c r="K1377" t="s">
        <v>62</v>
      </c>
      <c r="L1377" t="s">
        <v>777</v>
      </c>
      <c r="M1377">
        <v>219600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18355621</v>
      </c>
      <c r="W1377">
        <v>12000</v>
      </c>
      <c r="X1377">
        <v>19500</v>
      </c>
      <c r="Y1377">
        <v>18324121</v>
      </c>
      <c r="Z1377">
        <v>0</v>
      </c>
      <c r="AA1377">
        <v>18136021</v>
      </c>
      <c r="AB1377" s="3" t="str">
        <f t="shared" si="42"/>
        <v>7110</v>
      </c>
      <c r="AC1377" s="4" t="str">
        <f t="shared" si="43"/>
        <v>Non-TIF</v>
      </c>
    </row>
    <row r="1378" spans="1:29" x14ac:dyDescent="0.25">
      <c r="A1378">
        <v>2024</v>
      </c>
      <c r="B1378">
        <v>77</v>
      </c>
      <c r="C1378" t="s">
        <v>44</v>
      </c>
      <c r="D1378">
        <v>2024</v>
      </c>
      <c r="E1378">
        <v>77</v>
      </c>
      <c r="F1378">
        <v>1</v>
      </c>
      <c r="G1378">
        <v>737</v>
      </c>
      <c r="H1378">
        <v>771737</v>
      </c>
      <c r="I1378" t="s">
        <v>26</v>
      </c>
      <c r="J1378" t="s">
        <v>26</v>
      </c>
      <c r="K1378" t="s">
        <v>809</v>
      </c>
      <c r="L1378" t="s">
        <v>777</v>
      </c>
      <c r="M1378">
        <v>347140</v>
      </c>
      <c r="N1378">
        <v>32500</v>
      </c>
      <c r="O1378">
        <v>1857380728</v>
      </c>
      <c r="P1378">
        <v>206245032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2935706005</v>
      </c>
      <c r="W1378">
        <v>808000</v>
      </c>
      <c r="X1378">
        <v>4010500</v>
      </c>
      <c r="Y1378">
        <v>2930887505</v>
      </c>
      <c r="Z1378">
        <v>0</v>
      </c>
      <c r="AA1378">
        <v>871700605</v>
      </c>
      <c r="AB1378" s="3" t="str">
        <f t="shared" si="42"/>
        <v>1737</v>
      </c>
      <c r="AC1378" s="4" t="str">
        <f t="shared" si="43"/>
        <v>Non-TIF</v>
      </c>
    </row>
    <row r="1379" spans="1:29" x14ac:dyDescent="0.25">
      <c r="A1379">
        <v>2024</v>
      </c>
      <c r="B1379">
        <v>77</v>
      </c>
      <c r="C1379" t="s">
        <v>44</v>
      </c>
      <c r="D1379">
        <v>2024</v>
      </c>
      <c r="E1379">
        <v>77</v>
      </c>
      <c r="F1379">
        <v>3</v>
      </c>
      <c r="G1379">
        <v>231</v>
      </c>
      <c r="H1379">
        <v>773231</v>
      </c>
      <c r="I1379" t="s">
        <v>26</v>
      </c>
      <c r="J1379" t="s">
        <v>26</v>
      </c>
      <c r="K1379" t="s">
        <v>810</v>
      </c>
      <c r="L1379" t="s">
        <v>777</v>
      </c>
      <c r="M1379">
        <v>1368570</v>
      </c>
      <c r="N1379">
        <v>973100</v>
      </c>
      <c r="O1379">
        <v>360730559</v>
      </c>
      <c r="P1379">
        <v>5531602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560571800</v>
      </c>
      <c r="W1379">
        <v>112000</v>
      </c>
      <c r="X1379">
        <v>221000</v>
      </c>
      <c r="Y1379">
        <v>560238800</v>
      </c>
      <c r="Z1379">
        <v>0</v>
      </c>
      <c r="AA1379">
        <v>191967969</v>
      </c>
      <c r="AB1379" s="3" t="str">
        <f t="shared" si="42"/>
        <v>3231</v>
      </c>
      <c r="AC1379" s="4" t="str">
        <f t="shared" si="43"/>
        <v>Non-TIF</v>
      </c>
    </row>
    <row r="1380" spans="1:29" x14ac:dyDescent="0.25">
      <c r="A1380">
        <v>2024</v>
      </c>
      <c r="B1380">
        <v>77</v>
      </c>
      <c r="C1380" t="s">
        <v>44</v>
      </c>
      <c r="D1380">
        <v>2024</v>
      </c>
      <c r="E1380">
        <v>77</v>
      </c>
      <c r="F1380">
        <v>5</v>
      </c>
      <c r="G1380">
        <v>805</v>
      </c>
      <c r="H1380">
        <v>775805</v>
      </c>
      <c r="I1380" t="s">
        <v>26</v>
      </c>
      <c r="J1380" t="s">
        <v>26</v>
      </c>
      <c r="K1380" t="s">
        <v>811</v>
      </c>
      <c r="L1380" t="s">
        <v>777</v>
      </c>
      <c r="M1380">
        <v>705225</v>
      </c>
      <c r="N1380">
        <v>9200</v>
      </c>
      <c r="O1380">
        <v>132792309</v>
      </c>
      <c r="P1380">
        <v>160732584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366270486</v>
      </c>
      <c r="W1380">
        <v>180000</v>
      </c>
      <c r="X1380">
        <v>845000</v>
      </c>
      <c r="Y1380">
        <v>365245486</v>
      </c>
      <c r="Z1380">
        <v>0</v>
      </c>
      <c r="AA1380">
        <v>72031168</v>
      </c>
      <c r="AB1380" s="3" t="str">
        <f t="shared" si="42"/>
        <v>5805</v>
      </c>
      <c r="AC1380" s="4" t="str">
        <f t="shared" si="43"/>
        <v>Non-TIF</v>
      </c>
    </row>
    <row r="1381" spans="1:29" x14ac:dyDescent="0.25">
      <c r="A1381">
        <v>2024</v>
      </c>
      <c r="B1381">
        <v>77</v>
      </c>
      <c r="C1381" t="s">
        <v>44</v>
      </c>
      <c r="D1381">
        <v>2024</v>
      </c>
      <c r="E1381">
        <v>77</v>
      </c>
      <c r="F1381">
        <v>6</v>
      </c>
      <c r="G1381">
        <v>957</v>
      </c>
      <c r="H1381">
        <v>776957</v>
      </c>
      <c r="I1381" t="s">
        <v>26</v>
      </c>
      <c r="J1381" t="s">
        <v>26</v>
      </c>
      <c r="K1381" t="s">
        <v>284</v>
      </c>
      <c r="L1381" t="s">
        <v>777</v>
      </c>
      <c r="M1381">
        <v>141157</v>
      </c>
      <c r="N1381">
        <v>0</v>
      </c>
      <c r="O1381">
        <v>431108809</v>
      </c>
      <c r="P1381">
        <v>213268785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753932498</v>
      </c>
      <c r="W1381">
        <v>0</v>
      </c>
      <c r="X1381">
        <v>65000</v>
      </c>
      <c r="Y1381">
        <v>753867498</v>
      </c>
      <c r="Z1381">
        <v>0</v>
      </c>
      <c r="AA1381">
        <v>109413747</v>
      </c>
      <c r="AB1381" s="3" t="str">
        <f t="shared" si="42"/>
        <v>6957</v>
      </c>
      <c r="AC1381" s="4" t="str">
        <f t="shared" si="43"/>
        <v>Non-TIF</v>
      </c>
    </row>
    <row r="1382" spans="1:29" x14ac:dyDescent="0.25">
      <c r="A1382">
        <v>2024</v>
      </c>
      <c r="B1382">
        <v>77</v>
      </c>
      <c r="C1382" t="s">
        <v>23</v>
      </c>
      <c r="D1382">
        <v>2024</v>
      </c>
      <c r="E1382">
        <v>77</v>
      </c>
      <c r="F1382">
        <v>6</v>
      </c>
      <c r="G1382">
        <v>579</v>
      </c>
      <c r="H1382" t="s">
        <v>963</v>
      </c>
      <c r="I1382" t="s">
        <v>25</v>
      </c>
      <c r="J1382" t="s">
        <v>26</v>
      </c>
      <c r="K1382" t="s">
        <v>964</v>
      </c>
      <c r="L1382" t="s">
        <v>777</v>
      </c>
      <c r="M1382">
        <v>0</v>
      </c>
      <c r="N1382">
        <v>0</v>
      </c>
      <c r="O1382">
        <v>146822540</v>
      </c>
      <c r="P1382">
        <v>6222876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161310656</v>
      </c>
      <c r="W1382">
        <v>0</v>
      </c>
      <c r="X1382">
        <v>0</v>
      </c>
      <c r="Y1382">
        <v>161310656</v>
      </c>
      <c r="Z1382">
        <v>0</v>
      </c>
      <c r="AA1382">
        <v>8265240</v>
      </c>
      <c r="AB1382" s="3" t="str">
        <f t="shared" si="42"/>
        <v>6579</v>
      </c>
      <c r="AC1382" s="4" t="str">
        <f t="shared" si="43"/>
        <v>TIF</v>
      </c>
    </row>
    <row r="1383" spans="1:29" x14ac:dyDescent="0.25">
      <c r="A1383">
        <v>2024</v>
      </c>
      <c r="B1383">
        <v>77</v>
      </c>
      <c r="C1383" t="s">
        <v>23</v>
      </c>
      <c r="D1383">
        <v>2024</v>
      </c>
      <c r="E1383">
        <v>77</v>
      </c>
      <c r="F1383">
        <v>6</v>
      </c>
      <c r="G1383">
        <v>957</v>
      </c>
      <c r="H1383" t="s">
        <v>881</v>
      </c>
      <c r="I1383" t="s">
        <v>25</v>
      </c>
      <c r="J1383" t="s">
        <v>26</v>
      </c>
      <c r="K1383" t="s">
        <v>882</v>
      </c>
      <c r="L1383" t="s">
        <v>777</v>
      </c>
      <c r="M1383">
        <v>0</v>
      </c>
      <c r="N1383">
        <v>0</v>
      </c>
      <c r="O1383">
        <v>151576611</v>
      </c>
      <c r="P1383">
        <v>182338315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358551019</v>
      </c>
      <c r="W1383">
        <v>0</v>
      </c>
      <c r="X1383">
        <v>0</v>
      </c>
      <c r="Y1383">
        <v>358551019</v>
      </c>
      <c r="Z1383">
        <v>0</v>
      </c>
      <c r="AA1383">
        <v>24636093</v>
      </c>
      <c r="AB1383" s="3" t="str">
        <f t="shared" si="42"/>
        <v>6957</v>
      </c>
      <c r="AC1383" s="4" t="str">
        <f t="shared" si="43"/>
        <v>TIF</v>
      </c>
    </row>
    <row r="1384" spans="1:29" x14ac:dyDescent="0.25">
      <c r="A1384">
        <v>2024</v>
      </c>
      <c r="B1384">
        <v>77</v>
      </c>
      <c r="C1384" t="s">
        <v>23</v>
      </c>
      <c r="D1384">
        <v>2024</v>
      </c>
      <c r="E1384">
        <v>77</v>
      </c>
      <c r="F1384">
        <v>0</v>
      </c>
      <c r="G1384">
        <v>981</v>
      </c>
      <c r="H1384" t="s">
        <v>972</v>
      </c>
      <c r="I1384" t="s">
        <v>25</v>
      </c>
      <c r="J1384" t="s">
        <v>26</v>
      </c>
      <c r="K1384" t="s">
        <v>973</v>
      </c>
      <c r="L1384" t="s">
        <v>777</v>
      </c>
      <c r="M1384">
        <v>0</v>
      </c>
      <c r="N1384">
        <v>0</v>
      </c>
      <c r="O1384">
        <v>24585402</v>
      </c>
      <c r="P1384">
        <v>8772892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33358294</v>
      </c>
      <c r="W1384">
        <v>0</v>
      </c>
      <c r="X1384">
        <v>0</v>
      </c>
      <c r="Y1384">
        <v>33358294</v>
      </c>
      <c r="Z1384">
        <v>0</v>
      </c>
      <c r="AA1384">
        <v>0</v>
      </c>
      <c r="AB1384" s="3" t="str">
        <f t="shared" si="42"/>
        <v>0981</v>
      </c>
      <c r="AC1384" s="4" t="str">
        <f t="shared" si="43"/>
        <v>TIF</v>
      </c>
    </row>
    <row r="1385" spans="1:29" x14ac:dyDescent="0.25">
      <c r="A1385">
        <v>2024</v>
      </c>
      <c r="B1385">
        <v>77</v>
      </c>
      <c r="C1385" t="s">
        <v>31</v>
      </c>
      <c r="D1385">
        <v>2024</v>
      </c>
      <c r="E1385">
        <v>77</v>
      </c>
      <c r="F1385">
        <v>3</v>
      </c>
      <c r="G1385">
        <v>942</v>
      </c>
      <c r="H1385" t="s">
        <v>1796</v>
      </c>
      <c r="I1385" t="s">
        <v>26</v>
      </c>
      <c r="J1385" t="s">
        <v>26</v>
      </c>
      <c r="K1385" t="s">
        <v>59</v>
      </c>
      <c r="L1385" t="s">
        <v>777</v>
      </c>
      <c r="M1385">
        <v>6930270</v>
      </c>
      <c r="N1385">
        <v>434400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45384720</v>
      </c>
      <c r="W1385">
        <v>28000</v>
      </c>
      <c r="X1385">
        <v>208000</v>
      </c>
      <c r="Y1385">
        <v>45148720</v>
      </c>
      <c r="Z1385">
        <v>1505190</v>
      </c>
      <c r="AA1385">
        <v>38020050</v>
      </c>
      <c r="AB1385" s="3" t="str">
        <f t="shared" si="42"/>
        <v>3942</v>
      </c>
      <c r="AC1385" s="4" t="str">
        <f t="shared" si="43"/>
        <v>Non-TIF</v>
      </c>
    </row>
    <row r="1386" spans="1:29" x14ac:dyDescent="0.25">
      <c r="A1386">
        <v>2024</v>
      </c>
      <c r="B1386">
        <v>77</v>
      </c>
      <c r="C1386" t="s">
        <v>31</v>
      </c>
      <c r="D1386">
        <v>2024</v>
      </c>
      <c r="E1386">
        <v>77</v>
      </c>
      <c r="F1386">
        <v>1</v>
      </c>
      <c r="G1386">
        <v>576</v>
      </c>
      <c r="H1386">
        <v>251576</v>
      </c>
      <c r="I1386" t="s">
        <v>26</v>
      </c>
      <c r="J1386" t="s">
        <v>26</v>
      </c>
      <c r="K1386" t="s">
        <v>328</v>
      </c>
      <c r="L1386" t="s">
        <v>777</v>
      </c>
      <c r="M1386">
        <v>793290</v>
      </c>
      <c r="N1386">
        <v>51400</v>
      </c>
      <c r="O1386">
        <v>51134100</v>
      </c>
      <c r="P1386">
        <v>560000</v>
      </c>
      <c r="Q1386">
        <v>0</v>
      </c>
      <c r="R1386">
        <v>0</v>
      </c>
      <c r="S1386">
        <v>0</v>
      </c>
      <c r="T1386">
        <v>38351</v>
      </c>
      <c r="U1386">
        <v>0</v>
      </c>
      <c r="V1386">
        <v>152366561</v>
      </c>
      <c r="W1386">
        <v>40000</v>
      </c>
      <c r="X1386">
        <v>175500</v>
      </c>
      <c r="Y1386">
        <v>152151061</v>
      </c>
      <c r="Z1386">
        <v>65755129</v>
      </c>
      <c r="AA1386">
        <v>99789420</v>
      </c>
      <c r="AB1386" s="3" t="str">
        <f t="shared" si="42"/>
        <v>1576</v>
      </c>
      <c r="AC1386" s="4" t="str">
        <f t="shared" si="43"/>
        <v>Non-TIF</v>
      </c>
    </row>
    <row r="1387" spans="1:29" x14ac:dyDescent="0.25">
      <c r="A1387">
        <v>2024</v>
      </c>
      <c r="B1387">
        <v>77</v>
      </c>
      <c r="C1387" t="s">
        <v>31</v>
      </c>
      <c r="D1387">
        <v>2024</v>
      </c>
      <c r="E1387">
        <v>77</v>
      </c>
      <c r="F1387">
        <v>6</v>
      </c>
      <c r="G1387">
        <v>101</v>
      </c>
      <c r="H1387">
        <v>776101</v>
      </c>
      <c r="I1387" t="s">
        <v>26</v>
      </c>
      <c r="J1387" t="s">
        <v>26</v>
      </c>
      <c r="K1387" t="s">
        <v>542</v>
      </c>
      <c r="L1387" t="s">
        <v>777</v>
      </c>
      <c r="M1387">
        <v>54067750</v>
      </c>
      <c r="N1387">
        <v>3754120</v>
      </c>
      <c r="O1387">
        <v>318116030</v>
      </c>
      <c r="P1387">
        <v>31843950</v>
      </c>
      <c r="Q1387">
        <v>0</v>
      </c>
      <c r="R1387">
        <v>0</v>
      </c>
      <c r="S1387">
        <v>16904586</v>
      </c>
      <c r="T1387">
        <v>119592398</v>
      </c>
      <c r="U1387">
        <v>0</v>
      </c>
      <c r="V1387">
        <v>4549356824</v>
      </c>
      <c r="W1387">
        <v>5112000</v>
      </c>
      <c r="X1387">
        <v>19233500</v>
      </c>
      <c r="Y1387">
        <v>4525011324</v>
      </c>
      <c r="Z1387">
        <v>911030208</v>
      </c>
      <c r="AA1387">
        <v>4005077990</v>
      </c>
      <c r="AB1387" s="3" t="str">
        <f t="shared" si="42"/>
        <v>6101</v>
      </c>
      <c r="AC1387" s="4" t="str">
        <f t="shared" si="43"/>
        <v>Non-TIF</v>
      </c>
    </row>
    <row r="1388" spans="1:29" x14ac:dyDescent="0.25">
      <c r="A1388">
        <v>2024</v>
      </c>
      <c r="B1388">
        <v>77</v>
      </c>
      <c r="C1388" t="s">
        <v>31</v>
      </c>
      <c r="D1388">
        <v>2024</v>
      </c>
      <c r="E1388">
        <v>77</v>
      </c>
      <c r="F1388">
        <v>6</v>
      </c>
      <c r="G1388">
        <v>579</v>
      </c>
      <c r="H1388">
        <v>776579</v>
      </c>
      <c r="I1388" t="s">
        <v>26</v>
      </c>
      <c r="J1388" t="s">
        <v>26</v>
      </c>
      <c r="K1388" t="s">
        <v>868</v>
      </c>
      <c r="L1388" t="s">
        <v>777</v>
      </c>
      <c r="M1388">
        <v>694750</v>
      </c>
      <c r="N1388">
        <v>49300</v>
      </c>
      <c r="O1388">
        <v>11263500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2051851473</v>
      </c>
      <c r="W1388">
        <v>2432000</v>
      </c>
      <c r="X1388">
        <v>11986000</v>
      </c>
      <c r="Y1388">
        <v>2037433473</v>
      </c>
      <c r="Z1388">
        <v>423900260</v>
      </c>
      <c r="AA1388">
        <v>2039843923</v>
      </c>
      <c r="AB1388" s="3" t="str">
        <f t="shared" si="42"/>
        <v>6579</v>
      </c>
      <c r="AC1388" s="4" t="str">
        <f t="shared" si="43"/>
        <v>Non-TIF</v>
      </c>
    </row>
    <row r="1389" spans="1:29" x14ac:dyDescent="0.25">
      <c r="A1389">
        <v>2024</v>
      </c>
      <c r="B1389">
        <v>77</v>
      </c>
      <c r="C1389" t="s">
        <v>31</v>
      </c>
      <c r="D1389">
        <v>2024</v>
      </c>
      <c r="E1389">
        <v>77</v>
      </c>
      <c r="F1389">
        <v>0</v>
      </c>
      <c r="G1389">
        <v>981</v>
      </c>
      <c r="H1389">
        <v>910981</v>
      </c>
      <c r="I1389" t="s">
        <v>26</v>
      </c>
      <c r="J1389" t="s">
        <v>26</v>
      </c>
      <c r="K1389" t="s">
        <v>837</v>
      </c>
      <c r="L1389" t="s">
        <v>777</v>
      </c>
      <c r="M1389">
        <v>8172540</v>
      </c>
      <c r="N1389">
        <v>259600</v>
      </c>
      <c r="O1389">
        <v>14569080</v>
      </c>
      <c r="P1389">
        <v>8480000</v>
      </c>
      <c r="Q1389">
        <v>0</v>
      </c>
      <c r="R1389">
        <v>0</v>
      </c>
      <c r="S1389">
        <v>5941026</v>
      </c>
      <c r="T1389">
        <v>1042188</v>
      </c>
      <c r="U1389">
        <v>0</v>
      </c>
      <c r="V1389">
        <v>292304434</v>
      </c>
      <c r="W1389">
        <v>324000</v>
      </c>
      <c r="X1389">
        <v>1053000</v>
      </c>
      <c r="Y1389">
        <v>290927434</v>
      </c>
      <c r="Z1389">
        <v>13390669</v>
      </c>
      <c r="AA1389">
        <v>253840000</v>
      </c>
      <c r="AB1389" s="3" t="str">
        <f t="shared" si="42"/>
        <v>0981</v>
      </c>
      <c r="AC1389" s="4" t="str">
        <f t="shared" si="43"/>
        <v>Non-TIF</v>
      </c>
    </row>
    <row r="1390" spans="1:29" x14ac:dyDescent="0.25">
      <c r="A1390">
        <v>2024</v>
      </c>
      <c r="B1390">
        <v>78</v>
      </c>
      <c r="C1390" t="s">
        <v>44</v>
      </c>
      <c r="D1390">
        <v>2024</v>
      </c>
      <c r="E1390">
        <v>78</v>
      </c>
      <c r="F1390">
        <v>0</v>
      </c>
      <c r="G1390">
        <v>441</v>
      </c>
      <c r="H1390">
        <v>780441</v>
      </c>
      <c r="I1390" t="s">
        <v>26</v>
      </c>
      <c r="J1390" t="s">
        <v>26</v>
      </c>
      <c r="K1390" t="s">
        <v>227</v>
      </c>
      <c r="L1390" t="s">
        <v>780</v>
      </c>
      <c r="M1390">
        <v>50851</v>
      </c>
      <c r="N1390">
        <v>0</v>
      </c>
      <c r="O1390">
        <v>32288729</v>
      </c>
      <c r="P1390">
        <v>791550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151923361</v>
      </c>
      <c r="W1390">
        <v>384000</v>
      </c>
      <c r="X1390">
        <v>1059500</v>
      </c>
      <c r="Y1390">
        <v>150479861</v>
      </c>
      <c r="Z1390">
        <v>0</v>
      </c>
      <c r="AA1390">
        <v>118792231</v>
      </c>
      <c r="AB1390" s="3" t="str">
        <f t="shared" si="42"/>
        <v>0441</v>
      </c>
      <c r="AC1390" s="4" t="str">
        <f t="shared" si="43"/>
        <v>Non-TIF</v>
      </c>
    </row>
    <row r="1391" spans="1:29" x14ac:dyDescent="0.25">
      <c r="A1391">
        <v>2024</v>
      </c>
      <c r="B1391">
        <v>78</v>
      </c>
      <c r="C1391" t="s">
        <v>44</v>
      </c>
      <c r="D1391">
        <v>2024</v>
      </c>
      <c r="E1391">
        <v>78</v>
      </c>
      <c r="F1391">
        <v>4</v>
      </c>
      <c r="G1391">
        <v>824</v>
      </c>
      <c r="H1391">
        <v>784824</v>
      </c>
      <c r="I1391" t="s">
        <v>26</v>
      </c>
      <c r="J1391" t="s">
        <v>26</v>
      </c>
      <c r="K1391" t="s">
        <v>779</v>
      </c>
      <c r="L1391" t="s">
        <v>780</v>
      </c>
      <c r="M1391">
        <v>0</v>
      </c>
      <c r="N1391">
        <v>0</v>
      </c>
      <c r="O1391">
        <v>4466430</v>
      </c>
      <c r="P1391">
        <v>113328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17657423</v>
      </c>
      <c r="W1391">
        <v>12000</v>
      </c>
      <c r="X1391">
        <v>26000</v>
      </c>
      <c r="Y1391">
        <v>17619423</v>
      </c>
      <c r="Z1391">
        <v>0</v>
      </c>
      <c r="AA1391">
        <v>13077665</v>
      </c>
      <c r="AB1391" s="3" t="str">
        <f t="shared" si="42"/>
        <v>4824</v>
      </c>
      <c r="AC1391" s="4" t="str">
        <f t="shared" si="43"/>
        <v>Non-TIF</v>
      </c>
    </row>
    <row r="1392" spans="1:29" x14ac:dyDescent="0.25">
      <c r="A1392">
        <v>2024</v>
      </c>
      <c r="B1392">
        <v>78</v>
      </c>
      <c r="C1392" t="s">
        <v>44</v>
      </c>
      <c r="D1392">
        <v>2024</v>
      </c>
      <c r="E1392">
        <v>78</v>
      </c>
      <c r="F1392">
        <v>6</v>
      </c>
      <c r="G1392">
        <v>534</v>
      </c>
      <c r="H1392">
        <v>786534</v>
      </c>
      <c r="I1392" t="s">
        <v>26</v>
      </c>
      <c r="J1392" t="s">
        <v>26</v>
      </c>
      <c r="K1392" t="s">
        <v>781</v>
      </c>
      <c r="L1392" t="s">
        <v>780</v>
      </c>
      <c r="M1392">
        <v>17500</v>
      </c>
      <c r="N1392">
        <v>0</v>
      </c>
      <c r="O1392">
        <v>27020358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33641231</v>
      </c>
      <c r="W1392">
        <v>8000</v>
      </c>
      <c r="X1392">
        <v>13000</v>
      </c>
      <c r="Y1392">
        <v>33620231</v>
      </c>
      <c r="Z1392">
        <v>0</v>
      </c>
      <c r="AA1392">
        <v>6603373</v>
      </c>
      <c r="AB1392" s="3" t="str">
        <f t="shared" si="42"/>
        <v>6534</v>
      </c>
      <c r="AC1392" s="4" t="str">
        <f t="shared" si="43"/>
        <v>Non-TIF</v>
      </c>
    </row>
    <row r="1393" spans="1:29" x14ac:dyDescent="0.25">
      <c r="A1393">
        <v>2024</v>
      </c>
      <c r="B1393">
        <v>79</v>
      </c>
      <c r="C1393" t="s">
        <v>44</v>
      </c>
      <c r="D1393">
        <v>2024</v>
      </c>
      <c r="E1393">
        <v>79</v>
      </c>
      <c r="F1393">
        <v>0</v>
      </c>
      <c r="G1393">
        <v>846</v>
      </c>
      <c r="H1393">
        <v>790846</v>
      </c>
      <c r="I1393" t="s">
        <v>26</v>
      </c>
      <c r="J1393" t="s">
        <v>26</v>
      </c>
      <c r="K1393" t="s">
        <v>785</v>
      </c>
      <c r="L1393" t="s">
        <v>786</v>
      </c>
      <c r="M1393">
        <v>0</v>
      </c>
      <c r="N1393">
        <v>0</v>
      </c>
      <c r="O1393">
        <v>18062959</v>
      </c>
      <c r="P1393">
        <v>26632408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268915187</v>
      </c>
      <c r="W1393">
        <v>332000</v>
      </c>
      <c r="X1393">
        <v>1098500</v>
      </c>
      <c r="Y1393">
        <v>267484687</v>
      </c>
      <c r="Z1393">
        <v>0</v>
      </c>
      <c r="AA1393">
        <v>224219820</v>
      </c>
      <c r="AB1393" s="3" t="str">
        <f t="shared" si="42"/>
        <v>0846</v>
      </c>
      <c r="AC1393" s="4" t="str">
        <f t="shared" si="43"/>
        <v>Non-TIF</v>
      </c>
    </row>
    <row r="1394" spans="1:29" x14ac:dyDescent="0.25">
      <c r="A1394">
        <v>2024</v>
      </c>
      <c r="B1394">
        <v>79</v>
      </c>
      <c r="C1394" t="s">
        <v>23</v>
      </c>
      <c r="D1394">
        <v>2024</v>
      </c>
      <c r="E1394">
        <v>79</v>
      </c>
      <c r="F1394">
        <v>4</v>
      </c>
      <c r="G1394">
        <v>437</v>
      </c>
      <c r="H1394" t="s">
        <v>910</v>
      </c>
      <c r="I1394" t="s">
        <v>25</v>
      </c>
      <c r="J1394" t="s">
        <v>26</v>
      </c>
      <c r="K1394" t="s">
        <v>911</v>
      </c>
      <c r="L1394" t="s">
        <v>786</v>
      </c>
      <c r="M1394">
        <v>0</v>
      </c>
      <c r="N1394">
        <v>0</v>
      </c>
      <c r="O1394">
        <v>0</v>
      </c>
      <c r="P1394">
        <v>34255307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34255307</v>
      </c>
      <c r="W1394">
        <v>0</v>
      </c>
      <c r="X1394">
        <v>0</v>
      </c>
      <c r="Y1394">
        <v>34255307</v>
      </c>
      <c r="Z1394">
        <v>0</v>
      </c>
      <c r="AA1394">
        <v>0</v>
      </c>
      <c r="AB1394" s="3" t="str">
        <f t="shared" si="42"/>
        <v>4437</v>
      </c>
      <c r="AC1394" s="4" t="str">
        <f t="shared" si="43"/>
        <v>TIF</v>
      </c>
    </row>
    <row r="1395" spans="1:29" x14ac:dyDescent="0.25">
      <c r="A1395">
        <v>2024</v>
      </c>
      <c r="B1395">
        <v>79</v>
      </c>
      <c r="C1395" t="s">
        <v>31</v>
      </c>
      <c r="D1395">
        <v>2024</v>
      </c>
      <c r="E1395">
        <v>79</v>
      </c>
      <c r="F1395">
        <v>3</v>
      </c>
      <c r="G1395">
        <v>582</v>
      </c>
      <c r="H1395">
        <v>643582</v>
      </c>
      <c r="I1395" t="s">
        <v>26</v>
      </c>
      <c r="J1395" t="s">
        <v>26</v>
      </c>
      <c r="K1395" t="s">
        <v>530</v>
      </c>
      <c r="L1395" t="s">
        <v>786</v>
      </c>
      <c r="M1395">
        <v>3536700</v>
      </c>
      <c r="N1395">
        <v>49920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4265420</v>
      </c>
      <c r="W1395">
        <v>0</v>
      </c>
      <c r="X1395">
        <v>19500</v>
      </c>
      <c r="Y1395">
        <v>4245920</v>
      </c>
      <c r="Z1395">
        <v>440327</v>
      </c>
      <c r="AA1395">
        <v>678800</v>
      </c>
      <c r="AB1395" s="3" t="str">
        <f t="shared" si="42"/>
        <v>3582</v>
      </c>
      <c r="AC1395" s="4" t="str">
        <f t="shared" si="43"/>
        <v>Non-TIF</v>
      </c>
    </row>
    <row r="1396" spans="1:29" x14ac:dyDescent="0.25">
      <c r="A1396">
        <v>2024</v>
      </c>
      <c r="B1396">
        <v>79</v>
      </c>
      <c r="C1396" t="s">
        <v>31</v>
      </c>
      <c r="D1396">
        <v>2024</v>
      </c>
      <c r="E1396">
        <v>79</v>
      </c>
      <c r="F1396">
        <v>4</v>
      </c>
      <c r="G1396">
        <v>437</v>
      </c>
      <c r="H1396">
        <v>794437</v>
      </c>
      <c r="I1396" t="s">
        <v>26</v>
      </c>
      <c r="J1396" t="s">
        <v>26</v>
      </c>
      <c r="K1396" t="s">
        <v>912</v>
      </c>
      <c r="L1396" t="s">
        <v>786</v>
      </c>
      <c r="M1396">
        <v>140233880</v>
      </c>
      <c r="N1396">
        <v>12323120</v>
      </c>
      <c r="O1396">
        <v>23160474</v>
      </c>
      <c r="P1396">
        <v>13983421</v>
      </c>
      <c r="Q1396">
        <v>0</v>
      </c>
      <c r="R1396">
        <v>0</v>
      </c>
      <c r="S1396">
        <v>0</v>
      </c>
      <c r="T1396">
        <v>5749441</v>
      </c>
      <c r="U1396">
        <v>0</v>
      </c>
      <c r="V1396">
        <v>732964844</v>
      </c>
      <c r="W1396">
        <v>633660</v>
      </c>
      <c r="X1396">
        <v>2112500</v>
      </c>
      <c r="Y1396">
        <v>730218684</v>
      </c>
      <c r="Z1396">
        <v>71259376</v>
      </c>
      <c r="AA1396">
        <v>537514508</v>
      </c>
      <c r="AB1396" s="3" t="str">
        <f t="shared" si="42"/>
        <v>4437</v>
      </c>
      <c r="AC1396" s="4" t="str">
        <f t="shared" si="43"/>
        <v>Non-TIF</v>
      </c>
    </row>
    <row r="1397" spans="1:29" x14ac:dyDescent="0.25">
      <c r="A1397">
        <v>2024</v>
      </c>
      <c r="B1397">
        <v>80</v>
      </c>
      <c r="C1397" t="s">
        <v>44</v>
      </c>
      <c r="D1397">
        <v>2024</v>
      </c>
      <c r="E1397">
        <v>80</v>
      </c>
      <c r="F1397">
        <v>4</v>
      </c>
      <c r="G1397">
        <v>527</v>
      </c>
      <c r="H1397">
        <v>804527</v>
      </c>
      <c r="I1397" t="s">
        <v>26</v>
      </c>
      <c r="J1397" t="s">
        <v>26</v>
      </c>
      <c r="K1397" t="s">
        <v>502</v>
      </c>
      <c r="L1397" t="s">
        <v>795</v>
      </c>
      <c r="M1397">
        <v>245633</v>
      </c>
      <c r="N1397">
        <v>25182</v>
      </c>
      <c r="O1397">
        <v>15281399</v>
      </c>
      <c r="P1397">
        <v>1114675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304383157</v>
      </c>
      <c r="W1397">
        <v>176000</v>
      </c>
      <c r="X1397">
        <v>721500</v>
      </c>
      <c r="Y1397">
        <v>303485657</v>
      </c>
      <c r="Z1397">
        <v>0</v>
      </c>
      <c r="AA1397">
        <v>287716268</v>
      </c>
      <c r="AB1397" s="3" t="str">
        <f t="shared" si="42"/>
        <v>4527</v>
      </c>
      <c r="AC1397" s="4" t="str">
        <f t="shared" si="43"/>
        <v>Non-TIF</v>
      </c>
    </row>
    <row r="1398" spans="1:29" x14ac:dyDescent="0.25">
      <c r="A1398">
        <v>2024</v>
      </c>
      <c r="B1398">
        <v>80</v>
      </c>
      <c r="C1398" t="s">
        <v>31</v>
      </c>
      <c r="D1398">
        <v>2024</v>
      </c>
      <c r="E1398">
        <v>80</v>
      </c>
      <c r="F1398">
        <v>0</v>
      </c>
      <c r="G1398">
        <v>549</v>
      </c>
      <c r="H1398">
        <v>870549</v>
      </c>
      <c r="I1398" t="s">
        <v>26</v>
      </c>
      <c r="J1398" t="s">
        <v>26</v>
      </c>
      <c r="K1398" t="s">
        <v>758</v>
      </c>
      <c r="L1398" t="s">
        <v>795</v>
      </c>
      <c r="M1398">
        <v>6068918</v>
      </c>
      <c r="N1398">
        <v>257527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8983109</v>
      </c>
      <c r="W1398">
        <v>12000</v>
      </c>
      <c r="X1398">
        <v>39000</v>
      </c>
      <c r="Y1398">
        <v>8932109</v>
      </c>
      <c r="Z1398">
        <v>339422</v>
      </c>
      <c r="AA1398">
        <v>2656664</v>
      </c>
      <c r="AB1398" s="3" t="str">
        <f t="shared" si="42"/>
        <v>0549</v>
      </c>
      <c r="AC1398" s="4" t="str">
        <f t="shared" si="43"/>
        <v>Non-TIF</v>
      </c>
    </row>
    <row r="1399" spans="1:29" x14ac:dyDescent="0.25">
      <c r="A1399">
        <v>2024</v>
      </c>
      <c r="B1399">
        <v>81</v>
      </c>
      <c r="C1399" t="s">
        <v>31</v>
      </c>
      <c r="D1399">
        <v>2024</v>
      </c>
      <c r="E1399">
        <v>81</v>
      </c>
      <c r="F1399">
        <v>6</v>
      </c>
      <c r="G1399">
        <v>741</v>
      </c>
      <c r="H1399">
        <v>816741</v>
      </c>
      <c r="I1399" t="s">
        <v>26</v>
      </c>
      <c r="J1399" t="s">
        <v>26</v>
      </c>
      <c r="K1399" t="s">
        <v>226</v>
      </c>
      <c r="L1399" t="s">
        <v>799</v>
      </c>
      <c r="M1399">
        <v>267737100</v>
      </c>
      <c r="N1399">
        <v>20306010</v>
      </c>
      <c r="O1399">
        <v>37670129</v>
      </c>
      <c r="P1399">
        <v>16014168</v>
      </c>
      <c r="Q1399">
        <v>0</v>
      </c>
      <c r="R1399">
        <v>0</v>
      </c>
      <c r="S1399">
        <v>8050254</v>
      </c>
      <c r="T1399">
        <v>517017</v>
      </c>
      <c r="U1399">
        <v>0</v>
      </c>
      <c r="V1399">
        <v>870109681</v>
      </c>
      <c r="W1399">
        <v>1106201</v>
      </c>
      <c r="X1399">
        <v>4095000</v>
      </c>
      <c r="Y1399">
        <v>864908480</v>
      </c>
      <c r="Z1399">
        <v>20865136</v>
      </c>
      <c r="AA1399">
        <v>519815003</v>
      </c>
      <c r="AB1399" s="3" t="str">
        <f t="shared" si="42"/>
        <v>6741</v>
      </c>
      <c r="AC1399" s="4" t="str">
        <f t="shared" si="43"/>
        <v>Non-TIF</v>
      </c>
    </row>
    <row r="1400" spans="1:29" x14ac:dyDescent="0.25">
      <c r="A1400">
        <v>2024</v>
      </c>
      <c r="B1400">
        <v>82</v>
      </c>
      <c r="C1400" t="s">
        <v>44</v>
      </c>
      <c r="D1400">
        <v>2024</v>
      </c>
      <c r="E1400">
        <v>82</v>
      </c>
      <c r="F1400">
        <v>1</v>
      </c>
      <c r="G1400">
        <v>926</v>
      </c>
      <c r="H1400">
        <v>161926</v>
      </c>
      <c r="I1400" t="s">
        <v>26</v>
      </c>
      <c r="J1400" t="s">
        <v>26</v>
      </c>
      <c r="K1400" t="s">
        <v>157</v>
      </c>
      <c r="L1400" t="s">
        <v>800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s="3" t="str">
        <f t="shared" si="42"/>
        <v>1926</v>
      </c>
      <c r="AC1400" s="4" t="str">
        <f t="shared" si="43"/>
        <v>Non-TIF</v>
      </c>
    </row>
    <row r="1401" spans="1:29" x14ac:dyDescent="0.25">
      <c r="A1401">
        <v>2024</v>
      </c>
      <c r="B1401">
        <v>83</v>
      </c>
      <c r="C1401" t="s">
        <v>44</v>
      </c>
      <c r="D1401">
        <v>2024</v>
      </c>
      <c r="E1401">
        <v>83</v>
      </c>
      <c r="F1401">
        <v>2</v>
      </c>
      <c r="G1401">
        <v>826</v>
      </c>
      <c r="H1401">
        <v>832826</v>
      </c>
      <c r="I1401" t="s">
        <v>26</v>
      </c>
      <c r="J1401" t="s">
        <v>26</v>
      </c>
      <c r="K1401" t="s">
        <v>483</v>
      </c>
      <c r="L1401" t="s">
        <v>802</v>
      </c>
      <c r="M1401">
        <v>318354</v>
      </c>
      <c r="N1401">
        <v>272428</v>
      </c>
      <c r="O1401">
        <v>29774933</v>
      </c>
      <c r="P1401">
        <v>4506629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101675667</v>
      </c>
      <c r="W1401">
        <v>168000</v>
      </c>
      <c r="X1401">
        <v>643500</v>
      </c>
      <c r="Y1401">
        <v>100864167</v>
      </c>
      <c r="Z1401">
        <v>0</v>
      </c>
      <c r="AA1401">
        <v>66803323</v>
      </c>
      <c r="AB1401" s="3" t="str">
        <f t="shared" si="42"/>
        <v>2826</v>
      </c>
      <c r="AC1401" s="4" t="str">
        <f t="shared" si="43"/>
        <v>Non-TIF</v>
      </c>
    </row>
    <row r="1402" spans="1:29" x14ac:dyDescent="0.25">
      <c r="A1402">
        <v>2024</v>
      </c>
      <c r="B1402">
        <v>83</v>
      </c>
      <c r="C1402" t="s">
        <v>23</v>
      </c>
      <c r="D1402">
        <v>2024</v>
      </c>
      <c r="E1402">
        <v>83</v>
      </c>
      <c r="F1402">
        <v>0</v>
      </c>
      <c r="G1402">
        <v>441</v>
      </c>
      <c r="H1402" t="s">
        <v>803</v>
      </c>
      <c r="I1402" t="s">
        <v>25</v>
      </c>
      <c r="J1402" t="s">
        <v>26</v>
      </c>
      <c r="K1402" t="s">
        <v>804</v>
      </c>
      <c r="L1402" t="s">
        <v>802</v>
      </c>
      <c r="M1402">
        <v>147501</v>
      </c>
      <c r="N1402">
        <v>10683</v>
      </c>
      <c r="O1402">
        <v>4436511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16492796</v>
      </c>
      <c r="W1402">
        <v>44000</v>
      </c>
      <c r="X1402">
        <v>65000</v>
      </c>
      <c r="Y1402">
        <v>16383796</v>
      </c>
      <c r="Z1402">
        <v>0</v>
      </c>
      <c r="AA1402">
        <v>11898101</v>
      </c>
      <c r="AB1402" s="3" t="str">
        <f t="shared" si="42"/>
        <v>0441</v>
      </c>
      <c r="AC1402" s="4" t="str">
        <f t="shared" si="43"/>
        <v>TIF</v>
      </c>
    </row>
    <row r="1403" spans="1:29" x14ac:dyDescent="0.25">
      <c r="A1403">
        <v>2024</v>
      </c>
      <c r="B1403">
        <v>91</v>
      </c>
      <c r="C1403" t="s">
        <v>31</v>
      </c>
      <c r="D1403">
        <v>2024</v>
      </c>
      <c r="E1403">
        <v>91</v>
      </c>
      <c r="F1403">
        <v>4</v>
      </c>
      <c r="G1403">
        <v>797</v>
      </c>
      <c r="H1403">
        <v>914797</v>
      </c>
      <c r="I1403" t="s">
        <v>26</v>
      </c>
      <c r="J1403" t="s">
        <v>26</v>
      </c>
      <c r="K1403" t="s">
        <v>918</v>
      </c>
      <c r="L1403" t="s">
        <v>838</v>
      </c>
      <c r="M1403">
        <v>20286000</v>
      </c>
      <c r="N1403">
        <v>2385400</v>
      </c>
      <c r="O1403">
        <v>69020431</v>
      </c>
      <c r="P1403">
        <v>5175300</v>
      </c>
      <c r="Q1403">
        <v>0</v>
      </c>
      <c r="R1403">
        <v>0</v>
      </c>
      <c r="S1403">
        <v>0</v>
      </c>
      <c r="T1403">
        <v>1178307</v>
      </c>
      <c r="U1403">
        <v>0</v>
      </c>
      <c r="V1403">
        <v>2186914007</v>
      </c>
      <c r="W1403">
        <v>2099244</v>
      </c>
      <c r="X1403">
        <v>5453500</v>
      </c>
      <c r="Y1403">
        <v>2179361263</v>
      </c>
      <c r="Z1403">
        <v>77327624</v>
      </c>
      <c r="AA1403">
        <v>2088868569</v>
      </c>
      <c r="AB1403" s="3" t="str">
        <f t="shared" si="42"/>
        <v>4797</v>
      </c>
      <c r="AC1403" s="4" t="str">
        <f t="shared" si="43"/>
        <v>Non-TIF</v>
      </c>
    </row>
    <row r="1404" spans="1:29" x14ac:dyDescent="0.25">
      <c r="A1404">
        <v>2024</v>
      </c>
      <c r="B1404">
        <v>92</v>
      </c>
      <c r="C1404" t="s">
        <v>31</v>
      </c>
      <c r="D1404">
        <v>2024</v>
      </c>
      <c r="E1404">
        <v>92</v>
      </c>
      <c r="F1404">
        <v>6</v>
      </c>
      <c r="G1404">
        <v>768</v>
      </c>
      <c r="H1404">
        <v>926768</v>
      </c>
      <c r="I1404" t="s">
        <v>26</v>
      </c>
      <c r="J1404" t="s">
        <v>26</v>
      </c>
      <c r="K1404" t="s">
        <v>627</v>
      </c>
      <c r="L1404" t="s">
        <v>858</v>
      </c>
      <c r="M1404">
        <v>176105257</v>
      </c>
      <c r="N1404">
        <v>24639500</v>
      </c>
      <c r="O1404">
        <v>98409941</v>
      </c>
      <c r="P1404">
        <v>5815000</v>
      </c>
      <c r="Q1404">
        <v>0</v>
      </c>
      <c r="R1404">
        <v>0</v>
      </c>
      <c r="S1404">
        <v>5163871</v>
      </c>
      <c r="T1404">
        <v>9445788</v>
      </c>
      <c r="U1404">
        <v>0</v>
      </c>
      <c r="V1404">
        <v>995067916</v>
      </c>
      <c r="W1404">
        <v>1500000</v>
      </c>
      <c r="X1404">
        <v>5414500</v>
      </c>
      <c r="Y1404">
        <v>988153416</v>
      </c>
      <c r="Z1404">
        <v>62121587</v>
      </c>
      <c r="AA1404">
        <v>675488559</v>
      </c>
      <c r="AB1404" s="3" t="str">
        <f t="shared" si="42"/>
        <v>6768</v>
      </c>
      <c r="AC1404" s="4" t="str">
        <f t="shared" si="43"/>
        <v>Non-TIF</v>
      </c>
    </row>
    <row r="1405" spans="1:29" x14ac:dyDescent="0.25">
      <c r="A1405">
        <v>2024</v>
      </c>
      <c r="B1405">
        <v>93</v>
      </c>
      <c r="C1405" t="s">
        <v>31</v>
      </c>
      <c r="D1405">
        <v>2024</v>
      </c>
      <c r="E1405">
        <v>93</v>
      </c>
      <c r="F1405">
        <v>5</v>
      </c>
      <c r="G1405">
        <v>895</v>
      </c>
      <c r="H1405">
        <v>935895</v>
      </c>
      <c r="I1405" t="s">
        <v>26</v>
      </c>
      <c r="J1405" t="s">
        <v>26</v>
      </c>
      <c r="K1405" t="s">
        <v>104</v>
      </c>
      <c r="L1405" t="s">
        <v>859</v>
      </c>
      <c r="M1405">
        <v>65528600</v>
      </c>
      <c r="N1405">
        <v>6203520</v>
      </c>
      <c r="O1405">
        <v>4561110</v>
      </c>
      <c r="P1405">
        <v>0</v>
      </c>
      <c r="Q1405">
        <v>0</v>
      </c>
      <c r="R1405">
        <v>0</v>
      </c>
      <c r="S1405">
        <v>3994453</v>
      </c>
      <c r="T1405">
        <v>2424657</v>
      </c>
      <c r="U1405">
        <v>0</v>
      </c>
      <c r="V1405">
        <v>167284120</v>
      </c>
      <c r="W1405">
        <v>254300</v>
      </c>
      <c r="X1405">
        <v>713298</v>
      </c>
      <c r="Y1405">
        <v>166316522</v>
      </c>
      <c r="Z1405">
        <v>11177262</v>
      </c>
      <c r="AA1405">
        <v>84571780</v>
      </c>
      <c r="AB1405" s="3" t="str">
        <f t="shared" si="42"/>
        <v>5895</v>
      </c>
      <c r="AC1405" s="4" t="str">
        <f t="shared" si="43"/>
        <v>Non-TIF</v>
      </c>
    </row>
    <row r="1406" spans="1:29" x14ac:dyDescent="0.25">
      <c r="A1406">
        <v>2024</v>
      </c>
      <c r="B1406">
        <v>94</v>
      </c>
      <c r="C1406" t="s">
        <v>44</v>
      </c>
      <c r="D1406">
        <v>2024</v>
      </c>
      <c r="E1406">
        <v>94</v>
      </c>
      <c r="F1406">
        <v>6</v>
      </c>
      <c r="G1406">
        <v>867</v>
      </c>
      <c r="H1406">
        <v>406867</v>
      </c>
      <c r="I1406" t="s">
        <v>26</v>
      </c>
      <c r="J1406" t="s">
        <v>26</v>
      </c>
      <c r="K1406" t="s">
        <v>478</v>
      </c>
      <c r="L1406" t="s">
        <v>860</v>
      </c>
      <c r="M1406">
        <v>0</v>
      </c>
      <c r="N1406">
        <v>0</v>
      </c>
      <c r="O1406">
        <v>4519000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4519000</v>
      </c>
      <c r="W1406">
        <v>0</v>
      </c>
      <c r="X1406">
        <v>0</v>
      </c>
      <c r="Y1406">
        <v>4519000</v>
      </c>
      <c r="Z1406">
        <v>0</v>
      </c>
      <c r="AA1406">
        <v>0</v>
      </c>
      <c r="AB1406" s="3" t="str">
        <f t="shared" si="42"/>
        <v>6867</v>
      </c>
      <c r="AC1406" s="4" t="str">
        <f t="shared" si="43"/>
        <v>Non-TIF</v>
      </c>
    </row>
    <row r="1407" spans="1:29" x14ac:dyDescent="0.25">
      <c r="A1407">
        <v>2024</v>
      </c>
      <c r="B1407">
        <v>94</v>
      </c>
      <c r="C1407" t="s">
        <v>23</v>
      </c>
      <c r="D1407">
        <v>2024</v>
      </c>
      <c r="E1407">
        <v>94</v>
      </c>
      <c r="F1407">
        <v>6</v>
      </c>
      <c r="G1407">
        <v>867</v>
      </c>
      <c r="H1407" t="s">
        <v>647</v>
      </c>
      <c r="I1407" t="s">
        <v>25</v>
      </c>
      <c r="J1407" t="s">
        <v>26</v>
      </c>
      <c r="K1407" t="s">
        <v>648</v>
      </c>
      <c r="L1407" t="s">
        <v>860</v>
      </c>
      <c r="M1407">
        <v>0</v>
      </c>
      <c r="N1407">
        <v>0</v>
      </c>
      <c r="O1407">
        <v>1592270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1592270</v>
      </c>
      <c r="W1407">
        <v>0</v>
      </c>
      <c r="X1407">
        <v>0</v>
      </c>
      <c r="Y1407">
        <v>1592270</v>
      </c>
      <c r="Z1407">
        <v>0</v>
      </c>
      <c r="AA1407">
        <v>0</v>
      </c>
      <c r="AB1407" s="3" t="str">
        <f t="shared" si="42"/>
        <v>6867</v>
      </c>
      <c r="AC1407" s="4" t="str">
        <f t="shared" si="43"/>
        <v>TIF</v>
      </c>
    </row>
    <row r="1408" spans="1:29" x14ac:dyDescent="0.25">
      <c r="A1408">
        <v>2024</v>
      </c>
      <c r="B1408">
        <v>94</v>
      </c>
      <c r="C1408" t="s">
        <v>23</v>
      </c>
      <c r="D1408">
        <v>2024</v>
      </c>
      <c r="E1408">
        <v>94</v>
      </c>
      <c r="F1408">
        <v>2</v>
      </c>
      <c r="G1408">
        <v>313</v>
      </c>
      <c r="H1408" t="s">
        <v>967</v>
      </c>
      <c r="I1408" t="s">
        <v>25</v>
      </c>
      <c r="J1408" t="s">
        <v>26</v>
      </c>
      <c r="K1408" t="s">
        <v>968</v>
      </c>
      <c r="L1408" t="s">
        <v>860</v>
      </c>
      <c r="M1408">
        <v>314325</v>
      </c>
      <c r="N1408">
        <v>0</v>
      </c>
      <c r="O1408">
        <v>79990698</v>
      </c>
      <c r="P1408">
        <v>39408563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137572797</v>
      </c>
      <c r="W1408">
        <v>4000</v>
      </c>
      <c r="X1408">
        <v>65000</v>
      </c>
      <c r="Y1408">
        <v>137503797</v>
      </c>
      <c r="Z1408">
        <v>0</v>
      </c>
      <c r="AA1408">
        <v>17859211</v>
      </c>
      <c r="AB1408" s="3" t="str">
        <f t="shared" si="42"/>
        <v>2313</v>
      </c>
      <c r="AC1408" s="4" t="str">
        <f t="shared" si="43"/>
        <v>TIF</v>
      </c>
    </row>
    <row r="1409" spans="1:29" x14ac:dyDescent="0.25">
      <c r="A1409">
        <v>2024</v>
      </c>
      <c r="B1409">
        <v>94</v>
      </c>
      <c r="C1409" t="s">
        <v>23</v>
      </c>
      <c r="D1409">
        <v>2024</v>
      </c>
      <c r="E1409">
        <v>94</v>
      </c>
      <c r="F1409">
        <v>5</v>
      </c>
      <c r="G1409">
        <v>323</v>
      </c>
      <c r="H1409" t="s">
        <v>969</v>
      </c>
      <c r="I1409" t="s">
        <v>25</v>
      </c>
      <c r="J1409" t="s">
        <v>26</v>
      </c>
      <c r="K1409" t="s">
        <v>1742</v>
      </c>
      <c r="L1409" t="s">
        <v>860</v>
      </c>
      <c r="M1409">
        <v>0</v>
      </c>
      <c r="N1409">
        <v>0</v>
      </c>
      <c r="O1409">
        <v>17683026</v>
      </c>
      <c r="P1409">
        <v>42269174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61191720</v>
      </c>
      <c r="W1409">
        <v>0</v>
      </c>
      <c r="X1409">
        <v>6500</v>
      </c>
      <c r="Y1409">
        <v>61185220</v>
      </c>
      <c r="Z1409">
        <v>0</v>
      </c>
      <c r="AA1409">
        <v>1239520</v>
      </c>
      <c r="AB1409" s="3" t="str">
        <f t="shared" si="42"/>
        <v>5323</v>
      </c>
      <c r="AC1409" s="4" t="str">
        <f t="shared" si="43"/>
        <v>TIF</v>
      </c>
    </row>
    <row r="1410" spans="1:29" x14ac:dyDescent="0.25">
      <c r="A1410">
        <v>2024</v>
      </c>
      <c r="B1410">
        <v>94</v>
      </c>
      <c r="C1410" t="s">
        <v>23</v>
      </c>
      <c r="D1410">
        <v>2024</v>
      </c>
      <c r="E1410">
        <v>94</v>
      </c>
      <c r="F1410">
        <v>6</v>
      </c>
      <c r="G1410" t="s">
        <v>1804</v>
      </c>
      <c r="H1410" t="s">
        <v>970</v>
      </c>
      <c r="I1410" t="s">
        <v>25</v>
      </c>
      <c r="J1410" t="s">
        <v>26</v>
      </c>
      <c r="K1410" t="s">
        <v>1743</v>
      </c>
      <c r="L1410" t="s">
        <v>860</v>
      </c>
      <c r="M1410">
        <v>0</v>
      </c>
      <c r="N1410">
        <v>0</v>
      </c>
      <c r="O1410">
        <v>84414</v>
      </c>
      <c r="P1410">
        <v>28666980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28894899</v>
      </c>
      <c r="W1410">
        <v>0</v>
      </c>
      <c r="X1410">
        <v>0</v>
      </c>
      <c r="Y1410">
        <v>28894899</v>
      </c>
      <c r="Z1410">
        <v>0</v>
      </c>
      <c r="AA1410">
        <v>143505</v>
      </c>
      <c r="AB1410" s="3" t="str">
        <f t="shared" si="42"/>
        <v>6096</v>
      </c>
      <c r="AC1410" s="4" t="str">
        <f t="shared" si="43"/>
        <v>TIF</v>
      </c>
    </row>
    <row r="1411" spans="1:29" x14ac:dyDescent="0.25">
      <c r="A1411">
        <v>2024</v>
      </c>
      <c r="B1411">
        <v>94</v>
      </c>
      <c r="C1411" t="s">
        <v>31</v>
      </c>
      <c r="D1411">
        <v>2024</v>
      </c>
      <c r="E1411">
        <v>94</v>
      </c>
      <c r="F1411">
        <v>4</v>
      </c>
      <c r="G1411" t="s">
        <v>1807</v>
      </c>
      <c r="H1411">
        <v>134023</v>
      </c>
      <c r="I1411" t="s">
        <v>26</v>
      </c>
      <c r="J1411" t="s">
        <v>26</v>
      </c>
      <c r="K1411" t="s">
        <v>283</v>
      </c>
      <c r="L1411" t="s">
        <v>860</v>
      </c>
      <c r="M1411">
        <v>131810640</v>
      </c>
      <c r="N1411">
        <v>3573910</v>
      </c>
      <c r="O1411">
        <v>15328560</v>
      </c>
      <c r="P1411">
        <v>18450890</v>
      </c>
      <c r="Q1411">
        <v>0</v>
      </c>
      <c r="R1411">
        <v>0</v>
      </c>
      <c r="S1411">
        <v>21547140</v>
      </c>
      <c r="T1411">
        <v>0</v>
      </c>
      <c r="U1411">
        <v>11480</v>
      </c>
      <c r="V1411">
        <v>333163460</v>
      </c>
      <c r="W1411">
        <v>256000</v>
      </c>
      <c r="X1411">
        <v>812500</v>
      </c>
      <c r="Y1411">
        <v>332094960</v>
      </c>
      <c r="Z1411">
        <v>52964291</v>
      </c>
      <c r="AA1411">
        <v>142440840</v>
      </c>
      <c r="AB1411" s="3" t="str">
        <f t="shared" ref="AB1411:AB1465" si="44">CONCATENATE(F1411,TEXT(G1411,"000"))</f>
        <v>4023</v>
      </c>
      <c r="AC1411" s="4" t="str">
        <f t="shared" ref="AC1411:AC1465" si="45">IF(C1411="I","TIF","Non-TIF")</f>
        <v>Non-TIF</v>
      </c>
    </row>
    <row r="1412" spans="1:29" x14ac:dyDescent="0.25">
      <c r="A1412">
        <v>2024</v>
      </c>
      <c r="B1412">
        <v>94</v>
      </c>
      <c r="C1412" t="s">
        <v>31</v>
      </c>
      <c r="D1412">
        <v>2024</v>
      </c>
      <c r="E1412">
        <v>94</v>
      </c>
      <c r="F1412">
        <v>3</v>
      </c>
      <c r="G1412" t="s">
        <v>1820</v>
      </c>
      <c r="H1412">
        <v>463060</v>
      </c>
      <c r="I1412" t="s">
        <v>26</v>
      </c>
      <c r="J1412" t="s">
        <v>26</v>
      </c>
      <c r="K1412" t="s">
        <v>492</v>
      </c>
      <c r="L1412" t="s">
        <v>860</v>
      </c>
      <c r="M1412">
        <v>9631450</v>
      </c>
      <c r="N1412">
        <v>900820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17645610</v>
      </c>
      <c r="W1412">
        <v>32000</v>
      </c>
      <c r="X1412">
        <v>39000</v>
      </c>
      <c r="Y1412">
        <v>17574610</v>
      </c>
      <c r="Z1412">
        <v>188678</v>
      </c>
      <c r="AA1412">
        <v>7113340</v>
      </c>
      <c r="AB1412" s="3" t="str">
        <f t="shared" si="44"/>
        <v>3060</v>
      </c>
      <c r="AC1412" s="4" t="str">
        <f t="shared" si="45"/>
        <v>Non-TIF</v>
      </c>
    </row>
    <row r="1413" spans="1:29" x14ac:dyDescent="0.25">
      <c r="A1413">
        <v>2024</v>
      </c>
      <c r="B1413">
        <v>94</v>
      </c>
      <c r="C1413" t="s">
        <v>31</v>
      </c>
      <c r="D1413">
        <v>2024</v>
      </c>
      <c r="E1413">
        <v>94</v>
      </c>
      <c r="F1413">
        <v>2</v>
      </c>
      <c r="G1413">
        <v>313</v>
      </c>
      <c r="H1413">
        <v>942313</v>
      </c>
      <c r="I1413" t="s">
        <v>26</v>
      </c>
      <c r="J1413" t="s">
        <v>26</v>
      </c>
      <c r="K1413" t="s">
        <v>919</v>
      </c>
      <c r="L1413" t="s">
        <v>860</v>
      </c>
      <c r="M1413">
        <v>140811980</v>
      </c>
      <c r="N1413">
        <v>4389330</v>
      </c>
      <c r="O1413">
        <v>317715920</v>
      </c>
      <c r="P1413">
        <v>54865500</v>
      </c>
      <c r="Q1413">
        <v>0</v>
      </c>
      <c r="R1413">
        <v>0</v>
      </c>
      <c r="S1413">
        <v>23669420</v>
      </c>
      <c r="T1413">
        <v>14775068</v>
      </c>
      <c r="U1413">
        <v>70890</v>
      </c>
      <c r="V1413">
        <v>1930551208</v>
      </c>
      <c r="W1413">
        <v>3749412</v>
      </c>
      <c r="X1413">
        <v>12148500</v>
      </c>
      <c r="Y1413">
        <v>1914653296</v>
      </c>
      <c r="Z1413">
        <v>434280013</v>
      </c>
      <c r="AA1413">
        <v>1374253100</v>
      </c>
      <c r="AB1413" s="3" t="str">
        <f t="shared" si="44"/>
        <v>2313</v>
      </c>
      <c r="AC1413" s="4" t="str">
        <f t="shared" si="45"/>
        <v>Non-TIF</v>
      </c>
    </row>
    <row r="1414" spans="1:29" x14ac:dyDescent="0.25">
      <c r="A1414">
        <v>2024</v>
      </c>
      <c r="B1414">
        <v>95</v>
      </c>
      <c r="C1414" t="s">
        <v>44</v>
      </c>
      <c r="D1414">
        <v>2024</v>
      </c>
      <c r="E1414">
        <v>95</v>
      </c>
      <c r="F1414">
        <v>0</v>
      </c>
      <c r="G1414">
        <v>873</v>
      </c>
      <c r="H1414">
        <v>950873</v>
      </c>
      <c r="I1414" t="s">
        <v>26</v>
      </c>
      <c r="J1414" t="s">
        <v>26</v>
      </c>
      <c r="K1414" t="s">
        <v>597</v>
      </c>
      <c r="L1414" t="s">
        <v>863</v>
      </c>
      <c r="M1414">
        <v>0</v>
      </c>
      <c r="N1414">
        <v>0</v>
      </c>
      <c r="O1414">
        <v>6855</v>
      </c>
      <c r="P1414">
        <v>26745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33600</v>
      </c>
      <c r="W1414">
        <v>0</v>
      </c>
      <c r="X1414">
        <v>0</v>
      </c>
      <c r="Y1414">
        <v>33600</v>
      </c>
      <c r="Z1414">
        <v>0</v>
      </c>
      <c r="AA1414">
        <v>0</v>
      </c>
      <c r="AB1414" s="3" t="str">
        <f t="shared" si="44"/>
        <v>0873</v>
      </c>
      <c r="AC1414" s="4" t="str">
        <f t="shared" si="45"/>
        <v>Non-TIF</v>
      </c>
    </row>
    <row r="1415" spans="1:29" x14ac:dyDescent="0.25">
      <c r="A1415">
        <v>2024</v>
      </c>
      <c r="B1415">
        <v>95</v>
      </c>
      <c r="C1415" t="s">
        <v>44</v>
      </c>
      <c r="D1415">
        <v>2024</v>
      </c>
      <c r="E1415">
        <v>95</v>
      </c>
      <c r="F1415">
        <v>3</v>
      </c>
      <c r="G1415">
        <v>420</v>
      </c>
      <c r="H1415">
        <v>953420</v>
      </c>
      <c r="I1415" t="s">
        <v>26</v>
      </c>
      <c r="J1415" t="s">
        <v>26</v>
      </c>
      <c r="K1415" t="s">
        <v>866</v>
      </c>
      <c r="L1415" t="s">
        <v>863</v>
      </c>
      <c r="M1415">
        <v>685611</v>
      </c>
      <c r="N1415">
        <v>80928</v>
      </c>
      <c r="O1415">
        <v>4117435</v>
      </c>
      <c r="P1415">
        <v>1863159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13100303</v>
      </c>
      <c r="W1415">
        <v>8000</v>
      </c>
      <c r="X1415">
        <v>19500</v>
      </c>
      <c r="Y1415">
        <v>13072803</v>
      </c>
      <c r="Z1415">
        <v>0</v>
      </c>
      <c r="AA1415">
        <v>6353170</v>
      </c>
      <c r="AB1415" s="3" t="str">
        <f t="shared" si="44"/>
        <v>3420</v>
      </c>
      <c r="AC1415" s="4" t="str">
        <f t="shared" si="45"/>
        <v>Non-TIF</v>
      </c>
    </row>
    <row r="1416" spans="1:29" x14ac:dyDescent="0.25">
      <c r="A1416">
        <v>2024</v>
      </c>
      <c r="B1416">
        <v>95</v>
      </c>
      <c r="C1416" t="s">
        <v>23</v>
      </c>
      <c r="D1416">
        <v>2024</v>
      </c>
      <c r="E1416">
        <v>95</v>
      </c>
      <c r="F1416">
        <v>3</v>
      </c>
      <c r="G1416">
        <v>420</v>
      </c>
      <c r="H1416" t="s">
        <v>864</v>
      </c>
      <c r="I1416" t="s">
        <v>25</v>
      </c>
      <c r="J1416" t="s">
        <v>26</v>
      </c>
      <c r="K1416" t="s">
        <v>865</v>
      </c>
      <c r="L1416" t="s">
        <v>863</v>
      </c>
      <c r="M1416">
        <v>469874</v>
      </c>
      <c r="N1416">
        <v>52942</v>
      </c>
      <c r="O1416">
        <v>15120986</v>
      </c>
      <c r="P1416">
        <v>9769701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49308623</v>
      </c>
      <c r="W1416">
        <v>80000</v>
      </c>
      <c r="X1416">
        <v>214500</v>
      </c>
      <c r="Y1416">
        <v>49014123</v>
      </c>
      <c r="Z1416">
        <v>0</v>
      </c>
      <c r="AA1416">
        <v>23895120</v>
      </c>
      <c r="AB1416" s="3" t="str">
        <f t="shared" si="44"/>
        <v>3420</v>
      </c>
      <c r="AC1416" s="4" t="str">
        <f t="shared" si="45"/>
        <v>TIF</v>
      </c>
    </row>
    <row r="1417" spans="1:29" x14ac:dyDescent="0.25">
      <c r="A1417">
        <v>2024</v>
      </c>
      <c r="B1417">
        <v>95</v>
      </c>
      <c r="C1417" t="s">
        <v>31</v>
      </c>
      <c r="D1417">
        <v>2024</v>
      </c>
      <c r="E1417">
        <v>95</v>
      </c>
      <c r="F1417">
        <v>2</v>
      </c>
      <c r="G1417">
        <v>295</v>
      </c>
      <c r="H1417">
        <v>952295</v>
      </c>
      <c r="I1417" t="s">
        <v>26</v>
      </c>
      <c r="J1417" t="s">
        <v>26</v>
      </c>
      <c r="K1417" t="s">
        <v>314</v>
      </c>
      <c r="L1417" t="s">
        <v>863</v>
      </c>
      <c r="M1417">
        <v>88458789</v>
      </c>
      <c r="N1417">
        <v>6373580</v>
      </c>
      <c r="O1417">
        <v>10119543</v>
      </c>
      <c r="P1417">
        <v>1491740</v>
      </c>
      <c r="Q1417">
        <v>0</v>
      </c>
      <c r="R1417">
        <v>0</v>
      </c>
      <c r="S1417">
        <v>77142</v>
      </c>
      <c r="T1417">
        <v>7788353</v>
      </c>
      <c r="U1417">
        <v>0</v>
      </c>
      <c r="V1417">
        <v>384188780</v>
      </c>
      <c r="W1417">
        <v>700000</v>
      </c>
      <c r="X1417">
        <v>2769000</v>
      </c>
      <c r="Y1417">
        <v>380719780</v>
      </c>
      <c r="Z1417">
        <v>8510560</v>
      </c>
      <c r="AA1417">
        <v>269879633</v>
      </c>
      <c r="AB1417" s="3" t="str">
        <f t="shared" si="44"/>
        <v>2295</v>
      </c>
      <c r="AC1417" s="4" t="str">
        <f t="shared" si="45"/>
        <v>Non-TIF</v>
      </c>
    </row>
    <row r="1418" spans="1:29" x14ac:dyDescent="0.25">
      <c r="A1418">
        <v>2024</v>
      </c>
      <c r="B1418">
        <v>96</v>
      </c>
      <c r="C1418" t="s">
        <v>31</v>
      </c>
      <c r="D1418">
        <v>2024</v>
      </c>
      <c r="E1418">
        <v>96</v>
      </c>
      <c r="F1418">
        <v>3</v>
      </c>
      <c r="G1418" t="s">
        <v>1812</v>
      </c>
      <c r="H1418">
        <v>453029</v>
      </c>
      <c r="I1418" t="s">
        <v>26</v>
      </c>
      <c r="J1418" t="s">
        <v>26</v>
      </c>
      <c r="K1418" t="s">
        <v>320</v>
      </c>
      <c r="L1418" t="s">
        <v>867</v>
      </c>
      <c r="M1418">
        <v>84440690</v>
      </c>
      <c r="N1418">
        <v>6075820</v>
      </c>
      <c r="O1418">
        <v>7517530</v>
      </c>
      <c r="P1418">
        <v>1439250</v>
      </c>
      <c r="Q1418">
        <v>0</v>
      </c>
      <c r="R1418">
        <v>0</v>
      </c>
      <c r="S1418">
        <v>0</v>
      </c>
      <c r="T1418">
        <v>1948940</v>
      </c>
      <c r="U1418">
        <v>0</v>
      </c>
      <c r="V1418">
        <v>201843410</v>
      </c>
      <c r="W1418">
        <v>236000</v>
      </c>
      <c r="X1418">
        <v>513500</v>
      </c>
      <c r="Y1418">
        <v>201093910</v>
      </c>
      <c r="Z1418">
        <v>6280715</v>
      </c>
      <c r="AA1418">
        <v>100421180</v>
      </c>
      <c r="AB1418" s="3" t="str">
        <f t="shared" si="44"/>
        <v>3029</v>
      </c>
      <c r="AC1418" s="4" t="str">
        <f t="shared" si="45"/>
        <v>Non-TIF</v>
      </c>
    </row>
    <row r="1419" spans="1:29" x14ac:dyDescent="0.25">
      <c r="A1419">
        <v>2024</v>
      </c>
      <c r="B1419">
        <v>96</v>
      </c>
      <c r="C1419" t="s">
        <v>31</v>
      </c>
      <c r="D1419">
        <v>2024</v>
      </c>
      <c r="E1419">
        <v>96</v>
      </c>
      <c r="F1419">
        <v>1</v>
      </c>
      <c r="G1419">
        <v>638</v>
      </c>
      <c r="H1419">
        <v>961638</v>
      </c>
      <c r="I1419" t="s">
        <v>26</v>
      </c>
      <c r="J1419" t="s">
        <v>26</v>
      </c>
      <c r="K1419" t="s">
        <v>1706</v>
      </c>
      <c r="L1419" t="s">
        <v>867</v>
      </c>
      <c r="M1419">
        <v>212989220</v>
      </c>
      <c r="N1419">
        <v>13677160</v>
      </c>
      <c r="O1419">
        <v>187773994</v>
      </c>
      <c r="P1419">
        <v>23547200</v>
      </c>
      <c r="Q1419">
        <v>0</v>
      </c>
      <c r="R1419">
        <v>0</v>
      </c>
      <c r="S1419">
        <v>0</v>
      </c>
      <c r="T1419">
        <v>6715845</v>
      </c>
      <c r="U1419">
        <v>0</v>
      </c>
      <c r="V1419">
        <v>1648423327</v>
      </c>
      <c r="W1419">
        <v>2088000</v>
      </c>
      <c r="X1419">
        <v>7670000</v>
      </c>
      <c r="Y1419">
        <v>1638665327</v>
      </c>
      <c r="Z1419">
        <v>84406190</v>
      </c>
      <c r="AA1419">
        <v>1203719908</v>
      </c>
      <c r="AB1419" s="3" t="str">
        <f t="shared" si="44"/>
        <v>1638</v>
      </c>
      <c r="AC1419" s="4" t="str">
        <f t="shared" si="45"/>
        <v>Non-TIF</v>
      </c>
    </row>
    <row r="1420" spans="1:29" x14ac:dyDescent="0.25">
      <c r="A1420">
        <v>2024</v>
      </c>
      <c r="B1420">
        <v>96</v>
      </c>
      <c r="C1420" t="s">
        <v>31</v>
      </c>
      <c r="D1420">
        <v>2024</v>
      </c>
      <c r="E1420">
        <v>96</v>
      </c>
      <c r="F1420">
        <v>6</v>
      </c>
      <c r="G1420">
        <v>100</v>
      </c>
      <c r="H1420">
        <v>966100</v>
      </c>
      <c r="I1420" t="s">
        <v>26</v>
      </c>
      <c r="J1420" t="s">
        <v>26</v>
      </c>
      <c r="K1420" t="s">
        <v>901</v>
      </c>
      <c r="L1420" t="s">
        <v>867</v>
      </c>
      <c r="M1420">
        <v>144883830</v>
      </c>
      <c r="N1420">
        <v>13566980</v>
      </c>
      <c r="O1420">
        <v>33575279</v>
      </c>
      <c r="P1420">
        <v>1388960</v>
      </c>
      <c r="Q1420">
        <v>0</v>
      </c>
      <c r="R1420">
        <v>0</v>
      </c>
      <c r="S1420">
        <v>4213719</v>
      </c>
      <c r="T1420">
        <v>1269203</v>
      </c>
      <c r="U1420">
        <v>0</v>
      </c>
      <c r="V1420">
        <v>517468392</v>
      </c>
      <c r="W1420">
        <v>692000</v>
      </c>
      <c r="X1420">
        <v>2301000</v>
      </c>
      <c r="Y1420">
        <v>514475392</v>
      </c>
      <c r="Z1420">
        <v>21724698</v>
      </c>
      <c r="AA1420">
        <v>318570421</v>
      </c>
      <c r="AB1420" s="3" t="str">
        <f t="shared" si="44"/>
        <v>6100</v>
      </c>
      <c r="AC1420" s="4" t="str">
        <f t="shared" si="45"/>
        <v>Non-TIF</v>
      </c>
    </row>
    <row r="1421" spans="1:29" x14ac:dyDescent="0.25">
      <c r="A1421">
        <v>2024</v>
      </c>
      <c r="B1421">
        <v>83</v>
      </c>
      <c r="C1421" t="s">
        <v>31</v>
      </c>
      <c r="D1421">
        <v>2024</v>
      </c>
      <c r="E1421">
        <v>83</v>
      </c>
      <c r="F1421">
        <v>1</v>
      </c>
      <c r="G1421">
        <v>917</v>
      </c>
      <c r="H1421">
        <v>431917</v>
      </c>
      <c r="I1421" t="s">
        <v>26</v>
      </c>
      <c r="J1421" t="s">
        <v>26</v>
      </c>
      <c r="K1421" t="s">
        <v>360</v>
      </c>
      <c r="L1421" t="s">
        <v>802</v>
      </c>
      <c r="M1421">
        <v>21185330</v>
      </c>
      <c r="N1421">
        <v>1039865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32175435</v>
      </c>
      <c r="W1421">
        <v>24000</v>
      </c>
      <c r="X1421">
        <v>32500</v>
      </c>
      <c r="Y1421">
        <v>32118935</v>
      </c>
      <c r="Z1421">
        <v>946671</v>
      </c>
      <c r="AA1421">
        <v>9950240</v>
      </c>
      <c r="AB1421" s="3" t="str">
        <f t="shared" si="44"/>
        <v>1917</v>
      </c>
      <c r="AC1421" s="4" t="str">
        <f t="shared" si="45"/>
        <v>Non-TIF</v>
      </c>
    </row>
    <row r="1422" spans="1:29" x14ac:dyDescent="0.25">
      <c r="A1422">
        <v>2024</v>
      </c>
      <c r="B1422">
        <v>83</v>
      </c>
      <c r="C1422" t="s">
        <v>31</v>
      </c>
      <c r="D1422">
        <v>2024</v>
      </c>
      <c r="E1422">
        <v>83</v>
      </c>
      <c r="F1422">
        <v>0</v>
      </c>
      <c r="G1422">
        <v>441</v>
      </c>
      <c r="H1422">
        <v>780441</v>
      </c>
      <c r="I1422" t="s">
        <v>26</v>
      </c>
      <c r="J1422" t="s">
        <v>26</v>
      </c>
      <c r="K1422" t="s">
        <v>227</v>
      </c>
      <c r="L1422" t="s">
        <v>802</v>
      </c>
      <c r="M1422">
        <v>118945589</v>
      </c>
      <c r="N1422">
        <v>5216219</v>
      </c>
      <c r="O1422">
        <v>1231076</v>
      </c>
      <c r="P1422">
        <v>0</v>
      </c>
      <c r="Q1422">
        <v>0</v>
      </c>
      <c r="R1422">
        <v>0</v>
      </c>
      <c r="S1422">
        <v>0</v>
      </c>
      <c r="T1422">
        <v>315211</v>
      </c>
      <c r="U1422">
        <v>0</v>
      </c>
      <c r="V1422">
        <v>218574798</v>
      </c>
      <c r="W1422">
        <v>248000</v>
      </c>
      <c r="X1422">
        <v>513500</v>
      </c>
      <c r="Y1422">
        <v>217813298</v>
      </c>
      <c r="Z1422">
        <v>9337651</v>
      </c>
      <c r="AA1422">
        <v>92866703</v>
      </c>
      <c r="AB1422" s="3" t="str">
        <f t="shared" si="44"/>
        <v>0441</v>
      </c>
      <c r="AC1422" s="4" t="str">
        <f t="shared" si="45"/>
        <v>Non-TIF</v>
      </c>
    </row>
    <row r="1423" spans="1:29" x14ac:dyDescent="0.25">
      <c r="A1423">
        <v>2024</v>
      </c>
      <c r="B1423">
        <v>84</v>
      </c>
      <c r="C1423" t="s">
        <v>44</v>
      </c>
      <c r="D1423">
        <v>2024</v>
      </c>
      <c r="E1423">
        <v>84</v>
      </c>
      <c r="F1423">
        <v>0</v>
      </c>
      <c r="G1423">
        <v>747</v>
      </c>
      <c r="H1423">
        <v>840747</v>
      </c>
      <c r="I1423" t="s">
        <v>26</v>
      </c>
      <c r="J1423" t="s">
        <v>26</v>
      </c>
      <c r="K1423" t="s">
        <v>694</v>
      </c>
      <c r="L1423" t="s">
        <v>806</v>
      </c>
      <c r="M1423">
        <v>324557</v>
      </c>
      <c r="N1423">
        <v>18515</v>
      </c>
      <c r="O1423">
        <v>8292088</v>
      </c>
      <c r="P1423">
        <v>3284553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15294731</v>
      </c>
      <c r="W1423">
        <v>0</v>
      </c>
      <c r="X1423">
        <v>0</v>
      </c>
      <c r="Y1423">
        <v>15294731</v>
      </c>
      <c r="Z1423">
        <v>0</v>
      </c>
      <c r="AA1423">
        <v>3375018</v>
      </c>
      <c r="AB1423" s="3" t="str">
        <f t="shared" si="44"/>
        <v>0747</v>
      </c>
      <c r="AC1423" s="4" t="str">
        <f t="shared" si="45"/>
        <v>Non-TIF</v>
      </c>
    </row>
    <row r="1424" spans="1:29" x14ac:dyDescent="0.25">
      <c r="A1424">
        <v>2024</v>
      </c>
      <c r="B1424">
        <v>84</v>
      </c>
      <c r="C1424" t="s">
        <v>44</v>
      </c>
      <c r="D1424">
        <v>2024</v>
      </c>
      <c r="E1424">
        <v>84</v>
      </c>
      <c r="F1424">
        <v>4</v>
      </c>
      <c r="G1424">
        <v>149</v>
      </c>
      <c r="H1424">
        <v>844149</v>
      </c>
      <c r="I1424" t="s">
        <v>26</v>
      </c>
      <c r="J1424" t="s">
        <v>26</v>
      </c>
      <c r="K1424" t="s">
        <v>731</v>
      </c>
      <c r="L1424" t="s">
        <v>806</v>
      </c>
      <c r="M1424">
        <v>0</v>
      </c>
      <c r="N1424">
        <v>0</v>
      </c>
      <c r="O1424">
        <v>3415438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8587510</v>
      </c>
      <c r="W1424">
        <v>4000</v>
      </c>
      <c r="X1424">
        <v>26000</v>
      </c>
      <c r="Y1424">
        <v>8557510</v>
      </c>
      <c r="Z1424">
        <v>0</v>
      </c>
      <c r="AA1424">
        <v>5172072</v>
      </c>
      <c r="AB1424" s="3" t="str">
        <f t="shared" si="44"/>
        <v>4149</v>
      </c>
      <c r="AC1424" s="4" t="str">
        <f t="shared" si="45"/>
        <v>Non-TIF</v>
      </c>
    </row>
    <row r="1425" spans="1:29" x14ac:dyDescent="0.25">
      <c r="A1425">
        <v>2024</v>
      </c>
      <c r="B1425">
        <v>84</v>
      </c>
      <c r="C1425" t="s">
        <v>44</v>
      </c>
      <c r="D1425">
        <v>2024</v>
      </c>
      <c r="E1425">
        <v>84</v>
      </c>
      <c r="F1425">
        <v>6</v>
      </c>
      <c r="G1425" t="s">
        <v>1840</v>
      </c>
      <c r="H1425">
        <v>846030</v>
      </c>
      <c r="I1425" t="s">
        <v>26</v>
      </c>
      <c r="J1425" t="s">
        <v>26</v>
      </c>
      <c r="K1425" t="s">
        <v>805</v>
      </c>
      <c r="L1425" t="s">
        <v>806</v>
      </c>
      <c r="M1425">
        <v>4573469</v>
      </c>
      <c r="N1425">
        <v>3009677</v>
      </c>
      <c r="O1425">
        <v>61868697</v>
      </c>
      <c r="P1425">
        <v>14365911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166067790</v>
      </c>
      <c r="W1425">
        <v>108000</v>
      </c>
      <c r="X1425">
        <v>747500</v>
      </c>
      <c r="Y1425">
        <v>165212290</v>
      </c>
      <c r="Z1425">
        <v>0</v>
      </c>
      <c r="AA1425">
        <v>82250036</v>
      </c>
      <c r="AB1425" s="3" t="str">
        <f t="shared" si="44"/>
        <v>6030</v>
      </c>
      <c r="AC1425" s="4" t="str">
        <f t="shared" si="45"/>
        <v>Non-TIF</v>
      </c>
    </row>
    <row r="1426" spans="1:29" x14ac:dyDescent="0.25">
      <c r="A1426">
        <v>2024</v>
      </c>
      <c r="B1426">
        <v>84</v>
      </c>
      <c r="C1426" t="s">
        <v>31</v>
      </c>
      <c r="D1426">
        <v>2024</v>
      </c>
      <c r="E1426">
        <v>84</v>
      </c>
      <c r="F1426">
        <v>5</v>
      </c>
      <c r="G1426">
        <v>486</v>
      </c>
      <c r="H1426">
        <v>755486</v>
      </c>
      <c r="I1426" t="s">
        <v>26</v>
      </c>
      <c r="J1426" t="s">
        <v>26</v>
      </c>
      <c r="K1426" t="s">
        <v>763</v>
      </c>
      <c r="L1426" t="s">
        <v>806</v>
      </c>
      <c r="M1426">
        <v>6004040</v>
      </c>
      <c r="N1426">
        <v>764320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9027770</v>
      </c>
      <c r="W1426">
        <v>0</v>
      </c>
      <c r="X1426">
        <v>0</v>
      </c>
      <c r="Y1426">
        <v>9027770</v>
      </c>
      <c r="Z1426">
        <v>71018</v>
      </c>
      <c r="AA1426">
        <v>2259410</v>
      </c>
      <c r="AB1426" s="3" t="str">
        <f t="shared" si="44"/>
        <v>5486</v>
      </c>
      <c r="AC1426" s="4" t="str">
        <f t="shared" si="45"/>
        <v>Non-TIF</v>
      </c>
    </row>
    <row r="1427" spans="1:29" x14ac:dyDescent="0.25">
      <c r="A1427">
        <v>2024</v>
      </c>
      <c r="B1427">
        <v>84</v>
      </c>
      <c r="C1427" t="s">
        <v>31</v>
      </c>
      <c r="D1427">
        <v>2024</v>
      </c>
      <c r="E1427">
        <v>84</v>
      </c>
      <c r="F1427">
        <v>5</v>
      </c>
      <c r="G1427">
        <v>607</v>
      </c>
      <c r="H1427">
        <v>845607</v>
      </c>
      <c r="I1427" t="s">
        <v>26</v>
      </c>
      <c r="J1427" t="s">
        <v>26</v>
      </c>
      <c r="K1427" t="s">
        <v>655</v>
      </c>
      <c r="L1427" t="s">
        <v>806</v>
      </c>
      <c r="M1427">
        <v>119127940</v>
      </c>
      <c r="N1427">
        <v>20175690</v>
      </c>
      <c r="O1427">
        <v>32873680</v>
      </c>
      <c r="P1427">
        <v>17042280</v>
      </c>
      <c r="Q1427">
        <v>0</v>
      </c>
      <c r="R1427">
        <v>0</v>
      </c>
      <c r="S1427">
        <v>1637930</v>
      </c>
      <c r="T1427">
        <v>32431683</v>
      </c>
      <c r="U1427">
        <v>0</v>
      </c>
      <c r="V1427">
        <v>598726143</v>
      </c>
      <c r="W1427">
        <v>500000</v>
      </c>
      <c r="X1427">
        <v>2574000</v>
      </c>
      <c r="Y1427">
        <v>595652143</v>
      </c>
      <c r="Z1427">
        <v>25726341</v>
      </c>
      <c r="AA1427">
        <v>375436940</v>
      </c>
      <c r="AB1427" s="3" t="str">
        <f t="shared" si="44"/>
        <v>5607</v>
      </c>
      <c r="AC1427" s="4" t="str">
        <f t="shared" si="45"/>
        <v>Non-TIF</v>
      </c>
    </row>
    <row r="1428" spans="1:29" x14ac:dyDescent="0.25">
      <c r="A1428">
        <v>2024</v>
      </c>
      <c r="B1428">
        <v>85</v>
      </c>
      <c r="C1428" t="s">
        <v>44</v>
      </c>
      <c r="D1428">
        <v>2024</v>
      </c>
      <c r="E1428">
        <v>85</v>
      </c>
      <c r="F1428">
        <v>0</v>
      </c>
      <c r="G1428">
        <v>472</v>
      </c>
      <c r="H1428">
        <v>850472</v>
      </c>
      <c r="I1428" t="s">
        <v>26</v>
      </c>
      <c r="J1428" t="s">
        <v>26</v>
      </c>
      <c r="K1428" t="s">
        <v>203</v>
      </c>
      <c r="L1428" t="s">
        <v>828</v>
      </c>
      <c r="M1428">
        <v>63231</v>
      </c>
      <c r="N1428">
        <v>26569</v>
      </c>
      <c r="O1428">
        <v>17406222</v>
      </c>
      <c r="P1428">
        <v>1814564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296375373</v>
      </c>
      <c r="W1428">
        <v>380000</v>
      </c>
      <c r="X1428">
        <v>1332500</v>
      </c>
      <c r="Y1428">
        <v>294662873</v>
      </c>
      <c r="Z1428">
        <v>0</v>
      </c>
      <c r="AA1428">
        <v>277064787</v>
      </c>
      <c r="AB1428" s="3" t="str">
        <f t="shared" si="44"/>
        <v>0472</v>
      </c>
      <c r="AC1428" s="4" t="str">
        <f t="shared" si="45"/>
        <v>Non-TIF</v>
      </c>
    </row>
    <row r="1429" spans="1:29" x14ac:dyDescent="0.25">
      <c r="A1429">
        <v>2024</v>
      </c>
      <c r="B1429">
        <v>85</v>
      </c>
      <c r="C1429" t="s">
        <v>44</v>
      </c>
      <c r="D1429">
        <v>2024</v>
      </c>
      <c r="E1429">
        <v>85</v>
      </c>
      <c r="F1429">
        <v>1</v>
      </c>
      <c r="G1429">
        <v>350</v>
      </c>
      <c r="H1429">
        <v>851350</v>
      </c>
      <c r="I1429" t="s">
        <v>26</v>
      </c>
      <c r="J1429" t="s">
        <v>26</v>
      </c>
      <c r="K1429" t="s">
        <v>532</v>
      </c>
      <c r="L1429" t="s">
        <v>828</v>
      </c>
      <c r="M1429">
        <v>0</v>
      </c>
      <c r="N1429">
        <v>0</v>
      </c>
      <c r="O1429">
        <v>442441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843930</v>
      </c>
      <c r="W1429">
        <v>0</v>
      </c>
      <c r="X1429">
        <v>0</v>
      </c>
      <c r="Y1429">
        <v>843930</v>
      </c>
      <c r="Z1429">
        <v>0</v>
      </c>
      <c r="AA1429">
        <v>401489</v>
      </c>
      <c r="AB1429" s="3" t="str">
        <f t="shared" si="44"/>
        <v>1350</v>
      </c>
      <c r="AC1429" s="4" t="str">
        <f t="shared" si="45"/>
        <v>Non-TIF</v>
      </c>
    </row>
    <row r="1430" spans="1:29" x14ac:dyDescent="0.25">
      <c r="A1430">
        <v>2024</v>
      </c>
      <c r="B1430">
        <v>85</v>
      </c>
      <c r="C1430" t="s">
        <v>44</v>
      </c>
      <c r="D1430">
        <v>2024</v>
      </c>
      <c r="E1430">
        <v>85</v>
      </c>
      <c r="F1430">
        <v>4</v>
      </c>
      <c r="G1430">
        <v>617</v>
      </c>
      <c r="H1430">
        <v>854617</v>
      </c>
      <c r="I1430" t="s">
        <v>26</v>
      </c>
      <c r="J1430" t="s">
        <v>26</v>
      </c>
      <c r="K1430" t="s">
        <v>888</v>
      </c>
      <c r="L1430" t="s">
        <v>828</v>
      </c>
      <c r="M1430">
        <v>0</v>
      </c>
      <c r="N1430">
        <v>0</v>
      </c>
      <c r="O1430">
        <v>22301373</v>
      </c>
      <c r="P1430">
        <v>14976136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59314177</v>
      </c>
      <c r="W1430">
        <v>68000</v>
      </c>
      <c r="X1430">
        <v>344500</v>
      </c>
      <c r="Y1430">
        <v>58901677</v>
      </c>
      <c r="Z1430">
        <v>0</v>
      </c>
      <c r="AA1430">
        <v>22036668</v>
      </c>
      <c r="AB1430" s="3" t="str">
        <f t="shared" si="44"/>
        <v>4617</v>
      </c>
      <c r="AC1430" s="4" t="str">
        <f t="shared" si="45"/>
        <v>Non-TIF</v>
      </c>
    </row>
    <row r="1431" spans="1:29" x14ac:dyDescent="0.25">
      <c r="A1431">
        <v>2024</v>
      </c>
      <c r="B1431">
        <v>85</v>
      </c>
      <c r="C1431" t="s">
        <v>23</v>
      </c>
      <c r="D1431">
        <v>2024</v>
      </c>
      <c r="E1431">
        <v>85</v>
      </c>
      <c r="F1431">
        <v>0</v>
      </c>
      <c r="G1431">
        <v>472</v>
      </c>
      <c r="H1431" t="s">
        <v>985</v>
      </c>
      <c r="I1431" t="s">
        <v>25</v>
      </c>
      <c r="J1431" t="s">
        <v>26</v>
      </c>
      <c r="K1431" t="s">
        <v>986</v>
      </c>
      <c r="L1431" t="s">
        <v>828</v>
      </c>
      <c r="M1431">
        <v>21969</v>
      </c>
      <c r="N1431">
        <v>9231</v>
      </c>
      <c r="O1431">
        <v>4638378</v>
      </c>
      <c r="P1431">
        <v>881236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126038927</v>
      </c>
      <c r="W1431">
        <v>12000</v>
      </c>
      <c r="X1431">
        <v>32500</v>
      </c>
      <c r="Y1431">
        <v>125994427</v>
      </c>
      <c r="Z1431">
        <v>0</v>
      </c>
      <c r="AA1431">
        <v>120488113</v>
      </c>
      <c r="AB1431" s="3" t="str">
        <f t="shared" si="44"/>
        <v>0472</v>
      </c>
      <c r="AC1431" s="4" t="str">
        <f t="shared" si="45"/>
        <v>TIF</v>
      </c>
    </row>
    <row r="1432" spans="1:29" x14ac:dyDescent="0.25">
      <c r="A1432">
        <v>2024</v>
      </c>
      <c r="B1432">
        <v>85</v>
      </c>
      <c r="C1432" t="s">
        <v>23</v>
      </c>
      <c r="D1432">
        <v>2024</v>
      </c>
      <c r="E1432">
        <v>85</v>
      </c>
      <c r="F1432">
        <v>1</v>
      </c>
      <c r="G1432">
        <v>350</v>
      </c>
      <c r="H1432" t="s">
        <v>623</v>
      </c>
      <c r="I1432" t="s">
        <v>25</v>
      </c>
      <c r="J1432" t="s">
        <v>26</v>
      </c>
      <c r="K1432" t="s">
        <v>624</v>
      </c>
      <c r="L1432" t="s">
        <v>828</v>
      </c>
      <c r="M1432">
        <v>0</v>
      </c>
      <c r="N1432">
        <v>0</v>
      </c>
      <c r="O1432">
        <v>6769059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7651070</v>
      </c>
      <c r="W1432">
        <v>0</v>
      </c>
      <c r="X1432">
        <v>6500</v>
      </c>
      <c r="Y1432">
        <v>7644570</v>
      </c>
      <c r="Z1432">
        <v>0</v>
      </c>
      <c r="AA1432">
        <v>882011</v>
      </c>
      <c r="AB1432" s="3" t="str">
        <f t="shared" si="44"/>
        <v>1350</v>
      </c>
      <c r="AC1432" s="4" t="str">
        <f t="shared" si="45"/>
        <v>TIF</v>
      </c>
    </row>
    <row r="1433" spans="1:29" x14ac:dyDescent="0.25">
      <c r="A1433">
        <v>2024</v>
      </c>
      <c r="B1433">
        <v>85</v>
      </c>
      <c r="C1433" t="s">
        <v>23</v>
      </c>
      <c r="D1433">
        <v>2024</v>
      </c>
      <c r="E1433">
        <v>85</v>
      </c>
      <c r="F1433">
        <v>1</v>
      </c>
      <c r="G1433">
        <v>359</v>
      </c>
      <c r="H1433" t="s">
        <v>508</v>
      </c>
      <c r="I1433" t="s">
        <v>25</v>
      </c>
      <c r="J1433" t="s">
        <v>26</v>
      </c>
      <c r="K1433" t="s">
        <v>509</v>
      </c>
      <c r="L1433" t="s">
        <v>828</v>
      </c>
      <c r="M1433">
        <v>0</v>
      </c>
      <c r="N1433">
        <v>0</v>
      </c>
      <c r="O1433">
        <v>485478</v>
      </c>
      <c r="P1433">
        <v>30446385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35732352</v>
      </c>
      <c r="W1433">
        <v>0</v>
      </c>
      <c r="X1433">
        <v>0</v>
      </c>
      <c r="Y1433">
        <v>35732352</v>
      </c>
      <c r="Z1433">
        <v>0</v>
      </c>
      <c r="AA1433">
        <v>4800489</v>
      </c>
      <c r="AB1433" s="3" t="str">
        <f t="shared" si="44"/>
        <v>1359</v>
      </c>
      <c r="AC1433" s="4" t="str">
        <f t="shared" si="45"/>
        <v>TIF</v>
      </c>
    </row>
    <row r="1434" spans="1:29" x14ac:dyDescent="0.25">
      <c r="A1434">
        <v>2024</v>
      </c>
      <c r="B1434">
        <v>85</v>
      </c>
      <c r="C1434" t="s">
        <v>31</v>
      </c>
      <c r="D1434">
        <v>2024</v>
      </c>
      <c r="E1434">
        <v>85</v>
      </c>
      <c r="F1434">
        <v>6</v>
      </c>
      <c r="G1434">
        <v>561</v>
      </c>
      <c r="H1434" t="s">
        <v>1797</v>
      </c>
      <c r="I1434" t="s">
        <v>26</v>
      </c>
      <c r="J1434" t="s">
        <v>26</v>
      </c>
      <c r="K1434" t="s">
        <v>61</v>
      </c>
      <c r="L1434" t="s">
        <v>828</v>
      </c>
      <c r="M1434">
        <v>5853400</v>
      </c>
      <c r="N1434">
        <v>336700</v>
      </c>
      <c r="O1434">
        <v>199400</v>
      </c>
      <c r="P1434">
        <v>0</v>
      </c>
      <c r="Q1434">
        <v>0</v>
      </c>
      <c r="R1434">
        <v>0</v>
      </c>
      <c r="S1434">
        <v>0</v>
      </c>
      <c r="T1434">
        <v>7035222</v>
      </c>
      <c r="U1434">
        <v>0</v>
      </c>
      <c r="V1434">
        <v>61711922</v>
      </c>
      <c r="W1434">
        <v>20000</v>
      </c>
      <c r="X1434">
        <v>104000</v>
      </c>
      <c r="Y1434">
        <v>61587922</v>
      </c>
      <c r="Z1434">
        <v>1081303</v>
      </c>
      <c r="AA1434">
        <v>48287200</v>
      </c>
      <c r="AB1434" s="3" t="str">
        <f t="shared" si="44"/>
        <v>6561</v>
      </c>
      <c r="AC1434" s="4" t="str">
        <f t="shared" si="45"/>
        <v>Non-TIF</v>
      </c>
    </row>
    <row r="1435" spans="1:29" x14ac:dyDescent="0.25">
      <c r="A1435">
        <v>2024</v>
      </c>
      <c r="B1435">
        <v>85</v>
      </c>
      <c r="C1435" t="s">
        <v>31</v>
      </c>
      <c r="D1435">
        <v>2024</v>
      </c>
      <c r="E1435">
        <v>85</v>
      </c>
      <c r="F1435">
        <v>0</v>
      </c>
      <c r="G1435">
        <v>225</v>
      </c>
      <c r="H1435">
        <v>850225</v>
      </c>
      <c r="I1435" t="s">
        <v>26</v>
      </c>
      <c r="J1435" t="s">
        <v>26</v>
      </c>
      <c r="K1435" t="s">
        <v>829</v>
      </c>
      <c r="L1435" t="s">
        <v>828</v>
      </c>
      <c r="M1435">
        <v>13120800</v>
      </c>
      <c r="N1435">
        <v>278200</v>
      </c>
      <c r="O1435">
        <v>1178743600</v>
      </c>
      <c r="P1435">
        <v>130503400</v>
      </c>
      <c r="Q1435">
        <v>0</v>
      </c>
      <c r="R1435">
        <v>0</v>
      </c>
      <c r="S1435">
        <v>13776094</v>
      </c>
      <c r="T1435">
        <v>657111</v>
      </c>
      <c r="U1435">
        <v>0</v>
      </c>
      <c r="V1435">
        <v>5852014405</v>
      </c>
      <c r="W1435">
        <v>3330520</v>
      </c>
      <c r="X1435">
        <v>14391000</v>
      </c>
      <c r="Y1435">
        <v>5834292885</v>
      </c>
      <c r="Z1435">
        <v>46298106</v>
      </c>
      <c r="AA1435">
        <v>4514935200</v>
      </c>
      <c r="AB1435" s="3" t="str">
        <f t="shared" si="44"/>
        <v>0225</v>
      </c>
      <c r="AC1435" s="4" t="str">
        <f t="shared" si="45"/>
        <v>Non-TIF</v>
      </c>
    </row>
    <row r="1436" spans="1:29" x14ac:dyDescent="0.25">
      <c r="A1436">
        <v>2024</v>
      </c>
      <c r="B1436">
        <v>86</v>
      </c>
      <c r="C1436" t="s">
        <v>44</v>
      </c>
      <c r="D1436">
        <v>2024</v>
      </c>
      <c r="E1436">
        <v>86</v>
      </c>
      <c r="F1436">
        <v>0</v>
      </c>
      <c r="G1436">
        <v>609</v>
      </c>
      <c r="H1436" t="s">
        <v>1782</v>
      </c>
      <c r="I1436" t="s">
        <v>26</v>
      </c>
      <c r="J1436" t="s">
        <v>26</v>
      </c>
      <c r="K1436" t="s">
        <v>47</v>
      </c>
      <c r="L1436" t="s">
        <v>830</v>
      </c>
      <c r="M1436">
        <v>0</v>
      </c>
      <c r="N1436">
        <v>0</v>
      </c>
      <c r="O1436">
        <v>3475700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3475700</v>
      </c>
      <c r="W1436">
        <v>0</v>
      </c>
      <c r="X1436">
        <v>0</v>
      </c>
      <c r="Y1436">
        <v>3475700</v>
      </c>
      <c r="Z1436">
        <v>0</v>
      </c>
      <c r="AA1436">
        <v>0</v>
      </c>
      <c r="AB1436" s="3" t="str">
        <f t="shared" si="44"/>
        <v>0609</v>
      </c>
      <c r="AC1436" s="4" t="str">
        <f t="shared" si="45"/>
        <v>Non-TIF</v>
      </c>
    </row>
    <row r="1437" spans="1:29" x14ac:dyDescent="0.25">
      <c r="A1437">
        <v>2024</v>
      </c>
      <c r="B1437">
        <v>86</v>
      </c>
      <c r="C1437" t="s">
        <v>44</v>
      </c>
      <c r="D1437">
        <v>2024</v>
      </c>
      <c r="E1437">
        <v>86</v>
      </c>
      <c r="F1437">
        <v>1</v>
      </c>
      <c r="G1437">
        <v>935</v>
      </c>
      <c r="H1437">
        <v>861935</v>
      </c>
      <c r="I1437" t="s">
        <v>26</v>
      </c>
      <c r="J1437" t="s">
        <v>26</v>
      </c>
      <c r="K1437" t="s">
        <v>172</v>
      </c>
      <c r="L1437" t="s">
        <v>830</v>
      </c>
      <c r="M1437">
        <v>429886</v>
      </c>
      <c r="N1437">
        <v>0</v>
      </c>
      <c r="O1437">
        <v>6011991</v>
      </c>
      <c r="P1437">
        <v>139200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41598712</v>
      </c>
      <c r="W1437">
        <v>108000</v>
      </c>
      <c r="X1437">
        <v>292500</v>
      </c>
      <c r="Y1437">
        <v>41198212</v>
      </c>
      <c r="Z1437">
        <v>0</v>
      </c>
      <c r="AA1437">
        <v>35017635</v>
      </c>
      <c r="AB1437" s="3" t="str">
        <f t="shared" si="44"/>
        <v>1935</v>
      </c>
      <c r="AC1437" s="4" t="str">
        <f t="shared" si="45"/>
        <v>Non-TIF</v>
      </c>
    </row>
    <row r="1438" spans="1:29" x14ac:dyDescent="0.25">
      <c r="A1438">
        <v>2024</v>
      </c>
      <c r="B1438">
        <v>86</v>
      </c>
      <c r="C1438" t="s">
        <v>44</v>
      </c>
      <c r="D1438">
        <v>2024</v>
      </c>
      <c r="E1438">
        <v>86</v>
      </c>
      <c r="F1438">
        <v>2</v>
      </c>
      <c r="G1438">
        <v>502</v>
      </c>
      <c r="H1438">
        <v>862502</v>
      </c>
      <c r="I1438" t="s">
        <v>26</v>
      </c>
      <c r="J1438" t="s">
        <v>26</v>
      </c>
      <c r="K1438" t="s">
        <v>58</v>
      </c>
      <c r="L1438" t="s">
        <v>830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3" t="str">
        <f t="shared" si="44"/>
        <v>2502</v>
      </c>
      <c r="AC1438" s="4" t="str">
        <f t="shared" si="45"/>
        <v>Non-TIF</v>
      </c>
    </row>
    <row r="1439" spans="1:29" x14ac:dyDescent="0.25">
      <c r="A1439">
        <v>2024</v>
      </c>
      <c r="B1439">
        <v>97</v>
      </c>
      <c r="C1439" t="s">
        <v>44</v>
      </c>
      <c r="D1439">
        <v>2024</v>
      </c>
      <c r="E1439">
        <v>97</v>
      </c>
      <c r="F1439">
        <v>5</v>
      </c>
      <c r="G1439">
        <v>877</v>
      </c>
      <c r="H1439">
        <v>975877</v>
      </c>
      <c r="I1439" t="s">
        <v>26</v>
      </c>
      <c r="J1439" t="s">
        <v>26</v>
      </c>
      <c r="K1439" t="s">
        <v>903</v>
      </c>
      <c r="L1439" t="s">
        <v>902</v>
      </c>
      <c r="M1439">
        <v>1124913</v>
      </c>
      <c r="N1439">
        <v>305325</v>
      </c>
      <c r="O1439">
        <v>204081222</v>
      </c>
      <c r="P1439">
        <v>339551479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601692827</v>
      </c>
      <c r="W1439">
        <v>80000</v>
      </c>
      <c r="X1439">
        <v>312000</v>
      </c>
      <c r="Y1439">
        <v>601300827</v>
      </c>
      <c r="Z1439">
        <v>0</v>
      </c>
      <c r="AA1439">
        <v>56629888</v>
      </c>
      <c r="AB1439" s="3" t="str">
        <f t="shared" si="44"/>
        <v>5877</v>
      </c>
      <c r="AC1439" s="4" t="str">
        <f t="shared" si="45"/>
        <v>Non-TIF</v>
      </c>
    </row>
    <row r="1440" spans="1:29" x14ac:dyDescent="0.25">
      <c r="A1440">
        <v>2024</v>
      </c>
      <c r="B1440">
        <v>97</v>
      </c>
      <c r="C1440" t="s">
        <v>44</v>
      </c>
      <c r="D1440">
        <v>2024</v>
      </c>
      <c r="E1440">
        <v>97</v>
      </c>
      <c r="F1440">
        <v>6</v>
      </c>
      <c r="G1440" t="s">
        <v>1835</v>
      </c>
      <c r="H1440">
        <v>976039</v>
      </c>
      <c r="I1440" t="s">
        <v>26</v>
      </c>
      <c r="J1440" t="s">
        <v>26</v>
      </c>
      <c r="K1440" t="s">
        <v>823</v>
      </c>
      <c r="L1440" t="s">
        <v>902</v>
      </c>
      <c r="M1440">
        <v>636071</v>
      </c>
      <c r="N1440">
        <v>1263</v>
      </c>
      <c r="O1440">
        <v>466563684</v>
      </c>
      <c r="P1440">
        <v>44366695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940384936</v>
      </c>
      <c r="W1440">
        <v>676142</v>
      </c>
      <c r="X1440">
        <v>2249000</v>
      </c>
      <c r="Y1440">
        <v>937459794</v>
      </c>
      <c r="Z1440">
        <v>0</v>
      </c>
      <c r="AA1440">
        <v>428817223</v>
      </c>
      <c r="AB1440" s="3" t="str">
        <f t="shared" si="44"/>
        <v>6039</v>
      </c>
      <c r="AC1440" s="4" t="str">
        <f t="shared" si="45"/>
        <v>Non-TIF</v>
      </c>
    </row>
    <row r="1441" spans="1:29" x14ac:dyDescent="0.25">
      <c r="A1441">
        <v>2024</v>
      </c>
      <c r="B1441">
        <v>97</v>
      </c>
      <c r="C1441" t="s">
        <v>23</v>
      </c>
      <c r="D1441">
        <v>2024</v>
      </c>
      <c r="E1441">
        <v>97</v>
      </c>
      <c r="F1441">
        <v>4</v>
      </c>
      <c r="G1441" t="s">
        <v>1811</v>
      </c>
      <c r="H1441" t="s">
        <v>790</v>
      </c>
      <c r="I1441" t="s">
        <v>25</v>
      </c>
      <c r="J1441" t="s">
        <v>26</v>
      </c>
      <c r="K1441" t="s">
        <v>1724</v>
      </c>
      <c r="L1441" t="s">
        <v>902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s="3" t="str">
        <f t="shared" si="44"/>
        <v>4033</v>
      </c>
      <c r="AC1441" s="4" t="str">
        <f t="shared" si="45"/>
        <v>TIF</v>
      </c>
    </row>
    <row r="1442" spans="1:29" x14ac:dyDescent="0.25">
      <c r="A1442">
        <v>2024</v>
      </c>
      <c r="B1442">
        <v>97</v>
      </c>
      <c r="C1442" t="s">
        <v>31</v>
      </c>
      <c r="D1442">
        <v>2024</v>
      </c>
      <c r="E1442">
        <v>97</v>
      </c>
      <c r="F1442">
        <v>3</v>
      </c>
      <c r="G1442">
        <v>348</v>
      </c>
      <c r="H1442">
        <v>753348</v>
      </c>
      <c r="I1442" t="s">
        <v>26</v>
      </c>
      <c r="J1442" t="s">
        <v>26</v>
      </c>
      <c r="K1442" t="s">
        <v>351</v>
      </c>
      <c r="L1442" t="s">
        <v>902</v>
      </c>
      <c r="M1442">
        <v>60141730</v>
      </c>
      <c r="N1442">
        <v>2058000</v>
      </c>
      <c r="O1442">
        <v>5445220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102380400</v>
      </c>
      <c r="W1442">
        <v>132000</v>
      </c>
      <c r="X1442">
        <v>221000</v>
      </c>
      <c r="Y1442">
        <v>102027400</v>
      </c>
      <c r="Z1442">
        <v>2231368</v>
      </c>
      <c r="AA1442">
        <v>34735450</v>
      </c>
      <c r="AB1442" s="3" t="str">
        <f t="shared" si="44"/>
        <v>3348</v>
      </c>
      <c r="AC1442" s="4" t="str">
        <f t="shared" si="45"/>
        <v>Non-TIF</v>
      </c>
    </row>
    <row r="1443" spans="1:29" x14ac:dyDescent="0.25">
      <c r="A1443">
        <v>2024</v>
      </c>
      <c r="B1443">
        <v>98</v>
      </c>
      <c r="C1443" t="s">
        <v>44</v>
      </c>
      <c r="D1443">
        <v>2024</v>
      </c>
      <c r="E1443">
        <v>98</v>
      </c>
      <c r="F1443">
        <v>5</v>
      </c>
      <c r="G1443">
        <v>751</v>
      </c>
      <c r="H1443">
        <v>665751</v>
      </c>
      <c r="I1443" t="s">
        <v>26</v>
      </c>
      <c r="J1443" t="s">
        <v>26</v>
      </c>
      <c r="K1443" t="s">
        <v>787</v>
      </c>
      <c r="L1443" t="s">
        <v>905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s="3" t="str">
        <f t="shared" si="44"/>
        <v>5751</v>
      </c>
      <c r="AC1443" s="4" t="str">
        <f t="shared" si="45"/>
        <v>Non-TIF</v>
      </c>
    </row>
    <row r="1444" spans="1:29" x14ac:dyDescent="0.25">
      <c r="A1444">
        <v>2024</v>
      </c>
      <c r="B1444">
        <v>98</v>
      </c>
      <c r="C1444" t="s">
        <v>44</v>
      </c>
      <c r="D1444">
        <v>2024</v>
      </c>
      <c r="E1444">
        <v>98</v>
      </c>
      <c r="F1444">
        <v>4</v>
      </c>
      <c r="G1444">
        <v>772</v>
      </c>
      <c r="H1444">
        <v>984772</v>
      </c>
      <c r="I1444" t="s">
        <v>26</v>
      </c>
      <c r="J1444" t="s">
        <v>26</v>
      </c>
      <c r="K1444" t="s">
        <v>315</v>
      </c>
      <c r="L1444" t="s">
        <v>905</v>
      </c>
      <c r="M1444">
        <v>439276</v>
      </c>
      <c r="N1444">
        <v>0</v>
      </c>
      <c r="O1444">
        <v>8054442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30028509</v>
      </c>
      <c r="W1444">
        <v>59704</v>
      </c>
      <c r="X1444">
        <v>143000</v>
      </c>
      <c r="Y1444">
        <v>29825805</v>
      </c>
      <c r="Z1444">
        <v>0</v>
      </c>
      <c r="AA1444">
        <v>21534791</v>
      </c>
      <c r="AB1444" s="3" t="str">
        <f t="shared" si="44"/>
        <v>4772</v>
      </c>
      <c r="AC1444" s="4" t="str">
        <f t="shared" si="45"/>
        <v>Non-TIF</v>
      </c>
    </row>
    <row r="1445" spans="1:29" x14ac:dyDescent="0.25">
      <c r="A1445">
        <v>2024</v>
      </c>
      <c r="B1445">
        <v>99</v>
      </c>
      <c r="C1445" t="s">
        <v>44</v>
      </c>
      <c r="D1445">
        <v>2024</v>
      </c>
      <c r="E1445">
        <v>99</v>
      </c>
      <c r="F1445">
        <v>4</v>
      </c>
      <c r="G1445">
        <v>775</v>
      </c>
      <c r="H1445">
        <v>404775</v>
      </c>
      <c r="I1445" t="s">
        <v>26</v>
      </c>
      <c r="J1445" t="s">
        <v>26</v>
      </c>
      <c r="K1445" t="s">
        <v>449</v>
      </c>
      <c r="L1445" t="s">
        <v>907</v>
      </c>
      <c r="M1445">
        <v>0</v>
      </c>
      <c r="N1445">
        <v>0</v>
      </c>
      <c r="O1445">
        <v>0</v>
      </c>
      <c r="P1445">
        <v>10196475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10196475</v>
      </c>
      <c r="W1445">
        <v>0</v>
      </c>
      <c r="X1445">
        <v>0</v>
      </c>
      <c r="Y1445">
        <v>10196475</v>
      </c>
      <c r="Z1445">
        <v>0</v>
      </c>
      <c r="AA1445">
        <v>0</v>
      </c>
      <c r="AB1445" s="3" t="str">
        <f t="shared" si="44"/>
        <v>4775</v>
      </c>
      <c r="AC1445" s="4" t="str">
        <f t="shared" si="45"/>
        <v>Non-TIF</v>
      </c>
    </row>
    <row r="1446" spans="1:29" x14ac:dyDescent="0.25">
      <c r="A1446">
        <v>2024</v>
      </c>
      <c r="B1446">
        <v>99</v>
      </c>
      <c r="C1446" t="s">
        <v>23</v>
      </c>
      <c r="D1446">
        <v>2024</v>
      </c>
      <c r="E1446">
        <v>99</v>
      </c>
      <c r="F1446">
        <v>1</v>
      </c>
      <c r="G1446">
        <v>206</v>
      </c>
      <c r="H1446" t="s">
        <v>977</v>
      </c>
      <c r="I1446" t="s">
        <v>25</v>
      </c>
      <c r="J1446" t="s">
        <v>26</v>
      </c>
      <c r="K1446" t="s">
        <v>978</v>
      </c>
      <c r="L1446" t="s">
        <v>907</v>
      </c>
      <c r="M1446">
        <v>0</v>
      </c>
      <c r="N1446">
        <v>0</v>
      </c>
      <c r="O1446">
        <v>13541726</v>
      </c>
      <c r="P1446">
        <v>18795110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35453595</v>
      </c>
      <c r="W1446">
        <v>0</v>
      </c>
      <c r="X1446">
        <v>0</v>
      </c>
      <c r="Y1446">
        <v>35453595</v>
      </c>
      <c r="Z1446">
        <v>0</v>
      </c>
      <c r="AA1446">
        <v>3116759</v>
      </c>
      <c r="AB1446" s="3" t="str">
        <f t="shared" si="44"/>
        <v>1206</v>
      </c>
      <c r="AC1446" s="4" t="str">
        <f t="shared" si="45"/>
        <v>TIF</v>
      </c>
    </row>
    <row r="1447" spans="1:29" x14ac:dyDescent="0.25">
      <c r="A1447">
        <v>2024</v>
      </c>
      <c r="B1447">
        <v>99</v>
      </c>
      <c r="C1447" t="s">
        <v>31</v>
      </c>
      <c r="D1447">
        <v>2024</v>
      </c>
      <c r="E1447">
        <v>99</v>
      </c>
      <c r="F1447">
        <v>3</v>
      </c>
      <c r="G1447" t="s">
        <v>1820</v>
      </c>
      <c r="H1447">
        <v>463060</v>
      </c>
      <c r="I1447" t="s">
        <v>26</v>
      </c>
      <c r="J1447" t="s">
        <v>26</v>
      </c>
      <c r="K1447" t="s">
        <v>492</v>
      </c>
      <c r="L1447" t="s">
        <v>907</v>
      </c>
      <c r="M1447">
        <v>3079900</v>
      </c>
      <c r="N1447">
        <v>401000</v>
      </c>
      <c r="O1447">
        <v>5000</v>
      </c>
      <c r="P1447">
        <v>0</v>
      </c>
      <c r="Q1447">
        <v>0</v>
      </c>
      <c r="R1447">
        <v>0</v>
      </c>
      <c r="S1447">
        <v>981087</v>
      </c>
      <c r="T1447">
        <v>0</v>
      </c>
      <c r="U1447">
        <v>0</v>
      </c>
      <c r="V1447">
        <v>4896887</v>
      </c>
      <c r="W1447">
        <v>4000</v>
      </c>
      <c r="X1447">
        <v>13000</v>
      </c>
      <c r="Y1447">
        <v>4879887</v>
      </c>
      <c r="Z1447">
        <v>32062</v>
      </c>
      <c r="AA1447">
        <v>429900</v>
      </c>
      <c r="AB1447" s="3" t="str">
        <f t="shared" si="44"/>
        <v>3060</v>
      </c>
      <c r="AC1447" s="4" t="str">
        <f t="shared" si="45"/>
        <v>Non-TIF</v>
      </c>
    </row>
    <row r="1448" spans="1:29" x14ac:dyDescent="0.25">
      <c r="A1448">
        <v>2024</v>
      </c>
      <c r="B1448">
        <v>99</v>
      </c>
      <c r="C1448" t="s">
        <v>31</v>
      </c>
      <c r="D1448">
        <v>2024</v>
      </c>
      <c r="E1448">
        <v>99</v>
      </c>
      <c r="F1448">
        <v>1</v>
      </c>
      <c r="G1448">
        <v>206</v>
      </c>
      <c r="H1448">
        <v>991206</v>
      </c>
      <c r="I1448" t="s">
        <v>26</v>
      </c>
      <c r="J1448" t="s">
        <v>26</v>
      </c>
      <c r="K1448" t="s">
        <v>412</v>
      </c>
      <c r="L1448" t="s">
        <v>907</v>
      </c>
      <c r="M1448">
        <v>271438600</v>
      </c>
      <c r="N1448">
        <v>22671400</v>
      </c>
      <c r="O1448">
        <v>34483820</v>
      </c>
      <c r="P1448">
        <v>819350</v>
      </c>
      <c r="Q1448">
        <v>0</v>
      </c>
      <c r="R1448">
        <v>0</v>
      </c>
      <c r="S1448">
        <v>41941464</v>
      </c>
      <c r="T1448">
        <v>9601077</v>
      </c>
      <c r="U1448">
        <v>0</v>
      </c>
      <c r="V1448">
        <v>647939399</v>
      </c>
      <c r="W1448">
        <v>584000</v>
      </c>
      <c r="X1448">
        <v>2015000</v>
      </c>
      <c r="Y1448">
        <v>645340399</v>
      </c>
      <c r="Z1448">
        <v>29271242</v>
      </c>
      <c r="AA1448">
        <v>266983688</v>
      </c>
      <c r="AB1448" s="3" t="str">
        <f t="shared" si="44"/>
        <v>1206</v>
      </c>
      <c r="AC1448" s="4" t="str">
        <f t="shared" si="45"/>
        <v>Non-TIF</v>
      </c>
    </row>
    <row r="1449" spans="1:29" x14ac:dyDescent="0.25">
      <c r="A1449">
        <v>2024</v>
      </c>
      <c r="B1449">
        <v>86</v>
      </c>
      <c r="C1449" t="s">
        <v>23</v>
      </c>
      <c r="D1449">
        <v>2024</v>
      </c>
      <c r="E1449">
        <v>86</v>
      </c>
      <c r="F1449">
        <v>6</v>
      </c>
      <c r="G1449" t="s">
        <v>1838</v>
      </c>
      <c r="H1449" t="s">
        <v>831</v>
      </c>
      <c r="I1449" t="s">
        <v>25</v>
      </c>
      <c r="J1449" t="s">
        <v>26</v>
      </c>
      <c r="K1449" t="s">
        <v>832</v>
      </c>
      <c r="L1449" t="s">
        <v>830</v>
      </c>
      <c r="M1449">
        <v>31100</v>
      </c>
      <c r="N1449">
        <v>0</v>
      </c>
      <c r="O1449">
        <v>960268</v>
      </c>
      <c r="P1449">
        <v>1924189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5290097</v>
      </c>
      <c r="W1449">
        <v>0</v>
      </c>
      <c r="X1449">
        <v>0</v>
      </c>
      <c r="Y1449">
        <v>5290097</v>
      </c>
      <c r="Z1449">
        <v>0</v>
      </c>
      <c r="AA1449">
        <v>2374540</v>
      </c>
      <c r="AB1449" s="3" t="str">
        <f t="shared" si="44"/>
        <v>6098</v>
      </c>
      <c r="AC1449" s="4" t="str">
        <f t="shared" si="45"/>
        <v>TIF</v>
      </c>
    </row>
    <row r="1450" spans="1:29" x14ac:dyDescent="0.25">
      <c r="A1450">
        <v>2024</v>
      </c>
      <c r="B1450">
        <v>86</v>
      </c>
      <c r="C1450" t="s">
        <v>31</v>
      </c>
      <c r="D1450">
        <v>2024</v>
      </c>
      <c r="E1450">
        <v>86</v>
      </c>
      <c r="F1450">
        <v>0</v>
      </c>
      <c r="G1450">
        <v>576</v>
      </c>
      <c r="H1450" t="s">
        <v>1793</v>
      </c>
      <c r="I1450" t="s">
        <v>26</v>
      </c>
      <c r="J1450" t="s">
        <v>26</v>
      </c>
      <c r="K1450" t="s">
        <v>45</v>
      </c>
      <c r="L1450" t="s">
        <v>830</v>
      </c>
      <c r="M1450">
        <v>24329570</v>
      </c>
      <c r="N1450">
        <v>758740</v>
      </c>
      <c r="O1450">
        <v>442860</v>
      </c>
      <c r="P1450">
        <v>0</v>
      </c>
      <c r="Q1450">
        <v>0</v>
      </c>
      <c r="R1450">
        <v>0</v>
      </c>
      <c r="S1450">
        <v>6377065</v>
      </c>
      <c r="T1450">
        <v>289412</v>
      </c>
      <c r="U1450">
        <v>0</v>
      </c>
      <c r="V1450">
        <v>51217437</v>
      </c>
      <c r="W1450">
        <v>60000</v>
      </c>
      <c r="X1450">
        <v>195000</v>
      </c>
      <c r="Y1450">
        <v>50962437</v>
      </c>
      <c r="Z1450">
        <v>11728760</v>
      </c>
      <c r="AA1450">
        <v>19019790</v>
      </c>
      <c r="AB1450" s="3" t="str">
        <f t="shared" si="44"/>
        <v>0576</v>
      </c>
      <c r="AC1450" s="4" t="str">
        <f t="shared" si="45"/>
        <v>Non-TIF</v>
      </c>
    </row>
    <row r="1451" spans="1:29" x14ac:dyDescent="0.25">
      <c r="A1451">
        <v>2024</v>
      </c>
      <c r="B1451">
        <v>87</v>
      </c>
      <c r="C1451" t="s">
        <v>31</v>
      </c>
      <c r="D1451">
        <v>2024</v>
      </c>
      <c r="E1451">
        <v>87</v>
      </c>
      <c r="F1451">
        <v>6</v>
      </c>
      <c r="G1451">
        <v>651</v>
      </c>
      <c r="H1451">
        <v>696651</v>
      </c>
      <c r="I1451" t="s">
        <v>26</v>
      </c>
      <c r="J1451" t="s">
        <v>26</v>
      </c>
      <c r="K1451" t="s">
        <v>100</v>
      </c>
      <c r="L1451" t="s">
        <v>834</v>
      </c>
      <c r="M1451">
        <v>13248000</v>
      </c>
      <c r="N1451">
        <v>484630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19369610</v>
      </c>
      <c r="W1451">
        <v>8000</v>
      </c>
      <c r="X1451">
        <v>45500</v>
      </c>
      <c r="Y1451">
        <v>19316110</v>
      </c>
      <c r="Z1451">
        <v>796596</v>
      </c>
      <c r="AA1451">
        <v>5636980</v>
      </c>
      <c r="AB1451" s="3" t="str">
        <f t="shared" si="44"/>
        <v>6651</v>
      </c>
      <c r="AC1451" s="4" t="str">
        <f t="shared" si="45"/>
        <v>Non-TIF</v>
      </c>
    </row>
    <row r="1452" spans="1:29" x14ac:dyDescent="0.25">
      <c r="A1452">
        <v>2024</v>
      </c>
      <c r="B1452">
        <v>87</v>
      </c>
      <c r="C1452" t="s">
        <v>31</v>
      </c>
      <c r="D1452">
        <v>2024</v>
      </c>
      <c r="E1452">
        <v>87</v>
      </c>
      <c r="F1452">
        <v>1</v>
      </c>
      <c r="G1452">
        <v>782</v>
      </c>
      <c r="H1452">
        <v>801782</v>
      </c>
      <c r="I1452" t="s">
        <v>26</v>
      </c>
      <c r="J1452" t="s">
        <v>26</v>
      </c>
      <c r="K1452" t="s">
        <v>796</v>
      </c>
      <c r="L1452" t="s">
        <v>834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1537620</v>
      </c>
      <c r="W1452">
        <v>12000</v>
      </c>
      <c r="X1452">
        <v>13000</v>
      </c>
      <c r="Y1452">
        <v>1512620</v>
      </c>
      <c r="Z1452">
        <v>131305</v>
      </c>
      <c r="AA1452">
        <v>1537620</v>
      </c>
      <c r="AB1452" s="3" t="str">
        <f t="shared" si="44"/>
        <v>1782</v>
      </c>
      <c r="AC1452" s="4" t="str">
        <f t="shared" si="45"/>
        <v>Non-TIF</v>
      </c>
    </row>
    <row r="1453" spans="1:29" x14ac:dyDescent="0.25">
      <c r="A1453">
        <v>2024</v>
      </c>
      <c r="B1453">
        <v>88</v>
      </c>
      <c r="C1453" t="s">
        <v>23</v>
      </c>
      <c r="D1453">
        <v>2024</v>
      </c>
      <c r="E1453">
        <v>88</v>
      </c>
      <c r="F1453">
        <v>4</v>
      </c>
      <c r="G1453">
        <v>978</v>
      </c>
      <c r="H1453" t="s">
        <v>80</v>
      </c>
      <c r="I1453" t="s">
        <v>25</v>
      </c>
      <c r="J1453" t="s">
        <v>26</v>
      </c>
      <c r="K1453" t="s">
        <v>81</v>
      </c>
      <c r="L1453" t="s">
        <v>835</v>
      </c>
      <c r="M1453">
        <v>0</v>
      </c>
      <c r="N1453">
        <v>0</v>
      </c>
      <c r="O1453">
        <v>0</v>
      </c>
      <c r="P1453">
        <v>6546600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6546600</v>
      </c>
      <c r="W1453">
        <v>0</v>
      </c>
      <c r="X1453">
        <v>0</v>
      </c>
      <c r="Y1453">
        <v>6546600</v>
      </c>
      <c r="Z1453">
        <v>0</v>
      </c>
      <c r="AA1453">
        <v>0</v>
      </c>
      <c r="AB1453" s="3" t="str">
        <f t="shared" si="44"/>
        <v>4978</v>
      </c>
      <c r="AC1453" s="4" t="str">
        <f t="shared" si="45"/>
        <v>TIF</v>
      </c>
    </row>
    <row r="1454" spans="1:29" x14ac:dyDescent="0.25">
      <c r="A1454">
        <v>2024</v>
      </c>
      <c r="B1454">
        <v>88</v>
      </c>
      <c r="C1454" t="s">
        <v>31</v>
      </c>
      <c r="D1454">
        <v>2024</v>
      </c>
      <c r="E1454">
        <v>88</v>
      </c>
      <c r="F1454">
        <v>4</v>
      </c>
      <c r="G1454">
        <v>978</v>
      </c>
      <c r="H1454" t="s">
        <v>1761</v>
      </c>
      <c r="I1454" t="s">
        <v>26</v>
      </c>
      <c r="J1454" t="s">
        <v>26</v>
      </c>
      <c r="K1454" t="s">
        <v>79</v>
      </c>
      <c r="L1454" t="s">
        <v>835</v>
      </c>
      <c r="M1454">
        <v>4329870</v>
      </c>
      <c r="N1454">
        <v>559230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20327</v>
      </c>
      <c r="U1454">
        <v>0</v>
      </c>
      <c r="V1454">
        <v>7620977</v>
      </c>
      <c r="W1454">
        <v>4000</v>
      </c>
      <c r="X1454">
        <v>19500</v>
      </c>
      <c r="Y1454">
        <v>7597477</v>
      </c>
      <c r="Z1454">
        <v>677298</v>
      </c>
      <c r="AA1454">
        <v>2711550</v>
      </c>
      <c r="AB1454" s="3" t="str">
        <f t="shared" si="44"/>
        <v>4978</v>
      </c>
      <c r="AC1454" s="4" t="str">
        <f t="shared" si="45"/>
        <v>Non-TIF</v>
      </c>
    </row>
    <row r="1455" spans="1:29" x14ac:dyDescent="0.25">
      <c r="A1455">
        <v>2024</v>
      </c>
      <c r="B1455">
        <v>88</v>
      </c>
      <c r="C1455" t="s">
        <v>31</v>
      </c>
      <c r="D1455">
        <v>2024</v>
      </c>
      <c r="E1455">
        <v>88</v>
      </c>
      <c r="F1455">
        <v>1</v>
      </c>
      <c r="G1455">
        <v>503</v>
      </c>
      <c r="H1455">
        <v>881503</v>
      </c>
      <c r="I1455" t="s">
        <v>26</v>
      </c>
      <c r="J1455" t="s">
        <v>26</v>
      </c>
      <c r="K1455" t="s">
        <v>1735</v>
      </c>
      <c r="L1455" t="s">
        <v>835</v>
      </c>
      <c r="M1455">
        <v>77395650</v>
      </c>
      <c r="N1455">
        <v>8914780</v>
      </c>
      <c r="O1455">
        <v>85259130</v>
      </c>
      <c r="P1455">
        <v>24801310</v>
      </c>
      <c r="Q1455">
        <v>0</v>
      </c>
      <c r="R1455">
        <v>0</v>
      </c>
      <c r="S1455">
        <v>15029738</v>
      </c>
      <c r="T1455">
        <v>2702232</v>
      </c>
      <c r="U1455">
        <v>0</v>
      </c>
      <c r="V1455">
        <v>744672070</v>
      </c>
      <c r="W1455">
        <v>1370747</v>
      </c>
      <c r="X1455">
        <v>5771054</v>
      </c>
      <c r="Y1455">
        <v>737530269</v>
      </c>
      <c r="Z1455">
        <v>272644128</v>
      </c>
      <c r="AA1455">
        <v>530569230</v>
      </c>
      <c r="AB1455" s="3" t="str">
        <f t="shared" si="44"/>
        <v>1503</v>
      </c>
      <c r="AC1455" s="4" t="str">
        <f t="shared" si="45"/>
        <v>Non-TIF</v>
      </c>
    </row>
    <row r="1456" spans="1:29" x14ac:dyDescent="0.25">
      <c r="A1456">
        <v>2024</v>
      </c>
      <c r="B1456">
        <v>89</v>
      </c>
      <c r="C1456" t="s">
        <v>31</v>
      </c>
      <c r="D1456">
        <v>2024</v>
      </c>
      <c r="E1456">
        <v>89</v>
      </c>
      <c r="F1456">
        <v>1</v>
      </c>
      <c r="G1456">
        <v>619</v>
      </c>
      <c r="H1456">
        <v>261619</v>
      </c>
      <c r="I1456" t="s">
        <v>26</v>
      </c>
      <c r="J1456" t="s">
        <v>26</v>
      </c>
      <c r="K1456" t="s">
        <v>287</v>
      </c>
      <c r="L1456" t="s">
        <v>836</v>
      </c>
      <c r="M1456">
        <v>1295870</v>
      </c>
      <c r="N1456">
        <v>296860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2615230</v>
      </c>
      <c r="W1456">
        <v>4000</v>
      </c>
      <c r="X1456">
        <v>6500</v>
      </c>
      <c r="Y1456">
        <v>2604730</v>
      </c>
      <c r="Z1456">
        <v>52332</v>
      </c>
      <c r="AA1456">
        <v>1022500</v>
      </c>
      <c r="AB1456" s="3" t="str">
        <f t="shared" si="44"/>
        <v>1619</v>
      </c>
      <c r="AC1456" s="4" t="str">
        <f t="shared" si="45"/>
        <v>Non-TIF</v>
      </c>
    </row>
    <row r="1457" spans="1:29" x14ac:dyDescent="0.25">
      <c r="A1457">
        <v>2024</v>
      </c>
      <c r="B1457">
        <v>89</v>
      </c>
      <c r="C1457" t="s">
        <v>31</v>
      </c>
      <c r="D1457">
        <v>2024</v>
      </c>
      <c r="E1457">
        <v>89</v>
      </c>
      <c r="F1457">
        <v>2</v>
      </c>
      <c r="G1457">
        <v>169</v>
      </c>
      <c r="H1457">
        <v>512169</v>
      </c>
      <c r="I1457" t="s">
        <v>26</v>
      </c>
      <c r="J1457" t="s">
        <v>26</v>
      </c>
      <c r="K1457" t="s">
        <v>486</v>
      </c>
      <c r="L1457" t="s">
        <v>836</v>
      </c>
      <c r="M1457">
        <v>3081350</v>
      </c>
      <c r="N1457">
        <v>102080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1556027</v>
      </c>
      <c r="U1457">
        <v>0</v>
      </c>
      <c r="V1457">
        <v>7340477</v>
      </c>
      <c r="W1457">
        <v>12000</v>
      </c>
      <c r="X1457">
        <v>26000</v>
      </c>
      <c r="Y1457">
        <v>7302477</v>
      </c>
      <c r="Z1457">
        <v>381998</v>
      </c>
      <c r="AA1457">
        <v>2601020</v>
      </c>
      <c r="AB1457" s="3" t="str">
        <f t="shared" si="44"/>
        <v>2169</v>
      </c>
      <c r="AC1457" s="4" t="str">
        <f t="shared" si="45"/>
        <v>Non-TIF</v>
      </c>
    </row>
    <row r="1458" spans="1:29" x14ac:dyDescent="0.25">
      <c r="A1458">
        <v>2024</v>
      </c>
      <c r="B1458">
        <v>90</v>
      </c>
      <c r="C1458" t="s">
        <v>31</v>
      </c>
      <c r="D1458">
        <v>2024</v>
      </c>
      <c r="E1458">
        <v>90</v>
      </c>
      <c r="F1458">
        <v>2</v>
      </c>
      <c r="G1458">
        <v>169</v>
      </c>
      <c r="H1458">
        <v>512169</v>
      </c>
      <c r="I1458" t="s">
        <v>26</v>
      </c>
      <c r="J1458" t="s">
        <v>26</v>
      </c>
      <c r="K1458" t="s">
        <v>486</v>
      </c>
      <c r="L1458" t="s">
        <v>917</v>
      </c>
      <c r="M1458">
        <v>85980</v>
      </c>
      <c r="N1458">
        <v>7250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93230</v>
      </c>
      <c r="W1458">
        <v>0</v>
      </c>
      <c r="X1458">
        <v>0</v>
      </c>
      <c r="Y1458">
        <v>93230</v>
      </c>
      <c r="Z1458">
        <v>1131</v>
      </c>
      <c r="AA1458">
        <v>0</v>
      </c>
      <c r="AB1458" s="3" t="str">
        <f t="shared" si="44"/>
        <v>2169</v>
      </c>
      <c r="AC1458" s="4" t="str">
        <f t="shared" si="45"/>
        <v>Non-TIF</v>
      </c>
    </row>
    <row r="1459" spans="1:29" x14ac:dyDescent="0.25">
      <c r="A1459">
        <v>2024</v>
      </c>
      <c r="B1459">
        <v>90</v>
      </c>
      <c r="C1459" t="s">
        <v>31</v>
      </c>
      <c r="D1459">
        <v>2024</v>
      </c>
      <c r="E1459">
        <v>90</v>
      </c>
      <c r="F1459">
        <v>5</v>
      </c>
      <c r="G1459">
        <v>163</v>
      </c>
      <c r="H1459">
        <v>545163</v>
      </c>
      <c r="I1459" t="s">
        <v>26</v>
      </c>
      <c r="J1459" t="s">
        <v>26</v>
      </c>
      <c r="K1459" t="s">
        <v>536</v>
      </c>
      <c r="L1459" t="s">
        <v>917</v>
      </c>
      <c r="M1459">
        <v>62946730</v>
      </c>
      <c r="N1459">
        <v>5079890</v>
      </c>
      <c r="O1459">
        <v>29900</v>
      </c>
      <c r="P1459">
        <v>0</v>
      </c>
      <c r="Q1459">
        <v>0</v>
      </c>
      <c r="R1459">
        <v>0</v>
      </c>
      <c r="S1459">
        <v>2828213</v>
      </c>
      <c r="T1459">
        <v>24281123</v>
      </c>
      <c r="U1459">
        <v>0</v>
      </c>
      <c r="V1459">
        <v>120192506</v>
      </c>
      <c r="W1459">
        <v>72000</v>
      </c>
      <c r="X1459">
        <v>240500</v>
      </c>
      <c r="Y1459">
        <v>119880006</v>
      </c>
      <c r="Z1459">
        <v>8174825</v>
      </c>
      <c r="AA1459">
        <v>25026650</v>
      </c>
      <c r="AB1459" s="3" t="str">
        <f t="shared" si="44"/>
        <v>5163</v>
      </c>
      <c r="AC1459" s="4" t="str">
        <f t="shared" si="45"/>
        <v>Non-TIF</v>
      </c>
    </row>
    <row r="1460" spans="1:29" x14ac:dyDescent="0.25">
      <c r="A1460">
        <v>2024</v>
      </c>
      <c r="B1460">
        <v>91</v>
      </c>
      <c r="C1460" t="s">
        <v>31</v>
      </c>
      <c r="D1460">
        <v>2024</v>
      </c>
      <c r="E1460">
        <v>91</v>
      </c>
      <c r="F1460">
        <v>3</v>
      </c>
      <c r="G1460">
        <v>119</v>
      </c>
      <c r="H1460">
        <v>613119</v>
      </c>
      <c r="I1460" t="s">
        <v>26</v>
      </c>
      <c r="J1460" t="s">
        <v>26</v>
      </c>
      <c r="K1460" t="s">
        <v>235</v>
      </c>
      <c r="L1460" t="s">
        <v>838</v>
      </c>
      <c r="M1460">
        <v>37409100</v>
      </c>
      <c r="N1460">
        <v>2817800</v>
      </c>
      <c r="O1460">
        <v>6846080</v>
      </c>
      <c r="P1460">
        <v>429400</v>
      </c>
      <c r="Q1460">
        <v>0</v>
      </c>
      <c r="R1460">
        <v>0</v>
      </c>
      <c r="S1460">
        <v>0</v>
      </c>
      <c r="T1460">
        <v>20068222</v>
      </c>
      <c r="U1460">
        <v>0</v>
      </c>
      <c r="V1460">
        <v>284447722</v>
      </c>
      <c r="W1460">
        <v>412000</v>
      </c>
      <c r="X1460">
        <v>1131000</v>
      </c>
      <c r="Y1460">
        <v>282904722</v>
      </c>
      <c r="Z1460">
        <v>18750588</v>
      </c>
      <c r="AA1460">
        <v>216877120</v>
      </c>
      <c r="AB1460" s="3" t="str">
        <f t="shared" si="44"/>
        <v>3119</v>
      </c>
      <c r="AC1460" s="4" t="str">
        <f t="shared" si="45"/>
        <v>Non-TIF</v>
      </c>
    </row>
    <row r="1461" spans="1:29" x14ac:dyDescent="0.25">
      <c r="A1461">
        <v>2024</v>
      </c>
      <c r="B1461">
        <v>91</v>
      </c>
      <c r="C1461" t="s">
        <v>31</v>
      </c>
      <c r="D1461">
        <v>2024</v>
      </c>
      <c r="E1461">
        <v>91</v>
      </c>
      <c r="F1461">
        <v>4</v>
      </c>
      <c r="G1461">
        <v>122</v>
      </c>
      <c r="H1461">
        <v>914122</v>
      </c>
      <c r="I1461" t="s">
        <v>26</v>
      </c>
      <c r="J1461" t="s">
        <v>26</v>
      </c>
      <c r="K1461" t="s">
        <v>715</v>
      </c>
      <c r="L1461" t="s">
        <v>838</v>
      </c>
      <c r="M1461">
        <v>30572900</v>
      </c>
      <c r="N1461">
        <v>2785900</v>
      </c>
      <c r="O1461">
        <v>15182560</v>
      </c>
      <c r="P1461">
        <v>0</v>
      </c>
      <c r="Q1461">
        <v>0</v>
      </c>
      <c r="R1461">
        <v>0</v>
      </c>
      <c r="S1461">
        <v>0</v>
      </c>
      <c r="T1461">
        <v>300648</v>
      </c>
      <c r="U1461">
        <v>0</v>
      </c>
      <c r="V1461">
        <v>326810748</v>
      </c>
      <c r="W1461">
        <v>396695</v>
      </c>
      <c r="X1461">
        <v>1131000</v>
      </c>
      <c r="Y1461">
        <v>325283053</v>
      </c>
      <c r="Z1461">
        <v>7646692</v>
      </c>
      <c r="AA1461">
        <v>277968740</v>
      </c>
      <c r="AB1461" s="3" t="str">
        <f t="shared" si="44"/>
        <v>4122</v>
      </c>
      <c r="AC1461" s="4" t="str">
        <f t="shared" si="45"/>
        <v>Non-TIF</v>
      </c>
    </row>
    <row r="1462" spans="1:29" x14ac:dyDescent="0.25">
      <c r="A1462">
        <v>2024</v>
      </c>
      <c r="B1462">
        <v>92</v>
      </c>
      <c r="C1462" t="s">
        <v>31</v>
      </c>
      <c r="D1462">
        <v>2024</v>
      </c>
      <c r="E1462">
        <v>92</v>
      </c>
      <c r="F1462">
        <v>3</v>
      </c>
      <c r="G1462">
        <v>330</v>
      </c>
      <c r="H1462">
        <v>543330</v>
      </c>
      <c r="I1462" t="s">
        <v>26</v>
      </c>
      <c r="J1462" t="s">
        <v>26</v>
      </c>
      <c r="K1462" t="s">
        <v>549</v>
      </c>
      <c r="L1462" t="s">
        <v>858</v>
      </c>
      <c r="M1462">
        <v>57255900</v>
      </c>
      <c r="N1462">
        <v>8304500</v>
      </c>
      <c r="O1462">
        <v>700700</v>
      </c>
      <c r="P1462">
        <v>2084900</v>
      </c>
      <c r="Q1462">
        <v>0</v>
      </c>
      <c r="R1462">
        <v>0</v>
      </c>
      <c r="S1462">
        <v>88977</v>
      </c>
      <c r="T1462">
        <v>16825814</v>
      </c>
      <c r="U1462">
        <v>0</v>
      </c>
      <c r="V1462">
        <v>120732316</v>
      </c>
      <c r="W1462">
        <v>52000</v>
      </c>
      <c r="X1462">
        <v>182000</v>
      </c>
      <c r="Y1462">
        <v>120498316</v>
      </c>
      <c r="Z1462">
        <v>8545615</v>
      </c>
      <c r="AA1462">
        <v>35471525</v>
      </c>
      <c r="AB1462" s="3" t="str">
        <f t="shared" si="44"/>
        <v>3330</v>
      </c>
      <c r="AC1462" s="4" t="str">
        <f t="shared" si="45"/>
        <v>Non-TIF</v>
      </c>
    </row>
    <row r="1463" spans="1:29" x14ac:dyDescent="0.25">
      <c r="A1463">
        <v>2024</v>
      </c>
      <c r="B1463">
        <v>93</v>
      </c>
      <c r="C1463" t="s">
        <v>31</v>
      </c>
      <c r="D1463">
        <v>2024</v>
      </c>
      <c r="E1463">
        <v>93</v>
      </c>
      <c r="F1463">
        <v>4</v>
      </c>
      <c r="G1463">
        <v>505</v>
      </c>
      <c r="H1463">
        <v>934505</v>
      </c>
      <c r="I1463" t="s">
        <v>26</v>
      </c>
      <c r="J1463" t="s">
        <v>26</v>
      </c>
      <c r="K1463" t="s">
        <v>352</v>
      </c>
      <c r="L1463" t="s">
        <v>859</v>
      </c>
      <c r="M1463">
        <v>30826340</v>
      </c>
      <c r="N1463">
        <v>776540</v>
      </c>
      <c r="O1463">
        <v>8057487</v>
      </c>
      <c r="P1463">
        <v>202490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72389073</v>
      </c>
      <c r="W1463">
        <v>112000</v>
      </c>
      <c r="X1463">
        <v>403000</v>
      </c>
      <c r="Y1463">
        <v>71874073</v>
      </c>
      <c r="Z1463">
        <v>5652268</v>
      </c>
      <c r="AA1463">
        <v>32526216</v>
      </c>
      <c r="AB1463" s="3" t="str">
        <f t="shared" si="44"/>
        <v>4505</v>
      </c>
      <c r="AC1463" s="4" t="str">
        <f t="shared" si="45"/>
        <v>Non-TIF</v>
      </c>
    </row>
    <row r="1464" spans="1:29" x14ac:dyDescent="0.25">
      <c r="A1464">
        <v>2024</v>
      </c>
      <c r="B1464">
        <v>93</v>
      </c>
      <c r="C1464" t="s">
        <v>31</v>
      </c>
      <c r="D1464">
        <v>2024</v>
      </c>
      <c r="E1464">
        <v>93</v>
      </c>
      <c r="F1464">
        <v>6</v>
      </c>
      <c r="G1464">
        <v>854</v>
      </c>
      <c r="H1464">
        <v>936854</v>
      </c>
      <c r="I1464" t="s">
        <v>26</v>
      </c>
      <c r="J1464" t="s">
        <v>26</v>
      </c>
      <c r="K1464" t="s">
        <v>503</v>
      </c>
      <c r="L1464" t="s">
        <v>859</v>
      </c>
      <c r="M1464">
        <v>159773880</v>
      </c>
      <c r="N1464">
        <v>7586220</v>
      </c>
      <c r="O1464">
        <v>19784970</v>
      </c>
      <c r="P1464">
        <v>8891910</v>
      </c>
      <c r="Q1464">
        <v>0</v>
      </c>
      <c r="R1464">
        <v>0</v>
      </c>
      <c r="S1464">
        <v>41692612</v>
      </c>
      <c r="T1464">
        <v>28737381</v>
      </c>
      <c r="U1464">
        <v>0</v>
      </c>
      <c r="V1464">
        <v>470323168</v>
      </c>
      <c r="W1464">
        <v>514723</v>
      </c>
      <c r="X1464">
        <v>2145000</v>
      </c>
      <c r="Y1464">
        <v>467663445</v>
      </c>
      <c r="Z1464">
        <v>39577159</v>
      </c>
      <c r="AA1464">
        <v>203856195</v>
      </c>
      <c r="AB1464" s="3" t="str">
        <f t="shared" si="44"/>
        <v>6854</v>
      </c>
      <c r="AC1464" s="4" t="str">
        <f t="shared" si="45"/>
        <v>Non-TIF</v>
      </c>
    </row>
    <row r="1465" spans="1:29" x14ac:dyDescent="0.25">
      <c r="A1465">
        <v>2024</v>
      </c>
      <c r="B1465">
        <v>94</v>
      </c>
      <c r="C1465" t="s">
        <v>23</v>
      </c>
      <c r="D1465">
        <v>2024</v>
      </c>
      <c r="E1465">
        <v>94</v>
      </c>
      <c r="F1465">
        <v>4</v>
      </c>
      <c r="G1465" t="s">
        <v>1807</v>
      </c>
      <c r="H1465" t="s">
        <v>861</v>
      </c>
      <c r="I1465" t="s">
        <v>25</v>
      </c>
      <c r="J1465" t="s">
        <v>26</v>
      </c>
      <c r="K1465" t="s">
        <v>862</v>
      </c>
      <c r="L1465" t="s">
        <v>860</v>
      </c>
      <c r="M1465">
        <v>0</v>
      </c>
      <c r="N1465">
        <v>0</v>
      </c>
      <c r="O1465">
        <v>1598770</v>
      </c>
      <c r="P1465">
        <v>51427730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53026500</v>
      </c>
      <c r="W1465">
        <v>0</v>
      </c>
      <c r="X1465">
        <v>0</v>
      </c>
      <c r="Y1465">
        <v>53026500</v>
      </c>
      <c r="Z1465">
        <v>0</v>
      </c>
      <c r="AA1465">
        <v>0</v>
      </c>
      <c r="AB1465" s="3" t="str">
        <f t="shared" si="44"/>
        <v>4023</v>
      </c>
      <c r="AC1465" s="4" t="str">
        <f t="shared" si="45"/>
        <v>TIF</v>
      </c>
    </row>
    <row r="1466" spans="1:29" x14ac:dyDescent="0.25">
      <c r="A1466">
        <v>2024</v>
      </c>
      <c r="B1466">
        <v>94</v>
      </c>
      <c r="C1466" t="s">
        <v>31</v>
      </c>
      <c r="D1466">
        <v>2024</v>
      </c>
      <c r="E1466">
        <v>94</v>
      </c>
      <c r="F1466">
        <v>6</v>
      </c>
      <c r="G1466">
        <v>867</v>
      </c>
      <c r="H1466">
        <v>406867</v>
      </c>
      <c r="I1466" t="s">
        <v>26</v>
      </c>
      <c r="J1466" t="s">
        <v>26</v>
      </c>
      <c r="K1466" t="s">
        <v>478</v>
      </c>
      <c r="L1466" t="s">
        <v>860</v>
      </c>
      <c r="M1466">
        <v>32150770</v>
      </c>
      <c r="N1466">
        <v>510520</v>
      </c>
      <c r="O1466">
        <v>4684310</v>
      </c>
      <c r="P1466">
        <v>1285420</v>
      </c>
      <c r="Q1466">
        <v>0</v>
      </c>
      <c r="R1466">
        <v>0</v>
      </c>
      <c r="S1466">
        <v>1802070</v>
      </c>
      <c r="T1466">
        <v>732940</v>
      </c>
      <c r="U1466">
        <v>4000</v>
      </c>
      <c r="V1466">
        <v>69942640</v>
      </c>
      <c r="W1466">
        <v>100000</v>
      </c>
      <c r="X1466">
        <v>266500</v>
      </c>
      <c r="Y1466">
        <v>69576140</v>
      </c>
      <c r="Z1466">
        <v>2304333</v>
      </c>
      <c r="AA1466">
        <v>28772610</v>
      </c>
      <c r="AB1466" s="3" t="str">
        <f t="shared" ref="AB1466:AB1479" si="46">CONCATENATE(F1466,TEXT(G1466,"000"))</f>
        <v>6867</v>
      </c>
      <c r="AC1466" s="4" t="str">
        <f t="shared" ref="AC1466:AC1479" si="47">IF(C1466="I","TIF","Non-TIF")</f>
        <v>Non-TIF</v>
      </c>
    </row>
    <row r="1467" spans="1:29" x14ac:dyDescent="0.25">
      <c r="A1467">
        <v>2024</v>
      </c>
      <c r="B1467">
        <v>94</v>
      </c>
      <c r="C1467" t="s">
        <v>31</v>
      </c>
      <c r="D1467">
        <v>2024</v>
      </c>
      <c r="E1467">
        <v>94</v>
      </c>
      <c r="F1467">
        <v>5</v>
      </c>
      <c r="G1467">
        <v>323</v>
      </c>
      <c r="H1467">
        <v>945323</v>
      </c>
      <c r="I1467" t="s">
        <v>26</v>
      </c>
      <c r="J1467" t="s">
        <v>26</v>
      </c>
      <c r="K1467" t="s">
        <v>1737</v>
      </c>
      <c r="L1467" t="s">
        <v>860</v>
      </c>
      <c r="M1467">
        <v>233964800</v>
      </c>
      <c r="N1467">
        <v>13496590</v>
      </c>
      <c r="O1467">
        <v>26323680</v>
      </c>
      <c r="P1467">
        <v>12735700</v>
      </c>
      <c r="Q1467">
        <v>0</v>
      </c>
      <c r="R1467">
        <v>0</v>
      </c>
      <c r="S1467">
        <v>41410040</v>
      </c>
      <c r="T1467">
        <v>35209911</v>
      </c>
      <c r="U1467">
        <v>50220</v>
      </c>
      <c r="V1467">
        <v>534331041</v>
      </c>
      <c r="W1467">
        <v>444000</v>
      </c>
      <c r="X1467">
        <v>1261000</v>
      </c>
      <c r="Y1467">
        <v>532626041</v>
      </c>
      <c r="Z1467">
        <v>25664208</v>
      </c>
      <c r="AA1467">
        <v>171140100</v>
      </c>
      <c r="AB1467" s="3" t="str">
        <f t="shared" si="46"/>
        <v>5323</v>
      </c>
      <c r="AC1467" s="4" t="str">
        <f t="shared" si="47"/>
        <v>Non-TIF</v>
      </c>
    </row>
    <row r="1468" spans="1:29" x14ac:dyDescent="0.25">
      <c r="A1468">
        <v>2024</v>
      </c>
      <c r="B1468">
        <v>94</v>
      </c>
      <c r="C1468" t="s">
        <v>31</v>
      </c>
      <c r="D1468">
        <v>2024</v>
      </c>
      <c r="E1468">
        <v>94</v>
      </c>
      <c r="F1468">
        <v>6</v>
      </c>
      <c r="G1468" t="s">
        <v>1804</v>
      </c>
      <c r="H1468">
        <v>946096</v>
      </c>
      <c r="I1468" t="s">
        <v>26</v>
      </c>
      <c r="J1468" t="s">
        <v>26</v>
      </c>
      <c r="K1468" t="s">
        <v>1736</v>
      </c>
      <c r="L1468" t="s">
        <v>860</v>
      </c>
      <c r="M1468">
        <v>139311900</v>
      </c>
      <c r="N1468">
        <v>8119830</v>
      </c>
      <c r="O1468">
        <v>12164940</v>
      </c>
      <c r="P1468">
        <v>2017640</v>
      </c>
      <c r="Q1468">
        <v>0</v>
      </c>
      <c r="R1468">
        <v>0</v>
      </c>
      <c r="S1468">
        <v>0</v>
      </c>
      <c r="T1468">
        <v>43637515</v>
      </c>
      <c r="U1468">
        <v>29420</v>
      </c>
      <c r="V1468">
        <v>327834205</v>
      </c>
      <c r="W1468">
        <v>418761</v>
      </c>
      <c r="X1468">
        <v>1131000</v>
      </c>
      <c r="Y1468">
        <v>326284444</v>
      </c>
      <c r="Z1468">
        <v>26998433</v>
      </c>
      <c r="AA1468">
        <v>122552960</v>
      </c>
      <c r="AB1468" s="3" t="str">
        <f t="shared" si="46"/>
        <v>6096</v>
      </c>
      <c r="AC1468" s="4" t="str">
        <f t="shared" si="47"/>
        <v>Non-TIF</v>
      </c>
    </row>
    <row r="1469" spans="1:29" x14ac:dyDescent="0.25">
      <c r="A1469">
        <v>2024</v>
      </c>
      <c r="B1469">
        <v>94</v>
      </c>
      <c r="C1469" t="s">
        <v>31</v>
      </c>
      <c r="D1469">
        <v>2024</v>
      </c>
      <c r="E1469">
        <v>94</v>
      </c>
      <c r="F1469">
        <v>1</v>
      </c>
      <c r="G1469">
        <v>944</v>
      </c>
      <c r="H1469">
        <v>991944</v>
      </c>
      <c r="I1469" t="s">
        <v>26</v>
      </c>
      <c r="J1469" t="s">
        <v>26</v>
      </c>
      <c r="K1469" t="s">
        <v>495</v>
      </c>
      <c r="L1469" t="s">
        <v>860</v>
      </c>
      <c r="M1469">
        <v>42053050</v>
      </c>
      <c r="N1469">
        <v>757210</v>
      </c>
      <c r="O1469">
        <v>12022220</v>
      </c>
      <c r="P1469">
        <v>0</v>
      </c>
      <c r="Q1469">
        <v>0</v>
      </c>
      <c r="R1469">
        <v>0</v>
      </c>
      <c r="S1469">
        <v>6813110</v>
      </c>
      <c r="T1469">
        <v>634535</v>
      </c>
      <c r="U1469">
        <v>70400</v>
      </c>
      <c r="V1469">
        <v>76651935</v>
      </c>
      <c r="W1469">
        <v>60000</v>
      </c>
      <c r="X1469">
        <v>149500</v>
      </c>
      <c r="Y1469">
        <v>76442435</v>
      </c>
      <c r="Z1469">
        <v>2620336</v>
      </c>
      <c r="AA1469">
        <v>14301410</v>
      </c>
      <c r="AB1469" s="3" t="str">
        <f t="shared" si="46"/>
        <v>1944</v>
      </c>
      <c r="AC1469" s="4" t="str">
        <f t="shared" si="47"/>
        <v>Non-TIF</v>
      </c>
    </row>
    <row r="1470" spans="1:29" x14ac:dyDescent="0.25">
      <c r="A1470">
        <v>2024</v>
      </c>
      <c r="B1470">
        <v>95</v>
      </c>
      <c r="C1470" t="s">
        <v>44</v>
      </c>
      <c r="D1470">
        <v>2024</v>
      </c>
      <c r="E1470">
        <v>95</v>
      </c>
      <c r="F1470">
        <v>2</v>
      </c>
      <c r="G1470">
        <v>295</v>
      </c>
      <c r="H1470">
        <v>952295</v>
      </c>
      <c r="I1470" t="s">
        <v>26</v>
      </c>
      <c r="J1470" t="s">
        <v>26</v>
      </c>
      <c r="K1470" t="s">
        <v>314</v>
      </c>
      <c r="L1470" t="s">
        <v>863</v>
      </c>
      <c r="M1470">
        <v>196237</v>
      </c>
      <c r="N1470">
        <v>19944</v>
      </c>
      <c r="O1470">
        <v>19595118</v>
      </c>
      <c r="P1470">
        <v>812030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50076346</v>
      </c>
      <c r="W1470">
        <v>60000</v>
      </c>
      <c r="X1470">
        <v>279500</v>
      </c>
      <c r="Y1470">
        <v>49736846</v>
      </c>
      <c r="Z1470">
        <v>0</v>
      </c>
      <c r="AA1470">
        <v>29453017</v>
      </c>
      <c r="AB1470" s="3" t="str">
        <f t="shared" si="46"/>
        <v>2295</v>
      </c>
      <c r="AC1470" s="4" t="str">
        <f t="shared" si="47"/>
        <v>Non-TIF</v>
      </c>
    </row>
    <row r="1471" spans="1:29" x14ac:dyDescent="0.25">
      <c r="A1471">
        <v>2024</v>
      </c>
      <c r="B1471">
        <v>95</v>
      </c>
      <c r="C1471" t="s">
        <v>23</v>
      </c>
      <c r="D1471">
        <v>2024</v>
      </c>
      <c r="E1471">
        <v>95</v>
      </c>
      <c r="F1471">
        <v>0</v>
      </c>
      <c r="G1471">
        <v>873</v>
      </c>
      <c r="H1471" t="s">
        <v>994</v>
      </c>
      <c r="I1471" t="s">
        <v>25</v>
      </c>
      <c r="J1471" t="s">
        <v>26</v>
      </c>
      <c r="K1471" t="s">
        <v>995</v>
      </c>
      <c r="L1471" t="s">
        <v>863</v>
      </c>
      <c r="M1471">
        <v>0</v>
      </c>
      <c r="N1471">
        <v>0</v>
      </c>
      <c r="O1471">
        <v>2691305</v>
      </c>
      <c r="P1471">
        <v>94193915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96885220</v>
      </c>
      <c r="W1471">
        <v>0</v>
      </c>
      <c r="X1471">
        <v>0</v>
      </c>
      <c r="Y1471">
        <v>96885220</v>
      </c>
      <c r="Z1471">
        <v>0</v>
      </c>
      <c r="AA1471">
        <v>0</v>
      </c>
      <c r="AB1471" s="3" t="str">
        <f t="shared" si="46"/>
        <v>0873</v>
      </c>
      <c r="AC1471" s="4" t="str">
        <f t="shared" si="47"/>
        <v>TIF</v>
      </c>
    </row>
    <row r="1472" spans="1:29" x14ac:dyDescent="0.25">
      <c r="A1472">
        <v>2024</v>
      </c>
      <c r="B1472">
        <v>95</v>
      </c>
      <c r="C1472" t="s">
        <v>23</v>
      </c>
      <c r="D1472">
        <v>2024</v>
      </c>
      <c r="E1472">
        <v>95</v>
      </c>
      <c r="F1472">
        <v>2</v>
      </c>
      <c r="G1472">
        <v>295</v>
      </c>
      <c r="H1472" t="s">
        <v>409</v>
      </c>
      <c r="I1472" t="s">
        <v>25</v>
      </c>
      <c r="J1472" t="s">
        <v>26</v>
      </c>
      <c r="K1472" t="s">
        <v>410</v>
      </c>
      <c r="L1472" t="s">
        <v>863</v>
      </c>
      <c r="M1472">
        <v>6655</v>
      </c>
      <c r="N1472">
        <v>676</v>
      </c>
      <c r="O1472">
        <v>6104368</v>
      </c>
      <c r="P1472">
        <v>52153780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67027060</v>
      </c>
      <c r="W1472">
        <v>0</v>
      </c>
      <c r="X1472">
        <v>0</v>
      </c>
      <c r="Y1472">
        <v>67027060</v>
      </c>
      <c r="Z1472">
        <v>0</v>
      </c>
      <c r="AA1472">
        <v>8761581</v>
      </c>
      <c r="AB1472" s="3" t="str">
        <f t="shared" si="46"/>
        <v>2295</v>
      </c>
      <c r="AC1472" s="4" t="str">
        <f t="shared" si="47"/>
        <v>TIF</v>
      </c>
    </row>
    <row r="1473" spans="1:29" x14ac:dyDescent="0.25">
      <c r="A1473">
        <v>2024</v>
      </c>
      <c r="B1473">
        <v>95</v>
      </c>
      <c r="C1473" t="s">
        <v>31</v>
      </c>
      <c r="D1473">
        <v>2024</v>
      </c>
      <c r="E1473">
        <v>95</v>
      </c>
      <c r="F1473">
        <v>6</v>
      </c>
      <c r="G1473">
        <v>417</v>
      </c>
      <c r="H1473">
        <v>556417</v>
      </c>
      <c r="I1473" t="s">
        <v>26</v>
      </c>
      <c r="J1473" t="s">
        <v>26</v>
      </c>
      <c r="K1473" t="s">
        <v>604</v>
      </c>
      <c r="L1473" t="s">
        <v>863</v>
      </c>
      <c r="M1473">
        <v>1189970</v>
      </c>
      <c r="N1473">
        <v>58700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1669770</v>
      </c>
      <c r="W1473">
        <v>0</v>
      </c>
      <c r="X1473">
        <v>6500</v>
      </c>
      <c r="Y1473">
        <v>1663270</v>
      </c>
      <c r="Z1473">
        <v>22038</v>
      </c>
      <c r="AA1473">
        <v>421100</v>
      </c>
      <c r="AB1473" s="3" t="str">
        <f t="shared" si="46"/>
        <v>6417</v>
      </c>
      <c r="AC1473" s="4" t="str">
        <f t="shared" si="47"/>
        <v>Non-TIF</v>
      </c>
    </row>
    <row r="1474" spans="1:29" x14ac:dyDescent="0.25">
      <c r="A1474">
        <v>2024</v>
      </c>
      <c r="B1474">
        <v>95</v>
      </c>
      <c r="C1474" t="s">
        <v>31</v>
      </c>
      <c r="D1474">
        <v>2024</v>
      </c>
      <c r="E1474">
        <v>95</v>
      </c>
      <c r="F1474">
        <v>0</v>
      </c>
      <c r="G1474">
        <v>873</v>
      </c>
      <c r="H1474">
        <v>950873</v>
      </c>
      <c r="I1474" t="s">
        <v>26</v>
      </c>
      <c r="J1474" t="s">
        <v>26</v>
      </c>
      <c r="K1474" t="s">
        <v>597</v>
      </c>
      <c r="L1474" t="s">
        <v>863</v>
      </c>
      <c r="M1474">
        <v>220166325</v>
      </c>
      <c r="N1474">
        <v>22013310</v>
      </c>
      <c r="O1474">
        <v>34247220</v>
      </c>
      <c r="P1474">
        <v>16140810</v>
      </c>
      <c r="Q1474">
        <v>0</v>
      </c>
      <c r="R1474">
        <v>0</v>
      </c>
      <c r="S1474">
        <v>5014444</v>
      </c>
      <c r="T1474">
        <v>6200163</v>
      </c>
      <c r="U1474">
        <v>0</v>
      </c>
      <c r="V1474">
        <v>431258332</v>
      </c>
      <c r="W1474">
        <v>440000</v>
      </c>
      <c r="X1474">
        <v>1674214</v>
      </c>
      <c r="Y1474">
        <v>429144118</v>
      </c>
      <c r="Z1474">
        <v>47842634</v>
      </c>
      <c r="AA1474">
        <v>127476060</v>
      </c>
      <c r="AB1474" s="3" t="str">
        <f t="shared" si="46"/>
        <v>0873</v>
      </c>
      <c r="AC1474" s="4" t="str">
        <f t="shared" si="47"/>
        <v>Non-TIF</v>
      </c>
    </row>
    <row r="1475" spans="1:29" x14ac:dyDescent="0.25">
      <c r="A1475">
        <v>2024</v>
      </c>
      <c r="B1475">
        <v>95</v>
      </c>
      <c r="C1475" t="s">
        <v>31</v>
      </c>
      <c r="D1475">
        <v>2024</v>
      </c>
      <c r="E1475">
        <v>95</v>
      </c>
      <c r="F1475">
        <v>3</v>
      </c>
      <c r="G1475">
        <v>420</v>
      </c>
      <c r="H1475">
        <v>953420</v>
      </c>
      <c r="I1475" t="s">
        <v>26</v>
      </c>
      <c r="J1475" t="s">
        <v>26</v>
      </c>
      <c r="K1475" t="s">
        <v>866</v>
      </c>
      <c r="L1475" t="s">
        <v>863</v>
      </c>
      <c r="M1475">
        <v>89637554</v>
      </c>
      <c r="N1475">
        <v>5796340</v>
      </c>
      <c r="O1475">
        <v>15545103</v>
      </c>
      <c r="P1475">
        <v>648400</v>
      </c>
      <c r="Q1475">
        <v>0</v>
      </c>
      <c r="R1475">
        <v>0</v>
      </c>
      <c r="S1475">
        <v>15588381</v>
      </c>
      <c r="T1475">
        <v>2742105</v>
      </c>
      <c r="U1475">
        <v>0</v>
      </c>
      <c r="V1475">
        <v>306074847</v>
      </c>
      <c r="W1475">
        <v>468000</v>
      </c>
      <c r="X1475">
        <v>1690000</v>
      </c>
      <c r="Y1475">
        <v>303916847</v>
      </c>
      <c r="Z1475">
        <v>37111405</v>
      </c>
      <c r="AA1475">
        <v>176116964</v>
      </c>
      <c r="AB1475" s="3" t="str">
        <f t="shared" si="46"/>
        <v>3420</v>
      </c>
      <c r="AC1475" s="4" t="str">
        <f t="shared" si="47"/>
        <v>Non-TIF</v>
      </c>
    </row>
    <row r="1476" spans="1:29" x14ac:dyDescent="0.25">
      <c r="A1476">
        <v>2024</v>
      </c>
      <c r="B1476">
        <v>96</v>
      </c>
      <c r="C1476" t="s">
        <v>44</v>
      </c>
      <c r="D1476">
        <v>2024</v>
      </c>
      <c r="E1476">
        <v>96</v>
      </c>
      <c r="F1476">
        <v>1</v>
      </c>
      <c r="G1476">
        <v>638</v>
      </c>
      <c r="H1476">
        <v>961638</v>
      </c>
      <c r="I1476" t="s">
        <v>26</v>
      </c>
      <c r="J1476" t="s">
        <v>26</v>
      </c>
      <c r="K1476" t="s">
        <v>1706</v>
      </c>
      <c r="L1476" t="s">
        <v>867</v>
      </c>
      <c r="M1476">
        <v>0</v>
      </c>
      <c r="N1476">
        <v>0</v>
      </c>
      <c r="O1476">
        <v>4312144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4312144</v>
      </c>
      <c r="W1476">
        <v>0</v>
      </c>
      <c r="X1476">
        <v>0</v>
      </c>
      <c r="Y1476">
        <v>4312144</v>
      </c>
      <c r="Z1476">
        <v>0</v>
      </c>
      <c r="AA1476">
        <v>0</v>
      </c>
      <c r="AB1476" s="3" t="str">
        <f t="shared" si="46"/>
        <v>1638</v>
      </c>
      <c r="AC1476" s="4" t="str">
        <f t="shared" si="47"/>
        <v>Non-TIF</v>
      </c>
    </row>
    <row r="1477" spans="1:29" x14ac:dyDescent="0.25">
      <c r="A1477">
        <v>2024</v>
      </c>
      <c r="B1477">
        <v>96</v>
      </c>
      <c r="C1477" t="s">
        <v>23</v>
      </c>
      <c r="D1477">
        <v>2024</v>
      </c>
      <c r="E1477">
        <v>96</v>
      </c>
      <c r="F1477">
        <v>1</v>
      </c>
      <c r="G1477">
        <v>638</v>
      </c>
      <c r="H1477" t="s">
        <v>971</v>
      </c>
      <c r="I1477" t="s">
        <v>25</v>
      </c>
      <c r="J1477" t="s">
        <v>26</v>
      </c>
      <c r="K1477" t="s">
        <v>1726</v>
      </c>
      <c r="L1477" t="s">
        <v>867</v>
      </c>
      <c r="M1477">
        <v>0</v>
      </c>
      <c r="N1477">
        <v>0</v>
      </c>
      <c r="O1477">
        <v>7615406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7615406</v>
      </c>
      <c r="W1477">
        <v>0</v>
      </c>
      <c r="X1477">
        <v>0</v>
      </c>
      <c r="Y1477">
        <v>7615406</v>
      </c>
      <c r="Z1477">
        <v>0</v>
      </c>
      <c r="AA1477">
        <v>0</v>
      </c>
      <c r="AB1477" s="3" t="str">
        <f t="shared" si="46"/>
        <v>1638</v>
      </c>
      <c r="AC1477" s="4" t="str">
        <f t="shared" si="47"/>
        <v>TIF</v>
      </c>
    </row>
    <row r="1478" spans="1:29" x14ac:dyDescent="0.25">
      <c r="A1478">
        <v>2024</v>
      </c>
      <c r="B1478">
        <v>96</v>
      </c>
      <c r="C1478" t="s">
        <v>23</v>
      </c>
      <c r="D1478">
        <v>2024</v>
      </c>
      <c r="E1478">
        <v>96</v>
      </c>
      <c r="F1478">
        <v>6</v>
      </c>
      <c r="G1478">
        <v>100</v>
      </c>
      <c r="H1478" t="s">
        <v>899</v>
      </c>
      <c r="I1478" t="s">
        <v>25</v>
      </c>
      <c r="J1478" t="s">
        <v>26</v>
      </c>
      <c r="K1478" t="s">
        <v>900</v>
      </c>
      <c r="L1478" t="s">
        <v>867</v>
      </c>
      <c r="M1478">
        <v>0</v>
      </c>
      <c r="N1478">
        <v>0</v>
      </c>
      <c r="O1478">
        <v>2350730</v>
      </c>
      <c r="P1478">
        <v>443340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2794070</v>
      </c>
      <c r="W1478">
        <v>0</v>
      </c>
      <c r="X1478">
        <v>0</v>
      </c>
      <c r="Y1478">
        <v>2794070</v>
      </c>
      <c r="Z1478">
        <v>0</v>
      </c>
      <c r="AA1478">
        <v>0</v>
      </c>
      <c r="AB1478" s="3" t="str">
        <f t="shared" si="46"/>
        <v>6100</v>
      </c>
      <c r="AC1478" s="4" t="str">
        <f t="shared" si="47"/>
        <v>TIF</v>
      </c>
    </row>
    <row r="1479" spans="1:29" x14ac:dyDescent="0.25">
      <c r="A1479">
        <v>2024</v>
      </c>
      <c r="B1479">
        <v>97</v>
      </c>
      <c r="C1479" t="s">
        <v>23</v>
      </c>
      <c r="D1479">
        <v>2024</v>
      </c>
      <c r="E1479">
        <v>97</v>
      </c>
      <c r="F1479">
        <v>7</v>
      </c>
      <c r="G1479" t="s">
        <v>1838</v>
      </c>
      <c r="H1479" t="s">
        <v>974</v>
      </c>
      <c r="I1479" t="s">
        <v>25</v>
      </c>
      <c r="J1479" t="s">
        <v>26</v>
      </c>
      <c r="K1479" t="s">
        <v>975</v>
      </c>
      <c r="L1479" t="s">
        <v>902</v>
      </c>
      <c r="M1479">
        <v>0</v>
      </c>
      <c r="N1479">
        <v>0</v>
      </c>
      <c r="O1479">
        <v>3290510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19656050</v>
      </c>
      <c r="W1479">
        <v>20000</v>
      </c>
      <c r="X1479">
        <v>32500</v>
      </c>
      <c r="Y1479">
        <v>19603550</v>
      </c>
      <c r="Z1479">
        <v>0</v>
      </c>
      <c r="AA1479">
        <v>16365540</v>
      </c>
      <c r="AB1479" s="3" t="str">
        <f t="shared" si="46"/>
        <v>7098</v>
      </c>
      <c r="AC1479" s="4" t="str">
        <f t="shared" si="47"/>
        <v>TIF</v>
      </c>
    </row>
    <row r="1480" spans="1:29" x14ac:dyDescent="0.25">
      <c r="A1480">
        <v>2024</v>
      </c>
      <c r="B1480">
        <v>97</v>
      </c>
      <c r="C1480" t="s">
        <v>31</v>
      </c>
      <c r="D1480">
        <v>2024</v>
      </c>
      <c r="E1480">
        <v>97</v>
      </c>
      <c r="F1480">
        <v>4</v>
      </c>
      <c r="G1480" t="s">
        <v>1811</v>
      </c>
      <c r="H1480">
        <v>674033</v>
      </c>
      <c r="I1480" t="s">
        <v>26</v>
      </c>
      <c r="J1480" t="s">
        <v>26</v>
      </c>
      <c r="K1480" t="s">
        <v>1719</v>
      </c>
      <c r="L1480" t="s">
        <v>902</v>
      </c>
      <c r="M1480">
        <v>217850840</v>
      </c>
      <c r="N1480">
        <v>10593040</v>
      </c>
      <c r="O1480">
        <v>21823099</v>
      </c>
      <c r="P1480">
        <v>52940</v>
      </c>
      <c r="Q1480">
        <v>0</v>
      </c>
      <c r="R1480">
        <v>0</v>
      </c>
      <c r="S1480">
        <v>0</v>
      </c>
      <c r="T1480">
        <v>606480</v>
      </c>
      <c r="U1480">
        <v>0</v>
      </c>
      <c r="V1480">
        <v>358863110</v>
      </c>
      <c r="W1480">
        <v>353852</v>
      </c>
      <c r="X1480">
        <v>741000</v>
      </c>
      <c r="Y1480">
        <v>357768258</v>
      </c>
      <c r="Z1480">
        <v>17724365</v>
      </c>
      <c r="AA1480">
        <v>107936711</v>
      </c>
      <c r="AB1480" s="3" t="str">
        <f t="shared" ref="AB1480:AB1483" si="48">CONCATENATE(F1480,TEXT(G1480,"000"))</f>
        <v>4033</v>
      </c>
      <c r="AC1480" s="4" t="str">
        <f t="shared" ref="AC1480:AC1483" si="49">IF(C1480="I","TIF","Non-TIF")</f>
        <v>Non-TIF</v>
      </c>
    </row>
    <row r="1481" spans="1:29" x14ac:dyDescent="0.25">
      <c r="A1481">
        <v>2024</v>
      </c>
      <c r="B1481">
        <v>97</v>
      </c>
      <c r="C1481" t="s">
        <v>31</v>
      </c>
      <c r="D1481">
        <v>2024</v>
      </c>
      <c r="E1481">
        <v>97</v>
      </c>
      <c r="F1481">
        <v>3</v>
      </c>
      <c r="G1481">
        <v>555</v>
      </c>
      <c r="H1481">
        <v>973555</v>
      </c>
      <c r="I1481" t="s">
        <v>26</v>
      </c>
      <c r="J1481" t="s">
        <v>26</v>
      </c>
      <c r="K1481" t="s">
        <v>904</v>
      </c>
      <c r="L1481" t="s">
        <v>902</v>
      </c>
      <c r="M1481">
        <v>126554030</v>
      </c>
      <c r="N1481">
        <v>7563410</v>
      </c>
      <c r="O1481">
        <v>30751333</v>
      </c>
      <c r="P1481">
        <v>1546270</v>
      </c>
      <c r="Q1481">
        <v>0</v>
      </c>
      <c r="R1481">
        <v>0</v>
      </c>
      <c r="S1481">
        <v>0</v>
      </c>
      <c r="T1481">
        <v>2344920</v>
      </c>
      <c r="U1481">
        <v>0</v>
      </c>
      <c r="V1481">
        <v>525286230</v>
      </c>
      <c r="W1481">
        <v>717852</v>
      </c>
      <c r="X1481">
        <v>1592500</v>
      </c>
      <c r="Y1481">
        <v>522975878</v>
      </c>
      <c r="Z1481">
        <v>25784529</v>
      </c>
      <c r="AA1481">
        <v>356526267</v>
      </c>
      <c r="AB1481" s="3" t="str">
        <f t="shared" si="48"/>
        <v>3555</v>
      </c>
      <c r="AC1481" s="4" t="str">
        <f t="shared" si="49"/>
        <v>Non-TIF</v>
      </c>
    </row>
    <row r="1482" spans="1:29" x14ac:dyDescent="0.25">
      <c r="A1482">
        <v>2024</v>
      </c>
      <c r="B1482">
        <v>97</v>
      </c>
      <c r="C1482" t="s">
        <v>31</v>
      </c>
      <c r="D1482">
        <v>2024</v>
      </c>
      <c r="E1482">
        <v>97</v>
      </c>
      <c r="F1482">
        <v>7</v>
      </c>
      <c r="G1482" t="s">
        <v>1838</v>
      </c>
      <c r="H1482">
        <v>977098</v>
      </c>
      <c r="I1482" t="s">
        <v>26</v>
      </c>
      <c r="J1482" t="s">
        <v>26</v>
      </c>
      <c r="K1482" t="s">
        <v>976</v>
      </c>
      <c r="L1482" t="s">
        <v>902</v>
      </c>
      <c r="M1482">
        <v>160516280</v>
      </c>
      <c r="N1482">
        <v>8334230</v>
      </c>
      <c r="O1482">
        <v>16336698</v>
      </c>
      <c r="P1482">
        <v>35950</v>
      </c>
      <c r="Q1482">
        <v>0</v>
      </c>
      <c r="R1482">
        <v>0</v>
      </c>
      <c r="S1482">
        <v>0</v>
      </c>
      <c r="T1482">
        <v>2553623</v>
      </c>
      <c r="U1482">
        <v>0</v>
      </c>
      <c r="V1482">
        <v>427420383</v>
      </c>
      <c r="W1482">
        <v>552000</v>
      </c>
      <c r="X1482">
        <v>1215500</v>
      </c>
      <c r="Y1482">
        <v>425652883</v>
      </c>
      <c r="Z1482">
        <v>13464677</v>
      </c>
      <c r="AA1482">
        <v>239643602</v>
      </c>
      <c r="AB1482" s="3" t="str">
        <f t="shared" si="48"/>
        <v>7098</v>
      </c>
      <c r="AC1482" s="4" t="str">
        <f t="shared" si="49"/>
        <v>Non-TIF</v>
      </c>
    </row>
    <row r="1483" spans="1:29" x14ac:dyDescent="0.25">
      <c r="A1483">
        <v>2024</v>
      </c>
      <c r="B1483">
        <v>98</v>
      </c>
      <c r="C1483" t="s">
        <v>44</v>
      </c>
      <c r="D1483">
        <v>2024</v>
      </c>
      <c r="E1483">
        <v>98</v>
      </c>
      <c r="F1483">
        <v>4</v>
      </c>
      <c r="G1483">
        <v>788</v>
      </c>
      <c r="H1483">
        <v>984788</v>
      </c>
      <c r="I1483" t="s">
        <v>26</v>
      </c>
      <c r="J1483" t="s">
        <v>26</v>
      </c>
      <c r="K1483" t="s">
        <v>906</v>
      </c>
      <c r="L1483" t="s">
        <v>905</v>
      </c>
      <c r="M1483">
        <v>323294</v>
      </c>
      <c r="N1483">
        <v>23169</v>
      </c>
      <c r="O1483">
        <v>18933134</v>
      </c>
      <c r="P1483">
        <v>833258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125791745</v>
      </c>
      <c r="W1483">
        <v>427704</v>
      </c>
      <c r="X1483">
        <v>1095250</v>
      </c>
      <c r="Y1483">
        <v>124268791</v>
      </c>
      <c r="Z1483">
        <v>0</v>
      </c>
      <c r="AA1483">
        <v>105678890</v>
      </c>
      <c r="AB1483" s="3" t="str">
        <f t="shared" si="48"/>
        <v>4788</v>
      </c>
      <c r="AC1483" s="4" t="str">
        <f t="shared" si="49"/>
        <v>Non-TIF</v>
      </c>
    </row>
    <row r="1484" spans="1:29" x14ac:dyDescent="0.25">
      <c r="A1484">
        <v>2024</v>
      </c>
      <c r="B1484">
        <v>98</v>
      </c>
      <c r="C1484" t="s">
        <v>23</v>
      </c>
      <c r="D1484">
        <v>2024</v>
      </c>
      <c r="E1484">
        <v>98</v>
      </c>
      <c r="F1484">
        <v>4</v>
      </c>
      <c r="G1484">
        <v>772</v>
      </c>
      <c r="H1484" t="s">
        <v>310</v>
      </c>
      <c r="I1484" t="s">
        <v>25</v>
      </c>
      <c r="J1484" t="s">
        <v>26</v>
      </c>
      <c r="K1484" t="s">
        <v>311</v>
      </c>
      <c r="L1484" t="s">
        <v>905</v>
      </c>
      <c r="M1484">
        <v>0</v>
      </c>
      <c r="N1484">
        <v>0</v>
      </c>
      <c r="O1484">
        <v>0</v>
      </c>
      <c r="P1484">
        <v>6889819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6889819</v>
      </c>
      <c r="W1484">
        <v>0</v>
      </c>
      <c r="X1484">
        <v>0</v>
      </c>
      <c r="Y1484">
        <v>6889819</v>
      </c>
      <c r="Z1484">
        <v>0</v>
      </c>
      <c r="AA1484">
        <v>0</v>
      </c>
      <c r="AB1484" s="3" t="str">
        <f t="shared" ref="AB1484:AB1492" si="50">CONCATENATE(F1484,TEXT(G1484,"000"))</f>
        <v>4772</v>
      </c>
      <c r="AC1484" s="4" t="str">
        <f t="shared" ref="AC1484:AC1492" si="51">IF(C1484="I","TIF","Non-TIF")</f>
        <v>TIF</v>
      </c>
    </row>
    <row r="1485" spans="1:29" x14ac:dyDescent="0.25">
      <c r="A1485">
        <v>2024</v>
      </c>
      <c r="B1485">
        <v>98</v>
      </c>
      <c r="C1485" t="s">
        <v>23</v>
      </c>
      <c r="D1485">
        <v>2024</v>
      </c>
      <c r="E1485">
        <v>98</v>
      </c>
      <c r="F1485">
        <v>4</v>
      </c>
      <c r="G1485">
        <v>788</v>
      </c>
      <c r="H1485" t="s">
        <v>1002</v>
      </c>
      <c r="I1485" t="s">
        <v>25</v>
      </c>
      <c r="J1485" t="s">
        <v>26</v>
      </c>
      <c r="K1485" t="s">
        <v>1003</v>
      </c>
      <c r="L1485" t="s">
        <v>905</v>
      </c>
      <c r="M1485">
        <v>11</v>
      </c>
      <c r="N1485">
        <v>1</v>
      </c>
      <c r="O1485">
        <v>1087896</v>
      </c>
      <c r="P1485">
        <v>97934590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105464247</v>
      </c>
      <c r="W1485">
        <v>0</v>
      </c>
      <c r="X1485">
        <v>0</v>
      </c>
      <c r="Y1485">
        <v>105464247</v>
      </c>
      <c r="Z1485">
        <v>0</v>
      </c>
      <c r="AA1485">
        <v>6441749</v>
      </c>
      <c r="AB1485" s="3" t="str">
        <f t="shared" si="50"/>
        <v>4788</v>
      </c>
      <c r="AC1485" s="4" t="str">
        <f t="shared" si="51"/>
        <v>TIF</v>
      </c>
    </row>
    <row r="1486" spans="1:29" x14ac:dyDescent="0.25">
      <c r="A1486">
        <v>2024</v>
      </c>
      <c r="B1486">
        <v>99</v>
      </c>
      <c r="C1486" t="s">
        <v>44</v>
      </c>
      <c r="D1486">
        <v>2024</v>
      </c>
      <c r="E1486">
        <v>99</v>
      </c>
      <c r="F1486">
        <v>0</v>
      </c>
      <c r="G1486">
        <v>594</v>
      </c>
      <c r="H1486">
        <v>990594</v>
      </c>
      <c r="I1486" t="s">
        <v>26</v>
      </c>
      <c r="J1486" t="s">
        <v>26</v>
      </c>
      <c r="K1486" t="s">
        <v>411</v>
      </c>
      <c r="L1486" t="s">
        <v>907</v>
      </c>
      <c r="M1486">
        <v>0</v>
      </c>
      <c r="N1486">
        <v>0</v>
      </c>
      <c r="O1486">
        <v>13400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13400</v>
      </c>
      <c r="W1486">
        <v>0</v>
      </c>
      <c r="X1486">
        <v>0</v>
      </c>
      <c r="Y1486">
        <v>13400</v>
      </c>
      <c r="Z1486">
        <v>0</v>
      </c>
      <c r="AA1486">
        <v>0</v>
      </c>
      <c r="AB1486" s="3" t="str">
        <f t="shared" si="50"/>
        <v>0594</v>
      </c>
      <c r="AC1486" s="4" t="str">
        <f t="shared" si="51"/>
        <v>Non-TIF</v>
      </c>
    </row>
    <row r="1487" spans="1:29" x14ac:dyDescent="0.25">
      <c r="A1487">
        <v>2024</v>
      </c>
      <c r="B1487">
        <v>99</v>
      </c>
      <c r="C1487" t="s">
        <v>44</v>
      </c>
      <c r="D1487">
        <v>2024</v>
      </c>
      <c r="E1487">
        <v>99</v>
      </c>
      <c r="F1487">
        <v>1</v>
      </c>
      <c r="G1487">
        <v>206</v>
      </c>
      <c r="H1487">
        <v>991206</v>
      </c>
      <c r="I1487" t="s">
        <v>26</v>
      </c>
      <c r="J1487" t="s">
        <v>26</v>
      </c>
      <c r="K1487" t="s">
        <v>412</v>
      </c>
      <c r="L1487" t="s">
        <v>907</v>
      </c>
      <c r="M1487">
        <v>381900</v>
      </c>
      <c r="N1487">
        <v>0</v>
      </c>
      <c r="O1487">
        <v>24318928</v>
      </c>
      <c r="P1487">
        <v>18938380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69093595</v>
      </c>
      <c r="W1487">
        <v>88000</v>
      </c>
      <c r="X1487">
        <v>292500</v>
      </c>
      <c r="Y1487">
        <v>68713095</v>
      </c>
      <c r="Z1487">
        <v>0</v>
      </c>
      <c r="AA1487">
        <v>25454387</v>
      </c>
      <c r="AB1487" s="3" t="str">
        <f t="shared" si="50"/>
        <v>1206</v>
      </c>
      <c r="AC1487" s="4" t="str">
        <f t="shared" si="51"/>
        <v>Non-TIF</v>
      </c>
    </row>
    <row r="1488" spans="1:29" x14ac:dyDescent="0.25">
      <c r="A1488">
        <v>2024</v>
      </c>
      <c r="B1488">
        <v>99</v>
      </c>
      <c r="C1488" t="s">
        <v>23</v>
      </c>
      <c r="D1488">
        <v>2024</v>
      </c>
      <c r="E1488">
        <v>99</v>
      </c>
      <c r="F1488">
        <v>4</v>
      </c>
      <c r="G1488">
        <v>775</v>
      </c>
      <c r="H1488" t="s">
        <v>641</v>
      </c>
      <c r="I1488" t="s">
        <v>25</v>
      </c>
      <c r="J1488" t="s">
        <v>26</v>
      </c>
      <c r="K1488" t="s">
        <v>642</v>
      </c>
      <c r="L1488" t="s">
        <v>907</v>
      </c>
      <c r="M1488">
        <v>0</v>
      </c>
      <c r="N1488">
        <v>0</v>
      </c>
      <c r="O1488">
        <v>0</v>
      </c>
      <c r="P1488">
        <v>5758005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5758005</v>
      </c>
      <c r="W1488">
        <v>0</v>
      </c>
      <c r="X1488">
        <v>0</v>
      </c>
      <c r="Y1488">
        <v>5758005</v>
      </c>
      <c r="Z1488">
        <v>0</v>
      </c>
      <c r="AA1488">
        <v>0</v>
      </c>
      <c r="AB1488" s="3" t="str">
        <f t="shared" si="50"/>
        <v>4775</v>
      </c>
      <c r="AC1488" s="4" t="str">
        <f t="shared" si="51"/>
        <v>TIF</v>
      </c>
    </row>
    <row r="1489" spans="1:29" x14ac:dyDescent="0.25">
      <c r="A1489">
        <v>2024</v>
      </c>
      <c r="B1489">
        <v>99</v>
      </c>
      <c r="C1489" t="s">
        <v>31</v>
      </c>
      <c r="D1489">
        <v>2024</v>
      </c>
      <c r="E1489">
        <v>99</v>
      </c>
      <c r="F1489">
        <v>4</v>
      </c>
      <c r="G1489">
        <v>775</v>
      </c>
      <c r="H1489">
        <v>404775</v>
      </c>
      <c r="I1489" t="s">
        <v>26</v>
      </c>
      <c r="J1489" t="s">
        <v>26</v>
      </c>
      <c r="K1489" t="s">
        <v>449</v>
      </c>
      <c r="L1489" t="s">
        <v>907</v>
      </c>
      <c r="M1489">
        <v>9388100</v>
      </c>
      <c r="N1489">
        <v>394300</v>
      </c>
      <c r="O1489">
        <v>1800</v>
      </c>
      <c r="P1489">
        <v>916545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13420345</v>
      </c>
      <c r="W1489">
        <v>0</v>
      </c>
      <c r="X1489">
        <v>19500</v>
      </c>
      <c r="Y1489">
        <v>13400845</v>
      </c>
      <c r="Z1489">
        <v>3199952</v>
      </c>
      <c r="AA1489">
        <v>2719600</v>
      </c>
      <c r="AB1489" s="3" t="str">
        <f t="shared" si="50"/>
        <v>4775</v>
      </c>
      <c r="AC1489" s="4" t="str">
        <f t="shared" si="51"/>
        <v>Non-TIF</v>
      </c>
    </row>
    <row r="1490" spans="1:29" x14ac:dyDescent="0.25">
      <c r="A1490">
        <v>2024</v>
      </c>
      <c r="B1490">
        <v>99</v>
      </c>
      <c r="C1490" t="s">
        <v>31</v>
      </c>
      <c r="D1490">
        <v>2024</v>
      </c>
      <c r="E1490">
        <v>99</v>
      </c>
      <c r="F1490">
        <v>6</v>
      </c>
      <c r="G1490">
        <v>867</v>
      </c>
      <c r="H1490">
        <v>406867</v>
      </c>
      <c r="I1490" t="s">
        <v>26</v>
      </c>
      <c r="J1490" t="s">
        <v>26</v>
      </c>
      <c r="K1490" t="s">
        <v>478</v>
      </c>
      <c r="L1490" t="s">
        <v>907</v>
      </c>
      <c r="M1490">
        <v>9725600</v>
      </c>
      <c r="N1490">
        <v>285000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12735300</v>
      </c>
      <c r="W1490">
        <v>4000</v>
      </c>
      <c r="X1490">
        <v>13000</v>
      </c>
      <c r="Y1490">
        <v>12718300</v>
      </c>
      <c r="Z1490">
        <v>735998</v>
      </c>
      <c r="AA1490">
        <v>2724700</v>
      </c>
      <c r="AB1490" s="3" t="str">
        <f t="shared" si="50"/>
        <v>6867</v>
      </c>
      <c r="AC1490" s="4" t="str">
        <f t="shared" si="51"/>
        <v>Non-TIF</v>
      </c>
    </row>
    <row r="1491" spans="1:29" x14ac:dyDescent="0.25">
      <c r="A1491">
        <v>2024</v>
      </c>
      <c r="B1491">
        <v>99</v>
      </c>
      <c r="C1491" t="s">
        <v>31</v>
      </c>
      <c r="D1491">
        <v>2024</v>
      </c>
      <c r="E1491">
        <v>99</v>
      </c>
      <c r="F1491">
        <v>1</v>
      </c>
      <c r="G1491">
        <v>854</v>
      </c>
      <c r="H1491">
        <v>991854</v>
      </c>
      <c r="I1491" t="s">
        <v>26</v>
      </c>
      <c r="J1491" t="s">
        <v>26</v>
      </c>
      <c r="K1491" t="s">
        <v>426</v>
      </c>
      <c r="L1491" t="s">
        <v>907</v>
      </c>
      <c r="M1491">
        <v>56453800</v>
      </c>
      <c r="N1491">
        <v>7757000</v>
      </c>
      <c r="O1491">
        <v>3269460</v>
      </c>
      <c r="P1491">
        <v>0</v>
      </c>
      <c r="Q1491">
        <v>0</v>
      </c>
      <c r="R1491">
        <v>0</v>
      </c>
      <c r="S1491">
        <v>3583692</v>
      </c>
      <c r="T1491">
        <v>0</v>
      </c>
      <c r="U1491">
        <v>0</v>
      </c>
      <c r="V1491">
        <v>101801792</v>
      </c>
      <c r="W1491">
        <v>128000</v>
      </c>
      <c r="X1491">
        <v>325000</v>
      </c>
      <c r="Y1491">
        <v>101348792</v>
      </c>
      <c r="Z1491">
        <v>4654373</v>
      </c>
      <c r="AA1491">
        <v>30737840</v>
      </c>
      <c r="AB1491" s="3" t="str">
        <f t="shared" si="50"/>
        <v>1854</v>
      </c>
      <c r="AC1491" s="4" t="str">
        <f t="shared" si="51"/>
        <v>Non-TIF</v>
      </c>
    </row>
    <row r="1492" spans="1:29" x14ac:dyDescent="0.25">
      <c r="A1492">
        <v>2024</v>
      </c>
      <c r="B1492">
        <v>99</v>
      </c>
      <c r="C1492" t="s">
        <v>31</v>
      </c>
      <c r="D1492">
        <v>2024</v>
      </c>
      <c r="E1492">
        <v>99</v>
      </c>
      <c r="F1492">
        <v>1</v>
      </c>
      <c r="G1492">
        <v>944</v>
      </c>
      <c r="H1492">
        <v>991944</v>
      </c>
      <c r="I1492" t="s">
        <v>26</v>
      </c>
      <c r="J1492" t="s">
        <v>26</v>
      </c>
      <c r="K1492" t="s">
        <v>495</v>
      </c>
      <c r="L1492" t="s">
        <v>907</v>
      </c>
      <c r="M1492">
        <v>99966400</v>
      </c>
      <c r="N1492">
        <v>2789200</v>
      </c>
      <c r="O1492">
        <v>21480118</v>
      </c>
      <c r="P1492">
        <v>20282500</v>
      </c>
      <c r="Q1492">
        <v>0</v>
      </c>
      <c r="R1492">
        <v>0</v>
      </c>
      <c r="S1492">
        <v>27906472</v>
      </c>
      <c r="T1492">
        <v>14664994</v>
      </c>
      <c r="U1492">
        <v>0</v>
      </c>
      <c r="V1492">
        <v>358271241</v>
      </c>
      <c r="W1492">
        <v>503400</v>
      </c>
      <c r="X1492">
        <v>1651000</v>
      </c>
      <c r="Y1492">
        <v>356116841</v>
      </c>
      <c r="Z1492">
        <v>20904978</v>
      </c>
      <c r="AA1492">
        <v>171181557</v>
      </c>
      <c r="AB1492" s="3" t="str">
        <f t="shared" si="50"/>
        <v>1944</v>
      </c>
      <c r="AC1492" s="4" t="str">
        <f t="shared" si="51"/>
        <v>Non-TIF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C1492"/>
  <sheetViews>
    <sheetView topLeftCell="M1458" workbookViewId="0">
      <selection sqref="A1:AA1492"/>
    </sheetView>
  </sheetViews>
  <sheetFormatPr defaultRowHeight="15" x14ac:dyDescent="0.25"/>
  <cols>
    <col min="2" max="2" width="17.140625" customWidth="1"/>
    <col min="3" max="3" width="10.42578125" customWidth="1"/>
    <col min="4" max="4" width="20.42578125" customWidth="1"/>
    <col min="5" max="5" width="17.28515625" customWidth="1"/>
    <col min="6" max="6" width="20.42578125" customWidth="1"/>
    <col min="7" max="7" width="21" customWidth="1"/>
    <col min="8" max="8" width="18.85546875" customWidth="1"/>
    <col min="9" max="9" width="24.85546875" customWidth="1"/>
    <col min="10" max="10" width="18.7109375" customWidth="1"/>
    <col min="11" max="11" width="15.5703125" customWidth="1"/>
    <col min="12" max="12" width="17.5703125" customWidth="1"/>
    <col min="13" max="13" width="18.5703125" customWidth="1"/>
    <col min="14" max="14" width="15.42578125" customWidth="1"/>
    <col min="15" max="16" width="24.5703125" customWidth="1"/>
    <col min="17" max="17" width="13.7109375" customWidth="1"/>
    <col min="18" max="18" width="27.28515625" customWidth="1"/>
    <col min="20" max="20" width="18.140625" customWidth="1"/>
    <col min="21" max="21" width="10" customWidth="1"/>
    <col min="23" max="23" width="20" customWidth="1"/>
    <col min="24" max="24" width="11.28515625" customWidth="1"/>
    <col min="25" max="25" width="12" customWidth="1"/>
    <col min="26" max="26" width="11" customWidth="1"/>
    <col min="27" max="27" width="15.140625" customWidth="1"/>
    <col min="29" max="29" width="13.140625" customWidth="1"/>
  </cols>
  <sheetData>
    <row r="1" spans="1:2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1744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1759</v>
      </c>
      <c r="Q1" t="s">
        <v>14</v>
      </c>
      <c r="R1" t="s">
        <v>15</v>
      </c>
      <c r="S1" t="s">
        <v>1843</v>
      </c>
      <c r="T1" t="s">
        <v>1844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s="1" t="s">
        <v>1019</v>
      </c>
      <c r="AC1" s="2" t="s">
        <v>1020</v>
      </c>
    </row>
    <row r="2" spans="1:29" ht="15.75" thickTop="1" x14ac:dyDescent="0.25">
      <c r="A2">
        <v>2024</v>
      </c>
      <c r="B2" t="s">
        <v>1052</v>
      </c>
      <c r="C2" t="s">
        <v>44</v>
      </c>
      <c r="D2">
        <v>0</v>
      </c>
      <c r="E2">
        <v>0</v>
      </c>
      <c r="F2">
        <v>0</v>
      </c>
      <c r="G2">
        <v>0</v>
      </c>
      <c r="H2">
        <v>22872813</v>
      </c>
      <c r="I2">
        <v>0</v>
      </c>
      <c r="J2">
        <v>0</v>
      </c>
      <c r="K2">
        <v>0</v>
      </c>
      <c r="L2">
        <v>0</v>
      </c>
      <c r="M2">
        <v>0</v>
      </c>
      <c r="N2">
        <v>22872813</v>
      </c>
      <c r="O2">
        <v>0</v>
      </c>
      <c r="P2">
        <v>0</v>
      </c>
      <c r="Q2">
        <v>22872813</v>
      </c>
      <c r="R2">
        <v>0</v>
      </c>
      <c r="S2">
        <v>2024</v>
      </c>
      <c r="T2" t="s">
        <v>1052</v>
      </c>
      <c r="U2">
        <v>4</v>
      </c>
      <c r="V2">
        <v>978</v>
      </c>
      <c r="W2" t="s">
        <v>1761</v>
      </c>
      <c r="X2" t="s">
        <v>26</v>
      </c>
      <c r="Y2" t="s">
        <v>26</v>
      </c>
      <c r="Z2" t="s">
        <v>79</v>
      </c>
      <c r="AA2" t="s">
        <v>28</v>
      </c>
      <c r="AB2" s="3" t="str">
        <f>CONCATENATE(U2,TEXT(V2,"000"))</f>
        <v>4978</v>
      </c>
      <c r="AC2" s="4" t="str">
        <f>IF(C2="I","TIF","Non-TIF")</f>
        <v>Non-TIF</v>
      </c>
    </row>
    <row r="3" spans="1:29" x14ac:dyDescent="0.25">
      <c r="A3">
        <v>2024</v>
      </c>
      <c r="B3" t="s">
        <v>1052</v>
      </c>
      <c r="C3" t="s">
        <v>23</v>
      </c>
      <c r="D3">
        <v>14706909</v>
      </c>
      <c r="E3">
        <v>40648</v>
      </c>
      <c r="F3">
        <v>0</v>
      </c>
      <c r="G3">
        <v>8379724</v>
      </c>
      <c r="H3">
        <v>76383771</v>
      </c>
      <c r="I3">
        <v>0</v>
      </c>
      <c r="J3">
        <v>0</v>
      </c>
      <c r="K3">
        <v>0</v>
      </c>
      <c r="L3">
        <v>0</v>
      </c>
      <c r="M3">
        <v>0</v>
      </c>
      <c r="N3">
        <v>99511052</v>
      </c>
      <c r="O3">
        <v>8000</v>
      </c>
      <c r="P3">
        <v>19500</v>
      </c>
      <c r="Q3">
        <v>99483552</v>
      </c>
      <c r="R3">
        <v>0</v>
      </c>
      <c r="S3">
        <v>2024</v>
      </c>
      <c r="T3" t="s">
        <v>1052</v>
      </c>
      <c r="U3">
        <v>0</v>
      </c>
      <c r="V3" t="s">
        <v>1762</v>
      </c>
      <c r="W3" t="s">
        <v>29</v>
      </c>
      <c r="X3" t="s">
        <v>25</v>
      </c>
      <c r="Y3" t="s">
        <v>26</v>
      </c>
      <c r="Z3" t="s">
        <v>30</v>
      </c>
      <c r="AA3" t="s">
        <v>28</v>
      </c>
      <c r="AB3" s="3" t="str">
        <f t="shared" ref="AB3:AB66" si="0">CONCATENATE(U3,TEXT(V3,"000"))</f>
        <v>0018</v>
      </c>
      <c r="AC3" s="4" t="str">
        <f t="shared" ref="AC3:AC66" si="1">IF(C3="I","TIF","Non-TIF")</f>
        <v>TIF</v>
      </c>
    </row>
    <row r="4" spans="1:29" x14ac:dyDescent="0.25">
      <c r="A4">
        <v>2024</v>
      </c>
      <c r="B4" t="s">
        <v>1052</v>
      </c>
      <c r="C4" t="s">
        <v>31</v>
      </c>
      <c r="D4">
        <v>16930362</v>
      </c>
      <c r="E4">
        <v>42085370</v>
      </c>
      <c r="F4">
        <v>1804753</v>
      </c>
      <c r="G4">
        <v>4734262</v>
      </c>
      <c r="H4">
        <v>0</v>
      </c>
      <c r="I4">
        <v>0</v>
      </c>
      <c r="J4">
        <v>0</v>
      </c>
      <c r="K4">
        <v>0</v>
      </c>
      <c r="L4">
        <v>0</v>
      </c>
      <c r="M4">
        <v>1028281</v>
      </c>
      <c r="N4">
        <v>66583028</v>
      </c>
      <c r="O4">
        <v>92000</v>
      </c>
      <c r="P4">
        <v>299000</v>
      </c>
      <c r="Q4">
        <v>66192028</v>
      </c>
      <c r="R4">
        <v>14273336</v>
      </c>
      <c r="S4">
        <v>2024</v>
      </c>
      <c r="T4" t="s">
        <v>1052</v>
      </c>
      <c r="U4">
        <v>0</v>
      </c>
      <c r="V4" t="s">
        <v>1762</v>
      </c>
      <c r="W4">
        <v>390018</v>
      </c>
      <c r="X4" t="s">
        <v>26</v>
      </c>
      <c r="Y4" t="s">
        <v>26</v>
      </c>
      <c r="Z4" t="s">
        <v>34</v>
      </c>
      <c r="AA4" t="s">
        <v>28</v>
      </c>
      <c r="AB4" s="3" t="str">
        <f t="shared" si="0"/>
        <v>0018</v>
      </c>
      <c r="AC4" s="4" t="str">
        <f t="shared" si="1"/>
        <v>Non-TIF</v>
      </c>
    </row>
    <row r="5" spans="1:29" x14ac:dyDescent="0.25">
      <c r="A5">
        <v>2024</v>
      </c>
      <c r="B5" t="s">
        <v>1763</v>
      </c>
      <c r="C5" t="s">
        <v>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2024</v>
      </c>
      <c r="T5" t="s">
        <v>1763</v>
      </c>
      <c r="U5">
        <v>4</v>
      </c>
      <c r="V5">
        <v>978</v>
      </c>
      <c r="W5" t="s">
        <v>1761</v>
      </c>
      <c r="X5" t="s">
        <v>26</v>
      </c>
      <c r="Y5" t="s">
        <v>26</v>
      </c>
      <c r="Z5" t="s">
        <v>79</v>
      </c>
      <c r="AA5" t="s">
        <v>35</v>
      </c>
      <c r="AB5" s="3" t="str">
        <f t="shared" si="0"/>
        <v>4978</v>
      </c>
      <c r="AC5" s="4" t="str">
        <f t="shared" si="1"/>
        <v>Non-TIF</v>
      </c>
    </row>
    <row r="6" spans="1:29" x14ac:dyDescent="0.25">
      <c r="A6">
        <v>2024</v>
      </c>
      <c r="B6" t="s">
        <v>1763</v>
      </c>
      <c r="C6" t="s">
        <v>23</v>
      </c>
      <c r="D6">
        <v>0</v>
      </c>
      <c r="E6">
        <v>0</v>
      </c>
      <c r="F6">
        <v>0</v>
      </c>
      <c r="G6">
        <v>1630577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1630577</v>
      </c>
      <c r="O6">
        <v>0</v>
      </c>
      <c r="P6">
        <v>0</v>
      </c>
      <c r="Q6">
        <v>1630577</v>
      </c>
      <c r="R6">
        <v>0</v>
      </c>
      <c r="S6">
        <v>2024</v>
      </c>
      <c r="T6" t="s">
        <v>1763</v>
      </c>
      <c r="U6">
        <v>1</v>
      </c>
      <c r="V6">
        <v>431</v>
      </c>
      <c r="W6" t="s">
        <v>1713</v>
      </c>
      <c r="X6" t="s">
        <v>25</v>
      </c>
      <c r="Y6" t="s">
        <v>26</v>
      </c>
      <c r="Z6" t="s">
        <v>1714</v>
      </c>
      <c r="AA6" t="s">
        <v>35</v>
      </c>
      <c r="AB6" s="3" t="str">
        <f t="shared" si="0"/>
        <v>1431</v>
      </c>
      <c r="AC6" s="4" t="str">
        <f t="shared" si="1"/>
        <v>TIF</v>
      </c>
    </row>
    <row r="7" spans="1:29" x14ac:dyDescent="0.25">
      <c r="A7">
        <v>2024</v>
      </c>
      <c r="B7" t="s">
        <v>1763</v>
      </c>
      <c r="C7" t="s">
        <v>31</v>
      </c>
      <c r="D7">
        <v>78933176</v>
      </c>
      <c r="E7">
        <v>115899835</v>
      </c>
      <c r="F7">
        <v>14487278</v>
      </c>
      <c r="G7">
        <v>9670840</v>
      </c>
      <c r="H7">
        <v>85720700</v>
      </c>
      <c r="I7">
        <v>0</v>
      </c>
      <c r="J7">
        <v>0</v>
      </c>
      <c r="K7">
        <v>0</v>
      </c>
      <c r="L7">
        <v>7602985</v>
      </c>
      <c r="M7">
        <v>14188557</v>
      </c>
      <c r="N7">
        <v>326503371</v>
      </c>
      <c r="O7">
        <v>504000</v>
      </c>
      <c r="P7">
        <v>1807000</v>
      </c>
      <c r="Q7">
        <v>324192371</v>
      </c>
      <c r="R7">
        <v>9046967</v>
      </c>
      <c r="S7">
        <v>2024</v>
      </c>
      <c r="T7" t="s">
        <v>1763</v>
      </c>
      <c r="U7">
        <v>1</v>
      </c>
      <c r="V7">
        <v>431</v>
      </c>
      <c r="W7" t="s">
        <v>1764</v>
      </c>
      <c r="X7" t="s">
        <v>26</v>
      </c>
      <c r="Y7" t="s">
        <v>26</v>
      </c>
      <c r="Z7" t="s">
        <v>99</v>
      </c>
      <c r="AA7" t="s">
        <v>35</v>
      </c>
      <c r="AB7" s="3" t="str">
        <f t="shared" si="0"/>
        <v>1431</v>
      </c>
      <c r="AC7" s="4" t="str">
        <f t="shared" si="1"/>
        <v>Non-TIF</v>
      </c>
    </row>
    <row r="8" spans="1:29" x14ac:dyDescent="0.25">
      <c r="A8">
        <v>2024</v>
      </c>
      <c r="B8" t="s">
        <v>1763</v>
      </c>
      <c r="C8" t="s">
        <v>31</v>
      </c>
      <c r="D8">
        <v>8367119</v>
      </c>
      <c r="E8">
        <v>30488667</v>
      </c>
      <c r="F8">
        <v>2602002</v>
      </c>
      <c r="G8">
        <v>141429</v>
      </c>
      <c r="H8">
        <v>13734409</v>
      </c>
      <c r="I8">
        <v>0</v>
      </c>
      <c r="J8">
        <v>0</v>
      </c>
      <c r="K8">
        <v>0</v>
      </c>
      <c r="L8">
        <v>36077</v>
      </c>
      <c r="M8">
        <v>0</v>
      </c>
      <c r="N8">
        <v>55369703</v>
      </c>
      <c r="O8">
        <v>36000</v>
      </c>
      <c r="P8">
        <v>130000</v>
      </c>
      <c r="Q8">
        <v>55203703</v>
      </c>
      <c r="R8">
        <v>347134</v>
      </c>
      <c r="S8">
        <v>2024</v>
      </c>
      <c r="T8" t="s">
        <v>1763</v>
      </c>
      <c r="U8">
        <v>3</v>
      </c>
      <c r="V8">
        <v>609</v>
      </c>
      <c r="W8">
        <v>873609</v>
      </c>
      <c r="X8" t="s">
        <v>26</v>
      </c>
      <c r="Y8" t="s">
        <v>26</v>
      </c>
      <c r="Z8" t="s">
        <v>82</v>
      </c>
      <c r="AA8" t="s">
        <v>35</v>
      </c>
      <c r="AB8" s="3" t="str">
        <f t="shared" si="0"/>
        <v>3609</v>
      </c>
      <c r="AC8" s="4" t="str">
        <f t="shared" si="1"/>
        <v>Non-TIF</v>
      </c>
    </row>
    <row r="9" spans="1:29" x14ac:dyDescent="0.25">
      <c r="A9">
        <v>2024</v>
      </c>
      <c r="B9" t="s">
        <v>1765</v>
      </c>
      <c r="C9" t="s">
        <v>44</v>
      </c>
      <c r="D9">
        <v>1833896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1833896</v>
      </c>
      <c r="O9">
        <v>4000</v>
      </c>
      <c r="P9">
        <v>39000</v>
      </c>
      <c r="Q9">
        <v>1790896</v>
      </c>
      <c r="R9">
        <v>0</v>
      </c>
      <c r="S9">
        <v>2024</v>
      </c>
      <c r="T9" t="s">
        <v>1765</v>
      </c>
      <c r="U9">
        <v>1</v>
      </c>
      <c r="V9">
        <v>972</v>
      </c>
      <c r="W9" t="s">
        <v>1766</v>
      </c>
      <c r="X9" t="s">
        <v>26</v>
      </c>
      <c r="Y9" t="s">
        <v>26</v>
      </c>
      <c r="Z9" t="s">
        <v>84</v>
      </c>
      <c r="AA9" t="s">
        <v>37</v>
      </c>
      <c r="AB9" s="3" t="str">
        <f t="shared" si="0"/>
        <v>1972</v>
      </c>
      <c r="AC9" s="4" t="str">
        <f t="shared" si="1"/>
        <v>Non-TIF</v>
      </c>
    </row>
    <row r="10" spans="1:29" x14ac:dyDescent="0.25">
      <c r="A10">
        <v>2024</v>
      </c>
      <c r="B10" t="s">
        <v>1767</v>
      </c>
      <c r="C10" t="s">
        <v>44</v>
      </c>
      <c r="D10">
        <v>71671521</v>
      </c>
      <c r="E10">
        <v>0</v>
      </c>
      <c r="F10">
        <v>0</v>
      </c>
      <c r="G10">
        <v>33101765</v>
      </c>
      <c r="H10">
        <v>4794811</v>
      </c>
      <c r="I10">
        <v>0</v>
      </c>
      <c r="J10">
        <v>0</v>
      </c>
      <c r="K10">
        <v>0</v>
      </c>
      <c r="L10">
        <v>0</v>
      </c>
      <c r="M10">
        <v>0</v>
      </c>
      <c r="N10">
        <v>109568097</v>
      </c>
      <c r="O10">
        <v>492000</v>
      </c>
      <c r="P10">
        <v>1673947</v>
      </c>
      <c r="Q10">
        <v>107402150</v>
      </c>
      <c r="R10">
        <v>0</v>
      </c>
      <c r="S10">
        <v>2024</v>
      </c>
      <c r="T10" t="s">
        <v>1767</v>
      </c>
      <c r="U10">
        <v>1</v>
      </c>
      <c r="V10" t="s">
        <v>1768</v>
      </c>
      <c r="W10" t="s">
        <v>1769</v>
      </c>
      <c r="X10" t="s">
        <v>26</v>
      </c>
      <c r="Y10" t="s">
        <v>26</v>
      </c>
      <c r="Z10" t="s">
        <v>122</v>
      </c>
      <c r="AA10" t="s">
        <v>40</v>
      </c>
      <c r="AB10" s="3" t="str">
        <f t="shared" si="0"/>
        <v>1071</v>
      </c>
      <c r="AC10" s="4" t="str">
        <f t="shared" si="1"/>
        <v>Non-TIF</v>
      </c>
    </row>
    <row r="11" spans="1:29" x14ac:dyDescent="0.25">
      <c r="A11">
        <v>2024</v>
      </c>
      <c r="B11" t="s">
        <v>1767</v>
      </c>
      <c r="C11" t="s">
        <v>23</v>
      </c>
      <c r="D11">
        <v>389660</v>
      </c>
      <c r="E11">
        <v>0</v>
      </c>
      <c r="F11">
        <v>0</v>
      </c>
      <c r="G11">
        <v>264970</v>
      </c>
      <c r="H11">
        <v>10473</v>
      </c>
      <c r="I11">
        <v>0</v>
      </c>
      <c r="J11">
        <v>0</v>
      </c>
      <c r="K11">
        <v>0</v>
      </c>
      <c r="L11">
        <v>0</v>
      </c>
      <c r="M11">
        <v>0</v>
      </c>
      <c r="N11">
        <v>665103</v>
      </c>
      <c r="O11">
        <v>0</v>
      </c>
      <c r="P11">
        <v>0</v>
      </c>
      <c r="Q11">
        <v>665103</v>
      </c>
      <c r="R11">
        <v>0</v>
      </c>
      <c r="S11">
        <v>2024</v>
      </c>
      <c r="T11" t="s">
        <v>1767</v>
      </c>
      <c r="U11">
        <v>1</v>
      </c>
      <c r="V11" t="s">
        <v>1768</v>
      </c>
      <c r="W11" t="s">
        <v>1715</v>
      </c>
      <c r="X11" t="s">
        <v>25</v>
      </c>
      <c r="Y11" t="s">
        <v>26</v>
      </c>
      <c r="Z11" t="s">
        <v>1716</v>
      </c>
      <c r="AA11" t="s">
        <v>40</v>
      </c>
      <c r="AB11" s="3" t="str">
        <f t="shared" si="0"/>
        <v>1071</v>
      </c>
      <c r="AC11" s="4" t="str">
        <f t="shared" si="1"/>
        <v>TIF</v>
      </c>
    </row>
    <row r="12" spans="1:29" x14ac:dyDescent="0.25">
      <c r="A12">
        <v>2024</v>
      </c>
      <c r="B12" t="s">
        <v>1767</v>
      </c>
      <c r="C12" t="s">
        <v>23</v>
      </c>
      <c r="D12">
        <v>12261910</v>
      </c>
      <c r="E12">
        <v>45013</v>
      </c>
      <c r="F12">
        <v>9688</v>
      </c>
      <c r="G12">
        <v>174675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12491286</v>
      </c>
      <c r="O12">
        <v>0</v>
      </c>
      <c r="P12">
        <v>0</v>
      </c>
      <c r="Q12">
        <v>12491286</v>
      </c>
      <c r="R12">
        <v>0</v>
      </c>
      <c r="S12">
        <v>2024</v>
      </c>
      <c r="T12" t="s">
        <v>1767</v>
      </c>
      <c r="U12">
        <v>4</v>
      </c>
      <c r="V12">
        <v>491</v>
      </c>
      <c r="W12" t="s">
        <v>101</v>
      </c>
      <c r="X12" t="s">
        <v>25</v>
      </c>
      <c r="Y12" t="s">
        <v>26</v>
      </c>
      <c r="Z12" t="s">
        <v>102</v>
      </c>
      <c r="AA12" t="s">
        <v>40</v>
      </c>
      <c r="AB12" s="3" t="str">
        <f t="shared" si="0"/>
        <v>4491</v>
      </c>
      <c r="AC12" s="4" t="str">
        <f t="shared" si="1"/>
        <v>TIF</v>
      </c>
    </row>
    <row r="13" spans="1:29" x14ac:dyDescent="0.25">
      <c r="A13">
        <v>2024</v>
      </c>
      <c r="B13" t="s">
        <v>1037</v>
      </c>
      <c r="C13" t="s">
        <v>44</v>
      </c>
      <c r="D13">
        <v>0</v>
      </c>
      <c r="E13">
        <v>0</v>
      </c>
      <c r="F13">
        <v>0</v>
      </c>
      <c r="G13">
        <v>3425631</v>
      </c>
      <c r="H13">
        <v>8715901</v>
      </c>
      <c r="I13">
        <v>0</v>
      </c>
      <c r="J13">
        <v>0</v>
      </c>
      <c r="K13">
        <v>0</v>
      </c>
      <c r="L13">
        <v>0</v>
      </c>
      <c r="M13">
        <v>0</v>
      </c>
      <c r="N13">
        <v>12141532</v>
      </c>
      <c r="O13">
        <v>0</v>
      </c>
      <c r="P13">
        <v>0</v>
      </c>
      <c r="Q13">
        <v>12141532</v>
      </c>
      <c r="R13">
        <v>0</v>
      </c>
      <c r="S13">
        <v>2024</v>
      </c>
      <c r="T13" t="s">
        <v>1037</v>
      </c>
      <c r="U13">
        <v>0</v>
      </c>
      <c r="V13">
        <v>414</v>
      </c>
      <c r="W13" t="s">
        <v>1770</v>
      </c>
      <c r="X13" t="s">
        <v>26</v>
      </c>
      <c r="Y13" t="s">
        <v>26</v>
      </c>
      <c r="Z13" t="s">
        <v>93</v>
      </c>
      <c r="AA13" t="s">
        <v>42</v>
      </c>
      <c r="AB13" s="3" t="str">
        <f t="shared" si="0"/>
        <v>0414</v>
      </c>
      <c r="AC13" s="4" t="str">
        <f t="shared" si="1"/>
        <v>Non-TIF</v>
      </c>
    </row>
    <row r="14" spans="1:29" x14ac:dyDescent="0.25">
      <c r="A14">
        <v>2024</v>
      </c>
      <c r="B14" t="s">
        <v>1037</v>
      </c>
      <c r="C14" t="s">
        <v>44</v>
      </c>
      <c r="D14">
        <v>0</v>
      </c>
      <c r="E14">
        <v>0</v>
      </c>
      <c r="F14">
        <v>0</v>
      </c>
      <c r="G14">
        <v>0</v>
      </c>
      <c r="H14">
        <v>20940</v>
      </c>
      <c r="I14">
        <v>0</v>
      </c>
      <c r="J14">
        <v>0</v>
      </c>
      <c r="K14">
        <v>0</v>
      </c>
      <c r="L14">
        <v>0</v>
      </c>
      <c r="M14">
        <v>0</v>
      </c>
      <c r="N14">
        <v>20940</v>
      </c>
      <c r="O14">
        <v>0</v>
      </c>
      <c r="P14">
        <v>0</v>
      </c>
      <c r="Q14">
        <v>20940</v>
      </c>
      <c r="R14">
        <v>0</v>
      </c>
      <c r="S14">
        <v>2024</v>
      </c>
      <c r="T14" t="s">
        <v>1037</v>
      </c>
      <c r="U14">
        <v>1</v>
      </c>
      <c r="V14">
        <v>413</v>
      </c>
      <c r="W14">
        <v>141413</v>
      </c>
      <c r="X14" t="s">
        <v>26</v>
      </c>
      <c r="Y14" t="s">
        <v>26</v>
      </c>
      <c r="Z14" t="s">
        <v>94</v>
      </c>
      <c r="AA14" t="s">
        <v>42</v>
      </c>
      <c r="AB14" s="3" t="str">
        <f t="shared" si="0"/>
        <v>1413</v>
      </c>
      <c r="AC14" s="4" t="str">
        <f t="shared" si="1"/>
        <v>Non-TIF</v>
      </c>
    </row>
    <row r="15" spans="1:29" x14ac:dyDescent="0.25">
      <c r="A15">
        <v>2024</v>
      </c>
      <c r="B15" t="s">
        <v>1037</v>
      </c>
      <c r="C15" t="s">
        <v>23</v>
      </c>
      <c r="D15">
        <v>0</v>
      </c>
      <c r="E15">
        <v>0</v>
      </c>
      <c r="F15">
        <v>0</v>
      </c>
      <c r="G15">
        <v>0</v>
      </c>
      <c r="H15">
        <v>67321</v>
      </c>
      <c r="I15">
        <v>0</v>
      </c>
      <c r="J15">
        <v>0</v>
      </c>
      <c r="K15">
        <v>0</v>
      </c>
      <c r="L15">
        <v>0</v>
      </c>
      <c r="M15">
        <v>0</v>
      </c>
      <c r="N15">
        <v>67321</v>
      </c>
      <c r="O15">
        <v>0</v>
      </c>
      <c r="P15">
        <v>0</v>
      </c>
      <c r="Q15">
        <v>67321</v>
      </c>
      <c r="R15">
        <v>0</v>
      </c>
      <c r="S15">
        <v>2024</v>
      </c>
      <c r="T15" t="s">
        <v>1037</v>
      </c>
      <c r="U15">
        <v>1</v>
      </c>
      <c r="V15">
        <v>413</v>
      </c>
      <c r="W15" t="s">
        <v>341</v>
      </c>
      <c r="X15" t="s">
        <v>25</v>
      </c>
      <c r="Y15" t="s">
        <v>26</v>
      </c>
      <c r="Z15" t="s">
        <v>342</v>
      </c>
      <c r="AA15" t="s">
        <v>42</v>
      </c>
      <c r="AB15" s="3" t="str">
        <f t="shared" si="0"/>
        <v>1413</v>
      </c>
      <c r="AC15" s="4" t="str">
        <f t="shared" si="1"/>
        <v>TIF</v>
      </c>
    </row>
    <row r="16" spans="1:29" x14ac:dyDescent="0.25">
      <c r="A16">
        <v>2024</v>
      </c>
      <c r="B16" t="s">
        <v>1037</v>
      </c>
      <c r="C16" t="s">
        <v>23</v>
      </c>
      <c r="D16">
        <v>0</v>
      </c>
      <c r="E16">
        <v>165799</v>
      </c>
      <c r="F16">
        <v>0</v>
      </c>
      <c r="G16">
        <v>0</v>
      </c>
      <c r="H16">
        <v>2513779</v>
      </c>
      <c r="I16">
        <v>0</v>
      </c>
      <c r="J16">
        <v>0</v>
      </c>
      <c r="K16">
        <v>0</v>
      </c>
      <c r="L16">
        <v>0</v>
      </c>
      <c r="M16">
        <v>0</v>
      </c>
      <c r="N16">
        <v>2679578</v>
      </c>
      <c r="O16">
        <v>0</v>
      </c>
      <c r="P16">
        <v>0</v>
      </c>
      <c r="Q16">
        <v>2679578</v>
      </c>
      <c r="R16">
        <v>0</v>
      </c>
      <c r="S16">
        <v>2024</v>
      </c>
      <c r="T16" t="s">
        <v>1037</v>
      </c>
      <c r="U16">
        <v>0</v>
      </c>
      <c r="V16" t="s">
        <v>1762</v>
      </c>
      <c r="W16" t="s">
        <v>29</v>
      </c>
      <c r="X16" t="s">
        <v>25</v>
      </c>
      <c r="Y16" t="s">
        <v>26</v>
      </c>
      <c r="Z16" t="s">
        <v>30</v>
      </c>
      <c r="AA16" t="s">
        <v>42</v>
      </c>
      <c r="AB16" s="3" t="str">
        <f t="shared" si="0"/>
        <v>0018</v>
      </c>
      <c r="AC16" s="4" t="str">
        <f t="shared" si="1"/>
        <v>TIF</v>
      </c>
    </row>
    <row r="17" spans="1:29" x14ac:dyDescent="0.25">
      <c r="A17">
        <v>2024</v>
      </c>
      <c r="B17" t="s">
        <v>1037</v>
      </c>
      <c r="C17" t="s">
        <v>31</v>
      </c>
      <c r="D17">
        <v>181549</v>
      </c>
      <c r="E17">
        <v>1665891</v>
      </c>
      <c r="F17">
        <v>214525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2061965</v>
      </c>
      <c r="O17">
        <v>4000</v>
      </c>
      <c r="P17">
        <v>6500</v>
      </c>
      <c r="Q17">
        <v>2051465</v>
      </c>
      <c r="R17">
        <v>18759</v>
      </c>
      <c r="S17">
        <v>2024</v>
      </c>
      <c r="T17" t="s">
        <v>1037</v>
      </c>
      <c r="U17">
        <v>0</v>
      </c>
      <c r="V17" t="s">
        <v>1762</v>
      </c>
      <c r="W17">
        <v>390018</v>
      </c>
      <c r="X17" t="s">
        <v>26</v>
      </c>
      <c r="Y17" t="s">
        <v>26</v>
      </c>
      <c r="Z17" t="s">
        <v>34</v>
      </c>
      <c r="AA17" t="s">
        <v>42</v>
      </c>
      <c r="AB17" s="3" t="str">
        <f t="shared" si="0"/>
        <v>0018</v>
      </c>
      <c r="AC17" s="4" t="str">
        <f t="shared" si="1"/>
        <v>Non-TIF</v>
      </c>
    </row>
    <row r="18" spans="1:29" x14ac:dyDescent="0.25">
      <c r="A18">
        <v>2024</v>
      </c>
      <c r="B18" t="s">
        <v>1771</v>
      </c>
      <c r="C18" t="s">
        <v>23</v>
      </c>
      <c r="D18">
        <v>6389290</v>
      </c>
      <c r="E18">
        <v>56650</v>
      </c>
      <c r="F18">
        <v>0</v>
      </c>
      <c r="G18">
        <v>96715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6542655</v>
      </c>
      <c r="O18">
        <v>8000</v>
      </c>
      <c r="P18">
        <v>32500</v>
      </c>
      <c r="Q18">
        <v>6502155</v>
      </c>
      <c r="R18">
        <v>0</v>
      </c>
      <c r="S18">
        <v>2024</v>
      </c>
      <c r="T18" t="s">
        <v>1771</v>
      </c>
      <c r="U18">
        <v>6</v>
      </c>
      <c r="V18">
        <v>660</v>
      </c>
      <c r="W18" t="s">
        <v>106</v>
      </c>
      <c r="X18" t="s">
        <v>25</v>
      </c>
      <c r="Y18" t="s">
        <v>26</v>
      </c>
      <c r="Z18" t="s">
        <v>107</v>
      </c>
      <c r="AA18" t="s">
        <v>46</v>
      </c>
      <c r="AB18" s="3" t="str">
        <f t="shared" si="0"/>
        <v>6660</v>
      </c>
      <c r="AC18" s="4" t="str">
        <f t="shared" si="1"/>
        <v>TIF</v>
      </c>
    </row>
    <row r="19" spans="1:29" x14ac:dyDescent="0.25">
      <c r="A19">
        <v>2024</v>
      </c>
      <c r="B19" t="s">
        <v>1029</v>
      </c>
      <c r="C19" t="s">
        <v>44</v>
      </c>
      <c r="D19">
        <v>55033843</v>
      </c>
      <c r="E19">
        <v>182425</v>
      </c>
      <c r="F19">
        <v>13032</v>
      </c>
      <c r="G19">
        <v>88838499</v>
      </c>
      <c r="H19">
        <v>1352838</v>
      </c>
      <c r="I19">
        <v>0</v>
      </c>
      <c r="J19">
        <v>0</v>
      </c>
      <c r="K19">
        <v>0</v>
      </c>
      <c r="L19">
        <v>0</v>
      </c>
      <c r="M19">
        <v>0</v>
      </c>
      <c r="N19">
        <v>145420637</v>
      </c>
      <c r="O19">
        <v>172000</v>
      </c>
      <c r="P19">
        <v>1176500</v>
      </c>
      <c r="Q19">
        <v>144072137</v>
      </c>
      <c r="R19">
        <v>0</v>
      </c>
      <c r="S19">
        <v>2024</v>
      </c>
      <c r="T19" t="s">
        <v>1029</v>
      </c>
      <c r="U19">
        <v>1</v>
      </c>
      <c r="V19" t="s">
        <v>1772</v>
      </c>
      <c r="W19" t="s">
        <v>1773</v>
      </c>
      <c r="X19" t="s">
        <v>26</v>
      </c>
      <c r="Y19" t="s">
        <v>26</v>
      </c>
      <c r="Z19" t="s">
        <v>128</v>
      </c>
      <c r="AA19" t="s">
        <v>50</v>
      </c>
      <c r="AB19" s="3" t="str">
        <f t="shared" si="0"/>
        <v>1044</v>
      </c>
      <c r="AC19" s="4" t="str">
        <f t="shared" si="1"/>
        <v>Non-TIF</v>
      </c>
    </row>
    <row r="20" spans="1:29" x14ac:dyDescent="0.25">
      <c r="A20">
        <v>2024</v>
      </c>
      <c r="B20" t="s">
        <v>1052</v>
      </c>
      <c r="C20" t="s">
        <v>23</v>
      </c>
      <c r="D20">
        <v>12657456</v>
      </c>
      <c r="E20">
        <v>262383</v>
      </c>
      <c r="F20">
        <v>63865</v>
      </c>
      <c r="G20">
        <v>16455645</v>
      </c>
      <c r="H20">
        <v>72182872</v>
      </c>
      <c r="I20">
        <v>0</v>
      </c>
      <c r="J20">
        <v>0</v>
      </c>
      <c r="K20">
        <v>0</v>
      </c>
      <c r="L20">
        <v>0</v>
      </c>
      <c r="M20">
        <v>0</v>
      </c>
      <c r="N20">
        <v>101622221</v>
      </c>
      <c r="O20">
        <v>0</v>
      </c>
      <c r="P20">
        <v>0</v>
      </c>
      <c r="Q20">
        <v>101622221</v>
      </c>
      <c r="R20">
        <v>0</v>
      </c>
      <c r="S20">
        <v>2024</v>
      </c>
      <c r="T20" t="s">
        <v>1052</v>
      </c>
      <c r="U20">
        <v>6</v>
      </c>
      <c r="V20">
        <v>264</v>
      </c>
      <c r="W20" t="s">
        <v>24</v>
      </c>
      <c r="X20" t="s">
        <v>25</v>
      </c>
      <c r="Y20" t="s">
        <v>26</v>
      </c>
      <c r="Z20" t="s">
        <v>27</v>
      </c>
      <c r="AA20" t="s">
        <v>28</v>
      </c>
      <c r="AB20" s="3" t="str">
        <f t="shared" si="0"/>
        <v>6264</v>
      </c>
      <c r="AC20" s="4" t="str">
        <f t="shared" si="1"/>
        <v>TIF</v>
      </c>
    </row>
    <row r="21" spans="1:29" x14ac:dyDescent="0.25">
      <c r="A21">
        <v>2024</v>
      </c>
      <c r="B21" t="s">
        <v>1763</v>
      </c>
      <c r="C21" t="s">
        <v>44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2024</v>
      </c>
      <c r="T21" t="s">
        <v>1763</v>
      </c>
      <c r="U21">
        <v>1</v>
      </c>
      <c r="V21">
        <v>431</v>
      </c>
      <c r="W21" t="s">
        <v>1764</v>
      </c>
      <c r="X21" t="s">
        <v>26</v>
      </c>
      <c r="Y21" t="s">
        <v>26</v>
      </c>
      <c r="Z21" t="s">
        <v>99</v>
      </c>
      <c r="AA21" t="s">
        <v>35</v>
      </c>
      <c r="AB21" s="3" t="str">
        <f t="shared" si="0"/>
        <v>1431</v>
      </c>
      <c r="AC21" s="4" t="str">
        <f t="shared" si="1"/>
        <v>Non-TIF</v>
      </c>
    </row>
    <row r="22" spans="1:29" x14ac:dyDescent="0.25">
      <c r="A22">
        <v>2024</v>
      </c>
      <c r="B22" t="s">
        <v>1763</v>
      </c>
      <c r="C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2024</v>
      </c>
      <c r="T22" t="s">
        <v>1763</v>
      </c>
      <c r="U22">
        <v>1</v>
      </c>
      <c r="V22">
        <v>503</v>
      </c>
      <c r="W22">
        <v>881503</v>
      </c>
      <c r="X22" t="s">
        <v>26</v>
      </c>
      <c r="Y22" t="s">
        <v>26</v>
      </c>
      <c r="Z22" t="s">
        <v>1735</v>
      </c>
      <c r="AA22" t="s">
        <v>35</v>
      </c>
      <c r="AB22" s="3" t="str">
        <f t="shared" si="0"/>
        <v>1503</v>
      </c>
      <c r="AC22" s="4" t="str">
        <f t="shared" si="1"/>
        <v>Non-TIF</v>
      </c>
    </row>
    <row r="23" spans="1:29" x14ac:dyDescent="0.25">
      <c r="A23">
        <v>2024</v>
      </c>
      <c r="B23" t="s">
        <v>1763</v>
      </c>
      <c r="C23" t="s">
        <v>31</v>
      </c>
      <c r="D23">
        <v>29361</v>
      </c>
      <c r="E23">
        <v>243139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272500</v>
      </c>
      <c r="O23">
        <v>0</v>
      </c>
      <c r="P23">
        <v>0</v>
      </c>
      <c r="Q23">
        <v>272500</v>
      </c>
      <c r="R23">
        <v>1475</v>
      </c>
      <c r="S23">
        <v>2024</v>
      </c>
      <c r="T23" t="s">
        <v>1763</v>
      </c>
      <c r="U23">
        <v>2</v>
      </c>
      <c r="V23">
        <v>718</v>
      </c>
      <c r="W23">
        <v>152718</v>
      </c>
      <c r="X23" t="s">
        <v>26</v>
      </c>
      <c r="Y23" t="s">
        <v>26</v>
      </c>
      <c r="Z23" t="s">
        <v>36</v>
      </c>
      <c r="AA23" t="s">
        <v>35</v>
      </c>
      <c r="AB23" s="3" t="str">
        <f t="shared" si="0"/>
        <v>2718</v>
      </c>
      <c r="AC23" s="4" t="str">
        <f t="shared" si="1"/>
        <v>Non-TIF</v>
      </c>
    </row>
    <row r="24" spans="1:29" x14ac:dyDescent="0.25">
      <c r="A24">
        <v>2024</v>
      </c>
      <c r="B24" t="s">
        <v>1763</v>
      </c>
      <c r="C24" t="s">
        <v>31</v>
      </c>
      <c r="D24">
        <v>5299478</v>
      </c>
      <c r="E24">
        <v>12585551</v>
      </c>
      <c r="F24">
        <v>898991</v>
      </c>
      <c r="G24">
        <v>833779</v>
      </c>
      <c r="H24">
        <v>0</v>
      </c>
      <c r="I24">
        <v>0</v>
      </c>
      <c r="J24">
        <v>0</v>
      </c>
      <c r="K24">
        <v>0</v>
      </c>
      <c r="L24">
        <v>568832</v>
      </c>
      <c r="M24">
        <v>3697311</v>
      </c>
      <c r="N24">
        <v>23883942</v>
      </c>
      <c r="O24">
        <v>40000</v>
      </c>
      <c r="P24">
        <v>136500</v>
      </c>
      <c r="Q24">
        <v>23707442</v>
      </c>
      <c r="R24">
        <v>324959</v>
      </c>
      <c r="S24">
        <v>2024</v>
      </c>
      <c r="T24" t="s">
        <v>1763</v>
      </c>
      <c r="U24">
        <v>6</v>
      </c>
      <c r="V24">
        <v>651</v>
      </c>
      <c r="W24">
        <v>696651</v>
      </c>
      <c r="X24" t="s">
        <v>26</v>
      </c>
      <c r="Y24" t="s">
        <v>26</v>
      </c>
      <c r="Z24" t="s">
        <v>100</v>
      </c>
      <c r="AA24" t="s">
        <v>35</v>
      </c>
      <c r="AB24" s="3" t="str">
        <f t="shared" si="0"/>
        <v>6651</v>
      </c>
      <c r="AC24" s="4" t="str">
        <f t="shared" si="1"/>
        <v>Non-TIF</v>
      </c>
    </row>
    <row r="25" spans="1:29" x14ac:dyDescent="0.25">
      <c r="A25">
        <v>2024</v>
      </c>
      <c r="B25" t="s">
        <v>1765</v>
      </c>
      <c r="C25" t="s">
        <v>44</v>
      </c>
      <c r="D25">
        <v>6630668</v>
      </c>
      <c r="E25">
        <v>249564</v>
      </c>
      <c r="F25">
        <v>0</v>
      </c>
      <c r="G25">
        <v>7973059</v>
      </c>
      <c r="H25">
        <v>13792432</v>
      </c>
      <c r="I25">
        <v>0</v>
      </c>
      <c r="J25">
        <v>0</v>
      </c>
      <c r="K25">
        <v>0</v>
      </c>
      <c r="L25">
        <v>0</v>
      </c>
      <c r="M25">
        <v>0</v>
      </c>
      <c r="N25">
        <v>28645723</v>
      </c>
      <c r="O25">
        <v>28000</v>
      </c>
      <c r="P25">
        <v>71500</v>
      </c>
      <c r="Q25">
        <v>28546223</v>
      </c>
      <c r="R25">
        <v>0</v>
      </c>
      <c r="S25">
        <v>2024</v>
      </c>
      <c r="T25" t="s">
        <v>1765</v>
      </c>
      <c r="U25">
        <v>5</v>
      </c>
      <c r="V25">
        <v>310</v>
      </c>
      <c r="W25" t="s">
        <v>1778</v>
      </c>
      <c r="X25" t="s">
        <v>26</v>
      </c>
      <c r="Y25" t="s">
        <v>26</v>
      </c>
      <c r="Z25" t="s">
        <v>87</v>
      </c>
      <c r="AA25" t="s">
        <v>37</v>
      </c>
      <c r="AB25" s="3" t="str">
        <f t="shared" si="0"/>
        <v>5310</v>
      </c>
      <c r="AC25" s="4" t="str">
        <f t="shared" si="1"/>
        <v>Non-TIF</v>
      </c>
    </row>
    <row r="26" spans="1:29" x14ac:dyDescent="0.25">
      <c r="A26">
        <v>2024</v>
      </c>
      <c r="B26" t="s">
        <v>1765</v>
      </c>
      <c r="C26" t="s">
        <v>31</v>
      </c>
      <c r="D26">
        <v>72381</v>
      </c>
      <c r="E26">
        <v>161009</v>
      </c>
      <c r="F26">
        <v>14328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247718</v>
      </c>
      <c r="O26">
        <v>0</v>
      </c>
      <c r="P26">
        <v>6500</v>
      </c>
      <c r="Q26">
        <v>241218</v>
      </c>
      <c r="R26">
        <v>0</v>
      </c>
      <c r="S26">
        <v>2024</v>
      </c>
      <c r="T26" t="s">
        <v>1765</v>
      </c>
      <c r="U26">
        <v>1</v>
      </c>
      <c r="V26">
        <v>638</v>
      </c>
      <c r="W26">
        <v>961638</v>
      </c>
      <c r="X26" t="s">
        <v>26</v>
      </c>
      <c r="Y26" t="s">
        <v>26</v>
      </c>
      <c r="Z26" t="s">
        <v>1706</v>
      </c>
      <c r="AA26" t="s">
        <v>37</v>
      </c>
      <c r="AB26" s="3" t="str">
        <f t="shared" si="0"/>
        <v>1638</v>
      </c>
      <c r="AC26" s="4" t="str">
        <f t="shared" si="1"/>
        <v>Non-TIF</v>
      </c>
    </row>
    <row r="27" spans="1:29" x14ac:dyDescent="0.25">
      <c r="A27">
        <v>2024</v>
      </c>
      <c r="B27" t="s">
        <v>1767</v>
      </c>
      <c r="C27" t="s">
        <v>31</v>
      </c>
      <c r="D27">
        <v>77635453</v>
      </c>
      <c r="E27">
        <v>26871092</v>
      </c>
      <c r="F27">
        <v>1539590</v>
      </c>
      <c r="G27">
        <v>14326501</v>
      </c>
      <c r="H27">
        <v>688403</v>
      </c>
      <c r="I27">
        <v>0</v>
      </c>
      <c r="J27">
        <v>0</v>
      </c>
      <c r="K27">
        <v>4009</v>
      </c>
      <c r="L27">
        <v>335011</v>
      </c>
      <c r="M27">
        <v>2393894</v>
      </c>
      <c r="N27">
        <v>123793953</v>
      </c>
      <c r="O27">
        <v>336000</v>
      </c>
      <c r="P27">
        <v>1189500</v>
      </c>
      <c r="Q27">
        <v>122268453</v>
      </c>
      <c r="R27">
        <v>1296125</v>
      </c>
      <c r="S27">
        <v>2024</v>
      </c>
      <c r="T27" t="s">
        <v>1767</v>
      </c>
      <c r="U27">
        <v>4</v>
      </c>
      <c r="V27">
        <v>491</v>
      </c>
      <c r="W27" t="s">
        <v>1776</v>
      </c>
      <c r="X27" t="s">
        <v>26</v>
      </c>
      <c r="Y27" t="s">
        <v>26</v>
      </c>
      <c r="Z27" t="s">
        <v>41</v>
      </c>
      <c r="AA27" t="s">
        <v>40</v>
      </c>
      <c r="AB27" s="3" t="str">
        <f t="shared" si="0"/>
        <v>4491</v>
      </c>
      <c r="AC27" s="4" t="str">
        <f t="shared" si="1"/>
        <v>Non-TIF</v>
      </c>
    </row>
    <row r="28" spans="1:29" x14ac:dyDescent="0.25">
      <c r="A28">
        <v>2024</v>
      </c>
      <c r="B28" t="s">
        <v>1767</v>
      </c>
      <c r="C28" t="s">
        <v>31</v>
      </c>
      <c r="D28">
        <v>30052415</v>
      </c>
      <c r="E28">
        <v>38013673</v>
      </c>
      <c r="F28">
        <v>2248248</v>
      </c>
      <c r="G28">
        <v>1050119</v>
      </c>
      <c r="H28">
        <v>0</v>
      </c>
      <c r="I28">
        <v>0</v>
      </c>
      <c r="J28">
        <v>0</v>
      </c>
      <c r="K28">
        <v>11675</v>
      </c>
      <c r="L28">
        <v>2800263</v>
      </c>
      <c r="M28">
        <v>102757</v>
      </c>
      <c r="N28">
        <v>74279150</v>
      </c>
      <c r="O28">
        <v>256000</v>
      </c>
      <c r="P28">
        <v>772598</v>
      </c>
      <c r="Q28">
        <v>73250552</v>
      </c>
      <c r="R28">
        <v>11205219</v>
      </c>
      <c r="S28">
        <v>2024</v>
      </c>
      <c r="T28" t="s">
        <v>1767</v>
      </c>
      <c r="U28">
        <v>4</v>
      </c>
      <c r="V28">
        <v>518</v>
      </c>
      <c r="W28" t="s">
        <v>1779</v>
      </c>
      <c r="X28" t="s">
        <v>26</v>
      </c>
      <c r="Y28" t="s">
        <v>26</v>
      </c>
      <c r="Z28" t="s">
        <v>103</v>
      </c>
      <c r="AA28" t="s">
        <v>40</v>
      </c>
      <c r="AB28" s="3" t="str">
        <f t="shared" si="0"/>
        <v>4518</v>
      </c>
      <c r="AC28" s="4" t="str">
        <f t="shared" si="1"/>
        <v>Non-TIF</v>
      </c>
    </row>
    <row r="29" spans="1:29" x14ac:dyDescent="0.25">
      <c r="A29">
        <v>2024</v>
      </c>
      <c r="B29" t="s">
        <v>1037</v>
      </c>
      <c r="C29" t="s">
        <v>31</v>
      </c>
      <c r="D29">
        <v>33969622</v>
      </c>
      <c r="E29">
        <v>126981353</v>
      </c>
      <c r="F29">
        <v>5829067</v>
      </c>
      <c r="G29">
        <v>623588</v>
      </c>
      <c r="H29">
        <v>0</v>
      </c>
      <c r="I29">
        <v>0</v>
      </c>
      <c r="J29">
        <v>0</v>
      </c>
      <c r="K29">
        <v>0</v>
      </c>
      <c r="L29">
        <v>15158649</v>
      </c>
      <c r="M29">
        <v>0</v>
      </c>
      <c r="N29">
        <v>182562279</v>
      </c>
      <c r="O29">
        <v>264000</v>
      </c>
      <c r="P29">
        <v>838500</v>
      </c>
      <c r="Q29">
        <v>181459779</v>
      </c>
      <c r="R29">
        <v>10430919</v>
      </c>
      <c r="S29">
        <v>2024</v>
      </c>
      <c r="T29" t="s">
        <v>1037</v>
      </c>
      <c r="U29">
        <v>2</v>
      </c>
      <c r="V29">
        <v>151</v>
      </c>
      <c r="W29" t="s">
        <v>1780</v>
      </c>
      <c r="X29" t="s">
        <v>26</v>
      </c>
      <c r="Y29" t="s">
        <v>26</v>
      </c>
      <c r="Z29" t="s">
        <v>43</v>
      </c>
      <c r="AA29" t="s">
        <v>42</v>
      </c>
      <c r="AB29" s="3" t="str">
        <f t="shared" si="0"/>
        <v>2151</v>
      </c>
      <c r="AC29" s="4" t="str">
        <f t="shared" si="1"/>
        <v>Non-TIF</v>
      </c>
    </row>
    <row r="30" spans="1:29" x14ac:dyDescent="0.25">
      <c r="A30">
        <v>2024</v>
      </c>
      <c r="B30" t="s">
        <v>1771</v>
      </c>
      <c r="C30" t="s">
        <v>44</v>
      </c>
      <c r="D30">
        <v>1192808</v>
      </c>
      <c r="E30">
        <v>37263</v>
      </c>
      <c r="F30">
        <v>0</v>
      </c>
      <c r="G30">
        <v>3599371</v>
      </c>
      <c r="H30">
        <v>131413</v>
      </c>
      <c r="I30">
        <v>0</v>
      </c>
      <c r="J30">
        <v>0</v>
      </c>
      <c r="K30">
        <v>0</v>
      </c>
      <c r="L30">
        <v>0</v>
      </c>
      <c r="M30">
        <v>0</v>
      </c>
      <c r="N30">
        <v>4960855</v>
      </c>
      <c r="O30">
        <v>12000</v>
      </c>
      <c r="P30">
        <v>19500</v>
      </c>
      <c r="Q30">
        <v>4929355</v>
      </c>
      <c r="R30">
        <v>0</v>
      </c>
      <c r="S30">
        <v>2024</v>
      </c>
      <c r="T30" t="s">
        <v>1771</v>
      </c>
      <c r="U30">
        <v>0</v>
      </c>
      <c r="V30">
        <v>576</v>
      </c>
      <c r="W30" t="s">
        <v>1793</v>
      </c>
      <c r="X30" t="s">
        <v>26</v>
      </c>
      <c r="Y30" t="s">
        <v>26</v>
      </c>
      <c r="Z30" t="s">
        <v>45</v>
      </c>
      <c r="AA30" t="s">
        <v>46</v>
      </c>
      <c r="AB30" s="3" t="str">
        <f t="shared" si="0"/>
        <v>0576</v>
      </c>
      <c r="AC30" s="4" t="str">
        <f t="shared" si="1"/>
        <v>Non-TIF</v>
      </c>
    </row>
    <row r="31" spans="1:29" x14ac:dyDescent="0.25">
      <c r="A31">
        <v>2024</v>
      </c>
      <c r="B31" t="s">
        <v>1771</v>
      </c>
      <c r="C31" t="s">
        <v>44</v>
      </c>
      <c r="D31">
        <v>17606776</v>
      </c>
      <c r="E31">
        <v>58274</v>
      </c>
      <c r="F31">
        <v>0</v>
      </c>
      <c r="G31">
        <v>3248060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20913110</v>
      </c>
      <c r="O31">
        <v>132000</v>
      </c>
      <c r="P31">
        <v>331500</v>
      </c>
      <c r="Q31">
        <v>20449610</v>
      </c>
      <c r="R31">
        <v>0</v>
      </c>
      <c r="S31">
        <v>2024</v>
      </c>
      <c r="T31" t="s">
        <v>1771</v>
      </c>
      <c r="U31">
        <v>6</v>
      </c>
      <c r="V31">
        <v>660</v>
      </c>
      <c r="W31" t="s">
        <v>1783</v>
      </c>
      <c r="X31" t="s">
        <v>26</v>
      </c>
      <c r="Y31" t="s">
        <v>26</v>
      </c>
      <c r="Z31" t="s">
        <v>105</v>
      </c>
      <c r="AA31" t="s">
        <v>46</v>
      </c>
      <c r="AB31" s="3" t="str">
        <f t="shared" si="0"/>
        <v>6660</v>
      </c>
      <c r="AC31" s="4" t="str">
        <f t="shared" si="1"/>
        <v>Non-TIF</v>
      </c>
    </row>
    <row r="32" spans="1:29" x14ac:dyDescent="0.25">
      <c r="A32">
        <v>2024</v>
      </c>
      <c r="B32" t="s">
        <v>1771</v>
      </c>
      <c r="C32" t="s">
        <v>23</v>
      </c>
      <c r="D32">
        <v>1309653</v>
      </c>
      <c r="E32">
        <v>0</v>
      </c>
      <c r="F32">
        <v>0</v>
      </c>
      <c r="G32">
        <v>5956346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7265999</v>
      </c>
      <c r="O32">
        <v>0</v>
      </c>
      <c r="P32">
        <v>0</v>
      </c>
      <c r="Q32">
        <v>7265999</v>
      </c>
      <c r="R32">
        <v>0</v>
      </c>
      <c r="S32">
        <v>2024</v>
      </c>
      <c r="T32" t="s">
        <v>1771</v>
      </c>
      <c r="U32">
        <v>1</v>
      </c>
      <c r="V32" t="s">
        <v>1781</v>
      </c>
      <c r="W32" t="s">
        <v>108</v>
      </c>
      <c r="X32" t="s">
        <v>25</v>
      </c>
      <c r="Y32" t="s">
        <v>26</v>
      </c>
      <c r="Z32" t="s">
        <v>109</v>
      </c>
      <c r="AA32" t="s">
        <v>46</v>
      </c>
      <c r="AB32" s="3" t="str">
        <f t="shared" si="0"/>
        <v>1062</v>
      </c>
      <c r="AC32" s="4" t="str">
        <f t="shared" si="1"/>
        <v>TIF</v>
      </c>
    </row>
    <row r="33" spans="1:29" x14ac:dyDescent="0.25">
      <c r="A33">
        <v>2024</v>
      </c>
      <c r="B33" t="s">
        <v>1771</v>
      </c>
      <c r="C33" t="s">
        <v>31</v>
      </c>
      <c r="D33">
        <v>99990073</v>
      </c>
      <c r="E33">
        <v>26814859</v>
      </c>
      <c r="F33">
        <v>1830782</v>
      </c>
      <c r="G33">
        <v>21133973</v>
      </c>
      <c r="H33">
        <v>1623405</v>
      </c>
      <c r="I33">
        <v>0</v>
      </c>
      <c r="J33">
        <v>0</v>
      </c>
      <c r="K33">
        <v>0</v>
      </c>
      <c r="L33">
        <v>27501</v>
      </c>
      <c r="M33">
        <v>0</v>
      </c>
      <c r="N33">
        <v>151420593</v>
      </c>
      <c r="O33">
        <v>548000</v>
      </c>
      <c r="P33">
        <v>1235000</v>
      </c>
      <c r="Q33">
        <v>149637593</v>
      </c>
      <c r="R33">
        <v>1143506</v>
      </c>
      <c r="S33">
        <v>2024</v>
      </c>
      <c r="T33" t="s">
        <v>1771</v>
      </c>
      <c r="U33">
        <v>1</v>
      </c>
      <c r="V33" t="s">
        <v>1781</v>
      </c>
      <c r="W33">
        <v>571062</v>
      </c>
      <c r="X33" t="s">
        <v>26</v>
      </c>
      <c r="Y33" t="s">
        <v>26</v>
      </c>
      <c r="Z33" t="s">
        <v>110</v>
      </c>
      <c r="AA33" t="s">
        <v>46</v>
      </c>
      <c r="AB33" s="3" t="str">
        <f t="shared" si="0"/>
        <v>1062</v>
      </c>
      <c r="AC33" s="4" t="str">
        <f t="shared" si="1"/>
        <v>Non-TIF</v>
      </c>
    </row>
    <row r="34" spans="1:29" x14ac:dyDescent="0.25">
      <c r="A34">
        <v>2024</v>
      </c>
      <c r="B34" t="s">
        <v>1771</v>
      </c>
      <c r="C34" t="s">
        <v>31</v>
      </c>
      <c r="D34">
        <v>3808521</v>
      </c>
      <c r="E34">
        <v>2884282</v>
      </c>
      <c r="F34">
        <v>200080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6892883</v>
      </c>
      <c r="O34">
        <v>20000</v>
      </c>
      <c r="P34">
        <v>78000</v>
      </c>
      <c r="Q34">
        <v>6794883</v>
      </c>
      <c r="R34">
        <v>93359</v>
      </c>
      <c r="S34">
        <v>2024</v>
      </c>
      <c r="T34" t="s">
        <v>1771</v>
      </c>
      <c r="U34">
        <v>4</v>
      </c>
      <c r="V34">
        <v>777</v>
      </c>
      <c r="W34">
        <v>574777</v>
      </c>
      <c r="X34" t="s">
        <v>26</v>
      </c>
      <c r="Y34" t="s">
        <v>26</v>
      </c>
      <c r="Z34" t="s">
        <v>48</v>
      </c>
      <c r="AA34" t="s">
        <v>46</v>
      </c>
      <c r="AB34" s="3" t="str">
        <f t="shared" si="0"/>
        <v>4777</v>
      </c>
      <c r="AC34" s="4" t="str">
        <f t="shared" si="1"/>
        <v>Non-TIF</v>
      </c>
    </row>
    <row r="35" spans="1:29" x14ac:dyDescent="0.25">
      <c r="A35">
        <v>2024</v>
      </c>
      <c r="B35" t="s">
        <v>1029</v>
      </c>
      <c r="C35" t="s">
        <v>44</v>
      </c>
      <c r="D35">
        <v>31320471</v>
      </c>
      <c r="E35">
        <v>2103404</v>
      </c>
      <c r="F35">
        <v>68761</v>
      </c>
      <c r="G35">
        <v>9767362</v>
      </c>
      <c r="H35">
        <v>1170465</v>
      </c>
      <c r="I35">
        <v>0</v>
      </c>
      <c r="J35">
        <v>0</v>
      </c>
      <c r="K35">
        <v>0</v>
      </c>
      <c r="L35">
        <v>0</v>
      </c>
      <c r="M35">
        <v>0</v>
      </c>
      <c r="N35">
        <v>44430463</v>
      </c>
      <c r="O35">
        <v>92000</v>
      </c>
      <c r="P35">
        <v>461500</v>
      </c>
      <c r="Q35">
        <v>43876963</v>
      </c>
      <c r="R35">
        <v>0</v>
      </c>
      <c r="S35">
        <v>2024</v>
      </c>
      <c r="T35" t="s">
        <v>1029</v>
      </c>
      <c r="U35">
        <v>3</v>
      </c>
      <c r="V35" t="s">
        <v>1785</v>
      </c>
      <c r="W35" t="s">
        <v>1786</v>
      </c>
      <c r="X35" t="s">
        <v>26</v>
      </c>
      <c r="Y35" t="s">
        <v>26</v>
      </c>
      <c r="Z35" t="s">
        <v>111</v>
      </c>
      <c r="AA35" t="s">
        <v>50</v>
      </c>
      <c r="AB35" s="3" t="str">
        <f t="shared" si="0"/>
        <v>3042</v>
      </c>
      <c r="AC35" s="4" t="str">
        <f t="shared" si="1"/>
        <v>Non-TIF</v>
      </c>
    </row>
    <row r="36" spans="1:29" x14ac:dyDescent="0.25">
      <c r="A36">
        <v>2024</v>
      </c>
      <c r="B36" t="s">
        <v>1029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2024</v>
      </c>
      <c r="T36" t="s">
        <v>1029</v>
      </c>
      <c r="U36">
        <v>1</v>
      </c>
      <c r="V36">
        <v>908</v>
      </c>
      <c r="W36" t="s">
        <v>51</v>
      </c>
      <c r="X36" t="s">
        <v>25</v>
      </c>
      <c r="Y36" t="s">
        <v>26</v>
      </c>
      <c r="Z36" t="s">
        <v>52</v>
      </c>
      <c r="AA36" t="s">
        <v>50</v>
      </c>
      <c r="AB36" s="3" t="str">
        <f t="shared" si="0"/>
        <v>1908</v>
      </c>
      <c r="AC36" s="4" t="str">
        <f t="shared" si="1"/>
        <v>TIF</v>
      </c>
    </row>
    <row r="37" spans="1:29" x14ac:dyDescent="0.25">
      <c r="A37">
        <v>2024</v>
      </c>
      <c r="B37" t="s">
        <v>1029</v>
      </c>
      <c r="C37" t="s">
        <v>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2024</v>
      </c>
      <c r="T37" t="s">
        <v>1029</v>
      </c>
      <c r="U37">
        <v>3</v>
      </c>
      <c r="V37">
        <v>186</v>
      </c>
      <c r="W37" t="s">
        <v>53</v>
      </c>
      <c r="X37" t="s">
        <v>25</v>
      </c>
      <c r="Y37" t="s">
        <v>26</v>
      </c>
      <c r="Z37" t="s">
        <v>54</v>
      </c>
      <c r="AA37" t="s">
        <v>50</v>
      </c>
      <c r="AB37" s="3" t="str">
        <f t="shared" si="0"/>
        <v>3186</v>
      </c>
      <c r="AC37" s="4" t="str">
        <f t="shared" si="1"/>
        <v>TIF</v>
      </c>
    </row>
    <row r="38" spans="1:29" x14ac:dyDescent="0.25">
      <c r="A38">
        <v>2024</v>
      </c>
      <c r="B38" t="s">
        <v>1052</v>
      </c>
      <c r="C38" t="s">
        <v>44</v>
      </c>
      <c r="D38">
        <v>0</v>
      </c>
      <c r="E38">
        <v>0</v>
      </c>
      <c r="F38">
        <v>0</v>
      </c>
      <c r="G38">
        <v>0</v>
      </c>
      <c r="H38">
        <v>3366935</v>
      </c>
      <c r="I38">
        <v>0</v>
      </c>
      <c r="J38">
        <v>0</v>
      </c>
      <c r="K38">
        <v>0</v>
      </c>
      <c r="L38">
        <v>0</v>
      </c>
      <c r="M38">
        <v>0</v>
      </c>
      <c r="N38">
        <v>3366935</v>
      </c>
      <c r="O38">
        <v>0</v>
      </c>
      <c r="P38">
        <v>0</v>
      </c>
      <c r="Q38">
        <v>3366935</v>
      </c>
      <c r="R38">
        <v>0</v>
      </c>
      <c r="S38">
        <v>2024</v>
      </c>
      <c r="T38" t="s">
        <v>1052</v>
      </c>
      <c r="U38">
        <v>0</v>
      </c>
      <c r="V38">
        <v>914</v>
      </c>
      <c r="W38">
        <v>150914</v>
      </c>
      <c r="X38" t="s">
        <v>26</v>
      </c>
      <c r="Y38" t="s">
        <v>26</v>
      </c>
      <c r="Z38" t="s">
        <v>32</v>
      </c>
      <c r="AA38" t="s">
        <v>28</v>
      </c>
      <c r="AB38" s="3" t="str">
        <f t="shared" si="0"/>
        <v>0914</v>
      </c>
      <c r="AC38" s="4" t="str">
        <f t="shared" si="1"/>
        <v>Non-TIF</v>
      </c>
    </row>
    <row r="39" spans="1:29" x14ac:dyDescent="0.25">
      <c r="A39">
        <v>2024</v>
      </c>
      <c r="B39" t="s">
        <v>1052</v>
      </c>
      <c r="C39" t="s">
        <v>44</v>
      </c>
      <c r="D39">
        <v>6399709</v>
      </c>
      <c r="E39">
        <v>302738</v>
      </c>
      <c r="F39">
        <v>61937</v>
      </c>
      <c r="G39">
        <v>18922945</v>
      </c>
      <c r="H39">
        <v>22454720</v>
      </c>
      <c r="I39">
        <v>0</v>
      </c>
      <c r="J39">
        <v>0</v>
      </c>
      <c r="K39">
        <v>0</v>
      </c>
      <c r="L39">
        <v>0</v>
      </c>
      <c r="M39">
        <v>0</v>
      </c>
      <c r="N39">
        <v>48142049</v>
      </c>
      <c r="O39">
        <v>92000</v>
      </c>
      <c r="P39">
        <v>325000</v>
      </c>
      <c r="Q39">
        <v>47725049</v>
      </c>
      <c r="R39">
        <v>0</v>
      </c>
      <c r="S39">
        <v>2024</v>
      </c>
      <c r="T39" t="s">
        <v>1052</v>
      </c>
      <c r="U39">
        <v>6</v>
      </c>
      <c r="V39">
        <v>264</v>
      </c>
      <c r="W39">
        <v>256264</v>
      </c>
      <c r="X39" t="s">
        <v>26</v>
      </c>
      <c r="Y39" t="s">
        <v>26</v>
      </c>
      <c r="Z39" t="s">
        <v>33</v>
      </c>
      <c r="AA39" t="s">
        <v>28</v>
      </c>
      <c r="AB39" s="3" t="str">
        <f t="shared" si="0"/>
        <v>6264</v>
      </c>
      <c r="AC39" s="4" t="str">
        <f t="shared" si="1"/>
        <v>Non-TIF</v>
      </c>
    </row>
    <row r="40" spans="1:29" x14ac:dyDescent="0.25">
      <c r="A40">
        <v>2024</v>
      </c>
      <c r="B40" t="s">
        <v>1052</v>
      </c>
      <c r="C40" t="s">
        <v>44</v>
      </c>
      <c r="D40">
        <v>3696455</v>
      </c>
      <c r="E40">
        <v>29376</v>
      </c>
      <c r="F40">
        <v>0</v>
      </c>
      <c r="G40">
        <v>3284954</v>
      </c>
      <c r="H40">
        <v>19654449</v>
      </c>
      <c r="I40">
        <v>0</v>
      </c>
      <c r="J40">
        <v>0</v>
      </c>
      <c r="K40">
        <v>0</v>
      </c>
      <c r="L40">
        <v>0</v>
      </c>
      <c r="M40">
        <v>0</v>
      </c>
      <c r="N40">
        <v>26665234</v>
      </c>
      <c r="O40">
        <v>88000</v>
      </c>
      <c r="P40">
        <v>299000</v>
      </c>
      <c r="Q40">
        <v>26278234</v>
      </c>
      <c r="R40">
        <v>0</v>
      </c>
      <c r="S40">
        <v>2024</v>
      </c>
      <c r="T40" t="s">
        <v>1052</v>
      </c>
      <c r="U40">
        <v>0</v>
      </c>
      <c r="V40" t="s">
        <v>1762</v>
      </c>
      <c r="W40">
        <v>390018</v>
      </c>
      <c r="X40" t="s">
        <v>26</v>
      </c>
      <c r="Y40" t="s">
        <v>26</v>
      </c>
      <c r="Z40" t="s">
        <v>34</v>
      </c>
      <c r="AA40" t="s">
        <v>28</v>
      </c>
      <c r="AB40" s="3" t="str">
        <f t="shared" si="0"/>
        <v>0018</v>
      </c>
      <c r="AC40" s="4" t="str">
        <f t="shared" si="1"/>
        <v>Non-TIF</v>
      </c>
    </row>
    <row r="41" spans="1:29" x14ac:dyDescent="0.25">
      <c r="A41">
        <v>2024</v>
      </c>
      <c r="B41" t="s">
        <v>1052</v>
      </c>
      <c r="C41" t="s">
        <v>23</v>
      </c>
      <c r="D41">
        <v>143499</v>
      </c>
      <c r="E41">
        <v>0</v>
      </c>
      <c r="F41">
        <v>0</v>
      </c>
      <c r="G41">
        <v>604160</v>
      </c>
      <c r="H41">
        <v>42507535</v>
      </c>
      <c r="I41">
        <v>0</v>
      </c>
      <c r="J41">
        <v>0</v>
      </c>
      <c r="K41">
        <v>0</v>
      </c>
      <c r="L41">
        <v>0</v>
      </c>
      <c r="M41">
        <v>0</v>
      </c>
      <c r="N41">
        <v>43255194</v>
      </c>
      <c r="O41">
        <v>0</v>
      </c>
      <c r="P41">
        <v>0</v>
      </c>
      <c r="Q41">
        <v>43255194</v>
      </c>
      <c r="R41">
        <v>0</v>
      </c>
      <c r="S41">
        <v>2024</v>
      </c>
      <c r="T41" t="s">
        <v>1052</v>
      </c>
      <c r="U41">
        <v>2</v>
      </c>
      <c r="V41">
        <v>673</v>
      </c>
      <c r="W41" t="s">
        <v>96</v>
      </c>
      <c r="X41" t="s">
        <v>25</v>
      </c>
      <c r="Y41" t="s">
        <v>26</v>
      </c>
      <c r="Z41" t="s">
        <v>97</v>
      </c>
      <c r="AA41" t="s">
        <v>28</v>
      </c>
      <c r="AB41" s="3" t="str">
        <f t="shared" si="0"/>
        <v>2673</v>
      </c>
      <c r="AC41" s="4" t="str">
        <f t="shared" si="1"/>
        <v>TIF</v>
      </c>
    </row>
    <row r="42" spans="1:29" x14ac:dyDescent="0.25">
      <c r="A42">
        <v>2024</v>
      </c>
      <c r="B42" t="s">
        <v>1052</v>
      </c>
      <c r="C42" t="s">
        <v>23</v>
      </c>
      <c r="D42">
        <v>0</v>
      </c>
      <c r="E42">
        <v>0</v>
      </c>
      <c r="F42">
        <v>0</v>
      </c>
      <c r="G42">
        <v>0</v>
      </c>
      <c r="H42">
        <v>91491601</v>
      </c>
      <c r="I42">
        <v>0</v>
      </c>
      <c r="J42">
        <v>0</v>
      </c>
      <c r="K42">
        <v>0</v>
      </c>
      <c r="L42">
        <v>0</v>
      </c>
      <c r="M42">
        <v>0</v>
      </c>
      <c r="N42">
        <v>91491601</v>
      </c>
      <c r="O42">
        <v>0</v>
      </c>
      <c r="P42">
        <v>0</v>
      </c>
      <c r="Q42">
        <v>91491601</v>
      </c>
      <c r="R42">
        <v>0</v>
      </c>
      <c r="S42">
        <v>2024</v>
      </c>
      <c r="T42" t="s">
        <v>1052</v>
      </c>
      <c r="U42">
        <v>4</v>
      </c>
      <c r="V42">
        <v>978</v>
      </c>
      <c r="W42" t="s">
        <v>80</v>
      </c>
      <c r="X42" t="s">
        <v>25</v>
      </c>
      <c r="Y42" t="s">
        <v>26</v>
      </c>
      <c r="Z42" t="s">
        <v>81</v>
      </c>
      <c r="AA42" t="s">
        <v>28</v>
      </c>
      <c r="AB42" s="3" t="str">
        <f t="shared" si="0"/>
        <v>4978</v>
      </c>
      <c r="AC42" s="4" t="str">
        <f t="shared" si="1"/>
        <v>TIF</v>
      </c>
    </row>
    <row r="43" spans="1:29" x14ac:dyDescent="0.25">
      <c r="A43">
        <v>2024</v>
      </c>
      <c r="B43" t="s">
        <v>1052</v>
      </c>
      <c r="C43" t="s">
        <v>23</v>
      </c>
      <c r="D43">
        <v>0</v>
      </c>
      <c r="E43">
        <v>0</v>
      </c>
      <c r="F43">
        <v>0</v>
      </c>
      <c r="G43">
        <v>0</v>
      </c>
      <c r="H43">
        <v>13467595</v>
      </c>
      <c r="I43">
        <v>0</v>
      </c>
      <c r="J43">
        <v>0</v>
      </c>
      <c r="K43">
        <v>0</v>
      </c>
      <c r="L43">
        <v>0</v>
      </c>
      <c r="M43">
        <v>0</v>
      </c>
      <c r="N43">
        <v>13467595</v>
      </c>
      <c r="O43">
        <v>0</v>
      </c>
      <c r="P43">
        <v>0</v>
      </c>
      <c r="Q43">
        <v>13467595</v>
      </c>
      <c r="R43">
        <v>0</v>
      </c>
      <c r="S43">
        <v>2024</v>
      </c>
      <c r="T43" t="s">
        <v>1052</v>
      </c>
      <c r="U43">
        <v>0</v>
      </c>
      <c r="V43">
        <v>914</v>
      </c>
      <c r="W43" t="s">
        <v>116</v>
      </c>
      <c r="X43" t="s">
        <v>25</v>
      </c>
      <c r="Y43" t="s">
        <v>26</v>
      </c>
      <c r="Z43" t="s">
        <v>117</v>
      </c>
      <c r="AA43" t="s">
        <v>28</v>
      </c>
      <c r="AB43" s="3" t="str">
        <f t="shared" si="0"/>
        <v>0914</v>
      </c>
      <c r="AC43" s="4" t="str">
        <f t="shared" si="1"/>
        <v>TIF</v>
      </c>
    </row>
    <row r="44" spans="1:29" x14ac:dyDescent="0.25">
      <c r="A44">
        <v>2024</v>
      </c>
      <c r="B44" t="s">
        <v>1052</v>
      </c>
      <c r="C44" t="s">
        <v>31</v>
      </c>
      <c r="D44">
        <v>115579797</v>
      </c>
      <c r="E44">
        <v>156509402</v>
      </c>
      <c r="F44">
        <v>4231017</v>
      </c>
      <c r="G44">
        <v>15675811</v>
      </c>
      <c r="H44">
        <v>13774118</v>
      </c>
      <c r="I44">
        <v>0</v>
      </c>
      <c r="J44">
        <v>0</v>
      </c>
      <c r="K44">
        <v>0</v>
      </c>
      <c r="L44">
        <v>3113519</v>
      </c>
      <c r="M44">
        <v>0</v>
      </c>
      <c r="N44">
        <v>308883664</v>
      </c>
      <c r="O44">
        <v>756000</v>
      </c>
      <c r="P44">
        <v>2327000</v>
      </c>
      <c r="Q44">
        <v>305800664</v>
      </c>
      <c r="R44">
        <v>4254363</v>
      </c>
      <c r="S44">
        <v>2024</v>
      </c>
      <c r="T44" t="s">
        <v>1052</v>
      </c>
      <c r="U44">
        <v>2</v>
      </c>
      <c r="V44">
        <v>673</v>
      </c>
      <c r="W44" t="s">
        <v>1774</v>
      </c>
      <c r="X44" t="s">
        <v>26</v>
      </c>
      <c r="Y44" t="s">
        <v>26</v>
      </c>
      <c r="Z44" t="s">
        <v>98</v>
      </c>
      <c r="AA44" t="s">
        <v>28</v>
      </c>
      <c r="AB44" s="3" t="str">
        <f t="shared" si="0"/>
        <v>2673</v>
      </c>
      <c r="AC44" s="4" t="str">
        <f t="shared" si="1"/>
        <v>Non-TIF</v>
      </c>
    </row>
    <row r="45" spans="1:29" x14ac:dyDescent="0.25">
      <c r="A45">
        <v>2024</v>
      </c>
      <c r="B45" t="s">
        <v>1763</v>
      </c>
      <c r="C45" t="s">
        <v>23</v>
      </c>
      <c r="D45">
        <v>0</v>
      </c>
      <c r="E45">
        <v>0</v>
      </c>
      <c r="F45">
        <v>0</v>
      </c>
      <c r="G45">
        <v>0</v>
      </c>
      <c r="H45">
        <v>5983400</v>
      </c>
      <c r="I45">
        <v>0</v>
      </c>
      <c r="J45">
        <v>0</v>
      </c>
      <c r="K45">
        <v>0</v>
      </c>
      <c r="L45">
        <v>0</v>
      </c>
      <c r="M45">
        <v>0</v>
      </c>
      <c r="N45">
        <v>5983400</v>
      </c>
      <c r="O45">
        <v>0</v>
      </c>
      <c r="P45">
        <v>0</v>
      </c>
      <c r="Q45">
        <v>5983400</v>
      </c>
      <c r="R45">
        <v>0</v>
      </c>
      <c r="S45">
        <v>2024</v>
      </c>
      <c r="T45" t="s">
        <v>1763</v>
      </c>
      <c r="U45">
        <v>4</v>
      </c>
      <c r="V45">
        <v>978</v>
      </c>
      <c r="W45" t="s">
        <v>80</v>
      </c>
      <c r="X45" t="s">
        <v>25</v>
      </c>
      <c r="Y45" t="s">
        <v>26</v>
      </c>
      <c r="Z45" t="s">
        <v>81</v>
      </c>
      <c r="AA45" t="s">
        <v>35</v>
      </c>
      <c r="AB45" s="3" t="str">
        <f t="shared" si="0"/>
        <v>4978</v>
      </c>
      <c r="AC45" s="4" t="str">
        <f t="shared" si="1"/>
        <v>TIF</v>
      </c>
    </row>
    <row r="46" spans="1:29" x14ac:dyDescent="0.25">
      <c r="A46">
        <v>2024</v>
      </c>
      <c r="B46" t="s">
        <v>1763</v>
      </c>
      <c r="C46" t="s">
        <v>23</v>
      </c>
      <c r="D46">
        <v>0</v>
      </c>
      <c r="E46">
        <v>0</v>
      </c>
      <c r="F46">
        <v>0</v>
      </c>
      <c r="G46">
        <v>0</v>
      </c>
      <c r="H46">
        <v>9679300</v>
      </c>
      <c r="I46">
        <v>0</v>
      </c>
      <c r="J46">
        <v>0</v>
      </c>
      <c r="K46">
        <v>0</v>
      </c>
      <c r="L46">
        <v>0</v>
      </c>
      <c r="M46">
        <v>0</v>
      </c>
      <c r="N46">
        <v>9679300</v>
      </c>
      <c r="O46">
        <v>0</v>
      </c>
      <c r="P46">
        <v>0</v>
      </c>
      <c r="Q46">
        <v>9679300</v>
      </c>
      <c r="R46">
        <v>0</v>
      </c>
      <c r="S46">
        <v>2024</v>
      </c>
      <c r="T46" t="s">
        <v>1763</v>
      </c>
      <c r="U46">
        <v>1</v>
      </c>
      <c r="V46">
        <v>503</v>
      </c>
      <c r="W46" t="s">
        <v>989</v>
      </c>
      <c r="X46" t="s">
        <v>25</v>
      </c>
      <c r="Y46" t="s">
        <v>26</v>
      </c>
      <c r="Z46" t="s">
        <v>1734</v>
      </c>
      <c r="AA46" t="s">
        <v>35</v>
      </c>
      <c r="AB46" s="3" t="str">
        <f t="shared" si="0"/>
        <v>1503</v>
      </c>
      <c r="AC46" s="4" t="str">
        <f t="shared" si="1"/>
        <v>TIF</v>
      </c>
    </row>
    <row r="47" spans="1:29" x14ac:dyDescent="0.25">
      <c r="A47">
        <v>2024</v>
      </c>
      <c r="B47" t="s">
        <v>1763</v>
      </c>
      <c r="C47" t="s">
        <v>31</v>
      </c>
      <c r="D47">
        <v>22394964</v>
      </c>
      <c r="E47">
        <v>59599366</v>
      </c>
      <c r="F47">
        <v>6123455</v>
      </c>
      <c r="G47">
        <v>389781</v>
      </c>
      <c r="H47">
        <v>0</v>
      </c>
      <c r="I47">
        <v>0</v>
      </c>
      <c r="J47">
        <v>0</v>
      </c>
      <c r="K47">
        <v>0</v>
      </c>
      <c r="L47">
        <v>3385606</v>
      </c>
      <c r="M47">
        <v>8958469</v>
      </c>
      <c r="N47">
        <v>100851641</v>
      </c>
      <c r="O47">
        <v>100000</v>
      </c>
      <c r="P47">
        <v>344500</v>
      </c>
      <c r="Q47">
        <v>100407141</v>
      </c>
      <c r="R47">
        <v>1949824</v>
      </c>
      <c r="S47">
        <v>2024</v>
      </c>
      <c r="T47" t="s">
        <v>1763</v>
      </c>
      <c r="U47">
        <v>1</v>
      </c>
      <c r="V47">
        <v>503</v>
      </c>
      <c r="W47">
        <v>881503</v>
      </c>
      <c r="X47" t="s">
        <v>26</v>
      </c>
      <c r="Y47" t="s">
        <v>26</v>
      </c>
      <c r="Z47" t="s">
        <v>1735</v>
      </c>
      <c r="AA47" t="s">
        <v>35</v>
      </c>
      <c r="AB47" s="3" t="str">
        <f t="shared" si="0"/>
        <v>1503</v>
      </c>
      <c r="AC47" s="4" t="str">
        <f t="shared" si="1"/>
        <v>Non-TIF</v>
      </c>
    </row>
    <row r="48" spans="1:29" x14ac:dyDescent="0.25">
      <c r="A48">
        <v>2024</v>
      </c>
      <c r="B48" t="s">
        <v>1765</v>
      </c>
      <c r="C48" t="s">
        <v>44</v>
      </c>
      <c r="D48">
        <v>20623928</v>
      </c>
      <c r="E48">
        <v>147442</v>
      </c>
      <c r="F48">
        <v>12186</v>
      </c>
      <c r="G48">
        <v>32050507</v>
      </c>
      <c r="H48">
        <v>7243642</v>
      </c>
      <c r="I48">
        <v>0</v>
      </c>
      <c r="J48">
        <v>0</v>
      </c>
      <c r="K48">
        <v>0</v>
      </c>
      <c r="L48">
        <v>0</v>
      </c>
      <c r="M48">
        <v>0</v>
      </c>
      <c r="N48">
        <v>60077705</v>
      </c>
      <c r="O48">
        <v>155129</v>
      </c>
      <c r="P48">
        <v>747500</v>
      </c>
      <c r="Q48">
        <v>59175076</v>
      </c>
      <c r="R48">
        <v>0</v>
      </c>
      <c r="S48">
        <v>2024</v>
      </c>
      <c r="T48" t="s">
        <v>1765</v>
      </c>
      <c r="U48">
        <v>0</v>
      </c>
      <c r="V48">
        <v>135</v>
      </c>
      <c r="W48" t="s">
        <v>1775</v>
      </c>
      <c r="X48" t="s">
        <v>26</v>
      </c>
      <c r="Y48" t="s">
        <v>26</v>
      </c>
      <c r="Z48" t="s">
        <v>83</v>
      </c>
      <c r="AA48" t="s">
        <v>37</v>
      </c>
      <c r="AB48" s="3" t="str">
        <f t="shared" si="0"/>
        <v>0135</v>
      </c>
      <c r="AC48" s="4" t="str">
        <f t="shared" si="1"/>
        <v>Non-TIF</v>
      </c>
    </row>
    <row r="49" spans="1:29" x14ac:dyDescent="0.25">
      <c r="A49">
        <v>2024</v>
      </c>
      <c r="B49" t="s">
        <v>1765</v>
      </c>
      <c r="C49" t="s">
        <v>23</v>
      </c>
      <c r="D49">
        <v>14346573</v>
      </c>
      <c r="E49">
        <v>16521</v>
      </c>
      <c r="F49">
        <v>0</v>
      </c>
      <c r="G49">
        <v>4335706</v>
      </c>
      <c r="H49">
        <v>742279</v>
      </c>
      <c r="I49">
        <v>0</v>
      </c>
      <c r="J49">
        <v>0</v>
      </c>
      <c r="K49">
        <v>0</v>
      </c>
      <c r="L49">
        <v>0</v>
      </c>
      <c r="M49">
        <v>0</v>
      </c>
      <c r="N49">
        <v>19441079</v>
      </c>
      <c r="O49">
        <v>0</v>
      </c>
      <c r="P49">
        <v>0</v>
      </c>
      <c r="Q49">
        <v>19441079</v>
      </c>
      <c r="R49">
        <v>0</v>
      </c>
      <c r="S49">
        <v>2024</v>
      </c>
      <c r="T49" t="s">
        <v>1765</v>
      </c>
      <c r="U49">
        <v>0</v>
      </c>
      <c r="V49">
        <v>135</v>
      </c>
      <c r="W49" t="s">
        <v>118</v>
      </c>
      <c r="X49" t="s">
        <v>25</v>
      </c>
      <c r="Y49" t="s">
        <v>26</v>
      </c>
      <c r="Z49" t="s">
        <v>119</v>
      </c>
      <c r="AA49" t="s">
        <v>37</v>
      </c>
      <c r="AB49" s="3" t="str">
        <f t="shared" si="0"/>
        <v>0135</v>
      </c>
      <c r="AC49" s="4" t="str">
        <f t="shared" si="1"/>
        <v>TIF</v>
      </c>
    </row>
    <row r="50" spans="1:29" x14ac:dyDescent="0.25">
      <c r="A50">
        <v>2024</v>
      </c>
      <c r="B50" t="s">
        <v>1765</v>
      </c>
      <c r="C50" t="s">
        <v>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2024</v>
      </c>
      <c r="T50" t="s">
        <v>1765</v>
      </c>
      <c r="U50">
        <v>1</v>
      </c>
      <c r="V50">
        <v>972</v>
      </c>
      <c r="W50" t="s">
        <v>85</v>
      </c>
      <c r="X50" t="s">
        <v>25</v>
      </c>
      <c r="Y50" t="s">
        <v>26</v>
      </c>
      <c r="Z50" t="s">
        <v>86</v>
      </c>
      <c r="AA50" t="s">
        <v>37</v>
      </c>
      <c r="AB50" s="3" t="str">
        <f t="shared" si="0"/>
        <v>1972</v>
      </c>
      <c r="AC50" s="4" t="str">
        <f t="shared" si="1"/>
        <v>TIF</v>
      </c>
    </row>
    <row r="51" spans="1:29" x14ac:dyDescent="0.25">
      <c r="A51">
        <v>2024</v>
      </c>
      <c r="B51" t="s">
        <v>1765</v>
      </c>
      <c r="C51" t="s">
        <v>31</v>
      </c>
      <c r="D51">
        <v>16608789</v>
      </c>
      <c r="E51">
        <v>14710207</v>
      </c>
      <c r="F51">
        <v>1193832</v>
      </c>
      <c r="G51">
        <v>317205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32830033</v>
      </c>
      <c r="O51">
        <v>52000</v>
      </c>
      <c r="P51">
        <v>188500</v>
      </c>
      <c r="Q51">
        <v>32589533</v>
      </c>
      <c r="R51">
        <v>439889</v>
      </c>
      <c r="S51">
        <v>2024</v>
      </c>
      <c r="T51" t="s">
        <v>1765</v>
      </c>
      <c r="U51">
        <v>4</v>
      </c>
      <c r="V51">
        <v>419</v>
      </c>
      <c r="W51">
        <v>224419</v>
      </c>
      <c r="X51" t="s">
        <v>26</v>
      </c>
      <c r="Y51" t="s">
        <v>26</v>
      </c>
      <c r="Z51" t="s">
        <v>88</v>
      </c>
      <c r="AA51" t="s">
        <v>37</v>
      </c>
      <c r="AB51" s="3" t="str">
        <f t="shared" si="0"/>
        <v>4419</v>
      </c>
      <c r="AC51" s="4" t="str">
        <f t="shared" si="1"/>
        <v>Non-TIF</v>
      </c>
    </row>
    <row r="52" spans="1:29" x14ac:dyDescent="0.25">
      <c r="A52">
        <v>2024</v>
      </c>
      <c r="B52" t="s">
        <v>1767</v>
      </c>
      <c r="C52" t="s">
        <v>44</v>
      </c>
      <c r="D52">
        <v>12363909</v>
      </c>
      <c r="E52">
        <v>45803</v>
      </c>
      <c r="F52">
        <v>9869</v>
      </c>
      <c r="G52">
        <v>176201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12595782</v>
      </c>
      <c r="O52">
        <v>20000</v>
      </c>
      <c r="P52">
        <v>84500</v>
      </c>
      <c r="Q52">
        <v>12491282</v>
      </c>
      <c r="R52">
        <v>0</v>
      </c>
      <c r="S52">
        <v>2024</v>
      </c>
      <c r="T52" t="s">
        <v>1767</v>
      </c>
      <c r="U52">
        <v>4</v>
      </c>
      <c r="V52">
        <v>491</v>
      </c>
      <c r="W52" t="s">
        <v>1776</v>
      </c>
      <c r="X52" t="s">
        <v>26</v>
      </c>
      <c r="Y52" t="s">
        <v>26</v>
      </c>
      <c r="Z52" t="s">
        <v>41</v>
      </c>
      <c r="AA52" t="s">
        <v>40</v>
      </c>
      <c r="AB52" s="3" t="str">
        <f t="shared" si="0"/>
        <v>4491</v>
      </c>
      <c r="AC52" s="4" t="str">
        <f t="shared" si="1"/>
        <v>Non-TIF</v>
      </c>
    </row>
    <row r="53" spans="1:29" x14ac:dyDescent="0.25">
      <c r="A53">
        <v>2024</v>
      </c>
      <c r="B53" t="s">
        <v>1767</v>
      </c>
      <c r="C53" t="s">
        <v>31</v>
      </c>
      <c r="D53">
        <v>132723064</v>
      </c>
      <c r="E53">
        <v>49186531</v>
      </c>
      <c r="F53">
        <v>3595509</v>
      </c>
      <c r="G53">
        <v>18602677</v>
      </c>
      <c r="H53">
        <v>14274221</v>
      </c>
      <c r="I53">
        <v>0</v>
      </c>
      <c r="J53">
        <v>0</v>
      </c>
      <c r="K53">
        <v>33366</v>
      </c>
      <c r="L53">
        <v>3415032</v>
      </c>
      <c r="M53">
        <v>2762925</v>
      </c>
      <c r="N53">
        <v>224593325</v>
      </c>
      <c r="O53">
        <v>787824</v>
      </c>
      <c r="P53">
        <v>2791871</v>
      </c>
      <c r="Q53">
        <v>221013630</v>
      </c>
      <c r="R53">
        <v>15917565</v>
      </c>
      <c r="S53">
        <v>2024</v>
      </c>
      <c r="T53" t="s">
        <v>1767</v>
      </c>
      <c r="U53">
        <v>1</v>
      </c>
      <c r="V53" t="s">
        <v>1768</v>
      </c>
      <c r="W53" t="s">
        <v>1769</v>
      </c>
      <c r="X53" t="s">
        <v>26</v>
      </c>
      <c r="Y53" t="s">
        <v>26</v>
      </c>
      <c r="Z53" t="s">
        <v>122</v>
      </c>
      <c r="AA53" t="s">
        <v>40</v>
      </c>
      <c r="AB53" s="3" t="str">
        <f t="shared" si="0"/>
        <v>1071</v>
      </c>
      <c r="AC53" s="4" t="str">
        <f t="shared" si="1"/>
        <v>Non-TIF</v>
      </c>
    </row>
    <row r="54" spans="1:29" x14ac:dyDescent="0.25">
      <c r="A54">
        <v>2024</v>
      </c>
      <c r="B54" t="s">
        <v>1767</v>
      </c>
      <c r="C54" t="s">
        <v>31</v>
      </c>
      <c r="D54">
        <v>417212</v>
      </c>
      <c r="E54">
        <v>120793</v>
      </c>
      <c r="F54">
        <v>26182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564187</v>
      </c>
      <c r="O54">
        <v>0</v>
      </c>
      <c r="P54">
        <v>0</v>
      </c>
      <c r="Q54">
        <v>564187</v>
      </c>
      <c r="R54">
        <v>2450</v>
      </c>
      <c r="S54">
        <v>2024</v>
      </c>
      <c r="T54" t="s">
        <v>1767</v>
      </c>
      <c r="U54">
        <v>0</v>
      </c>
      <c r="V54" t="s">
        <v>1777</v>
      </c>
      <c r="W54">
        <v>680081</v>
      </c>
      <c r="X54" t="s">
        <v>26</v>
      </c>
      <c r="Y54" t="s">
        <v>26</v>
      </c>
      <c r="Z54" t="s">
        <v>89</v>
      </c>
      <c r="AA54" t="s">
        <v>40</v>
      </c>
      <c r="AB54" s="3" t="str">
        <f t="shared" si="0"/>
        <v>0081</v>
      </c>
      <c r="AC54" s="4" t="str">
        <f t="shared" si="1"/>
        <v>Non-TIF</v>
      </c>
    </row>
    <row r="55" spans="1:29" x14ac:dyDescent="0.25">
      <c r="A55">
        <v>2024</v>
      </c>
      <c r="B55" t="s">
        <v>1767</v>
      </c>
      <c r="C55" t="s">
        <v>31</v>
      </c>
      <c r="D55">
        <v>14940620</v>
      </c>
      <c r="E55">
        <v>25437734</v>
      </c>
      <c r="F55">
        <v>1646857</v>
      </c>
      <c r="G55">
        <v>261042</v>
      </c>
      <c r="H55">
        <v>0</v>
      </c>
      <c r="I55">
        <v>0</v>
      </c>
      <c r="J55">
        <v>0</v>
      </c>
      <c r="K55">
        <v>3048</v>
      </c>
      <c r="L55">
        <v>1161171</v>
      </c>
      <c r="M55">
        <v>1271302</v>
      </c>
      <c r="N55">
        <v>44721774</v>
      </c>
      <c r="O55">
        <v>64000</v>
      </c>
      <c r="P55">
        <v>260000</v>
      </c>
      <c r="Q55">
        <v>44397774</v>
      </c>
      <c r="R55">
        <v>796006</v>
      </c>
      <c r="S55">
        <v>2024</v>
      </c>
      <c r="T55" t="s">
        <v>1767</v>
      </c>
      <c r="U55">
        <v>5</v>
      </c>
      <c r="V55">
        <v>895</v>
      </c>
      <c r="W55">
        <v>935895</v>
      </c>
      <c r="X55" t="s">
        <v>26</v>
      </c>
      <c r="Y55" t="s">
        <v>26</v>
      </c>
      <c r="Z55" t="s">
        <v>104</v>
      </c>
      <c r="AA55" t="s">
        <v>40</v>
      </c>
      <c r="AB55" s="3" t="str">
        <f t="shared" si="0"/>
        <v>5895</v>
      </c>
      <c r="AC55" s="4" t="str">
        <f t="shared" si="1"/>
        <v>Non-TIF</v>
      </c>
    </row>
    <row r="56" spans="1:29" x14ac:dyDescent="0.25">
      <c r="A56">
        <v>2024</v>
      </c>
      <c r="B56" t="s">
        <v>1029</v>
      </c>
      <c r="C56" t="s">
        <v>23</v>
      </c>
      <c r="D56">
        <v>8069491</v>
      </c>
      <c r="E56">
        <v>0</v>
      </c>
      <c r="F56">
        <v>0</v>
      </c>
      <c r="G56">
        <v>377211</v>
      </c>
      <c r="H56">
        <v>687</v>
      </c>
      <c r="I56">
        <v>0</v>
      </c>
      <c r="J56">
        <v>0</v>
      </c>
      <c r="K56">
        <v>0</v>
      </c>
      <c r="L56">
        <v>0</v>
      </c>
      <c r="M56">
        <v>0</v>
      </c>
      <c r="N56">
        <v>8447389</v>
      </c>
      <c r="O56">
        <v>20000</v>
      </c>
      <c r="P56">
        <v>26000</v>
      </c>
      <c r="Q56">
        <v>8401389</v>
      </c>
      <c r="R56">
        <v>0</v>
      </c>
      <c r="S56">
        <v>2024</v>
      </c>
      <c r="T56" t="s">
        <v>1029</v>
      </c>
      <c r="U56">
        <v>1</v>
      </c>
      <c r="V56">
        <v>935</v>
      </c>
      <c r="W56" t="s">
        <v>114</v>
      </c>
      <c r="X56" t="s">
        <v>25</v>
      </c>
      <c r="Y56" t="s">
        <v>26</v>
      </c>
      <c r="Z56" t="s">
        <v>115</v>
      </c>
      <c r="AA56" t="s">
        <v>50</v>
      </c>
      <c r="AB56" s="3" t="str">
        <f t="shared" si="0"/>
        <v>1935</v>
      </c>
      <c r="AC56" s="4" t="str">
        <f t="shared" si="1"/>
        <v>TIF</v>
      </c>
    </row>
    <row r="57" spans="1:29" x14ac:dyDescent="0.25">
      <c r="A57">
        <v>2024</v>
      </c>
      <c r="B57" t="s">
        <v>1029</v>
      </c>
      <c r="C57" t="s">
        <v>31</v>
      </c>
      <c r="D57">
        <v>96699077</v>
      </c>
      <c r="E57">
        <v>60051025</v>
      </c>
      <c r="F57">
        <v>3056799</v>
      </c>
      <c r="G57">
        <v>18798878</v>
      </c>
      <c r="H57">
        <v>0</v>
      </c>
      <c r="I57">
        <v>0</v>
      </c>
      <c r="J57">
        <v>0</v>
      </c>
      <c r="K57">
        <v>0</v>
      </c>
      <c r="L57">
        <v>81584</v>
      </c>
      <c r="M57">
        <v>2618134</v>
      </c>
      <c r="N57">
        <v>181305497</v>
      </c>
      <c r="O57">
        <v>444000</v>
      </c>
      <c r="P57">
        <v>1774500</v>
      </c>
      <c r="Q57">
        <v>179086997</v>
      </c>
      <c r="R57">
        <v>16962172</v>
      </c>
      <c r="S57">
        <v>2024</v>
      </c>
      <c r="T57" t="s">
        <v>1029</v>
      </c>
      <c r="U57">
        <v>1</v>
      </c>
      <c r="V57">
        <v>908</v>
      </c>
      <c r="W57" t="s">
        <v>1794</v>
      </c>
      <c r="X57" t="s">
        <v>26</v>
      </c>
      <c r="Y57" t="s">
        <v>26</v>
      </c>
      <c r="Z57" t="s">
        <v>49</v>
      </c>
      <c r="AA57" t="s">
        <v>50</v>
      </c>
      <c r="AB57" s="3" t="str">
        <f t="shared" si="0"/>
        <v>1908</v>
      </c>
      <c r="AC57" s="4" t="str">
        <f t="shared" si="1"/>
        <v>Non-TIF</v>
      </c>
    </row>
    <row r="58" spans="1:29" x14ac:dyDescent="0.25">
      <c r="A58">
        <v>2024</v>
      </c>
      <c r="B58" t="s">
        <v>1029</v>
      </c>
      <c r="C58" t="s">
        <v>31</v>
      </c>
      <c r="D58">
        <v>53683467</v>
      </c>
      <c r="E58">
        <v>13686752</v>
      </c>
      <c r="F58">
        <v>1368920</v>
      </c>
      <c r="G58">
        <v>1955254</v>
      </c>
      <c r="H58">
        <v>3439980</v>
      </c>
      <c r="I58">
        <v>0</v>
      </c>
      <c r="J58">
        <v>0</v>
      </c>
      <c r="K58">
        <v>0</v>
      </c>
      <c r="L58">
        <v>118432</v>
      </c>
      <c r="M58">
        <v>1626909</v>
      </c>
      <c r="N58">
        <v>75879714</v>
      </c>
      <c r="O58">
        <v>228000</v>
      </c>
      <c r="P58">
        <v>968500</v>
      </c>
      <c r="Q58">
        <v>74683214</v>
      </c>
      <c r="R58">
        <v>8472376</v>
      </c>
      <c r="S58">
        <v>2024</v>
      </c>
      <c r="T58" t="s">
        <v>1029</v>
      </c>
      <c r="U58">
        <v>3</v>
      </c>
      <c r="V58">
        <v>186</v>
      </c>
      <c r="W58" t="s">
        <v>1784</v>
      </c>
      <c r="X58" t="s">
        <v>26</v>
      </c>
      <c r="Y58" t="s">
        <v>26</v>
      </c>
      <c r="Z58" t="s">
        <v>55</v>
      </c>
      <c r="AA58" t="s">
        <v>50</v>
      </c>
      <c r="AB58" s="3" t="str">
        <f t="shared" si="0"/>
        <v>3186</v>
      </c>
      <c r="AC58" s="4" t="str">
        <f t="shared" si="1"/>
        <v>Non-TIF</v>
      </c>
    </row>
    <row r="59" spans="1:29" x14ac:dyDescent="0.25">
      <c r="A59">
        <v>2024</v>
      </c>
      <c r="B59" t="s">
        <v>1029</v>
      </c>
      <c r="C59" t="s">
        <v>31</v>
      </c>
      <c r="D59">
        <v>5119038</v>
      </c>
      <c r="E59">
        <v>6057459</v>
      </c>
      <c r="F59">
        <v>495218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744986</v>
      </c>
      <c r="N59">
        <v>12416701</v>
      </c>
      <c r="O59">
        <v>20000</v>
      </c>
      <c r="P59">
        <v>110500</v>
      </c>
      <c r="Q59">
        <v>12286201</v>
      </c>
      <c r="R59">
        <v>441603</v>
      </c>
      <c r="S59">
        <v>2024</v>
      </c>
      <c r="T59" t="s">
        <v>1029</v>
      </c>
      <c r="U59">
        <v>6</v>
      </c>
      <c r="V59">
        <v>762</v>
      </c>
      <c r="W59" t="s">
        <v>1792</v>
      </c>
      <c r="X59" t="s">
        <v>26</v>
      </c>
      <c r="Y59" t="s">
        <v>26</v>
      </c>
      <c r="Z59" t="s">
        <v>56</v>
      </c>
      <c r="AA59" t="s">
        <v>50</v>
      </c>
      <c r="AB59" s="3" t="str">
        <f t="shared" si="0"/>
        <v>6762</v>
      </c>
      <c r="AC59" s="4" t="str">
        <f t="shared" si="1"/>
        <v>Non-TIF</v>
      </c>
    </row>
    <row r="60" spans="1:29" x14ac:dyDescent="0.25">
      <c r="A60">
        <v>2024</v>
      </c>
      <c r="B60" t="s">
        <v>1029</v>
      </c>
      <c r="C60" t="s">
        <v>31</v>
      </c>
      <c r="D60">
        <v>49635958</v>
      </c>
      <c r="E60">
        <v>55222757</v>
      </c>
      <c r="F60">
        <v>3337826</v>
      </c>
      <c r="G60">
        <v>1936873</v>
      </c>
      <c r="H60">
        <v>0</v>
      </c>
      <c r="I60">
        <v>0</v>
      </c>
      <c r="J60">
        <v>0</v>
      </c>
      <c r="K60">
        <v>0</v>
      </c>
      <c r="L60">
        <v>1845676</v>
      </c>
      <c r="M60">
        <v>2478278</v>
      </c>
      <c r="N60">
        <v>114457368</v>
      </c>
      <c r="O60">
        <v>176000</v>
      </c>
      <c r="P60">
        <v>799500</v>
      </c>
      <c r="Q60">
        <v>113481868</v>
      </c>
      <c r="R60">
        <v>2783069</v>
      </c>
      <c r="S60">
        <v>2024</v>
      </c>
      <c r="T60" t="s">
        <v>1029</v>
      </c>
      <c r="U60">
        <v>1</v>
      </c>
      <c r="V60">
        <v>935</v>
      </c>
      <c r="W60">
        <v>861935</v>
      </c>
      <c r="X60" t="s">
        <v>26</v>
      </c>
      <c r="Y60" t="s">
        <v>26</v>
      </c>
      <c r="Z60" t="s">
        <v>172</v>
      </c>
      <c r="AA60" t="s">
        <v>50</v>
      </c>
      <c r="AB60" s="3" t="str">
        <f t="shared" si="0"/>
        <v>1935</v>
      </c>
      <c r="AC60" s="4" t="str">
        <f t="shared" si="1"/>
        <v>Non-TIF</v>
      </c>
    </row>
    <row r="61" spans="1:29" x14ac:dyDescent="0.25">
      <c r="A61">
        <v>2024</v>
      </c>
      <c r="B61" t="s">
        <v>1029</v>
      </c>
      <c r="C61" t="s">
        <v>31</v>
      </c>
      <c r="D61">
        <v>8367128</v>
      </c>
      <c r="E61">
        <v>15544123</v>
      </c>
      <c r="F61">
        <v>882938</v>
      </c>
      <c r="G61">
        <v>2410137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27204326</v>
      </c>
      <c r="O61">
        <v>28000</v>
      </c>
      <c r="P61">
        <v>136500</v>
      </c>
      <c r="Q61">
        <v>27039826</v>
      </c>
      <c r="R61">
        <v>532128</v>
      </c>
      <c r="S61">
        <v>2024</v>
      </c>
      <c r="T61" t="s">
        <v>1029</v>
      </c>
      <c r="U61">
        <v>2</v>
      </c>
      <c r="V61">
        <v>502</v>
      </c>
      <c r="W61">
        <v>862502</v>
      </c>
      <c r="X61" t="s">
        <v>26</v>
      </c>
      <c r="Y61" t="s">
        <v>26</v>
      </c>
      <c r="Z61" t="s">
        <v>58</v>
      </c>
      <c r="AA61" t="s">
        <v>50</v>
      </c>
      <c r="AB61" s="3" t="str">
        <f t="shared" si="0"/>
        <v>2502</v>
      </c>
      <c r="AC61" s="4" t="str">
        <f t="shared" si="1"/>
        <v>Non-TIF</v>
      </c>
    </row>
    <row r="62" spans="1:29" x14ac:dyDescent="0.25">
      <c r="A62">
        <v>2024</v>
      </c>
      <c r="B62" t="s">
        <v>1787</v>
      </c>
      <c r="C62" t="s">
        <v>44</v>
      </c>
      <c r="D62">
        <v>41065088</v>
      </c>
      <c r="E62">
        <v>18098</v>
      </c>
      <c r="F62">
        <v>2816</v>
      </c>
      <c r="G62">
        <v>3515422</v>
      </c>
      <c r="H62">
        <v>203992</v>
      </c>
      <c r="I62">
        <v>0</v>
      </c>
      <c r="J62">
        <v>0</v>
      </c>
      <c r="K62">
        <v>0</v>
      </c>
      <c r="L62">
        <v>0</v>
      </c>
      <c r="M62">
        <v>0</v>
      </c>
      <c r="N62">
        <v>44805416</v>
      </c>
      <c r="O62">
        <v>0</v>
      </c>
      <c r="P62">
        <v>0</v>
      </c>
      <c r="Q62">
        <v>44805416</v>
      </c>
      <c r="R62">
        <v>0</v>
      </c>
      <c r="S62">
        <v>2024</v>
      </c>
      <c r="T62" t="s">
        <v>1787</v>
      </c>
      <c r="U62">
        <v>3</v>
      </c>
      <c r="V62">
        <v>942</v>
      </c>
      <c r="W62" t="s">
        <v>1796</v>
      </c>
      <c r="X62" t="s">
        <v>26</v>
      </c>
      <c r="Y62" t="s">
        <v>26</v>
      </c>
      <c r="Z62" t="s">
        <v>59</v>
      </c>
      <c r="AA62" t="s">
        <v>60</v>
      </c>
      <c r="AB62" s="3" t="str">
        <f t="shared" si="0"/>
        <v>3942</v>
      </c>
      <c r="AC62" s="4" t="str">
        <f t="shared" si="1"/>
        <v>Non-TIF</v>
      </c>
    </row>
    <row r="63" spans="1:29" x14ac:dyDescent="0.25">
      <c r="A63">
        <v>2024</v>
      </c>
      <c r="B63" t="s">
        <v>1787</v>
      </c>
      <c r="C63" t="s">
        <v>44</v>
      </c>
      <c r="D63">
        <v>4301956</v>
      </c>
      <c r="E63">
        <v>338324</v>
      </c>
      <c r="F63">
        <v>49489</v>
      </c>
      <c r="G63">
        <v>19082887</v>
      </c>
      <c r="H63">
        <v>27842525</v>
      </c>
      <c r="I63">
        <v>0</v>
      </c>
      <c r="J63">
        <v>0</v>
      </c>
      <c r="K63">
        <v>0</v>
      </c>
      <c r="L63">
        <v>0</v>
      </c>
      <c r="M63">
        <v>0</v>
      </c>
      <c r="N63">
        <v>51615181</v>
      </c>
      <c r="O63">
        <v>16000</v>
      </c>
      <c r="P63">
        <v>26000</v>
      </c>
      <c r="Q63">
        <v>51573181</v>
      </c>
      <c r="R63">
        <v>0</v>
      </c>
      <c r="S63">
        <v>2024</v>
      </c>
      <c r="T63" t="s">
        <v>1787</v>
      </c>
      <c r="U63">
        <v>6</v>
      </c>
      <c r="V63">
        <v>561</v>
      </c>
      <c r="W63" t="s">
        <v>1797</v>
      </c>
      <c r="X63" t="s">
        <v>26</v>
      </c>
      <c r="Y63" t="s">
        <v>26</v>
      </c>
      <c r="Z63" t="s">
        <v>61</v>
      </c>
      <c r="AA63" t="s">
        <v>60</v>
      </c>
      <c r="AB63" s="3" t="str">
        <f t="shared" si="0"/>
        <v>6561</v>
      </c>
      <c r="AC63" s="4" t="str">
        <f t="shared" si="1"/>
        <v>Non-TIF</v>
      </c>
    </row>
    <row r="64" spans="1:29" x14ac:dyDescent="0.25">
      <c r="A64">
        <v>2024</v>
      </c>
      <c r="B64" t="s">
        <v>1787</v>
      </c>
      <c r="C64" t="s">
        <v>31</v>
      </c>
      <c r="D64">
        <v>7466563</v>
      </c>
      <c r="E64">
        <v>11767119</v>
      </c>
      <c r="F64">
        <v>1091645</v>
      </c>
      <c r="G64">
        <v>0</v>
      </c>
      <c r="H64">
        <v>0</v>
      </c>
      <c r="I64">
        <v>0</v>
      </c>
      <c r="J64">
        <v>0</v>
      </c>
      <c r="K64">
        <v>0</v>
      </c>
      <c r="L64">
        <v>2125299</v>
      </c>
      <c r="M64">
        <v>0</v>
      </c>
      <c r="N64">
        <v>22450626</v>
      </c>
      <c r="O64">
        <v>12000</v>
      </c>
      <c r="P64">
        <v>39000</v>
      </c>
      <c r="Q64">
        <v>22399626</v>
      </c>
      <c r="R64">
        <v>98413</v>
      </c>
      <c r="S64">
        <v>2024</v>
      </c>
      <c r="T64" t="s">
        <v>1787</v>
      </c>
      <c r="U64">
        <v>5</v>
      </c>
      <c r="V64">
        <v>643</v>
      </c>
      <c r="W64">
        <v>855643</v>
      </c>
      <c r="X64" t="s">
        <v>26</v>
      </c>
      <c r="Y64" t="s">
        <v>26</v>
      </c>
      <c r="Z64" t="s">
        <v>204</v>
      </c>
      <c r="AA64" t="s">
        <v>60</v>
      </c>
      <c r="AB64" s="3" t="str">
        <f t="shared" si="0"/>
        <v>5643</v>
      </c>
      <c r="AC64" s="4" t="str">
        <f t="shared" si="1"/>
        <v>Non-TIF</v>
      </c>
    </row>
    <row r="65" spans="1:29" x14ac:dyDescent="0.25">
      <c r="A65">
        <v>2024</v>
      </c>
      <c r="B65" t="s">
        <v>1787</v>
      </c>
      <c r="C65" t="s">
        <v>31</v>
      </c>
      <c r="D65">
        <v>27856815</v>
      </c>
      <c r="E65">
        <v>53934821</v>
      </c>
      <c r="F65">
        <v>3740724</v>
      </c>
      <c r="G65">
        <v>5997318</v>
      </c>
      <c r="H65">
        <v>13569427</v>
      </c>
      <c r="I65">
        <v>0</v>
      </c>
      <c r="J65">
        <v>0</v>
      </c>
      <c r="K65">
        <v>15645</v>
      </c>
      <c r="L65">
        <v>27866137</v>
      </c>
      <c r="M65">
        <v>0</v>
      </c>
      <c r="N65">
        <v>132980887</v>
      </c>
      <c r="O65">
        <v>140000</v>
      </c>
      <c r="P65">
        <v>344500</v>
      </c>
      <c r="Q65">
        <v>132496387</v>
      </c>
      <c r="R65">
        <v>3719942</v>
      </c>
      <c r="S65">
        <v>2024</v>
      </c>
      <c r="T65" t="s">
        <v>1787</v>
      </c>
      <c r="U65">
        <v>6</v>
      </c>
      <c r="V65" t="s">
        <v>1804</v>
      </c>
      <c r="W65">
        <v>946096</v>
      </c>
      <c r="X65" t="s">
        <v>26</v>
      </c>
      <c r="Y65" t="s">
        <v>26</v>
      </c>
      <c r="Z65" t="s">
        <v>1736</v>
      </c>
      <c r="AA65" t="s">
        <v>60</v>
      </c>
      <c r="AB65" s="3" t="str">
        <f t="shared" si="0"/>
        <v>6096</v>
      </c>
      <c r="AC65" s="4" t="str">
        <f t="shared" si="1"/>
        <v>Non-TIF</v>
      </c>
    </row>
    <row r="66" spans="1:29" x14ac:dyDescent="0.25">
      <c r="A66">
        <v>2024</v>
      </c>
      <c r="B66" t="s">
        <v>1062</v>
      </c>
      <c r="C66" t="s">
        <v>31</v>
      </c>
      <c r="D66">
        <v>128504911</v>
      </c>
      <c r="E66">
        <v>21365477</v>
      </c>
      <c r="F66">
        <v>802392</v>
      </c>
      <c r="G66">
        <v>873915</v>
      </c>
      <c r="H66">
        <v>3389210</v>
      </c>
      <c r="I66">
        <v>0</v>
      </c>
      <c r="J66">
        <v>0</v>
      </c>
      <c r="K66">
        <v>0</v>
      </c>
      <c r="L66">
        <v>236335</v>
      </c>
      <c r="M66">
        <v>0</v>
      </c>
      <c r="N66">
        <v>155172240</v>
      </c>
      <c r="O66">
        <v>432000</v>
      </c>
      <c r="P66">
        <v>1378000</v>
      </c>
      <c r="Q66">
        <v>153362240</v>
      </c>
      <c r="R66">
        <v>2754897</v>
      </c>
      <c r="S66">
        <v>2024</v>
      </c>
      <c r="T66" t="s">
        <v>1062</v>
      </c>
      <c r="U66">
        <v>1</v>
      </c>
      <c r="V66">
        <v>719</v>
      </c>
      <c r="W66" t="s">
        <v>1790</v>
      </c>
      <c r="X66" t="s">
        <v>26</v>
      </c>
      <c r="Y66" t="s">
        <v>26</v>
      </c>
      <c r="Z66" t="s">
        <v>64</v>
      </c>
      <c r="AA66" t="s">
        <v>65</v>
      </c>
      <c r="AB66" s="3" t="str">
        <f t="shared" si="0"/>
        <v>1719</v>
      </c>
      <c r="AC66" s="4" t="str">
        <f t="shared" si="1"/>
        <v>Non-TIF</v>
      </c>
    </row>
    <row r="67" spans="1:29" x14ac:dyDescent="0.25">
      <c r="A67">
        <v>2024</v>
      </c>
      <c r="B67">
        <v>10</v>
      </c>
      <c r="C67" t="s">
        <v>44</v>
      </c>
      <c r="D67">
        <v>17755437</v>
      </c>
      <c r="E67">
        <v>0</v>
      </c>
      <c r="F67">
        <v>0</v>
      </c>
      <c r="G67">
        <v>24476923</v>
      </c>
      <c r="H67">
        <v>8065492</v>
      </c>
      <c r="I67">
        <v>0</v>
      </c>
      <c r="J67">
        <v>0</v>
      </c>
      <c r="K67">
        <v>0</v>
      </c>
      <c r="L67">
        <v>0</v>
      </c>
      <c r="M67">
        <v>0</v>
      </c>
      <c r="N67">
        <v>50297852</v>
      </c>
      <c r="O67">
        <v>156000</v>
      </c>
      <c r="P67">
        <v>715000</v>
      </c>
      <c r="Q67">
        <v>49426852</v>
      </c>
      <c r="R67">
        <v>0</v>
      </c>
      <c r="S67">
        <v>2024</v>
      </c>
      <c r="T67">
        <v>10</v>
      </c>
      <c r="U67">
        <v>3</v>
      </c>
      <c r="V67">
        <v>105</v>
      </c>
      <c r="W67">
        <v>103105</v>
      </c>
      <c r="X67" t="s">
        <v>26</v>
      </c>
      <c r="Y67" t="s">
        <v>26</v>
      </c>
      <c r="Z67" t="s">
        <v>66</v>
      </c>
      <c r="AA67" t="s">
        <v>67</v>
      </c>
      <c r="AB67" s="3" t="str">
        <f t="shared" ref="AB67:AB130" si="2">CONCATENATE(U67,TEXT(V67,"000"))</f>
        <v>3105</v>
      </c>
      <c r="AC67" s="4" t="str">
        <f t="shared" ref="AC67:AC130" si="3">IF(C67="I","TIF","Non-TIF")</f>
        <v>Non-TIF</v>
      </c>
    </row>
    <row r="68" spans="1:29" x14ac:dyDescent="0.25">
      <c r="A68">
        <v>2024</v>
      </c>
      <c r="B68">
        <v>10</v>
      </c>
      <c r="C68" t="s">
        <v>23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2024</v>
      </c>
      <c r="T68">
        <v>10</v>
      </c>
      <c r="U68">
        <v>4</v>
      </c>
      <c r="V68">
        <v>869</v>
      </c>
      <c r="W68" t="s">
        <v>68</v>
      </c>
      <c r="X68" t="s">
        <v>25</v>
      </c>
      <c r="Y68" t="s">
        <v>26</v>
      </c>
      <c r="Z68" t="s">
        <v>69</v>
      </c>
      <c r="AA68" t="s">
        <v>67</v>
      </c>
      <c r="AB68" s="3" t="str">
        <f t="shared" si="2"/>
        <v>4869</v>
      </c>
      <c r="AC68" s="4" t="str">
        <f t="shared" si="3"/>
        <v>TIF</v>
      </c>
    </row>
    <row r="69" spans="1:29" x14ac:dyDescent="0.25">
      <c r="A69">
        <v>2024</v>
      </c>
      <c r="B69">
        <v>10</v>
      </c>
      <c r="C69" t="s">
        <v>31</v>
      </c>
      <c r="D69">
        <v>38433726</v>
      </c>
      <c r="E69">
        <v>40783588</v>
      </c>
      <c r="F69">
        <v>3326055</v>
      </c>
      <c r="G69">
        <v>4730378</v>
      </c>
      <c r="H69">
        <v>0</v>
      </c>
      <c r="I69">
        <v>0</v>
      </c>
      <c r="J69">
        <v>0</v>
      </c>
      <c r="K69">
        <v>0</v>
      </c>
      <c r="L69">
        <v>2635585</v>
      </c>
      <c r="M69">
        <v>0</v>
      </c>
      <c r="N69">
        <v>89909332</v>
      </c>
      <c r="O69">
        <v>288000</v>
      </c>
      <c r="P69">
        <v>962000</v>
      </c>
      <c r="Q69">
        <v>88659332</v>
      </c>
      <c r="R69">
        <v>5503529</v>
      </c>
      <c r="S69">
        <v>2024</v>
      </c>
      <c r="T69">
        <v>10</v>
      </c>
      <c r="U69">
        <v>4</v>
      </c>
      <c r="V69">
        <v>869</v>
      </c>
      <c r="W69">
        <v>334869</v>
      </c>
      <c r="X69" t="s">
        <v>26</v>
      </c>
      <c r="Y69" t="s">
        <v>26</v>
      </c>
      <c r="Z69" t="s">
        <v>70</v>
      </c>
      <c r="AA69" t="s">
        <v>67</v>
      </c>
      <c r="AB69" s="3" t="str">
        <f t="shared" si="2"/>
        <v>4869</v>
      </c>
      <c r="AC69" s="4" t="str">
        <f t="shared" si="3"/>
        <v>Non-TIF</v>
      </c>
    </row>
    <row r="70" spans="1:29" x14ac:dyDescent="0.25">
      <c r="A70">
        <v>2024</v>
      </c>
      <c r="B70">
        <v>11</v>
      </c>
      <c r="C70" t="s">
        <v>23</v>
      </c>
      <c r="D70">
        <v>8388587</v>
      </c>
      <c r="E70">
        <v>35297</v>
      </c>
      <c r="F70">
        <v>3</v>
      </c>
      <c r="G70">
        <v>28804230</v>
      </c>
      <c r="H70">
        <v>62063085</v>
      </c>
      <c r="I70">
        <v>0</v>
      </c>
      <c r="J70">
        <v>0</v>
      </c>
      <c r="K70">
        <v>0</v>
      </c>
      <c r="L70">
        <v>0</v>
      </c>
      <c r="M70">
        <v>0</v>
      </c>
      <c r="N70">
        <v>99291202</v>
      </c>
      <c r="O70">
        <v>8000</v>
      </c>
      <c r="P70">
        <v>26000</v>
      </c>
      <c r="Q70">
        <v>99257202</v>
      </c>
      <c r="R70">
        <v>0</v>
      </c>
      <c r="S70">
        <v>2024</v>
      </c>
      <c r="T70">
        <v>11</v>
      </c>
      <c r="U70">
        <v>6</v>
      </c>
      <c r="V70">
        <v>219</v>
      </c>
      <c r="W70" t="s">
        <v>71</v>
      </c>
      <c r="X70" t="s">
        <v>25</v>
      </c>
      <c r="Y70" t="s">
        <v>26</v>
      </c>
      <c r="Z70" t="s">
        <v>72</v>
      </c>
      <c r="AA70" t="s">
        <v>73</v>
      </c>
      <c r="AB70" s="3" t="str">
        <f t="shared" si="2"/>
        <v>6219</v>
      </c>
      <c r="AC70" s="4" t="str">
        <f t="shared" si="3"/>
        <v>TIF</v>
      </c>
    </row>
    <row r="71" spans="1:29" x14ac:dyDescent="0.25">
      <c r="A71">
        <v>2024</v>
      </c>
      <c r="B71">
        <v>11</v>
      </c>
      <c r="C71" t="s">
        <v>31</v>
      </c>
      <c r="D71">
        <v>346784211</v>
      </c>
      <c r="E71">
        <v>58028573</v>
      </c>
      <c r="F71">
        <v>4297265</v>
      </c>
      <c r="G71">
        <v>109427806</v>
      </c>
      <c r="H71">
        <v>16317443</v>
      </c>
      <c r="I71">
        <v>0</v>
      </c>
      <c r="J71">
        <v>0</v>
      </c>
      <c r="K71">
        <v>0</v>
      </c>
      <c r="L71">
        <v>27818071</v>
      </c>
      <c r="M71">
        <v>2436032</v>
      </c>
      <c r="N71">
        <v>565109401</v>
      </c>
      <c r="O71">
        <v>816000</v>
      </c>
      <c r="P71">
        <v>3653000</v>
      </c>
      <c r="Q71">
        <v>560640401</v>
      </c>
      <c r="R71">
        <v>11272982</v>
      </c>
      <c r="S71">
        <v>2024</v>
      </c>
      <c r="T71">
        <v>11</v>
      </c>
      <c r="U71">
        <v>6</v>
      </c>
      <c r="V71">
        <v>219</v>
      </c>
      <c r="W71">
        <v>116219</v>
      </c>
      <c r="X71" t="s">
        <v>26</v>
      </c>
      <c r="Y71" t="s">
        <v>26</v>
      </c>
      <c r="Z71" t="s">
        <v>74</v>
      </c>
      <c r="AA71" t="s">
        <v>73</v>
      </c>
      <c r="AB71" s="3" t="str">
        <f t="shared" si="2"/>
        <v>6219</v>
      </c>
      <c r="AC71" s="4" t="str">
        <f t="shared" si="3"/>
        <v>Non-TIF</v>
      </c>
    </row>
    <row r="72" spans="1:29" x14ac:dyDescent="0.25">
      <c r="A72">
        <v>2024</v>
      </c>
      <c r="B72">
        <v>11</v>
      </c>
      <c r="C72" t="s">
        <v>31</v>
      </c>
      <c r="D72">
        <v>462064</v>
      </c>
      <c r="E72">
        <v>1090853</v>
      </c>
      <c r="F72">
        <v>74766</v>
      </c>
      <c r="G72">
        <v>0</v>
      </c>
      <c r="H72">
        <v>797214</v>
      </c>
      <c r="I72">
        <v>0</v>
      </c>
      <c r="J72">
        <v>0</v>
      </c>
      <c r="K72">
        <v>0</v>
      </c>
      <c r="L72">
        <v>0</v>
      </c>
      <c r="M72">
        <v>0</v>
      </c>
      <c r="N72">
        <v>2424897</v>
      </c>
      <c r="O72">
        <v>4000</v>
      </c>
      <c r="P72">
        <v>19500</v>
      </c>
      <c r="Q72">
        <v>2401397</v>
      </c>
      <c r="R72">
        <v>274</v>
      </c>
      <c r="S72">
        <v>2024</v>
      </c>
      <c r="T72">
        <v>11</v>
      </c>
      <c r="U72">
        <v>5</v>
      </c>
      <c r="V72">
        <v>823</v>
      </c>
      <c r="W72">
        <v>815823</v>
      </c>
      <c r="X72" t="s">
        <v>26</v>
      </c>
      <c r="Y72" t="s">
        <v>26</v>
      </c>
      <c r="Z72" t="s">
        <v>75</v>
      </c>
      <c r="AA72" t="s">
        <v>73</v>
      </c>
      <c r="AB72" s="3" t="str">
        <f t="shared" si="2"/>
        <v>5823</v>
      </c>
      <c r="AC72" s="4" t="str">
        <f t="shared" si="3"/>
        <v>Non-TIF</v>
      </c>
    </row>
    <row r="73" spans="1:29" x14ac:dyDescent="0.25">
      <c r="A73">
        <v>2024</v>
      </c>
      <c r="B73">
        <v>12</v>
      </c>
      <c r="C73" t="s">
        <v>44</v>
      </c>
      <c r="D73">
        <v>0</v>
      </c>
      <c r="E73">
        <v>160135</v>
      </c>
      <c r="F73">
        <v>107874</v>
      </c>
      <c r="G73">
        <v>0</v>
      </c>
      <c r="H73">
        <v>2314294</v>
      </c>
      <c r="I73">
        <v>0</v>
      </c>
      <c r="J73">
        <v>0</v>
      </c>
      <c r="K73">
        <v>0</v>
      </c>
      <c r="L73">
        <v>0</v>
      </c>
      <c r="M73">
        <v>0</v>
      </c>
      <c r="N73">
        <v>2582303</v>
      </c>
      <c r="O73">
        <v>0</v>
      </c>
      <c r="P73">
        <v>6500</v>
      </c>
      <c r="Q73">
        <v>2575803</v>
      </c>
      <c r="R73">
        <v>0</v>
      </c>
      <c r="S73">
        <v>2024</v>
      </c>
      <c r="T73">
        <v>12</v>
      </c>
      <c r="U73">
        <v>6</v>
      </c>
      <c r="V73">
        <v>840</v>
      </c>
      <c r="W73" t="s">
        <v>1791</v>
      </c>
      <c r="X73" t="s">
        <v>26</v>
      </c>
      <c r="Y73" t="s">
        <v>26</v>
      </c>
      <c r="Z73" t="s">
        <v>57</v>
      </c>
      <c r="AA73" t="s">
        <v>76</v>
      </c>
      <c r="AB73" s="3" t="str">
        <f t="shared" si="2"/>
        <v>6840</v>
      </c>
      <c r="AC73" s="4" t="str">
        <f t="shared" si="3"/>
        <v>Non-TIF</v>
      </c>
    </row>
    <row r="74" spans="1:29" x14ac:dyDescent="0.25">
      <c r="A74">
        <v>2024</v>
      </c>
      <c r="B74" t="s">
        <v>1037</v>
      </c>
      <c r="C74" t="s">
        <v>44</v>
      </c>
      <c r="D74">
        <v>0</v>
      </c>
      <c r="E74">
        <v>29963</v>
      </c>
      <c r="F74">
        <v>0</v>
      </c>
      <c r="G74">
        <v>0</v>
      </c>
      <c r="H74">
        <v>1103559</v>
      </c>
      <c r="I74">
        <v>0</v>
      </c>
      <c r="J74">
        <v>0</v>
      </c>
      <c r="K74">
        <v>0</v>
      </c>
      <c r="L74">
        <v>0</v>
      </c>
      <c r="M74">
        <v>0</v>
      </c>
      <c r="N74">
        <v>1133522</v>
      </c>
      <c r="O74">
        <v>0</v>
      </c>
      <c r="P74">
        <v>0</v>
      </c>
      <c r="Q74">
        <v>1133522</v>
      </c>
      <c r="R74">
        <v>0</v>
      </c>
      <c r="S74">
        <v>2024</v>
      </c>
      <c r="T74" t="s">
        <v>1037</v>
      </c>
      <c r="U74">
        <v>0</v>
      </c>
      <c r="V74">
        <v>914</v>
      </c>
      <c r="W74">
        <v>150914</v>
      </c>
      <c r="X74" t="s">
        <v>26</v>
      </c>
      <c r="Y74" t="s">
        <v>26</v>
      </c>
      <c r="Z74" t="s">
        <v>32</v>
      </c>
      <c r="AA74" t="s">
        <v>42</v>
      </c>
      <c r="AB74" s="3" t="str">
        <f t="shared" si="2"/>
        <v>0914</v>
      </c>
      <c r="AC74" s="4" t="str">
        <f t="shared" si="3"/>
        <v>Non-TIF</v>
      </c>
    </row>
    <row r="75" spans="1:29" x14ac:dyDescent="0.25">
      <c r="A75">
        <v>2024</v>
      </c>
      <c r="B75" t="s">
        <v>1037</v>
      </c>
      <c r="C75" t="s">
        <v>44</v>
      </c>
      <c r="D75">
        <v>0</v>
      </c>
      <c r="E75">
        <v>40507</v>
      </c>
      <c r="F75">
        <v>0</v>
      </c>
      <c r="G75">
        <v>0</v>
      </c>
      <c r="H75">
        <v>1217978</v>
      </c>
      <c r="I75">
        <v>0</v>
      </c>
      <c r="J75">
        <v>0</v>
      </c>
      <c r="K75">
        <v>0</v>
      </c>
      <c r="L75">
        <v>0</v>
      </c>
      <c r="M75">
        <v>0</v>
      </c>
      <c r="N75">
        <v>1258485</v>
      </c>
      <c r="O75">
        <v>0</v>
      </c>
      <c r="P75">
        <v>0</v>
      </c>
      <c r="Q75">
        <v>1258485</v>
      </c>
      <c r="R75">
        <v>0</v>
      </c>
      <c r="S75">
        <v>2024</v>
      </c>
      <c r="T75" t="s">
        <v>1037</v>
      </c>
      <c r="U75">
        <v>0</v>
      </c>
      <c r="V75" t="s">
        <v>1762</v>
      </c>
      <c r="W75">
        <v>390018</v>
      </c>
      <c r="X75" t="s">
        <v>26</v>
      </c>
      <c r="Y75" t="s">
        <v>26</v>
      </c>
      <c r="Z75" t="s">
        <v>34</v>
      </c>
      <c r="AA75" t="s">
        <v>42</v>
      </c>
      <c r="AB75" s="3" t="str">
        <f t="shared" si="2"/>
        <v>0018</v>
      </c>
      <c r="AC75" s="4" t="str">
        <f t="shared" si="3"/>
        <v>Non-TIF</v>
      </c>
    </row>
    <row r="76" spans="1:29" x14ac:dyDescent="0.25">
      <c r="A76">
        <v>2024</v>
      </c>
      <c r="B76" t="s">
        <v>1037</v>
      </c>
      <c r="C76" t="s">
        <v>44</v>
      </c>
      <c r="D76">
        <v>0</v>
      </c>
      <c r="E76">
        <v>28</v>
      </c>
      <c r="F76">
        <v>0</v>
      </c>
      <c r="G76">
        <v>0</v>
      </c>
      <c r="H76">
        <v>1905419</v>
      </c>
      <c r="I76">
        <v>0</v>
      </c>
      <c r="J76">
        <v>0</v>
      </c>
      <c r="K76">
        <v>0</v>
      </c>
      <c r="L76">
        <v>0</v>
      </c>
      <c r="M76">
        <v>0</v>
      </c>
      <c r="N76">
        <v>1905447</v>
      </c>
      <c r="O76">
        <v>0</v>
      </c>
      <c r="P76">
        <v>0</v>
      </c>
      <c r="Q76">
        <v>1905447</v>
      </c>
      <c r="R76">
        <v>0</v>
      </c>
      <c r="S76">
        <v>2024</v>
      </c>
      <c r="T76" t="s">
        <v>1037</v>
      </c>
      <c r="U76">
        <v>3</v>
      </c>
      <c r="V76">
        <v>168</v>
      </c>
      <c r="W76">
        <v>833168</v>
      </c>
      <c r="X76" t="s">
        <v>26</v>
      </c>
      <c r="Y76" t="s">
        <v>26</v>
      </c>
      <c r="Z76" t="s">
        <v>90</v>
      </c>
      <c r="AA76" t="s">
        <v>42</v>
      </c>
      <c r="AB76" s="3" t="str">
        <f t="shared" si="2"/>
        <v>3168</v>
      </c>
      <c r="AC76" s="4" t="str">
        <f t="shared" si="3"/>
        <v>Non-TIF</v>
      </c>
    </row>
    <row r="77" spans="1:29" x14ac:dyDescent="0.25">
      <c r="A77">
        <v>2024</v>
      </c>
      <c r="B77" t="s">
        <v>1037</v>
      </c>
      <c r="C77" t="s">
        <v>23</v>
      </c>
      <c r="D77">
        <v>0</v>
      </c>
      <c r="E77">
        <v>0</v>
      </c>
      <c r="F77">
        <v>0</v>
      </c>
      <c r="G77">
        <v>9670365</v>
      </c>
      <c r="H77">
        <v>27992266</v>
      </c>
      <c r="I77">
        <v>0</v>
      </c>
      <c r="J77">
        <v>0</v>
      </c>
      <c r="K77">
        <v>0</v>
      </c>
      <c r="L77">
        <v>0</v>
      </c>
      <c r="M77">
        <v>0</v>
      </c>
      <c r="N77">
        <v>37662631</v>
      </c>
      <c r="O77">
        <v>0</v>
      </c>
      <c r="P77">
        <v>0</v>
      </c>
      <c r="Q77">
        <v>37662631</v>
      </c>
      <c r="R77">
        <v>0</v>
      </c>
      <c r="S77">
        <v>2024</v>
      </c>
      <c r="T77" t="s">
        <v>1037</v>
      </c>
      <c r="U77">
        <v>0</v>
      </c>
      <c r="V77">
        <v>414</v>
      </c>
      <c r="W77" t="s">
        <v>91</v>
      </c>
      <c r="X77" t="s">
        <v>25</v>
      </c>
      <c r="Y77" t="s">
        <v>26</v>
      </c>
      <c r="Z77" t="s">
        <v>92</v>
      </c>
      <c r="AA77" t="s">
        <v>42</v>
      </c>
      <c r="AB77" s="3" t="str">
        <f t="shared" si="2"/>
        <v>0414</v>
      </c>
      <c r="AC77" s="4" t="str">
        <f t="shared" si="3"/>
        <v>TIF</v>
      </c>
    </row>
    <row r="78" spans="1:29" x14ac:dyDescent="0.25">
      <c r="A78">
        <v>2024</v>
      </c>
      <c r="B78" t="s">
        <v>1037</v>
      </c>
      <c r="C78" t="s">
        <v>23</v>
      </c>
      <c r="D78">
        <v>0</v>
      </c>
      <c r="E78">
        <v>136335</v>
      </c>
      <c r="F78">
        <v>0</v>
      </c>
      <c r="G78">
        <v>0</v>
      </c>
      <c r="H78">
        <v>2564345</v>
      </c>
      <c r="I78">
        <v>0</v>
      </c>
      <c r="J78">
        <v>0</v>
      </c>
      <c r="K78">
        <v>0</v>
      </c>
      <c r="L78">
        <v>0</v>
      </c>
      <c r="M78">
        <v>0</v>
      </c>
      <c r="N78">
        <v>2700680</v>
      </c>
      <c r="O78">
        <v>0</v>
      </c>
      <c r="P78">
        <v>0</v>
      </c>
      <c r="Q78">
        <v>2700680</v>
      </c>
      <c r="R78">
        <v>0</v>
      </c>
      <c r="S78">
        <v>2024</v>
      </c>
      <c r="T78" t="s">
        <v>1037</v>
      </c>
      <c r="U78">
        <v>0</v>
      </c>
      <c r="V78">
        <v>914</v>
      </c>
      <c r="W78" t="s">
        <v>116</v>
      </c>
      <c r="X78" t="s">
        <v>25</v>
      </c>
      <c r="Y78" t="s">
        <v>26</v>
      </c>
      <c r="Z78" t="s">
        <v>117</v>
      </c>
      <c r="AA78" t="s">
        <v>42</v>
      </c>
      <c r="AB78" s="3" t="str">
        <f t="shared" si="2"/>
        <v>0914</v>
      </c>
      <c r="AC78" s="4" t="str">
        <f t="shared" si="3"/>
        <v>TIF</v>
      </c>
    </row>
    <row r="79" spans="1:29" x14ac:dyDescent="0.25">
      <c r="A79">
        <v>2024</v>
      </c>
      <c r="B79" t="s">
        <v>1037</v>
      </c>
      <c r="C79" t="s">
        <v>23</v>
      </c>
      <c r="D79">
        <v>0</v>
      </c>
      <c r="E79">
        <v>334</v>
      </c>
      <c r="F79">
        <v>0</v>
      </c>
      <c r="G79">
        <v>0</v>
      </c>
      <c r="H79">
        <v>6119196</v>
      </c>
      <c r="I79">
        <v>0</v>
      </c>
      <c r="J79">
        <v>0</v>
      </c>
      <c r="K79">
        <v>0</v>
      </c>
      <c r="L79">
        <v>0</v>
      </c>
      <c r="M79">
        <v>0</v>
      </c>
      <c r="N79">
        <v>6119530</v>
      </c>
      <c r="O79">
        <v>0</v>
      </c>
      <c r="P79">
        <v>0</v>
      </c>
      <c r="Q79">
        <v>6119530</v>
      </c>
      <c r="R79">
        <v>0</v>
      </c>
      <c r="S79">
        <v>2024</v>
      </c>
      <c r="T79" t="s">
        <v>1037</v>
      </c>
      <c r="U79">
        <v>3</v>
      </c>
      <c r="V79">
        <v>168</v>
      </c>
      <c r="W79" t="s">
        <v>125</v>
      </c>
      <c r="X79" t="s">
        <v>25</v>
      </c>
      <c r="Y79" t="s">
        <v>26</v>
      </c>
      <c r="Z79" t="s">
        <v>126</v>
      </c>
      <c r="AA79" t="s">
        <v>42</v>
      </c>
      <c r="AB79" s="3" t="str">
        <f t="shared" si="2"/>
        <v>3168</v>
      </c>
      <c r="AC79" s="4" t="str">
        <f t="shared" si="3"/>
        <v>TIF</v>
      </c>
    </row>
    <row r="80" spans="1:29" x14ac:dyDescent="0.25">
      <c r="A80">
        <v>2024</v>
      </c>
      <c r="B80" t="s">
        <v>1037</v>
      </c>
      <c r="C80" t="s">
        <v>31</v>
      </c>
      <c r="D80">
        <v>96192644</v>
      </c>
      <c r="E80">
        <v>201646287</v>
      </c>
      <c r="F80">
        <v>14620293</v>
      </c>
      <c r="G80">
        <v>29517959</v>
      </c>
      <c r="H80">
        <v>2317325</v>
      </c>
      <c r="I80">
        <v>0</v>
      </c>
      <c r="J80">
        <v>0</v>
      </c>
      <c r="K80">
        <v>0</v>
      </c>
      <c r="L80">
        <v>358964</v>
      </c>
      <c r="M80">
        <v>0</v>
      </c>
      <c r="N80">
        <v>344653472</v>
      </c>
      <c r="O80">
        <v>636000</v>
      </c>
      <c r="P80">
        <v>2340000</v>
      </c>
      <c r="Q80">
        <v>341677472</v>
      </c>
      <c r="R80">
        <v>9665466</v>
      </c>
      <c r="S80">
        <v>2024</v>
      </c>
      <c r="T80" t="s">
        <v>1037</v>
      </c>
      <c r="U80">
        <v>0</v>
      </c>
      <c r="V80">
        <v>414</v>
      </c>
      <c r="W80" t="s">
        <v>1770</v>
      </c>
      <c r="X80" t="s">
        <v>26</v>
      </c>
      <c r="Y80" t="s">
        <v>26</v>
      </c>
      <c r="Z80" t="s">
        <v>93</v>
      </c>
      <c r="AA80" t="s">
        <v>42</v>
      </c>
      <c r="AB80" s="3" t="str">
        <f t="shared" si="2"/>
        <v>0414</v>
      </c>
      <c r="AC80" s="4" t="str">
        <f t="shared" si="3"/>
        <v>Non-TIF</v>
      </c>
    </row>
    <row r="81" spans="1:29" x14ac:dyDescent="0.25">
      <c r="A81">
        <v>2024</v>
      </c>
      <c r="B81" t="s">
        <v>1037</v>
      </c>
      <c r="C81" t="s">
        <v>31</v>
      </c>
      <c r="D81">
        <v>723011</v>
      </c>
      <c r="E81">
        <v>5025287</v>
      </c>
      <c r="F81">
        <v>268376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6016674</v>
      </c>
      <c r="O81">
        <v>4000</v>
      </c>
      <c r="P81">
        <v>26000</v>
      </c>
      <c r="Q81">
        <v>5986674</v>
      </c>
      <c r="R81">
        <v>28060</v>
      </c>
      <c r="S81">
        <v>2024</v>
      </c>
      <c r="T81" t="s">
        <v>1037</v>
      </c>
      <c r="U81">
        <v>1</v>
      </c>
      <c r="V81">
        <v>413</v>
      </c>
      <c r="W81">
        <v>141413</v>
      </c>
      <c r="X81" t="s">
        <v>26</v>
      </c>
      <c r="Y81" t="s">
        <v>26</v>
      </c>
      <c r="Z81" t="s">
        <v>94</v>
      </c>
      <c r="AA81" t="s">
        <v>42</v>
      </c>
      <c r="AB81" s="3" t="str">
        <f t="shared" si="2"/>
        <v>1413</v>
      </c>
      <c r="AC81" s="4" t="str">
        <f t="shared" si="3"/>
        <v>Non-TIF</v>
      </c>
    </row>
    <row r="82" spans="1:29" x14ac:dyDescent="0.25">
      <c r="A82">
        <v>2024</v>
      </c>
      <c r="B82" t="s">
        <v>1037</v>
      </c>
      <c r="C82" t="s">
        <v>31</v>
      </c>
      <c r="D82">
        <v>34663</v>
      </c>
      <c r="E82">
        <v>93799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128462</v>
      </c>
      <c r="O82">
        <v>0</v>
      </c>
      <c r="P82">
        <v>0</v>
      </c>
      <c r="Q82">
        <v>128462</v>
      </c>
      <c r="R82">
        <v>880</v>
      </c>
      <c r="S82">
        <v>2024</v>
      </c>
      <c r="T82" t="s">
        <v>1037</v>
      </c>
      <c r="U82">
        <v>2</v>
      </c>
      <c r="V82">
        <v>754</v>
      </c>
      <c r="W82">
        <v>392754</v>
      </c>
      <c r="X82" t="s">
        <v>26</v>
      </c>
      <c r="Y82" t="s">
        <v>26</v>
      </c>
      <c r="Z82" t="s">
        <v>95</v>
      </c>
      <c r="AA82" t="s">
        <v>42</v>
      </c>
      <c r="AB82" s="3" t="str">
        <f t="shared" si="2"/>
        <v>2754</v>
      </c>
      <c r="AC82" s="4" t="str">
        <f t="shared" si="3"/>
        <v>Non-TIF</v>
      </c>
    </row>
    <row r="83" spans="1:29" x14ac:dyDescent="0.25">
      <c r="A83">
        <v>2024</v>
      </c>
      <c r="B83" t="s">
        <v>1771</v>
      </c>
      <c r="C83" t="s">
        <v>44</v>
      </c>
      <c r="D83">
        <v>6779706</v>
      </c>
      <c r="E83">
        <v>60241</v>
      </c>
      <c r="F83">
        <v>0</v>
      </c>
      <c r="G83">
        <v>4930227</v>
      </c>
      <c r="H83">
        <v>63668</v>
      </c>
      <c r="I83">
        <v>0</v>
      </c>
      <c r="J83">
        <v>0</v>
      </c>
      <c r="K83">
        <v>0</v>
      </c>
      <c r="L83">
        <v>0</v>
      </c>
      <c r="M83">
        <v>0</v>
      </c>
      <c r="N83">
        <v>11833842</v>
      </c>
      <c r="O83">
        <v>53852</v>
      </c>
      <c r="P83">
        <v>156000</v>
      </c>
      <c r="Q83">
        <v>11623990</v>
      </c>
      <c r="R83">
        <v>0</v>
      </c>
      <c r="S83">
        <v>2024</v>
      </c>
      <c r="T83" t="s">
        <v>1771</v>
      </c>
      <c r="U83">
        <v>0</v>
      </c>
      <c r="V83">
        <v>609</v>
      </c>
      <c r="W83" t="s">
        <v>1782</v>
      </c>
      <c r="X83" t="s">
        <v>26</v>
      </c>
      <c r="Y83" t="s">
        <v>26</v>
      </c>
      <c r="Z83" t="s">
        <v>47</v>
      </c>
      <c r="AA83" t="s">
        <v>46</v>
      </c>
      <c r="AB83" s="3" t="str">
        <f t="shared" si="2"/>
        <v>0609</v>
      </c>
      <c r="AC83" s="4" t="str">
        <f t="shared" si="3"/>
        <v>Non-TIF</v>
      </c>
    </row>
    <row r="84" spans="1:29" x14ac:dyDescent="0.25">
      <c r="A84">
        <v>2024</v>
      </c>
      <c r="B84" t="s">
        <v>1771</v>
      </c>
      <c r="C84" t="s">
        <v>23</v>
      </c>
      <c r="D84">
        <v>20928353</v>
      </c>
      <c r="E84">
        <v>17900</v>
      </c>
      <c r="F84">
        <v>0</v>
      </c>
      <c r="G84">
        <v>2906600</v>
      </c>
      <c r="H84">
        <v>14860</v>
      </c>
      <c r="I84">
        <v>0</v>
      </c>
      <c r="J84">
        <v>0</v>
      </c>
      <c r="K84">
        <v>0</v>
      </c>
      <c r="L84">
        <v>0</v>
      </c>
      <c r="M84">
        <v>0</v>
      </c>
      <c r="N84">
        <v>23867713</v>
      </c>
      <c r="O84">
        <v>48000</v>
      </c>
      <c r="P84">
        <v>188500</v>
      </c>
      <c r="Q84">
        <v>23631213</v>
      </c>
      <c r="R84">
        <v>0</v>
      </c>
      <c r="S84">
        <v>2024</v>
      </c>
      <c r="T84" t="s">
        <v>1771</v>
      </c>
      <c r="U84">
        <v>0</v>
      </c>
      <c r="V84">
        <v>609</v>
      </c>
      <c r="W84" t="s">
        <v>188</v>
      </c>
      <c r="X84" t="s">
        <v>25</v>
      </c>
      <c r="Y84" t="s">
        <v>26</v>
      </c>
      <c r="Z84" t="s">
        <v>189</v>
      </c>
      <c r="AA84" t="s">
        <v>46</v>
      </c>
      <c r="AB84" s="3" t="str">
        <f t="shared" si="2"/>
        <v>0609</v>
      </c>
      <c r="AC84" s="4" t="str">
        <f t="shared" si="3"/>
        <v>TIF</v>
      </c>
    </row>
    <row r="85" spans="1:29" x14ac:dyDescent="0.25">
      <c r="A85">
        <v>2024</v>
      </c>
      <c r="B85" t="s">
        <v>1771</v>
      </c>
      <c r="C85" t="s">
        <v>31</v>
      </c>
      <c r="D85">
        <v>368458790</v>
      </c>
      <c r="E85">
        <v>175543088</v>
      </c>
      <c r="F85">
        <v>10150079</v>
      </c>
      <c r="G85">
        <v>57780020</v>
      </c>
      <c r="H85">
        <v>9392057</v>
      </c>
      <c r="I85">
        <v>0</v>
      </c>
      <c r="J85">
        <v>0</v>
      </c>
      <c r="K85">
        <v>0</v>
      </c>
      <c r="L85">
        <v>2425509</v>
      </c>
      <c r="M85">
        <v>5902354</v>
      </c>
      <c r="N85">
        <v>629651897</v>
      </c>
      <c r="O85">
        <v>1965630</v>
      </c>
      <c r="P85">
        <v>6842980</v>
      </c>
      <c r="Q85">
        <v>620843287</v>
      </c>
      <c r="R85">
        <v>8044751</v>
      </c>
      <c r="S85">
        <v>2024</v>
      </c>
      <c r="T85" t="s">
        <v>1771</v>
      </c>
      <c r="U85">
        <v>6</v>
      </c>
      <c r="V85">
        <v>660</v>
      </c>
      <c r="W85" t="s">
        <v>1783</v>
      </c>
      <c r="X85" t="s">
        <v>26</v>
      </c>
      <c r="Y85" t="s">
        <v>26</v>
      </c>
      <c r="Z85" t="s">
        <v>105</v>
      </c>
      <c r="AA85" t="s">
        <v>46</v>
      </c>
      <c r="AB85" s="3" t="str">
        <f t="shared" si="2"/>
        <v>6660</v>
      </c>
      <c r="AC85" s="4" t="str">
        <f t="shared" si="3"/>
        <v>Non-TIF</v>
      </c>
    </row>
    <row r="86" spans="1:29" x14ac:dyDescent="0.25">
      <c r="A86">
        <v>2024</v>
      </c>
      <c r="B86" t="s">
        <v>1771</v>
      </c>
      <c r="C86" t="s">
        <v>31</v>
      </c>
      <c r="D86">
        <v>616611</v>
      </c>
      <c r="E86">
        <v>364266</v>
      </c>
      <c r="F86">
        <v>1477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982354</v>
      </c>
      <c r="O86">
        <v>12000</v>
      </c>
      <c r="P86">
        <v>26000</v>
      </c>
      <c r="Q86">
        <v>944354</v>
      </c>
      <c r="R86">
        <v>27833</v>
      </c>
      <c r="S86">
        <v>2024</v>
      </c>
      <c r="T86" t="s">
        <v>1771</v>
      </c>
      <c r="U86">
        <v>3</v>
      </c>
      <c r="V86">
        <v>105</v>
      </c>
      <c r="W86">
        <v>103105</v>
      </c>
      <c r="X86" t="s">
        <v>26</v>
      </c>
      <c r="Y86" t="s">
        <v>26</v>
      </c>
      <c r="Z86" t="s">
        <v>66</v>
      </c>
      <c r="AA86" t="s">
        <v>46</v>
      </c>
      <c r="AB86" s="3" t="str">
        <f t="shared" si="2"/>
        <v>3105</v>
      </c>
      <c r="AC86" s="4" t="str">
        <f t="shared" si="3"/>
        <v>Non-TIF</v>
      </c>
    </row>
    <row r="87" spans="1:29" x14ac:dyDescent="0.25">
      <c r="A87">
        <v>2024</v>
      </c>
      <c r="B87" t="s">
        <v>1771</v>
      </c>
      <c r="C87" t="s">
        <v>31</v>
      </c>
      <c r="D87">
        <v>44643148</v>
      </c>
      <c r="E87">
        <v>57387</v>
      </c>
      <c r="F87">
        <v>6647</v>
      </c>
      <c r="G87">
        <v>3074041</v>
      </c>
      <c r="H87">
        <v>0</v>
      </c>
      <c r="I87">
        <v>0</v>
      </c>
      <c r="J87">
        <v>0</v>
      </c>
      <c r="K87">
        <v>0</v>
      </c>
      <c r="L87">
        <v>0</v>
      </c>
      <c r="M87">
        <v>792596</v>
      </c>
      <c r="N87">
        <v>48573819</v>
      </c>
      <c r="O87">
        <v>172000</v>
      </c>
      <c r="P87">
        <v>507000</v>
      </c>
      <c r="Q87">
        <v>47894819</v>
      </c>
      <c r="R87">
        <v>269545</v>
      </c>
      <c r="S87">
        <v>2024</v>
      </c>
      <c r="T87" t="s">
        <v>1771</v>
      </c>
      <c r="U87">
        <v>1</v>
      </c>
      <c r="V87">
        <v>337</v>
      </c>
      <c r="W87">
        <v>571337</v>
      </c>
      <c r="X87" t="s">
        <v>26</v>
      </c>
      <c r="Y87" t="s">
        <v>26</v>
      </c>
      <c r="Z87" t="s">
        <v>190</v>
      </c>
      <c r="AA87" t="s">
        <v>46</v>
      </c>
      <c r="AB87" s="3" t="str">
        <f t="shared" si="2"/>
        <v>1337</v>
      </c>
      <c r="AC87" s="4" t="str">
        <f t="shared" si="3"/>
        <v>Non-TIF</v>
      </c>
    </row>
    <row r="88" spans="1:29" x14ac:dyDescent="0.25">
      <c r="A88">
        <v>2024</v>
      </c>
      <c r="B88" t="s">
        <v>1029</v>
      </c>
      <c r="C88" t="s">
        <v>44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2024</v>
      </c>
      <c r="T88" t="s">
        <v>1029</v>
      </c>
      <c r="U88">
        <v>3</v>
      </c>
      <c r="V88">
        <v>186</v>
      </c>
      <c r="W88" t="s">
        <v>1784</v>
      </c>
      <c r="X88" t="s">
        <v>26</v>
      </c>
      <c r="Y88" t="s">
        <v>26</v>
      </c>
      <c r="Z88" t="s">
        <v>55</v>
      </c>
      <c r="AA88" t="s">
        <v>50</v>
      </c>
      <c r="AB88" s="3" t="str">
        <f t="shared" si="2"/>
        <v>3186</v>
      </c>
      <c r="AC88" s="4" t="str">
        <f t="shared" si="3"/>
        <v>Non-TIF</v>
      </c>
    </row>
    <row r="89" spans="1:29" x14ac:dyDescent="0.25">
      <c r="A89">
        <v>2024</v>
      </c>
      <c r="B89" t="s">
        <v>1029</v>
      </c>
      <c r="C89" t="s">
        <v>23</v>
      </c>
      <c r="D89">
        <v>32653819</v>
      </c>
      <c r="E89">
        <v>0</v>
      </c>
      <c r="F89">
        <v>0</v>
      </c>
      <c r="G89">
        <v>30663275</v>
      </c>
      <c r="H89">
        <v>813056</v>
      </c>
      <c r="I89">
        <v>0</v>
      </c>
      <c r="J89">
        <v>0</v>
      </c>
      <c r="K89">
        <v>0</v>
      </c>
      <c r="L89">
        <v>0</v>
      </c>
      <c r="M89">
        <v>0</v>
      </c>
      <c r="N89">
        <v>64130150</v>
      </c>
      <c r="O89">
        <v>4000</v>
      </c>
      <c r="P89">
        <v>6500</v>
      </c>
      <c r="Q89">
        <v>64119650</v>
      </c>
      <c r="R89">
        <v>0</v>
      </c>
      <c r="S89">
        <v>2024</v>
      </c>
      <c r="T89" t="s">
        <v>1029</v>
      </c>
      <c r="U89">
        <v>3</v>
      </c>
      <c r="V89" t="s">
        <v>1785</v>
      </c>
      <c r="W89" t="s">
        <v>130</v>
      </c>
      <c r="X89" t="s">
        <v>25</v>
      </c>
      <c r="Y89" t="s">
        <v>26</v>
      </c>
      <c r="Z89" t="s">
        <v>131</v>
      </c>
      <c r="AA89" t="s">
        <v>50</v>
      </c>
      <c r="AB89" s="3" t="str">
        <f t="shared" si="2"/>
        <v>3042</v>
      </c>
      <c r="AC89" s="4" t="str">
        <f t="shared" si="3"/>
        <v>TIF</v>
      </c>
    </row>
    <row r="90" spans="1:29" x14ac:dyDescent="0.25">
      <c r="A90">
        <v>2024</v>
      </c>
      <c r="B90" t="s">
        <v>1029</v>
      </c>
      <c r="C90" t="s">
        <v>31</v>
      </c>
      <c r="D90">
        <v>109967442</v>
      </c>
      <c r="E90">
        <v>49739802</v>
      </c>
      <c r="F90">
        <v>2684868</v>
      </c>
      <c r="G90">
        <v>9006937</v>
      </c>
      <c r="H90">
        <v>7771556</v>
      </c>
      <c r="I90">
        <v>0</v>
      </c>
      <c r="J90">
        <v>0</v>
      </c>
      <c r="K90">
        <v>0</v>
      </c>
      <c r="L90">
        <v>8356725</v>
      </c>
      <c r="M90">
        <v>0</v>
      </c>
      <c r="N90">
        <v>187527330</v>
      </c>
      <c r="O90">
        <v>348000</v>
      </c>
      <c r="P90">
        <v>1833000</v>
      </c>
      <c r="Q90">
        <v>185346330</v>
      </c>
      <c r="R90">
        <v>1609411</v>
      </c>
      <c r="S90">
        <v>2024</v>
      </c>
      <c r="T90" t="s">
        <v>1029</v>
      </c>
      <c r="U90">
        <v>3</v>
      </c>
      <c r="V90" t="s">
        <v>1785</v>
      </c>
      <c r="W90" t="s">
        <v>1786</v>
      </c>
      <c r="X90" t="s">
        <v>26</v>
      </c>
      <c r="Y90" t="s">
        <v>26</v>
      </c>
      <c r="Z90" t="s">
        <v>111</v>
      </c>
      <c r="AA90" t="s">
        <v>50</v>
      </c>
      <c r="AB90" s="3" t="str">
        <f t="shared" si="2"/>
        <v>3042</v>
      </c>
      <c r="AC90" s="4" t="str">
        <f t="shared" si="3"/>
        <v>Non-TIF</v>
      </c>
    </row>
    <row r="91" spans="1:29" x14ac:dyDescent="0.25">
      <c r="A91">
        <v>2024</v>
      </c>
      <c r="B91" t="s">
        <v>1029</v>
      </c>
      <c r="C91" t="s">
        <v>31</v>
      </c>
      <c r="D91">
        <v>8600621</v>
      </c>
      <c r="E91">
        <v>6389029</v>
      </c>
      <c r="F91">
        <v>463457</v>
      </c>
      <c r="G91">
        <v>88518</v>
      </c>
      <c r="H91">
        <v>0</v>
      </c>
      <c r="I91">
        <v>0</v>
      </c>
      <c r="J91">
        <v>0</v>
      </c>
      <c r="K91">
        <v>0</v>
      </c>
      <c r="L91">
        <v>169069</v>
      </c>
      <c r="M91">
        <v>294432</v>
      </c>
      <c r="N91">
        <v>16005126</v>
      </c>
      <c r="O91">
        <v>28000</v>
      </c>
      <c r="P91">
        <v>130000</v>
      </c>
      <c r="Q91">
        <v>15847126</v>
      </c>
      <c r="R91">
        <v>706901</v>
      </c>
      <c r="S91">
        <v>2024</v>
      </c>
      <c r="T91" t="s">
        <v>1029</v>
      </c>
      <c r="U91">
        <v>1</v>
      </c>
      <c r="V91">
        <v>791</v>
      </c>
      <c r="W91">
        <v>381791</v>
      </c>
      <c r="X91" t="s">
        <v>26</v>
      </c>
      <c r="Y91" t="s">
        <v>26</v>
      </c>
      <c r="Z91" t="s">
        <v>145</v>
      </c>
      <c r="AA91" t="s">
        <v>50</v>
      </c>
      <c r="AB91" s="3" t="str">
        <f t="shared" si="2"/>
        <v>1791</v>
      </c>
      <c r="AC91" s="4" t="str">
        <f t="shared" si="3"/>
        <v>Non-TIF</v>
      </c>
    </row>
    <row r="92" spans="1:29" x14ac:dyDescent="0.25">
      <c r="A92">
        <v>2024</v>
      </c>
      <c r="B92" t="s">
        <v>1029</v>
      </c>
      <c r="C92" t="s">
        <v>23</v>
      </c>
      <c r="D92">
        <v>131407147</v>
      </c>
      <c r="E92">
        <v>622785</v>
      </c>
      <c r="F92">
        <v>5716</v>
      </c>
      <c r="G92">
        <v>444061666</v>
      </c>
      <c r="H92">
        <v>92821992</v>
      </c>
      <c r="I92">
        <v>0</v>
      </c>
      <c r="J92">
        <v>0</v>
      </c>
      <c r="K92">
        <v>0</v>
      </c>
      <c r="L92">
        <v>0</v>
      </c>
      <c r="M92">
        <v>0</v>
      </c>
      <c r="N92">
        <v>668919306</v>
      </c>
      <c r="O92">
        <v>16000</v>
      </c>
      <c r="P92">
        <v>104000</v>
      </c>
      <c r="Q92">
        <v>668799306</v>
      </c>
      <c r="R92">
        <v>0</v>
      </c>
      <c r="S92">
        <v>2024</v>
      </c>
      <c r="T92" t="s">
        <v>1029</v>
      </c>
      <c r="U92">
        <v>6</v>
      </c>
      <c r="V92">
        <v>795</v>
      </c>
      <c r="W92" t="s">
        <v>112</v>
      </c>
      <c r="X92" t="s">
        <v>25</v>
      </c>
      <c r="Y92" t="s">
        <v>26</v>
      </c>
      <c r="Z92" t="s">
        <v>113</v>
      </c>
      <c r="AA92" t="s">
        <v>50</v>
      </c>
      <c r="AB92" s="3" t="str">
        <f t="shared" si="2"/>
        <v>6795</v>
      </c>
      <c r="AC92" s="4" t="str">
        <f t="shared" si="3"/>
        <v>TIF</v>
      </c>
    </row>
    <row r="93" spans="1:29" x14ac:dyDescent="0.25">
      <c r="A93">
        <v>2024</v>
      </c>
      <c r="B93" t="s">
        <v>1029</v>
      </c>
      <c r="C93" t="s">
        <v>23</v>
      </c>
      <c r="D93">
        <v>1089747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1089747</v>
      </c>
      <c r="O93">
        <v>0</v>
      </c>
      <c r="P93">
        <v>0</v>
      </c>
      <c r="Q93">
        <v>1089747</v>
      </c>
      <c r="R93">
        <v>0</v>
      </c>
      <c r="S93">
        <v>2024</v>
      </c>
      <c r="T93" t="s">
        <v>1029</v>
      </c>
      <c r="U93">
        <v>3</v>
      </c>
      <c r="V93">
        <v>204</v>
      </c>
      <c r="W93" t="s">
        <v>273</v>
      </c>
      <c r="X93" t="s">
        <v>25</v>
      </c>
      <c r="Y93" t="s">
        <v>26</v>
      </c>
      <c r="Z93" t="s">
        <v>274</v>
      </c>
      <c r="AA93" t="s">
        <v>50</v>
      </c>
      <c r="AB93" s="3" t="str">
        <f t="shared" si="2"/>
        <v>3204</v>
      </c>
      <c r="AC93" s="4" t="str">
        <f t="shared" si="3"/>
        <v>TIF</v>
      </c>
    </row>
    <row r="94" spans="1:29" x14ac:dyDescent="0.25">
      <c r="A94">
        <v>2024</v>
      </c>
      <c r="B94" t="s">
        <v>1029</v>
      </c>
      <c r="C94" t="s">
        <v>31</v>
      </c>
      <c r="D94">
        <v>1777270320</v>
      </c>
      <c r="E94">
        <v>62970545</v>
      </c>
      <c r="F94">
        <v>4005431</v>
      </c>
      <c r="G94">
        <v>192351505</v>
      </c>
      <c r="H94">
        <v>69267120</v>
      </c>
      <c r="I94">
        <v>0</v>
      </c>
      <c r="J94">
        <v>0</v>
      </c>
      <c r="K94">
        <v>0</v>
      </c>
      <c r="L94">
        <v>25361941</v>
      </c>
      <c r="M94">
        <v>7876835</v>
      </c>
      <c r="N94">
        <v>2139103697</v>
      </c>
      <c r="O94">
        <v>8740000</v>
      </c>
      <c r="P94">
        <v>37628500</v>
      </c>
      <c r="Q94">
        <v>2092735197</v>
      </c>
      <c r="R94">
        <v>85910315</v>
      </c>
      <c r="S94">
        <v>2024</v>
      </c>
      <c r="T94" t="s">
        <v>1029</v>
      </c>
      <c r="U94">
        <v>6</v>
      </c>
      <c r="V94">
        <v>795</v>
      </c>
      <c r="W94" t="s">
        <v>1795</v>
      </c>
      <c r="X94" t="s">
        <v>26</v>
      </c>
      <c r="Y94" t="s">
        <v>26</v>
      </c>
      <c r="Z94" t="s">
        <v>129</v>
      </c>
      <c r="AA94" t="s">
        <v>50</v>
      </c>
      <c r="AB94" s="3" t="str">
        <f t="shared" si="2"/>
        <v>6795</v>
      </c>
      <c r="AC94" s="4" t="str">
        <f t="shared" si="3"/>
        <v>Non-TIF</v>
      </c>
    </row>
    <row r="95" spans="1:29" x14ac:dyDescent="0.25">
      <c r="A95">
        <v>2024</v>
      </c>
      <c r="B95" t="s">
        <v>1029</v>
      </c>
      <c r="C95" t="s">
        <v>31</v>
      </c>
      <c r="D95">
        <v>29025392</v>
      </c>
      <c r="E95">
        <v>21035634</v>
      </c>
      <c r="F95">
        <v>1026509</v>
      </c>
      <c r="G95">
        <v>160596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51248131</v>
      </c>
      <c r="O95">
        <v>168000</v>
      </c>
      <c r="P95">
        <v>578500</v>
      </c>
      <c r="Q95">
        <v>50501631</v>
      </c>
      <c r="R95">
        <v>17746413</v>
      </c>
      <c r="S95">
        <v>2024</v>
      </c>
      <c r="T95" t="s">
        <v>1029</v>
      </c>
      <c r="U95">
        <v>1</v>
      </c>
      <c r="V95">
        <v>719</v>
      </c>
      <c r="W95" t="s">
        <v>1790</v>
      </c>
      <c r="X95" t="s">
        <v>26</v>
      </c>
      <c r="Y95" t="s">
        <v>26</v>
      </c>
      <c r="Z95" t="s">
        <v>64</v>
      </c>
      <c r="AA95" t="s">
        <v>50</v>
      </c>
      <c r="AB95" s="3" t="str">
        <f t="shared" si="2"/>
        <v>1719</v>
      </c>
      <c r="AC95" s="4" t="str">
        <f t="shared" si="3"/>
        <v>Non-TIF</v>
      </c>
    </row>
    <row r="96" spans="1:29" x14ac:dyDescent="0.25">
      <c r="A96">
        <v>2024</v>
      </c>
      <c r="B96" t="s">
        <v>1029</v>
      </c>
      <c r="C96" t="s">
        <v>31</v>
      </c>
      <c r="D96">
        <v>46192697</v>
      </c>
      <c r="E96">
        <v>43091242</v>
      </c>
      <c r="F96">
        <v>4501774</v>
      </c>
      <c r="G96">
        <v>1221412</v>
      </c>
      <c r="H96">
        <v>0</v>
      </c>
      <c r="I96">
        <v>0</v>
      </c>
      <c r="J96">
        <v>0</v>
      </c>
      <c r="K96">
        <v>0</v>
      </c>
      <c r="L96">
        <v>1804844</v>
      </c>
      <c r="M96">
        <v>1491064</v>
      </c>
      <c r="N96">
        <v>98303033</v>
      </c>
      <c r="O96">
        <v>136000</v>
      </c>
      <c r="P96">
        <v>637000</v>
      </c>
      <c r="Q96">
        <v>97530033</v>
      </c>
      <c r="R96">
        <v>3358465</v>
      </c>
      <c r="S96">
        <v>2024</v>
      </c>
      <c r="T96" t="s">
        <v>1029</v>
      </c>
      <c r="U96">
        <v>3</v>
      </c>
      <c r="V96">
        <v>204</v>
      </c>
      <c r="W96">
        <v>103204</v>
      </c>
      <c r="X96" t="s">
        <v>26</v>
      </c>
      <c r="Y96" t="s">
        <v>26</v>
      </c>
      <c r="Z96" t="s">
        <v>166</v>
      </c>
      <c r="AA96" t="s">
        <v>50</v>
      </c>
      <c r="AB96" s="3" t="str">
        <f t="shared" si="2"/>
        <v>3204</v>
      </c>
      <c r="AC96" s="4" t="str">
        <f t="shared" si="3"/>
        <v>Non-TIF</v>
      </c>
    </row>
    <row r="97" spans="1:29" x14ac:dyDescent="0.25">
      <c r="A97">
        <v>2024</v>
      </c>
      <c r="B97" t="s">
        <v>1787</v>
      </c>
      <c r="C97" t="s">
        <v>44</v>
      </c>
      <c r="D97">
        <v>245468694</v>
      </c>
      <c r="E97">
        <v>1146844</v>
      </c>
      <c r="F97">
        <v>86030</v>
      </c>
      <c r="G97">
        <v>87274745</v>
      </c>
      <c r="H97">
        <v>30667634</v>
      </c>
      <c r="I97">
        <v>0</v>
      </c>
      <c r="J97">
        <v>0</v>
      </c>
      <c r="K97">
        <v>0</v>
      </c>
      <c r="L97">
        <v>0</v>
      </c>
      <c r="M97">
        <v>0</v>
      </c>
      <c r="N97">
        <v>364643947</v>
      </c>
      <c r="O97">
        <v>1144000</v>
      </c>
      <c r="P97">
        <v>3276000</v>
      </c>
      <c r="Q97">
        <v>360223947</v>
      </c>
      <c r="R97">
        <v>0</v>
      </c>
      <c r="S97">
        <v>2024</v>
      </c>
      <c r="T97" t="s">
        <v>1787</v>
      </c>
      <c r="U97">
        <v>0</v>
      </c>
      <c r="V97">
        <v>729</v>
      </c>
      <c r="W97" t="s">
        <v>1788</v>
      </c>
      <c r="X97" t="s">
        <v>26</v>
      </c>
      <c r="Y97" t="s">
        <v>26</v>
      </c>
      <c r="Z97" t="s">
        <v>195</v>
      </c>
      <c r="AA97" t="s">
        <v>60</v>
      </c>
      <c r="AB97" s="3" t="str">
        <f t="shared" si="2"/>
        <v>0729</v>
      </c>
      <c r="AC97" s="4" t="str">
        <f t="shared" si="3"/>
        <v>Non-TIF</v>
      </c>
    </row>
    <row r="98" spans="1:29" x14ac:dyDescent="0.25">
      <c r="A98">
        <v>2024</v>
      </c>
      <c r="B98" t="s">
        <v>1787</v>
      </c>
      <c r="C98" t="s">
        <v>23</v>
      </c>
      <c r="D98">
        <v>4969548</v>
      </c>
      <c r="E98">
        <v>359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4969907</v>
      </c>
      <c r="O98">
        <v>168000</v>
      </c>
      <c r="P98">
        <v>442000</v>
      </c>
      <c r="Q98">
        <v>4359907</v>
      </c>
      <c r="R98">
        <v>0</v>
      </c>
      <c r="S98">
        <v>2024</v>
      </c>
      <c r="T98" t="s">
        <v>1787</v>
      </c>
      <c r="U98">
        <v>3</v>
      </c>
      <c r="V98">
        <v>942</v>
      </c>
      <c r="W98" t="s">
        <v>134</v>
      </c>
      <c r="X98" t="s">
        <v>25</v>
      </c>
      <c r="Y98" t="s">
        <v>26</v>
      </c>
      <c r="Z98" t="s">
        <v>135</v>
      </c>
      <c r="AA98" t="s">
        <v>60</v>
      </c>
      <c r="AB98" s="3" t="str">
        <f t="shared" si="2"/>
        <v>3942</v>
      </c>
      <c r="AC98" s="4" t="str">
        <f t="shared" si="3"/>
        <v>TIF</v>
      </c>
    </row>
    <row r="99" spans="1:29" x14ac:dyDescent="0.25">
      <c r="A99">
        <v>2024</v>
      </c>
      <c r="B99" t="s">
        <v>1787</v>
      </c>
      <c r="C99" t="s">
        <v>23</v>
      </c>
      <c r="D99">
        <v>2825950</v>
      </c>
      <c r="E99">
        <v>2063336</v>
      </c>
      <c r="F99">
        <v>75414</v>
      </c>
      <c r="G99">
        <v>13955226</v>
      </c>
      <c r="H99">
        <v>16109904</v>
      </c>
      <c r="I99">
        <v>0</v>
      </c>
      <c r="J99">
        <v>0</v>
      </c>
      <c r="K99">
        <v>0</v>
      </c>
      <c r="L99">
        <v>0</v>
      </c>
      <c r="M99">
        <v>0</v>
      </c>
      <c r="N99">
        <v>35029830</v>
      </c>
      <c r="O99">
        <v>28000</v>
      </c>
      <c r="P99">
        <v>97500</v>
      </c>
      <c r="Q99">
        <v>34904330</v>
      </c>
      <c r="R99">
        <v>0</v>
      </c>
      <c r="S99">
        <v>2024</v>
      </c>
      <c r="T99" t="s">
        <v>1787</v>
      </c>
      <c r="U99">
        <v>6</v>
      </c>
      <c r="V99">
        <v>561</v>
      </c>
      <c r="W99" t="s">
        <v>136</v>
      </c>
      <c r="X99" t="s">
        <v>25</v>
      </c>
      <c r="Y99" t="s">
        <v>26</v>
      </c>
      <c r="Z99" t="s">
        <v>137</v>
      </c>
      <c r="AA99" t="s">
        <v>60</v>
      </c>
      <c r="AB99" s="3" t="str">
        <f t="shared" si="2"/>
        <v>6561</v>
      </c>
      <c r="AC99" s="4" t="str">
        <f t="shared" si="3"/>
        <v>TIF</v>
      </c>
    </row>
    <row r="100" spans="1:29" x14ac:dyDescent="0.25">
      <c r="A100">
        <v>2024</v>
      </c>
      <c r="B100" t="s">
        <v>1787</v>
      </c>
      <c r="C100" t="s">
        <v>31</v>
      </c>
      <c r="D100">
        <v>90130972</v>
      </c>
      <c r="E100">
        <v>18063884</v>
      </c>
      <c r="F100">
        <v>1191783</v>
      </c>
      <c r="G100">
        <v>6619961</v>
      </c>
      <c r="H100">
        <v>139637</v>
      </c>
      <c r="I100">
        <v>0</v>
      </c>
      <c r="J100">
        <v>0</v>
      </c>
      <c r="K100">
        <v>617</v>
      </c>
      <c r="L100">
        <v>193828</v>
      </c>
      <c r="M100">
        <v>0</v>
      </c>
      <c r="N100">
        <v>116340682</v>
      </c>
      <c r="O100">
        <v>363704</v>
      </c>
      <c r="P100">
        <v>910000</v>
      </c>
      <c r="Q100">
        <v>115066978</v>
      </c>
      <c r="R100">
        <v>3563441</v>
      </c>
      <c r="S100">
        <v>2024</v>
      </c>
      <c r="T100" t="s">
        <v>1787</v>
      </c>
      <c r="U100">
        <v>3</v>
      </c>
      <c r="V100">
        <v>942</v>
      </c>
      <c r="W100" t="s">
        <v>1796</v>
      </c>
      <c r="X100" t="s">
        <v>26</v>
      </c>
      <c r="Y100" t="s">
        <v>26</v>
      </c>
      <c r="Z100" t="s">
        <v>59</v>
      </c>
      <c r="AA100" t="s">
        <v>60</v>
      </c>
      <c r="AB100" s="3" t="str">
        <f t="shared" si="2"/>
        <v>3942</v>
      </c>
      <c r="AC100" s="4" t="str">
        <f t="shared" si="3"/>
        <v>Non-TIF</v>
      </c>
    </row>
    <row r="101" spans="1:29" x14ac:dyDescent="0.25">
      <c r="A101">
        <v>2024</v>
      </c>
      <c r="B101" t="s">
        <v>1787</v>
      </c>
      <c r="C101" t="s">
        <v>31</v>
      </c>
      <c r="D101">
        <v>125989279</v>
      </c>
      <c r="E101">
        <v>89526116</v>
      </c>
      <c r="F101">
        <v>4816406</v>
      </c>
      <c r="G101">
        <v>30475195</v>
      </c>
      <c r="H101">
        <v>9151879</v>
      </c>
      <c r="I101">
        <v>0</v>
      </c>
      <c r="J101">
        <v>0</v>
      </c>
      <c r="K101">
        <v>219</v>
      </c>
      <c r="L101">
        <v>37915878</v>
      </c>
      <c r="M101">
        <v>8749906</v>
      </c>
      <c r="N101">
        <v>306624878</v>
      </c>
      <c r="O101">
        <v>316000</v>
      </c>
      <c r="P101">
        <v>994500</v>
      </c>
      <c r="Q101">
        <v>305314378</v>
      </c>
      <c r="R101">
        <v>8150504</v>
      </c>
      <c r="S101">
        <v>2024</v>
      </c>
      <c r="T101" t="s">
        <v>1787</v>
      </c>
      <c r="U101">
        <v>6</v>
      </c>
      <c r="V101">
        <v>561</v>
      </c>
      <c r="W101" t="s">
        <v>1797</v>
      </c>
      <c r="X101" t="s">
        <v>26</v>
      </c>
      <c r="Y101" t="s">
        <v>26</v>
      </c>
      <c r="Z101" t="s">
        <v>61</v>
      </c>
      <c r="AA101" t="s">
        <v>60</v>
      </c>
      <c r="AB101" s="3" t="str">
        <f t="shared" si="2"/>
        <v>6561</v>
      </c>
      <c r="AC101" s="4" t="str">
        <f t="shared" si="3"/>
        <v>Non-TIF</v>
      </c>
    </row>
    <row r="102" spans="1:29" x14ac:dyDescent="0.25">
      <c r="A102">
        <v>2024</v>
      </c>
      <c r="B102" t="s">
        <v>1787</v>
      </c>
      <c r="C102" t="s">
        <v>31</v>
      </c>
      <c r="D102">
        <v>24305584</v>
      </c>
      <c r="E102">
        <v>27494100</v>
      </c>
      <c r="F102">
        <v>2578614</v>
      </c>
      <c r="G102">
        <v>9332243</v>
      </c>
      <c r="H102">
        <v>0</v>
      </c>
      <c r="I102">
        <v>0</v>
      </c>
      <c r="J102">
        <v>0</v>
      </c>
      <c r="K102">
        <v>0</v>
      </c>
      <c r="L102">
        <v>1106635</v>
      </c>
      <c r="M102">
        <v>0</v>
      </c>
      <c r="N102">
        <v>64817176</v>
      </c>
      <c r="O102">
        <v>104000</v>
      </c>
      <c r="P102">
        <v>260000</v>
      </c>
      <c r="Q102">
        <v>64453176</v>
      </c>
      <c r="R102">
        <v>824945</v>
      </c>
      <c r="S102">
        <v>2024</v>
      </c>
      <c r="T102" t="s">
        <v>1787</v>
      </c>
      <c r="U102">
        <v>5</v>
      </c>
      <c r="V102">
        <v>184</v>
      </c>
      <c r="W102">
        <v>255184</v>
      </c>
      <c r="X102" t="s">
        <v>26</v>
      </c>
      <c r="Y102" t="s">
        <v>26</v>
      </c>
      <c r="Z102" t="s">
        <v>202</v>
      </c>
      <c r="AA102" t="s">
        <v>60</v>
      </c>
      <c r="AB102" s="3" t="str">
        <f t="shared" si="2"/>
        <v>5184</v>
      </c>
      <c r="AC102" s="4" t="str">
        <f t="shared" si="3"/>
        <v>Non-TIF</v>
      </c>
    </row>
    <row r="103" spans="1:29" x14ac:dyDescent="0.25">
      <c r="A103">
        <v>2024</v>
      </c>
      <c r="B103" t="s">
        <v>1787</v>
      </c>
      <c r="C103" t="s">
        <v>31</v>
      </c>
      <c r="D103">
        <v>4336219</v>
      </c>
      <c r="E103">
        <v>7969152</v>
      </c>
      <c r="F103">
        <v>343138</v>
      </c>
      <c r="G103">
        <v>0</v>
      </c>
      <c r="H103">
        <v>176987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12825496</v>
      </c>
      <c r="O103">
        <v>8000</v>
      </c>
      <c r="P103">
        <v>52000</v>
      </c>
      <c r="Q103">
        <v>12765496</v>
      </c>
      <c r="R103">
        <v>40361</v>
      </c>
      <c r="S103">
        <v>2024</v>
      </c>
      <c r="T103" t="s">
        <v>1787</v>
      </c>
      <c r="U103">
        <v>6</v>
      </c>
      <c r="V103" t="s">
        <v>1798</v>
      </c>
      <c r="W103">
        <v>406095</v>
      </c>
      <c r="X103" t="s">
        <v>26</v>
      </c>
      <c r="Y103" t="s">
        <v>26</v>
      </c>
      <c r="Z103" t="s">
        <v>138</v>
      </c>
      <c r="AA103" t="s">
        <v>60</v>
      </c>
      <c r="AB103" s="3" t="str">
        <f t="shared" si="2"/>
        <v>6095</v>
      </c>
      <c r="AC103" s="4" t="str">
        <f t="shared" si="3"/>
        <v>Non-TIF</v>
      </c>
    </row>
    <row r="104" spans="1:29" x14ac:dyDescent="0.25">
      <c r="A104">
        <v>2024</v>
      </c>
      <c r="B104" t="s">
        <v>1787</v>
      </c>
      <c r="C104" t="s">
        <v>31</v>
      </c>
      <c r="D104">
        <v>38761678</v>
      </c>
      <c r="E104">
        <v>6375781</v>
      </c>
      <c r="F104">
        <v>389499</v>
      </c>
      <c r="G104">
        <v>340566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45867524</v>
      </c>
      <c r="O104">
        <v>32000</v>
      </c>
      <c r="P104">
        <v>143000</v>
      </c>
      <c r="Q104">
        <v>45692524</v>
      </c>
      <c r="R104">
        <v>89021</v>
      </c>
      <c r="S104">
        <v>2024</v>
      </c>
      <c r="T104" t="s">
        <v>1787</v>
      </c>
      <c r="U104">
        <v>2</v>
      </c>
      <c r="V104">
        <v>466</v>
      </c>
      <c r="W104">
        <v>852466</v>
      </c>
      <c r="X104" t="s">
        <v>26</v>
      </c>
      <c r="Y104" t="s">
        <v>26</v>
      </c>
      <c r="Z104" t="s">
        <v>140</v>
      </c>
      <c r="AA104" t="s">
        <v>60</v>
      </c>
      <c r="AB104" s="3" t="str">
        <f t="shared" si="2"/>
        <v>2466</v>
      </c>
      <c r="AC104" s="4" t="str">
        <f t="shared" si="3"/>
        <v>Non-TIF</v>
      </c>
    </row>
    <row r="105" spans="1:29" x14ac:dyDescent="0.25">
      <c r="A105">
        <v>2024</v>
      </c>
      <c r="B105" t="s">
        <v>1062</v>
      </c>
      <c r="C105" t="s">
        <v>44</v>
      </c>
      <c r="D105">
        <v>1835685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1835685</v>
      </c>
      <c r="O105">
        <v>0</v>
      </c>
      <c r="P105">
        <v>6500</v>
      </c>
      <c r="Q105">
        <v>1829185</v>
      </c>
      <c r="R105">
        <v>0</v>
      </c>
      <c r="S105">
        <v>2024</v>
      </c>
      <c r="T105" t="s">
        <v>1062</v>
      </c>
      <c r="U105">
        <v>3</v>
      </c>
      <c r="V105">
        <v>186</v>
      </c>
      <c r="W105" t="s">
        <v>1784</v>
      </c>
      <c r="X105" t="s">
        <v>26</v>
      </c>
      <c r="Y105" t="s">
        <v>26</v>
      </c>
      <c r="Z105" t="s">
        <v>55</v>
      </c>
      <c r="AA105" t="s">
        <v>65</v>
      </c>
      <c r="AB105" s="3" t="str">
        <f t="shared" si="2"/>
        <v>3186</v>
      </c>
      <c r="AC105" s="4" t="str">
        <f t="shared" si="3"/>
        <v>Non-TIF</v>
      </c>
    </row>
    <row r="106" spans="1:29" x14ac:dyDescent="0.25">
      <c r="A106">
        <v>2024</v>
      </c>
      <c r="B106" t="s">
        <v>1062</v>
      </c>
      <c r="C106" t="s">
        <v>44</v>
      </c>
      <c r="D106">
        <v>7662697</v>
      </c>
      <c r="E106">
        <v>269034</v>
      </c>
      <c r="F106">
        <v>17291</v>
      </c>
      <c r="G106">
        <v>6090845</v>
      </c>
      <c r="H106">
        <v>3473627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17513494</v>
      </c>
      <c r="O106">
        <v>68000</v>
      </c>
      <c r="P106">
        <v>234000</v>
      </c>
      <c r="Q106">
        <v>17211494</v>
      </c>
      <c r="R106">
        <v>0</v>
      </c>
      <c r="S106">
        <v>2024</v>
      </c>
      <c r="T106" t="s">
        <v>1062</v>
      </c>
      <c r="U106">
        <v>6</v>
      </c>
      <c r="V106">
        <v>273</v>
      </c>
      <c r="W106" t="s">
        <v>1799</v>
      </c>
      <c r="X106" t="s">
        <v>26</v>
      </c>
      <c r="Y106" t="s">
        <v>26</v>
      </c>
      <c r="Z106" t="s">
        <v>141</v>
      </c>
      <c r="AA106" t="s">
        <v>65</v>
      </c>
      <c r="AB106" s="3" t="str">
        <f t="shared" si="2"/>
        <v>6273</v>
      </c>
      <c r="AC106" s="4" t="str">
        <f t="shared" si="3"/>
        <v>Non-TIF</v>
      </c>
    </row>
    <row r="107" spans="1:29" x14ac:dyDescent="0.25">
      <c r="A107">
        <v>2024</v>
      </c>
      <c r="B107" t="s">
        <v>1062</v>
      </c>
      <c r="C107" t="s">
        <v>44</v>
      </c>
      <c r="D107">
        <v>5142006</v>
      </c>
      <c r="E107">
        <v>9381</v>
      </c>
      <c r="F107">
        <v>164</v>
      </c>
      <c r="G107">
        <v>20377281</v>
      </c>
      <c r="H107">
        <v>17721481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43250313</v>
      </c>
      <c r="O107">
        <v>64000</v>
      </c>
      <c r="P107">
        <v>221000</v>
      </c>
      <c r="Q107">
        <v>42965313</v>
      </c>
      <c r="R107">
        <v>0</v>
      </c>
      <c r="S107">
        <v>2024</v>
      </c>
      <c r="T107" t="s">
        <v>1062</v>
      </c>
      <c r="U107">
        <v>6</v>
      </c>
      <c r="V107">
        <v>840</v>
      </c>
      <c r="W107" t="s">
        <v>1791</v>
      </c>
      <c r="X107" t="s">
        <v>26</v>
      </c>
      <c r="Y107" t="s">
        <v>26</v>
      </c>
      <c r="Z107" t="s">
        <v>57</v>
      </c>
      <c r="AA107" t="s">
        <v>65</v>
      </c>
      <c r="AB107" s="3" t="str">
        <f t="shared" si="2"/>
        <v>6840</v>
      </c>
      <c r="AC107" s="4" t="str">
        <f t="shared" si="3"/>
        <v>Non-TIF</v>
      </c>
    </row>
    <row r="108" spans="1:29" x14ac:dyDescent="0.25">
      <c r="A108">
        <v>2024</v>
      </c>
      <c r="B108" t="s">
        <v>1062</v>
      </c>
      <c r="C108" t="s">
        <v>23</v>
      </c>
      <c r="D108">
        <v>40944</v>
      </c>
      <c r="E108">
        <v>0</v>
      </c>
      <c r="F108">
        <v>0</v>
      </c>
      <c r="G108">
        <v>68524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109468</v>
      </c>
      <c r="O108">
        <v>0</v>
      </c>
      <c r="P108">
        <v>0</v>
      </c>
      <c r="Q108">
        <v>109468</v>
      </c>
      <c r="R108">
        <v>0</v>
      </c>
      <c r="S108">
        <v>2024</v>
      </c>
      <c r="T108" t="s">
        <v>1062</v>
      </c>
      <c r="U108">
        <v>6</v>
      </c>
      <c r="V108">
        <v>762</v>
      </c>
      <c r="W108" t="s">
        <v>167</v>
      </c>
      <c r="X108" t="s">
        <v>25</v>
      </c>
      <c r="Y108" t="s">
        <v>26</v>
      </c>
      <c r="Z108" t="s">
        <v>168</v>
      </c>
      <c r="AA108" t="s">
        <v>65</v>
      </c>
      <c r="AB108" s="3" t="str">
        <f t="shared" si="2"/>
        <v>6762</v>
      </c>
      <c r="AC108" s="4" t="str">
        <f t="shared" si="3"/>
        <v>TIF</v>
      </c>
    </row>
    <row r="109" spans="1:29" x14ac:dyDescent="0.25">
      <c r="A109">
        <v>2024</v>
      </c>
      <c r="B109" t="s">
        <v>1062</v>
      </c>
      <c r="C109" t="s">
        <v>31</v>
      </c>
      <c r="D109">
        <v>80419875</v>
      </c>
      <c r="E109">
        <v>68688880</v>
      </c>
      <c r="F109">
        <v>3615810</v>
      </c>
      <c r="G109">
        <v>9681392</v>
      </c>
      <c r="H109">
        <v>0</v>
      </c>
      <c r="I109">
        <v>0</v>
      </c>
      <c r="J109">
        <v>0</v>
      </c>
      <c r="K109">
        <v>0</v>
      </c>
      <c r="L109">
        <v>316933</v>
      </c>
      <c r="M109">
        <v>0</v>
      </c>
      <c r="N109">
        <v>162722890</v>
      </c>
      <c r="O109">
        <v>504000</v>
      </c>
      <c r="P109">
        <v>1521000</v>
      </c>
      <c r="Q109">
        <v>160697890</v>
      </c>
      <c r="R109">
        <v>1965950</v>
      </c>
      <c r="S109">
        <v>2024</v>
      </c>
      <c r="T109" t="s">
        <v>1062</v>
      </c>
      <c r="U109">
        <v>6</v>
      </c>
      <c r="V109">
        <v>471</v>
      </c>
      <c r="W109" t="s">
        <v>1800</v>
      </c>
      <c r="X109" t="s">
        <v>26</v>
      </c>
      <c r="Y109" t="s">
        <v>26</v>
      </c>
      <c r="Z109" t="s">
        <v>207</v>
      </c>
      <c r="AA109" t="s">
        <v>65</v>
      </c>
      <c r="AB109" s="3" t="str">
        <f t="shared" si="2"/>
        <v>6471</v>
      </c>
      <c r="AC109" s="4" t="str">
        <f t="shared" si="3"/>
        <v>Non-TIF</v>
      </c>
    </row>
    <row r="110" spans="1:29" x14ac:dyDescent="0.25">
      <c r="A110">
        <v>2024</v>
      </c>
      <c r="B110">
        <v>12</v>
      </c>
      <c r="C110" t="s">
        <v>31</v>
      </c>
      <c r="D110">
        <v>140974057</v>
      </c>
      <c r="E110">
        <v>91360954</v>
      </c>
      <c r="F110">
        <v>6027116</v>
      </c>
      <c r="G110">
        <v>10714993</v>
      </c>
      <c r="H110">
        <v>5294703</v>
      </c>
      <c r="I110">
        <v>0</v>
      </c>
      <c r="J110">
        <v>0</v>
      </c>
      <c r="K110">
        <v>0</v>
      </c>
      <c r="L110">
        <v>696612</v>
      </c>
      <c r="M110">
        <v>4455777</v>
      </c>
      <c r="N110">
        <v>259524212</v>
      </c>
      <c r="O110">
        <v>723704</v>
      </c>
      <c r="P110">
        <v>2795000</v>
      </c>
      <c r="Q110">
        <v>256005508</v>
      </c>
      <c r="R110">
        <v>26604377</v>
      </c>
      <c r="S110">
        <v>2024</v>
      </c>
      <c r="T110">
        <v>12</v>
      </c>
      <c r="U110">
        <v>0</v>
      </c>
      <c r="V110">
        <v>279</v>
      </c>
      <c r="W110">
        <v>120279</v>
      </c>
      <c r="X110" t="s">
        <v>26</v>
      </c>
      <c r="Y110" t="s">
        <v>26</v>
      </c>
      <c r="Z110" t="s">
        <v>143</v>
      </c>
      <c r="AA110" t="s">
        <v>76</v>
      </c>
      <c r="AB110" s="3" t="str">
        <f t="shared" si="2"/>
        <v>0279</v>
      </c>
      <c r="AC110" s="4" t="str">
        <f t="shared" si="3"/>
        <v>Non-TIF</v>
      </c>
    </row>
    <row r="111" spans="1:29" x14ac:dyDescent="0.25">
      <c r="A111">
        <v>2024</v>
      </c>
      <c r="B111">
        <v>12</v>
      </c>
      <c r="C111" t="s">
        <v>31</v>
      </c>
      <c r="D111">
        <v>22544707</v>
      </c>
      <c r="E111">
        <v>49790475</v>
      </c>
      <c r="F111">
        <v>2490845</v>
      </c>
      <c r="G111">
        <v>3739869</v>
      </c>
      <c r="H111">
        <v>0</v>
      </c>
      <c r="I111">
        <v>0</v>
      </c>
      <c r="J111">
        <v>0</v>
      </c>
      <c r="K111">
        <v>0</v>
      </c>
      <c r="L111">
        <v>194950</v>
      </c>
      <c r="M111">
        <v>0</v>
      </c>
      <c r="N111">
        <v>78760846</v>
      </c>
      <c r="O111">
        <v>213852</v>
      </c>
      <c r="P111">
        <v>611000</v>
      </c>
      <c r="Q111">
        <v>77935994</v>
      </c>
      <c r="R111">
        <v>1290303</v>
      </c>
      <c r="S111">
        <v>2024</v>
      </c>
      <c r="T111">
        <v>12</v>
      </c>
      <c r="U111">
        <v>2</v>
      </c>
      <c r="V111">
        <v>781</v>
      </c>
      <c r="W111">
        <v>352781</v>
      </c>
      <c r="X111" t="s">
        <v>26</v>
      </c>
      <c r="Y111" t="s">
        <v>26</v>
      </c>
      <c r="Z111" t="s">
        <v>144</v>
      </c>
      <c r="AA111" t="s">
        <v>76</v>
      </c>
      <c r="AB111" s="3" t="str">
        <f t="shared" si="2"/>
        <v>2781</v>
      </c>
      <c r="AC111" s="4" t="str">
        <f t="shared" si="3"/>
        <v>Non-TIF</v>
      </c>
    </row>
    <row r="112" spans="1:29" x14ac:dyDescent="0.25">
      <c r="A112">
        <v>2024</v>
      </c>
      <c r="B112">
        <v>12</v>
      </c>
      <c r="C112" t="s">
        <v>31</v>
      </c>
      <c r="D112">
        <v>56305751</v>
      </c>
      <c r="E112">
        <v>20348660</v>
      </c>
      <c r="F112">
        <v>1199192</v>
      </c>
      <c r="G112">
        <v>5746407</v>
      </c>
      <c r="H112">
        <v>0</v>
      </c>
      <c r="I112">
        <v>0</v>
      </c>
      <c r="J112">
        <v>0</v>
      </c>
      <c r="K112">
        <v>0</v>
      </c>
      <c r="L112">
        <v>270545</v>
      </c>
      <c r="M112">
        <v>1712100</v>
      </c>
      <c r="N112">
        <v>85582655</v>
      </c>
      <c r="O112">
        <v>259704</v>
      </c>
      <c r="P112">
        <v>760500</v>
      </c>
      <c r="Q112">
        <v>84562451</v>
      </c>
      <c r="R112">
        <v>10670480</v>
      </c>
      <c r="S112">
        <v>2024</v>
      </c>
      <c r="T112">
        <v>12</v>
      </c>
      <c r="U112">
        <v>1</v>
      </c>
      <c r="V112">
        <v>791</v>
      </c>
      <c r="W112">
        <v>381791</v>
      </c>
      <c r="X112" t="s">
        <v>26</v>
      </c>
      <c r="Y112" t="s">
        <v>26</v>
      </c>
      <c r="Z112" t="s">
        <v>145</v>
      </c>
      <c r="AA112" t="s">
        <v>76</v>
      </c>
      <c r="AB112" s="3" t="str">
        <f t="shared" si="2"/>
        <v>1791</v>
      </c>
      <c r="AC112" s="4" t="str">
        <f t="shared" si="3"/>
        <v>Non-TIF</v>
      </c>
    </row>
    <row r="113" spans="1:29" x14ac:dyDescent="0.25">
      <c r="A113">
        <v>2024</v>
      </c>
      <c r="B113">
        <v>14</v>
      </c>
      <c r="C113" t="s">
        <v>23</v>
      </c>
      <c r="D113">
        <v>1596992</v>
      </c>
      <c r="E113">
        <v>0</v>
      </c>
      <c r="F113">
        <v>0</v>
      </c>
      <c r="G113">
        <v>1171630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2768622</v>
      </c>
      <c r="O113">
        <v>0</v>
      </c>
      <c r="P113">
        <v>0</v>
      </c>
      <c r="Q113">
        <v>2768622</v>
      </c>
      <c r="R113">
        <v>0</v>
      </c>
      <c r="S113">
        <v>2024</v>
      </c>
      <c r="T113">
        <v>14</v>
      </c>
      <c r="U113">
        <v>3</v>
      </c>
      <c r="V113">
        <v>168</v>
      </c>
      <c r="W113" t="s">
        <v>125</v>
      </c>
      <c r="X113" t="s">
        <v>25</v>
      </c>
      <c r="Y113" t="s">
        <v>26</v>
      </c>
      <c r="Z113" t="s">
        <v>126</v>
      </c>
      <c r="AA113" t="s">
        <v>147</v>
      </c>
      <c r="AB113" s="3" t="str">
        <f t="shared" si="2"/>
        <v>3168</v>
      </c>
      <c r="AC113" s="4" t="str">
        <f t="shared" si="3"/>
        <v>TIF</v>
      </c>
    </row>
    <row r="114" spans="1:29" x14ac:dyDescent="0.25">
      <c r="A114">
        <v>2024</v>
      </c>
      <c r="B114">
        <v>14</v>
      </c>
      <c r="C114" t="s">
        <v>31</v>
      </c>
      <c r="D114">
        <v>19924734</v>
      </c>
      <c r="E114">
        <v>47152816</v>
      </c>
      <c r="F114">
        <v>5422151</v>
      </c>
      <c r="G114">
        <v>884166</v>
      </c>
      <c r="H114">
        <v>16207853</v>
      </c>
      <c r="I114">
        <v>0</v>
      </c>
      <c r="J114">
        <v>0</v>
      </c>
      <c r="K114">
        <v>0</v>
      </c>
      <c r="L114">
        <v>230077</v>
      </c>
      <c r="M114">
        <v>5507394</v>
      </c>
      <c r="N114">
        <v>95329191</v>
      </c>
      <c r="O114">
        <v>88000</v>
      </c>
      <c r="P114">
        <v>649636</v>
      </c>
      <c r="Q114">
        <v>94591555</v>
      </c>
      <c r="R114">
        <v>885442</v>
      </c>
      <c r="S114">
        <v>2024</v>
      </c>
      <c r="T114">
        <v>14</v>
      </c>
      <c r="U114">
        <v>0</v>
      </c>
      <c r="V114">
        <v>355</v>
      </c>
      <c r="W114">
        <v>240355</v>
      </c>
      <c r="X114" t="s">
        <v>26</v>
      </c>
      <c r="Y114" t="s">
        <v>26</v>
      </c>
      <c r="Z114" t="s">
        <v>150</v>
      </c>
      <c r="AA114" t="s">
        <v>147</v>
      </c>
      <c r="AB114" s="3" t="str">
        <f t="shared" si="2"/>
        <v>0355</v>
      </c>
      <c r="AC114" s="4" t="str">
        <f t="shared" si="3"/>
        <v>Non-TIF</v>
      </c>
    </row>
    <row r="115" spans="1:29" x14ac:dyDescent="0.25">
      <c r="A115">
        <v>2024</v>
      </c>
      <c r="B115">
        <v>14</v>
      </c>
      <c r="C115" t="s">
        <v>31</v>
      </c>
      <c r="D115">
        <v>1860365</v>
      </c>
      <c r="E115">
        <v>6677407</v>
      </c>
      <c r="F115">
        <v>780157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9317929</v>
      </c>
      <c r="O115">
        <v>4000</v>
      </c>
      <c r="P115">
        <v>13000</v>
      </c>
      <c r="Q115">
        <v>9300929</v>
      </c>
      <c r="R115">
        <v>33732</v>
      </c>
      <c r="S115">
        <v>2024</v>
      </c>
      <c r="T115">
        <v>14</v>
      </c>
      <c r="U115">
        <v>6</v>
      </c>
      <c r="V115">
        <v>741</v>
      </c>
      <c r="W115">
        <v>816741</v>
      </c>
      <c r="X115" t="s">
        <v>26</v>
      </c>
      <c r="Y115" t="s">
        <v>26</v>
      </c>
      <c r="Z115" t="s">
        <v>226</v>
      </c>
      <c r="AA115" t="s">
        <v>147</v>
      </c>
      <c r="AB115" s="3" t="str">
        <f t="shared" si="2"/>
        <v>6741</v>
      </c>
      <c r="AC115" s="4" t="str">
        <f t="shared" si="3"/>
        <v>Non-TIF</v>
      </c>
    </row>
    <row r="116" spans="1:29" x14ac:dyDescent="0.25">
      <c r="A116">
        <v>2024</v>
      </c>
      <c r="B116">
        <v>15</v>
      </c>
      <c r="C116" t="s">
        <v>44</v>
      </c>
      <c r="D116">
        <v>84544580</v>
      </c>
      <c r="E116">
        <v>3645192</v>
      </c>
      <c r="F116">
        <v>633345</v>
      </c>
      <c r="G116">
        <v>61873476</v>
      </c>
      <c r="H116">
        <v>3890362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154586955</v>
      </c>
      <c r="O116">
        <v>352000</v>
      </c>
      <c r="P116">
        <v>1531057</v>
      </c>
      <c r="Q116">
        <v>152703898</v>
      </c>
      <c r="R116">
        <v>0</v>
      </c>
      <c r="S116">
        <v>2024</v>
      </c>
      <c r="T116">
        <v>15</v>
      </c>
      <c r="U116">
        <v>0</v>
      </c>
      <c r="V116">
        <v>387</v>
      </c>
      <c r="W116">
        <v>150387</v>
      </c>
      <c r="X116" t="s">
        <v>26</v>
      </c>
      <c r="Y116" t="s">
        <v>26</v>
      </c>
      <c r="Z116" t="s">
        <v>127</v>
      </c>
      <c r="AA116" t="s">
        <v>151</v>
      </c>
      <c r="AB116" s="3" t="str">
        <f t="shared" si="2"/>
        <v>0387</v>
      </c>
      <c r="AC116" s="4" t="str">
        <f t="shared" si="3"/>
        <v>Non-TIF</v>
      </c>
    </row>
    <row r="117" spans="1:29" x14ac:dyDescent="0.25">
      <c r="A117">
        <v>2024</v>
      </c>
      <c r="B117">
        <v>15</v>
      </c>
      <c r="C117" t="s">
        <v>23</v>
      </c>
      <c r="D117">
        <v>3977649</v>
      </c>
      <c r="E117">
        <v>39708</v>
      </c>
      <c r="F117">
        <v>0</v>
      </c>
      <c r="G117">
        <v>0</v>
      </c>
      <c r="H117">
        <v>41383658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45401015</v>
      </c>
      <c r="O117">
        <v>0</v>
      </c>
      <c r="P117">
        <v>0</v>
      </c>
      <c r="Q117">
        <v>45401015</v>
      </c>
      <c r="R117">
        <v>0</v>
      </c>
      <c r="S117">
        <v>2024</v>
      </c>
      <c r="T117">
        <v>15</v>
      </c>
      <c r="U117">
        <v>0</v>
      </c>
      <c r="V117">
        <v>387</v>
      </c>
      <c r="W117" t="s">
        <v>343</v>
      </c>
      <c r="X117" t="s">
        <v>25</v>
      </c>
      <c r="Y117" t="s">
        <v>26</v>
      </c>
      <c r="Z117" t="s">
        <v>344</v>
      </c>
      <c r="AA117" t="s">
        <v>151</v>
      </c>
      <c r="AB117" s="3" t="str">
        <f t="shared" si="2"/>
        <v>0387</v>
      </c>
      <c r="AC117" s="4" t="str">
        <f t="shared" si="3"/>
        <v>TIF</v>
      </c>
    </row>
    <row r="118" spans="1:29" x14ac:dyDescent="0.25">
      <c r="A118">
        <v>2024</v>
      </c>
      <c r="B118">
        <v>15</v>
      </c>
      <c r="C118" t="s">
        <v>31</v>
      </c>
      <c r="D118">
        <v>74434</v>
      </c>
      <c r="E118">
        <v>705997</v>
      </c>
      <c r="F118">
        <v>107020</v>
      </c>
      <c r="G118">
        <v>76970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964421</v>
      </c>
      <c r="O118">
        <v>4000</v>
      </c>
      <c r="P118">
        <v>0</v>
      </c>
      <c r="Q118">
        <v>960421</v>
      </c>
      <c r="R118">
        <v>6924</v>
      </c>
      <c r="S118">
        <v>2024</v>
      </c>
      <c r="T118">
        <v>15</v>
      </c>
      <c r="U118">
        <v>2</v>
      </c>
      <c r="V118">
        <v>151</v>
      </c>
      <c r="W118" t="s">
        <v>1780</v>
      </c>
      <c r="X118" t="s">
        <v>26</v>
      </c>
      <c r="Y118" t="s">
        <v>26</v>
      </c>
      <c r="Z118" t="s">
        <v>43</v>
      </c>
      <c r="AA118" t="s">
        <v>151</v>
      </c>
      <c r="AB118" s="3" t="str">
        <f t="shared" si="2"/>
        <v>2151</v>
      </c>
      <c r="AC118" s="4" t="str">
        <f t="shared" si="3"/>
        <v>Non-TIF</v>
      </c>
    </row>
    <row r="119" spans="1:29" x14ac:dyDescent="0.25">
      <c r="A119">
        <v>2024</v>
      </c>
      <c r="B119">
        <v>16</v>
      </c>
      <c r="C119" t="s">
        <v>23</v>
      </c>
      <c r="D119">
        <v>0</v>
      </c>
      <c r="E119">
        <v>0</v>
      </c>
      <c r="F119">
        <v>0</v>
      </c>
      <c r="G119">
        <v>0</v>
      </c>
      <c r="H119">
        <v>909769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909769</v>
      </c>
      <c r="O119">
        <v>0</v>
      </c>
      <c r="P119">
        <v>0</v>
      </c>
      <c r="Q119">
        <v>909769</v>
      </c>
      <c r="R119">
        <v>0</v>
      </c>
      <c r="S119">
        <v>2024</v>
      </c>
      <c r="T119">
        <v>16</v>
      </c>
      <c r="U119">
        <v>1</v>
      </c>
      <c r="V119">
        <v>926</v>
      </c>
      <c r="W119" t="s">
        <v>152</v>
      </c>
      <c r="X119" t="s">
        <v>25</v>
      </c>
      <c r="Y119" t="s">
        <v>26</v>
      </c>
      <c r="Z119" t="s">
        <v>153</v>
      </c>
      <c r="AA119" t="s">
        <v>154</v>
      </c>
      <c r="AB119" s="3" t="str">
        <f t="shared" si="2"/>
        <v>1926</v>
      </c>
      <c r="AC119" s="4" t="str">
        <f t="shared" si="3"/>
        <v>TIF</v>
      </c>
    </row>
    <row r="120" spans="1:29" x14ac:dyDescent="0.25">
      <c r="A120">
        <v>2024</v>
      </c>
      <c r="B120">
        <v>16</v>
      </c>
      <c r="C120" t="s">
        <v>31</v>
      </c>
      <c r="D120">
        <v>83606633</v>
      </c>
      <c r="E120">
        <v>23365218</v>
      </c>
      <c r="F120">
        <v>1442861</v>
      </c>
      <c r="G120">
        <v>12899829</v>
      </c>
      <c r="H120">
        <v>9012630</v>
      </c>
      <c r="I120">
        <v>0</v>
      </c>
      <c r="J120">
        <v>0</v>
      </c>
      <c r="K120">
        <v>0</v>
      </c>
      <c r="L120">
        <v>2014558</v>
      </c>
      <c r="M120">
        <v>818799</v>
      </c>
      <c r="N120">
        <v>133160528</v>
      </c>
      <c r="O120">
        <v>360000</v>
      </c>
      <c r="P120">
        <v>1072500</v>
      </c>
      <c r="Q120">
        <v>131728028</v>
      </c>
      <c r="R120">
        <v>547608</v>
      </c>
      <c r="S120">
        <v>2024</v>
      </c>
      <c r="T120">
        <v>16</v>
      </c>
      <c r="U120">
        <v>1</v>
      </c>
      <c r="V120">
        <v>926</v>
      </c>
      <c r="W120">
        <v>161926</v>
      </c>
      <c r="X120" t="s">
        <v>26</v>
      </c>
      <c r="Y120" t="s">
        <v>26</v>
      </c>
      <c r="Z120" t="s">
        <v>157</v>
      </c>
      <c r="AA120" t="s">
        <v>154</v>
      </c>
      <c r="AB120" s="3" t="str">
        <f t="shared" si="2"/>
        <v>1926</v>
      </c>
      <c r="AC120" s="4" t="str">
        <f t="shared" si="3"/>
        <v>Non-TIF</v>
      </c>
    </row>
    <row r="121" spans="1:29" x14ac:dyDescent="0.25">
      <c r="A121">
        <v>2024</v>
      </c>
      <c r="B121">
        <v>17</v>
      </c>
      <c r="C121" t="s">
        <v>44</v>
      </c>
      <c r="D121">
        <v>20261988</v>
      </c>
      <c r="E121">
        <v>0</v>
      </c>
      <c r="F121">
        <v>0</v>
      </c>
      <c r="G121">
        <v>145438309</v>
      </c>
      <c r="H121">
        <v>32106339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197806636</v>
      </c>
      <c r="O121">
        <v>160000</v>
      </c>
      <c r="P121">
        <v>702000</v>
      </c>
      <c r="Q121">
        <v>196944636</v>
      </c>
      <c r="R121">
        <v>0</v>
      </c>
      <c r="S121">
        <v>2024</v>
      </c>
      <c r="T121">
        <v>17</v>
      </c>
      <c r="U121">
        <v>4</v>
      </c>
      <c r="V121">
        <v>131</v>
      </c>
      <c r="W121">
        <v>174131</v>
      </c>
      <c r="X121" t="s">
        <v>26</v>
      </c>
      <c r="Y121" t="s">
        <v>26</v>
      </c>
      <c r="Z121" t="s">
        <v>161</v>
      </c>
      <c r="AA121" t="s">
        <v>162</v>
      </c>
      <c r="AB121" s="3" t="str">
        <f t="shared" si="2"/>
        <v>4131</v>
      </c>
      <c r="AC121" s="4" t="str">
        <f t="shared" si="3"/>
        <v>Non-TIF</v>
      </c>
    </row>
    <row r="122" spans="1:29" x14ac:dyDescent="0.25">
      <c r="A122">
        <v>2024</v>
      </c>
      <c r="B122">
        <v>17</v>
      </c>
      <c r="C122" t="s">
        <v>23</v>
      </c>
      <c r="D122">
        <v>14442960</v>
      </c>
      <c r="E122">
        <v>0</v>
      </c>
      <c r="F122">
        <v>0</v>
      </c>
      <c r="G122">
        <v>59172001</v>
      </c>
      <c r="H122">
        <v>18844979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92459940</v>
      </c>
      <c r="O122">
        <v>0</v>
      </c>
      <c r="P122">
        <v>0</v>
      </c>
      <c r="Q122">
        <v>92459940</v>
      </c>
      <c r="R122">
        <v>0</v>
      </c>
      <c r="S122">
        <v>2024</v>
      </c>
      <c r="T122">
        <v>17</v>
      </c>
      <c r="U122">
        <v>4</v>
      </c>
      <c r="V122">
        <v>131</v>
      </c>
      <c r="W122" t="s">
        <v>233</v>
      </c>
      <c r="X122" t="s">
        <v>25</v>
      </c>
      <c r="Y122" t="s">
        <v>26</v>
      </c>
      <c r="Z122" t="s">
        <v>234</v>
      </c>
      <c r="AA122" t="s">
        <v>162</v>
      </c>
      <c r="AB122" s="3" t="str">
        <f t="shared" si="2"/>
        <v>4131</v>
      </c>
      <c r="AC122" s="4" t="str">
        <f t="shared" si="3"/>
        <v>TIF</v>
      </c>
    </row>
    <row r="123" spans="1:29" x14ac:dyDescent="0.25">
      <c r="A123">
        <v>2024</v>
      </c>
      <c r="B123">
        <v>17</v>
      </c>
      <c r="C123" t="s">
        <v>31</v>
      </c>
      <c r="D123">
        <v>781587111</v>
      </c>
      <c r="E123">
        <v>62789737</v>
      </c>
      <c r="F123">
        <v>3685560</v>
      </c>
      <c r="G123">
        <v>113381408</v>
      </c>
      <c r="H123">
        <v>764970</v>
      </c>
      <c r="I123">
        <v>0</v>
      </c>
      <c r="J123">
        <v>0</v>
      </c>
      <c r="K123">
        <v>0</v>
      </c>
      <c r="L123">
        <v>22560716</v>
      </c>
      <c r="M123">
        <v>2603657</v>
      </c>
      <c r="N123">
        <v>987373159</v>
      </c>
      <c r="O123">
        <v>1292000</v>
      </c>
      <c r="P123">
        <v>4550000</v>
      </c>
      <c r="Q123">
        <v>981531159</v>
      </c>
      <c r="R123">
        <v>62287689</v>
      </c>
      <c r="S123">
        <v>2024</v>
      </c>
      <c r="T123">
        <v>17</v>
      </c>
      <c r="U123">
        <v>1</v>
      </c>
      <c r="V123">
        <v>233</v>
      </c>
      <c r="W123">
        <v>171233</v>
      </c>
      <c r="X123" t="s">
        <v>26</v>
      </c>
      <c r="Y123" t="s">
        <v>26</v>
      </c>
      <c r="Z123" t="s">
        <v>312</v>
      </c>
      <c r="AA123" t="s">
        <v>162</v>
      </c>
      <c r="AB123" s="3" t="str">
        <f t="shared" si="2"/>
        <v>1233</v>
      </c>
      <c r="AC123" s="4" t="str">
        <f t="shared" si="3"/>
        <v>Non-TIF</v>
      </c>
    </row>
    <row r="124" spans="1:29" x14ac:dyDescent="0.25">
      <c r="A124">
        <v>2024</v>
      </c>
      <c r="B124">
        <v>18</v>
      </c>
      <c r="C124" t="s">
        <v>31</v>
      </c>
      <c r="D124">
        <v>1927516</v>
      </c>
      <c r="E124">
        <v>8688307</v>
      </c>
      <c r="F124">
        <v>425090</v>
      </c>
      <c r="G124">
        <v>0</v>
      </c>
      <c r="H124">
        <v>2235901</v>
      </c>
      <c r="I124">
        <v>0</v>
      </c>
      <c r="J124">
        <v>0</v>
      </c>
      <c r="K124">
        <v>0</v>
      </c>
      <c r="L124">
        <v>27082760</v>
      </c>
      <c r="M124">
        <v>0</v>
      </c>
      <c r="N124">
        <v>40359574</v>
      </c>
      <c r="O124">
        <v>8000</v>
      </c>
      <c r="P124">
        <v>9750</v>
      </c>
      <c r="Q124">
        <v>40341824</v>
      </c>
      <c r="R124">
        <v>43127</v>
      </c>
      <c r="S124">
        <v>2024</v>
      </c>
      <c r="T124">
        <v>18</v>
      </c>
      <c r="U124">
        <v>5</v>
      </c>
      <c r="V124">
        <v>157</v>
      </c>
      <c r="W124">
        <v>715157</v>
      </c>
      <c r="X124" t="s">
        <v>26</v>
      </c>
      <c r="Y124" t="s">
        <v>26</v>
      </c>
      <c r="Z124" t="s">
        <v>260</v>
      </c>
      <c r="AA124" t="s">
        <v>214</v>
      </c>
      <c r="AB124" s="3" t="str">
        <f t="shared" si="2"/>
        <v>5157</v>
      </c>
      <c r="AC124" s="4" t="str">
        <f t="shared" si="3"/>
        <v>Non-TIF</v>
      </c>
    </row>
    <row r="125" spans="1:29" x14ac:dyDescent="0.25">
      <c r="A125">
        <v>2024</v>
      </c>
      <c r="B125">
        <v>18</v>
      </c>
      <c r="C125" t="s">
        <v>31</v>
      </c>
      <c r="D125">
        <v>22016902</v>
      </c>
      <c r="E125">
        <v>64867545</v>
      </c>
      <c r="F125">
        <v>4056342</v>
      </c>
      <c r="G125">
        <v>5279389</v>
      </c>
      <c r="H125">
        <v>795621</v>
      </c>
      <c r="I125">
        <v>0</v>
      </c>
      <c r="J125">
        <v>0</v>
      </c>
      <c r="K125">
        <v>0</v>
      </c>
      <c r="L125">
        <v>247595</v>
      </c>
      <c r="M125">
        <v>0</v>
      </c>
      <c r="N125">
        <v>97263394</v>
      </c>
      <c r="O125">
        <v>208000</v>
      </c>
      <c r="P125">
        <v>224250</v>
      </c>
      <c r="Q125">
        <v>96831144</v>
      </c>
      <c r="R125">
        <v>5861381</v>
      </c>
      <c r="S125">
        <v>2024</v>
      </c>
      <c r="T125">
        <v>18</v>
      </c>
      <c r="U125">
        <v>1</v>
      </c>
      <c r="V125">
        <v>975</v>
      </c>
      <c r="W125">
        <v>971975</v>
      </c>
      <c r="X125" t="s">
        <v>26</v>
      </c>
      <c r="Y125" t="s">
        <v>26</v>
      </c>
      <c r="Z125" t="s">
        <v>316</v>
      </c>
      <c r="AA125" t="s">
        <v>214</v>
      </c>
      <c r="AB125" s="3" t="str">
        <f t="shared" si="2"/>
        <v>1975</v>
      </c>
      <c r="AC125" s="4" t="str">
        <f t="shared" si="3"/>
        <v>Non-TIF</v>
      </c>
    </row>
    <row r="126" spans="1:29" x14ac:dyDescent="0.25">
      <c r="A126">
        <v>2024</v>
      </c>
      <c r="B126">
        <v>19</v>
      </c>
      <c r="C126" t="s">
        <v>44</v>
      </c>
      <c r="D126">
        <v>1075765</v>
      </c>
      <c r="E126">
        <v>0</v>
      </c>
      <c r="F126">
        <v>0</v>
      </c>
      <c r="G126">
        <v>3364715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4440480</v>
      </c>
      <c r="O126">
        <v>56000</v>
      </c>
      <c r="P126">
        <v>201500</v>
      </c>
      <c r="Q126">
        <v>4182980</v>
      </c>
      <c r="R126">
        <v>0</v>
      </c>
      <c r="S126">
        <v>2024</v>
      </c>
      <c r="T126">
        <v>19</v>
      </c>
      <c r="U126">
        <v>4</v>
      </c>
      <c r="V126">
        <v>662</v>
      </c>
      <c r="W126">
        <v>194662</v>
      </c>
      <c r="X126" t="s">
        <v>26</v>
      </c>
      <c r="Y126" t="s">
        <v>26</v>
      </c>
      <c r="Z126" t="s">
        <v>218</v>
      </c>
      <c r="AA126" t="s">
        <v>217</v>
      </c>
      <c r="AB126" s="3" t="str">
        <f t="shared" si="2"/>
        <v>4662</v>
      </c>
      <c r="AC126" s="4" t="str">
        <f t="shared" si="3"/>
        <v>Non-TIF</v>
      </c>
    </row>
    <row r="127" spans="1:29" x14ac:dyDescent="0.25">
      <c r="A127">
        <v>2024</v>
      </c>
      <c r="B127">
        <v>19</v>
      </c>
      <c r="C127" t="s">
        <v>31</v>
      </c>
      <c r="D127">
        <v>822418</v>
      </c>
      <c r="E127">
        <v>2146152</v>
      </c>
      <c r="F127">
        <v>272459</v>
      </c>
      <c r="G127">
        <v>29265</v>
      </c>
      <c r="H127">
        <v>0</v>
      </c>
      <c r="I127">
        <v>0</v>
      </c>
      <c r="J127">
        <v>0</v>
      </c>
      <c r="K127">
        <v>0</v>
      </c>
      <c r="L127">
        <v>102532</v>
      </c>
      <c r="M127">
        <v>0</v>
      </c>
      <c r="N127">
        <v>3372826</v>
      </c>
      <c r="O127">
        <v>8000</v>
      </c>
      <c r="P127">
        <v>13000</v>
      </c>
      <c r="Q127">
        <v>3351826</v>
      </c>
      <c r="R127">
        <v>8940</v>
      </c>
      <c r="S127">
        <v>2024</v>
      </c>
      <c r="T127">
        <v>19</v>
      </c>
      <c r="U127">
        <v>3</v>
      </c>
      <c r="V127" t="s">
        <v>1812</v>
      </c>
      <c r="W127">
        <v>453029</v>
      </c>
      <c r="X127" t="s">
        <v>26</v>
      </c>
      <c r="Y127" t="s">
        <v>26</v>
      </c>
      <c r="Z127" t="s">
        <v>320</v>
      </c>
      <c r="AA127" t="s">
        <v>217</v>
      </c>
      <c r="AB127" s="3" t="str">
        <f t="shared" si="2"/>
        <v>3029</v>
      </c>
      <c r="AC127" s="4" t="str">
        <f t="shared" si="3"/>
        <v>Non-TIF</v>
      </c>
    </row>
    <row r="128" spans="1:29" x14ac:dyDescent="0.25">
      <c r="A128">
        <v>2024</v>
      </c>
      <c r="B128" t="s">
        <v>1787</v>
      </c>
      <c r="C128" t="s">
        <v>23</v>
      </c>
      <c r="D128">
        <v>20689309</v>
      </c>
      <c r="E128">
        <v>72368</v>
      </c>
      <c r="F128">
        <v>2408</v>
      </c>
      <c r="G128">
        <v>576140</v>
      </c>
      <c r="H128">
        <v>48876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21389101</v>
      </c>
      <c r="O128">
        <v>8000</v>
      </c>
      <c r="P128">
        <v>19500</v>
      </c>
      <c r="Q128">
        <v>21361601</v>
      </c>
      <c r="R128">
        <v>0</v>
      </c>
      <c r="S128">
        <v>2024</v>
      </c>
      <c r="T128" t="s">
        <v>1787</v>
      </c>
      <c r="U128">
        <v>0</v>
      </c>
      <c r="V128">
        <v>729</v>
      </c>
      <c r="W128" t="s">
        <v>193</v>
      </c>
      <c r="X128" t="s">
        <v>25</v>
      </c>
      <c r="Y128" t="s">
        <v>26</v>
      </c>
      <c r="Z128" t="s">
        <v>194</v>
      </c>
      <c r="AA128" t="s">
        <v>60</v>
      </c>
      <c r="AB128" s="3" t="str">
        <f t="shared" si="2"/>
        <v>0729</v>
      </c>
      <c r="AC128" s="4" t="str">
        <f t="shared" si="3"/>
        <v>TIF</v>
      </c>
    </row>
    <row r="129" spans="1:29" x14ac:dyDescent="0.25">
      <c r="A129">
        <v>2024</v>
      </c>
      <c r="B129" t="s">
        <v>1787</v>
      </c>
      <c r="C129" t="s">
        <v>31</v>
      </c>
      <c r="D129">
        <v>256452087</v>
      </c>
      <c r="E129">
        <v>38340812</v>
      </c>
      <c r="F129">
        <v>2946594</v>
      </c>
      <c r="G129">
        <v>6431246</v>
      </c>
      <c r="H129">
        <v>1236148</v>
      </c>
      <c r="I129">
        <v>0</v>
      </c>
      <c r="J129">
        <v>0</v>
      </c>
      <c r="K129">
        <v>6486</v>
      </c>
      <c r="L129">
        <v>29774716</v>
      </c>
      <c r="M129">
        <v>8814603</v>
      </c>
      <c r="N129">
        <v>344002692</v>
      </c>
      <c r="O129">
        <v>1024000</v>
      </c>
      <c r="P129">
        <v>3484000</v>
      </c>
      <c r="Q129">
        <v>339494692</v>
      </c>
      <c r="R129">
        <v>11466058</v>
      </c>
      <c r="S129">
        <v>2024</v>
      </c>
      <c r="T129" t="s">
        <v>1787</v>
      </c>
      <c r="U129">
        <v>0</v>
      </c>
      <c r="V129">
        <v>729</v>
      </c>
      <c r="W129" t="s">
        <v>1788</v>
      </c>
      <c r="X129" t="s">
        <v>26</v>
      </c>
      <c r="Y129" t="s">
        <v>26</v>
      </c>
      <c r="Z129" t="s">
        <v>195</v>
      </c>
      <c r="AA129" t="s">
        <v>60</v>
      </c>
      <c r="AB129" s="3" t="str">
        <f t="shared" si="2"/>
        <v>0729</v>
      </c>
      <c r="AC129" s="4" t="str">
        <f t="shared" si="3"/>
        <v>Non-TIF</v>
      </c>
    </row>
    <row r="130" spans="1:29" x14ac:dyDescent="0.25">
      <c r="A130">
        <v>2024</v>
      </c>
      <c r="B130" t="s">
        <v>1787</v>
      </c>
      <c r="C130" t="s">
        <v>31</v>
      </c>
      <c r="D130">
        <v>163521185</v>
      </c>
      <c r="E130">
        <v>107921116</v>
      </c>
      <c r="F130">
        <v>7800723</v>
      </c>
      <c r="G130">
        <v>10791376</v>
      </c>
      <c r="H130">
        <v>38700568</v>
      </c>
      <c r="I130">
        <v>0</v>
      </c>
      <c r="J130">
        <v>0</v>
      </c>
      <c r="K130">
        <v>16151</v>
      </c>
      <c r="L130">
        <v>62155425</v>
      </c>
      <c r="M130">
        <v>12568046</v>
      </c>
      <c r="N130">
        <v>403474590</v>
      </c>
      <c r="O130">
        <v>624000</v>
      </c>
      <c r="P130">
        <v>1774500</v>
      </c>
      <c r="Q130">
        <v>401076090</v>
      </c>
      <c r="R130">
        <v>2499289</v>
      </c>
      <c r="S130">
        <v>2024</v>
      </c>
      <c r="T130" t="s">
        <v>1787</v>
      </c>
      <c r="U130">
        <v>4</v>
      </c>
      <c r="V130">
        <v>878</v>
      </c>
      <c r="W130" t="s">
        <v>1789</v>
      </c>
      <c r="X130" t="s">
        <v>26</v>
      </c>
      <c r="Y130" t="s">
        <v>26</v>
      </c>
      <c r="Z130" t="s">
        <v>201</v>
      </c>
      <c r="AA130" t="s">
        <v>60</v>
      </c>
      <c r="AB130" s="3" t="str">
        <f t="shared" si="2"/>
        <v>4878</v>
      </c>
      <c r="AC130" s="4" t="str">
        <f t="shared" si="3"/>
        <v>Non-TIF</v>
      </c>
    </row>
    <row r="131" spans="1:29" x14ac:dyDescent="0.25">
      <c r="A131">
        <v>2024</v>
      </c>
      <c r="B131" t="s">
        <v>1787</v>
      </c>
      <c r="C131" t="s">
        <v>31</v>
      </c>
      <c r="D131">
        <v>4034880</v>
      </c>
      <c r="E131">
        <v>6163455</v>
      </c>
      <c r="F131">
        <v>396763</v>
      </c>
      <c r="G131">
        <v>0</v>
      </c>
      <c r="H131">
        <v>0</v>
      </c>
      <c r="I131">
        <v>0</v>
      </c>
      <c r="J131">
        <v>0</v>
      </c>
      <c r="K131">
        <v>1283</v>
      </c>
      <c r="L131">
        <v>87541</v>
      </c>
      <c r="M131">
        <v>0</v>
      </c>
      <c r="N131">
        <v>10683922</v>
      </c>
      <c r="O131">
        <v>20000</v>
      </c>
      <c r="P131">
        <v>71500</v>
      </c>
      <c r="Q131">
        <v>10592422</v>
      </c>
      <c r="R131">
        <v>94483</v>
      </c>
      <c r="S131">
        <v>2024</v>
      </c>
      <c r="T131" t="s">
        <v>1787</v>
      </c>
      <c r="U131">
        <v>6</v>
      </c>
      <c r="V131">
        <v>246</v>
      </c>
      <c r="W131">
        <v>406246</v>
      </c>
      <c r="X131" t="s">
        <v>26</v>
      </c>
      <c r="Y131" t="s">
        <v>26</v>
      </c>
      <c r="Z131" t="s">
        <v>139</v>
      </c>
      <c r="AA131" t="s">
        <v>60</v>
      </c>
      <c r="AB131" s="3" t="str">
        <f t="shared" ref="AB131:AB194" si="4">CONCATENATE(U131,TEXT(V131,"000"))</f>
        <v>6246</v>
      </c>
      <c r="AC131" s="4" t="str">
        <f t="shared" ref="AC131:AC194" si="5">IF(C131="I","TIF","Non-TIF")</f>
        <v>Non-TIF</v>
      </c>
    </row>
    <row r="132" spans="1:29" x14ac:dyDescent="0.25">
      <c r="A132">
        <v>2024</v>
      </c>
      <c r="B132" t="s">
        <v>1787</v>
      </c>
      <c r="C132" t="s">
        <v>31</v>
      </c>
      <c r="D132">
        <v>7745870</v>
      </c>
      <c r="E132">
        <v>10253164</v>
      </c>
      <c r="F132">
        <v>493873</v>
      </c>
      <c r="G132">
        <v>159580</v>
      </c>
      <c r="H132">
        <v>12180173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30832660</v>
      </c>
      <c r="O132">
        <v>20000</v>
      </c>
      <c r="P132">
        <v>65000</v>
      </c>
      <c r="Q132">
        <v>30747660</v>
      </c>
      <c r="R132">
        <v>166505</v>
      </c>
      <c r="S132">
        <v>2024</v>
      </c>
      <c r="T132" t="s">
        <v>1787</v>
      </c>
      <c r="U132">
        <v>0</v>
      </c>
      <c r="V132">
        <v>472</v>
      </c>
      <c r="W132">
        <v>850472</v>
      </c>
      <c r="X132" t="s">
        <v>26</v>
      </c>
      <c r="Y132" t="s">
        <v>26</v>
      </c>
      <c r="Z132" t="s">
        <v>203</v>
      </c>
      <c r="AA132" t="s">
        <v>60</v>
      </c>
      <c r="AB132" s="3" t="str">
        <f t="shared" si="4"/>
        <v>0472</v>
      </c>
      <c r="AC132" s="4" t="str">
        <f t="shared" si="5"/>
        <v>Non-TIF</v>
      </c>
    </row>
    <row r="133" spans="1:29" x14ac:dyDescent="0.25">
      <c r="A133">
        <v>2024</v>
      </c>
      <c r="B133" t="s">
        <v>1062</v>
      </c>
      <c r="C133" t="s">
        <v>44</v>
      </c>
      <c r="D133">
        <v>42519295</v>
      </c>
      <c r="E133">
        <v>0</v>
      </c>
      <c r="F133">
        <v>0</v>
      </c>
      <c r="G133">
        <v>11093857</v>
      </c>
      <c r="H133">
        <v>1859879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55473031</v>
      </c>
      <c r="O133">
        <v>196000</v>
      </c>
      <c r="P133">
        <v>617500</v>
      </c>
      <c r="Q133">
        <v>54659531</v>
      </c>
      <c r="R133">
        <v>0</v>
      </c>
      <c r="S133">
        <v>2024</v>
      </c>
      <c r="T133" t="s">
        <v>1062</v>
      </c>
      <c r="U133">
        <v>1</v>
      </c>
      <c r="V133">
        <v>719</v>
      </c>
      <c r="W133" t="s">
        <v>1790</v>
      </c>
      <c r="X133" t="s">
        <v>26</v>
      </c>
      <c r="Y133" t="s">
        <v>26</v>
      </c>
      <c r="Z133" t="s">
        <v>64</v>
      </c>
      <c r="AA133" t="s">
        <v>65</v>
      </c>
      <c r="AB133" s="3" t="str">
        <f t="shared" si="4"/>
        <v>1719</v>
      </c>
      <c r="AC133" s="4" t="str">
        <f t="shared" si="5"/>
        <v>Non-TIF</v>
      </c>
    </row>
    <row r="134" spans="1:29" x14ac:dyDescent="0.25">
      <c r="A134">
        <v>2024</v>
      </c>
      <c r="B134" t="s">
        <v>1062</v>
      </c>
      <c r="C134" t="s">
        <v>23</v>
      </c>
      <c r="D134">
        <v>1089412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1089412</v>
      </c>
      <c r="O134">
        <v>0</v>
      </c>
      <c r="P134">
        <v>0</v>
      </c>
      <c r="Q134">
        <v>1089412</v>
      </c>
      <c r="R134">
        <v>0</v>
      </c>
      <c r="S134">
        <v>2024</v>
      </c>
      <c r="T134" t="s">
        <v>1062</v>
      </c>
      <c r="U134">
        <v>3</v>
      </c>
      <c r="V134">
        <v>186</v>
      </c>
      <c r="W134" t="s">
        <v>53</v>
      </c>
      <c r="X134" t="s">
        <v>25</v>
      </c>
      <c r="Y134" t="s">
        <v>26</v>
      </c>
      <c r="Z134" t="s">
        <v>54</v>
      </c>
      <c r="AA134" t="s">
        <v>65</v>
      </c>
      <c r="AB134" s="3" t="str">
        <f t="shared" si="4"/>
        <v>3186</v>
      </c>
      <c r="AC134" s="4" t="str">
        <f t="shared" si="5"/>
        <v>TIF</v>
      </c>
    </row>
    <row r="135" spans="1:29" x14ac:dyDescent="0.25">
      <c r="A135">
        <v>2024</v>
      </c>
      <c r="B135" t="s">
        <v>1062</v>
      </c>
      <c r="C135" t="s">
        <v>23</v>
      </c>
      <c r="D135">
        <v>4637583</v>
      </c>
      <c r="E135">
        <v>8877</v>
      </c>
      <c r="F135">
        <v>154</v>
      </c>
      <c r="G135">
        <v>14884765</v>
      </c>
      <c r="H135">
        <v>10148654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29680033</v>
      </c>
      <c r="O135">
        <v>0</v>
      </c>
      <c r="P135">
        <v>0</v>
      </c>
      <c r="Q135">
        <v>29680033</v>
      </c>
      <c r="R135">
        <v>0</v>
      </c>
      <c r="S135">
        <v>2024</v>
      </c>
      <c r="T135" t="s">
        <v>1062</v>
      </c>
      <c r="U135">
        <v>6</v>
      </c>
      <c r="V135">
        <v>840</v>
      </c>
      <c r="W135" t="s">
        <v>177</v>
      </c>
      <c r="X135" t="s">
        <v>25</v>
      </c>
      <c r="Y135" t="s">
        <v>26</v>
      </c>
      <c r="Z135" t="s">
        <v>178</v>
      </c>
      <c r="AA135" t="s">
        <v>65</v>
      </c>
      <c r="AB135" s="3" t="str">
        <f t="shared" si="4"/>
        <v>6840</v>
      </c>
      <c r="AC135" s="4" t="str">
        <f t="shared" si="5"/>
        <v>TIF</v>
      </c>
    </row>
    <row r="136" spans="1:29" x14ac:dyDescent="0.25">
      <c r="A136">
        <v>2024</v>
      </c>
      <c r="B136" t="s">
        <v>1062</v>
      </c>
      <c r="C136" t="s">
        <v>31</v>
      </c>
      <c r="D136">
        <v>73212162</v>
      </c>
      <c r="E136">
        <v>7985239</v>
      </c>
      <c r="F136">
        <v>465591</v>
      </c>
      <c r="G136">
        <v>5073383</v>
      </c>
      <c r="H136">
        <v>3414890</v>
      </c>
      <c r="I136">
        <v>0</v>
      </c>
      <c r="J136">
        <v>0</v>
      </c>
      <c r="K136">
        <v>0</v>
      </c>
      <c r="L136">
        <v>185320</v>
      </c>
      <c r="M136">
        <v>1494620</v>
      </c>
      <c r="N136">
        <v>91831205</v>
      </c>
      <c r="O136">
        <v>384000</v>
      </c>
      <c r="P136">
        <v>955500</v>
      </c>
      <c r="Q136">
        <v>90491705</v>
      </c>
      <c r="R136">
        <v>1214265</v>
      </c>
      <c r="S136">
        <v>2024</v>
      </c>
      <c r="T136" t="s">
        <v>1062</v>
      </c>
      <c r="U136">
        <v>3</v>
      </c>
      <c r="V136">
        <v>186</v>
      </c>
      <c r="W136" t="s">
        <v>1784</v>
      </c>
      <c r="X136" t="s">
        <v>26</v>
      </c>
      <c r="Y136" t="s">
        <v>26</v>
      </c>
      <c r="Z136" t="s">
        <v>55</v>
      </c>
      <c r="AA136" t="s">
        <v>65</v>
      </c>
      <c r="AB136" s="3" t="str">
        <f t="shared" si="4"/>
        <v>3186</v>
      </c>
      <c r="AC136" s="4" t="str">
        <f t="shared" si="5"/>
        <v>Non-TIF</v>
      </c>
    </row>
    <row r="137" spans="1:29" x14ac:dyDescent="0.25">
      <c r="A137">
        <v>2024</v>
      </c>
      <c r="B137" t="s">
        <v>1062</v>
      </c>
      <c r="C137" t="s">
        <v>31</v>
      </c>
      <c r="D137">
        <v>532084098</v>
      </c>
      <c r="E137">
        <v>64147246</v>
      </c>
      <c r="F137">
        <v>3736579</v>
      </c>
      <c r="G137">
        <v>100752648</v>
      </c>
      <c r="H137">
        <v>9789901</v>
      </c>
      <c r="I137">
        <v>0</v>
      </c>
      <c r="J137">
        <v>0</v>
      </c>
      <c r="K137">
        <v>0</v>
      </c>
      <c r="L137">
        <v>569951</v>
      </c>
      <c r="M137">
        <v>3362580</v>
      </c>
      <c r="N137">
        <v>714443003</v>
      </c>
      <c r="O137">
        <v>1780000</v>
      </c>
      <c r="P137">
        <v>7273500</v>
      </c>
      <c r="Q137">
        <v>705389503</v>
      </c>
      <c r="R137">
        <v>8780370</v>
      </c>
      <c r="S137">
        <v>2024</v>
      </c>
      <c r="T137" t="s">
        <v>1062</v>
      </c>
      <c r="U137">
        <v>6</v>
      </c>
      <c r="V137">
        <v>840</v>
      </c>
      <c r="W137" t="s">
        <v>1791</v>
      </c>
      <c r="X137" t="s">
        <v>26</v>
      </c>
      <c r="Y137" t="s">
        <v>26</v>
      </c>
      <c r="Z137" t="s">
        <v>57</v>
      </c>
      <c r="AA137" t="s">
        <v>65</v>
      </c>
      <c r="AB137" s="3" t="str">
        <f t="shared" si="4"/>
        <v>6840</v>
      </c>
      <c r="AC137" s="4" t="str">
        <f t="shared" si="5"/>
        <v>Non-TIF</v>
      </c>
    </row>
    <row r="138" spans="1:29" x14ac:dyDescent="0.25">
      <c r="A138">
        <v>2024</v>
      </c>
      <c r="B138">
        <v>10</v>
      </c>
      <c r="C138" t="s">
        <v>23</v>
      </c>
      <c r="D138">
        <v>2381482</v>
      </c>
      <c r="E138">
        <v>0</v>
      </c>
      <c r="F138">
        <v>0</v>
      </c>
      <c r="G138">
        <v>714157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3095639</v>
      </c>
      <c r="O138">
        <v>0</v>
      </c>
      <c r="P138">
        <v>0</v>
      </c>
      <c r="Q138">
        <v>3095639</v>
      </c>
      <c r="R138">
        <v>0</v>
      </c>
      <c r="S138">
        <v>2024</v>
      </c>
      <c r="T138">
        <v>10</v>
      </c>
      <c r="U138">
        <v>6</v>
      </c>
      <c r="V138">
        <v>762</v>
      </c>
      <c r="W138" t="s">
        <v>167</v>
      </c>
      <c r="X138" t="s">
        <v>25</v>
      </c>
      <c r="Y138" t="s">
        <v>26</v>
      </c>
      <c r="Z138" t="s">
        <v>168</v>
      </c>
      <c r="AA138" t="s">
        <v>67</v>
      </c>
      <c r="AB138" s="3" t="str">
        <f t="shared" si="4"/>
        <v>6762</v>
      </c>
      <c r="AC138" s="4" t="str">
        <f t="shared" si="5"/>
        <v>TIF</v>
      </c>
    </row>
    <row r="139" spans="1:29" x14ac:dyDescent="0.25">
      <c r="A139">
        <v>2024</v>
      </c>
      <c r="B139">
        <v>10</v>
      </c>
      <c r="C139" t="s">
        <v>31</v>
      </c>
      <c r="D139">
        <v>33350211</v>
      </c>
      <c r="E139">
        <v>18502103</v>
      </c>
      <c r="F139">
        <v>2028988</v>
      </c>
      <c r="G139">
        <v>2859362</v>
      </c>
      <c r="H139">
        <v>8432673</v>
      </c>
      <c r="I139">
        <v>0</v>
      </c>
      <c r="J139">
        <v>0</v>
      </c>
      <c r="K139">
        <v>0</v>
      </c>
      <c r="L139">
        <v>304208</v>
      </c>
      <c r="M139">
        <v>751174</v>
      </c>
      <c r="N139">
        <v>66228719</v>
      </c>
      <c r="O139">
        <v>152000</v>
      </c>
      <c r="P139">
        <v>591500</v>
      </c>
      <c r="Q139">
        <v>65485219</v>
      </c>
      <c r="R139">
        <v>931845</v>
      </c>
      <c r="S139">
        <v>2024</v>
      </c>
      <c r="T139">
        <v>10</v>
      </c>
      <c r="U139">
        <v>6</v>
      </c>
      <c r="V139">
        <v>762</v>
      </c>
      <c r="W139" t="s">
        <v>1792</v>
      </c>
      <c r="X139" t="s">
        <v>26</v>
      </c>
      <c r="Y139" t="s">
        <v>26</v>
      </c>
      <c r="Z139" t="s">
        <v>56</v>
      </c>
      <c r="AA139" t="s">
        <v>67</v>
      </c>
      <c r="AB139" s="3" t="str">
        <f t="shared" si="4"/>
        <v>6762</v>
      </c>
      <c r="AC139" s="4" t="str">
        <f t="shared" si="5"/>
        <v>Non-TIF</v>
      </c>
    </row>
    <row r="140" spans="1:29" x14ac:dyDescent="0.25">
      <c r="A140">
        <v>2024</v>
      </c>
      <c r="B140">
        <v>10</v>
      </c>
      <c r="C140" t="s">
        <v>31</v>
      </c>
      <c r="D140">
        <v>101013401</v>
      </c>
      <c r="E140">
        <v>125846180</v>
      </c>
      <c r="F140">
        <v>8788367</v>
      </c>
      <c r="G140">
        <v>7203369</v>
      </c>
      <c r="H140">
        <v>2866161</v>
      </c>
      <c r="I140">
        <v>0</v>
      </c>
      <c r="J140">
        <v>0</v>
      </c>
      <c r="K140">
        <v>0</v>
      </c>
      <c r="L140">
        <v>6081379</v>
      </c>
      <c r="M140">
        <v>2494645</v>
      </c>
      <c r="N140">
        <v>254293502</v>
      </c>
      <c r="O140">
        <v>512000</v>
      </c>
      <c r="P140">
        <v>2054000</v>
      </c>
      <c r="Q140">
        <v>251727502</v>
      </c>
      <c r="R140">
        <v>3009870</v>
      </c>
      <c r="S140">
        <v>2024</v>
      </c>
      <c r="T140">
        <v>10</v>
      </c>
      <c r="U140">
        <v>1</v>
      </c>
      <c r="V140">
        <v>963</v>
      </c>
      <c r="W140">
        <v>101963</v>
      </c>
      <c r="X140" t="s">
        <v>26</v>
      </c>
      <c r="Y140" t="s">
        <v>26</v>
      </c>
      <c r="Z140" t="s">
        <v>275</v>
      </c>
      <c r="AA140" t="s">
        <v>67</v>
      </c>
      <c r="AB140" s="3" t="str">
        <f t="shared" si="4"/>
        <v>1963</v>
      </c>
      <c r="AC140" s="4" t="str">
        <f t="shared" si="5"/>
        <v>Non-TIF</v>
      </c>
    </row>
    <row r="141" spans="1:29" x14ac:dyDescent="0.25">
      <c r="A141">
        <v>2024</v>
      </c>
      <c r="B141">
        <v>10</v>
      </c>
      <c r="C141" t="s">
        <v>31</v>
      </c>
      <c r="D141">
        <v>18758275</v>
      </c>
      <c r="E141">
        <v>38584234</v>
      </c>
      <c r="F141">
        <v>3176762</v>
      </c>
      <c r="G141">
        <v>7923640</v>
      </c>
      <c r="H141">
        <v>0</v>
      </c>
      <c r="I141">
        <v>0</v>
      </c>
      <c r="J141">
        <v>0</v>
      </c>
      <c r="K141">
        <v>0</v>
      </c>
      <c r="L141">
        <v>11647256</v>
      </c>
      <c r="M141">
        <v>0</v>
      </c>
      <c r="N141">
        <v>80090167</v>
      </c>
      <c r="O141">
        <v>168000</v>
      </c>
      <c r="P141">
        <v>544879</v>
      </c>
      <c r="Q141">
        <v>79377288</v>
      </c>
      <c r="R141">
        <v>1671584</v>
      </c>
      <c r="S141">
        <v>2024</v>
      </c>
      <c r="T141">
        <v>10</v>
      </c>
      <c r="U141">
        <v>6</v>
      </c>
      <c r="V141">
        <v>175</v>
      </c>
      <c r="W141">
        <v>226175</v>
      </c>
      <c r="X141" t="s">
        <v>26</v>
      </c>
      <c r="Y141" t="s">
        <v>26</v>
      </c>
      <c r="Z141" t="s">
        <v>171</v>
      </c>
      <c r="AA141" t="s">
        <v>67</v>
      </c>
      <c r="AB141" s="3" t="str">
        <f t="shared" si="4"/>
        <v>6175</v>
      </c>
      <c r="AC141" s="4" t="str">
        <f t="shared" si="5"/>
        <v>Non-TIF</v>
      </c>
    </row>
    <row r="142" spans="1:29" x14ac:dyDescent="0.25">
      <c r="A142">
        <v>2024</v>
      </c>
      <c r="B142">
        <v>10</v>
      </c>
      <c r="C142" t="s">
        <v>31</v>
      </c>
      <c r="D142">
        <v>4106108</v>
      </c>
      <c r="E142">
        <v>3834284</v>
      </c>
      <c r="F142">
        <v>495474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8435866</v>
      </c>
      <c r="O142">
        <v>12000</v>
      </c>
      <c r="P142">
        <v>65000</v>
      </c>
      <c r="Q142">
        <v>8358866</v>
      </c>
      <c r="R142">
        <v>113079</v>
      </c>
      <c r="S142">
        <v>2024</v>
      </c>
      <c r="T142">
        <v>10</v>
      </c>
      <c r="U142">
        <v>1</v>
      </c>
      <c r="V142">
        <v>935</v>
      </c>
      <c r="W142">
        <v>861935</v>
      </c>
      <c r="X142" t="s">
        <v>26</v>
      </c>
      <c r="Y142" t="s">
        <v>26</v>
      </c>
      <c r="Z142" t="s">
        <v>172</v>
      </c>
      <c r="AA142" t="s">
        <v>67</v>
      </c>
      <c r="AB142" s="3" t="str">
        <f t="shared" si="4"/>
        <v>1935</v>
      </c>
      <c r="AC142" s="4" t="str">
        <f t="shared" si="5"/>
        <v>Non-TIF</v>
      </c>
    </row>
    <row r="143" spans="1:29" x14ac:dyDescent="0.25">
      <c r="A143">
        <v>2024</v>
      </c>
      <c r="B143">
        <v>11</v>
      </c>
      <c r="C143" t="s">
        <v>44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2024</v>
      </c>
      <c r="T143">
        <v>11</v>
      </c>
      <c r="U143">
        <v>0</v>
      </c>
      <c r="V143">
        <v>171</v>
      </c>
      <c r="W143">
        <v>110171</v>
      </c>
      <c r="X143" t="s">
        <v>26</v>
      </c>
      <c r="Y143" t="s">
        <v>26</v>
      </c>
      <c r="Z143" t="s">
        <v>1056</v>
      </c>
      <c r="AA143" t="s">
        <v>73</v>
      </c>
      <c r="AB143" s="3" t="str">
        <f t="shared" si="4"/>
        <v>0171</v>
      </c>
      <c r="AC143" s="4" t="str">
        <f t="shared" si="5"/>
        <v>Non-TIF</v>
      </c>
    </row>
    <row r="144" spans="1:29" x14ac:dyDescent="0.25">
      <c r="A144">
        <v>2024</v>
      </c>
      <c r="B144">
        <v>11</v>
      </c>
      <c r="C144" t="s">
        <v>44</v>
      </c>
      <c r="D144">
        <v>406133</v>
      </c>
      <c r="E144">
        <v>52689</v>
      </c>
      <c r="F144">
        <v>4</v>
      </c>
      <c r="G144">
        <v>3408933</v>
      </c>
      <c r="H144">
        <v>51327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3919086</v>
      </c>
      <c r="O144">
        <v>8000</v>
      </c>
      <c r="P144">
        <v>19500</v>
      </c>
      <c r="Q144">
        <v>3891586</v>
      </c>
      <c r="R144">
        <v>0</v>
      </c>
      <c r="S144">
        <v>2024</v>
      </c>
      <c r="T144">
        <v>11</v>
      </c>
      <c r="U144">
        <v>6</v>
      </c>
      <c r="V144">
        <v>219</v>
      </c>
      <c r="W144">
        <v>116219</v>
      </c>
      <c r="X144" t="s">
        <v>26</v>
      </c>
      <c r="Y144" t="s">
        <v>26</v>
      </c>
      <c r="Z144" t="s">
        <v>74</v>
      </c>
      <c r="AA144" t="s">
        <v>73</v>
      </c>
      <c r="AB144" s="3" t="str">
        <f t="shared" si="4"/>
        <v>6219</v>
      </c>
      <c r="AC144" s="4" t="str">
        <f t="shared" si="5"/>
        <v>Non-TIF</v>
      </c>
    </row>
    <row r="145" spans="1:29" x14ac:dyDescent="0.25">
      <c r="A145">
        <v>2024</v>
      </c>
      <c r="B145">
        <v>11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71340012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71340012</v>
      </c>
      <c r="O145">
        <v>0</v>
      </c>
      <c r="P145">
        <v>0</v>
      </c>
      <c r="Q145">
        <v>71340012</v>
      </c>
      <c r="R145">
        <v>0</v>
      </c>
      <c r="S145">
        <v>2024</v>
      </c>
      <c r="T145">
        <v>11</v>
      </c>
      <c r="U145">
        <v>0</v>
      </c>
      <c r="V145">
        <v>171</v>
      </c>
      <c r="W145" t="s">
        <v>173</v>
      </c>
      <c r="X145" t="s">
        <v>25</v>
      </c>
      <c r="Y145" t="s">
        <v>26</v>
      </c>
      <c r="Z145" t="s">
        <v>174</v>
      </c>
      <c r="AA145" t="s">
        <v>73</v>
      </c>
      <c r="AB145" s="3" t="str">
        <f t="shared" si="4"/>
        <v>0171</v>
      </c>
      <c r="AC145" s="4" t="str">
        <f t="shared" si="5"/>
        <v>TIF</v>
      </c>
    </row>
    <row r="146" spans="1:29" x14ac:dyDescent="0.25">
      <c r="A146">
        <v>2024</v>
      </c>
      <c r="B146" t="s">
        <v>1052</v>
      </c>
      <c r="C146" t="s">
        <v>44</v>
      </c>
      <c r="D146">
        <v>844335</v>
      </c>
      <c r="E146">
        <v>0</v>
      </c>
      <c r="F146">
        <v>0</v>
      </c>
      <c r="G146">
        <v>5419454</v>
      </c>
      <c r="H146">
        <v>10626743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16890532</v>
      </c>
      <c r="O146">
        <v>8000</v>
      </c>
      <c r="P146">
        <v>19500</v>
      </c>
      <c r="Q146">
        <v>16863032</v>
      </c>
      <c r="R146">
        <v>0</v>
      </c>
      <c r="S146">
        <v>2024</v>
      </c>
      <c r="T146" t="s">
        <v>1052</v>
      </c>
      <c r="U146">
        <v>2</v>
      </c>
      <c r="V146">
        <v>673</v>
      </c>
      <c r="W146" t="s">
        <v>1774</v>
      </c>
      <c r="X146" t="s">
        <v>26</v>
      </c>
      <c r="Y146" t="s">
        <v>26</v>
      </c>
      <c r="Z146" t="s">
        <v>98</v>
      </c>
      <c r="AA146" t="s">
        <v>28</v>
      </c>
      <c r="AB146" s="3" t="str">
        <f t="shared" si="4"/>
        <v>2673</v>
      </c>
      <c r="AC146" s="4" t="str">
        <f t="shared" si="5"/>
        <v>Non-TIF</v>
      </c>
    </row>
    <row r="147" spans="1:29" x14ac:dyDescent="0.25">
      <c r="A147">
        <v>2024</v>
      </c>
      <c r="B147" t="s">
        <v>1052</v>
      </c>
      <c r="C147" t="s">
        <v>31</v>
      </c>
      <c r="D147">
        <v>23350567</v>
      </c>
      <c r="E147">
        <v>66149270</v>
      </c>
      <c r="F147">
        <v>2255541</v>
      </c>
      <c r="G147">
        <v>1636933</v>
      </c>
      <c r="H147">
        <v>12575509</v>
      </c>
      <c r="I147">
        <v>0</v>
      </c>
      <c r="J147">
        <v>0</v>
      </c>
      <c r="K147">
        <v>0</v>
      </c>
      <c r="L147">
        <v>6973301</v>
      </c>
      <c r="M147">
        <v>0</v>
      </c>
      <c r="N147">
        <v>112941121</v>
      </c>
      <c r="O147">
        <v>146817</v>
      </c>
      <c r="P147">
        <v>461294</v>
      </c>
      <c r="Q147">
        <v>112333010</v>
      </c>
      <c r="R147">
        <v>16269319</v>
      </c>
      <c r="S147">
        <v>2024</v>
      </c>
      <c r="T147" t="s">
        <v>1052</v>
      </c>
      <c r="U147">
        <v>4</v>
      </c>
      <c r="V147">
        <v>978</v>
      </c>
      <c r="W147" t="s">
        <v>1761</v>
      </c>
      <c r="X147" t="s">
        <v>26</v>
      </c>
      <c r="Y147" t="s">
        <v>26</v>
      </c>
      <c r="Z147" t="s">
        <v>79</v>
      </c>
      <c r="AA147" t="s">
        <v>28</v>
      </c>
      <c r="AB147" s="3" t="str">
        <f t="shared" si="4"/>
        <v>4978</v>
      </c>
      <c r="AC147" s="4" t="str">
        <f t="shared" si="5"/>
        <v>Non-TIF</v>
      </c>
    </row>
    <row r="148" spans="1:29" x14ac:dyDescent="0.25">
      <c r="A148">
        <v>2024</v>
      </c>
      <c r="B148" t="s">
        <v>1052</v>
      </c>
      <c r="C148" t="s">
        <v>31</v>
      </c>
      <c r="D148">
        <v>1445079</v>
      </c>
      <c r="E148">
        <v>8597996</v>
      </c>
      <c r="F148">
        <v>306398</v>
      </c>
      <c r="G148">
        <v>90317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224212</v>
      </c>
      <c r="N148">
        <v>10664002</v>
      </c>
      <c r="O148">
        <v>32000</v>
      </c>
      <c r="P148">
        <v>31934</v>
      </c>
      <c r="Q148">
        <v>10600068</v>
      </c>
      <c r="R148">
        <v>199520</v>
      </c>
      <c r="S148">
        <v>2024</v>
      </c>
      <c r="T148" t="s">
        <v>1052</v>
      </c>
      <c r="U148">
        <v>0</v>
      </c>
      <c r="V148">
        <v>914</v>
      </c>
      <c r="W148">
        <v>150914</v>
      </c>
      <c r="X148" t="s">
        <v>26</v>
      </c>
      <c r="Y148" t="s">
        <v>26</v>
      </c>
      <c r="Z148" t="s">
        <v>32</v>
      </c>
      <c r="AA148" t="s">
        <v>28</v>
      </c>
      <c r="AB148" s="3" t="str">
        <f t="shared" si="4"/>
        <v>0914</v>
      </c>
      <c r="AC148" s="4" t="str">
        <f t="shared" si="5"/>
        <v>Non-TIF</v>
      </c>
    </row>
    <row r="149" spans="1:29" x14ac:dyDescent="0.25">
      <c r="A149">
        <v>2024</v>
      </c>
      <c r="B149" t="s">
        <v>1052</v>
      </c>
      <c r="C149" t="s">
        <v>31</v>
      </c>
      <c r="D149">
        <v>17156897</v>
      </c>
      <c r="E149">
        <v>57940940</v>
      </c>
      <c r="F149">
        <v>2718848</v>
      </c>
      <c r="G149">
        <v>5924967</v>
      </c>
      <c r="H149">
        <v>2930503</v>
      </c>
      <c r="I149">
        <v>0</v>
      </c>
      <c r="J149">
        <v>0</v>
      </c>
      <c r="K149">
        <v>0</v>
      </c>
      <c r="L149">
        <v>627798</v>
      </c>
      <c r="M149">
        <v>847881</v>
      </c>
      <c r="N149">
        <v>88147834</v>
      </c>
      <c r="O149">
        <v>120000</v>
      </c>
      <c r="P149">
        <v>351000</v>
      </c>
      <c r="Q149">
        <v>87676834</v>
      </c>
      <c r="R149">
        <v>10712715</v>
      </c>
      <c r="S149">
        <v>2024</v>
      </c>
      <c r="T149" t="s">
        <v>1052</v>
      </c>
      <c r="U149">
        <v>6</v>
      </c>
      <c r="V149">
        <v>264</v>
      </c>
      <c r="W149">
        <v>256264</v>
      </c>
      <c r="X149" t="s">
        <v>26</v>
      </c>
      <c r="Y149" t="s">
        <v>26</v>
      </c>
      <c r="Z149" t="s">
        <v>33</v>
      </c>
      <c r="AA149" t="s">
        <v>28</v>
      </c>
      <c r="AB149" s="3" t="str">
        <f t="shared" si="4"/>
        <v>6264</v>
      </c>
      <c r="AC149" s="4" t="str">
        <f t="shared" si="5"/>
        <v>Non-TIF</v>
      </c>
    </row>
    <row r="150" spans="1:29" x14ac:dyDescent="0.25">
      <c r="A150">
        <v>2024</v>
      </c>
      <c r="B150" t="s">
        <v>1763</v>
      </c>
      <c r="C150" t="s">
        <v>31</v>
      </c>
      <c r="D150">
        <v>2086519</v>
      </c>
      <c r="E150">
        <v>7050353</v>
      </c>
      <c r="F150">
        <v>582735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2057034</v>
      </c>
      <c r="M150">
        <v>0</v>
      </c>
      <c r="N150">
        <v>11776641</v>
      </c>
      <c r="O150">
        <v>4000</v>
      </c>
      <c r="P150">
        <v>52000</v>
      </c>
      <c r="Q150">
        <v>11720641</v>
      </c>
      <c r="R150">
        <v>630002</v>
      </c>
      <c r="S150">
        <v>2024</v>
      </c>
      <c r="T150" t="s">
        <v>1763</v>
      </c>
      <c r="U150">
        <v>4</v>
      </c>
      <c r="V150">
        <v>978</v>
      </c>
      <c r="W150" t="s">
        <v>1761</v>
      </c>
      <c r="X150" t="s">
        <v>26</v>
      </c>
      <c r="Y150" t="s">
        <v>26</v>
      </c>
      <c r="Z150" t="s">
        <v>79</v>
      </c>
      <c r="AA150" t="s">
        <v>35</v>
      </c>
      <c r="AB150" s="3" t="str">
        <f t="shared" si="4"/>
        <v>4978</v>
      </c>
      <c r="AC150" s="4" t="str">
        <f t="shared" si="5"/>
        <v>Non-TIF</v>
      </c>
    </row>
    <row r="151" spans="1:29" x14ac:dyDescent="0.25">
      <c r="A151">
        <v>2024</v>
      </c>
      <c r="B151" t="s">
        <v>1763</v>
      </c>
      <c r="C151" t="s">
        <v>31</v>
      </c>
      <c r="D151">
        <v>0</v>
      </c>
      <c r="E151">
        <v>260128</v>
      </c>
      <c r="F151">
        <v>2511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262639</v>
      </c>
      <c r="O151">
        <v>0</v>
      </c>
      <c r="P151">
        <v>0</v>
      </c>
      <c r="Q151">
        <v>262639</v>
      </c>
      <c r="R151">
        <v>1475</v>
      </c>
      <c r="S151">
        <v>2024</v>
      </c>
      <c r="T151" t="s">
        <v>1763</v>
      </c>
      <c r="U151">
        <v>0</v>
      </c>
      <c r="V151">
        <v>914</v>
      </c>
      <c r="W151">
        <v>150914</v>
      </c>
      <c r="X151" t="s">
        <v>26</v>
      </c>
      <c r="Y151" t="s">
        <v>26</v>
      </c>
      <c r="Z151" t="s">
        <v>32</v>
      </c>
      <c r="AA151" t="s">
        <v>35</v>
      </c>
      <c r="AB151" s="3" t="str">
        <f t="shared" si="4"/>
        <v>0914</v>
      </c>
      <c r="AC151" s="4" t="str">
        <f t="shared" si="5"/>
        <v>Non-TIF</v>
      </c>
    </row>
    <row r="152" spans="1:29" x14ac:dyDescent="0.25">
      <c r="A152">
        <v>2024</v>
      </c>
      <c r="B152" t="s">
        <v>1765</v>
      </c>
      <c r="C152" t="s">
        <v>23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2024</v>
      </c>
      <c r="T152" t="s">
        <v>1765</v>
      </c>
      <c r="U152">
        <v>5</v>
      </c>
      <c r="V152">
        <v>310</v>
      </c>
      <c r="W152" t="s">
        <v>120</v>
      </c>
      <c r="X152" t="s">
        <v>25</v>
      </c>
      <c r="Y152" t="s">
        <v>26</v>
      </c>
      <c r="Z152" t="s">
        <v>121</v>
      </c>
      <c r="AA152" t="s">
        <v>37</v>
      </c>
      <c r="AB152" s="3" t="str">
        <f t="shared" si="4"/>
        <v>5310</v>
      </c>
      <c r="AC152" s="4" t="str">
        <f t="shared" si="5"/>
        <v>TIF</v>
      </c>
    </row>
    <row r="153" spans="1:29" x14ac:dyDescent="0.25">
      <c r="A153">
        <v>2024</v>
      </c>
      <c r="B153" t="s">
        <v>1765</v>
      </c>
      <c r="C153" t="s">
        <v>31</v>
      </c>
      <c r="D153">
        <v>343452478</v>
      </c>
      <c r="E153">
        <v>175492337</v>
      </c>
      <c r="F153">
        <v>17496163</v>
      </c>
      <c r="G153">
        <v>26615510</v>
      </c>
      <c r="H153">
        <v>8368539</v>
      </c>
      <c r="I153">
        <v>0</v>
      </c>
      <c r="J153">
        <v>0</v>
      </c>
      <c r="K153">
        <v>0</v>
      </c>
      <c r="L153">
        <v>3269384</v>
      </c>
      <c r="M153">
        <v>2889596</v>
      </c>
      <c r="N153">
        <v>577584007</v>
      </c>
      <c r="O153">
        <v>1364000</v>
      </c>
      <c r="P153">
        <v>4732000</v>
      </c>
      <c r="Q153">
        <v>571488007</v>
      </c>
      <c r="R153">
        <v>4951425</v>
      </c>
      <c r="S153">
        <v>2024</v>
      </c>
      <c r="T153" t="s">
        <v>1765</v>
      </c>
      <c r="U153">
        <v>0</v>
      </c>
      <c r="V153">
        <v>135</v>
      </c>
      <c r="W153" t="s">
        <v>1775</v>
      </c>
      <c r="X153" t="s">
        <v>26</v>
      </c>
      <c r="Y153" t="s">
        <v>26</v>
      </c>
      <c r="Z153" t="s">
        <v>83</v>
      </c>
      <c r="AA153" t="s">
        <v>37</v>
      </c>
      <c r="AB153" s="3" t="str">
        <f t="shared" si="4"/>
        <v>0135</v>
      </c>
      <c r="AC153" s="4" t="str">
        <f t="shared" si="5"/>
        <v>Non-TIF</v>
      </c>
    </row>
    <row r="154" spans="1:29" x14ac:dyDescent="0.25">
      <c r="A154">
        <v>2024</v>
      </c>
      <c r="B154" t="s">
        <v>1765</v>
      </c>
      <c r="C154" t="s">
        <v>31</v>
      </c>
      <c r="D154">
        <v>135152592</v>
      </c>
      <c r="E154">
        <v>37509789</v>
      </c>
      <c r="F154">
        <v>4810251</v>
      </c>
      <c r="G154">
        <v>14154277</v>
      </c>
      <c r="H154">
        <v>3230076</v>
      </c>
      <c r="I154">
        <v>0</v>
      </c>
      <c r="J154">
        <v>0</v>
      </c>
      <c r="K154">
        <v>0</v>
      </c>
      <c r="L154">
        <v>2411311</v>
      </c>
      <c r="M154">
        <v>7388946</v>
      </c>
      <c r="N154">
        <v>204657242</v>
      </c>
      <c r="O154">
        <v>572000</v>
      </c>
      <c r="P154">
        <v>1560000</v>
      </c>
      <c r="Q154">
        <v>202525242</v>
      </c>
      <c r="R154">
        <v>9964050</v>
      </c>
      <c r="S154">
        <v>2024</v>
      </c>
      <c r="T154" t="s">
        <v>1765</v>
      </c>
      <c r="U154">
        <v>1</v>
      </c>
      <c r="V154">
        <v>972</v>
      </c>
      <c r="W154" t="s">
        <v>1766</v>
      </c>
      <c r="X154" t="s">
        <v>26</v>
      </c>
      <c r="Y154" t="s">
        <v>26</v>
      </c>
      <c r="Z154" t="s">
        <v>84</v>
      </c>
      <c r="AA154" t="s">
        <v>37</v>
      </c>
      <c r="AB154" s="3" t="str">
        <f t="shared" si="4"/>
        <v>1972</v>
      </c>
      <c r="AC154" s="4" t="str">
        <f t="shared" si="5"/>
        <v>Non-TIF</v>
      </c>
    </row>
    <row r="155" spans="1:29" x14ac:dyDescent="0.25">
      <c r="A155">
        <v>2024</v>
      </c>
      <c r="B155" t="s">
        <v>1765</v>
      </c>
      <c r="C155" t="s">
        <v>31</v>
      </c>
      <c r="D155">
        <v>43464704</v>
      </c>
      <c r="E155">
        <v>33077172</v>
      </c>
      <c r="F155">
        <v>2608197</v>
      </c>
      <c r="G155">
        <v>8212415</v>
      </c>
      <c r="H155">
        <v>98183</v>
      </c>
      <c r="I155">
        <v>0</v>
      </c>
      <c r="J155">
        <v>0</v>
      </c>
      <c r="K155">
        <v>0</v>
      </c>
      <c r="L155">
        <v>1396398</v>
      </c>
      <c r="M155">
        <v>1143325</v>
      </c>
      <c r="N155">
        <v>90000394</v>
      </c>
      <c r="O155">
        <v>216000</v>
      </c>
      <c r="P155">
        <v>715000</v>
      </c>
      <c r="Q155">
        <v>89069394</v>
      </c>
      <c r="R155">
        <v>1198800</v>
      </c>
      <c r="S155">
        <v>2024</v>
      </c>
      <c r="T155" t="s">
        <v>1765</v>
      </c>
      <c r="U155">
        <v>5</v>
      </c>
      <c r="V155">
        <v>310</v>
      </c>
      <c r="W155" t="s">
        <v>1778</v>
      </c>
      <c r="X155" t="s">
        <v>26</v>
      </c>
      <c r="Y155" t="s">
        <v>26</v>
      </c>
      <c r="Z155" t="s">
        <v>87</v>
      </c>
      <c r="AA155" t="s">
        <v>37</v>
      </c>
      <c r="AB155" s="3" t="str">
        <f t="shared" si="4"/>
        <v>5310</v>
      </c>
      <c r="AC155" s="4" t="str">
        <f t="shared" si="5"/>
        <v>Non-TIF</v>
      </c>
    </row>
    <row r="156" spans="1:29" x14ac:dyDescent="0.25">
      <c r="A156">
        <v>2024</v>
      </c>
      <c r="B156" t="s">
        <v>1767</v>
      </c>
      <c r="C156" t="s">
        <v>44</v>
      </c>
      <c r="D156">
        <v>11142800</v>
      </c>
      <c r="E156">
        <v>4432</v>
      </c>
      <c r="F156">
        <v>0</v>
      </c>
      <c r="G156">
        <v>7585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11154817</v>
      </c>
      <c r="O156">
        <v>16000</v>
      </c>
      <c r="P156">
        <v>78000</v>
      </c>
      <c r="Q156">
        <v>11060817</v>
      </c>
      <c r="R156">
        <v>0</v>
      </c>
      <c r="S156">
        <v>2024</v>
      </c>
      <c r="T156" t="s">
        <v>1767</v>
      </c>
      <c r="U156">
        <v>4</v>
      </c>
      <c r="V156">
        <v>518</v>
      </c>
      <c r="W156" t="s">
        <v>1779</v>
      </c>
      <c r="X156" t="s">
        <v>26</v>
      </c>
      <c r="Y156" t="s">
        <v>26</v>
      </c>
      <c r="Z156" t="s">
        <v>103</v>
      </c>
      <c r="AA156" t="s">
        <v>40</v>
      </c>
      <c r="AB156" s="3" t="str">
        <f t="shared" si="4"/>
        <v>4518</v>
      </c>
      <c r="AC156" s="4" t="str">
        <f t="shared" si="5"/>
        <v>Non-TIF</v>
      </c>
    </row>
    <row r="157" spans="1:29" x14ac:dyDescent="0.25">
      <c r="A157">
        <v>2024</v>
      </c>
      <c r="B157" t="s">
        <v>1767</v>
      </c>
      <c r="C157" t="s">
        <v>23</v>
      </c>
      <c r="D157">
        <v>11048893</v>
      </c>
      <c r="E157">
        <v>4394</v>
      </c>
      <c r="F157">
        <v>0</v>
      </c>
      <c r="G157">
        <v>7522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11060809</v>
      </c>
      <c r="O157">
        <v>0</v>
      </c>
      <c r="P157">
        <v>0</v>
      </c>
      <c r="Q157">
        <v>11060809</v>
      </c>
      <c r="R157">
        <v>0</v>
      </c>
      <c r="S157">
        <v>2024</v>
      </c>
      <c r="T157" t="s">
        <v>1767</v>
      </c>
      <c r="U157">
        <v>4</v>
      </c>
      <c r="V157">
        <v>518</v>
      </c>
      <c r="W157" t="s">
        <v>38</v>
      </c>
      <c r="X157" t="s">
        <v>25</v>
      </c>
      <c r="Y157" t="s">
        <v>26</v>
      </c>
      <c r="Z157" t="s">
        <v>39</v>
      </c>
      <c r="AA157" t="s">
        <v>40</v>
      </c>
      <c r="AB157" s="3" t="str">
        <f t="shared" si="4"/>
        <v>4518</v>
      </c>
      <c r="AC157" s="4" t="str">
        <f t="shared" si="5"/>
        <v>TIF</v>
      </c>
    </row>
    <row r="158" spans="1:29" x14ac:dyDescent="0.25">
      <c r="A158">
        <v>2024</v>
      </c>
      <c r="B158" t="s">
        <v>1037</v>
      </c>
      <c r="C158" t="s">
        <v>44</v>
      </c>
      <c r="D158">
        <v>9701716</v>
      </c>
      <c r="E158">
        <v>158992</v>
      </c>
      <c r="F158">
        <v>229</v>
      </c>
      <c r="G158">
        <v>2491679</v>
      </c>
      <c r="H158">
        <v>4664461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17017077</v>
      </c>
      <c r="O158">
        <v>156000</v>
      </c>
      <c r="P158">
        <v>552500</v>
      </c>
      <c r="Q158">
        <v>16308577</v>
      </c>
      <c r="R158">
        <v>0</v>
      </c>
      <c r="S158">
        <v>2024</v>
      </c>
      <c r="T158" t="s">
        <v>1037</v>
      </c>
      <c r="U158">
        <v>2</v>
      </c>
      <c r="V158">
        <v>151</v>
      </c>
      <c r="W158" t="s">
        <v>1780</v>
      </c>
      <c r="X158" t="s">
        <v>26</v>
      </c>
      <c r="Y158" t="s">
        <v>26</v>
      </c>
      <c r="Z158" t="s">
        <v>43</v>
      </c>
      <c r="AA158" t="s">
        <v>42</v>
      </c>
      <c r="AB158" s="3" t="str">
        <f t="shared" si="4"/>
        <v>2151</v>
      </c>
      <c r="AC158" s="4" t="str">
        <f t="shared" si="5"/>
        <v>Non-TIF</v>
      </c>
    </row>
    <row r="159" spans="1:29" x14ac:dyDescent="0.25">
      <c r="A159">
        <v>2024</v>
      </c>
      <c r="B159" t="s">
        <v>1037</v>
      </c>
      <c r="C159" t="s">
        <v>23</v>
      </c>
      <c r="D159">
        <v>7525930</v>
      </c>
      <c r="E159">
        <v>666865</v>
      </c>
      <c r="F159">
        <v>960</v>
      </c>
      <c r="G159">
        <v>1305705</v>
      </c>
      <c r="H159">
        <v>10102936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19602396</v>
      </c>
      <c r="O159">
        <v>0</v>
      </c>
      <c r="P159">
        <v>0</v>
      </c>
      <c r="Q159">
        <v>19602396</v>
      </c>
      <c r="R159">
        <v>0</v>
      </c>
      <c r="S159">
        <v>2024</v>
      </c>
      <c r="T159" t="s">
        <v>1037</v>
      </c>
      <c r="U159">
        <v>2</v>
      </c>
      <c r="V159">
        <v>151</v>
      </c>
      <c r="W159" t="s">
        <v>123</v>
      </c>
      <c r="X159" t="s">
        <v>25</v>
      </c>
      <c r="Y159" t="s">
        <v>26</v>
      </c>
      <c r="Z159" t="s">
        <v>124</v>
      </c>
      <c r="AA159" t="s">
        <v>42</v>
      </c>
      <c r="AB159" s="3" t="str">
        <f t="shared" si="4"/>
        <v>2151</v>
      </c>
      <c r="AC159" s="4" t="str">
        <f t="shared" si="5"/>
        <v>TIF</v>
      </c>
    </row>
    <row r="160" spans="1:29" x14ac:dyDescent="0.25">
      <c r="A160">
        <v>2024</v>
      </c>
      <c r="B160" t="s">
        <v>1037</v>
      </c>
      <c r="C160" t="s">
        <v>31</v>
      </c>
      <c r="D160">
        <v>981977</v>
      </c>
      <c r="E160">
        <v>3580955</v>
      </c>
      <c r="F160">
        <v>99086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4662018</v>
      </c>
      <c r="O160">
        <v>8000</v>
      </c>
      <c r="P160">
        <v>13000</v>
      </c>
      <c r="Q160">
        <v>4641018</v>
      </c>
      <c r="R160">
        <v>27719</v>
      </c>
      <c r="S160">
        <v>2024</v>
      </c>
      <c r="T160" t="s">
        <v>1037</v>
      </c>
      <c r="U160">
        <v>0</v>
      </c>
      <c r="V160">
        <v>387</v>
      </c>
      <c r="W160">
        <v>150387</v>
      </c>
      <c r="X160" t="s">
        <v>26</v>
      </c>
      <c r="Y160" t="s">
        <v>26</v>
      </c>
      <c r="Z160" t="s">
        <v>127</v>
      </c>
      <c r="AA160" t="s">
        <v>42</v>
      </c>
      <c r="AB160" s="3" t="str">
        <f t="shared" si="4"/>
        <v>0387</v>
      </c>
      <c r="AC160" s="4" t="str">
        <f t="shared" si="5"/>
        <v>Non-TIF</v>
      </c>
    </row>
    <row r="161" spans="1:29" x14ac:dyDescent="0.25">
      <c r="A161">
        <v>2024</v>
      </c>
      <c r="B161" t="s">
        <v>1037</v>
      </c>
      <c r="C161" t="s">
        <v>31</v>
      </c>
      <c r="D161">
        <v>1213277</v>
      </c>
      <c r="E161">
        <v>6590533</v>
      </c>
      <c r="F161">
        <v>56338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172489</v>
      </c>
      <c r="M161">
        <v>0</v>
      </c>
      <c r="N161">
        <v>8032637</v>
      </c>
      <c r="O161">
        <v>12000</v>
      </c>
      <c r="P161">
        <v>26000</v>
      </c>
      <c r="Q161">
        <v>7994637</v>
      </c>
      <c r="R161">
        <v>130734</v>
      </c>
      <c r="S161">
        <v>2024</v>
      </c>
      <c r="T161" t="s">
        <v>1037</v>
      </c>
      <c r="U161">
        <v>0</v>
      </c>
      <c r="V161">
        <v>914</v>
      </c>
      <c r="W161">
        <v>150914</v>
      </c>
      <c r="X161" t="s">
        <v>26</v>
      </c>
      <c r="Y161" t="s">
        <v>26</v>
      </c>
      <c r="Z161" t="s">
        <v>32</v>
      </c>
      <c r="AA161" t="s">
        <v>42</v>
      </c>
      <c r="AB161" s="3" t="str">
        <f t="shared" si="4"/>
        <v>0914</v>
      </c>
      <c r="AC161" s="4" t="str">
        <f t="shared" si="5"/>
        <v>Non-TIF</v>
      </c>
    </row>
    <row r="162" spans="1:29" x14ac:dyDescent="0.25">
      <c r="A162">
        <v>2024</v>
      </c>
      <c r="B162" t="s">
        <v>1037</v>
      </c>
      <c r="C162" t="s">
        <v>31</v>
      </c>
      <c r="D162">
        <v>3368106</v>
      </c>
      <c r="E162">
        <v>15867906</v>
      </c>
      <c r="F162">
        <v>922774</v>
      </c>
      <c r="G162">
        <v>0</v>
      </c>
      <c r="H162">
        <v>17778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20176564</v>
      </c>
      <c r="O162">
        <v>28000</v>
      </c>
      <c r="P162">
        <v>71500</v>
      </c>
      <c r="Q162">
        <v>20077064</v>
      </c>
      <c r="R162">
        <v>73204</v>
      </c>
      <c r="S162">
        <v>2024</v>
      </c>
      <c r="T162" t="s">
        <v>1037</v>
      </c>
      <c r="U162">
        <v>3</v>
      </c>
      <c r="V162">
        <v>168</v>
      </c>
      <c r="W162">
        <v>833168</v>
      </c>
      <c r="X162" t="s">
        <v>26</v>
      </c>
      <c r="Y162" t="s">
        <v>26</v>
      </c>
      <c r="Z162" t="s">
        <v>90</v>
      </c>
      <c r="AA162" t="s">
        <v>42</v>
      </c>
      <c r="AB162" s="3" t="str">
        <f t="shared" si="4"/>
        <v>3168</v>
      </c>
      <c r="AC162" s="4" t="str">
        <f t="shared" si="5"/>
        <v>Non-TIF</v>
      </c>
    </row>
    <row r="163" spans="1:29" x14ac:dyDescent="0.25">
      <c r="A163">
        <v>2024</v>
      </c>
      <c r="B163" t="s">
        <v>1771</v>
      </c>
      <c r="C163" t="s">
        <v>44</v>
      </c>
      <c r="D163">
        <v>197632</v>
      </c>
      <c r="E163">
        <v>0</v>
      </c>
      <c r="F163">
        <v>0</v>
      </c>
      <c r="G163">
        <v>2672144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2869776</v>
      </c>
      <c r="O163">
        <v>4000</v>
      </c>
      <c r="P163">
        <v>19500</v>
      </c>
      <c r="Q163">
        <v>2846276</v>
      </c>
      <c r="R163">
        <v>0</v>
      </c>
      <c r="S163">
        <v>2024</v>
      </c>
      <c r="T163" t="s">
        <v>1771</v>
      </c>
      <c r="U163">
        <v>1</v>
      </c>
      <c r="V163" t="s">
        <v>1781</v>
      </c>
      <c r="W163">
        <v>571062</v>
      </c>
      <c r="X163" t="s">
        <v>26</v>
      </c>
      <c r="Y163" t="s">
        <v>26</v>
      </c>
      <c r="Z163" t="s">
        <v>110</v>
      </c>
      <c r="AA163" t="s">
        <v>46</v>
      </c>
      <c r="AB163" s="3" t="str">
        <f t="shared" si="4"/>
        <v>1062</v>
      </c>
      <c r="AC163" s="4" t="str">
        <f t="shared" si="5"/>
        <v>Non-TIF</v>
      </c>
    </row>
    <row r="164" spans="1:29" x14ac:dyDescent="0.25">
      <c r="A164">
        <v>2024</v>
      </c>
      <c r="B164">
        <v>11</v>
      </c>
      <c r="C164" t="s">
        <v>31</v>
      </c>
      <c r="D164">
        <v>51931083</v>
      </c>
      <c r="E164">
        <v>82122604</v>
      </c>
      <c r="F164">
        <v>13212781</v>
      </c>
      <c r="G164">
        <v>8300251</v>
      </c>
      <c r="H164">
        <v>18784671</v>
      </c>
      <c r="I164">
        <v>0</v>
      </c>
      <c r="J164">
        <v>0</v>
      </c>
      <c r="K164">
        <v>0</v>
      </c>
      <c r="L164">
        <v>875766</v>
      </c>
      <c r="M164">
        <v>0</v>
      </c>
      <c r="N164">
        <v>175227156</v>
      </c>
      <c r="O164">
        <v>313542</v>
      </c>
      <c r="P164">
        <v>889168</v>
      </c>
      <c r="Q164">
        <v>174024446</v>
      </c>
      <c r="R164">
        <v>1797913</v>
      </c>
      <c r="S164">
        <v>2024</v>
      </c>
      <c r="T164">
        <v>11</v>
      </c>
      <c r="U164">
        <v>6</v>
      </c>
      <c r="V164" t="s">
        <v>1806</v>
      </c>
      <c r="W164">
        <v>116048</v>
      </c>
      <c r="X164" t="s">
        <v>26</v>
      </c>
      <c r="Y164" t="s">
        <v>26</v>
      </c>
      <c r="Z164" t="s">
        <v>216</v>
      </c>
      <c r="AA164" t="s">
        <v>73</v>
      </c>
      <c r="AB164" s="3" t="str">
        <f t="shared" si="4"/>
        <v>6048</v>
      </c>
      <c r="AC164" s="4" t="str">
        <f t="shared" si="5"/>
        <v>Non-TIF</v>
      </c>
    </row>
    <row r="165" spans="1:29" x14ac:dyDescent="0.25">
      <c r="A165">
        <v>2024</v>
      </c>
      <c r="B165">
        <v>11</v>
      </c>
      <c r="C165" t="s">
        <v>31</v>
      </c>
      <c r="D165">
        <v>285994</v>
      </c>
      <c r="E165">
        <v>1282122</v>
      </c>
      <c r="F165">
        <v>94840</v>
      </c>
      <c r="G165">
        <v>0</v>
      </c>
      <c r="H165">
        <v>2610193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4273149</v>
      </c>
      <c r="O165">
        <v>0</v>
      </c>
      <c r="P165">
        <v>0</v>
      </c>
      <c r="Q165">
        <v>4273149</v>
      </c>
      <c r="R165">
        <v>75</v>
      </c>
      <c r="S165">
        <v>2024</v>
      </c>
      <c r="T165">
        <v>11</v>
      </c>
      <c r="U165">
        <v>2</v>
      </c>
      <c r="V165">
        <v>376</v>
      </c>
      <c r="W165">
        <v>472376</v>
      </c>
      <c r="X165" t="s">
        <v>26</v>
      </c>
      <c r="Y165" t="s">
        <v>26</v>
      </c>
      <c r="Z165" t="s">
        <v>175</v>
      </c>
      <c r="AA165" t="s">
        <v>73</v>
      </c>
      <c r="AB165" s="3" t="str">
        <f t="shared" si="4"/>
        <v>2376</v>
      </c>
      <c r="AC165" s="4" t="str">
        <f t="shared" si="5"/>
        <v>Non-TIF</v>
      </c>
    </row>
    <row r="166" spans="1:29" x14ac:dyDescent="0.25">
      <c r="A166">
        <v>2024</v>
      </c>
      <c r="B166">
        <v>11</v>
      </c>
      <c r="C166" t="s">
        <v>31</v>
      </c>
      <c r="D166">
        <v>11598037</v>
      </c>
      <c r="E166">
        <v>33205358</v>
      </c>
      <c r="F166">
        <v>2756911</v>
      </c>
      <c r="G166">
        <v>4815286</v>
      </c>
      <c r="H166">
        <v>0</v>
      </c>
      <c r="I166">
        <v>0</v>
      </c>
      <c r="J166">
        <v>0</v>
      </c>
      <c r="K166">
        <v>0</v>
      </c>
      <c r="L166">
        <v>334709</v>
      </c>
      <c r="M166">
        <v>6446741</v>
      </c>
      <c r="N166">
        <v>59157042</v>
      </c>
      <c r="O166">
        <v>72000</v>
      </c>
      <c r="P166">
        <v>253500</v>
      </c>
      <c r="Q166">
        <v>58831542</v>
      </c>
      <c r="R166">
        <v>565649</v>
      </c>
      <c r="S166">
        <v>2024</v>
      </c>
      <c r="T166">
        <v>11</v>
      </c>
      <c r="U166">
        <v>3</v>
      </c>
      <c r="V166">
        <v>537</v>
      </c>
      <c r="W166">
        <v>763537</v>
      </c>
      <c r="X166" t="s">
        <v>26</v>
      </c>
      <c r="Y166" t="s">
        <v>26</v>
      </c>
      <c r="Z166" t="s">
        <v>277</v>
      </c>
      <c r="AA166" t="s">
        <v>73</v>
      </c>
      <c r="AB166" s="3" t="str">
        <f t="shared" si="4"/>
        <v>3537</v>
      </c>
      <c r="AC166" s="4" t="str">
        <f t="shared" si="5"/>
        <v>Non-TIF</v>
      </c>
    </row>
    <row r="167" spans="1:29" x14ac:dyDescent="0.25">
      <c r="A167">
        <v>2024</v>
      </c>
      <c r="B167">
        <v>12</v>
      </c>
      <c r="C167" t="s">
        <v>44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2024</v>
      </c>
      <c r="T167">
        <v>12</v>
      </c>
      <c r="U167">
        <v>0</v>
      </c>
      <c r="V167">
        <v>153</v>
      </c>
      <c r="W167">
        <v>120153</v>
      </c>
      <c r="X167" t="s">
        <v>26</v>
      </c>
      <c r="Y167" t="s">
        <v>26</v>
      </c>
      <c r="Z167" t="s">
        <v>176</v>
      </c>
      <c r="AA167" t="s">
        <v>76</v>
      </c>
      <c r="AB167" s="3" t="str">
        <f t="shared" si="4"/>
        <v>0153</v>
      </c>
      <c r="AC167" s="4" t="str">
        <f t="shared" si="5"/>
        <v>Non-TIF</v>
      </c>
    </row>
    <row r="168" spans="1:29" x14ac:dyDescent="0.25">
      <c r="A168">
        <v>2024</v>
      </c>
      <c r="B168">
        <v>12</v>
      </c>
      <c r="C168" t="s">
        <v>44</v>
      </c>
      <c r="D168">
        <v>5025793</v>
      </c>
      <c r="E168">
        <v>0</v>
      </c>
      <c r="F168">
        <v>0</v>
      </c>
      <c r="G168">
        <v>6604254</v>
      </c>
      <c r="H168">
        <v>6139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11636186</v>
      </c>
      <c r="O168">
        <v>48000</v>
      </c>
      <c r="P168">
        <v>175500</v>
      </c>
      <c r="Q168">
        <v>11412686</v>
      </c>
      <c r="R168">
        <v>0</v>
      </c>
      <c r="S168">
        <v>2024</v>
      </c>
      <c r="T168">
        <v>12</v>
      </c>
      <c r="U168">
        <v>0</v>
      </c>
      <c r="V168">
        <v>279</v>
      </c>
      <c r="W168">
        <v>120279</v>
      </c>
      <c r="X168" t="s">
        <v>26</v>
      </c>
      <c r="Y168" t="s">
        <v>26</v>
      </c>
      <c r="Z168" t="s">
        <v>143</v>
      </c>
      <c r="AA168" t="s">
        <v>76</v>
      </c>
      <c r="AB168" s="3" t="str">
        <f t="shared" si="4"/>
        <v>0279</v>
      </c>
      <c r="AC168" s="4" t="str">
        <f t="shared" si="5"/>
        <v>Non-TIF</v>
      </c>
    </row>
    <row r="169" spans="1:29" x14ac:dyDescent="0.25">
      <c r="A169">
        <v>2024</v>
      </c>
      <c r="B169">
        <v>12</v>
      </c>
      <c r="C169" t="s">
        <v>44</v>
      </c>
      <c r="D169">
        <v>0</v>
      </c>
      <c r="E169">
        <v>5317</v>
      </c>
      <c r="F169">
        <v>0</v>
      </c>
      <c r="G169">
        <v>0</v>
      </c>
      <c r="H169">
        <v>3396361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3401678</v>
      </c>
      <c r="O169">
        <v>0</v>
      </c>
      <c r="P169">
        <v>0</v>
      </c>
      <c r="Q169">
        <v>3401678</v>
      </c>
      <c r="R169">
        <v>0</v>
      </c>
      <c r="S169">
        <v>2024</v>
      </c>
      <c r="T169">
        <v>12</v>
      </c>
      <c r="U169">
        <v>1</v>
      </c>
      <c r="V169">
        <v>791</v>
      </c>
      <c r="W169">
        <v>381791</v>
      </c>
      <c r="X169" t="s">
        <v>26</v>
      </c>
      <c r="Y169" t="s">
        <v>26</v>
      </c>
      <c r="Z169" t="s">
        <v>145</v>
      </c>
      <c r="AA169" t="s">
        <v>76</v>
      </c>
      <c r="AB169" s="3" t="str">
        <f t="shared" si="4"/>
        <v>1791</v>
      </c>
      <c r="AC169" s="4" t="str">
        <f t="shared" si="5"/>
        <v>Non-TIF</v>
      </c>
    </row>
    <row r="170" spans="1:29" x14ac:dyDescent="0.25">
      <c r="A170">
        <v>2024</v>
      </c>
      <c r="B170">
        <v>12</v>
      </c>
      <c r="C170" t="s">
        <v>31</v>
      </c>
      <c r="D170">
        <v>7737950</v>
      </c>
      <c r="E170">
        <v>20373152</v>
      </c>
      <c r="F170">
        <v>1407417</v>
      </c>
      <c r="G170">
        <v>82299</v>
      </c>
      <c r="H170">
        <v>0</v>
      </c>
      <c r="I170">
        <v>0</v>
      </c>
      <c r="J170">
        <v>0</v>
      </c>
      <c r="K170">
        <v>0</v>
      </c>
      <c r="L170">
        <v>50147</v>
      </c>
      <c r="M170">
        <v>0</v>
      </c>
      <c r="N170">
        <v>29650965</v>
      </c>
      <c r="O170">
        <v>24000</v>
      </c>
      <c r="P170">
        <v>65000</v>
      </c>
      <c r="Q170">
        <v>29561965</v>
      </c>
      <c r="R170">
        <v>168444</v>
      </c>
      <c r="S170">
        <v>2024</v>
      </c>
      <c r="T170">
        <v>12</v>
      </c>
      <c r="U170">
        <v>4</v>
      </c>
      <c r="V170">
        <v>599</v>
      </c>
      <c r="W170">
        <v>194599</v>
      </c>
      <c r="X170" t="s">
        <v>26</v>
      </c>
      <c r="Y170" t="s">
        <v>26</v>
      </c>
      <c r="Z170" t="s">
        <v>142</v>
      </c>
      <c r="AA170" t="s">
        <v>76</v>
      </c>
      <c r="AB170" s="3" t="str">
        <f t="shared" si="4"/>
        <v>4599</v>
      </c>
      <c r="AC170" s="4" t="str">
        <f t="shared" si="5"/>
        <v>Non-TIF</v>
      </c>
    </row>
    <row r="171" spans="1:29" x14ac:dyDescent="0.25">
      <c r="A171">
        <v>2024</v>
      </c>
      <c r="B171">
        <v>13</v>
      </c>
      <c r="C171" t="s">
        <v>44</v>
      </c>
      <c r="D171">
        <v>277538</v>
      </c>
      <c r="E171">
        <v>0</v>
      </c>
      <c r="F171">
        <v>0</v>
      </c>
      <c r="G171">
        <v>2415329</v>
      </c>
      <c r="H171">
        <v>1242885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3935752</v>
      </c>
      <c r="O171">
        <v>8000</v>
      </c>
      <c r="P171">
        <v>19500</v>
      </c>
      <c r="Q171">
        <v>3908252</v>
      </c>
      <c r="R171">
        <v>0</v>
      </c>
      <c r="S171">
        <v>2024</v>
      </c>
      <c r="T171">
        <v>13</v>
      </c>
      <c r="U171">
        <v>6</v>
      </c>
      <c r="V171" t="s">
        <v>1801</v>
      </c>
      <c r="W171">
        <v>136091</v>
      </c>
      <c r="X171" t="s">
        <v>26</v>
      </c>
      <c r="Y171" t="s">
        <v>26</v>
      </c>
      <c r="Z171" t="s">
        <v>179</v>
      </c>
      <c r="AA171" t="s">
        <v>146</v>
      </c>
      <c r="AB171" s="3" t="str">
        <f t="shared" si="4"/>
        <v>6091</v>
      </c>
      <c r="AC171" s="4" t="str">
        <f t="shared" si="5"/>
        <v>Non-TIF</v>
      </c>
    </row>
    <row r="172" spans="1:29" x14ac:dyDescent="0.25">
      <c r="A172">
        <v>2024</v>
      </c>
      <c r="B172">
        <v>13</v>
      </c>
      <c r="C172" t="s">
        <v>31</v>
      </c>
      <c r="D172">
        <v>91643510</v>
      </c>
      <c r="E172">
        <v>63032436</v>
      </c>
      <c r="F172">
        <v>2771281</v>
      </c>
      <c r="G172">
        <v>21595821</v>
      </c>
      <c r="H172">
        <v>300612</v>
      </c>
      <c r="I172">
        <v>0</v>
      </c>
      <c r="J172">
        <v>0</v>
      </c>
      <c r="K172">
        <v>0</v>
      </c>
      <c r="L172">
        <v>273785</v>
      </c>
      <c r="M172">
        <v>3658782</v>
      </c>
      <c r="N172">
        <v>183276227</v>
      </c>
      <c r="O172">
        <v>380000</v>
      </c>
      <c r="P172">
        <v>1733601</v>
      </c>
      <c r="Q172">
        <v>181162626</v>
      </c>
      <c r="R172">
        <v>4226893</v>
      </c>
      <c r="S172">
        <v>2024</v>
      </c>
      <c r="T172">
        <v>13</v>
      </c>
      <c r="U172">
        <v>4</v>
      </c>
      <c r="V172" t="s">
        <v>1807</v>
      </c>
      <c r="W172">
        <v>134023</v>
      </c>
      <c r="X172" t="s">
        <v>26</v>
      </c>
      <c r="Y172" t="s">
        <v>26</v>
      </c>
      <c r="Z172" t="s">
        <v>283</v>
      </c>
      <c r="AA172" t="s">
        <v>146</v>
      </c>
      <c r="AB172" s="3" t="str">
        <f t="shared" si="4"/>
        <v>4023</v>
      </c>
      <c r="AC172" s="4" t="str">
        <f t="shared" si="5"/>
        <v>Non-TIF</v>
      </c>
    </row>
    <row r="173" spans="1:29" x14ac:dyDescent="0.25">
      <c r="A173">
        <v>2024</v>
      </c>
      <c r="B173">
        <v>14</v>
      </c>
      <c r="C173" t="s">
        <v>44</v>
      </c>
      <c r="D173">
        <v>590243</v>
      </c>
      <c r="E173">
        <v>0</v>
      </c>
      <c r="F173">
        <v>0</v>
      </c>
      <c r="G173">
        <v>2190465</v>
      </c>
      <c r="H173">
        <v>535082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3315790</v>
      </c>
      <c r="O173">
        <v>20000</v>
      </c>
      <c r="P173">
        <v>45500</v>
      </c>
      <c r="Q173">
        <v>3250290</v>
      </c>
      <c r="R173">
        <v>0</v>
      </c>
      <c r="S173">
        <v>2024</v>
      </c>
      <c r="T173">
        <v>14</v>
      </c>
      <c r="U173">
        <v>1</v>
      </c>
      <c r="V173">
        <v>413</v>
      </c>
      <c r="W173">
        <v>141413</v>
      </c>
      <c r="X173" t="s">
        <v>26</v>
      </c>
      <c r="Y173" t="s">
        <v>26</v>
      </c>
      <c r="Z173" t="s">
        <v>94</v>
      </c>
      <c r="AA173" t="s">
        <v>147</v>
      </c>
      <c r="AB173" s="3" t="str">
        <f t="shared" si="4"/>
        <v>1413</v>
      </c>
      <c r="AC173" s="4" t="str">
        <f t="shared" si="5"/>
        <v>Non-TIF</v>
      </c>
    </row>
    <row r="174" spans="1:29" x14ac:dyDescent="0.25">
      <c r="A174">
        <v>2024</v>
      </c>
      <c r="B174">
        <v>14</v>
      </c>
      <c r="C174" t="s">
        <v>44</v>
      </c>
      <c r="D174">
        <v>338678</v>
      </c>
      <c r="E174">
        <v>0</v>
      </c>
      <c r="F174">
        <v>0</v>
      </c>
      <c r="G174">
        <v>2417858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2756536</v>
      </c>
      <c r="O174">
        <v>16000</v>
      </c>
      <c r="P174">
        <v>19500</v>
      </c>
      <c r="Q174">
        <v>2721036</v>
      </c>
      <c r="R174">
        <v>0</v>
      </c>
      <c r="S174">
        <v>2024</v>
      </c>
      <c r="T174">
        <v>14</v>
      </c>
      <c r="U174">
        <v>2</v>
      </c>
      <c r="V174">
        <v>520</v>
      </c>
      <c r="W174">
        <v>142520</v>
      </c>
      <c r="X174" t="s">
        <v>26</v>
      </c>
      <c r="Y174" t="s">
        <v>26</v>
      </c>
      <c r="Z174" t="s">
        <v>180</v>
      </c>
      <c r="AA174" t="s">
        <v>147</v>
      </c>
      <c r="AB174" s="3" t="str">
        <f t="shared" si="4"/>
        <v>2520</v>
      </c>
      <c r="AC174" s="4" t="str">
        <f t="shared" si="5"/>
        <v>Non-TIF</v>
      </c>
    </row>
    <row r="175" spans="1:29" x14ac:dyDescent="0.25">
      <c r="A175">
        <v>2024</v>
      </c>
      <c r="B175">
        <v>14</v>
      </c>
      <c r="C175" t="s">
        <v>23</v>
      </c>
      <c r="D175">
        <v>4558072</v>
      </c>
      <c r="E175">
        <v>0</v>
      </c>
      <c r="F175">
        <v>0</v>
      </c>
      <c r="G175">
        <v>2025895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6583967</v>
      </c>
      <c r="O175">
        <v>4000</v>
      </c>
      <c r="P175">
        <v>26000</v>
      </c>
      <c r="Q175">
        <v>6553967</v>
      </c>
      <c r="R175">
        <v>0</v>
      </c>
      <c r="S175">
        <v>2024</v>
      </c>
      <c r="T175">
        <v>14</v>
      </c>
      <c r="U175">
        <v>2</v>
      </c>
      <c r="V175">
        <v>520</v>
      </c>
      <c r="W175" t="s">
        <v>183</v>
      </c>
      <c r="X175" t="s">
        <v>25</v>
      </c>
      <c r="Y175" t="s">
        <v>26</v>
      </c>
      <c r="Z175" t="s">
        <v>184</v>
      </c>
      <c r="AA175" t="s">
        <v>147</v>
      </c>
      <c r="AB175" s="3" t="str">
        <f t="shared" si="4"/>
        <v>2520</v>
      </c>
      <c r="AC175" s="4" t="str">
        <f t="shared" si="5"/>
        <v>TIF</v>
      </c>
    </row>
    <row r="176" spans="1:29" x14ac:dyDescent="0.25">
      <c r="A176">
        <v>2024</v>
      </c>
      <c r="B176">
        <v>14</v>
      </c>
      <c r="C176" t="s">
        <v>31</v>
      </c>
      <c r="D176">
        <v>5924718</v>
      </c>
      <c r="E176">
        <v>20128119</v>
      </c>
      <c r="F176">
        <v>1142421</v>
      </c>
      <c r="G176">
        <v>1544073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28739331</v>
      </c>
      <c r="O176">
        <v>32000</v>
      </c>
      <c r="P176">
        <v>110500</v>
      </c>
      <c r="Q176">
        <v>28596831</v>
      </c>
      <c r="R176">
        <v>346344</v>
      </c>
      <c r="S176">
        <v>2024</v>
      </c>
      <c r="T176">
        <v>14</v>
      </c>
      <c r="U176">
        <v>6</v>
      </c>
      <c r="V176" t="s">
        <v>1801</v>
      </c>
      <c r="W176">
        <v>136091</v>
      </c>
      <c r="X176" t="s">
        <v>26</v>
      </c>
      <c r="Y176" t="s">
        <v>26</v>
      </c>
      <c r="Z176" t="s">
        <v>179</v>
      </c>
      <c r="AA176" t="s">
        <v>147</v>
      </c>
      <c r="AB176" s="3" t="str">
        <f t="shared" si="4"/>
        <v>6091</v>
      </c>
      <c r="AC176" s="4" t="str">
        <f t="shared" si="5"/>
        <v>Non-TIF</v>
      </c>
    </row>
    <row r="177" spans="1:29" x14ac:dyDescent="0.25">
      <c r="A177">
        <v>2024</v>
      </c>
      <c r="B177">
        <v>14</v>
      </c>
      <c r="C177" t="s">
        <v>31</v>
      </c>
      <c r="D177">
        <v>528804920</v>
      </c>
      <c r="E177">
        <v>239480303</v>
      </c>
      <c r="F177">
        <v>32711171</v>
      </c>
      <c r="G177">
        <v>128948606</v>
      </c>
      <c r="H177">
        <v>134940913</v>
      </c>
      <c r="I177">
        <v>0</v>
      </c>
      <c r="J177">
        <v>0</v>
      </c>
      <c r="K177">
        <v>0</v>
      </c>
      <c r="L177">
        <v>730047</v>
      </c>
      <c r="M177">
        <v>27404611</v>
      </c>
      <c r="N177">
        <v>1093020571</v>
      </c>
      <c r="O177">
        <v>1998730</v>
      </c>
      <c r="P177">
        <v>9755893</v>
      </c>
      <c r="Q177">
        <v>1081265948</v>
      </c>
      <c r="R177">
        <v>17060715</v>
      </c>
      <c r="S177">
        <v>2024</v>
      </c>
      <c r="T177">
        <v>14</v>
      </c>
      <c r="U177">
        <v>0</v>
      </c>
      <c r="V177">
        <v>999</v>
      </c>
      <c r="W177">
        <v>140999</v>
      </c>
      <c r="X177" t="s">
        <v>26</v>
      </c>
      <c r="Y177" t="s">
        <v>26</v>
      </c>
      <c r="Z177" t="s">
        <v>185</v>
      </c>
      <c r="AA177" t="s">
        <v>147</v>
      </c>
      <c r="AB177" s="3" t="str">
        <f t="shared" si="4"/>
        <v>0999</v>
      </c>
      <c r="AC177" s="4" t="str">
        <f t="shared" si="5"/>
        <v>Non-TIF</v>
      </c>
    </row>
    <row r="178" spans="1:29" x14ac:dyDescent="0.25">
      <c r="A178">
        <v>2024</v>
      </c>
      <c r="B178">
        <v>15</v>
      </c>
      <c r="C178" t="s">
        <v>44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2024</v>
      </c>
      <c r="T178">
        <v>15</v>
      </c>
      <c r="U178">
        <v>2</v>
      </c>
      <c r="V178">
        <v>718</v>
      </c>
      <c r="W178">
        <v>152718</v>
      </c>
      <c r="X178" t="s">
        <v>26</v>
      </c>
      <c r="Y178" t="s">
        <v>26</v>
      </c>
      <c r="Z178" t="s">
        <v>36</v>
      </c>
      <c r="AA178" t="s">
        <v>151</v>
      </c>
      <c r="AB178" s="3" t="str">
        <f t="shared" si="4"/>
        <v>2718</v>
      </c>
      <c r="AC178" s="4" t="str">
        <f t="shared" si="5"/>
        <v>Non-TIF</v>
      </c>
    </row>
    <row r="179" spans="1:29" x14ac:dyDescent="0.25">
      <c r="A179">
        <v>2024</v>
      </c>
      <c r="B179">
        <v>15</v>
      </c>
      <c r="C179" t="s">
        <v>31</v>
      </c>
      <c r="D179">
        <v>90707260</v>
      </c>
      <c r="E179">
        <v>203180941</v>
      </c>
      <c r="F179">
        <v>9041470</v>
      </c>
      <c r="G179">
        <v>15523745</v>
      </c>
      <c r="H179">
        <v>125204436</v>
      </c>
      <c r="I179">
        <v>0</v>
      </c>
      <c r="J179">
        <v>0</v>
      </c>
      <c r="K179">
        <v>0</v>
      </c>
      <c r="L179">
        <v>5194973</v>
      </c>
      <c r="M179">
        <v>2559987</v>
      </c>
      <c r="N179">
        <v>451412812</v>
      </c>
      <c r="O179">
        <v>524000</v>
      </c>
      <c r="P179">
        <v>1800500</v>
      </c>
      <c r="Q179">
        <v>449088312</v>
      </c>
      <c r="R179">
        <v>13792464</v>
      </c>
      <c r="S179">
        <v>2024</v>
      </c>
      <c r="T179">
        <v>15</v>
      </c>
      <c r="U179">
        <v>0</v>
      </c>
      <c r="V179">
        <v>914</v>
      </c>
      <c r="W179">
        <v>150914</v>
      </c>
      <c r="X179" t="s">
        <v>26</v>
      </c>
      <c r="Y179" t="s">
        <v>26</v>
      </c>
      <c r="Z179" t="s">
        <v>32</v>
      </c>
      <c r="AA179" t="s">
        <v>151</v>
      </c>
      <c r="AB179" s="3" t="str">
        <f t="shared" si="4"/>
        <v>0914</v>
      </c>
      <c r="AC179" s="4" t="str">
        <f t="shared" si="5"/>
        <v>Non-TIF</v>
      </c>
    </row>
    <row r="180" spans="1:29" x14ac:dyDescent="0.25">
      <c r="A180">
        <v>2024</v>
      </c>
      <c r="B180">
        <v>16</v>
      </c>
      <c r="C180" t="s">
        <v>44</v>
      </c>
      <c r="D180">
        <v>1434176</v>
      </c>
      <c r="E180">
        <v>28582</v>
      </c>
      <c r="F180">
        <v>0</v>
      </c>
      <c r="G180">
        <v>7551226</v>
      </c>
      <c r="H180">
        <v>12890730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21904714</v>
      </c>
      <c r="O180">
        <v>4000</v>
      </c>
      <c r="P180">
        <v>6500</v>
      </c>
      <c r="Q180">
        <v>21894214</v>
      </c>
      <c r="R180">
        <v>0</v>
      </c>
      <c r="S180">
        <v>2024</v>
      </c>
      <c r="T180">
        <v>16</v>
      </c>
      <c r="U180">
        <v>1</v>
      </c>
      <c r="V180">
        <v>926</v>
      </c>
      <c r="W180">
        <v>161926</v>
      </c>
      <c r="X180" t="s">
        <v>26</v>
      </c>
      <c r="Y180" t="s">
        <v>26</v>
      </c>
      <c r="Z180" t="s">
        <v>157</v>
      </c>
      <c r="AA180" t="s">
        <v>154</v>
      </c>
      <c r="AB180" s="3" t="str">
        <f t="shared" si="4"/>
        <v>1926</v>
      </c>
      <c r="AC180" s="4" t="str">
        <f t="shared" si="5"/>
        <v>Non-TIF</v>
      </c>
    </row>
    <row r="181" spans="1:29" x14ac:dyDescent="0.25">
      <c r="A181">
        <v>2024</v>
      </c>
      <c r="B181">
        <v>16</v>
      </c>
      <c r="C181" t="s">
        <v>44</v>
      </c>
      <c r="D181">
        <v>28160724</v>
      </c>
      <c r="E181">
        <v>242142</v>
      </c>
      <c r="F181">
        <v>172449</v>
      </c>
      <c r="G181">
        <v>3901817</v>
      </c>
      <c r="H181">
        <v>1780853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34257985</v>
      </c>
      <c r="O181">
        <v>152000</v>
      </c>
      <c r="P181">
        <v>396500</v>
      </c>
      <c r="Q181">
        <v>33709485</v>
      </c>
      <c r="R181">
        <v>0</v>
      </c>
      <c r="S181">
        <v>2024</v>
      </c>
      <c r="T181">
        <v>16</v>
      </c>
      <c r="U181">
        <v>3</v>
      </c>
      <c r="V181">
        <v>691</v>
      </c>
      <c r="W181">
        <v>163691</v>
      </c>
      <c r="X181" t="s">
        <v>26</v>
      </c>
      <c r="Y181" t="s">
        <v>26</v>
      </c>
      <c r="Z181" t="s">
        <v>158</v>
      </c>
      <c r="AA181" t="s">
        <v>154</v>
      </c>
      <c r="AB181" s="3" t="str">
        <f t="shared" si="4"/>
        <v>3691</v>
      </c>
      <c r="AC181" s="4" t="str">
        <f t="shared" si="5"/>
        <v>Non-TIF</v>
      </c>
    </row>
    <row r="182" spans="1:29" x14ac:dyDescent="0.25">
      <c r="A182">
        <v>2024</v>
      </c>
      <c r="B182">
        <v>21</v>
      </c>
      <c r="C182" t="s">
        <v>44</v>
      </c>
      <c r="D182">
        <v>2671015</v>
      </c>
      <c r="E182">
        <v>0</v>
      </c>
      <c r="F182">
        <v>0</v>
      </c>
      <c r="G182">
        <v>2296575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4967590</v>
      </c>
      <c r="O182">
        <v>48000</v>
      </c>
      <c r="P182">
        <v>117000</v>
      </c>
      <c r="Q182">
        <v>4802590</v>
      </c>
      <c r="R182">
        <v>0</v>
      </c>
      <c r="S182">
        <v>2024</v>
      </c>
      <c r="T182">
        <v>21</v>
      </c>
      <c r="U182">
        <v>6</v>
      </c>
      <c r="V182" t="s">
        <v>1806</v>
      </c>
      <c r="W182">
        <v>116048</v>
      </c>
      <c r="X182" t="s">
        <v>26</v>
      </c>
      <c r="Y182" t="s">
        <v>26</v>
      </c>
      <c r="Z182" t="s">
        <v>216</v>
      </c>
      <c r="AA182" t="s">
        <v>237</v>
      </c>
      <c r="AB182" s="3" t="str">
        <f t="shared" si="4"/>
        <v>6048</v>
      </c>
      <c r="AC182" s="4" t="str">
        <f t="shared" si="5"/>
        <v>Non-TIF</v>
      </c>
    </row>
    <row r="183" spans="1:29" x14ac:dyDescent="0.25">
      <c r="A183">
        <v>2024</v>
      </c>
      <c r="B183">
        <v>21</v>
      </c>
      <c r="C183" t="s">
        <v>31</v>
      </c>
      <c r="D183">
        <v>7757949</v>
      </c>
      <c r="E183">
        <v>5567905</v>
      </c>
      <c r="F183">
        <v>163563</v>
      </c>
      <c r="G183">
        <v>5112604</v>
      </c>
      <c r="H183">
        <v>0</v>
      </c>
      <c r="I183">
        <v>0</v>
      </c>
      <c r="J183">
        <v>0</v>
      </c>
      <c r="K183">
        <v>0</v>
      </c>
      <c r="L183">
        <v>223813</v>
      </c>
      <c r="M183">
        <v>0</v>
      </c>
      <c r="N183">
        <v>18825834</v>
      </c>
      <c r="O183">
        <v>28000</v>
      </c>
      <c r="P183">
        <v>123500</v>
      </c>
      <c r="Q183">
        <v>18674334</v>
      </c>
      <c r="R183">
        <v>187973</v>
      </c>
      <c r="S183">
        <v>2024</v>
      </c>
      <c r="T183">
        <v>21</v>
      </c>
      <c r="U183">
        <v>4</v>
      </c>
      <c r="V183">
        <v>890</v>
      </c>
      <c r="W183">
        <v>304890</v>
      </c>
      <c r="X183" t="s">
        <v>26</v>
      </c>
      <c r="Y183" t="s">
        <v>26</v>
      </c>
      <c r="Z183" t="s">
        <v>259</v>
      </c>
      <c r="AA183" t="s">
        <v>237</v>
      </c>
      <c r="AB183" s="3" t="str">
        <f t="shared" si="4"/>
        <v>4890</v>
      </c>
      <c r="AC183" s="4" t="str">
        <f t="shared" si="5"/>
        <v>Non-TIF</v>
      </c>
    </row>
    <row r="184" spans="1:29" x14ac:dyDescent="0.25">
      <c r="A184">
        <v>2024</v>
      </c>
      <c r="B184">
        <v>21</v>
      </c>
      <c r="C184" t="s">
        <v>31</v>
      </c>
      <c r="D184">
        <v>49969</v>
      </c>
      <c r="E184">
        <v>171490</v>
      </c>
      <c r="F184">
        <v>3951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225410</v>
      </c>
      <c r="O184">
        <v>0</v>
      </c>
      <c r="P184">
        <v>0</v>
      </c>
      <c r="Q184">
        <v>225410</v>
      </c>
      <c r="R184">
        <v>0</v>
      </c>
      <c r="S184">
        <v>2024</v>
      </c>
      <c r="T184">
        <v>21</v>
      </c>
      <c r="U184">
        <v>2</v>
      </c>
      <c r="V184">
        <v>862</v>
      </c>
      <c r="W184">
        <v>712862</v>
      </c>
      <c r="X184" t="s">
        <v>26</v>
      </c>
      <c r="Y184" t="s">
        <v>26</v>
      </c>
      <c r="Z184" t="s">
        <v>399</v>
      </c>
      <c r="AA184" t="s">
        <v>237</v>
      </c>
      <c r="AB184" s="3" t="str">
        <f t="shared" si="4"/>
        <v>2862</v>
      </c>
      <c r="AC184" s="4" t="str">
        <f t="shared" si="5"/>
        <v>Non-TIF</v>
      </c>
    </row>
    <row r="185" spans="1:29" x14ac:dyDescent="0.25">
      <c r="A185">
        <v>2024</v>
      </c>
      <c r="B185">
        <v>21</v>
      </c>
      <c r="C185" t="s">
        <v>31</v>
      </c>
      <c r="D185">
        <v>5628172</v>
      </c>
      <c r="E185">
        <v>12718322</v>
      </c>
      <c r="F185">
        <v>1127790</v>
      </c>
      <c r="G185">
        <v>62401</v>
      </c>
      <c r="H185">
        <v>0</v>
      </c>
      <c r="I185">
        <v>0</v>
      </c>
      <c r="J185">
        <v>0</v>
      </c>
      <c r="K185">
        <v>0</v>
      </c>
      <c r="L185">
        <v>161475</v>
      </c>
      <c r="M185">
        <v>1411195</v>
      </c>
      <c r="N185">
        <v>21109355</v>
      </c>
      <c r="O185">
        <v>36000</v>
      </c>
      <c r="P185">
        <v>78000</v>
      </c>
      <c r="Q185">
        <v>20995355</v>
      </c>
      <c r="R185">
        <v>146584</v>
      </c>
      <c r="S185">
        <v>2024</v>
      </c>
      <c r="T185">
        <v>21</v>
      </c>
      <c r="U185">
        <v>5</v>
      </c>
      <c r="V185">
        <v>724</v>
      </c>
      <c r="W185">
        <v>745724</v>
      </c>
      <c r="X185" t="s">
        <v>26</v>
      </c>
      <c r="Y185" t="s">
        <v>26</v>
      </c>
      <c r="Z185" t="s">
        <v>261</v>
      </c>
      <c r="AA185" t="s">
        <v>237</v>
      </c>
      <c r="AB185" s="3" t="str">
        <f t="shared" si="4"/>
        <v>5724</v>
      </c>
      <c r="AC185" s="4" t="str">
        <f t="shared" si="5"/>
        <v>Non-TIF</v>
      </c>
    </row>
    <row r="186" spans="1:29" x14ac:dyDescent="0.25">
      <c r="A186">
        <v>2024</v>
      </c>
      <c r="B186">
        <v>22</v>
      </c>
      <c r="C186" t="s">
        <v>44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2024</v>
      </c>
      <c r="T186">
        <v>22</v>
      </c>
      <c r="U186">
        <v>6</v>
      </c>
      <c r="V186">
        <v>175</v>
      </c>
      <c r="W186">
        <v>226175</v>
      </c>
      <c r="X186" t="s">
        <v>26</v>
      </c>
      <c r="Y186" t="s">
        <v>26</v>
      </c>
      <c r="Z186" t="s">
        <v>171</v>
      </c>
      <c r="AA186" t="s">
        <v>241</v>
      </c>
      <c r="AB186" s="3" t="str">
        <f t="shared" si="4"/>
        <v>6175</v>
      </c>
      <c r="AC186" s="4" t="str">
        <f t="shared" si="5"/>
        <v>Non-TIF</v>
      </c>
    </row>
    <row r="187" spans="1:29" x14ac:dyDescent="0.25">
      <c r="A187">
        <v>2024</v>
      </c>
      <c r="B187">
        <v>22</v>
      </c>
      <c r="C187" t="s">
        <v>23</v>
      </c>
      <c r="D187">
        <v>0</v>
      </c>
      <c r="E187">
        <v>0</v>
      </c>
      <c r="F187">
        <v>0</v>
      </c>
      <c r="G187">
        <v>277123</v>
      </c>
      <c r="H187">
        <v>1455617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1732740</v>
      </c>
      <c r="O187">
        <v>0</v>
      </c>
      <c r="P187">
        <v>0</v>
      </c>
      <c r="Q187">
        <v>1732740</v>
      </c>
      <c r="R187">
        <v>0</v>
      </c>
      <c r="S187">
        <v>2024</v>
      </c>
      <c r="T187">
        <v>22</v>
      </c>
      <c r="U187">
        <v>1</v>
      </c>
      <c r="V187" t="s">
        <v>1809</v>
      </c>
      <c r="W187" t="s">
        <v>263</v>
      </c>
      <c r="X187" t="s">
        <v>25</v>
      </c>
      <c r="Y187" t="s">
        <v>26</v>
      </c>
      <c r="Z187" t="s">
        <v>264</v>
      </c>
      <c r="AA187" t="s">
        <v>241</v>
      </c>
      <c r="AB187" s="3" t="str">
        <f t="shared" si="4"/>
        <v>1080</v>
      </c>
      <c r="AC187" s="4" t="str">
        <f t="shared" si="5"/>
        <v>TIF</v>
      </c>
    </row>
    <row r="188" spans="1:29" x14ac:dyDescent="0.25">
      <c r="A188">
        <v>2024</v>
      </c>
      <c r="B188">
        <v>22</v>
      </c>
      <c r="C188" t="s">
        <v>23</v>
      </c>
      <c r="D188">
        <v>3621566</v>
      </c>
      <c r="E188">
        <v>46445</v>
      </c>
      <c r="F188">
        <v>0</v>
      </c>
      <c r="G188">
        <v>4482604</v>
      </c>
      <c r="H188">
        <v>728671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8879286</v>
      </c>
      <c r="O188">
        <v>28000</v>
      </c>
      <c r="P188">
        <v>65000</v>
      </c>
      <c r="Q188">
        <v>8786286</v>
      </c>
      <c r="R188">
        <v>0</v>
      </c>
      <c r="S188">
        <v>2024</v>
      </c>
      <c r="T188">
        <v>22</v>
      </c>
      <c r="U188">
        <v>1</v>
      </c>
      <c r="V188">
        <v>989</v>
      </c>
      <c r="W188" t="s">
        <v>366</v>
      </c>
      <c r="X188" t="s">
        <v>25</v>
      </c>
      <c r="Y188" t="s">
        <v>26</v>
      </c>
      <c r="Z188" t="s">
        <v>367</v>
      </c>
      <c r="AA188" t="s">
        <v>241</v>
      </c>
      <c r="AB188" s="3" t="str">
        <f t="shared" si="4"/>
        <v>1989</v>
      </c>
      <c r="AC188" s="4" t="str">
        <f t="shared" si="5"/>
        <v>TIF</v>
      </c>
    </row>
    <row r="189" spans="1:29" x14ac:dyDescent="0.25">
      <c r="A189">
        <v>2024</v>
      </c>
      <c r="B189">
        <v>22</v>
      </c>
      <c r="C189" t="s">
        <v>31</v>
      </c>
      <c r="D189">
        <v>101628205</v>
      </c>
      <c r="E189">
        <v>84011764</v>
      </c>
      <c r="F189">
        <v>4122954</v>
      </c>
      <c r="G189">
        <v>17919145</v>
      </c>
      <c r="H189">
        <v>856251</v>
      </c>
      <c r="I189">
        <v>0</v>
      </c>
      <c r="J189">
        <v>0</v>
      </c>
      <c r="K189">
        <v>0</v>
      </c>
      <c r="L189">
        <v>3358962</v>
      </c>
      <c r="M189">
        <v>0</v>
      </c>
      <c r="N189">
        <v>211897281</v>
      </c>
      <c r="O189">
        <v>656000</v>
      </c>
      <c r="P189">
        <v>2975919</v>
      </c>
      <c r="Q189">
        <v>208265362</v>
      </c>
      <c r="R189">
        <v>3087068</v>
      </c>
      <c r="S189">
        <v>2024</v>
      </c>
      <c r="T189">
        <v>22</v>
      </c>
      <c r="U189">
        <v>1</v>
      </c>
      <c r="V189" t="s">
        <v>1809</v>
      </c>
      <c r="W189">
        <v>221080</v>
      </c>
      <c r="X189" t="s">
        <v>26</v>
      </c>
      <c r="Y189" t="s">
        <v>26</v>
      </c>
      <c r="Z189" t="s">
        <v>267</v>
      </c>
      <c r="AA189" t="s">
        <v>241</v>
      </c>
      <c r="AB189" s="3" t="str">
        <f t="shared" si="4"/>
        <v>1080</v>
      </c>
      <c r="AC189" s="4" t="str">
        <f t="shared" si="5"/>
        <v>Non-TIF</v>
      </c>
    </row>
    <row r="190" spans="1:29" x14ac:dyDescent="0.25">
      <c r="A190">
        <v>2024</v>
      </c>
      <c r="B190">
        <v>22</v>
      </c>
      <c r="C190" t="s">
        <v>31</v>
      </c>
      <c r="D190">
        <v>138667751</v>
      </c>
      <c r="E190">
        <v>83791865</v>
      </c>
      <c r="F190">
        <v>6528034</v>
      </c>
      <c r="G190">
        <v>17441457</v>
      </c>
      <c r="H190">
        <v>3978042</v>
      </c>
      <c r="I190">
        <v>0</v>
      </c>
      <c r="J190">
        <v>0</v>
      </c>
      <c r="K190">
        <v>0</v>
      </c>
      <c r="L190">
        <v>227970</v>
      </c>
      <c r="M190">
        <v>8638738</v>
      </c>
      <c r="N190">
        <v>259273857</v>
      </c>
      <c r="O190">
        <v>692000</v>
      </c>
      <c r="P190">
        <v>3282500</v>
      </c>
      <c r="Q190">
        <v>255299357</v>
      </c>
      <c r="R190">
        <v>3359180</v>
      </c>
      <c r="S190">
        <v>2024</v>
      </c>
      <c r="T190">
        <v>22</v>
      </c>
      <c r="U190">
        <v>4</v>
      </c>
      <c r="V190">
        <v>419</v>
      </c>
      <c r="W190">
        <v>224419</v>
      </c>
      <c r="X190" t="s">
        <v>26</v>
      </c>
      <c r="Y190" t="s">
        <v>26</v>
      </c>
      <c r="Z190" t="s">
        <v>88</v>
      </c>
      <c r="AA190" t="s">
        <v>241</v>
      </c>
      <c r="AB190" s="3" t="str">
        <f t="shared" si="4"/>
        <v>4419</v>
      </c>
      <c r="AC190" s="4" t="str">
        <f t="shared" si="5"/>
        <v>Non-TIF</v>
      </c>
    </row>
    <row r="191" spans="1:29" x14ac:dyDescent="0.25">
      <c r="A191">
        <v>2024</v>
      </c>
      <c r="B191">
        <v>22</v>
      </c>
      <c r="C191" t="s">
        <v>31</v>
      </c>
      <c r="D191">
        <v>35614054</v>
      </c>
      <c r="E191">
        <v>40122074</v>
      </c>
      <c r="F191">
        <v>4123130</v>
      </c>
      <c r="G191">
        <v>732522</v>
      </c>
      <c r="H191">
        <v>2139685</v>
      </c>
      <c r="I191">
        <v>0</v>
      </c>
      <c r="J191">
        <v>0</v>
      </c>
      <c r="K191">
        <v>0</v>
      </c>
      <c r="L191">
        <v>637281</v>
      </c>
      <c r="M191">
        <v>0</v>
      </c>
      <c r="N191">
        <v>83368746</v>
      </c>
      <c r="O191">
        <v>192000</v>
      </c>
      <c r="P191">
        <v>806000</v>
      </c>
      <c r="Q191">
        <v>82370746</v>
      </c>
      <c r="R191">
        <v>1058607</v>
      </c>
      <c r="S191">
        <v>2024</v>
      </c>
      <c r="T191">
        <v>22</v>
      </c>
      <c r="U191">
        <v>1</v>
      </c>
      <c r="V191">
        <v>989</v>
      </c>
      <c r="W191">
        <v>281989</v>
      </c>
      <c r="X191" t="s">
        <v>26</v>
      </c>
      <c r="Y191" t="s">
        <v>26</v>
      </c>
      <c r="Z191" t="s">
        <v>293</v>
      </c>
      <c r="AA191" t="s">
        <v>241</v>
      </c>
      <c r="AB191" s="3" t="str">
        <f t="shared" si="4"/>
        <v>1989</v>
      </c>
      <c r="AC191" s="4" t="str">
        <f t="shared" si="5"/>
        <v>Non-TIF</v>
      </c>
    </row>
    <row r="192" spans="1:29" x14ac:dyDescent="0.25">
      <c r="A192">
        <v>2024</v>
      </c>
      <c r="B192">
        <v>23</v>
      </c>
      <c r="C192" t="s">
        <v>23</v>
      </c>
      <c r="D192">
        <v>63966464</v>
      </c>
      <c r="E192">
        <v>0</v>
      </c>
      <c r="F192">
        <v>0</v>
      </c>
      <c r="G192">
        <v>13043103</v>
      </c>
      <c r="H192">
        <v>10326801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87336368</v>
      </c>
      <c r="O192">
        <v>4000</v>
      </c>
      <c r="P192">
        <v>19500</v>
      </c>
      <c r="Q192">
        <v>87312868</v>
      </c>
      <c r="R192">
        <v>0</v>
      </c>
      <c r="S192">
        <v>2024</v>
      </c>
      <c r="T192">
        <v>23</v>
      </c>
      <c r="U192">
        <v>1</v>
      </c>
      <c r="V192" t="s">
        <v>1810</v>
      </c>
      <c r="W192" t="s">
        <v>268</v>
      </c>
      <c r="X192" t="s">
        <v>25</v>
      </c>
      <c r="Y192" t="s">
        <v>26</v>
      </c>
      <c r="Z192" t="s">
        <v>1711</v>
      </c>
      <c r="AA192" t="s">
        <v>244</v>
      </c>
      <c r="AB192" s="3" t="str">
        <f t="shared" si="4"/>
        <v>1082</v>
      </c>
      <c r="AC192" s="4" t="str">
        <f t="shared" si="5"/>
        <v>TIF</v>
      </c>
    </row>
    <row r="193" spans="1:29" x14ac:dyDescent="0.25">
      <c r="A193">
        <v>2024</v>
      </c>
      <c r="B193">
        <v>23</v>
      </c>
      <c r="C193" t="s">
        <v>31</v>
      </c>
      <c r="D193">
        <v>297760673</v>
      </c>
      <c r="E193">
        <v>143295839</v>
      </c>
      <c r="F193">
        <v>9302797</v>
      </c>
      <c r="G193">
        <v>39402168</v>
      </c>
      <c r="H193">
        <v>10316055</v>
      </c>
      <c r="I193">
        <v>0</v>
      </c>
      <c r="J193">
        <v>0</v>
      </c>
      <c r="K193">
        <v>0</v>
      </c>
      <c r="L193">
        <v>18022409</v>
      </c>
      <c r="M193">
        <v>20954240</v>
      </c>
      <c r="N193">
        <v>539054181</v>
      </c>
      <c r="O193">
        <v>1144000</v>
      </c>
      <c r="P193">
        <v>3451500</v>
      </c>
      <c r="Q193">
        <v>534458681</v>
      </c>
      <c r="R193">
        <v>9233056</v>
      </c>
      <c r="S193">
        <v>2024</v>
      </c>
      <c r="T193">
        <v>23</v>
      </c>
      <c r="U193">
        <v>1</v>
      </c>
      <c r="V193" t="s">
        <v>1810</v>
      </c>
      <c r="W193">
        <v>231082</v>
      </c>
      <c r="X193" t="s">
        <v>26</v>
      </c>
      <c r="Y193" t="s">
        <v>26</v>
      </c>
      <c r="Z193" t="s">
        <v>1702</v>
      </c>
      <c r="AA193" t="s">
        <v>244</v>
      </c>
      <c r="AB193" s="3" t="str">
        <f t="shared" si="4"/>
        <v>1082</v>
      </c>
      <c r="AC193" s="4" t="str">
        <f t="shared" si="5"/>
        <v>Non-TIF</v>
      </c>
    </row>
    <row r="194" spans="1:29" x14ac:dyDescent="0.25">
      <c r="A194">
        <v>2024</v>
      </c>
      <c r="B194">
        <v>23</v>
      </c>
      <c r="C194" t="s">
        <v>31</v>
      </c>
      <c r="D194">
        <v>118314896</v>
      </c>
      <c r="E194">
        <v>131552197</v>
      </c>
      <c r="F194">
        <v>10139089</v>
      </c>
      <c r="G194">
        <v>4062019</v>
      </c>
      <c r="H194">
        <v>67571</v>
      </c>
      <c r="I194">
        <v>0</v>
      </c>
      <c r="J194">
        <v>0</v>
      </c>
      <c r="K194">
        <v>0</v>
      </c>
      <c r="L194">
        <v>0</v>
      </c>
      <c r="M194">
        <v>538471</v>
      </c>
      <c r="N194">
        <v>264674243</v>
      </c>
      <c r="O194">
        <v>508000</v>
      </c>
      <c r="P194">
        <v>1865500</v>
      </c>
      <c r="Q194">
        <v>262300743</v>
      </c>
      <c r="R194">
        <v>2475881</v>
      </c>
      <c r="S194">
        <v>2024</v>
      </c>
      <c r="T194">
        <v>23</v>
      </c>
      <c r="U194">
        <v>4</v>
      </c>
      <c r="V194">
        <v>773</v>
      </c>
      <c r="W194">
        <v>234773</v>
      </c>
      <c r="X194" t="s">
        <v>26</v>
      </c>
      <c r="Y194" t="s">
        <v>26</v>
      </c>
      <c r="Z194" t="s">
        <v>403</v>
      </c>
      <c r="AA194" t="s">
        <v>244</v>
      </c>
      <c r="AB194" s="3" t="str">
        <f t="shared" si="4"/>
        <v>4773</v>
      </c>
      <c r="AC194" s="4" t="str">
        <f t="shared" si="5"/>
        <v>Non-TIF</v>
      </c>
    </row>
    <row r="195" spans="1:29" x14ac:dyDescent="0.25">
      <c r="A195">
        <v>2024</v>
      </c>
      <c r="B195">
        <v>24</v>
      </c>
      <c r="C195" t="s">
        <v>44</v>
      </c>
      <c r="D195">
        <v>0</v>
      </c>
      <c r="E195">
        <v>0</v>
      </c>
      <c r="F195">
        <v>0</v>
      </c>
      <c r="G195">
        <v>3643536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3643536</v>
      </c>
      <c r="O195">
        <v>0</v>
      </c>
      <c r="P195">
        <v>0</v>
      </c>
      <c r="Q195">
        <v>3643536</v>
      </c>
      <c r="R195">
        <v>0</v>
      </c>
      <c r="S195">
        <v>2024</v>
      </c>
      <c r="T195">
        <v>24</v>
      </c>
      <c r="U195">
        <v>5</v>
      </c>
      <c r="V195">
        <v>832</v>
      </c>
      <c r="W195">
        <v>245832</v>
      </c>
      <c r="X195" t="s">
        <v>26</v>
      </c>
      <c r="Y195" t="s">
        <v>26</v>
      </c>
      <c r="Z195" t="s">
        <v>272</v>
      </c>
      <c r="AA195" t="s">
        <v>250</v>
      </c>
      <c r="AB195" s="3" t="str">
        <f t="shared" ref="AB195:AB258" si="6">CONCATENATE(U195,TEXT(V195,"000"))</f>
        <v>5832</v>
      </c>
      <c r="AC195" s="4" t="str">
        <f t="shared" ref="AC195:AC258" si="7">IF(C195="I","TIF","Non-TIF")</f>
        <v>Non-TIF</v>
      </c>
    </row>
    <row r="196" spans="1:29" x14ac:dyDescent="0.25">
      <c r="A196">
        <v>2024</v>
      </c>
      <c r="B196">
        <v>24</v>
      </c>
      <c r="C196" t="s">
        <v>23</v>
      </c>
      <c r="D196">
        <v>337882</v>
      </c>
      <c r="E196">
        <v>0</v>
      </c>
      <c r="F196">
        <v>0</v>
      </c>
      <c r="G196">
        <v>332773</v>
      </c>
      <c r="H196">
        <v>20834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691489</v>
      </c>
      <c r="O196">
        <v>0</v>
      </c>
      <c r="P196">
        <v>0</v>
      </c>
      <c r="Q196">
        <v>691489</v>
      </c>
      <c r="R196">
        <v>0</v>
      </c>
      <c r="S196">
        <v>2024</v>
      </c>
      <c r="T196">
        <v>24</v>
      </c>
      <c r="U196">
        <v>1</v>
      </c>
      <c r="V196">
        <v>701</v>
      </c>
      <c r="W196" t="s">
        <v>355</v>
      </c>
      <c r="X196" t="s">
        <v>25</v>
      </c>
      <c r="Y196" t="s">
        <v>26</v>
      </c>
      <c r="Z196" t="s">
        <v>356</v>
      </c>
      <c r="AA196" t="s">
        <v>250</v>
      </c>
      <c r="AB196" s="3" t="str">
        <f t="shared" si="6"/>
        <v>1701</v>
      </c>
      <c r="AC196" s="4" t="str">
        <f t="shared" si="7"/>
        <v>TIF</v>
      </c>
    </row>
    <row r="197" spans="1:29" x14ac:dyDescent="0.25">
      <c r="A197">
        <v>2024</v>
      </c>
      <c r="B197">
        <v>24</v>
      </c>
      <c r="C197" t="s">
        <v>31</v>
      </c>
      <c r="D197">
        <v>29782788</v>
      </c>
      <c r="E197">
        <v>113259897</v>
      </c>
      <c r="F197">
        <v>8151104</v>
      </c>
      <c r="G197">
        <v>2595154</v>
      </c>
      <c r="H197">
        <v>31017510</v>
      </c>
      <c r="I197">
        <v>0</v>
      </c>
      <c r="J197">
        <v>0</v>
      </c>
      <c r="K197">
        <v>0</v>
      </c>
      <c r="L197">
        <v>396022</v>
      </c>
      <c r="M197">
        <v>13183874</v>
      </c>
      <c r="N197">
        <v>198386349</v>
      </c>
      <c r="O197">
        <v>136000</v>
      </c>
      <c r="P197">
        <v>481000</v>
      </c>
      <c r="Q197">
        <v>197769349</v>
      </c>
      <c r="R197">
        <v>1907499</v>
      </c>
      <c r="S197">
        <v>2024</v>
      </c>
      <c r="T197">
        <v>24</v>
      </c>
      <c r="U197">
        <v>0</v>
      </c>
      <c r="V197">
        <v>355</v>
      </c>
      <c r="W197">
        <v>240355</v>
      </c>
      <c r="X197" t="s">
        <v>26</v>
      </c>
      <c r="Y197" t="s">
        <v>26</v>
      </c>
      <c r="Z197" t="s">
        <v>150</v>
      </c>
      <c r="AA197" t="s">
        <v>250</v>
      </c>
      <c r="AB197" s="3" t="str">
        <f t="shared" si="6"/>
        <v>0355</v>
      </c>
      <c r="AC197" s="4" t="str">
        <f t="shared" si="7"/>
        <v>Non-TIF</v>
      </c>
    </row>
    <row r="198" spans="1:29" x14ac:dyDescent="0.25">
      <c r="A198">
        <v>2024</v>
      </c>
      <c r="B198">
        <v>24</v>
      </c>
      <c r="C198" t="s">
        <v>31</v>
      </c>
      <c r="D198">
        <v>204460840</v>
      </c>
      <c r="E198">
        <v>136523123</v>
      </c>
      <c r="F198">
        <v>8689312</v>
      </c>
      <c r="G198">
        <v>19144749</v>
      </c>
      <c r="H198">
        <v>50746446</v>
      </c>
      <c r="I198">
        <v>0</v>
      </c>
      <c r="J198">
        <v>0</v>
      </c>
      <c r="K198">
        <v>0</v>
      </c>
      <c r="L198">
        <v>619646</v>
      </c>
      <c r="M198">
        <v>16412164</v>
      </c>
      <c r="N198">
        <v>436596280</v>
      </c>
      <c r="O198">
        <v>856000</v>
      </c>
      <c r="P198">
        <v>3341000</v>
      </c>
      <c r="Q198">
        <v>432399280</v>
      </c>
      <c r="R198">
        <v>4277957</v>
      </c>
      <c r="S198">
        <v>2024</v>
      </c>
      <c r="T198">
        <v>24</v>
      </c>
      <c r="U198">
        <v>1</v>
      </c>
      <c r="V198">
        <v>701</v>
      </c>
      <c r="W198">
        <v>241701</v>
      </c>
      <c r="X198" t="s">
        <v>26</v>
      </c>
      <c r="Y198" t="s">
        <v>26</v>
      </c>
      <c r="Z198" t="s">
        <v>359</v>
      </c>
      <c r="AA198" t="s">
        <v>250</v>
      </c>
      <c r="AB198" s="3" t="str">
        <f t="shared" si="6"/>
        <v>1701</v>
      </c>
      <c r="AC198" s="4" t="str">
        <f t="shared" si="7"/>
        <v>Non-TIF</v>
      </c>
    </row>
    <row r="199" spans="1:29" x14ac:dyDescent="0.25">
      <c r="A199">
        <v>2024</v>
      </c>
      <c r="B199">
        <v>24</v>
      </c>
      <c r="C199" t="s">
        <v>31</v>
      </c>
      <c r="D199">
        <v>2001364</v>
      </c>
      <c r="E199">
        <v>14024057</v>
      </c>
      <c r="F199">
        <v>1054270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538607</v>
      </c>
      <c r="N199">
        <v>17618298</v>
      </c>
      <c r="O199">
        <v>12000</v>
      </c>
      <c r="P199">
        <v>26000</v>
      </c>
      <c r="Q199">
        <v>17580298</v>
      </c>
      <c r="R199">
        <v>41619</v>
      </c>
      <c r="S199">
        <v>2024</v>
      </c>
      <c r="T199">
        <v>24</v>
      </c>
      <c r="U199">
        <v>6</v>
      </c>
      <c r="V199">
        <v>741</v>
      </c>
      <c r="W199">
        <v>816741</v>
      </c>
      <c r="X199" t="s">
        <v>26</v>
      </c>
      <c r="Y199" t="s">
        <v>26</v>
      </c>
      <c r="Z199" t="s">
        <v>226</v>
      </c>
      <c r="AA199" t="s">
        <v>250</v>
      </c>
      <c r="AB199" s="3" t="str">
        <f t="shared" si="6"/>
        <v>6741</v>
      </c>
      <c r="AC199" s="4" t="str">
        <f t="shared" si="7"/>
        <v>Non-TIF</v>
      </c>
    </row>
    <row r="200" spans="1:29" x14ac:dyDescent="0.25">
      <c r="A200">
        <v>2024</v>
      </c>
      <c r="B200">
        <v>16</v>
      </c>
      <c r="C200" t="s">
        <v>44</v>
      </c>
      <c r="D200">
        <v>17671013</v>
      </c>
      <c r="E200">
        <v>129856</v>
      </c>
      <c r="F200">
        <v>40799</v>
      </c>
      <c r="G200">
        <v>11633765</v>
      </c>
      <c r="H200">
        <v>15110788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44586221</v>
      </c>
      <c r="O200">
        <v>36000</v>
      </c>
      <c r="P200">
        <v>195000</v>
      </c>
      <c r="Q200">
        <v>44355221</v>
      </c>
      <c r="R200">
        <v>0</v>
      </c>
      <c r="S200">
        <v>2024</v>
      </c>
      <c r="T200">
        <v>16</v>
      </c>
      <c r="U200">
        <v>6</v>
      </c>
      <c r="V200">
        <v>930</v>
      </c>
      <c r="W200">
        <v>166930</v>
      </c>
      <c r="X200" t="s">
        <v>26</v>
      </c>
      <c r="Y200" t="s">
        <v>26</v>
      </c>
      <c r="Z200" t="s">
        <v>159</v>
      </c>
      <c r="AA200" t="s">
        <v>154</v>
      </c>
      <c r="AB200" s="3" t="str">
        <f t="shared" si="6"/>
        <v>6930</v>
      </c>
      <c r="AC200" s="4" t="str">
        <f t="shared" si="7"/>
        <v>Non-TIF</v>
      </c>
    </row>
    <row r="201" spans="1:29" x14ac:dyDescent="0.25">
      <c r="A201">
        <v>2024</v>
      </c>
      <c r="B201">
        <v>16</v>
      </c>
      <c r="C201" t="s">
        <v>23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2024</v>
      </c>
      <c r="T201">
        <v>16</v>
      </c>
      <c r="U201">
        <v>3</v>
      </c>
      <c r="V201">
        <v>691</v>
      </c>
      <c r="W201" t="s">
        <v>228</v>
      </c>
      <c r="X201" t="s">
        <v>25</v>
      </c>
      <c r="Y201" t="s">
        <v>26</v>
      </c>
      <c r="Z201" t="s">
        <v>229</v>
      </c>
      <c r="AA201" t="s">
        <v>154</v>
      </c>
      <c r="AB201" s="3" t="str">
        <f t="shared" si="6"/>
        <v>3691</v>
      </c>
      <c r="AC201" s="4" t="str">
        <f t="shared" si="7"/>
        <v>TIF</v>
      </c>
    </row>
    <row r="202" spans="1:29" x14ac:dyDescent="0.25">
      <c r="A202">
        <v>2024</v>
      </c>
      <c r="B202">
        <v>16</v>
      </c>
      <c r="C202" t="s">
        <v>31</v>
      </c>
      <c r="D202">
        <v>181224163</v>
      </c>
      <c r="E202">
        <v>107888994</v>
      </c>
      <c r="F202">
        <v>6979392</v>
      </c>
      <c r="G202">
        <v>7179956</v>
      </c>
      <c r="H202">
        <v>6478783</v>
      </c>
      <c r="I202">
        <v>0</v>
      </c>
      <c r="J202">
        <v>0</v>
      </c>
      <c r="K202">
        <v>0</v>
      </c>
      <c r="L202">
        <v>3228375</v>
      </c>
      <c r="M202">
        <v>0</v>
      </c>
      <c r="N202">
        <v>312979663</v>
      </c>
      <c r="O202">
        <v>772000</v>
      </c>
      <c r="P202">
        <v>2223000</v>
      </c>
      <c r="Q202">
        <v>309984663</v>
      </c>
      <c r="R202">
        <v>3056383</v>
      </c>
      <c r="S202">
        <v>2024</v>
      </c>
      <c r="T202">
        <v>16</v>
      </c>
      <c r="U202">
        <v>6</v>
      </c>
      <c r="V202">
        <v>408</v>
      </c>
      <c r="W202">
        <v>166408</v>
      </c>
      <c r="X202" t="s">
        <v>26</v>
      </c>
      <c r="Y202" t="s">
        <v>26</v>
      </c>
      <c r="Z202" t="s">
        <v>209</v>
      </c>
      <c r="AA202" t="s">
        <v>154</v>
      </c>
      <c r="AB202" s="3" t="str">
        <f t="shared" si="6"/>
        <v>6408</v>
      </c>
      <c r="AC202" s="4" t="str">
        <f t="shared" si="7"/>
        <v>Non-TIF</v>
      </c>
    </row>
    <row r="203" spans="1:29" x14ac:dyDescent="0.25">
      <c r="A203">
        <v>2024</v>
      </c>
      <c r="B203">
        <v>16</v>
      </c>
      <c r="C203" t="s">
        <v>31</v>
      </c>
      <c r="D203">
        <v>37618485</v>
      </c>
      <c r="E203">
        <v>16365242</v>
      </c>
      <c r="F203">
        <v>997894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96043</v>
      </c>
      <c r="M203">
        <v>2521079</v>
      </c>
      <c r="N203">
        <v>57598743</v>
      </c>
      <c r="O203">
        <v>100000</v>
      </c>
      <c r="P203">
        <v>273000</v>
      </c>
      <c r="Q203">
        <v>57225743</v>
      </c>
      <c r="R203">
        <v>398779</v>
      </c>
      <c r="S203">
        <v>2024</v>
      </c>
      <c r="T203">
        <v>16</v>
      </c>
      <c r="U203">
        <v>3</v>
      </c>
      <c r="V203">
        <v>744</v>
      </c>
      <c r="W203">
        <v>573744</v>
      </c>
      <c r="X203" t="s">
        <v>26</v>
      </c>
      <c r="Y203" t="s">
        <v>26</v>
      </c>
      <c r="Z203" t="s">
        <v>211</v>
      </c>
      <c r="AA203" t="s">
        <v>154</v>
      </c>
      <c r="AB203" s="3" t="str">
        <f t="shared" si="6"/>
        <v>3744</v>
      </c>
      <c r="AC203" s="4" t="str">
        <f t="shared" si="7"/>
        <v>Non-TIF</v>
      </c>
    </row>
    <row r="204" spans="1:29" x14ac:dyDescent="0.25">
      <c r="A204">
        <v>2024</v>
      </c>
      <c r="B204">
        <v>17</v>
      </c>
      <c r="C204" t="s">
        <v>23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2024</v>
      </c>
      <c r="T204">
        <v>17</v>
      </c>
      <c r="U204">
        <v>4</v>
      </c>
      <c r="V204">
        <v>772</v>
      </c>
      <c r="W204" t="s">
        <v>310</v>
      </c>
      <c r="X204" t="s">
        <v>25</v>
      </c>
      <c r="Y204" t="s">
        <v>26</v>
      </c>
      <c r="Z204" t="s">
        <v>311</v>
      </c>
      <c r="AA204" t="s">
        <v>162</v>
      </c>
      <c r="AB204" s="3" t="str">
        <f t="shared" si="6"/>
        <v>4772</v>
      </c>
      <c r="AC204" s="4" t="str">
        <f t="shared" si="7"/>
        <v>TIF</v>
      </c>
    </row>
    <row r="205" spans="1:29" x14ac:dyDescent="0.25">
      <c r="A205">
        <v>2024</v>
      </c>
      <c r="B205">
        <v>17</v>
      </c>
      <c r="C205" t="s">
        <v>31</v>
      </c>
      <c r="D205">
        <v>198490325</v>
      </c>
      <c r="E205">
        <v>51206302</v>
      </c>
      <c r="F205">
        <v>2419676</v>
      </c>
      <c r="G205">
        <v>13879476</v>
      </c>
      <c r="H205">
        <v>10065844</v>
      </c>
      <c r="I205">
        <v>0</v>
      </c>
      <c r="J205">
        <v>0</v>
      </c>
      <c r="K205">
        <v>0</v>
      </c>
      <c r="L205">
        <v>5405478</v>
      </c>
      <c r="M205">
        <v>1136320</v>
      </c>
      <c r="N205">
        <v>282603421</v>
      </c>
      <c r="O205">
        <v>360000</v>
      </c>
      <c r="P205">
        <v>1423500</v>
      </c>
      <c r="Q205">
        <v>280819921</v>
      </c>
      <c r="R205">
        <v>4864199</v>
      </c>
      <c r="S205">
        <v>2024</v>
      </c>
      <c r="T205">
        <v>17</v>
      </c>
      <c r="U205">
        <v>2</v>
      </c>
      <c r="V205">
        <v>403</v>
      </c>
      <c r="W205">
        <v>412403</v>
      </c>
      <c r="X205" t="s">
        <v>26</v>
      </c>
      <c r="Y205" t="s">
        <v>26</v>
      </c>
      <c r="Z205" t="s">
        <v>212</v>
      </c>
      <c r="AA205" t="s">
        <v>162</v>
      </c>
      <c r="AB205" s="3" t="str">
        <f t="shared" si="6"/>
        <v>2403</v>
      </c>
      <c r="AC205" s="4" t="str">
        <f t="shared" si="7"/>
        <v>Non-TIF</v>
      </c>
    </row>
    <row r="206" spans="1:29" x14ac:dyDescent="0.25">
      <c r="A206">
        <v>2024</v>
      </c>
      <c r="B206">
        <v>17</v>
      </c>
      <c r="C206" t="s">
        <v>31</v>
      </c>
      <c r="D206">
        <v>60841678</v>
      </c>
      <c r="E206">
        <v>63167988</v>
      </c>
      <c r="F206">
        <v>3135313</v>
      </c>
      <c r="G206">
        <v>9252826</v>
      </c>
      <c r="H206">
        <v>4507185</v>
      </c>
      <c r="I206">
        <v>0</v>
      </c>
      <c r="J206">
        <v>0</v>
      </c>
      <c r="K206">
        <v>0</v>
      </c>
      <c r="L206">
        <v>419117</v>
      </c>
      <c r="M206">
        <v>10290257</v>
      </c>
      <c r="N206">
        <v>151614364</v>
      </c>
      <c r="O206">
        <v>272000</v>
      </c>
      <c r="P206">
        <v>929500</v>
      </c>
      <c r="Q206">
        <v>150412864</v>
      </c>
      <c r="R206">
        <v>19105326</v>
      </c>
      <c r="S206">
        <v>2024</v>
      </c>
      <c r="T206">
        <v>17</v>
      </c>
      <c r="U206">
        <v>4</v>
      </c>
      <c r="V206">
        <v>772</v>
      </c>
      <c r="W206">
        <v>984772</v>
      </c>
      <c r="X206" t="s">
        <v>26</v>
      </c>
      <c r="Y206" t="s">
        <v>26</v>
      </c>
      <c r="Z206" t="s">
        <v>315</v>
      </c>
      <c r="AA206" t="s">
        <v>162</v>
      </c>
      <c r="AB206" s="3" t="str">
        <f t="shared" si="6"/>
        <v>4772</v>
      </c>
      <c r="AC206" s="4" t="str">
        <f t="shared" si="7"/>
        <v>Non-TIF</v>
      </c>
    </row>
    <row r="207" spans="1:29" x14ac:dyDescent="0.25">
      <c r="A207">
        <v>2024</v>
      </c>
      <c r="B207">
        <v>18</v>
      </c>
      <c r="C207" t="s">
        <v>44</v>
      </c>
      <c r="D207">
        <v>141882</v>
      </c>
      <c r="E207">
        <v>8361</v>
      </c>
      <c r="F207">
        <v>0</v>
      </c>
      <c r="G207">
        <v>1924444</v>
      </c>
      <c r="H207">
        <v>495067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2569754</v>
      </c>
      <c r="O207">
        <v>12000</v>
      </c>
      <c r="P207">
        <v>6500</v>
      </c>
      <c r="Q207">
        <v>2551254</v>
      </c>
      <c r="R207">
        <v>0</v>
      </c>
      <c r="S207">
        <v>2024</v>
      </c>
      <c r="T207">
        <v>18</v>
      </c>
      <c r="U207">
        <v>4</v>
      </c>
      <c r="V207" t="s">
        <v>1808</v>
      </c>
      <c r="W207">
        <v>184068</v>
      </c>
      <c r="X207" t="s">
        <v>26</v>
      </c>
      <c r="Y207" t="s">
        <v>26</v>
      </c>
      <c r="Z207" t="s">
        <v>215</v>
      </c>
      <c r="AA207" t="s">
        <v>214</v>
      </c>
      <c r="AB207" s="3" t="str">
        <f t="shared" si="6"/>
        <v>4068</v>
      </c>
      <c r="AC207" s="4" t="str">
        <f t="shared" si="7"/>
        <v>Non-TIF</v>
      </c>
    </row>
    <row r="208" spans="1:29" x14ac:dyDescent="0.25">
      <c r="A208">
        <v>2024</v>
      </c>
      <c r="B208">
        <v>18</v>
      </c>
      <c r="C208" t="s">
        <v>31</v>
      </c>
      <c r="D208">
        <v>49012820</v>
      </c>
      <c r="E208">
        <v>103491382</v>
      </c>
      <c r="F208">
        <v>7994557</v>
      </c>
      <c r="G208">
        <v>9824694</v>
      </c>
      <c r="H208">
        <v>10846122</v>
      </c>
      <c r="I208">
        <v>0</v>
      </c>
      <c r="J208">
        <v>0</v>
      </c>
      <c r="K208">
        <v>0</v>
      </c>
      <c r="L208">
        <v>14915935</v>
      </c>
      <c r="M208">
        <v>1719989</v>
      </c>
      <c r="N208">
        <v>197805499</v>
      </c>
      <c r="O208">
        <v>331828</v>
      </c>
      <c r="P208">
        <v>399750</v>
      </c>
      <c r="Q208">
        <v>197073921</v>
      </c>
      <c r="R208">
        <v>2112661</v>
      </c>
      <c r="S208">
        <v>2024</v>
      </c>
      <c r="T208">
        <v>18</v>
      </c>
      <c r="U208">
        <v>0</v>
      </c>
      <c r="V208">
        <v>171</v>
      </c>
      <c r="W208">
        <v>110171</v>
      </c>
      <c r="X208" t="s">
        <v>26</v>
      </c>
      <c r="Y208" t="s">
        <v>26</v>
      </c>
      <c r="Z208" t="s">
        <v>1056</v>
      </c>
      <c r="AA208" t="s">
        <v>214</v>
      </c>
      <c r="AB208" s="3" t="str">
        <f t="shared" si="6"/>
        <v>0171</v>
      </c>
      <c r="AC208" s="4" t="str">
        <f t="shared" si="7"/>
        <v>Non-TIF</v>
      </c>
    </row>
    <row r="209" spans="1:29" x14ac:dyDescent="0.25">
      <c r="A209">
        <v>2024</v>
      </c>
      <c r="B209">
        <v>18</v>
      </c>
      <c r="C209" t="s">
        <v>31</v>
      </c>
      <c r="D209">
        <v>0</v>
      </c>
      <c r="E209">
        <v>343155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343155</v>
      </c>
      <c r="O209">
        <v>0</v>
      </c>
      <c r="P209">
        <v>0</v>
      </c>
      <c r="Q209">
        <v>343155</v>
      </c>
      <c r="R209">
        <v>2976</v>
      </c>
      <c r="S209">
        <v>2024</v>
      </c>
      <c r="T209">
        <v>18</v>
      </c>
      <c r="U209">
        <v>6</v>
      </c>
      <c r="V209" t="s">
        <v>1806</v>
      </c>
      <c r="W209">
        <v>116048</v>
      </c>
      <c r="X209" t="s">
        <v>26</v>
      </c>
      <c r="Y209" t="s">
        <v>26</v>
      </c>
      <c r="Z209" t="s">
        <v>216</v>
      </c>
      <c r="AA209" t="s">
        <v>214</v>
      </c>
      <c r="AB209" s="3" t="str">
        <f t="shared" si="6"/>
        <v>6048</v>
      </c>
      <c r="AC209" s="4" t="str">
        <f t="shared" si="7"/>
        <v>Non-TIF</v>
      </c>
    </row>
    <row r="210" spans="1:29" x14ac:dyDescent="0.25">
      <c r="A210">
        <v>2024</v>
      </c>
      <c r="B210">
        <v>18</v>
      </c>
      <c r="C210" t="s">
        <v>31</v>
      </c>
      <c r="D210">
        <v>1435517</v>
      </c>
      <c r="E210">
        <v>4573479</v>
      </c>
      <c r="F210">
        <v>401010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6410006</v>
      </c>
      <c r="O210">
        <v>4000</v>
      </c>
      <c r="P210">
        <v>16250</v>
      </c>
      <c r="Q210">
        <v>6389756</v>
      </c>
      <c r="R210">
        <v>47923</v>
      </c>
      <c r="S210">
        <v>2024</v>
      </c>
      <c r="T210">
        <v>18</v>
      </c>
      <c r="U210">
        <v>3</v>
      </c>
      <c r="V210">
        <v>348</v>
      </c>
      <c r="W210">
        <v>753348</v>
      </c>
      <c r="X210" t="s">
        <v>26</v>
      </c>
      <c r="Y210" t="s">
        <v>26</v>
      </c>
      <c r="Z210" t="s">
        <v>351</v>
      </c>
      <c r="AA210" t="s">
        <v>214</v>
      </c>
      <c r="AB210" s="3" t="str">
        <f t="shared" si="6"/>
        <v>3348</v>
      </c>
      <c r="AC210" s="4" t="str">
        <f t="shared" si="7"/>
        <v>Non-TIF</v>
      </c>
    </row>
    <row r="211" spans="1:29" x14ac:dyDescent="0.25">
      <c r="A211">
        <v>2024</v>
      </c>
      <c r="B211">
        <v>19</v>
      </c>
      <c r="C211" t="s">
        <v>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2024</v>
      </c>
      <c r="T211">
        <v>19</v>
      </c>
      <c r="U211">
        <v>6</v>
      </c>
      <c r="V211">
        <v>273</v>
      </c>
      <c r="W211" t="s">
        <v>1799</v>
      </c>
      <c r="X211" t="s">
        <v>26</v>
      </c>
      <c r="Y211" t="s">
        <v>26</v>
      </c>
      <c r="Z211" t="s">
        <v>141</v>
      </c>
      <c r="AA211" t="s">
        <v>217</v>
      </c>
      <c r="AB211" s="3" t="str">
        <f t="shared" si="6"/>
        <v>6273</v>
      </c>
      <c r="AC211" s="4" t="str">
        <f t="shared" si="7"/>
        <v>Non-TIF</v>
      </c>
    </row>
    <row r="212" spans="1:29" x14ac:dyDescent="0.25">
      <c r="A212">
        <v>2024</v>
      </c>
      <c r="B212">
        <v>19</v>
      </c>
      <c r="C212" t="s">
        <v>44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2024</v>
      </c>
      <c r="T212">
        <v>19</v>
      </c>
      <c r="U212">
        <v>4</v>
      </c>
      <c r="V212">
        <v>599</v>
      </c>
      <c r="W212">
        <v>194599</v>
      </c>
      <c r="X212" t="s">
        <v>26</v>
      </c>
      <c r="Y212" t="s">
        <v>26</v>
      </c>
      <c r="Z212" t="s">
        <v>142</v>
      </c>
      <c r="AA212" t="s">
        <v>217</v>
      </c>
      <c r="AB212" s="3" t="str">
        <f t="shared" si="6"/>
        <v>4599</v>
      </c>
      <c r="AC212" s="4" t="str">
        <f t="shared" si="7"/>
        <v>Non-TIF</v>
      </c>
    </row>
    <row r="213" spans="1:29" x14ac:dyDescent="0.25">
      <c r="A213">
        <v>2024</v>
      </c>
      <c r="B213">
        <v>19</v>
      </c>
      <c r="C213" t="s">
        <v>23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2024</v>
      </c>
      <c r="T213">
        <v>19</v>
      </c>
      <c r="U213">
        <v>4</v>
      </c>
      <c r="V213">
        <v>599</v>
      </c>
      <c r="W213" t="s">
        <v>205</v>
      </c>
      <c r="X213" t="s">
        <v>25</v>
      </c>
      <c r="Y213" t="s">
        <v>26</v>
      </c>
      <c r="Z213" t="s">
        <v>206</v>
      </c>
      <c r="AA213" t="s">
        <v>217</v>
      </c>
      <c r="AB213" s="3" t="str">
        <f t="shared" si="6"/>
        <v>4599</v>
      </c>
      <c r="AC213" s="4" t="str">
        <f t="shared" si="7"/>
        <v>TIF</v>
      </c>
    </row>
    <row r="214" spans="1:29" x14ac:dyDescent="0.25">
      <c r="A214">
        <v>2024</v>
      </c>
      <c r="B214">
        <v>19</v>
      </c>
      <c r="C214" t="s">
        <v>31</v>
      </c>
      <c r="D214">
        <v>188778</v>
      </c>
      <c r="E214">
        <v>1166579</v>
      </c>
      <c r="F214">
        <v>443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1355800</v>
      </c>
      <c r="O214">
        <v>4000</v>
      </c>
      <c r="P214">
        <v>0</v>
      </c>
      <c r="Q214">
        <v>1351800</v>
      </c>
      <c r="R214">
        <v>3030</v>
      </c>
      <c r="S214">
        <v>2024</v>
      </c>
      <c r="T214">
        <v>19</v>
      </c>
      <c r="U214">
        <v>6</v>
      </c>
      <c r="V214">
        <v>471</v>
      </c>
      <c r="W214" t="s">
        <v>1800</v>
      </c>
      <c r="X214" t="s">
        <v>26</v>
      </c>
      <c r="Y214" t="s">
        <v>26</v>
      </c>
      <c r="Z214" t="s">
        <v>207</v>
      </c>
      <c r="AA214" t="s">
        <v>217</v>
      </c>
      <c r="AB214" s="3" t="str">
        <f t="shared" si="6"/>
        <v>6471</v>
      </c>
      <c r="AC214" s="4" t="str">
        <f t="shared" si="7"/>
        <v>Non-TIF</v>
      </c>
    </row>
    <row r="215" spans="1:29" x14ac:dyDescent="0.25">
      <c r="A215">
        <v>2024</v>
      </c>
      <c r="B215">
        <v>19</v>
      </c>
      <c r="C215" t="s">
        <v>31</v>
      </c>
      <c r="D215">
        <v>207364230</v>
      </c>
      <c r="E215">
        <v>183908657</v>
      </c>
      <c r="F215">
        <v>17138929</v>
      </c>
      <c r="G215">
        <v>43231197</v>
      </c>
      <c r="H215">
        <v>47619150</v>
      </c>
      <c r="I215">
        <v>0</v>
      </c>
      <c r="J215">
        <v>0</v>
      </c>
      <c r="K215">
        <v>0</v>
      </c>
      <c r="L215">
        <v>37715560</v>
      </c>
      <c r="M215">
        <v>4412410</v>
      </c>
      <c r="N215">
        <v>541390133</v>
      </c>
      <c r="O215">
        <v>1076000</v>
      </c>
      <c r="P215">
        <v>4329000</v>
      </c>
      <c r="Q215">
        <v>535985133</v>
      </c>
      <c r="R215">
        <v>21102575</v>
      </c>
      <c r="S215">
        <v>2024</v>
      </c>
      <c r="T215">
        <v>19</v>
      </c>
      <c r="U215">
        <v>4</v>
      </c>
      <c r="V215">
        <v>662</v>
      </c>
      <c r="W215">
        <v>194662</v>
      </c>
      <c r="X215" t="s">
        <v>26</v>
      </c>
      <c r="Y215" t="s">
        <v>26</v>
      </c>
      <c r="Z215" t="s">
        <v>218</v>
      </c>
      <c r="AA215" t="s">
        <v>217</v>
      </c>
      <c r="AB215" s="3" t="str">
        <f t="shared" si="6"/>
        <v>4662</v>
      </c>
      <c r="AC215" s="4" t="str">
        <f t="shared" si="7"/>
        <v>Non-TIF</v>
      </c>
    </row>
    <row r="216" spans="1:29" x14ac:dyDescent="0.25">
      <c r="A216">
        <v>2024</v>
      </c>
      <c r="B216">
        <v>19</v>
      </c>
      <c r="C216" t="s">
        <v>31</v>
      </c>
      <c r="D216">
        <v>29480547</v>
      </c>
      <c r="E216">
        <v>47712830</v>
      </c>
      <c r="F216">
        <v>5415824</v>
      </c>
      <c r="G216">
        <v>7637000</v>
      </c>
      <c r="H216">
        <v>49001</v>
      </c>
      <c r="I216">
        <v>0</v>
      </c>
      <c r="J216">
        <v>0</v>
      </c>
      <c r="K216">
        <v>0</v>
      </c>
      <c r="L216">
        <v>664649</v>
      </c>
      <c r="M216">
        <v>1854574</v>
      </c>
      <c r="N216">
        <v>92814425</v>
      </c>
      <c r="O216">
        <v>163704</v>
      </c>
      <c r="P216">
        <v>702000</v>
      </c>
      <c r="Q216">
        <v>91948721</v>
      </c>
      <c r="R216">
        <v>483842</v>
      </c>
      <c r="S216">
        <v>2024</v>
      </c>
      <c r="T216">
        <v>19</v>
      </c>
      <c r="U216">
        <v>6</v>
      </c>
      <c r="V216">
        <v>509</v>
      </c>
      <c r="W216">
        <v>336509</v>
      </c>
      <c r="X216" t="s">
        <v>26</v>
      </c>
      <c r="Y216" t="s">
        <v>26</v>
      </c>
      <c r="Z216" t="s">
        <v>219</v>
      </c>
      <c r="AA216" t="s">
        <v>217</v>
      </c>
      <c r="AB216" s="3" t="str">
        <f t="shared" si="6"/>
        <v>6509</v>
      </c>
      <c r="AC216" s="4" t="str">
        <f t="shared" si="7"/>
        <v>Non-TIF</v>
      </c>
    </row>
    <row r="217" spans="1:29" x14ac:dyDescent="0.25">
      <c r="A217">
        <v>2024</v>
      </c>
      <c r="B217">
        <v>20</v>
      </c>
      <c r="C217" t="s">
        <v>31</v>
      </c>
      <c r="D217">
        <v>11875662</v>
      </c>
      <c r="E217">
        <v>8452622</v>
      </c>
      <c r="F217">
        <v>372319</v>
      </c>
      <c r="G217">
        <v>133528</v>
      </c>
      <c r="H217">
        <v>0</v>
      </c>
      <c r="I217">
        <v>0</v>
      </c>
      <c r="J217">
        <v>0</v>
      </c>
      <c r="K217">
        <v>0</v>
      </c>
      <c r="L217">
        <v>94427</v>
      </c>
      <c r="M217">
        <v>0</v>
      </c>
      <c r="N217">
        <v>20928558</v>
      </c>
      <c r="O217">
        <v>68000</v>
      </c>
      <c r="P217">
        <v>156000</v>
      </c>
      <c r="Q217">
        <v>20704558</v>
      </c>
      <c r="R217">
        <v>2111508</v>
      </c>
      <c r="S217">
        <v>2024</v>
      </c>
      <c r="T217">
        <v>20</v>
      </c>
      <c r="U217">
        <v>3</v>
      </c>
      <c r="V217">
        <v>119</v>
      </c>
      <c r="W217">
        <v>613119</v>
      </c>
      <c r="X217" t="s">
        <v>26</v>
      </c>
      <c r="Y217" t="s">
        <v>26</v>
      </c>
      <c r="Z217" t="s">
        <v>235</v>
      </c>
      <c r="AA217" t="s">
        <v>221</v>
      </c>
      <c r="AB217" s="3" t="str">
        <f t="shared" si="6"/>
        <v>3119</v>
      </c>
      <c r="AC217" s="4" t="str">
        <f t="shared" si="7"/>
        <v>Non-TIF</v>
      </c>
    </row>
    <row r="218" spans="1:29" x14ac:dyDescent="0.25">
      <c r="A218">
        <v>2024</v>
      </c>
      <c r="B218" t="s">
        <v>1771</v>
      </c>
      <c r="C218" t="s">
        <v>23</v>
      </c>
      <c r="D218">
        <v>1657535</v>
      </c>
      <c r="E218">
        <v>54246</v>
      </c>
      <c r="F218">
        <v>0</v>
      </c>
      <c r="G218">
        <v>8472355</v>
      </c>
      <c r="H218">
        <v>511924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10696060</v>
      </c>
      <c r="O218">
        <v>8000</v>
      </c>
      <c r="P218">
        <v>58500</v>
      </c>
      <c r="Q218">
        <v>10629560</v>
      </c>
      <c r="R218">
        <v>0</v>
      </c>
      <c r="S218">
        <v>2024</v>
      </c>
      <c r="T218" t="s">
        <v>1771</v>
      </c>
      <c r="U218">
        <v>0</v>
      </c>
      <c r="V218">
        <v>576</v>
      </c>
      <c r="W218" t="s">
        <v>186</v>
      </c>
      <c r="X218" t="s">
        <v>25</v>
      </c>
      <c r="Y218" t="s">
        <v>26</v>
      </c>
      <c r="Z218" t="s">
        <v>187</v>
      </c>
      <c r="AA218" t="s">
        <v>46</v>
      </c>
      <c r="AB218" s="3" t="str">
        <f t="shared" si="6"/>
        <v>0576</v>
      </c>
      <c r="AC218" s="4" t="str">
        <f t="shared" si="7"/>
        <v>TIF</v>
      </c>
    </row>
    <row r="219" spans="1:29" x14ac:dyDescent="0.25">
      <c r="A219">
        <v>2024</v>
      </c>
      <c r="B219" t="s">
        <v>1771</v>
      </c>
      <c r="C219" t="s">
        <v>31</v>
      </c>
      <c r="D219">
        <v>72817439</v>
      </c>
      <c r="E219">
        <v>28268144</v>
      </c>
      <c r="F219">
        <v>1182608</v>
      </c>
      <c r="G219">
        <v>8270374</v>
      </c>
      <c r="H219">
        <v>6905024</v>
      </c>
      <c r="I219">
        <v>0</v>
      </c>
      <c r="J219">
        <v>0</v>
      </c>
      <c r="K219">
        <v>0</v>
      </c>
      <c r="L219">
        <v>52867</v>
      </c>
      <c r="M219">
        <v>9239623</v>
      </c>
      <c r="N219">
        <v>126736079</v>
      </c>
      <c r="O219">
        <v>493407</v>
      </c>
      <c r="P219">
        <v>2119000</v>
      </c>
      <c r="Q219">
        <v>124123672</v>
      </c>
      <c r="R219">
        <v>2882354</v>
      </c>
      <c r="S219">
        <v>2024</v>
      </c>
      <c r="T219" t="s">
        <v>1771</v>
      </c>
      <c r="U219">
        <v>0</v>
      </c>
      <c r="V219">
        <v>576</v>
      </c>
      <c r="W219" t="s">
        <v>1793</v>
      </c>
      <c r="X219" t="s">
        <v>26</v>
      </c>
      <c r="Y219" t="s">
        <v>26</v>
      </c>
      <c r="Z219" t="s">
        <v>45</v>
      </c>
      <c r="AA219" t="s">
        <v>46</v>
      </c>
      <c r="AB219" s="3" t="str">
        <f t="shared" si="6"/>
        <v>0576</v>
      </c>
      <c r="AC219" s="4" t="str">
        <f t="shared" si="7"/>
        <v>Non-TIF</v>
      </c>
    </row>
    <row r="220" spans="1:29" x14ac:dyDescent="0.25">
      <c r="A220">
        <v>2024</v>
      </c>
      <c r="B220" t="s">
        <v>1771</v>
      </c>
      <c r="C220" t="s">
        <v>31</v>
      </c>
      <c r="D220">
        <v>354520381</v>
      </c>
      <c r="E220">
        <v>290487890</v>
      </c>
      <c r="F220">
        <v>18968802</v>
      </c>
      <c r="G220">
        <v>33359295</v>
      </c>
      <c r="H220">
        <v>12645383</v>
      </c>
      <c r="I220">
        <v>0</v>
      </c>
      <c r="J220">
        <v>0</v>
      </c>
      <c r="K220">
        <v>0</v>
      </c>
      <c r="L220">
        <v>0</v>
      </c>
      <c r="M220">
        <v>22585980</v>
      </c>
      <c r="N220">
        <v>732567731</v>
      </c>
      <c r="O220">
        <v>1712886</v>
      </c>
      <c r="P220">
        <v>5739500</v>
      </c>
      <c r="Q220">
        <v>725115345</v>
      </c>
      <c r="R220">
        <v>11095383</v>
      </c>
      <c r="S220">
        <v>2024</v>
      </c>
      <c r="T220" t="s">
        <v>1771</v>
      </c>
      <c r="U220">
        <v>0</v>
      </c>
      <c r="V220">
        <v>609</v>
      </c>
      <c r="W220" t="s">
        <v>1782</v>
      </c>
      <c r="X220" t="s">
        <v>26</v>
      </c>
      <c r="Y220" t="s">
        <v>26</v>
      </c>
      <c r="Z220" t="s">
        <v>47</v>
      </c>
      <c r="AA220" t="s">
        <v>46</v>
      </c>
      <c r="AB220" s="3" t="str">
        <f t="shared" si="6"/>
        <v>0609</v>
      </c>
      <c r="AC220" s="4" t="str">
        <f t="shared" si="7"/>
        <v>Non-TIF</v>
      </c>
    </row>
    <row r="221" spans="1:29" x14ac:dyDescent="0.25">
      <c r="A221">
        <v>2024</v>
      </c>
      <c r="B221" t="s">
        <v>1771</v>
      </c>
      <c r="C221" t="s">
        <v>31</v>
      </c>
      <c r="D221">
        <v>35754373</v>
      </c>
      <c r="E221">
        <v>97005122</v>
      </c>
      <c r="F221">
        <v>4240829</v>
      </c>
      <c r="G221">
        <v>765473</v>
      </c>
      <c r="H221">
        <v>0</v>
      </c>
      <c r="I221">
        <v>0</v>
      </c>
      <c r="J221">
        <v>0</v>
      </c>
      <c r="K221">
        <v>0</v>
      </c>
      <c r="L221">
        <v>1006018</v>
      </c>
      <c r="M221">
        <v>1157734</v>
      </c>
      <c r="N221">
        <v>139929549</v>
      </c>
      <c r="O221">
        <v>200000</v>
      </c>
      <c r="P221">
        <v>650000</v>
      </c>
      <c r="Q221">
        <v>139079549</v>
      </c>
      <c r="R221">
        <v>3599760</v>
      </c>
      <c r="S221">
        <v>2024</v>
      </c>
      <c r="T221" t="s">
        <v>1771</v>
      </c>
      <c r="U221">
        <v>1</v>
      </c>
      <c r="V221">
        <v>935</v>
      </c>
      <c r="W221">
        <v>861935</v>
      </c>
      <c r="X221" t="s">
        <v>26</v>
      </c>
      <c r="Y221" t="s">
        <v>26</v>
      </c>
      <c r="Z221" t="s">
        <v>172</v>
      </c>
      <c r="AA221" t="s">
        <v>46</v>
      </c>
      <c r="AB221" s="3" t="str">
        <f t="shared" si="6"/>
        <v>1935</v>
      </c>
      <c r="AC221" s="4" t="str">
        <f t="shared" si="7"/>
        <v>Non-TIF</v>
      </c>
    </row>
    <row r="222" spans="1:29" x14ac:dyDescent="0.25">
      <c r="A222">
        <v>2024</v>
      </c>
      <c r="B222" t="s">
        <v>1029</v>
      </c>
      <c r="C222" t="s">
        <v>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2024</v>
      </c>
      <c r="T222" t="s">
        <v>1029</v>
      </c>
      <c r="U222">
        <v>1</v>
      </c>
      <c r="V222">
        <v>908</v>
      </c>
      <c r="W222" t="s">
        <v>1794</v>
      </c>
      <c r="X222" t="s">
        <v>26</v>
      </c>
      <c r="Y222" t="s">
        <v>26</v>
      </c>
      <c r="Z222" t="s">
        <v>49</v>
      </c>
      <c r="AA222" t="s">
        <v>50</v>
      </c>
      <c r="AB222" s="3" t="str">
        <f t="shared" si="6"/>
        <v>1908</v>
      </c>
      <c r="AC222" s="4" t="str">
        <f t="shared" si="7"/>
        <v>Non-TIF</v>
      </c>
    </row>
    <row r="223" spans="1:29" x14ac:dyDescent="0.25">
      <c r="A223">
        <v>2024</v>
      </c>
      <c r="B223" t="s">
        <v>1029</v>
      </c>
      <c r="C223" t="s">
        <v>44</v>
      </c>
      <c r="D223">
        <v>194307717</v>
      </c>
      <c r="E223">
        <v>2834289</v>
      </c>
      <c r="F223">
        <v>190019</v>
      </c>
      <c r="G223">
        <v>433064227</v>
      </c>
      <c r="H223">
        <v>43522903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673919155</v>
      </c>
      <c r="O223">
        <v>1697899</v>
      </c>
      <c r="P223">
        <v>7705629</v>
      </c>
      <c r="Q223">
        <v>664515627</v>
      </c>
      <c r="R223">
        <v>0</v>
      </c>
      <c r="S223">
        <v>2024</v>
      </c>
      <c r="T223" t="s">
        <v>1029</v>
      </c>
      <c r="U223">
        <v>6</v>
      </c>
      <c r="V223">
        <v>795</v>
      </c>
      <c r="W223" t="s">
        <v>1795</v>
      </c>
      <c r="X223" t="s">
        <v>26</v>
      </c>
      <c r="Y223" t="s">
        <v>26</v>
      </c>
      <c r="Z223" t="s">
        <v>129</v>
      </c>
      <c r="AA223" t="s">
        <v>50</v>
      </c>
      <c r="AB223" s="3" t="str">
        <f t="shared" si="6"/>
        <v>6795</v>
      </c>
      <c r="AC223" s="4" t="str">
        <f t="shared" si="7"/>
        <v>Non-TIF</v>
      </c>
    </row>
    <row r="224" spans="1:29" x14ac:dyDescent="0.25">
      <c r="A224">
        <v>2024</v>
      </c>
      <c r="B224" t="s">
        <v>1029</v>
      </c>
      <c r="C224" t="s">
        <v>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2024</v>
      </c>
      <c r="T224" t="s">
        <v>1029</v>
      </c>
      <c r="U224">
        <v>3</v>
      </c>
      <c r="V224">
        <v>204</v>
      </c>
      <c r="W224">
        <v>103204</v>
      </c>
      <c r="X224" t="s">
        <v>26</v>
      </c>
      <c r="Y224" t="s">
        <v>26</v>
      </c>
      <c r="Z224" t="s">
        <v>166</v>
      </c>
      <c r="AA224" t="s">
        <v>50</v>
      </c>
      <c r="AB224" s="3" t="str">
        <f t="shared" si="6"/>
        <v>3204</v>
      </c>
      <c r="AC224" s="4" t="str">
        <f t="shared" si="7"/>
        <v>Non-TIF</v>
      </c>
    </row>
    <row r="225" spans="1:29" x14ac:dyDescent="0.25">
      <c r="A225">
        <v>2024</v>
      </c>
      <c r="B225" t="s">
        <v>1029</v>
      </c>
      <c r="C225" t="s">
        <v>44</v>
      </c>
      <c r="D225">
        <v>2372</v>
      </c>
      <c r="E225">
        <v>0</v>
      </c>
      <c r="F225">
        <v>0</v>
      </c>
      <c r="G225">
        <v>21222</v>
      </c>
      <c r="H225">
        <v>16454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40048</v>
      </c>
      <c r="O225">
        <v>0</v>
      </c>
      <c r="P225">
        <v>0</v>
      </c>
      <c r="Q225">
        <v>40048</v>
      </c>
      <c r="R225">
        <v>0</v>
      </c>
      <c r="S225">
        <v>2024</v>
      </c>
      <c r="T225" t="s">
        <v>1029</v>
      </c>
      <c r="U225">
        <v>1</v>
      </c>
      <c r="V225">
        <v>791</v>
      </c>
      <c r="W225">
        <v>381791</v>
      </c>
      <c r="X225" t="s">
        <v>26</v>
      </c>
      <c r="Y225" t="s">
        <v>26</v>
      </c>
      <c r="Z225" t="s">
        <v>145</v>
      </c>
      <c r="AA225" t="s">
        <v>50</v>
      </c>
      <c r="AB225" s="3" t="str">
        <f t="shared" si="6"/>
        <v>1791</v>
      </c>
      <c r="AC225" s="4" t="str">
        <f t="shared" si="7"/>
        <v>Non-TIF</v>
      </c>
    </row>
    <row r="226" spans="1:29" x14ac:dyDescent="0.25">
      <c r="A226">
        <v>2024</v>
      </c>
      <c r="B226" t="s">
        <v>1029</v>
      </c>
      <c r="C226" t="s">
        <v>44</v>
      </c>
      <c r="D226">
        <v>62249596</v>
      </c>
      <c r="E226">
        <v>1083598</v>
      </c>
      <c r="F226">
        <v>205011</v>
      </c>
      <c r="G226">
        <v>8605216</v>
      </c>
      <c r="H226">
        <v>11109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72154530</v>
      </c>
      <c r="O226">
        <v>288000</v>
      </c>
      <c r="P226">
        <v>1456000</v>
      </c>
      <c r="Q226">
        <v>70410530</v>
      </c>
      <c r="R226">
        <v>0</v>
      </c>
      <c r="S226">
        <v>2024</v>
      </c>
      <c r="T226" t="s">
        <v>1029</v>
      </c>
      <c r="U226">
        <v>1</v>
      </c>
      <c r="V226">
        <v>935</v>
      </c>
      <c r="W226">
        <v>861935</v>
      </c>
      <c r="X226" t="s">
        <v>26</v>
      </c>
      <c r="Y226" t="s">
        <v>26</v>
      </c>
      <c r="Z226" t="s">
        <v>172</v>
      </c>
      <c r="AA226" t="s">
        <v>50</v>
      </c>
      <c r="AB226" s="3" t="str">
        <f t="shared" si="6"/>
        <v>1935</v>
      </c>
      <c r="AC226" s="4" t="str">
        <f t="shared" si="7"/>
        <v>Non-TIF</v>
      </c>
    </row>
    <row r="227" spans="1:29" x14ac:dyDescent="0.25">
      <c r="A227">
        <v>2024</v>
      </c>
      <c r="B227" t="s">
        <v>1029</v>
      </c>
      <c r="C227" t="s">
        <v>23</v>
      </c>
      <c r="D227">
        <v>40025831</v>
      </c>
      <c r="E227">
        <v>27848</v>
      </c>
      <c r="F227">
        <v>262</v>
      </c>
      <c r="G227">
        <v>158068901</v>
      </c>
      <c r="H227">
        <v>20952919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219075761</v>
      </c>
      <c r="O227">
        <v>4000</v>
      </c>
      <c r="P227">
        <v>6500</v>
      </c>
      <c r="Q227">
        <v>219065261</v>
      </c>
      <c r="R227">
        <v>0</v>
      </c>
      <c r="S227">
        <v>2024</v>
      </c>
      <c r="T227" t="s">
        <v>1029</v>
      </c>
      <c r="U227">
        <v>1</v>
      </c>
      <c r="V227" t="s">
        <v>1772</v>
      </c>
      <c r="W227" t="s">
        <v>191</v>
      </c>
      <c r="X227" t="s">
        <v>25</v>
      </c>
      <c r="Y227" t="s">
        <v>26</v>
      </c>
      <c r="Z227" t="s">
        <v>192</v>
      </c>
      <c r="AA227" t="s">
        <v>50</v>
      </c>
      <c r="AB227" s="3" t="str">
        <f t="shared" si="6"/>
        <v>1044</v>
      </c>
      <c r="AC227" s="4" t="str">
        <f t="shared" si="7"/>
        <v>TIF</v>
      </c>
    </row>
    <row r="228" spans="1:29" x14ac:dyDescent="0.25">
      <c r="A228">
        <v>2024</v>
      </c>
      <c r="B228" t="s">
        <v>1029</v>
      </c>
      <c r="C228" t="s">
        <v>23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2024</v>
      </c>
      <c r="T228" t="s">
        <v>1029</v>
      </c>
      <c r="U228">
        <v>1</v>
      </c>
      <c r="V228">
        <v>791</v>
      </c>
      <c r="W228" t="s">
        <v>132</v>
      </c>
      <c r="X228" t="s">
        <v>25</v>
      </c>
      <c r="Y228" t="s">
        <v>26</v>
      </c>
      <c r="Z228" t="s">
        <v>133</v>
      </c>
      <c r="AA228" t="s">
        <v>50</v>
      </c>
      <c r="AB228" s="3" t="str">
        <f t="shared" si="6"/>
        <v>1791</v>
      </c>
      <c r="AC228" s="4" t="str">
        <f t="shared" si="7"/>
        <v>TIF</v>
      </c>
    </row>
    <row r="229" spans="1:29" x14ac:dyDescent="0.25">
      <c r="A229">
        <v>2024</v>
      </c>
      <c r="B229" t="s">
        <v>1029</v>
      </c>
      <c r="C229" t="s">
        <v>31</v>
      </c>
      <c r="D229">
        <v>83408</v>
      </c>
      <c r="E229">
        <v>182243</v>
      </c>
      <c r="F229">
        <v>8014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273665</v>
      </c>
      <c r="O229">
        <v>0</v>
      </c>
      <c r="P229">
        <v>6500</v>
      </c>
      <c r="Q229">
        <v>267165</v>
      </c>
      <c r="R229">
        <v>0</v>
      </c>
      <c r="S229">
        <v>2024</v>
      </c>
      <c r="T229" t="s">
        <v>1029</v>
      </c>
      <c r="U229">
        <v>6</v>
      </c>
      <c r="V229">
        <v>660</v>
      </c>
      <c r="W229" t="s">
        <v>1783</v>
      </c>
      <c r="X229" t="s">
        <v>26</v>
      </c>
      <c r="Y229" t="s">
        <v>26</v>
      </c>
      <c r="Z229" t="s">
        <v>105</v>
      </c>
      <c r="AA229" t="s">
        <v>50</v>
      </c>
      <c r="AB229" s="3" t="str">
        <f t="shared" si="6"/>
        <v>6660</v>
      </c>
      <c r="AC229" s="4" t="str">
        <f t="shared" si="7"/>
        <v>Non-TIF</v>
      </c>
    </row>
    <row r="230" spans="1:29" x14ac:dyDescent="0.25">
      <c r="A230">
        <v>2024</v>
      </c>
      <c r="B230" t="s">
        <v>1029</v>
      </c>
      <c r="C230" t="s">
        <v>31</v>
      </c>
      <c r="D230">
        <v>1740817889</v>
      </c>
      <c r="E230">
        <v>23265448</v>
      </c>
      <c r="F230">
        <v>1795884</v>
      </c>
      <c r="G230">
        <v>481419467</v>
      </c>
      <c r="H230">
        <v>24041072</v>
      </c>
      <c r="I230">
        <v>0</v>
      </c>
      <c r="J230">
        <v>0</v>
      </c>
      <c r="K230">
        <v>0</v>
      </c>
      <c r="L230">
        <v>1207709</v>
      </c>
      <c r="M230">
        <v>5212005</v>
      </c>
      <c r="N230">
        <v>2277759474</v>
      </c>
      <c r="O230">
        <v>5432000</v>
      </c>
      <c r="P230">
        <v>24921000</v>
      </c>
      <c r="Q230">
        <v>2247406474</v>
      </c>
      <c r="R230">
        <v>7371396</v>
      </c>
      <c r="S230">
        <v>2024</v>
      </c>
      <c r="T230" t="s">
        <v>1029</v>
      </c>
      <c r="U230">
        <v>1</v>
      </c>
      <c r="V230" t="s">
        <v>1772</v>
      </c>
      <c r="W230" t="s">
        <v>1773</v>
      </c>
      <c r="X230" t="s">
        <v>26</v>
      </c>
      <c r="Y230" t="s">
        <v>26</v>
      </c>
      <c r="Z230" t="s">
        <v>128</v>
      </c>
      <c r="AA230" t="s">
        <v>50</v>
      </c>
      <c r="AB230" s="3" t="str">
        <f t="shared" si="6"/>
        <v>1044</v>
      </c>
      <c r="AC230" s="4" t="str">
        <f t="shared" si="7"/>
        <v>Non-TIF</v>
      </c>
    </row>
    <row r="231" spans="1:29" x14ac:dyDescent="0.25">
      <c r="A231">
        <v>2024</v>
      </c>
      <c r="B231" t="s">
        <v>1029</v>
      </c>
      <c r="C231" t="s">
        <v>31</v>
      </c>
      <c r="D231">
        <v>500181</v>
      </c>
      <c r="E231">
        <v>574493</v>
      </c>
      <c r="F231">
        <v>6581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1081255</v>
      </c>
      <c r="O231">
        <v>4000</v>
      </c>
      <c r="P231">
        <v>13000</v>
      </c>
      <c r="Q231">
        <v>1064255</v>
      </c>
      <c r="R231">
        <v>20225</v>
      </c>
      <c r="S231">
        <v>2024</v>
      </c>
      <c r="T231" t="s">
        <v>1029</v>
      </c>
      <c r="U231">
        <v>6</v>
      </c>
      <c r="V231">
        <v>840</v>
      </c>
      <c r="W231" t="s">
        <v>1791</v>
      </c>
      <c r="X231" t="s">
        <v>26</v>
      </c>
      <c r="Y231" t="s">
        <v>26</v>
      </c>
      <c r="Z231" t="s">
        <v>57</v>
      </c>
      <c r="AA231" t="s">
        <v>50</v>
      </c>
      <c r="AB231" s="3" t="str">
        <f t="shared" si="6"/>
        <v>6840</v>
      </c>
      <c r="AC231" s="4" t="str">
        <f t="shared" si="7"/>
        <v>Non-TIF</v>
      </c>
    </row>
    <row r="232" spans="1:29" x14ac:dyDescent="0.25">
      <c r="A232">
        <v>2024</v>
      </c>
      <c r="B232" t="s">
        <v>1787</v>
      </c>
      <c r="C232" t="s">
        <v>44</v>
      </c>
      <c r="D232">
        <v>229816</v>
      </c>
      <c r="E232">
        <v>0</v>
      </c>
      <c r="F232">
        <v>0</v>
      </c>
      <c r="G232">
        <v>247827</v>
      </c>
      <c r="H232">
        <v>20201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497844</v>
      </c>
      <c r="O232">
        <v>0</v>
      </c>
      <c r="P232">
        <v>0</v>
      </c>
      <c r="Q232">
        <v>497844</v>
      </c>
      <c r="R232">
        <v>0</v>
      </c>
      <c r="S232">
        <v>2024</v>
      </c>
      <c r="T232" t="s">
        <v>1787</v>
      </c>
      <c r="U232">
        <v>4</v>
      </c>
      <c r="V232">
        <v>878</v>
      </c>
      <c r="W232" t="s">
        <v>1789</v>
      </c>
      <c r="X232" t="s">
        <v>26</v>
      </c>
      <c r="Y232" t="s">
        <v>26</v>
      </c>
      <c r="Z232" t="s">
        <v>201</v>
      </c>
      <c r="AA232" t="s">
        <v>60</v>
      </c>
      <c r="AB232" s="3" t="str">
        <f t="shared" si="6"/>
        <v>4878</v>
      </c>
      <c r="AC232" s="4" t="str">
        <f t="shared" si="7"/>
        <v>Non-TIF</v>
      </c>
    </row>
    <row r="233" spans="1:29" x14ac:dyDescent="0.25">
      <c r="A233">
        <v>2024</v>
      </c>
      <c r="B233" t="s">
        <v>1787</v>
      </c>
      <c r="C233" t="s">
        <v>23</v>
      </c>
      <c r="D233">
        <v>106655</v>
      </c>
      <c r="E233">
        <v>0</v>
      </c>
      <c r="F233">
        <v>0</v>
      </c>
      <c r="G233">
        <v>825021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931676</v>
      </c>
      <c r="O233">
        <v>0</v>
      </c>
      <c r="P233">
        <v>0</v>
      </c>
      <c r="Q233">
        <v>931676</v>
      </c>
      <c r="R233">
        <v>0</v>
      </c>
      <c r="S233">
        <v>2024</v>
      </c>
      <c r="T233" t="s">
        <v>1787</v>
      </c>
      <c r="U233">
        <v>4</v>
      </c>
      <c r="V233">
        <v>878</v>
      </c>
      <c r="W233" t="s">
        <v>1753</v>
      </c>
      <c r="X233" t="s">
        <v>25</v>
      </c>
      <c r="Y233" t="s">
        <v>26</v>
      </c>
      <c r="Z233" t="s">
        <v>1754</v>
      </c>
      <c r="AA233" t="s">
        <v>60</v>
      </c>
      <c r="AB233" s="3" t="str">
        <f t="shared" si="6"/>
        <v>4878</v>
      </c>
      <c r="AC233" s="4" t="str">
        <f t="shared" si="7"/>
        <v>TIF</v>
      </c>
    </row>
    <row r="234" spans="1:29" x14ac:dyDescent="0.25">
      <c r="A234">
        <v>2024</v>
      </c>
      <c r="B234" t="s">
        <v>1787</v>
      </c>
      <c r="C234" t="s">
        <v>31</v>
      </c>
      <c r="D234">
        <v>23046492</v>
      </c>
      <c r="E234">
        <v>26901975</v>
      </c>
      <c r="F234">
        <v>1859637</v>
      </c>
      <c r="G234">
        <v>371083</v>
      </c>
      <c r="H234">
        <v>0</v>
      </c>
      <c r="I234">
        <v>0</v>
      </c>
      <c r="J234">
        <v>0</v>
      </c>
      <c r="K234">
        <v>4841</v>
      </c>
      <c r="L234">
        <v>2458340</v>
      </c>
      <c r="M234">
        <v>0</v>
      </c>
      <c r="N234">
        <v>54642368</v>
      </c>
      <c r="O234">
        <v>104000</v>
      </c>
      <c r="P234">
        <v>162500</v>
      </c>
      <c r="Q234">
        <v>54375868</v>
      </c>
      <c r="R234">
        <v>1269165</v>
      </c>
      <c r="S234">
        <v>2024</v>
      </c>
      <c r="T234" t="s">
        <v>1787</v>
      </c>
      <c r="U234">
        <v>7</v>
      </c>
      <c r="V234">
        <v>110</v>
      </c>
      <c r="W234">
        <v>257110</v>
      </c>
      <c r="X234" t="s">
        <v>26</v>
      </c>
      <c r="Y234" t="s">
        <v>26</v>
      </c>
      <c r="Z234" t="s">
        <v>62</v>
      </c>
      <c r="AA234" t="s">
        <v>60</v>
      </c>
      <c r="AB234" s="3" t="str">
        <f t="shared" si="6"/>
        <v>7110</v>
      </c>
      <c r="AC234" s="4" t="str">
        <f t="shared" si="7"/>
        <v>Non-TIF</v>
      </c>
    </row>
    <row r="235" spans="1:29" x14ac:dyDescent="0.25">
      <c r="A235">
        <v>2024</v>
      </c>
      <c r="B235" t="s">
        <v>1787</v>
      </c>
      <c r="C235" t="s">
        <v>31</v>
      </c>
      <c r="D235">
        <v>1416938</v>
      </c>
      <c r="E235">
        <v>5459914</v>
      </c>
      <c r="F235">
        <v>280971</v>
      </c>
      <c r="G235">
        <v>0</v>
      </c>
      <c r="H235">
        <v>4993932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12151755</v>
      </c>
      <c r="O235">
        <v>8000</v>
      </c>
      <c r="P235">
        <v>13000</v>
      </c>
      <c r="Q235">
        <v>12130755</v>
      </c>
      <c r="R235">
        <v>25565</v>
      </c>
      <c r="S235">
        <v>2024</v>
      </c>
      <c r="T235" t="s">
        <v>1787</v>
      </c>
      <c r="U235">
        <v>3</v>
      </c>
      <c r="V235">
        <v>195</v>
      </c>
      <c r="W235">
        <v>373195</v>
      </c>
      <c r="X235" t="s">
        <v>26</v>
      </c>
      <c r="Y235" t="s">
        <v>26</v>
      </c>
      <c r="Z235" t="s">
        <v>63</v>
      </c>
      <c r="AA235" t="s">
        <v>60</v>
      </c>
      <c r="AB235" s="3" t="str">
        <f t="shared" si="6"/>
        <v>3195</v>
      </c>
      <c r="AC235" s="4" t="str">
        <f t="shared" si="7"/>
        <v>Non-TIF</v>
      </c>
    </row>
    <row r="236" spans="1:29" x14ac:dyDescent="0.25">
      <c r="A236">
        <v>2024</v>
      </c>
      <c r="B236">
        <v>25</v>
      </c>
      <c r="C236" t="s">
        <v>44</v>
      </c>
      <c r="D236">
        <v>4082208</v>
      </c>
      <c r="E236">
        <v>311728</v>
      </c>
      <c r="F236">
        <v>0</v>
      </c>
      <c r="G236">
        <v>19082522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23476458</v>
      </c>
      <c r="O236">
        <v>20000</v>
      </c>
      <c r="P236">
        <v>65000</v>
      </c>
      <c r="Q236">
        <v>23391458</v>
      </c>
      <c r="R236">
        <v>0</v>
      </c>
      <c r="S236">
        <v>2024</v>
      </c>
      <c r="T236">
        <v>25</v>
      </c>
      <c r="U236">
        <v>7</v>
      </c>
      <c r="V236">
        <v>110</v>
      </c>
      <c r="W236">
        <v>257110</v>
      </c>
      <c r="X236" t="s">
        <v>26</v>
      </c>
      <c r="Y236" t="s">
        <v>26</v>
      </c>
      <c r="Z236" t="s">
        <v>62</v>
      </c>
      <c r="AA236" t="s">
        <v>252</v>
      </c>
      <c r="AB236" s="3" t="str">
        <f t="shared" si="6"/>
        <v>7110</v>
      </c>
      <c r="AC236" s="4" t="str">
        <f t="shared" si="7"/>
        <v>Non-TIF</v>
      </c>
    </row>
    <row r="237" spans="1:29" x14ac:dyDescent="0.25">
      <c r="A237">
        <v>2024</v>
      </c>
      <c r="B237">
        <v>25</v>
      </c>
      <c r="C237" t="s">
        <v>23</v>
      </c>
      <c r="D237">
        <v>13420761</v>
      </c>
      <c r="E237">
        <v>0</v>
      </c>
      <c r="F237">
        <v>0</v>
      </c>
      <c r="G237">
        <v>724191</v>
      </c>
      <c r="H237">
        <v>91311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14236263</v>
      </c>
      <c r="O237">
        <v>0</v>
      </c>
      <c r="P237">
        <v>0</v>
      </c>
      <c r="Q237">
        <v>14236263</v>
      </c>
      <c r="R237">
        <v>0</v>
      </c>
      <c r="S237">
        <v>2024</v>
      </c>
      <c r="T237">
        <v>25</v>
      </c>
      <c r="U237">
        <v>1</v>
      </c>
      <c r="V237">
        <v>576</v>
      </c>
      <c r="W237" t="s">
        <v>324</v>
      </c>
      <c r="X237" t="s">
        <v>25</v>
      </c>
      <c r="Y237" t="s">
        <v>26</v>
      </c>
      <c r="Z237" t="s">
        <v>325</v>
      </c>
      <c r="AA237" t="s">
        <v>252</v>
      </c>
      <c r="AB237" s="3" t="str">
        <f t="shared" si="6"/>
        <v>1576</v>
      </c>
      <c r="AC237" s="4" t="str">
        <f t="shared" si="7"/>
        <v>TIF</v>
      </c>
    </row>
    <row r="238" spans="1:29" x14ac:dyDescent="0.25">
      <c r="A238">
        <v>2024</v>
      </c>
      <c r="B238">
        <v>25</v>
      </c>
      <c r="C238" t="s">
        <v>23</v>
      </c>
      <c r="D238">
        <v>13233697</v>
      </c>
      <c r="E238">
        <v>0</v>
      </c>
      <c r="F238">
        <v>0</v>
      </c>
      <c r="G238">
        <v>6731849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19965546</v>
      </c>
      <c r="O238">
        <v>0</v>
      </c>
      <c r="P238">
        <v>0</v>
      </c>
      <c r="Q238">
        <v>19965546</v>
      </c>
      <c r="R238">
        <v>0</v>
      </c>
      <c r="S238">
        <v>2024</v>
      </c>
      <c r="T238">
        <v>25</v>
      </c>
      <c r="U238">
        <v>6</v>
      </c>
      <c r="V238">
        <v>615</v>
      </c>
      <c r="W238" t="s">
        <v>326</v>
      </c>
      <c r="X238" t="s">
        <v>25</v>
      </c>
      <c r="Y238" t="s">
        <v>26</v>
      </c>
      <c r="Z238" t="s">
        <v>327</v>
      </c>
      <c r="AA238" t="s">
        <v>252</v>
      </c>
      <c r="AB238" s="3" t="str">
        <f t="shared" si="6"/>
        <v>6615</v>
      </c>
      <c r="AC238" s="4" t="str">
        <f t="shared" si="7"/>
        <v>TIF</v>
      </c>
    </row>
    <row r="239" spans="1:29" x14ac:dyDescent="0.25">
      <c r="A239">
        <v>2024</v>
      </c>
      <c r="B239">
        <v>25</v>
      </c>
      <c r="C239" t="s">
        <v>31</v>
      </c>
      <c r="D239">
        <v>9231975</v>
      </c>
      <c r="E239">
        <v>2225653</v>
      </c>
      <c r="F239">
        <v>25495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11483123</v>
      </c>
      <c r="O239">
        <v>28000</v>
      </c>
      <c r="P239">
        <v>91000</v>
      </c>
      <c r="Q239">
        <v>11364123</v>
      </c>
      <c r="R239">
        <v>62036</v>
      </c>
      <c r="S239">
        <v>2024</v>
      </c>
      <c r="T239">
        <v>25</v>
      </c>
      <c r="U239">
        <v>3</v>
      </c>
      <c r="V239">
        <v>942</v>
      </c>
      <c r="W239" t="s">
        <v>1796</v>
      </c>
      <c r="X239" t="s">
        <v>26</v>
      </c>
      <c r="Y239" t="s">
        <v>26</v>
      </c>
      <c r="Z239" t="s">
        <v>59</v>
      </c>
      <c r="AA239" t="s">
        <v>252</v>
      </c>
      <c r="AB239" s="3" t="str">
        <f t="shared" si="6"/>
        <v>3942</v>
      </c>
      <c r="AC239" s="4" t="str">
        <f t="shared" si="7"/>
        <v>Non-TIF</v>
      </c>
    </row>
    <row r="240" spans="1:29" x14ac:dyDescent="0.25">
      <c r="A240">
        <v>2024</v>
      </c>
      <c r="B240">
        <v>25</v>
      </c>
      <c r="C240" t="s">
        <v>31</v>
      </c>
      <c r="D240">
        <v>130131650</v>
      </c>
      <c r="E240">
        <v>48978167</v>
      </c>
      <c r="F240">
        <v>2914381</v>
      </c>
      <c r="G240">
        <v>17336505</v>
      </c>
      <c r="H240">
        <v>0</v>
      </c>
      <c r="I240">
        <v>0</v>
      </c>
      <c r="J240">
        <v>0</v>
      </c>
      <c r="K240">
        <v>0</v>
      </c>
      <c r="L240">
        <v>532695</v>
      </c>
      <c r="M240">
        <v>0</v>
      </c>
      <c r="N240">
        <v>199893398</v>
      </c>
      <c r="O240">
        <v>288000</v>
      </c>
      <c r="P240">
        <v>1092000</v>
      </c>
      <c r="Q240">
        <v>198513398</v>
      </c>
      <c r="R240">
        <v>5953355</v>
      </c>
      <c r="S240">
        <v>2024</v>
      </c>
      <c r="T240">
        <v>25</v>
      </c>
      <c r="U240">
        <v>1</v>
      </c>
      <c r="V240">
        <v>576</v>
      </c>
      <c r="W240">
        <v>251576</v>
      </c>
      <c r="X240" t="s">
        <v>26</v>
      </c>
      <c r="Y240" t="s">
        <v>26</v>
      </c>
      <c r="Z240" t="s">
        <v>328</v>
      </c>
      <c r="AA240" t="s">
        <v>252</v>
      </c>
      <c r="AB240" s="3" t="str">
        <f t="shared" si="6"/>
        <v>1576</v>
      </c>
      <c r="AC240" s="4" t="str">
        <f t="shared" si="7"/>
        <v>Non-TIF</v>
      </c>
    </row>
    <row r="241" spans="1:29" x14ac:dyDescent="0.25">
      <c r="A241">
        <v>2024</v>
      </c>
      <c r="B241">
        <v>25</v>
      </c>
      <c r="C241" t="s">
        <v>31</v>
      </c>
      <c r="D241">
        <v>177300592</v>
      </c>
      <c r="E241">
        <v>82558717</v>
      </c>
      <c r="F241">
        <v>4042845</v>
      </c>
      <c r="G241">
        <v>14491955</v>
      </c>
      <c r="H241">
        <v>7346116</v>
      </c>
      <c r="I241">
        <v>0</v>
      </c>
      <c r="J241">
        <v>0</v>
      </c>
      <c r="K241">
        <v>0</v>
      </c>
      <c r="L241">
        <v>2062049</v>
      </c>
      <c r="M241">
        <v>0</v>
      </c>
      <c r="N241">
        <v>287802274</v>
      </c>
      <c r="O241">
        <v>783561</v>
      </c>
      <c r="P241">
        <v>2067000</v>
      </c>
      <c r="Q241">
        <v>284951713</v>
      </c>
      <c r="R241">
        <v>9743557</v>
      </c>
      <c r="S241">
        <v>2024</v>
      </c>
      <c r="T241">
        <v>25</v>
      </c>
      <c r="U241">
        <v>5</v>
      </c>
      <c r="V241">
        <v>184</v>
      </c>
      <c r="W241">
        <v>255184</v>
      </c>
      <c r="X241" t="s">
        <v>26</v>
      </c>
      <c r="Y241" t="s">
        <v>26</v>
      </c>
      <c r="Z241" t="s">
        <v>202</v>
      </c>
      <c r="AA241" t="s">
        <v>252</v>
      </c>
      <c r="AB241" s="3" t="str">
        <f t="shared" si="6"/>
        <v>5184</v>
      </c>
      <c r="AC241" s="4" t="str">
        <f t="shared" si="7"/>
        <v>Non-TIF</v>
      </c>
    </row>
    <row r="242" spans="1:29" x14ac:dyDescent="0.25">
      <c r="A242">
        <v>2024</v>
      </c>
      <c r="B242">
        <v>25</v>
      </c>
      <c r="C242" t="s">
        <v>31</v>
      </c>
      <c r="D242">
        <v>225361793</v>
      </c>
      <c r="E242">
        <v>12244310</v>
      </c>
      <c r="F242">
        <v>824534</v>
      </c>
      <c r="G242">
        <v>28603133</v>
      </c>
      <c r="H242">
        <v>2181938</v>
      </c>
      <c r="I242">
        <v>0</v>
      </c>
      <c r="J242">
        <v>0</v>
      </c>
      <c r="K242">
        <v>0</v>
      </c>
      <c r="L242">
        <v>44200</v>
      </c>
      <c r="M242">
        <v>1615303</v>
      </c>
      <c r="N242">
        <v>270875211</v>
      </c>
      <c r="O242">
        <v>200000</v>
      </c>
      <c r="P242">
        <v>884000</v>
      </c>
      <c r="Q242">
        <v>269791211</v>
      </c>
      <c r="R242">
        <v>16270498</v>
      </c>
      <c r="S242">
        <v>2024</v>
      </c>
      <c r="T242">
        <v>25</v>
      </c>
      <c r="U242">
        <v>6</v>
      </c>
      <c r="V242">
        <v>615</v>
      </c>
      <c r="W242">
        <v>256615</v>
      </c>
      <c r="X242" t="s">
        <v>26</v>
      </c>
      <c r="Y242" t="s">
        <v>26</v>
      </c>
      <c r="Z242" t="s">
        <v>329</v>
      </c>
      <c r="AA242" t="s">
        <v>252</v>
      </c>
      <c r="AB242" s="3" t="str">
        <f t="shared" si="6"/>
        <v>6615</v>
      </c>
      <c r="AC242" s="4" t="str">
        <f t="shared" si="7"/>
        <v>Non-TIF</v>
      </c>
    </row>
    <row r="243" spans="1:29" x14ac:dyDescent="0.25">
      <c r="A243">
        <v>2024</v>
      </c>
      <c r="B243">
        <v>25</v>
      </c>
      <c r="C243" t="s">
        <v>31</v>
      </c>
      <c r="D243">
        <v>70160420</v>
      </c>
      <c r="E243">
        <v>9551449</v>
      </c>
      <c r="F243">
        <v>852392</v>
      </c>
      <c r="G243">
        <v>3609341</v>
      </c>
      <c r="H243">
        <v>0</v>
      </c>
      <c r="I243">
        <v>0</v>
      </c>
      <c r="J243">
        <v>0</v>
      </c>
      <c r="K243">
        <v>0</v>
      </c>
      <c r="L243">
        <v>144051</v>
      </c>
      <c r="M243">
        <v>0</v>
      </c>
      <c r="N243">
        <v>84317653</v>
      </c>
      <c r="O243">
        <v>144000</v>
      </c>
      <c r="P243">
        <v>338000</v>
      </c>
      <c r="Q243">
        <v>83835653</v>
      </c>
      <c r="R243">
        <v>1041020</v>
      </c>
      <c r="S243">
        <v>2024</v>
      </c>
      <c r="T243">
        <v>25</v>
      </c>
      <c r="U243">
        <v>1</v>
      </c>
      <c r="V243">
        <v>953</v>
      </c>
      <c r="W243">
        <v>611953</v>
      </c>
      <c r="X243" t="s">
        <v>26</v>
      </c>
      <c r="Y243" t="s">
        <v>26</v>
      </c>
      <c r="Z243" t="s">
        <v>365</v>
      </c>
      <c r="AA243" t="s">
        <v>252</v>
      </c>
      <c r="AB243" s="3" t="str">
        <f t="shared" si="6"/>
        <v>1953</v>
      </c>
      <c r="AC243" s="4" t="str">
        <f t="shared" si="7"/>
        <v>Non-TIF</v>
      </c>
    </row>
    <row r="244" spans="1:29" x14ac:dyDescent="0.25">
      <c r="A244">
        <v>2024</v>
      </c>
      <c r="B244">
        <v>26</v>
      </c>
      <c r="C244" t="s">
        <v>44</v>
      </c>
      <c r="D244">
        <v>10409648</v>
      </c>
      <c r="E244">
        <v>0</v>
      </c>
      <c r="F244">
        <v>0</v>
      </c>
      <c r="G244">
        <v>14660748</v>
      </c>
      <c r="H244">
        <v>3482753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28553149</v>
      </c>
      <c r="O244">
        <v>108000</v>
      </c>
      <c r="P244">
        <v>318500</v>
      </c>
      <c r="Q244">
        <v>28126649</v>
      </c>
      <c r="R244">
        <v>0</v>
      </c>
      <c r="S244">
        <v>2024</v>
      </c>
      <c r="T244">
        <v>26</v>
      </c>
      <c r="U244">
        <v>1</v>
      </c>
      <c r="V244">
        <v>619</v>
      </c>
      <c r="W244">
        <v>261619</v>
      </c>
      <c r="X244" t="s">
        <v>26</v>
      </c>
      <c r="Y244" t="s">
        <v>26</v>
      </c>
      <c r="Z244" t="s">
        <v>287</v>
      </c>
      <c r="AA244" t="s">
        <v>287</v>
      </c>
      <c r="AB244" s="3" t="str">
        <f t="shared" si="6"/>
        <v>1619</v>
      </c>
      <c r="AC244" s="4" t="str">
        <f t="shared" si="7"/>
        <v>Non-TIF</v>
      </c>
    </row>
    <row r="245" spans="1:29" x14ac:dyDescent="0.25">
      <c r="A245">
        <v>2024</v>
      </c>
      <c r="B245">
        <v>26</v>
      </c>
      <c r="C245" t="s">
        <v>31</v>
      </c>
      <c r="D245">
        <v>1276926</v>
      </c>
      <c r="E245">
        <v>5504368</v>
      </c>
      <c r="F245">
        <v>614209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303527</v>
      </c>
      <c r="M245">
        <v>0</v>
      </c>
      <c r="N245">
        <v>7699030</v>
      </c>
      <c r="O245">
        <v>4000</v>
      </c>
      <c r="P245">
        <v>32500</v>
      </c>
      <c r="Q245">
        <v>7662530</v>
      </c>
      <c r="R245">
        <v>107156</v>
      </c>
      <c r="S245">
        <v>2024</v>
      </c>
      <c r="T245">
        <v>26</v>
      </c>
      <c r="U245">
        <v>6</v>
      </c>
      <c r="V245">
        <v>592</v>
      </c>
      <c r="W245">
        <v>896592</v>
      </c>
      <c r="X245" t="s">
        <v>26</v>
      </c>
      <c r="Y245" t="s">
        <v>26</v>
      </c>
      <c r="Z245" t="s">
        <v>836</v>
      </c>
      <c r="AA245" t="s">
        <v>287</v>
      </c>
      <c r="AB245" s="3" t="str">
        <f t="shared" si="6"/>
        <v>6592</v>
      </c>
      <c r="AC245" s="4" t="str">
        <f t="shared" si="7"/>
        <v>Non-TIF</v>
      </c>
    </row>
    <row r="246" spans="1:29" x14ac:dyDescent="0.25">
      <c r="A246">
        <v>2024</v>
      </c>
      <c r="B246">
        <v>28</v>
      </c>
      <c r="C246" t="s">
        <v>44</v>
      </c>
      <c r="D246">
        <v>25870394</v>
      </c>
      <c r="E246">
        <v>336423</v>
      </c>
      <c r="F246">
        <v>11522</v>
      </c>
      <c r="G246">
        <v>6320498</v>
      </c>
      <c r="H246">
        <v>3969591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36508428</v>
      </c>
      <c r="O246">
        <v>144000</v>
      </c>
      <c r="P246">
        <v>572000</v>
      </c>
      <c r="Q246">
        <v>35792428</v>
      </c>
      <c r="R246">
        <v>0</v>
      </c>
      <c r="S246">
        <v>2024</v>
      </c>
      <c r="T246">
        <v>28</v>
      </c>
      <c r="U246">
        <v>4</v>
      </c>
      <c r="V246" t="s">
        <v>1815</v>
      </c>
      <c r="W246">
        <v>284043</v>
      </c>
      <c r="X246" t="s">
        <v>26</v>
      </c>
      <c r="Y246" t="s">
        <v>26</v>
      </c>
      <c r="Z246" t="s">
        <v>297</v>
      </c>
      <c r="AA246" t="s">
        <v>294</v>
      </c>
      <c r="AB246" s="3" t="str">
        <f t="shared" si="6"/>
        <v>4043</v>
      </c>
      <c r="AC246" s="4" t="str">
        <f t="shared" si="7"/>
        <v>Non-TIF</v>
      </c>
    </row>
    <row r="247" spans="1:29" x14ac:dyDescent="0.25">
      <c r="A247">
        <v>2024</v>
      </c>
      <c r="B247">
        <v>28</v>
      </c>
      <c r="C247" t="s">
        <v>44</v>
      </c>
      <c r="D247">
        <v>60901202</v>
      </c>
      <c r="E247">
        <v>1475747</v>
      </c>
      <c r="F247">
        <v>122382</v>
      </c>
      <c r="G247">
        <v>62903520</v>
      </c>
      <c r="H247">
        <v>14296274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139699125</v>
      </c>
      <c r="O247">
        <v>350277</v>
      </c>
      <c r="P247">
        <v>1397642</v>
      </c>
      <c r="Q247">
        <v>137951206</v>
      </c>
      <c r="R247">
        <v>0</v>
      </c>
      <c r="S247">
        <v>2024</v>
      </c>
      <c r="T247">
        <v>28</v>
      </c>
      <c r="U247">
        <v>6</v>
      </c>
      <c r="V247">
        <v>950</v>
      </c>
      <c r="W247">
        <v>286950</v>
      </c>
      <c r="X247" t="s">
        <v>26</v>
      </c>
      <c r="Y247" t="s">
        <v>26</v>
      </c>
      <c r="Z247" t="s">
        <v>276</v>
      </c>
      <c r="AA247" t="s">
        <v>294</v>
      </c>
      <c r="AB247" s="3" t="str">
        <f t="shared" si="6"/>
        <v>6950</v>
      </c>
      <c r="AC247" s="4" t="str">
        <f t="shared" si="7"/>
        <v>Non-TIF</v>
      </c>
    </row>
    <row r="248" spans="1:29" x14ac:dyDescent="0.25">
      <c r="A248">
        <v>2024</v>
      </c>
      <c r="B248">
        <v>28</v>
      </c>
      <c r="C248" t="s">
        <v>23</v>
      </c>
      <c r="D248">
        <v>11552463</v>
      </c>
      <c r="E248">
        <v>0</v>
      </c>
      <c r="F248">
        <v>0</v>
      </c>
      <c r="G248">
        <v>8737804</v>
      </c>
      <c r="H248">
        <v>1776223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22066490</v>
      </c>
      <c r="O248">
        <v>0</v>
      </c>
      <c r="P248">
        <v>0</v>
      </c>
      <c r="Q248">
        <v>22066490</v>
      </c>
      <c r="R248">
        <v>0</v>
      </c>
      <c r="S248">
        <v>2024</v>
      </c>
      <c r="T248">
        <v>28</v>
      </c>
      <c r="U248">
        <v>6</v>
      </c>
      <c r="V248">
        <v>950</v>
      </c>
      <c r="W248" t="s">
        <v>368</v>
      </c>
      <c r="X248" t="s">
        <v>25</v>
      </c>
      <c r="Y248" t="s">
        <v>26</v>
      </c>
      <c r="Z248" t="s">
        <v>369</v>
      </c>
      <c r="AA248" t="s">
        <v>294</v>
      </c>
      <c r="AB248" s="3" t="str">
        <f t="shared" si="6"/>
        <v>6950</v>
      </c>
      <c r="AC248" s="4" t="str">
        <f t="shared" si="7"/>
        <v>TIF</v>
      </c>
    </row>
    <row r="249" spans="1:29" x14ac:dyDescent="0.25">
      <c r="A249">
        <v>2024</v>
      </c>
      <c r="B249">
        <v>28</v>
      </c>
      <c r="C249" t="s">
        <v>31</v>
      </c>
      <c r="D249">
        <v>8607792</v>
      </c>
      <c r="E249">
        <v>11223462</v>
      </c>
      <c r="F249">
        <v>980898</v>
      </c>
      <c r="G249">
        <v>506301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21318453</v>
      </c>
      <c r="O249">
        <v>24000</v>
      </c>
      <c r="P249">
        <v>117000</v>
      </c>
      <c r="Q249">
        <v>21177453</v>
      </c>
      <c r="R249">
        <v>444657</v>
      </c>
      <c r="S249">
        <v>2024</v>
      </c>
      <c r="T249">
        <v>28</v>
      </c>
      <c r="U249">
        <v>6</v>
      </c>
      <c r="V249">
        <v>175</v>
      </c>
      <c r="W249">
        <v>226175</v>
      </c>
      <c r="X249" t="s">
        <v>26</v>
      </c>
      <c r="Y249" t="s">
        <v>26</v>
      </c>
      <c r="Z249" t="s">
        <v>171</v>
      </c>
      <c r="AA249" t="s">
        <v>294</v>
      </c>
      <c r="AB249" s="3" t="str">
        <f t="shared" si="6"/>
        <v>6175</v>
      </c>
      <c r="AC249" s="4" t="str">
        <f t="shared" si="7"/>
        <v>Non-TIF</v>
      </c>
    </row>
    <row r="250" spans="1:29" x14ac:dyDescent="0.25">
      <c r="A250">
        <v>2024</v>
      </c>
      <c r="B250">
        <v>28</v>
      </c>
      <c r="C250" t="s">
        <v>31</v>
      </c>
      <c r="D250">
        <v>58375556</v>
      </c>
      <c r="E250">
        <v>56993025</v>
      </c>
      <c r="F250">
        <v>8644943</v>
      </c>
      <c r="G250">
        <v>9954752</v>
      </c>
      <c r="H250">
        <v>2531573</v>
      </c>
      <c r="I250">
        <v>0</v>
      </c>
      <c r="J250">
        <v>0</v>
      </c>
      <c r="K250">
        <v>0</v>
      </c>
      <c r="L250">
        <v>1719041</v>
      </c>
      <c r="M250">
        <v>961769</v>
      </c>
      <c r="N250">
        <v>139180659</v>
      </c>
      <c r="O250">
        <v>96000</v>
      </c>
      <c r="P250">
        <v>715000</v>
      </c>
      <c r="Q250">
        <v>138369659</v>
      </c>
      <c r="R250">
        <v>2465152</v>
      </c>
      <c r="S250">
        <v>2024</v>
      </c>
      <c r="T250">
        <v>28</v>
      </c>
      <c r="U250">
        <v>6</v>
      </c>
      <c r="V250">
        <v>961</v>
      </c>
      <c r="W250">
        <v>316961</v>
      </c>
      <c r="X250" t="s">
        <v>26</v>
      </c>
      <c r="Y250" t="s">
        <v>26</v>
      </c>
      <c r="Z250" t="s">
        <v>242</v>
      </c>
      <c r="AA250" t="s">
        <v>294</v>
      </c>
      <c r="AB250" s="3" t="str">
        <f t="shared" si="6"/>
        <v>6961</v>
      </c>
      <c r="AC250" s="4" t="str">
        <f t="shared" si="7"/>
        <v>Non-TIF</v>
      </c>
    </row>
    <row r="251" spans="1:29" x14ac:dyDescent="0.25">
      <c r="A251">
        <v>2024</v>
      </c>
      <c r="B251">
        <v>29</v>
      </c>
      <c r="C251" t="s">
        <v>44</v>
      </c>
      <c r="D251">
        <v>57566408</v>
      </c>
      <c r="E251">
        <v>124211</v>
      </c>
      <c r="F251">
        <v>11769</v>
      </c>
      <c r="G251">
        <v>85684538</v>
      </c>
      <c r="H251">
        <v>6296379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149683305</v>
      </c>
      <c r="O251">
        <v>420000</v>
      </c>
      <c r="P251">
        <v>1540500</v>
      </c>
      <c r="Q251">
        <v>147722805</v>
      </c>
      <c r="R251">
        <v>0</v>
      </c>
      <c r="S251">
        <v>2024</v>
      </c>
      <c r="T251">
        <v>29</v>
      </c>
      <c r="U251">
        <v>6</v>
      </c>
      <c r="V251">
        <v>937</v>
      </c>
      <c r="W251">
        <v>296937</v>
      </c>
      <c r="X251" t="s">
        <v>26</v>
      </c>
      <c r="Y251" t="s">
        <v>26</v>
      </c>
      <c r="Z251" t="s">
        <v>303</v>
      </c>
      <c r="AA251" t="s">
        <v>299</v>
      </c>
      <c r="AB251" s="3" t="str">
        <f t="shared" si="6"/>
        <v>6937</v>
      </c>
      <c r="AC251" s="4" t="str">
        <f t="shared" si="7"/>
        <v>Non-TIF</v>
      </c>
    </row>
    <row r="252" spans="1:29" x14ac:dyDescent="0.25">
      <c r="A252">
        <v>2024</v>
      </c>
      <c r="B252">
        <v>30</v>
      </c>
      <c r="C252" t="s">
        <v>23</v>
      </c>
      <c r="D252">
        <v>64602478</v>
      </c>
      <c r="E252">
        <v>0</v>
      </c>
      <c r="F252">
        <v>0</v>
      </c>
      <c r="G252">
        <v>39729920</v>
      </c>
      <c r="H252">
        <v>5465017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109797415</v>
      </c>
      <c r="O252">
        <v>76000</v>
      </c>
      <c r="P252">
        <v>266500</v>
      </c>
      <c r="Q252">
        <v>109454915</v>
      </c>
      <c r="R252">
        <v>0</v>
      </c>
      <c r="S252">
        <v>2024</v>
      </c>
      <c r="T252">
        <v>30</v>
      </c>
      <c r="U252">
        <v>4</v>
      </c>
      <c r="V252">
        <v>890</v>
      </c>
      <c r="W252" t="s">
        <v>338</v>
      </c>
      <c r="X252" t="s">
        <v>25</v>
      </c>
      <c r="Y252" t="s">
        <v>26</v>
      </c>
      <c r="Z252" t="s">
        <v>339</v>
      </c>
      <c r="AA252" t="s">
        <v>335</v>
      </c>
      <c r="AB252" s="3" t="str">
        <f t="shared" si="6"/>
        <v>4890</v>
      </c>
      <c r="AC252" s="4" t="str">
        <f t="shared" si="7"/>
        <v>TIF</v>
      </c>
    </row>
    <row r="253" spans="1:29" x14ac:dyDescent="0.25">
      <c r="A253">
        <v>2024</v>
      </c>
      <c r="B253">
        <v>30</v>
      </c>
      <c r="C253" t="s">
        <v>31</v>
      </c>
      <c r="D253">
        <v>2327799</v>
      </c>
      <c r="E253">
        <v>13747379</v>
      </c>
      <c r="F253">
        <v>964283</v>
      </c>
      <c r="G253">
        <v>0</v>
      </c>
      <c r="H253">
        <v>18570418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35609879</v>
      </c>
      <c r="O253">
        <v>16000</v>
      </c>
      <c r="P253">
        <v>52000</v>
      </c>
      <c r="Q253">
        <v>35541879</v>
      </c>
      <c r="R253">
        <v>69771</v>
      </c>
      <c r="S253">
        <v>2024</v>
      </c>
      <c r="T253">
        <v>30</v>
      </c>
      <c r="U253">
        <v>1</v>
      </c>
      <c r="V253">
        <v>218</v>
      </c>
      <c r="W253">
        <v>211218</v>
      </c>
      <c r="X253" t="s">
        <v>26</v>
      </c>
      <c r="Y253" t="s">
        <v>26</v>
      </c>
      <c r="Z253" t="s">
        <v>236</v>
      </c>
      <c r="AA253" t="s">
        <v>335</v>
      </c>
      <c r="AB253" s="3" t="str">
        <f t="shared" si="6"/>
        <v>1218</v>
      </c>
      <c r="AC253" s="4" t="str">
        <f t="shared" si="7"/>
        <v>Non-TIF</v>
      </c>
    </row>
    <row r="254" spans="1:29" x14ac:dyDescent="0.25">
      <c r="A254">
        <v>2024</v>
      </c>
      <c r="B254" t="s">
        <v>1787</v>
      </c>
      <c r="C254" t="s">
        <v>31</v>
      </c>
      <c r="D254">
        <v>879872</v>
      </c>
      <c r="E254">
        <v>271433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1151305</v>
      </c>
      <c r="O254">
        <v>0</v>
      </c>
      <c r="P254">
        <v>13000</v>
      </c>
      <c r="Q254">
        <v>1138305</v>
      </c>
      <c r="R254">
        <v>65879</v>
      </c>
      <c r="S254">
        <v>2024</v>
      </c>
      <c r="T254" t="s">
        <v>1787</v>
      </c>
      <c r="U254">
        <v>4</v>
      </c>
      <c r="V254">
        <v>779</v>
      </c>
      <c r="W254">
        <v>774779</v>
      </c>
      <c r="X254" t="s">
        <v>26</v>
      </c>
      <c r="Y254" t="s">
        <v>26</v>
      </c>
      <c r="Z254" t="s">
        <v>196</v>
      </c>
      <c r="AA254" t="s">
        <v>60</v>
      </c>
      <c r="AB254" s="3" t="str">
        <f t="shared" si="6"/>
        <v>4779</v>
      </c>
      <c r="AC254" s="4" t="str">
        <f t="shared" si="7"/>
        <v>Non-TIF</v>
      </c>
    </row>
    <row r="255" spans="1:29" x14ac:dyDescent="0.25">
      <c r="A255">
        <v>2024</v>
      </c>
      <c r="B255" t="s">
        <v>1062</v>
      </c>
      <c r="C255" t="s">
        <v>44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2024</v>
      </c>
      <c r="T255" t="s">
        <v>1062</v>
      </c>
      <c r="U255">
        <v>6</v>
      </c>
      <c r="V255">
        <v>762</v>
      </c>
      <c r="W255" t="s">
        <v>1792</v>
      </c>
      <c r="X255" t="s">
        <v>26</v>
      </c>
      <c r="Y255" t="s">
        <v>26</v>
      </c>
      <c r="Z255" t="s">
        <v>56</v>
      </c>
      <c r="AA255" t="s">
        <v>65</v>
      </c>
      <c r="AB255" s="3" t="str">
        <f t="shared" si="6"/>
        <v>6762</v>
      </c>
      <c r="AC255" s="4" t="str">
        <f t="shared" si="7"/>
        <v>Non-TIF</v>
      </c>
    </row>
    <row r="256" spans="1:29" x14ac:dyDescent="0.25">
      <c r="A256">
        <v>2024</v>
      </c>
      <c r="B256" t="s">
        <v>1062</v>
      </c>
      <c r="C256" t="s">
        <v>23</v>
      </c>
      <c r="D256">
        <v>5401025</v>
      </c>
      <c r="E256">
        <v>0</v>
      </c>
      <c r="F256">
        <v>0</v>
      </c>
      <c r="G256">
        <v>1046746</v>
      </c>
      <c r="H256">
        <v>129620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6577391</v>
      </c>
      <c r="O256">
        <v>0</v>
      </c>
      <c r="P256">
        <v>0</v>
      </c>
      <c r="Q256">
        <v>6577391</v>
      </c>
      <c r="R256">
        <v>0</v>
      </c>
      <c r="S256">
        <v>2024</v>
      </c>
      <c r="T256" t="s">
        <v>1062</v>
      </c>
      <c r="U256">
        <v>1</v>
      </c>
      <c r="V256">
        <v>719</v>
      </c>
      <c r="W256" t="s">
        <v>197</v>
      </c>
      <c r="X256" t="s">
        <v>25</v>
      </c>
      <c r="Y256" t="s">
        <v>26</v>
      </c>
      <c r="Z256" t="s">
        <v>198</v>
      </c>
      <c r="AA256" t="s">
        <v>65</v>
      </c>
      <c r="AB256" s="3" t="str">
        <f t="shared" si="6"/>
        <v>1719</v>
      </c>
      <c r="AC256" s="4" t="str">
        <f t="shared" si="7"/>
        <v>TIF</v>
      </c>
    </row>
    <row r="257" spans="1:29" x14ac:dyDescent="0.25">
      <c r="A257">
        <v>2024</v>
      </c>
      <c r="B257" t="s">
        <v>1062</v>
      </c>
      <c r="C257" t="s">
        <v>23</v>
      </c>
      <c r="D257">
        <v>2555955</v>
      </c>
      <c r="E257">
        <v>22629</v>
      </c>
      <c r="F257">
        <v>1454</v>
      </c>
      <c r="G257">
        <v>1197788</v>
      </c>
      <c r="H257">
        <v>546813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4324639</v>
      </c>
      <c r="O257">
        <v>0</v>
      </c>
      <c r="P257">
        <v>0</v>
      </c>
      <c r="Q257">
        <v>4324639</v>
      </c>
      <c r="R257">
        <v>0</v>
      </c>
      <c r="S257">
        <v>2024</v>
      </c>
      <c r="T257" t="s">
        <v>1062</v>
      </c>
      <c r="U257">
        <v>6</v>
      </c>
      <c r="V257">
        <v>273</v>
      </c>
      <c r="W257" t="s">
        <v>199</v>
      </c>
      <c r="X257" t="s">
        <v>25</v>
      </c>
      <c r="Y257" t="s">
        <v>26</v>
      </c>
      <c r="Z257" t="s">
        <v>200</v>
      </c>
      <c r="AA257" t="s">
        <v>65</v>
      </c>
      <c r="AB257" s="3" t="str">
        <f t="shared" si="6"/>
        <v>6273</v>
      </c>
      <c r="AC257" s="4" t="str">
        <f t="shared" si="7"/>
        <v>TIF</v>
      </c>
    </row>
    <row r="258" spans="1:29" x14ac:dyDescent="0.25">
      <c r="A258">
        <v>2024</v>
      </c>
      <c r="B258" t="s">
        <v>1062</v>
      </c>
      <c r="C258" t="s">
        <v>31</v>
      </c>
      <c r="D258">
        <v>588749</v>
      </c>
      <c r="E258">
        <v>549787</v>
      </c>
      <c r="F258">
        <v>2142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1140678</v>
      </c>
      <c r="O258">
        <v>0</v>
      </c>
      <c r="P258">
        <v>6500</v>
      </c>
      <c r="Q258">
        <v>1134178</v>
      </c>
      <c r="R258">
        <v>20225</v>
      </c>
      <c r="S258">
        <v>2024</v>
      </c>
      <c r="T258" t="s">
        <v>1062</v>
      </c>
      <c r="U258">
        <v>1</v>
      </c>
      <c r="V258">
        <v>908</v>
      </c>
      <c r="W258" t="s">
        <v>1794</v>
      </c>
      <c r="X258" t="s">
        <v>26</v>
      </c>
      <c r="Y258" t="s">
        <v>26</v>
      </c>
      <c r="Z258" t="s">
        <v>49</v>
      </c>
      <c r="AA258" t="s">
        <v>65</v>
      </c>
      <c r="AB258" s="3" t="str">
        <f t="shared" si="6"/>
        <v>1908</v>
      </c>
      <c r="AC258" s="4" t="str">
        <f t="shared" si="7"/>
        <v>Non-TIF</v>
      </c>
    </row>
    <row r="259" spans="1:29" x14ac:dyDescent="0.25">
      <c r="A259">
        <v>2024</v>
      </c>
      <c r="B259" t="s">
        <v>1062</v>
      </c>
      <c r="C259" t="s">
        <v>31</v>
      </c>
      <c r="D259">
        <v>76212801</v>
      </c>
      <c r="E259">
        <v>58788748</v>
      </c>
      <c r="F259">
        <v>4184416</v>
      </c>
      <c r="G259">
        <v>4675223</v>
      </c>
      <c r="H259">
        <v>1010356</v>
      </c>
      <c r="I259">
        <v>0</v>
      </c>
      <c r="J259">
        <v>0</v>
      </c>
      <c r="K259">
        <v>0</v>
      </c>
      <c r="L259">
        <v>2121124</v>
      </c>
      <c r="M259">
        <v>0</v>
      </c>
      <c r="N259">
        <v>146992668</v>
      </c>
      <c r="O259">
        <v>492000</v>
      </c>
      <c r="P259">
        <v>1462500</v>
      </c>
      <c r="Q259">
        <v>145038168</v>
      </c>
      <c r="R259">
        <v>3180401</v>
      </c>
      <c r="S259">
        <v>2024</v>
      </c>
      <c r="T259" t="s">
        <v>1062</v>
      </c>
      <c r="U259">
        <v>6</v>
      </c>
      <c r="V259">
        <v>273</v>
      </c>
      <c r="W259" t="s">
        <v>1799</v>
      </c>
      <c r="X259" t="s">
        <v>26</v>
      </c>
      <c r="Y259" t="s">
        <v>26</v>
      </c>
      <c r="Z259" t="s">
        <v>141</v>
      </c>
      <c r="AA259" t="s">
        <v>65</v>
      </c>
      <c r="AB259" s="3" t="str">
        <f t="shared" ref="AB259:AB322" si="8">CONCATENATE(U259,TEXT(V259,"000"))</f>
        <v>6273</v>
      </c>
      <c r="AC259" s="4" t="str">
        <f t="shared" ref="AC259:AC322" si="9">IF(C259="I","TIF","Non-TIF")</f>
        <v>Non-TIF</v>
      </c>
    </row>
    <row r="260" spans="1:29" x14ac:dyDescent="0.25">
      <c r="A260">
        <v>2024</v>
      </c>
      <c r="B260">
        <v>10</v>
      </c>
      <c r="C260" t="s">
        <v>44</v>
      </c>
      <c r="D260">
        <v>3472870</v>
      </c>
      <c r="E260">
        <v>0</v>
      </c>
      <c r="F260">
        <v>0</v>
      </c>
      <c r="G260">
        <v>1599149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5072019</v>
      </c>
      <c r="O260">
        <v>40000</v>
      </c>
      <c r="P260">
        <v>149500</v>
      </c>
      <c r="Q260">
        <v>4882519</v>
      </c>
      <c r="R260">
        <v>0</v>
      </c>
      <c r="S260">
        <v>2024</v>
      </c>
      <c r="T260">
        <v>10</v>
      </c>
      <c r="U260">
        <v>6</v>
      </c>
      <c r="V260">
        <v>762</v>
      </c>
      <c r="W260" t="s">
        <v>1792</v>
      </c>
      <c r="X260" t="s">
        <v>26</v>
      </c>
      <c r="Y260" t="s">
        <v>26</v>
      </c>
      <c r="Z260" t="s">
        <v>56</v>
      </c>
      <c r="AA260" t="s">
        <v>67</v>
      </c>
      <c r="AB260" s="3" t="str">
        <f t="shared" si="8"/>
        <v>6762</v>
      </c>
      <c r="AC260" s="4" t="str">
        <f t="shared" si="9"/>
        <v>Non-TIF</v>
      </c>
    </row>
    <row r="261" spans="1:29" x14ac:dyDescent="0.25">
      <c r="A261">
        <v>2024</v>
      </c>
      <c r="B261">
        <v>10</v>
      </c>
      <c r="C261" t="s">
        <v>23</v>
      </c>
      <c r="D261">
        <v>16443076</v>
      </c>
      <c r="E261">
        <v>0</v>
      </c>
      <c r="F261">
        <v>0</v>
      </c>
      <c r="G261">
        <v>11634798</v>
      </c>
      <c r="H261">
        <v>3060338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31138212</v>
      </c>
      <c r="O261">
        <v>0</v>
      </c>
      <c r="P261">
        <v>0</v>
      </c>
      <c r="Q261">
        <v>31138212</v>
      </c>
      <c r="R261">
        <v>0</v>
      </c>
      <c r="S261">
        <v>2024</v>
      </c>
      <c r="T261">
        <v>10</v>
      </c>
      <c r="U261">
        <v>3</v>
      </c>
      <c r="V261">
        <v>105</v>
      </c>
      <c r="W261" t="s">
        <v>169</v>
      </c>
      <c r="X261" t="s">
        <v>25</v>
      </c>
      <c r="Y261" t="s">
        <v>26</v>
      </c>
      <c r="Z261" t="s">
        <v>170</v>
      </c>
      <c r="AA261" t="s">
        <v>67</v>
      </c>
      <c r="AB261" s="3" t="str">
        <f t="shared" si="8"/>
        <v>3105</v>
      </c>
      <c r="AC261" s="4" t="str">
        <f t="shared" si="9"/>
        <v>TIF</v>
      </c>
    </row>
    <row r="262" spans="1:29" x14ac:dyDescent="0.25">
      <c r="A262">
        <v>2024</v>
      </c>
      <c r="B262">
        <v>10</v>
      </c>
      <c r="C262" t="s">
        <v>23</v>
      </c>
      <c r="D262">
        <v>2217995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2217995</v>
      </c>
      <c r="O262">
        <v>4000</v>
      </c>
      <c r="P262">
        <v>26000</v>
      </c>
      <c r="Q262">
        <v>2187995</v>
      </c>
      <c r="R262">
        <v>0</v>
      </c>
      <c r="S262">
        <v>2024</v>
      </c>
      <c r="T262">
        <v>10</v>
      </c>
      <c r="U262">
        <v>3</v>
      </c>
      <c r="V262">
        <v>204</v>
      </c>
      <c r="W262" t="s">
        <v>273</v>
      </c>
      <c r="X262" t="s">
        <v>25</v>
      </c>
      <c r="Y262" t="s">
        <v>26</v>
      </c>
      <c r="Z262" t="s">
        <v>274</v>
      </c>
      <c r="AA262" t="s">
        <v>67</v>
      </c>
      <c r="AB262" s="3" t="str">
        <f t="shared" si="8"/>
        <v>3204</v>
      </c>
      <c r="AC262" s="4" t="str">
        <f t="shared" si="9"/>
        <v>TIF</v>
      </c>
    </row>
    <row r="263" spans="1:29" x14ac:dyDescent="0.25">
      <c r="A263">
        <v>2024</v>
      </c>
      <c r="B263">
        <v>10</v>
      </c>
      <c r="C263" t="s">
        <v>31</v>
      </c>
      <c r="D263">
        <v>282907248</v>
      </c>
      <c r="E263">
        <v>136100799</v>
      </c>
      <c r="F263">
        <v>9272428</v>
      </c>
      <c r="G263">
        <v>42604216</v>
      </c>
      <c r="H263">
        <v>10878173</v>
      </c>
      <c r="I263">
        <v>0</v>
      </c>
      <c r="J263">
        <v>0</v>
      </c>
      <c r="K263">
        <v>0</v>
      </c>
      <c r="L263">
        <v>6309584</v>
      </c>
      <c r="M263">
        <v>2510845</v>
      </c>
      <c r="N263">
        <v>490583293</v>
      </c>
      <c r="O263">
        <v>1426267</v>
      </c>
      <c r="P263">
        <v>5538000</v>
      </c>
      <c r="Q263">
        <v>483619026</v>
      </c>
      <c r="R263">
        <v>5938647</v>
      </c>
      <c r="S263">
        <v>2024</v>
      </c>
      <c r="T263">
        <v>10</v>
      </c>
      <c r="U263">
        <v>3</v>
      </c>
      <c r="V263">
        <v>105</v>
      </c>
      <c r="W263">
        <v>103105</v>
      </c>
      <c r="X263" t="s">
        <v>26</v>
      </c>
      <c r="Y263" t="s">
        <v>26</v>
      </c>
      <c r="Z263" t="s">
        <v>66</v>
      </c>
      <c r="AA263" t="s">
        <v>67</v>
      </c>
      <c r="AB263" s="3" t="str">
        <f t="shared" si="8"/>
        <v>3105</v>
      </c>
      <c r="AC263" s="4" t="str">
        <f t="shared" si="9"/>
        <v>Non-TIF</v>
      </c>
    </row>
    <row r="264" spans="1:29" x14ac:dyDescent="0.25">
      <c r="A264">
        <v>2024</v>
      </c>
      <c r="B264">
        <v>10</v>
      </c>
      <c r="C264" t="s">
        <v>31</v>
      </c>
      <c r="D264">
        <v>152258275</v>
      </c>
      <c r="E264">
        <v>70654451</v>
      </c>
      <c r="F264">
        <v>5433418</v>
      </c>
      <c r="G264">
        <v>15651097</v>
      </c>
      <c r="H264">
        <v>5612928</v>
      </c>
      <c r="I264">
        <v>0</v>
      </c>
      <c r="J264">
        <v>0</v>
      </c>
      <c r="K264">
        <v>0</v>
      </c>
      <c r="L264">
        <v>1403288</v>
      </c>
      <c r="M264">
        <v>1627998</v>
      </c>
      <c r="N264">
        <v>252641455</v>
      </c>
      <c r="O264">
        <v>608000</v>
      </c>
      <c r="P264">
        <v>2457000</v>
      </c>
      <c r="Q264">
        <v>249576455</v>
      </c>
      <c r="R264">
        <v>6107819</v>
      </c>
      <c r="S264">
        <v>2024</v>
      </c>
      <c r="T264">
        <v>10</v>
      </c>
      <c r="U264">
        <v>3</v>
      </c>
      <c r="V264">
        <v>204</v>
      </c>
      <c r="W264">
        <v>103204</v>
      </c>
      <c r="X264" t="s">
        <v>26</v>
      </c>
      <c r="Y264" t="s">
        <v>26</v>
      </c>
      <c r="Z264" t="s">
        <v>166</v>
      </c>
      <c r="AA264" t="s">
        <v>67</v>
      </c>
      <c r="AB264" s="3" t="str">
        <f t="shared" si="8"/>
        <v>3204</v>
      </c>
      <c r="AC264" s="4" t="str">
        <f t="shared" si="9"/>
        <v>Non-TIF</v>
      </c>
    </row>
    <row r="265" spans="1:29" x14ac:dyDescent="0.25">
      <c r="A265">
        <v>2024</v>
      </c>
      <c r="B265">
        <v>10</v>
      </c>
      <c r="C265" t="s">
        <v>31</v>
      </c>
      <c r="D265">
        <v>171299</v>
      </c>
      <c r="E265">
        <v>45600</v>
      </c>
      <c r="F265">
        <v>24107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241006</v>
      </c>
      <c r="O265">
        <v>0</v>
      </c>
      <c r="P265">
        <v>0</v>
      </c>
      <c r="Q265">
        <v>241006</v>
      </c>
      <c r="R265">
        <v>0</v>
      </c>
      <c r="S265">
        <v>2024</v>
      </c>
      <c r="T265">
        <v>10</v>
      </c>
      <c r="U265">
        <v>6</v>
      </c>
      <c r="V265">
        <v>950</v>
      </c>
      <c r="W265">
        <v>286950</v>
      </c>
      <c r="X265" t="s">
        <v>26</v>
      </c>
      <c r="Y265" t="s">
        <v>26</v>
      </c>
      <c r="Z265" t="s">
        <v>276</v>
      </c>
      <c r="AA265" t="s">
        <v>67</v>
      </c>
      <c r="AB265" s="3" t="str">
        <f t="shared" si="8"/>
        <v>6950</v>
      </c>
      <c r="AC265" s="4" t="str">
        <f t="shared" si="9"/>
        <v>Non-TIF</v>
      </c>
    </row>
    <row r="266" spans="1:29" x14ac:dyDescent="0.25">
      <c r="A266">
        <v>2024</v>
      </c>
      <c r="B266">
        <v>11</v>
      </c>
      <c r="C266" t="s">
        <v>31</v>
      </c>
      <c r="D266">
        <v>115010422</v>
      </c>
      <c r="E266">
        <v>115985064</v>
      </c>
      <c r="F266">
        <v>10232123</v>
      </c>
      <c r="G266">
        <v>19717664</v>
      </c>
      <c r="H266">
        <v>42236047</v>
      </c>
      <c r="I266">
        <v>0</v>
      </c>
      <c r="J266">
        <v>0</v>
      </c>
      <c r="K266">
        <v>0</v>
      </c>
      <c r="L266">
        <v>27873948</v>
      </c>
      <c r="M266">
        <v>1928301</v>
      </c>
      <c r="N266">
        <v>332983569</v>
      </c>
      <c r="O266">
        <v>360000</v>
      </c>
      <c r="P266">
        <v>1482000</v>
      </c>
      <c r="Q266">
        <v>331141569</v>
      </c>
      <c r="R266">
        <v>3396342</v>
      </c>
      <c r="S266">
        <v>2024</v>
      </c>
      <c r="T266">
        <v>11</v>
      </c>
      <c r="U266">
        <v>0</v>
      </c>
      <c r="V266">
        <v>171</v>
      </c>
      <c r="W266">
        <v>110171</v>
      </c>
      <c r="X266" t="s">
        <v>26</v>
      </c>
      <c r="Y266" t="s">
        <v>26</v>
      </c>
      <c r="Z266" t="s">
        <v>1056</v>
      </c>
      <c r="AA266" t="s">
        <v>73</v>
      </c>
      <c r="AB266" s="3" t="str">
        <f t="shared" si="8"/>
        <v>0171</v>
      </c>
      <c r="AC266" s="4" t="str">
        <f t="shared" si="9"/>
        <v>Non-TIF</v>
      </c>
    </row>
    <row r="267" spans="1:29" x14ac:dyDescent="0.25">
      <c r="A267">
        <v>2024</v>
      </c>
      <c r="B267">
        <v>12</v>
      </c>
      <c r="C267" t="s">
        <v>23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2024</v>
      </c>
      <c r="T267">
        <v>12</v>
      </c>
      <c r="U267">
        <v>0</v>
      </c>
      <c r="V267">
        <v>153</v>
      </c>
      <c r="W267" t="s">
        <v>77</v>
      </c>
      <c r="X267" t="s">
        <v>25</v>
      </c>
      <c r="Y267" t="s">
        <v>26</v>
      </c>
      <c r="Z267" t="s">
        <v>78</v>
      </c>
      <c r="AA267" t="s">
        <v>76</v>
      </c>
      <c r="AB267" s="3" t="str">
        <f t="shared" si="8"/>
        <v>0153</v>
      </c>
      <c r="AC267" s="4" t="str">
        <f t="shared" si="9"/>
        <v>TIF</v>
      </c>
    </row>
    <row r="268" spans="1:29" x14ac:dyDescent="0.25">
      <c r="A268">
        <v>2024</v>
      </c>
      <c r="B268">
        <v>12</v>
      </c>
      <c r="C268" t="s">
        <v>23</v>
      </c>
      <c r="D268">
        <v>9800860</v>
      </c>
      <c r="E268">
        <v>0</v>
      </c>
      <c r="F268">
        <v>0</v>
      </c>
      <c r="G268">
        <v>4627605</v>
      </c>
      <c r="H268">
        <v>6429724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20858189</v>
      </c>
      <c r="O268">
        <v>0</v>
      </c>
      <c r="P268">
        <v>0</v>
      </c>
      <c r="Q268">
        <v>20858189</v>
      </c>
      <c r="R268">
        <v>0</v>
      </c>
      <c r="S268">
        <v>2024</v>
      </c>
      <c r="T268">
        <v>12</v>
      </c>
      <c r="U268">
        <v>0</v>
      </c>
      <c r="V268">
        <v>279</v>
      </c>
      <c r="W268" t="s">
        <v>278</v>
      </c>
      <c r="X268" t="s">
        <v>25</v>
      </c>
      <c r="Y268" t="s">
        <v>26</v>
      </c>
      <c r="Z268" t="s">
        <v>279</v>
      </c>
      <c r="AA268" t="s">
        <v>76</v>
      </c>
      <c r="AB268" s="3" t="str">
        <f t="shared" si="8"/>
        <v>0279</v>
      </c>
      <c r="AC268" s="4" t="str">
        <f t="shared" si="9"/>
        <v>TIF</v>
      </c>
    </row>
    <row r="269" spans="1:29" x14ac:dyDescent="0.25">
      <c r="A269">
        <v>2024</v>
      </c>
      <c r="B269">
        <v>12</v>
      </c>
      <c r="C269" t="s">
        <v>31</v>
      </c>
      <c r="D269">
        <v>103649640</v>
      </c>
      <c r="E269">
        <v>145621479</v>
      </c>
      <c r="F269">
        <v>8433525</v>
      </c>
      <c r="G269">
        <v>16094038</v>
      </c>
      <c r="H269">
        <v>2931255</v>
      </c>
      <c r="I269">
        <v>0</v>
      </c>
      <c r="J269">
        <v>0</v>
      </c>
      <c r="K269">
        <v>0</v>
      </c>
      <c r="L269">
        <v>375120</v>
      </c>
      <c r="M269">
        <v>2211658</v>
      </c>
      <c r="N269">
        <v>279316715</v>
      </c>
      <c r="O269">
        <v>680000</v>
      </c>
      <c r="P269">
        <v>2697500</v>
      </c>
      <c r="Q269">
        <v>275939215</v>
      </c>
      <c r="R269">
        <v>3169283</v>
      </c>
      <c r="S269">
        <v>2024</v>
      </c>
      <c r="T269">
        <v>12</v>
      </c>
      <c r="U269">
        <v>0</v>
      </c>
      <c r="V269">
        <v>153</v>
      </c>
      <c r="W269">
        <v>120153</v>
      </c>
      <c r="X269" t="s">
        <v>26</v>
      </c>
      <c r="Y269" t="s">
        <v>26</v>
      </c>
      <c r="Z269" t="s">
        <v>176</v>
      </c>
      <c r="AA269" t="s">
        <v>76</v>
      </c>
      <c r="AB269" s="3" t="str">
        <f t="shared" si="8"/>
        <v>0153</v>
      </c>
      <c r="AC269" s="4" t="str">
        <f t="shared" si="9"/>
        <v>Non-TIF</v>
      </c>
    </row>
    <row r="270" spans="1:29" x14ac:dyDescent="0.25">
      <c r="A270">
        <v>2024</v>
      </c>
      <c r="B270">
        <v>12</v>
      </c>
      <c r="C270" t="s">
        <v>31</v>
      </c>
      <c r="D270">
        <v>62749667</v>
      </c>
      <c r="E270">
        <v>46782915</v>
      </c>
      <c r="F270">
        <v>3366391</v>
      </c>
      <c r="G270">
        <v>4750835</v>
      </c>
      <c r="H270">
        <v>1164695</v>
      </c>
      <c r="I270">
        <v>0</v>
      </c>
      <c r="J270">
        <v>0</v>
      </c>
      <c r="K270">
        <v>0</v>
      </c>
      <c r="L270">
        <v>251231</v>
      </c>
      <c r="M270">
        <v>2217634</v>
      </c>
      <c r="N270">
        <v>121283368</v>
      </c>
      <c r="O270">
        <v>408000</v>
      </c>
      <c r="P270">
        <v>1378000</v>
      </c>
      <c r="Q270">
        <v>119497368</v>
      </c>
      <c r="R270">
        <v>4125098</v>
      </c>
      <c r="S270">
        <v>2024</v>
      </c>
      <c r="T270">
        <v>12</v>
      </c>
      <c r="U270">
        <v>1</v>
      </c>
      <c r="V270">
        <v>215</v>
      </c>
      <c r="W270">
        <v>121215</v>
      </c>
      <c r="X270" t="s">
        <v>26</v>
      </c>
      <c r="Y270" t="s">
        <v>26</v>
      </c>
      <c r="Z270" t="s">
        <v>280</v>
      </c>
      <c r="AA270" t="s">
        <v>76</v>
      </c>
      <c r="AB270" s="3" t="str">
        <f t="shared" si="8"/>
        <v>1215</v>
      </c>
      <c r="AC270" s="4" t="str">
        <f t="shared" si="9"/>
        <v>Non-TIF</v>
      </c>
    </row>
    <row r="271" spans="1:29" x14ac:dyDescent="0.25">
      <c r="A271">
        <v>2024</v>
      </c>
      <c r="B271">
        <v>13</v>
      </c>
      <c r="C271" t="s">
        <v>23</v>
      </c>
      <c r="D271">
        <v>399367</v>
      </c>
      <c r="E271">
        <v>0</v>
      </c>
      <c r="F271">
        <v>0</v>
      </c>
      <c r="G271">
        <v>4032349</v>
      </c>
      <c r="H271">
        <v>591110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5022826</v>
      </c>
      <c r="O271">
        <v>0</v>
      </c>
      <c r="P271">
        <v>0</v>
      </c>
      <c r="Q271">
        <v>5022826</v>
      </c>
      <c r="R271">
        <v>0</v>
      </c>
      <c r="S271">
        <v>2024</v>
      </c>
      <c r="T271">
        <v>13</v>
      </c>
      <c r="U271">
        <v>6</v>
      </c>
      <c r="V271" t="s">
        <v>1801</v>
      </c>
      <c r="W271" t="s">
        <v>281</v>
      </c>
      <c r="X271" t="s">
        <v>25</v>
      </c>
      <c r="Y271" t="s">
        <v>26</v>
      </c>
      <c r="Z271" t="s">
        <v>282</v>
      </c>
      <c r="AA271" t="s">
        <v>146</v>
      </c>
      <c r="AB271" s="3" t="str">
        <f t="shared" si="8"/>
        <v>6091</v>
      </c>
      <c r="AC271" s="4" t="str">
        <f t="shared" si="9"/>
        <v>TIF</v>
      </c>
    </row>
    <row r="272" spans="1:29" x14ac:dyDescent="0.25">
      <c r="A272">
        <v>2024</v>
      </c>
      <c r="B272">
        <v>21</v>
      </c>
      <c r="C272" t="s">
        <v>44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2024</v>
      </c>
      <c r="T272">
        <v>21</v>
      </c>
      <c r="U272">
        <v>1</v>
      </c>
      <c r="V272">
        <v>218</v>
      </c>
      <c r="W272">
        <v>211218</v>
      </c>
      <c r="X272" t="s">
        <v>26</v>
      </c>
      <c r="Y272" t="s">
        <v>26</v>
      </c>
      <c r="Z272" t="s">
        <v>236</v>
      </c>
      <c r="AA272" t="s">
        <v>237</v>
      </c>
      <c r="AB272" s="3" t="str">
        <f t="shared" si="8"/>
        <v>1218</v>
      </c>
      <c r="AC272" s="4" t="str">
        <f t="shared" si="9"/>
        <v>Non-TIF</v>
      </c>
    </row>
    <row r="273" spans="1:29" x14ac:dyDescent="0.25">
      <c r="A273">
        <v>2024</v>
      </c>
      <c r="B273">
        <v>21</v>
      </c>
      <c r="C273" t="s">
        <v>31</v>
      </c>
      <c r="D273">
        <v>19150329</v>
      </c>
      <c r="E273">
        <v>29744815</v>
      </c>
      <c r="F273">
        <v>1379222</v>
      </c>
      <c r="G273">
        <v>2002866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52277232</v>
      </c>
      <c r="O273">
        <v>52000</v>
      </c>
      <c r="P273">
        <v>188500</v>
      </c>
      <c r="Q273">
        <v>52036732</v>
      </c>
      <c r="R273">
        <v>6999100</v>
      </c>
      <c r="S273">
        <v>2024</v>
      </c>
      <c r="T273">
        <v>21</v>
      </c>
      <c r="U273">
        <v>2</v>
      </c>
      <c r="V273">
        <v>556</v>
      </c>
      <c r="W273">
        <v>742556</v>
      </c>
      <c r="X273" t="s">
        <v>26</v>
      </c>
      <c r="Y273" t="s">
        <v>26</v>
      </c>
      <c r="Z273" t="s">
        <v>240</v>
      </c>
      <c r="AA273" t="s">
        <v>237</v>
      </c>
      <c r="AB273" s="3" t="str">
        <f t="shared" si="8"/>
        <v>2556</v>
      </c>
      <c r="AC273" s="4" t="str">
        <f t="shared" si="9"/>
        <v>Non-TIF</v>
      </c>
    </row>
    <row r="274" spans="1:29" x14ac:dyDescent="0.25">
      <c r="A274">
        <v>2024</v>
      </c>
      <c r="B274">
        <v>22</v>
      </c>
      <c r="C274" t="s">
        <v>44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2024</v>
      </c>
      <c r="T274">
        <v>22</v>
      </c>
      <c r="U274">
        <v>5</v>
      </c>
      <c r="V274">
        <v>310</v>
      </c>
      <c r="W274" t="s">
        <v>1778</v>
      </c>
      <c r="X274" t="s">
        <v>26</v>
      </c>
      <c r="Y274" t="s">
        <v>26</v>
      </c>
      <c r="Z274" t="s">
        <v>87</v>
      </c>
      <c r="AA274" t="s">
        <v>241</v>
      </c>
      <c r="AB274" s="3" t="str">
        <f t="shared" si="8"/>
        <v>5310</v>
      </c>
      <c r="AC274" s="4" t="str">
        <f t="shared" si="9"/>
        <v>Non-TIF</v>
      </c>
    </row>
    <row r="275" spans="1:29" x14ac:dyDescent="0.25">
      <c r="A275">
        <v>2024</v>
      </c>
      <c r="B275">
        <v>22</v>
      </c>
      <c r="C275" t="s">
        <v>44</v>
      </c>
      <c r="D275">
        <v>1288325</v>
      </c>
      <c r="E275">
        <v>31152</v>
      </c>
      <c r="F275">
        <v>0</v>
      </c>
      <c r="G275">
        <v>2481608</v>
      </c>
      <c r="H275">
        <v>7836481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11637566</v>
      </c>
      <c r="O275">
        <v>0</v>
      </c>
      <c r="P275">
        <v>6500</v>
      </c>
      <c r="Q275">
        <v>11631066</v>
      </c>
      <c r="R275">
        <v>0</v>
      </c>
      <c r="S275">
        <v>2024</v>
      </c>
      <c r="T275">
        <v>22</v>
      </c>
      <c r="U275">
        <v>1</v>
      </c>
      <c r="V275" t="s">
        <v>1809</v>
      </c>
      <c r="W275">
        <v>221080</v>
      </c>
      <c r="X275" t="s">
        <v>26</v>
      </c>
      <c r="Y275" t="s">
        <v>26</v>
      </c>
      <c r="Z275" t="s">
        <v>267</v>
      </c>
      <c r="AA275" t="s">
        <v>241</v>
      </c>
      <c r="AB275" s="3" t="str">
        <f t="shared" si="8"/>
        <v>1080</v>
      </c>
      <c r="AC275" s="4" t="str">
        <f t="shared" si="9"/>
        <v>Non-TIF</v>
      </c>
    </row>
    <row r="276" spans="1:29" x14ac:dyDescent="0.25">
      <c r="A276">
        <v>2024</v>
      </c>
      <c r="B276">
        <v>22</v>
      </c>
      <c r="C276" t="s">
        <v>31</v>
      </c>
      <c r="D276">
        <v>10601299</v>
      </c>
      <c r="E276">
        <v>23226968</v>
      </c>
      <c r="F276">
        <v>1708404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35536671</v>
      </c>
      <c r="O276">
        <v>48000</v>
      </c>
      <c r="P276">
        <v>273000</v>
      </c>
      <c r="Q276">
        <v>35215671</v>
      </c>
      <c r="R276">
        <v>359990</v>
      </c>
      <c r="S276">
        <v>2024</v>
      </c>
      <c r="T276">
        <v>22</v>
      </c>
      <c r="U276">
        <v>4</v>
      </c>
      <c r="V276">
        <v>774</v>
      </c>
      <c r="W276">
        <v>334774</v>
      </c>
      <c r="X276" t="s">
        <v>26</v>
      </c>
      <c r="Y276" t="s">
        <v>26</v>
      </c>
      <c r="Z276" t="s">
        <v>1450</v>
      </c>
      <c r="AA276" t="s">
        <v>241</v>
      </c>
      <c r="AB276" s="3" t="str">
        <f t="shared" si="8"/>
        <v>4774</v>
      </c>
      <c r="AC276" s="4" t="str">
        <f t="shared" si="9"/>
        <v>Non-TIF</v>
      </c>
    </row>
    <row r="277" spans="1:29" x14ac:dyDescent="0.25">
      <c r="A277">
        <v>2024</v>
      </c>
      <c r="B277">
        <v>23</v>
      </c>
      <c r="C277" t="s">
        <v>44</v>
      </c>
      <c r="D277">
        <v>52787133</v>
      </c>
      <c r="E277">
        <v>0</v>
      </c>
      <c r="F277">
        <v>0</v>
      </c>
      <c r="G277">
        <v>29031059</v>
      </c>
      <c r="H277">
        <v>25835507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107653699</v>
      </c>
      <c r="O277">
        <v>380000</v>
      </c>
      <c r="P277">
        <v>1475500</v>
      </c>
      <c r="Q277">
        <v>105798199</v>
      </c>
      <c r="R277">
        <v>0</v>
      </c>
      <c r="S277">
        <v>2024</v>
      </c>
      <c r="T277">
        <v>23</v>
      </c>
      <c r="U277">
        <v>1</v>
      </c>
      <c r="V277" t="s">
        <v>1810</v>
      </c>
      <c r="W277">
        <v>231082</v>
      </c>
      <c r="X277" t="s">
        <v>26</v>
      </c>
      <c r="Y277" t="s">
        <v>26</v>
      </c>
      <c r="Z277" t="s">
        <v>1702</v>
      </c>
      <c r="AA277" t="s">
        <v>244</v>
      </c>
      <c r="AB277" s="3" t="str">
        <f t="shared" si="8"/>
        <v>1082</v>
      </c>
      <c r="AC277" s="4" t="str">
        <f t="shared" si="9"/>
        <v>Non-TIF</v>
      </c>
    </row>
    <row r="278" spans="1:29" x14ac:dyDescent="0.25">
      <c r="A278">
        <v>2024</v>
      </c>
      <c r="B278">
        <v>23</v>
      </c>
      <c r="C278" t="s">
        <v>44</v>
      </c>
      <c r="D278">
        <v>191953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191953</v>
      </c>
      <c r="O278">
        <v>0</v>
      </c>
      <c r="P278">
        <v>0</v>
      </c>
      <c r="Q278">
        <v>191953</v>
      </c>
      <c r="R278">
        <v>0</v>
      </c>
      <c r="S278">
        <v>2024</v>
      </c>
      <c r="T278">
        <v>23</v>
      </c>
      <c r="U278">
        <v>1</v>
      </c>
      <c r="V278">
        <v>278</v>
      </c>
      <c r="W278">
        <v>231278</v>
      </c>
      <c r="X278" t="s">
        <v>26</v>
      </c>
      <c r="Y278" t="s">
        <v>26</v>
      </c>
      <c r="Z278" t="s">
        <v>243</v>
      </c>
      <c r="AA278" t="s">
        <v>244</v>
      </c>
      <c r="AB278" s="3" t="str">
        <f t="shared" si="8"/>
        <v>1278</v>
      </c>
      <c r="AC278" s="4" t="str">
        <f t="shared" si="9"/>
        <v>Non-TIF</v>
      </c>
    </row>
    <row r="279" spans="1:29" x14ac:dyDescent="0.25">
      <c r="A279">
        <v>2024</v>
      </c>
      <c r="B279">
        <v>23</v>
      </c>
      <c r="C279" t="s">
        <v>23</v>
      </c>
      <c r="D279">
        <v>7140334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7140334</v>
      </c>
      <c r="O279">
        <v>60000</v>
      </c>
      <c r="P279">
        <v>188500</v>
      </c>
      <c r="Q279">
        <v>6891834</v>
      </c>
      <c r="R279">
        <v>0</v>
      </c>
      <c r="S279">
        <v>2024</v>
      </c>
      <c r="T279">
        <v>23</v>
      </c>
      <c r="U279">
        <v>0</v>
      </c>
      <c r="V279">
        <v>936</v>
      </c>
      <c r="W279" t="s">
        <v>245</v>
      </c>
      <c r="X279" t="s">
        <v>25</v>
      </c>
      <c r="Y279" t="s">
        <v>26</v>
      </c>
      <c r="Z279" t="s">
        <v>246</v>
      </c>
      <c r="AA279" t="s">
        <v>244</v>
      </c>
      <c r="AB279" s="3" t="str">
        <f t="shared" si="8"/>
        <v>0936</v>
      </c>
      <c r="AC279" s="4" t="str">
        <f t="shared" si="9"/>
        <v>TIF</v>
      </c>
    </row>
    <row r="280" spans="1:29" x14ac:dyDescent="0.25">
      <c r="A280">
        <v>2024</v>
      </c>
      <c r="B280">
        <v>23</v>
      </c>
      <c r="C280" t="s">
        <v>31</v>
      </c>
      <c r="D280">
        <v>195064786</v>
      </c>
      <c r="E280">
        <v>23242884</v>
      </c>
      <c r="F280">
        <v>1737600</v>
      </c>
      <c r="G280">
        <v>58060819</v>
      </c>
      <c r="H280">
        <v>67031290</v>
      </c>
      <c r="I280">
        <v>0</v>
      </c>
      <c r="J280">
        <v>0</v>
      </c>
      <c r="K280">
        <v>0</v>
      </c>
      <c r="L280">
        <v>5866813</v>
      </c>
      <c r="M280">
        <v>8361280</v>
      </c>
      <c r="N280">
        <v>359365472</v>
      </c>
      <c r="O280">
        <v>1048000</v>
      </c>
      <c r="P280">
        <v>3152500</v>
      </c>
      <c r="Q280">
        <v>355164972</v>
      </c>
      <c r="R280">
        <v>33887844</v>
      </c>
      <c r="S280">
        <v>2024</v>
      </c>
      <c r="T280">
        <v>23</v>
      </c>
      <c r="U280">
        <v>0</v>
      </c>
      <c r="V280">
        <v>936</v>
      </c>
      <c r="W280">
        <v>230936</v>
      </c>
      <c r="X280" t="s">
        <v>26</v>
      </c>
      <c r="Y280" t="s">
        <v>26</v>
      </c>
      <c r="Z280" t="s">
        <v>247</v>
      </c>
      <c r="AA280" t="s">
        <v>244</v>
      </c>
      <c r="AB280" s="3" t="str">
        <f t="shared" si="8"/>
        <v>0936</v>
      </c>
      <c r="AC280" s="4" t="str">
        <f t="shared" si="9"/>
        <v>Non-TIF</v>
      </c>
    </row>
    <row r="281" spans="1:29" x14ac:dyDescent="0.25">
      <c r="A281">
        <v>2024</v>
      </c>
      <c r="B281">
        <v>23</v>
      </c>
      <c r="C281" t="s">
        <v>31</v>
      </c>
      <c r="D281">
        <v>24048272</v>
      </c>
      <c r="E281">
        <v>26856997</v>
      </c>
      <c r="F281">
        <v>2308773</v>
      </c>
      <c r="G281">
        <v>213067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1193137</v>
      </c>
      <c r="N281">
        <v>54620246</v>
      </c>
      <c r="O281">
        <v>136000</v>
      </c>
      <c r="P281">
        <v>299000</v>
      </c>
      <c r="Q281">
        <v>54185246</v>
      </c>
      <c r="R281">
        <v>641966</v>
      </c>
      <c r="S281">
        <v>2024</v>
      </c>
      <c r="T281">
        <v>23</v>
      </c>
      <c r="U281">
        <v>1</v>
      </c>
      <c r="V281">
        <v>965</v>
      </c>
      <c r="W281">
        <v>491965</v>
      </c>
      <c r="X281" t="s">
        <v>26</v>
      </c>
      <c r="Y281" t="s">
        <v>26</v>
      </c>
      <c r="Z281" t="s">
        <v>248</v>
      </c>
      <c r="AA281" t="s">
        <v>244</v>
      </c>
      <c r="AB281" s="3" t="str">
        <f t="shared" si="8"/>
        <v>1965</v>
      </c>
      <c r="AC281" s="4" t="str">
        <f t="shared" si="9"/>
        <v>Non-TIF</v>
      </c>
    </row>
    <row r="282" spans="1:29" x14ac:dyDescent="0.25">
      <c r="A282">
        <v>2024</v>
      </c>
      <c r="B282">
        <v>23</v>
      </c>
      <c r="C282" t="s">
        <v>31</v>
      </c>
      <c r="D282">
        <v>25272019</v>
      </c>
      <c r="E282">
        <v>50371750</v>
      </c>
      <c r="F282">
        <v>2696300</v>
      </c>
      <c r="G282">
        <v>4077276</v>
      </c>
      <c r="H282">
        <v>0</v>
      </c>
      <c r="I282">
        <v>0</v>
      </c>
      <c r="J282">
        <v>0</v>
      </c>
      <c r="K282">
        <v>0</v>
      </c>
      <c r="L282">
        <v>11769908</v>
      </c>
      <c r="M282">
        <v>0</v>
      </c>
      <c r="N282">
        <v>94187253</v>
      </c>
      <c r="O282">
        <v>168180</v>
      </c>
      <c r="P282">
        <v>591500</v>
      </c>
      <c r="Q282">
        <v>93427573</v>
      </c>
      <c r="R282">
        <v>691907</v>
      </c>
      <c r="S282">
        <v>2024</v>
      </c>
      <c r="T282">
        <v>23</v>
      </c>
      <c r="U282">
        <v>4</v>
      </c>
      <c r="V282">
        <v>269</v>
      </c>
      <c r="W282">
        <v>534269</v>
      </c>
      <c r="X282" t="s">
        <v>26</v>
      </c>
      <c r="Y282" t="s">
        <v>26</v>
      </c>
      <c r="Z282" t="s">
        <v>210</v>
      </c>
      <c r="AA282" t="s">
        <v>244</v>
      </c>
      <c r="AB282" s="3" t="str">
        <f t="shared" si="8"/>
        <v>4269</v>
      </c>
      <c r="AC282" s="4" t="str">
        <f t="shared" si="9"/>
        <v>Non-TIF</v>
      </c>
    </row>
    <row r="283" spans="1:29" x14ac:dyDescent="0.25">
      <c r="A283">
        <v>2024</v>
      </c>
      <c r="B283">
        <v>24</v>
      </c>
      <c r="C283" t="s">
        <v>31</v>
      </c>
      <c r="D283">
        <v>24730531</v>
      </c>
      <c r="E283">
        <v>82857523</v>
      </c>
      <c r="F283">
        <v>7250716</v>
      </c>
      <c r="G283">
        <v>2989497</v>
      </c>
      <c r="H283">
        <v>0</v>
      </c>
      <c r="I283">
        <v>0</v>
      </c>
      <c r="J283">
        <v>0</v>
      </c>
      <c r="K283">
        <v>0</v>
      </c>
      <c r="L283">
        <v>348024</v>
      </c>
      <c r="M283">
        <v>0</v>
      </c>
      <c r="N283">
        <v>118176291</v>
      </c>
      <c r="O283">
        <v>152000</v>
      </c>
      <c r="P283">
        <v>526500</v>
      </c>
      <c r="Q283">
        <v>117497791</v>
      </c>
      <c r="R283">
        <v>1345680</v>
      </c>
      <c r="S283">
        <v>2024</v>
      </c>
      <c r="T283">
        <v>24</v>
      </c>
      <c r="U283">
        <v>1</v>
      </c>
      <c r="V283">
        <v>134</v>
      </c>
      <c r="W283">
        <v>241134</v>
      </c>
      <c r="X283" t="s">
        <v>26</v>
      </c>
      <c r="Y283" t="s">
        <v>26</v>
      </c>
      <c r="Z283" t="s">
        <v>249</v>
      </c>
      <c r="AA283" t="s">
        <v>250</v>
      </c>
      <c r="AB283" s="3" t="str">
        <f t="shared" si="8"/>
        <v>1134</v>
      </c>
      <c r="AC283" s="4" t="str">
        <f t="shared" si="9"/>
        <v>Non-TIF</v>
      </c>
    </row>
    <row r="284" spans="1:29" x14ac:dyDescent="0.25">
      <c r="A284">
        <v>2024</v>
      </c>
      <c r="B284">
        <v>24</v>
      </c>
      <c r="C284" t="s">
        <v>31</v>
      </c>
      <c r="D284">
        <v>397134</v>
      </c>
      <c r="E284">
        <v>2602391</v>
      </c>
      <c r="F284">
        <v>84279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3083804</v>
      </c>
      <c r="O284">
        <v>4000</v>
      </c>
      <c r="P284">
        <v>13000</v>
      </c>
      <c r="Q284">
        <v>3066804</v>
      </c>
      <c r="R284">
        <v>30496</v>
      </c>
      <c r="S284">
        <v>2024</v>
      </c>
      <c r="T284">
        <v>24</v>
      </c>
      <c r="U284">
        <v>4</v>
      </c>
      <c r="V284" t="s">
        <v>1811</v>
      </c>
      <c r="W284">
        <v>674033</v>
      </c>
      <c r="X284" t="s">
        <v>26</v>
      </c>
      <c r="Y284" t="s">
        <v>26</v>
      </c>
      <c r="Z284" t="s">
        <v>1719</v>
      </c>
      <c r="AA284" t="s">
        <v>250</v>
      </c>
      <c r="AB284" s="3" t="str">
        <f t="shared" si="8"/>
        <v>4033</v>
      </c>
      <c r="AC284" s="4" t="str">
        <f t="shared" si="9"/>
        <v>Non-TIF</v>
      </c>
    </row>
    <row r="285" spans="1:29" x14ac:dyDescent="0.25">
      <c r="A285">
        <v>2024</v>
      </c>
      <c r="B285">
        <v>24</v>
      </c>
      <c r="C285" t="s">
        <v>31</v>
      </c>
      <c r="D285">
        <v>2472647</v>
      </c>
      <c r="E285">
        <v>10716340</v>
      </c>
      <c r="F285">
        <v>472216</v>
      </c>
      <c r="G285">
        <v>34987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933767</v>
      </c>
      <c r="N285">
        <v>14629957</v>
      </c>
      <c r="O285">
        <v>20000</v>
      </c>
      <c r="P285">
        <v>39000</v>
      </c>
      <c r="Q285">
        <v>14570957</v>
      </c>
      <c r="R285">
        <v>118608</v>
      </c>
      <c r="S285">
        <v>2024</v>
      </c>
      <c r="T285">
        <v>24</v>
      </c>
      <c r="U285">
        <v>4</v>
      </c>
      <c r="V285">
        <v>860</v>
      </c>
      <c r="W285">
        <v>814860</v>
      </c>
      <c r="X285" t="s">
        <v>26</v>
      </c>
      <c r="Y285" t="s">
        <v>26</v>
      </c>
      <c r="Z285" t="s">
        <v>251</v>
      </c>
      <c r="AA285" t="s">
        <v>250</v>
      </c>
      <c r="AB285" s="3" t="str">
        <f t="shared" si="8"/>
        <v>4860</v>
      </c>
      <c r="AC285" s="4" t="str">
        <f t="shared" si="9"/>
        <v>Non-TIF</v>
      </c>
    </row>
    <row r="286" spans="1:29" x14ac:dyDescent="0.25">
      <c r="A286">
        <v>2024</v>
      </c>
      <c r="B286">
        <v>25</v>
      </c>
      <c r="C286" t="s">
        <v>23</v>
      </c>
      <c r="D286">
        <v>312868115</v>
      </c>
      <c r="E286">
        <v>0</v>
      </c>
      <c r="F286">
        <v>0</v>
      </c>
      <c r="G286">
        <v>574472623</v>
      </c>
      <c r="H286">
        <v>421475507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1308816245</v>
      </c>
      <c r="O286">
        <v>28000</v>
      </c>
      <c r="P286">
        <v>39000</v>
      </c>
      <c r="Q286">
        <v>1308749245</v>
      </c>
      <c r="R286">
        <v>0</v>
      </c>
      <c r="S286">
        <v>2024</v>
      </c>
      <c r="T286">
        <v>25</v>
      </c>
      <c r="U286">
        <v>6</v>
      </c>
      <c r="V286">
        <v>822</v>
      </c>
      <c r="W286" t="s">
        <v>498</v>
      </c>
      <c r="X286" t="s">
        <v>25</v>
      </c>
      <c r="Y286" t="s">
        <v>26</v>
      </c>
      <c r="Z286" t="s">
        <v>499</v>
      </c>
      <c r="AA286" t="s">
        <v>252</v>
      </c>
      <c r="AB286" s="3" t="str">
        <f t="shared" si="8"/>
        <v>6822</v>
      </c>
      <c r="AC286" s="4" t="str">
        <f t="shared" si="9"/>
        <v>TIF</v>
      </c>
    </row>
    <row r="287" spans="1:29" x14ac:dyDescent="0.25">
      <c r="A287">
        <v>2024</v>
      </c>
      <c r="B287">
        <v>25</v>
      </c>
      <c r="C287" t="s">
        <v>23</v>
      </c>
      <c r="D287">
        <v>15364400</v>
      </c>
      <c r="E287">
        <v>778</v>
      </c>
      <c r="F287">
        <v>0</v>
      </c>
      <c r="G287">
        <v>3101746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18466924</v>
      </c>
      <c r="O287">
        <v>4000</v>
      </c>
      <c r="P287">
        <v>19500</v>
      </c>
      <c r="Q287">
        <v>18443424</v>
      </c>
      <c r="R287">
        <v>0</v>
      </c>
      <c r="S287">
        <v>2024</v>
      </c>
      <c r="T287">
        <v>25</v>
      </c>
      <c r="U287">
        <v>7</v>
      </c>
      <c r="V287">
        <v>110</v>
      </c>
      <c r="W287" t="s">
        <v>253</v>
      </c>
      <c r="X287" t="s">
        <v>25</v>
      </c>
      <c r="Y287" t="s">
        <v>26</v>
      </c>
      <c r="Z287" t="s">
        <v>254</v>
      </c>
      <c r="AA287" t="s">
        <v>252</v>
      </c>
      <c r="AB287" s="3" t="str">
        <f t="shared" si="8"/>
        <v>7110</v>
      </c>
      <c r="AC287" s="4" t="str">
        <f t="shared" si="9"/>
        <v>TIF</v>
      </c>
    </row>
    <row r="288" spans="1:29" x14ac:dyDescent="0.25">
      <c r="A288">
        <v>2024</v>
      </c>
      <c r="B288">
        <v>25</v>
      </c>
      <c r="C288" t="s">
        <v>31</v>
      </c>
      <c r="D288">
        <v>82858342</v>
      </c>
      <c r="E288">
        <v>33028548</v>
      </c>
      <c r="F288">
        <v>1344259</v>
      </c>
      <c r="G288">
        <v>14812343</v>
      </c>
      <c r="H288">
        <v>542173</v>
      </c>
      <c r="I288">
        <v>0</v>
      </c>
      <c r="J288">
        <v>0</v>
      </c>
      <c r="K288">
        <v>0</v>
      </c>
      <c r="L288">
        <v>159602508</v>
      </c>
      <c r="M288">
        <v>767073</v>
      </c>
      <c r="N288">
        <v>292955246</v>
      </c>
      <c r="O288">
        <v>381559</v>
      </c>
      <c r="P288">
        <v>1053000</v>
      </c>
      <c r="Q288">
        <v>291520687</v>
      </c>
      <c r="R288">
        <v>7171285</v>
      </c>
      <c r="S288">
        <v>2024</v>
      </c>
      <c r="T288">
        <v>25</v>
      </c>
      <c r="U288">
        <v>6</v>
      </c>
      <c r="V288">
        <v>264</v>
      </c>
      <c r="W288">
        <v>256264</v>
      </c>
      <c r="X288" t="s">
        <v>26</v>
      </c>
      <c r="Y288" t="s">
        <v>26</v>
      </c>
      <c r="Z288" t="s">
        <v>33</v>
      </c>
      <c r="AA288" t="s">
        <v>252</v>
      </c>
      <c r="AB288" s="3" t="str">
        <f t="shared" si="8"/>
        <v>6264</v>
      </c>
      <c r="AC288" s="4" t="str">
        <f t="shared" si="9"/>
        <v>Non-TIF</v>
      </c>
    </row>
    <row r="289" spans="1:29" x14ac:dyDescent="0.25">
      <c r="A289">
        <v>2024</v>
      </c>
      <c r="B289">
        <v>25</v>
      </c>
      <c r="C289" t="s">
        <v>31</v>
      </c>
      <c r="D289">
        <v>4706142476</v>
      </c>
      <c r="E289">
        <v>15814852</v>
      </c>
      <c r="F289">
        <v>924953</v>
      </c>
      <c r="G289">
        <v>1233443657</v>
      </c>
      <c r="H289">
        <v>9177842</v>
      </c>
      <c r="I289">
        <v>0</v>
      </c>
      <c r="J289">
        <v>0</v>
      </c>
      <c r="K289">
        <v>0</v>
      </c>
      <c r="L289">
        <v>155119</v>
      </c>
      <c r="M289">
        <v>5908900</v>
      </c>
      <c r="N289">
        <v>5971567799</v>
      </c>
      <c r="O289">
        <v>4520000</v>
      </c>
      <c r="P289">
        <v>17550213</v>
      </c>
      <c r="Q289">
        <v>5949497586</v>
      </c>
      <c r="R289">
        <v>48490453</v>
      </c>
      <c r="S289">
        <v>2024</v>
      </c>
      <c r="T289">
        <v>25</v>
      </c>
      <c r="U289">
        <v>6</v>
      </c>
      <c r="V289">
        <v>822</v>
      </c>
      <c r="W289">
        <v>256822</v>
      </c>
      <c r="X289" t="s">
        <v>26</v>
      </c>
      <c r="Y289" t="s">
        <v>26</v>
      </c>
      <c r="Z289" t="s">
        <v>361</v>
      </c>
      <c r="AA289" t="s">
        <v>252</v>
      </c>
      <c r="AB289" s="3" t="str">
        <f t="shared" si="8"/>
        <v>6822</v>
      </c>
      <c r="AC289" s="4" t="str">
        <f t="shared" si="9"/>
        <v>Non-TIF</v>
      </c>
    </row>
    <row r="290" spans="1:29" x14ac:dyDescent="0.25">
      <c r="A290">
        <v>2024</v>
      </c>
      <c r="B290">
        <v>30</v>
      </c>
      <c r="C290" t="s">
        <v>31</v>
      </c>
      <c r="D290">
        <v>87383639</v>
      </c>
      <c r="E290">
        <v>62981033</v>
      </c>
      <c r="F290">
        <v>4383441</v>
      </c>
      <c r="G290">
        <v>18105509</v>
      </c>
      <c r="H290">
        <v>16663094</v>
      </c>
      <c r="I290">
        <v>0</v>
      </c>
      <c r="J290">
        <v>0</v>
      </c>
      <c r="K290">
        <v>0</v>
      </c>
      <c r="L290">
        <v>3098294</v>
      </c>
      <c r="M290">
        <v>0</v>
      </c>
      <c r="N290">
        <v>192615010</v>
      </c>
      <c r="O290">
        <v>312000</v>
      </c>
      <c r="P290">
        <v>715000</v>
      </c>
      <c r="Q290">
        <v>191588010</v>
      </c>
      <c r="R290">
        <v>1110723</v>
      </c>
      <c r="S290">
        <v>2024</v>
      </c>
      <c r="T290">
        <v>30</v>
      </c>
      <c r="U290">
        <v>2</v>
      </c>
      <c r="V290">
        <v>846</v>
      </c>
      <c r="W290">
        <v>302846</v>
      </c>
      <c r="X290" t="s">
        <v>26</v>
      </c>
      <c r="Y290" t="s">
        <v>26</v>
      </c>
      <c r="Z290" t="s">
        <v>340</v>
      </c>
      <c r="AA290" t="s">
        <v>335</v>
      </c>
      <c r="AB290" s="3" t="str">
        <f t="shared" si="8"/>
        <v>2846</v>
      </c>
      <c r="AC290" s="4" t="str">
        <f t="shared" si="9"/>
        <v>Non-TIF</v>
      </c>
    </row>
    <row r="291" spans="1:29" x14ac:dyDescent="0.25">
      <c r="A291">
        <v>2024</v>
      </c>
      <c r="B291">
        <v>31</v>
      </c>
      <c r="C291" t="s">
        <v>44</v>
      </c>
      <c r="D291">
        <v>115593290</v>
      </c>
      <c r="E291">
        <v>11300</v>
      </c>
      <c r="F291">
        <v>0</v>
      </c>
      <c r="G291">
        <v>73363314</v>
      </c>
      <c r="H291">
        <v>34418759</v>
      </c>
      <c r="I291">
        <v>0</v>
      </c>
      <c r="J291">
        <v>0</v>
      </c>
      <c r="K291">
        <v>321258</v>
      </c>
      <c r="L291">
        <v>0</v>
      </c>
      <c r="M291">
        <v>0</v>
      </c>
      <c r="N291">
        <v>223707921</v>
      </c>
      <c r="O291">
        <v>540000</v>
      </c>
      <c r="P291">
        <v>1417000</v>
      </c>
      <c r="Q291">
        <v>221750921</v>
      </c>
      <c r="R291">
        <v>0</v>
      </c>
      <c r="S291">
        <v>2024</v>
      </c>
      <c r="T291">
        <v>31</v>
      </c>
      <c r="U291">
        <v>1</v>
      </c>
      <c r="V291">
        <v>863</v>
      </c>
      <c r="W291">
        <v>311863</v>
      </c>
      <c r="X291" t="s">
        <v>26</v>
      </c>
      <c r="Y291" t="s">
        <v>26</v>
      </c>
      <c r="Z291" t="s">
        <v>434</v>
      </c>
      <c r="AA291" t="s">
        <v>377</v>
      </c>
      <c r="AB291" s="3" t="str">
        <f t="shared" si="8"/>
        <v>1863</v>
      </c>
      <c r="AC291" s="4" t="str">
        <f t="shared" si="9"/>
        <v>Non-TIF</v>
      </c>
    </row>
    <row r="292" spans="1:29" x14ac:dyDescent="0.25">
      <c r="A292">
        <v>2024</v>
      </c>
      <c r="B292">
        <v>31</v>
      </c>
      <c r="C292" t="s">
        <v>31</v>
      </c>
      <c r="D292">
        <v>3381962</v>
      </c>
      <c r="E292">
        <v>1858583</v>
      </c>
      <c r="F292">
        <v>189888</v>
      </c>
      <c r="G292">
        <v>197416</v>
      </c>
      <c r="H292">
        <v>0</v>
      </c>
      <c r="I292">
        <v>0</v>
      </c>
      <c r="J292">
        <v>0</v>
      </c>
      <c r="K292">
        <v>0</v>
      </c>
      <c r="L292">
        <v>65793</v>
      </c>
      <c r="M292">
        <v>0</v>
      </c>
      <c r="N292">
        <v>5693642</v>
      </c>
      <c r="O292">
        <v>8000</v>
      </c>
      <c r="P292">
        <v>45500</v>
      </c>
      <c r="Q292">
        <v>5640142</v>
      </c>
      <c r="R292">
        <v>1108702</v>
      </c>
      <c r="S292">
        <v>2024</v>
      </c>
      <c r="T292">
        <v>31</v>
      </c>
      <c r="U292">
        <v>4</v>
      </c>
      <c r="V292" t="s">
        <v>1817</v>
      </c>
      <c r="W292">
        <v>494041</v>
      </c>
      <c r="X292" t="s">
        <v>26</v>
      </c>
      <c r="Y292" t="s">
        <v>26</v>
      </c>
      <c r="Z292" t="s">
        <v>376</v>
      </c>
      <c r="AA292" t="s">
        <v>377</v>
      </c>
      <c r="AB292" s="3" t="str">
        <f t="shared" si="8"/>
        <v>4041</v>
      </c>
      <c r="AC292" s="4" t="str">
        <f t="shared" si="9"/>
        <v>Non-TIF</v>
      </c>
    </row>
    <row r="293" spans="1:29" x14ac:dyDescent="0.25">
      <c r="A293">
        <v>2024</v>
      </c>
      <c r="B293">
        <v>32</v>
      </c>
      <c r="C293" t="s">
        <v>44</v>
      </c>
      <c r="D293">
        <v>42592</v>
      </c>
      <c r="E293">
        <v>0</v>
      </c>
      <c r="F293">
        <v>0</v>
      </c>
      <c r="G293">
        <v>7034295</v>
      </c>
      <c r="H293">
        <v>5841449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12918336</v>
      </c>
      <c r="O293">
        <v>0</v>
      </c>
      <c r="P293">
        <v>0</v>
      </c>
      <c r="Q293">
        <v>12918336</v>
      </c>
      <c r="R293">
        <v>0</v>
      </c>
      <c r="S293">
        <v>2024</v>
      </c>
      <c r="T293">
        <v>32</v>
      </c>
      <c r="U293">
        <v>2</v>
      </c>
      <c r="V293">
        <v>124</v>
      </c>
      <c r="W293">
        <v>322124</v>
      </c>
      <c r="X293" t="s">
        <v>26</v>
      </c>
      <c r="Y293" t="s">
        <v>26</v>
      </c>
      <c r="Z293" t="s">
        <v>378</v>
      </c>
      <c r="AA293" t="s">
        <v>379</v>
      </c>
      <c r="AB293" s="3" t="str">
        <f t="shared" si="8"/>
        <v>2124</v>
      </c>
      <c r="AC293" s="4" t="str">
        <f t="shared" si="9"/>
        <v>Non-TIF</v>
      </c>
    </row>
    <row r="294" spans="1:29" x14ac:dyDescent="0.25">
      <c r="A294">
        <v>2024</v>
      </c>
      <c r="B294">
        <v>32</v>
      </c>
      <c r="C294" t="s">
        <v>23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2024</v>
      </c>
      <c r="T294">
        <v>32</v>
      </c>
      <c r="U294">
        <v>0</v>
      </c>
      <c r="V294">
        <v>333</v>
      </c>
      <c r="W294" t="s">
        <v>380</v>
      </c>
      <c r="X294" t="s">
        <v>25</v>
      </c>
      <c r="Y294" t="s">
        <v>26</v>
      </c>
      <c r="Z294" t="s">
        <v>381</v>
      </c>
      <c r="AA294" t="s">
        <v>379</v>
      </c>
      <c r="AB294" s="3" t="str">
        <f t="shared" si="8"/>
        <v>0333</v>
      </c>
      <c r="AC294" s="4" t="str">
        <f t="shared" si="9"/>
        <v>TIF</v>
      </c>
    </row>
    <row r="295" spans="1:29" x14ac:dyDescent="0.25">
      <c r="A295">
        <v>2024</v>
      </c>
      <c r="B295">
        <v>32</v>
      </c>
      <c r="C295" t="s">
        <v>31</v>
      </c>
      <c r="D295">
        <v>51620584</v>
      </c>
      <c r="E295">
        <v>121927458</v>
      </c>
      <c r="F295">
        <v>9567790</v>
      </c>
      <c r="G295">
        <v>8791089</v>
      </c>
      <c r="H295">
        <v>9353119</v>
      </c>
      <c r="I295">
        <v>0</v>
      </c>
      <c r="J295">
        <v>0</v>
      </c>
      <c r="K295">
        <v>0</v>
      </c>
      <c r="L295">
        <v>0</v>
      </c>
      <c r="M295">
        <v>12515363</v>
      </c>
      <c r="N295">
        <v>213775403</v>
      </c>
      <c r="O295">
        <v>343067</v>
      </c>
      <c r="P295">
        <v>1365000</v>
      </c>
      <c r="Q295">
        <v>212067336</v>
      </c>
      <c r="R295">
        <v>2342022</v>
      </c>
      <c r="S295">
        <v>2024</v>
      </c>
      <c r="T295">
        <v>32</v>
      </c>
      <c r="U295">
        <v>0</v>
      </c>
      <c r="V295">
        <v>333</v>
      </c>
      <c r="W295">
        <v>320333</v>
      </c>
      <c r="X295" t="s">
        <v>26</v>
      </c>
      <c r="Y295" t="s">
        <v>26</v>
      </c>
      <c r="Z295" t="s">
        <v>382</v>
      </c>
      <c r="AA295" t="s">
        <v>379</v>
      </c>
      <c r="AB295" s="3" t="str">
        <f t="shared" si="8"/>
        <v>0333</v>
      </c>
      <c r="AC295" s="4" t="str">
        <f t="shared" si="9"/>
        <v>Non-TIF</v>
      </c>
    </row>
    <row r="296" spans="1:29" x14ac:dyDescent="0.25">
      <c r="A296">
        <v>2024</v>
      </c>
      <c r="B296">
        <v>33</v>
      </c>
      <c r="C296" t="s">
        <v>23</v>
      </c>
      <c r="D296">
        <v>0</v>
      </c>
      <c r="E296">
        <v>0</v>
      </c>
      <c r="F296">
        <v>0</v>
      </c>
      <c r="G296">
        <v>2107924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2107924</v>
      </c>
      <c r="O296">
        <v>0</v>
      </c>
      <c r="P296">
        <v>0</v>
      </c>
      <c r="Q296">
        <v>2107924</v>
      </c>
      <c r="R296">
        <v>0</v>
      </c>
      <c r="S296">
        <v>2024</v>
      </c>
      <c r="T296">
        <v>33</v>
      </c>
      <c r="U296">
        <v>4</v>
      </c>
      <c r="V296">
        <v>774</v>
      </c>
      <c r="W296" t="s">
        <v>383</v>
      </c>
      <c r="X296" t="s">
        <v>25</v>
      </c>
      <c r="Y296" t="s">
        <v>26</v>
      </c>
      <c r="Z296" t="s">
        <v>384</v>
      </c>
      <c r="AA296" t="s">
        <v>375</v>
      </c>
      <c r="AB296" s="3" t="str">
        <f t="shared" si="8"/>
        <v>4774</v>
      </c>
      <c r="AC296" s="4" t="str">
        <f t="shared" si="9"/>
        <v>TIF</v>
      </c>
    </row>
    <row r="297" spans="1:29" x14ac:dyDescent="0.25">
      <c r="A297">
        <v>2024</v>
      </c>
      <c r="B297">
        <v>33</v>
      </c>
      <c r="C297" t="s">
        <v>31</v>
      </c>
      <c r="D297">
        <v>29955733</v>
      </c>
      <c r="E297">
        <v>66821663</v>
      </c>
      <c r="F297">
        <v>6103333</v>
      </c>
      <c r="G297">
        <v>1264418</v>
      </c>
      <c r="H297">
        <v>1220216</v>
      </c>
      <c r="I297">
        <v>0</v>
      </c>
      <c r="J297">
        <v>0</v>
      </c>
      <c r="K297">
        <v>0</v>
      </c>
      <c r="L297">
        <v>655307</v>
      </c>
      <c r="M297">
        <v>0</v>
      </c>
      <c r="N297">
        <v>106020670</v>
      </c>
      <c r="O297">
        <v>152000</v>
      </c>
      <c r="P297">
        <v>597382</v>
      </c>
      <c r="Q297">
        <v>105271288</v>
      </c>
      <c r="R297">
        <v>1125451</v>
      </c>
      <c r="S297">
        <v>2024</v>
      </c>
      <c r="T297">
        <v>33</v>
      </c>
      <c r="U297">
        <v>6</v>
      </c>
      <c r="V297">
        <v>175</v>
      </c>
      <c r="W297">
        <v>226175</v>
      </c>
      <c r="X297" t="s">
        <v>26</v>
      </c>
      <c r="Y297" t="s">
        <v>26</v>
      </c>
      <c r="Z297" t="s">
        <v>171</v>
      </c>
      <c r="AA297" t="s">
        <v>375</v>
      </c>
      <c r="AB297" s="3" t="str">
        <f t="shared" si="8"/>
        <v>6175</v>
      </c>
      <c r="AC297" s="4" t="str">
        <f t="shared" si="9"/>
        <v>Non-TIF</v>
      </c>
    </row>
    <row r="298" spans="1:29" x14ac:dyDescent="0.25">
      <c r="A298">
        <v>2024</v>
      </c>
      <c r="B298">
        <v>34</v>
      </c>
      <c r="C298" t="s">
        <v>44</v>
      </c>
      <c r="D298">
        <v>18099692</v>
      </c>
      <c r="E298">
        <v>1580625</v>
      </c>
      <c r="F298">
        <v>147228</v>
      </c>
      <c r="G298">
        <v>42789669</v>
      </c>
      <c r="H298">
        <v>53867293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116484507</v>
      </c>
      <c r="O298">
        <v>152000</v>
      </c>
      <c r="P298">
        <v>500500</v>
      </c>
      <c r="Q298">
        <v>115832007</v>
      </c>
      <c r="R298">
        <v>0</v>
      </c>
      <c r="S298">
        <v>2024</v>
      </c>
      <c r="T298">
        <v>34</v>
      </c>
      <c r="U298">
        <v>1</v>
      </c>
      <c r="V298">
        <v>116</v>
      </c>
      <c r="W298">
        <v>341116</v>
      </c>
      <c r="X298" t="s">
        <v>26</v>
      </c>
      <c r="Y298" t="s">
        <v>26</v>
      </c>
      <c r="Z298" t="s">
        <v>319</v>
      </c>
      <c r="AA298" t="s">
        <v>385</v>
      </c>
      <c r="AB298" s="3" t="str">
        <f t="shared" si="8"/>
        <v>1116</v>
      </c>
      <c r="AC298" s="4" t="str">
        <f t="shared" si="9"/>
        <v>Non-TIF</v>
      </c>
    </row>
    <row r="299" spans="1:29" x14ac:dyDescent="0.25">
      <c r="A299">
        <v>2024</v>
      </c>
      <c r="B299">
        <v>34</v>
      </c>
      <c r="C299" t="s">
        <v>23</v>
      </c>
      <c r="D299">
        <v>1611747</v>
      </c>
      <c r="E299">
        <v>0</v>
      </c>
      <c r="F299">
        <v>0</v>
      </c>
      <c r="G299">
        <v>5773102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7384849</v>
      </c>
      <c r="O299">
        <v>0</v>
      </c>
      <c r="P299">
        <v>0</v>
      </c>
      <c r="Q299">
        <v>7384849</v>
      </c>
      <c r="R299">
        <v>0</v>
      </c>
      <c r="S299">
        <v>2024</v>
      </c>
      <c r="T299">
        <v>34</v>
      </c>
      <c r="U299">
        <v>5</v>
      </c>
      <c r="V299">
        <v>697</v>
      </c>
      <c r="W299" t="s">
        <v>386</v>
      </c>
      <c r="X299" t="s">
        <v>25</v>
      </c>
      <c r="Y299" t="s">
        <v>26</v>
      </c>
      <c r="Z299" t="s">
        <v>387</v>
      </c>
      <c r="AA299" t="s">
        <v>385</v>
      </c>
      <c r="AB299" s="3" t="str">
        <f t="shared" si="8"/>
        <v>5697</v>
      </c>
      <c r="AC299" s="4" t="str">
        <f t="shared" si="9"/>
        <v>TIF</v>
      </c>
    </row>
    <row r="300" spans="1:29" x14ac:dyDescent="0.25">
      <c r="A300">
        <v>2024</v>
      </c>
      <c r="B300">
        <v>34</v>
      </c>
      <c r="C300" t="s">
        <v>23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2024</v>
      </c>
      <c r="T300">
        <v>34</v>
      </c>
      <c r="U300">
        <v>4</v>
      </c>
      <c r="V300">
        <v>772</v>
      </c>
      <c r="W300" t="s">
        <v>310</v>
      </c>
      <c r="X300" t="s">
        <v>25</v>
      </c>
      <c r="Y300" t="s">
        <v>26</v>
      </c>
      <c r="Z300" t="s">
        <v>311</v>
      </c>
      <c r="AA300" t="s">
        <v>385</v>
      </c>
      <c r="AB300" s="3" t="str">
        <f t="shared" si="8"/>
        <v>4772</v>
      </c>
      <c r="AC300" s="4" t="str">
        <f t="shared" si="9"/>
        <v>TIF</v>
      </c>
    </row>
    <row r="301" spans="1:29" x14ac:dyDescent="0.25">
      <c r="A301">
        <v>2024</v>
      </c>
      <c r="B301">
        <v>34</v>
      </c>
      <c r="C301" t="s">
        <v>31</v>
      </c>
      <c r="D301">
        <v>8909835</v>
      </c>
      <c r="E301">
        <v>19150637</v>
      </c>
      <c r="F301">
        <v>1420466</v>
      </c>
      <c r="G301">
        <v>105716</v>
      </c>
      <c r="H301">
        <v>0</v>
      </c>
      <c r="I301">
        <v>0</v>
      </c>
      <c r="J301">
        <v>0</v>
      </c>
      <c r="K301">
        <v>0</v>
      </c>
      <c r="L301">
        <v>436426</v>
      </c>
      <c r="M301">
        <v>679846</v>
      </c>
      <c r="N301">
        <v>30702926</v>
      </c>
      <c r="O301">
        <v>28000</v>
      </c>
      <c r="P301">
        <v>110500</v>
      </c>
      <c r="Q301">
        <v>30564426</v>
      </c>
      <c r="R301">
        <v>270367</v>
      </c>
      <c r="S301">
        <v>2024</v>
      </c>
      <c r="T301">
        <v>34</v>
      </c>
      <c r="U301">
        <v>4</v>
      </c>
      <c r="V301">
        <v>995</v>
      </c>
      <c r="W301">
        <v>664995</v>
      </c>
      <c r="X301" t="s">
        <v>26</v>
      </c>
      <c r="Y301" t="s">
        <v>26</v>
      </c>
      <c r="Z301" t="s">
        <v>574</v>
      </c>
      <c r="AA301" t="s">
        <v>385</v>
      </c>
      <c r="AB301" s="3" t="str">
        <f t="shared" si="8"/>
        <v>4995</v>
      </c>
      <c r="AC301" s="4" t="str">
        <f t="shared" si="9"/>
        <v>Non-TIF</v>
      </c>
    </row>
    <row r="302" spans="1:29" x14ac:dyDescent="0.25">
      <c r="A302">
        <v>2024</v>
      </c>
      <c r="B302">
        <v>34</v>
      </c>
      <c r="C302" t="s">
        <v>31</v>
      </c>
      <c r="D302">
        <v>43505390</v>
      </c>
      <c r="E302">
        <v>20369571</v>
      </c>
      <c r="F302">
        <v>1080277</v>
      </c>
      <c r="G302">
        <v>2156788</v>
      </c>
      <c r="H302">
        <v>345575</v>
      </c>
      <c r="I302">
        <v>0</v>
      </c>
      <c r="J302">
        <v>0</v>
      </c>
      <c r="K302">
        <v>0</v>
      </c>
      <c r="L302">
        <v>140807</v>
      </c>
      <c r="M302">
        <v>1996270</v>
      </c>
      <c r="N302">
        <v>69594678</v>
      </c>
      <c r="O302">
        <v>244000</v>
      </c>
      <c r="P302">
        <v>676000</v>
      </c>
      <c r="Q302">
        <v>68674678</v>
      </c>
      <c r="R302">
        <v>1262179</v>
      </c>
      <c r="S302">
        <v>2024</v>
      </c>
      <c r="T302">
        <v>34</v>
      </c>
      <c r="U302">
        <v>4</v>
      </c>
      <c r="V302">
        <v>772</v>
      </c>
      <c r="W302">
        <v>984772</v>
      </c>
      <c r="X302" t="s">
        <v>26</v>
      </c>
      <c r="Y302" t="s">
        <v>26</v>
      </c>
      <c r="Z302" t="s">
        <v>315</v>
      </c>
      <c r="AA302" t="s">
        <v>385</v>
      </c>
      <c r="AB302" s="3" t="str">
        <f t="shared" si="8"/>
        <v>4772</v>
      </c>
      <c r="AC302" s="4" t="str">
        <f t="shared" si="9"/>
        <v>Non-TIF</v>
      </c>
    </row>
    <row r="303" spans="1:29" x14ac:dyDescent="0.25">
      <c r="A303">
        <v>2024</v>
      </c>
      <c r="B303">
        <v>35</v>
      </c>
      <c r="C303" t="s">
        <v>44</v>
      </c>
      <c r="D303">
        <v>20537864</v>
      </c>
      <c r="E303">
        <v>220466</v>
      </c>
      <c r="F303">
        <v>0</v>
      </c>
      <c r="G303">
        <v>22300795</v>
      </c>
      <c r="H303">
        <v>63437882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106497007</v>
      </c>
      <c r="O303">
        <v>152000</v>
      </c>
      <c r="P303">
        <v>578500</v>
      </c>
      <c r="Q303">
        <v>105766507</v>
      </c>
      <c r="R303">
        <v>0</v>
      </c>
      <c r="S303">
        <v>2024</v>
      </c>
      <c r="T303">
        <v>35</v>
      </c>
      <c r="U303">
        <v>2</v>
      </c>
      <c r="V303">
        <v>781</v>
      </c>
      <c r="W303">
        <v>352781</v>
      </c>
      <c r="X303" t="s">
        <v>26</v>
      </c>
      <c r="Y303" t="s">
        <v>26</v>
      </c>
      <c r="Z303" t="s">
        <v>144</v>
      </c>
      <c r="AA303" t="s">
        <v>389</v>
      </c>
      <c r="AB303" s="3" t="str">
        <f t="shared" si="8"/>
        <v>2781</v>
      </c>
      <c r="AC303" s="4" t="str">
        <f t="shared" si="9"/>
        <v>Non-TIF</v>
      </c>
    </row>
    <row r="304" spans="1:29" x14ac:dyDescent="0.25">
      <c r="A304">
        <v>2024</v>
      </c>
      <c r="B304">
        <v>35</v>
      </c>
      <c r="C304" t="s">
        <v>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2024</v>
      </c>
      <c r="T304">
        <v>35</v>
      </c>
      <c r="U304">
        <v>1</v>
      </c>
      <c r="V304">
        <v>854</v>
      </c>
      <c r="W304" t="s">
        <v>424</v>
      </c>
      <c r="X304" t="s">
        <v>25</v>
      </c>
      <c r="Y304" t="s">
        <v>26</v>
      </c>
      <c r="Z304" t="s">
        <v>425</v>
      </c>
      <c r="AA304" t="s">
        <v>389</v>
      </c>
      <c r="AB304" s="3" t="str">
        <f t="shared" si="8"/>
        <v>1854</v>
      </c>
      <c r="AC304" s="4" t="str">
        <f t="shared" si="9"/>
        <v>TIF</v>
      </c>
    </row>
    <row r="305" spans="1:29" x14ac:dyDescent="0.25">
      <c r="A305">
        <v>2024</v>
      </c>
      <c r="B305">
        <v>35</v>
      </c>
      <c r="C305" t="s">
        <v>31</v>
      </c>
      <c r="D305">
        <v>7298152</v>
      </c>
      <c r="E305">
        <v>32721525</v>
      </c>
      <c r="F305">
        <v>3045734</v>
      </c>
      <c r="G305">
        <v>3650474</v>
      </c>
      <c r="H305">
        <v>38467</v>
      </c>
      <c r="I305">
        <v>0</v>
      </c>
      <c r="J305">
        <v>0</v>
      </c>
      <c r="K305">
        <v>0</v>
      </c>
      <c r="L305">
        <v>818625</v>
      </c>
      <c r="M305">
        <v>0</v>
      </c>
      <c r="N305">
        <v>47572977</v>
      </c>
      <c r="O305">
        <v>56000</v>
      </c>
      <c r="P305">
        <v>162500</v>
      </c>
      <c r="Q305">
        <v>47354477</v>
      </c>
      <c r="R305">
        <v>829320</v>
      </c>
      <c r="S305">
        <v>2024</v>
      </c>
      <c r="T305">
        <v>35</v>
      </c>
      <c r="U305">
        <v>1</v>
      </c>
      <c r="V305">
        <v>854</v>
      </c>
      <c r="W305">
        <v>991854</v>
      </c>
      <c r="X305" t="s">
        <v>26</v>
      </c>
      <c r="Y305" t="s">
        <v>26</v>
      </c>
      <c r="Z305" t="s">
        <v>426</v>
      </c>
      <c r="AA305" t="s">
        <v>389</v>
      </c>
      <c r="AB305" s="3" t="str">
        <f t="shared" si="8"/>
        <v>1854</v>
      </c>
      <c r="AC305" s="4" t="str">
        <f t="shared" si="9"/>
        <v>Non-TIF</v>
      </c>
    </row>
    <row r="306" spans="1:29" x14ac:dyDescent="0.25">
      <c r="A306">
        <v>2024</v>
      </c>
      <c r="B306">
        <v>36</v>
      </c>
      <c r="C306" t="s">
        <v>44</v>
      </c>
      <c r="D306">
        <v>318181</v>
      </c>
      <c r="E306">
        <v>3582409</v>
      </c>
      <c r="F306">
        <v>524077</v>
      </c>
      <c r="G306">
        <v>11343360</v>
      </c>
      <c r="H306">
        <v>4054080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19822107</v>
      </c>
      <c r="O306">
        <v>0</v>
      </c>
      <c r="P306">
        <v>0</v>
      </c>
      <c r="Q306">
        <v>19822107</v>
      </c>
      <c r="R306">
        <v>0</v>
      </c>
      <c r="S306">
        <v>2024</v>
      </c>
      <c r="T306">
        <v>36</v>
      </c>
      <c r="U306">
        <v>2</v>
      </c>
      <c r="V306">
        <v>772</v>
      </c>
      <c r="W306">
        <v>362772</v>
      </c>
      <c r="X306" t="s">
        <v>26</v>
      </c>
      <c r="Y306" t="s">
        <v>26</v>
      </c>
      <c r="Z306" t="s">
        <v>393</v>
      </c>
      <c r="AA306" t="s">
        <v>394</v>
      </c>
      <c r="AB306" s="3" t="str">
        <f t="shared" si="8"/>
        <v>2772</v>
      </c>
      <c r="AC306" s="4" t="str">
        <f t="shared" si="9"/>
        <v>Non-TIF</v>
      </c>
    </row>
    <row r="307" spans="1:29" x14ac:dyDescent="0.25">
      <c r="A307">
        <v>2024</v>
      </c>
      <c r="B307">
        <v>36</v>
      </c>
      <c r="C307" t="s">
        <v>23</v>
      </c>
      <c r="D307">
        <v>0</v>
      </c>
      <c r="E307">
        <v>0</v>
      </c>
      <c r="F307">
        <v>0</v>
      </c>
      <c r="G307">
        <v>640083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640083</v>
      </c>
      <c r="O307">
        <v>0</v>
      </c>
      <c r="P307">
        <v>0</v>
      </c>
      <c r="Q307">
        <v>640083</v>
      </c>
      <c r="R307">
        <v>0</v>
      </c>
      <c r="S307">
        <v>2024</v>
      </c>
      <c r="T307">
        <v>36</v>
      </c>
      <c r="U307">
        <v>2</v>
      </c>
      <c r="V307">
        <v>772</v>
      </c>
      <c r="W307" t="s">
        <v>579</v>
      </c>
      <c r="X307" t="s">
        <v>25</v>
      </c>
      <c r="Y307" t="s">
        <v>26</v>
      </c>
      <c r="Z307" t="s">
        <v>580</v>
      </c>
      <c r="AA307" t="s">
        <v>394</v>
      </c>
      <c r="AB307" s="3" t="str">
        <f t="shared" si="8"/>
        <v>2772</v>
      </c>
      <c r="AC307" s="4" t="str">
        <f t="shared" si="9"/>
        <v>TIF</v>
      </c>
    </row>
    <row r="308" spans="1:29" x14ac:dyDescent="0.25">
      <c r="A308">
        <v>2024</v>
      </c>
      <c r="B308" t="s">
        <v>1062</v>
      </c>
      <c r="C308" t="s">
        <v>31</v>
      </c>
      <c r="D308">
        <v>62296234</v>
      </c>
      <c r="E308">
        <v>49317938</v>
      </c>
      <c r="F308">
        <v>3411005</v>
      </c>
      <c r="G308">
        <v>7380992</v>
      </c>
      <c r="H308">
        <v>8737</v>
      </c>
      <c r="I308">
        <v>0</v>
      </c>
      <c r="J308">
        <v>0</v>
      </c>
      <c r="K308">
        <v>0</v>
      </c>
      <c r="L308">
        <v>195808</v>
      </c>
      <c r="M308">
        <v>0</v>
      </c>
      <c r="N308">
        <v>122610714</v>
      </c>
      <c r="O308">
        <v>268000</v>
      </c>
      <c r="P308">
        <v>955500</v>
      </c>
      <c r="Q308">
        <v>121387214</v>
      </c>
      <c r="R308">
        <v>1098157</v>
      </c>
      <c r="S308">
        <v>2024</v>
      </c>
      <c r="T308" t="s">
        <v>1062</v>
      </c>
      <c r="U308">
        <v>6</v>
      </c>
      <c r="V308">
        <v>762</v>
      </c>
      <c r="W308" t="s">
        <v>1792</v>
      </c>
      <c r="X308" t="s">
        <v>26</v>
      </c>
      <c r="Y308" t="s">
        <v>26</v>
      </c>
      <c r="Z308" t="s">
        <v>56</v>
      </c>
      <c r="AA308" t="s">
        <v>65</v>
      </c>
      <c r="AB308" s="3" t="str">
        <f t="shared" si="8"/>
        <v>6762</v>
      </c>
      <c r="AC308" s="4" t="str">
        <f t="shared" si="9"/>
        <v>Non-TIF</v>
      </c>
    </row>
    <row r="309" spans="1:29" x14ac:dyDescent="0.25">
      <c r="A309">
        <v>2024</v>
      </c>
      <c r="B309" t="s">
        <v>1062</v>
      </c>
      <c r="C309" t="s">
        <v>31</v>
      </c>
      <c r="D309">
        <v>37832435</v>
      </c>
      <c r="E309">
        <v>33581531</v>
      </c>
      <c r="F309">
        <v>1316631</v>
      </c>
      <c r="G309">
        <v>4628087</v>
      </c>
      <c r="H309">
        <v>721469</v>
      </c>
      <c r="I309">
        <v>0</v>
      </c>
      <c r="J309">
        <v>0</v>
      </c>
      <c r="K309">
        <v>0</v>
      </c>
      <c r="L309">
        <v>74419</v>
      </c>
      <c r="M309">
        <v>2250252</v>
      </c>
      <c r="N309">
        <v>80404824</v>
      </c>
      <c r="O309">
        <v>220000</v>
      </c>
      <c r="P309">
        <v>604500</v>
      </c>
      <c r="Q309">
        <v>79580324</v>
      </c>
      <c r="R309">
        <v>1667121</v>
      </c>
      <c r="S309">
        <v>2024</v>
      </c>
      <c r="T309" t="s">
        <v>1062</v>
      </c>
      <c r="U309">
        <v>4</v>
      </c>
      <c r="V309">
        <v>599</v>
      </c>
      <c r="W309">
        <v>194599</v>
      </c>
      <c r="X309" t="s">
        <v>26</v>
      </c>
      <c r="Y309" t="s">
        <v>26</v>
      </c>
      <c r="Z309" t="s">
        <v>142</v>
      </c>
      <c r="AA309" t="s">
        <v>65</v>
      </c>
      <c r="AB309" s="3" t="str">
        <f t="shared" si="8"/>
        <v>4599</v>
      </c>
      <c r="AC309" s="4" t="str">
        <f t="shared" si="9"/>
        <v>Non-TIF</v>
      </c>
    </row>
    <row r="310" spans="1:29" x14ac:dyDescent="0.25">
      <c r="A310">
        <v>2024</v>
      </c>
      <c r="B310">
        <v>10</v>
      </c>
      <c r="C310" t="s">
        <v>44</v>
      </c>
      <c r="D310">
        <v>7027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7027</v>
      </c>
      <c r="O310">
        <v>0</v>
      </c>
      <c r="P310">
        <v>0</v>
      </c>
      <c r="Q310">
        <v>7027</v>
      </c>
      <c r="R310">
        <v>0</v>
      </c>
      <c r="S310">
        <v>2024</v>
      </c>
      <c r="T310">
        <v>10</v>
      </c>
      <c r="U310">
        <v>1</v>
      </c>
      <c r="V310">
        <v>963</v>
      </c>
      <c r="W310">
        <v>101963</v>
      </c>
      <c r="X310" t="s">
        <v>26</v>
      </c>
      <c r="Y310" t="s">
        <v>26</v>
      </c>
      <c r="Z310" t="s">
        <v>275</v>
      </c>
      <c r="AA310" t="s">
        <v>67</v>
      </c>
      <c r="AB310" s="3" t="str">
        <f t="shared" si="8"/>
        <v>1963</v>
      </c>
      <c r="AC310" s="4" t="str">
        <f t="shared" si="9"/>
        <v>Non-TIF</v>
      </c>
    </row>
    <row r="311" spans="1:29" x14ac:dyDescent="0.25">
      <c r="A311">
        <v>2024</v>
      </c>
      <c r="B311">
        <v>10</v>
      </c>
      <c r="C311" t="s">
        <v>44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2024</v>
      </c>
      <c r="T311">
        <v>10</v>
      </c>
      <c r="U311">
        <v>3</v>
      </c>
      <c r="V311">
        <v>204</v>
      </c>
      <c r="W311">
        <v>103204</v>
      </c>
      <c r="X311" t="s">
        <v>26</v>
      </c>
      <c r="Y311" t="s">
        <v>26</v>
      </c>
      <c r="Z311" t="s">
        <v>166</v>
      </c>
      <c r="AA311" t="s">
        <v>67</v>
      </c>
      <c r="AB311" s="3" t="str">
        <f t="shared" si="8"/>
        <v>3204</v>
      </c>
      <c r="AC311" s="4" t="str">
        <f t="shared" si="9"/>
        <v>Non-TIF</v>
      </c>
    </row>
    <row r="312" spans="1:29" x14ac:dyDescent="0.25">
      <c r="A312">
        <v>2024</v>
      </c>
      <c r="B312">
        <v>10</v>
      </c>
      <c r="C312" t="s">
        <v>44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2024</v>
      </c>
      <c r="T312">
        <v>10</v>
      </c>
      <c r="U312">
        <v>4</v>
      </c>
      <c r="V312">
        <v>869</v>
      </c>
      <c r="W312">
        <v>334869</v>
      </c>
      <c r="X312" t="s">
        <v>26</v>
      </c>
      <c r="Y312" t="s">
        <v>26</v>
      </c>
      <c r="Z312" t="s">
        <v>70</v>
      </c>
      <c r="AA312" t="s">
        <v>67</v>
      </c>
      <c r="AB312" s="3" t="str">
        <f t="shared" si="8"/>
        <v>4869</v>
      </c>
      <c r="AC312" s="4" t="str">
        <f t="shared" si="9"/>
        <v>Non-TIF</v>
      </c>
    </row>
    <row r="313" spans="1:29" x14ac:dyDescent="0.25">
      <c r="A313">
        <v>2024</v>
      </c>
      <c r="B313">
        <v>10</v>
      </c>
      <c r="C313" t="s">
        <v>23</v>
      </c>
      <c r="D313">
        <v>5230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5230</v>
      </c>
      <c r="O313">
        <v>0</v>
      </c>
      <c r="P313">
        <v>0</v>
      </c>
      <c r="Q313">
        <v>5230</v>
      </c>
      <c r="R313">
        <v>0</v>
      </c>
      <c r="S313">
        <v>2024</v>
      </c>
      <c r="T313">
        <v>10</v>
      </c>
      <c r="U313">
        <v>1</v>
      </c>
      <c r="V313">
        <v>963</v>
      </c>
      <c r="W313" t="s">
        <v>1755</v>
      </c>
      <c r="X313" t="s">
        <v>25</v>
      </c>
      <c r="Y313" t="s">
        <v>26</v>
      </c>
      <c r="Z313" t="s">
        <v>1756</v>
      </c>
      <c r="AA313" t="s">
        <v>67</v>
      </c>
      <c r="AB313" s="3" t="str">
        <f t="shared" si="8"/>
        <v>1963</v>
      </c>
      <c r="AC313" s="4" t="str">
        <f t="shared" si="9"/>
        <v>TIF</v>
      </c>
    </row>
    <row r="314" spans="1:29" x14ac:dyDescent="0.25">
      <c r="A314">
        <v>2024</v>
      </c>
      <c r="B314">
        <v>10</v>
      </c>
      <c r="C314" t="s">
        <v>31</v>
      </c>
      <c r="D314">
        <v>483797</v>
      </c>
      <c r="E314">
        <v>2271982</v>
      </c>
      <c r="F314">
        <v>78850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2834629</v>
      </c>
      <c r="O314">
        <v>0</v>
      </c>
      <c r="P314">
        <v>6500</v>
      </c>
      <c r="Q314">
        <v>2828129</v>
      </c>
      <c r="R314">
        <v>10327</v>
      </c>
      <c r="S314">
        <v>2024</v>
      </c>
      <c r="T314">
        <v>10</v>
      </c>
      <c r="U314">
        <v>6</v>
      </c>
      <c r="V314">
        <v>660</v>
      </c>
      <c r="W314" t="s">
        <v>1783</v>
      </c>
      <c r="X314" t="s">
        <v>26</v>
      </c>
      <c r="Y314" t="s">
        <v>26</v>
      </c>
      <c r="Z314" t="s">
        <v>105</v>
      </c>
      <c r="AA314" t="s">
        <v>67</v>
      </c>
      <c r="AB314" s="3" t="str">
        <f t="shared" si="8"/>
        <v>6660</v>
      </c>
      <c r="AC314" s="4" t="str">
        <f t="shared" si="9"/>
        <v>Non-TIF</v>
      </c>
    </row>
    <row r="315" spans="1:29" x14ac:dyDescent="0.25">
      <c r="A315">
        <v>2024</v>
      </c>
      <c r="B315">
        <v>10</v>
      </c>
      <c r="C315" t="s">
        <v>31</v>
      </c>
      <c r="D315">
        <v>16846915</v>
      </c>
      <c r="E315">
        <v>33445612</v>
      </c>
      <c r="F315">
        <v>2021237</v>
      </c>
      <c r="G315">
        <v>213730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52527494</v>
      </c>
      <c r="O315">
        <v>88000</v>
      </c>
      <c r="P315">
        <v>253500</v>
      </c>
      <c r="Q315">
        <v>52185994</v>
      </c>
      <c r="R315">
        <v>664774</v>
      </c>
      <c r="S315">
        <v>2024</v>
      </c>
      <c r="T315">
        <v>10</v>
      </c>
      <c r="U315">
        <v>4</v>
      </c>
      <c r="V315">
        <v>777</v>
      </c>
      <c r="W315">
        <v>574777</v>
      </c>
      <c r="X315" t="s">
        <v>26</v>
      </c>
      <c r="Y315" t="s">
        <v>26</v>
      </c>
      <c r="Z315" t="s">
        <v>48</v>
      </c>
      <c r="AA315" t="s">
        <v>67</v>
      </c>
      <c r="AB315" s="3" t="str">
        <f t="shared" si="8"/>
        <v>4777</v>
      </c>
      <c r="AC315" s="4" t="str">
        <f t="shared" si="9"/>
        <v>Non-TIF</v>
      </c>
    </row>
    <row r="316" spans="1:29" x14ac:dyDescent="0.25">
      <c r="A316">
        <v>2024</v>
      </c>
      <c r="B316">
        <v>11</v>
      </c>
      <c r="C316" t="s">
        <v>31</v>
      </c>
      <c r="D316">
        <v>37823472</v>
      </c>
      <c r="E316">
        <v>80135094</v>
      </c>
      <c r="F316">
        <v>9998350</v>
      </c>
      <c r="G316">
        <v>17128204</v>
      </c>
      <c r="H316">
        <v>18891032</v>
      </c>
      <c r="I316">
        <v>0</v>
      </c>
      <c r="J316">
        <v>0</v>
      </c>
      <c r="K316">
        <v>0</v>
      </c>
      <c r="L316">
        <v>1418991</v>
      </c>
      <c r="M316">
        <v>3668183</v>
      </c>
      <c r="N316">
        <v>169063326</v>
      </c>
      <c r="O316">
        <v>244000</v>
      </c>
      <c r="P316">
        <v>734500</v>
      </c>
      <c r="Q316">
        <v>168084826</v>
      </c>
      <c r="R316">
        <v>19654995</v>
      </c>
      <c r="S316">
        <v>2024</v>
      </c>
      <c r="T316">
        <v>11</v>
      </c>
      <c r="U316">
        <v>0</v>
      </c>
      <c r="V316" t="s">
        <v>1802</v>
      </c>
      <c r="W316">
        <v>110072</v>
      </c>
      <c r="X316" t="s">
        <v>26</v>
      </c>
      <c r="Y316" t="s">
        <v>26</v>
      </c>
      <c r="Z316" t="s">
        <v>222</v>
      </c>
      <c r="AA316" t="s">
        <v>73</v>
      </c>
      <c r="AB316" s="3" t="str">
        <f t="shared" si="8"/>
        <v>0072</v>
      </c>
      <c r="AC316" s="4" t="str">
        <f t="shared" si="9"/>
        <v>Non-TIF</v>
      </c>
    </row>
    <row r="317" spans="1:29" x14ac:dyDescent="0.25">
      <c r="A317">
        <v>2024</v>
      </c>
      <c r="B317">
        <v>11</v>
      </c>
      <c r="C317" t="s">
        <v>31</v>
      </c>
      <c r="D317">
        <v>41783610</v>
      </c>
      <c r="E317">
        <v>58083540</v>
      </c>
      <c r="F317">
        <v>7883261</v>
      </c>
      <c r="G317">
        <v>4849643</v>
      </c>
      <c r="H317">
        <v>6648078</v>
      </c>
      <c r="I317">
        <v>0</v>
      </c>
      <c r="J317">
        <v>0</v>
      </c>
      <c r="K317">
        <v>0</v>
      </c>
      <c r="L317">
        <v>30072399</v>
      </c>
      <c r="M317">
        <v>2500849</v>
      </c>
      <c r="N317">
        <v>151821380</v>
      </c>
      <c r="O317">
        <v>160000</v>
      </c>
      <c r="P317">
        <v>663000</v>
      </c>
      <c r="Q317">
        <v>150998380</v>
      </c>
      <c r="R317">
        <v>1207691</v>
      </c>
      <c r="S317">
        <v>2024</v>
      </c>
      <c r="T317">
        <v>11</v>
      </c>
      <c r="U317">
        <v>4</v>
      </c>
      <c r="V317">
        <v>644</v>
      </c>
      <c r="W317">
        <v>114644</v>
      </c>
      <c r="X317" t="s">
        <v>26</v>
      </c>
      <c r="Y317" t="s">
        <v>26</v>
      </c>
      <c r="Z317" t="s">
        <v>223</v>
      </c>
      <c r="AA317" t="s">
        <v>73</v>
      </c>
      <c r="AB317" s="3" t="str">
        <f t="shared" si="8"/>
        <v>4644</v>
      </c>
      <c r="AC317" s="4" t="str">
        <f t="shared" si="9"/>
        <v>Non-TIF</v>
      </c>
    </row>
    <row r="318" spans="1:29" x14ac:dyDescent="0.25">
      <c r="A318">
        <v>2024</v>
      </c>
      <c r="B318">
        <v>12</v>
      </c>
      <c r="C318" t="s">
        <v>23</v>
      </c>
      <c r="D318">
        <v>6591772</v>
      </c>
      <c r="E318">
        <v>498932</v>
      </c>
      <c r="F318">
        <v>275905</v>
      </c>
      <c r="G318">
        <v>42407707</v>
      </c>
      <c r="H318">
        <v>56300719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106075035</v>
      </c>
      <c r="O318">
        <v>12000</v>
      </c>
      <c r="P318">
        <v>26000</v>
      </c>
      <c r="Q318">
        <v>106037035</v>
      </c>
      <c r="R318">
        <v>0</v>
      </c>
      <c r="S318">
        <v>2024</v>
      </c>
      <c r="T318">
        <v>12</v>
      </c>
      <c r="U318">
        <v>6</v>
      </c>
      <c r="V318">
        <v>840</v>
      </c>
      <c r="W318" t="s">
        <v>177</v>
      </c>
      <c r="X318" t="s">
        <v>25</v>
      </c>
      <c r="Y318" t="s">
        <v>26</v>
      </c>
      <c r="Z318" t="s">
        <v>178</v>
      </c>
      <c r="AA318" t="s">
        <v>76</v>
      </c>
      <c r="AB318" s="3" t="str">
        <f t="shared" si="8"/>
        <v>6840</v>
      </c>
      <c r="AC318" s="4" t="str">
        <f t="shared" si="9"/>
        <v>TIF</v>
      </c>
    </row>
    <row r="319" spans="1:29" x14ac:dyDescent="0.25">
      <c r="A319">
        <v>2024</v>
      </c>
      <c r="B319">
        <v>12</v>
      </c>
      <c r="C319" t="s">
        <v>23</v>
      </c>
      <c r="D319">
        <v>163222</v>
      </c>
      <c r="E319">
        <v>22432</v>
      </c>
      <c r="F319">
        <v>0</v>
      </c>
      <c r="G319">
        <v>0</v>
      </c>
      <c r="H319">
        <v>6817077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7002731</v>
      </c>
      <c r="O319">
        <v>0</v>
      </c>
      <c r="P319">
        <v>0</v>
      </c>
      <c r="Q319">
        <v>7002731</v>
      </c>
      <c r="R319">
        <v>0</v>
      </c>
      <c r="S319">
        <v>2024</v>
      </c>
      <c r="T319">
        <v>12</v>
      </c>
      <c r="U319">
        <v>1</v>
      </c>
      <c r="V319">
        <v>791</v>
      </c>
      <c r="W319" t="s">
        <v>132</v>
      </c>
      <c r="X319" t="s">
        <v>25</v>
      </c>
      <c r="Y319" t="s">
        <v>26</v>
      </c>
      <c r="Z319" t="s">
        <v>133</v>
      </c>
      <c r="AA319" t="s">
        <v>76</v>
      </c>
      <c r="AB319" s="3" t="str">
        <f t="shared" si="8"/>
        <v>1791</v>
      </c>
      <c r="AC319" s="4" t="str">
        <f t="shared" si="9"/>
        <v>TIF</v>
      </c>
    </row>
    <row r="320" spans="1:29" x14ac:dyDescent="0.25">
      <c r="A320">
        <v>2024</v>
      </c>
      <c r="B320">
        <v>12</v>
      </c>
      <c r="C320" t="s">
        <v>31</v>
      </c>
      <c r="D320">
        <v>80879899</v>
      </c>
      <c r="E320">
        <v>48687669</v>
      </c>
      <c r="F320">
        <v>4384872</v>
      </c>
      <c r="G320">
        <v>5679539</v>
      </c>
      <c r="H320">
        <v>1405233</v>
      </c>
      <c r="I320">
        <v>0</v>
      </c>
      <c r="J320">
        <v>0</v>
      </c>
      <c r="K320">
        <v>0</v>
      </c>
      <c r="L320">
        <v>601743</v>
      </c>
      <c r="M320">
        <v>1954626</v>
      </c>
      <c r="N320">
        <v>143593581</v>
      </c>
      <c r="O320">
        <v>476000</v>
      </c>
      <c r="P320">
        <v>1430000</v>
      </c>
      <c r="Q320">
        <v>141687581</v>
      </c>
      <c r="R320">
        <v>14610517</v>
      </c>
      <c r="S320">
        <v>2024</v>
      </c>
      <c r="T320">
        <v>12</v>
      </c>
      <c r="U320">
        <v>6</v>
      </c>
      <c r="V320">
        <v>840</v>
      </c>
      <c r="W320" t="s">
        <v>1791</v>
      </c>
      <c r="X320" t="s">
        <v>26</v>
      </c>
      <c r="Y320" t="s">
        <v>26</v>
      </c>
      <c r="Z320" t="s">
        <v>57</v>
      </c>
      <c r="AA320" t="s">
        <v>76</v>
      </c>
      <c r="AB320" s="3" t="str">
        <f t="shared" si="8"/>
        <v>6840</v>
      </c>
      <c r="AC320" s="4" t="str">
        <f t="shared" si="9"/>
        <v>Non-TIF</v>
      </c>
    </row>
    <row r="321" spans="1:29" x14ac:dyDescent="0.25">
      <c r="A321">
        <v>2024</v>
      </c>
      <c r="B321">
        <v>12</v>
      </c>
      <c r="C321" t="s">
        <v>31</v>
      </c>
      <c r="D321">
        <v>2730144</v>
      </c>
      <c r="E321">
        <v>12272061</v>
      </c>
      <c r="F321">
        <v>707243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634611</v>
      </c>
      <c r="N321">
        <v>16344059</v>
      </c>
      <c r="O321">
        <v>24000</v>
      </c>
      <c r="P321">
        <v>78000</v>
      </c>
      <c r="Q321">
        <v>16242059</v>
      </c>
      <c r="R321">
        <v>2239702</v>
      </c>
      <c r="S321">
        <v>2024</v>
      </c>
      <c r="T321">
        <v>12</v>
      </c>
      <c r="U321">
        <v>0</v>
      </c>
      <c r="V321" t="s">
        <v>1803</v>
      </c>
      <c r="W321">
        <v>380009</v>
      </c>
      <c r="X321" t="s">
        <v>26</v>
      </c>
      <c r="Y321" t="s">
        <v>26</v>
      </c>
      <c r="Z321" t="s">
        <v>224</v>
      </c>
      <c r="AA321" t="s">
        <v>76</v>
      </c>
      <c r="AB321" s="3" t="str">
        <f t="shared" si="8"/>
        <v>0009</v>
      </c>
      <c r="AC321" s="4" t="str">
        <f t="shared" si="9"/>
        <v>Non-TIF</v>
      </c>
    </row>
    <row r="322" spans="1:29" x14ac:dyDescent="0.25">
      <c r="A322">
        <v>2024</v>
      </c>
      <c r="B322">
        <v>13</v>
      </c>
      <c r="C322" t="s">
        <v>31</v>
      </c>
      <c r="D322">
        <v>1899320</v>
      </c>
      <c r="E322">
        <v>14604825</v>
      </c>
      <c r="F322">
        <v>967260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19388550</v>
      </c>
      <c r="M322">
        <v>0</v>
      </c>
      <c r="N322">
        <v>36859955</v>
      </c>
      <c r="O322">
        <v>28000</v>
      </c>
      <c r="P322">
        <v>58500</v>
      </c>
      <c r="Q322">
        <v>36773455</v>
      </c>
      <c r="R322">
        <v>85833</v>
      </c>
      <c r="S322">
        <v>2024</v>
      </c>
      <c r="T322">
        <v>13</v>
      </c>
      <c r="U322">
        <v>4</v>
      </c>
      <c r="V322">
        <v>644</v>
      </c>
      <c r="W322">
        <v>114644</v>
      </c>
      <c r="X322" t="s">
        <v>26</v>
      </c>
      <c r="Y322" t="s">
        <v>26</v>
      </c>
      <c r="Z322" t="s">
        <v>223</v>
      </c>
      <c r="AA322" t="s">
        <v>146</v>
      </c>
      <c r="AB322" s="3" t="str">
        <f t="shared" si="8"/>
        <v>4644</v>
      </c>
      <c r="AC322" s="4" t="str">
        <f t="shared" si="9"/>
        <v>Non-TIF</v>
      </c>
    </row>
    <row r="323" spans="1:29" x14ac:dyDescent="0.25">
      <c r="A323">
        <v>2024</v>
      </c>
      <c r="B323">
        <v>13</v>
      </c>
      <c r="C323" t="s">
        <v>31</v>
      </c>
      <c r="D323">
        <v>44674448</v>
      </c>
      <c r="E323">
        <v>40714825</v>
      </c>
      <c r="F323">
        <v>2237030</v>
      </c>
      <c r="G323">
        <v>21420831</v>
      </c>
      <c r="H323">
        <v>7755052</v>
      </c>
      <c r="I323">
        <v>0</v>
      </c>
      <c r="J323">
        <v>0</v>
      </c>
      <c r="K323">
        <v>0</v>
      </c>
      <c r="L323">
        <v>6392059</v>
      </c>
      <c r="M323">
        <v>1563790</v>
      </c>
      <c r="N323">
        <v>124758035</v>
      </c>
      <c r="O323">
        <v>140000</v>
      </c>
      <c r="P323">
        <v>708500</v>
      </c>
      <c r="Q323">
        <v>123909535</v>
      </c>
      <c r="R323">
        <v>1189224</v>
      </c>
      <c r="S323">
        <v>2024</v>
      </c>
      <c r="T323">
        <v>13</v>
      </c>
      <c r="U323">
        <v>5</v>
      </c>
      <c r="V323">
        <v>283</v>
      </c>
      <c r="W323">
        <v>765283</v>
      </c>
      <c r="X323" t="s">
        <v>26</v>
      </c>
      <c r="Y323" t="s">
        <v>26</v>
      </c>
      <c r="Z323" t="s">
        <v>225</v>
      </c>
      <c r="AA323" t="s">
        <v>146</v>
      </c>
      <c r="AB323" s="3" t="str">
        <f t="shared" ref="AB323:AB386" si="10">CONCATENATE(U323,TEXT(V323,"000"))</f>
        <v>5283</v>
      </c>
      <c r="AC323" s="4" t="str">
        <f t="shared" ref="AC323:AC386" si="11">IF(C323="I","TIF","Non-TIF")</f>
        <v>Non-TIF</v>
      </c>
    </row>
    <row r="324" spans="1:29" x14ac:dyDescent="0.25">
      <c r="A324">
        <v>2024</v>
      </c>
      <c r="B324">
        <v>14</v>
      </c>
      <c r="C324" t="s">
        <v>31</v>
      </c>
      <c r="D324">
        <v>55666633</v>
      </c>
      <c r="E324">
        <v>53078908</v>
      </c>
      <c r="F324">
        <v>5896087</v>
      </c>
      <c r="G324">
        <v>11492292</v>
      </c>
      <c r="H324">
        <v>6425798</v>
      </c>
      <c r="I324">
        <v>0</v>
      </c>
      <c r="J324">
        <v>0</v>
      </c>
      <c r="K324">
        <v>0</v>
      </c>
      <c r="L324">
        <v>360476</v>
      </c>
      <c r="M324">
        <v>6367980</v>
      </c>
      <c r="N324">
        <v>139288174</v>
      </c>
      <c r="O324">
        <v>328000</v>
      </c>
      <c r="P324">
        <v>1241500</v>
      </c>
      <c r="Q324">
        <v>137718674</v>
      </c>
      <c r="R324">
        <v>891362</v>
      </c>
      <c r="S324">
        <v>2024</v>
      </c>
      <c r="T324">
        <v>14</v>
      </c>
      <c r="U324">
        <v>3</v>
      </c>
      <c r="V324">
        <v>168</v>
      </c>
      <c r="W324">
        <v>833168</v>
      </c>
      <c r="X324" t="s">
        <v>26</v>
      </c>
      <c r="Y324" t="s">
        <v>26</v>
      </c>
      <c r="Z324" t="s">
        <v>90</v>
      </c>
      <c r="AA324" t="s">
        <v>147</v>
      </c>
      <c r="AB324" s="3" t="str">
        <f t="shared" si="10"/>
        <v>3168</v>
      </c>
      <c r="AC324" s="4" t="str">
        <f t="shared" si="11"/>
        <v>Non-TIF</v>
      </c>
    </row>
    <row r="325" spans="1:29" x14ac:dyDescent="0.25">
      <c r="A325">
        <v>2024</v>
      </c>
      <c r="B325">
        <v>15</v>
      </c>
      <c r="C325" t="s">
        <v>44</v>
      </c>
      <c r="D325">
        <v>1460044</v>
      </c>
      <c r="E325">
        <v>0</v>
      </c>
      <c r="F325">
        <v>0</v>
      </c>
      <c r="G325">
        <v>206363</v>
      </c>
      <c r="H325">
        <v>2586880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4253287</v>
      </c>
      <c r="O325">
        <v>0</v>
      </c>
      <c r="P325">
        <v>6500</v>
      </c>
      <c r="Q325">
        <v>4246787</v>
      </c>
      <c r="R325">
        <v>0</v>
      </c>
      <c r="S325">
        <v>2024</v>
      </c>
      <c r="T325">
        <v>15</v>
      </c>
      <c r="U325">
        <v>0</v>
      </c>
      <c r="V325">
        <v>914</v>
      </c>
      <c r="W325">
        <v>150914</v>
      </c>
      <c r="X325" t="s">
        <v>26</v>
      </c>
      <c r="Y325" t="s">
        <v>26</v>
      </c>
      <c r="Z325" t="s">
        <v>32</v>
      </c>
      <c r="AA325" t="s">
        <v>151</v>
      </c>
      <c r="AB325" s="3" t="str">
        <f t="shared" si="10"/>
        <v>0914</v>
      </c>
      <c r="AC325" s="4" t="str">
        <f t="shared" si="11"/>
        <v>Non-TIF</v>
      </c>
    </row>
    <row r="326" spans="1:29" x14ac:dyDescent="0.25">
      <c r="A326">
        <v>2024</v>
      </c>
      <c r="B326">
        <v>26</v>
      </c>
      <c r="C326" t="s">
        <v>23</v>
      </c>
      <c r="D326">
        <v>1812239</v>
      </c>
      <c r="E326">
        <v>0</v>
      </c>
      <c r="F326">
        <v>0</v>
      </c>
      <c r="G326">
        <v>2027529</v>
      </c>
      <c r="H326">
        <v>614526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4454294</v>
      </c>
      <c r="O326">
        <v>0</v>
      </c>
      <c r="P326">
        <v>0</v>
      </c>
      <c r="Q326">
        <v>4454294</v>
      </c>
      <c r="R326">
        <v>0</v>
      </c>
      <c r="S326">
        <v>2024</v>
      </c>
      <c r="T326">
        <v>26</v>
      </c>
      <c r="U326">
        <v>1</v>
      </c>
      <c r="V326">
        <v>619</v>
      </c>
      <c r="W326" t="s">
        <v>285</v>
      </c>
      <c r="X326" t="s">
        <v>25</v>
      </c>
      <c r="Y326" t="s">
        <v>26</v>
      </c>
      <c r="Z326" t="s">
        <v>286</v>
      </c>
      <c r="AA326" t="s">
        <v>287</v>
      </c>
      <c r="AB326" s="3" t="str">
        <f t="shared" si="10"/>
        <v>1619</v>
      </c>
      <c r="AC326" s="4" t="str">
        <f t="shared" si="11"/>
        <v>TIF</v>
      </c>
    </row>
    <row r="327" spans="1:29" x14ac:dyDescent="0.25">
      <c r="A327">
        <v>2024</v>
      </c>
      <c r="B327">
        <v>26</v>
      </c>
      <c r="C327" t="s">
        <v>31</v>
      </c>
      <c r="D327">
        <v>2913258</v>
      </c>
      <c r="E327">
        <v>5334279</v>
      </c>
      <c r="F327">
        <v>486722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524489</v>
      </c>
      <c r="M327">
        <v>0</v>
      </c>
      <c r="N327">
        <v>9258748</v>
      </c>
      <c r="O327">
        <v>4000</v>
      </c>
      <c r="P327">
        <v>58500</v>
      </c>
      <c r="Q327">
        <v>9196248</v>
      </c>
      <c r="R327">
        <v>1287283</v>
      </c>
      <c r="S327">
        <v>2024</v>
      </c>
      <c r="T327">
        <v>26</v>
      </c>
      <c r="U327">
        <v>4</v>
      </c>
      <c r="V327">
        <v>518</v>
      </c>
      <c r="W327" t="s">
        <v>1779</v>
      </c>
      <c r="X327" t="s">
        <v>26</v>
      </c>
      <c r="Y327" t="s">
        <v>26</v>
      </c>
      <c r="Z327" t="s">
        <v>103</v>
      </c>
      <c r="AA327" t="s">
        <v>287</v>
      </c>
      <c r="AB327" s="3" t="str">
        <f t="shared" si="10"/>
        <v>4518</v>
      </c>
      <c r="AC327" s="4" t="str">
        <f t="shared" si="11"/>
        <v>Non-TIF</v>
      </c>
    </row>
    <row r="328" spans="1:29" x14ac:dyDescent="0.25">
      <c r="A328">
        <v>2024</v>
      </c>
      <c r="B328">
        <v>26</v>
      </c>
      <c r="C328" t="s">
        <v>31</v>
      </c>
      <c r="D328">
        <v>213063179</v>
      </c>
      <c r="E328">
        <v>163433919</v>
      </c>
      <c r="F328">
        <v>18805752</v>
      </c>
      <c r="G328">
        <v>17878993</v>
      </c>
      <c r="H328">
        <v>3419105</v>
      </c>
      <c r="I328">
        <v>0</v>
      </c>
      <c r="J328">
        <v>0</v>
      </c>
      <c r="K328">
        <v>3510</v>
      </c>
      <c r="L328">
        <v>13188409</v>
      </c>
      <c r="M328">
        <v>0</v>
      </c>
      <c r="N328">
        <v>429792867</v>
      </c>
      <c r="O328">
        <v>1031424</v>
      </c>
      <c r="P328">
        <v>3988503</v>
      </c>
      <c r="Q328">
        <v>424772940</v>
      </c>
      <c r="R328">
        <v>17686188</v>
      </c>
      <c r="S328">
        <v>2024</v>
      </c>
      <c r="T328">
        <v>26</v>
      </c>
      <c r="U328">
        <v>1</v>
      </c>
      <c r="V328">
        <v>619</v>
      </c>
      <c r="W328">
        <v>261619</v>
      </c>
      <c r="X328" t="s">
        <v>26</v>
      </c>
      <c r="Y328" t="s">
        <v>26</v>
      </c>
      <c r="Z328" t="s">
        <v>287</v>
      </c>
      <c r="AA328" t="s">
        <v>287</v>
      </c>
      <c r="AB328" s="3" t="str">
        <f t="shared" si="10"/>
        <v>1619</v>
      </c>
      <c r="AC328" s="4" t="str">
        <f t="shared" si="11"/>
        <v>Non-TIF</v>
      </c>
    </row>
    <row r="329" spans="1:29" x14ac:dyDescent="0.25">
      <c r="A329">
        <v>2024</v>
      </c>
      <c r="B329">
        <v>27</v>
      </c>
      <c r="C329" t="s">
        <v>23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2024</v>
      </c>
      <c r="T329">
        <v>27</v>
      </c>
      <c r="U329">
        <v>1</v>
      </c>
      <c r="V329" t="s">
        <v>1814</v>
      </c>
      <c r="W329" t="s">
        <v>1720</v>
      </c>
      <c r="X329" t="s">
        <v>25</v>
      </c>
      <c r="Y329" t="s">
        <v>26</v>
      </c>
      <c r="Z329" t="s">
        <v>1721</v>
      </c>
      <c r="AA329" t="s">
        <v>289</v>
      </c>
      <c r="AB329" s="3" t="str">
        <f t="shared" si="10"/>
        <v>1093</v>
      </c>
      <c r="AC329" s="4" t="str">
        <f t="shared" si="11"/>
        <v>TIF</v>
      </c>
    </row>
    <row r="330" spans="1:29" x14ac:dyDescent="0.25">
      <c r="A330">
        <v>2024</v>
      </c>
      <c r="B330">
        <v>27</v>
      </c>
      <c r="C330" t="s">
        <v>23</v>
      </c>
      <c r="D330">
        <v>0</v>
      </c>
      <c r="E330">
        <v>0</v>
      </c>
      <c r="F330">
        <v>0</v>
      </c>
      <c r="G330">
        <v>924280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924280</v>
      </c>
      <c r="O330">
        <v>0</v>
      </c>
      <c r="P330">
        <v>0</v>
      </c>
      <c r="Q330">
        <v>924280</v>
      </c>
      <c r="R330">
        <v>0</v>
      </c>
      <c r="S330">
        <v>2024</v>
      </c>
      <c r="T330">
        <v>27</v>
      </c>
      <c r="U330">
        <v>3</v>
      </c>
      <c r="V330">
        <v>465</v>
      </c>
      <c r="W330" t="s">
        <v>290</v>
      </c>
      <c r="X330" t="s">
        <v>25</v>
      </c>
      <c r="Y330" t="s">
        <v>26</v>
      </c>
      <c r="Z330" t="s">
        <v>291</v>
      </c>
      <c r="AA330" t="s">
        <v>289</v>
      </c>
      <c r="AB330" s="3" t="str">
        <f t="shared" si="10"/>
        <v>3465</v>
      </c>
      <c r="AC330" s="4" t="str">
        <f t="shared" si="11"/>
        <v>TIF</v>
      </c>
    </row>
    <row r="331" spans="1:29" x14ac:dyDescent="0.25">
      <c r="A331">
        <v>2024</v>
      </c>
      <c r="B331">
        <v>27</v>
      </c>
      <c r="C331" t="s">
        <v>31</v>
      </c>
      <c r="D331">
        <v>86812120</v>
      </c>
      <c r="E331">
        <v>72895341</v>
      </c>
      <c r="F331">
        <v>5476346</v>
      </c>
      <c r="G331">
        <v>10852012</v>
      </c>
      <c r="H331">
        <v>1000057</v>
      </c>
      <c r="I331">
        <v>0</v>
      </c>
      <c r="J331">
        <v>0</v>
      </c>
      <c r="K331">
        <v>0</v>
      </c>
      <c r="L331">
        <v>6006072</v>
      </c>
      <c r="M331">
        <v>0</v>
      </c>
      <c r="N331">
        <v>183041948</v>
      </c>
      <c r="O331">
        <v>674873</v>
      </c>
      <c r="P331">
        <v>1833000</v>
      </c>
      <c r="Q331">
        <v>180534075</v>
      </c>
      <c r="R331">
        <v>4409076</v>
      </c>
      <c r="S331">
        <v>2024</v>
      </c>
      <c r="T331">
        <v>27</v>
      </c>
      <c r="U331">
        <v>1</v>
      </c>
      <c r="V331" t="s">
        <v>1814</v>
      </c>
      <c r="W331">
        <v>271093</v>
      </c>
      <c r="X331" t="s">
        <v>26</v>
      </c>
      <c r="Y331" t="s">
        <v>26</v>
      </c>
      <c r="Z331" t="s">
        <v>292</v>
      </c>
      <c r="AA331" t="s">
        <v>289</v>
      </c>
      <c r="AB331" s="3" t="str">
        <f t="shared" si="10"/>
        <v>1093</v>
      </c>
      <c r="AC331" s="4" t="str">
        <f t="shared" si="11"/>
        <v>Non-TIF</v>
      </c>
    </row>
    <row r="332" spans="1:29" x14ac:dyDescent="0.25">
      <c r="A332">
        <v>2024</v>
      </c>
      <c r="B332">
        <v>27</v>
      </c>
      <c r="C332" t="s">
        <v>31</v>
      </c>
      <c r="D332">
        <v>46505411</v>
      </c>
      <c r="E332">
        <v>24841991</v>
      </c>
      <c r="F332">
        <v>1313907</v>
      </c>
      <c r="G332">
        <v>12301214</v>
      </c>
      <c r="H332">
        <v>2477588</v>
      </c>
      <c r="I332">
        <v>0</v>
      </c>
      <c r="J332">
        <v>0</v>
      </c>
      <c r="K332">
        <v>0</v>
      </c>
      <c r="L332">
        <v>1486189</v>
      </c>
      <c r="M332">
        <v>0</v>
      </c>
      <c r="N332">
        <v>88926300</v>
      </c>
      <c r="O332">
        <v>302629</v>
      </c>
      <c r="P332">
        <v>884000</v>
      </c>
      <c r="Q332">
        <v>87739671</v>
      </c>
      <c r="R332">
        <v>642079</v>
      </c>
      <c r="S332">
        <v>2024</v>
      </c>
      <c r="T332">
        <v>27</v>
      </c>
      <c r="U332">
        <v>3</v>
      </c>
      <c r="V332">
        <v>465</v>
      </c>
      <c r="W332">
        <v>273465</v>
      </c>
      <c r="X332" t="s">
        <v>26</v>
      </c>
      <c r="Y332" t="s">
        <v>26</v>
      </c>
      <c r="Z332" t="s">
        <v>288</v>
      </c>
      <c r="AA332" t="s">
        <v>289</v>
      </c>
      <c r="AB332" s="3" t="str">
        <f t="shared" si="10"/>
        <v>3465</v>
      </c>
      <c r="AC332" s="4" t="str">
        <f t="shared" si="11"/>
        <v>Non-TIF</v>
      </c>
    </row>
    <row r="333" spans="1:29" x14ac:dyDescent="0.25">
      <c r="A333">
        <v>2024</v>
      </c>
      <c r="B333">
        <v>27</v>
      </c>
      <c r="C333" t="s">
        <v>31</v>
      </c>
      <c r="D333">
        <v>3301531</v>
      </c>
      <c r="E333">
        <v>5253715</v>
      </c>
      <c r="F333">
        <v>353300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1026211</v>
      </c>
      <c r="M333">
        <v>0</v>
      </c>
      <c r="N333">
        <v>9934757</v>
      </c>
      <c r="O333">
        <v>16000</v>
      </c>
      <c r="P333">
        <v>45500</v>
      </c>
      <c r="Q333">
        <v>9873257</v>
      </c>
      <c r="R333">
        <v>162930</v>
      </c>
      <c r="S333">
        <v>2024</v>
      </c>
      <c r="T333">
        <v>27</v>
      </c>
      <c r="U333">
        <v>6</v>
      </c>
      <c r="V333">
        <v>854</v>
      </c>
      <c r="W333">
        <v>936854</v>
      </c>
      <c r="X333" t="s">
        <v>26</v>
      </c>
      <c r="Y333" t="s">
        <v>26</v>
      </c>
      <c r="Z333" t="s">
        <v>503</v>
      </c>
      <c r="AA333" t="s">
        <v>289</v>
      </c>
      <c r="AB333" s="3" t="str">
        <f t="shared" si="10"/>
        <v>6854</v>
      </c>
      <c r="AC333" s="4" t="str">
        <f t="shared" si="11"/>
        <v>Non-TIF</v>
      </c>
    </row>
    <row r="334" spans="1:29" x14ac:dyDescent="0.25">
      <c r="A334">
        <v>2024</v>
      </c>
      <c r="B334">
        <v>28</v>
      </c>
      <c r="C334" t="s">
        <v>44</v>
      </c>
      <c r="D334">
        <v>3507279</v>
      </c>
      <c r="E334">
        <v>273568</v>
      </c>
      <c r="F334">
        <v>0</v>
      </c>
      <c r="G334">
        <v>17181498</v>
      </c>
      <c r="H334">
        <v>19172630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40134975</v>
      </c>
      <c r="O334">
        <v>24000</v>
      </c>
      <c r="P334">
        <v>143000</v>
      </c>
      <c r="Q334">
        <v>39967975</v>
      </c>
      <c r="R334">
        <v>0</v>
      </c>
      <c r="S334">
        <v>2024</v>
      </c>
      <c r="T334">
        <v>28</v>
      </c>
      <c r="U334">
        <v>6</v>
      </c>
      <c r="V334">
        <v>961</v>
      </c>
      <c r="W334">
        <v>316961</v>
      </c>
      <c r="X334" t="s">
        <v>26</v>
      </c>
      <c r="Y334" t="s">
        <v>26</v>
      </c>
      <c r="Z334" t="s">
        <v>242</v>
      </c>
      <c r="AA334" t="s">
        <v>294</v>
      </c>
      <c r="AB334" s="3" t="str">
        <f t="shared" si="10"/>
        <v>6961</v>
      </c>
      <c r="AC334" s="4" t="str">
        <f t="shared" si="11"/>
        <v>Non-TIF</v>
      </c>
    </row>
    <row r="335" spans="1:29" x14ac:dyDescent="0.25">
      <c r="A335">
        <v>2024</v>
      </c>
      <c r="B335">
        <v>28</v>
      </c>
      <c r="C335" t="s">
        <v>23</v>
      </c>
      <c r="D335">
        <v>2811175</v>
      </c>
      <c r="E335">
        <v>0</v>
      </c>
      <c r="F335">
        <v>0</v>
      </c>
      <c r="G335">
        <v>1030275</v>
      </c>
      <c r="H335">
        <v>427930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4269380</v>
      </c>
      <c r="O335">
        <v>0</v>
      </c>
      <c r="P335">
        <v>0</v>
      </c>
      <c r="Q335">
        <v>4269380</v>
      </c>
      <c r="R335">
        <v>0</v>
      </c>
      <c r="S335">
        <v>2024</v>
      </c>
      <c r="T335">
        <v>28</v>
      </c>
      <c r="U335">
        <v>4</v>
      </c>
      <c r="V335" t="s">
        <v>1815</v>
      </c>
      <c r="W335" t="s">
        <v>295</v>
      </c>
      <c r="X335" t="s">
        <v>25</v>
      </c>
      <c r="Y335" t="s">
        <v>26</v>
      </c>
      <c r="Z335" t="s">
        <v>296</v>
      </c>
      <c r="AA335" t="s">
        <v>294</v>
      </c>
      <c r="AB335" s="3" t="str">
        <f t="shared" si="10"/>
        <v>4043</v>
      </c>
      <c r="AC335" s="4" t="str">
        <f t="shared" si="11"/>
        <v>TIF</v>
      </c>
    </row>
    <row r="336" spans="1:29" x14ac:dyDescent="0.25">
      <c r="A336">
        <v>2024</v>
      </c>
      <c r="B336">
        <v>28</v>
      </c>
      <c r="C336" t="s">
        <v>31</v>
      </c>
      <c r="D336">
        <v>286947486</v>
      </c>
      <c r="E336">
        <v>108956337</v>
      </c>
      <c r="F336">
        <v>17949435</v>
      </c>
      <c r="G336">
        <v>16818344</v>
      </c>
      <c r="H336">
        <v>5254449</v>
      </c>
      <c r="I336">
        <v>0</v>
      </c>
      <c r="J336">
        <v>0</v>
      </c>
      <c r="K336">
        <v>0</v>
      </c>
      <c r="L336">
        <v>19239609</v>
      </c>
      <c r="M336">
        <v>2283860</v>
      </c>
      <c r="N336">
        <v>457449520</v>
      </c>
      <c r="O336">
        <v>590939</v>
      </c>
      <c r="P336">
        <v>2632500</v>
      </c>
      <c r="Q336">
        <v>454226081</v>
      </c>
      <c r="R336">
        <v>4663625</v>
      </c>
      <c r="S336">
        <v>2024</v>
      </c>
      <c r="T336">
        <v>28</v>
      </c>
      <c r="U336">
        <v>4</v>
      </c>
      <c r="V336" t="s">
        <v>1815</v>
      </c>
      <c r="W336">
        <v>284043</v>
      </c>
      <c r="X336" t="s">
        <v>26</v>
      </c>
      <c r="Y336" t="s">
        <v>26</v>
      </c>
      <c r="Z336" t="s">
        <v>297</v>
      </c>
      <c r="AA336" t="s">
        <v>294</v>
      </c>
      <c r="AB336" s="3" t="str">
        <f t="shared" si="10"/>
        <v>4043</v>
      </c>
      <c r="AC336" s="4" t="str">
        <f t="shared" si="11"/>
        <v>Non-TIF</v>
      </c>
    </row>
    <row r="337" spans="1:29" x14ac:dyDescent="0.25">
      <c r="A337">
        <v>2024</v>
      </c>
      <c r="B337">
        <v>29</v>
      </c>
      <c r="C337" t="s">
        <v>44</v>
      </c>
      <c r="D337">
        <v>0</v>
      </c>
      <c r="E337">
        <v>8493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8493</v>
      </c>
      <c r="O337">
        <v>0</v>
      </c>
      <c r="P337">
        <v>0</v>
      </c>
      <c r="Q337">
        <v>8493</v>
      </c>
      <c r="R337">
        <v>0</v>
      </c>
      <c r="S337">
        <v>2024</v>
      </c>
      <c r="T337">
        <v>29</v>
      </c>
      <c r="U337">
        <v>4</v>
      </c>
      <c r="V337">
        <v>203</v>
      </c>
      <c r="W337">
        <v>294203</v>
      </c>
      <c r="X337" t="s">
        <v>26</v>
      </c>
      <c r="Y337" t="s">
        <v>26</v>
      </c>
      <c r="Z337" t="s">
        <v>300</v>
      </c>
      <c r="AA337" t="s">
        <v>299</v>
      </c>
      <c r="AB337" s="3" t="str">
        <f t="shared" si="10"/>
        <v>4203</v>
      </c>
      <c r="AC337" s="4" t="str">
        <f t="shared" si="11"/>
        <v>Non-TIF</v>
      </c>
    </row>
    <row r="338" spans="1:29" x14ac:dyDescent="0.25">
      <c r="A338">
        <v>2024</v>
      </c>
      <c r="B338">
        <v>29</v>
      </c>
      <c r="C338" t="s">
        <v>23</v>
      </c>
      <c r="D338">
        <v>13927888</v>
      </c>
      <c r="E338">
        <v>26682</v>
      </c>
      <c r="F338">
        <v>3003</v>
      </c>
      <c r="G338">
        <v>14006909</v>
      </c>
      <c r="H338">
        <v>364615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28329097</v>
      </c>
      <c r="O338">
        <v>0</v>
      </c>
      <c r="P338">
        <v>0</v>
      </c>
      <c r="Q338">
        <v>28329097</v>
      </c>
      <c r="R338">
        <v>0</v>
      </c>
      <c r="S338">
        <v>2024</v>
      </c>
      <c r="T338">
        <v>29</v>
      </c>
      <c r="U338">
        <v>6</v>
      </c>
      <c r="V338">
        <v>937</v>
      </c>
      <c r="W338" t="s">
        <v>301</v>
      </c>
      <c r="X338" t="s">
        <v>25</v>
      </c>
      <c r="Y338" t="s">
        <v>26</v>
      </c>
      <c r="Z338" t="s">
        <v>302</v>
      </c>
      <c r="AA338" t="s">
        <v>299</v>
      </c>
      <c r="AB338" s="3" t="str">
        <f t="shared" si="10"/>
        <v>6937</v>
      </c>
      <c r="AC338" s="4" t="str">
        <f t="shared" si="11"/>
        <v>TIF</v>
      </c>
    </row>
    <row r="339" spans="1:29" x14ac:dyDescent="0.25">
      <c r="A339">
        <v>2024</v>
      </c>
      <c r="B339">
        <v>29</v>
      </c>
      <c r="C339" t="s">
        <v>31</v>
      </c>
      <c r="D339">
        <v>3428687</v>
      </c>
      <c r="E339">
        <v>206654</v>
      </c>
      <c r="F339">
        <v>9676</v>
      </c>
      <c r="G339">
        <v>26749282</v>
      </c>
      <c r="H339">
        <v>3668500</v>
      </c>
      <c r="I339">
        <v>0</v>
      </c>
      <c r="J339">
        <v>0</v>
      </c>
      <c r="K339">
        <v>0</v>
      </c>
      <c r="L339">
        <v>113546</v>
      </c>
      <c r="M339">
        <v>1035767</v>
      </c>
      <c r="N339">
        <v>35212112</v>
      </c>
      <c r="O339">
        <v>4000</v>
      </c>
      <c r="P339">
        <v>32500</v>
      </c>
      <c r="Q339">
        <v>35175612</v>
      </c>
      <c r="R339">
        <v>4439590</v>
      </c>
      <c r="S339">
        <v>2024</v>
      </c>
      <c r="T339">
        <v>29</v>
      </c>
      <c r="U339">
        <v>6</v>
      </c>
      <c r="V339">
        <v>937</v>
      </c>
      <c r="W339">
        <v>296937</v>
      </c>
      <c r="X339" t="s">
        <v>26</v>
      </c>
      <c r="Y339" t="s">
        <v>26</v>
      </c>
      <c r="Z339" t="s">
        <v>303</v>
      </c>
      <c r="AA339" t="s">
        <v>299</v>
      </c>
      <c r="AB339" s="3" t="str">
        <f t="shared" si="10"/>
        <v>6937</v>
      </c>
      <c r="AC339" s="4" t="str">
        <f t="shared" si="11"/>
        <v>Non-TIF</v>
      </c>
    </row>
    <row r="340" spans="1:29" x14ac:dyDescent="0.25">
      <c r="A340">
        <v>2024</v>
      </c>
      <c r="B340">
        <v>29</v>
      </c>
      <c r="C340" t="s">
        <v>31</v>
      </c>
      <c r="D340">
        <v>530476</v>
      </c>
      <c r="E340">
        <v>4164749</v>
      </c>
      <c r="F340">
        <v>371356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5066581</v>
      </c>
      <c r="O340">
        <v>0</v>
      </c>
      <c r="P340">
        <v>6500</v>
      </c>
      <c r="Q340">
        <v>5060081</v>
      </c>
      <c r="R340">
        <v>79147</v>
      </c>
      <c r="S340">
        <v>2024</v>
      </c>
      <c r="T340">
        <v>29</v>
      </c>
      <c r="U340">
        <v>7</v>
      </c>
      <c r="V340" t="s">
        <v>1816</v>
      </c>
      <c r="W340">
        <v>447047</v>
      </c>
      <c r="X340" t="s">
        <v>26</v>
      </c>
      <c r="Y340" t="s">
        <v>26</v>
      </c>
      <c r="Z340" t="s">
        <v>304</v>
      </c>
      <c r="AA340" t="s">
        <v>299</v>
      </c>
      <c r="AB340" s="3" t="str">
        <f t="shared" si="10"/>
        <v>7047</v>
      </c>
      <c r="AC340" s="4" t="str">
        <f t="shared" si="11"/>
        <v>Non-TIF</v>
      </c>
    </row>
    <row r="341" spans="1:29" x14ac:dyDescent="0.25">
      <c r="A341">
        <v>2024</v>
      </c>
      <c r="B341">
        <v>29</v>
      </c>
      <c r="C341" t="s">
        <v>31</v>
      </c>
      <c r="D341">
        <v>1086557</v>
      </c>
      <c r="E341">
        <v>163077</v>
      </c>
      <c r="F341">
        <v>12112</v>
      </c>
      <c r="G341">
        <v>17549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1279295</v>
      </c>
      <c r="O341">
        <v>0</v>
      </c>
      <c r="P341">
        <v>45500</v>
      </c>
      <c r="Q341">
        <v>1233795</v>
      </c>
      <c r="R341">
        <v>31714</v>
      </c>
      <c r="S341">
        <v>2024</v>
      </c>
      <c r="T341">
        <v>29</v>
      </c>
      <c r="U341">
        <v>2</v>
      </c>
      <c r="V341">
        <v>322</v>
      </c>
      <c r="W341">
        <v>562322</v>
      </c>
      <c r="X341" t="s">
        <v>26</v>
      </c>
      <c r="Y341" t="s">
        <v>26</v>
      </c>
      <c r="Z341" t="s">
        <v>305</v>
      </c>
      <c r="AA341" t="s">
        <v>299</v>
      </c>
      <c r="AB341" s="3" t="str">
        <f t="shared" si="10"/>
        <v>2322</v>
      </c>
      <c r="AC341" s="4" t="str">
        <f t="shared" si="11"/>
        <v>Non-TIF</v>
      </c>
    </row>
    <row r="342" spans="1:29" x14ac:dyDescent="0.25">
      <c r="A342">
        <v>2024</v>
      </c>
      <c r="B342">
        <v>30</v>
      </c>
      <c r="C342" t="s">
        <v>44</v>
      </c>
      <c r="D342">
        <v>3785313</v>
      </c>
      <c r="E342">
        <v>0</v>
      </c>
      <c r="F342">
        <v>0</v>
      </c>
      <c r="G342">
        <v>6228926</v>
      </c>
      <c r="H342">
        <v>22201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10036440</v>
      </c>
      <c r="O342">
        <v>40000</v>
      </c>
      <c r="P342">
        <v>84500</v>
      </c>
      <c r="Q342">
        <v>9911940</v>
      </c>
      <c r="R342">
        <v>0</v>
      </c>
      <c r="S342">
        <v>2024</v>
      </c>
      <c r="T342">
        <v>30</v>
      </c>
      <c r="U342">
        <v>2</v>
      </c>
      <c r="V342">
        <v>556</v>
      </c>
      <c r="W342">
        <v>742556</v>
      </c>
      <c r="X342" t="s">
        <v>26</v>
      </c>
      <c r="Y342" t="s">
        <v>26</v>
      </c>
      <c r="Z342" t="s">
        <v>240</v>
      </c>
      <c r="AA342" t="s">
        <v>335</v>
      </c>
      <c r="AB342" s="3" t="str">
        <f t="shared" si="10"/>
        <v>2556</v>
      </c>
      <c r="AC342" s="4" t="str">
        <f t="shared" si="11"/>
        <v>Non-TIF</v>
      </c>
    </row>
    <row r="343" spans="1:29" x14ac:dyDescent="0.25">
      <c r="A343">
        <v>2024</v>
      </c>
      <c r="B343">
        <v>30</v>
      </c>
      <c r="C343" t="s">
        <v>23</v>
      </c>
      <c r="D343">
        <v>28559193</v>
      </c>
      <c r="E343">
        <v>0</v>
      </c>
      <c r="F343">
        <v>0</v>
      </c>
      <c r="G343">
        <v>8796167</v>
      </c>
      <c r="H343">
        <v>36949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37392309</v>
      </c>
      <c r="O343">
        <v>16000</v>
      </c>
      <c r="P343">
        <v>156000</v>
      </c>
      <c r="Q343">
        <v>37220309</v>
      </c>
      <c r="R343">
        <v>0</v>
      </c>
      <c r="S343">
        <v>2024</v>
      </c>
      <c r="T343">
        <v>30</v>
      </c>
      <c r="U343">
        <v>6</v>
      </c>
      <c r="V343">
        <v>120</v>
      </c>
      <c r="W343" t="s">
        <v>506</v>
      </c>
      <c r="X343" t="s">
        <v>25</v>
      </c>
      <c r="Y343" t="s">
        <v>26</v>
      </c>
      <c r="Z343" t="s">
        <v>507</v>
      </c>
      <c r="AA343" t="s">
        <v>335</v>
      </c>
      <c r="AB343" s="3" t="str">
        <f t="shared" si="10"/>
        <v>6120</v>
      </c>
      <c r="AC343" s="4" t="str">
        <f t="shared" si="11"/>
        <v>TIF</v>
      </c>
    </row>
    <row r="344" spans="1:29" x14ac:dyDescent="0.25">
      <c r="A344">
        <v>2024</v>
      </c>
      <c r="B344">
        <v>36</v>
      </c>
      <c r="C344" t="s">
        <v>31</v>
      </c>
      <c r="D344">
        <v>68395762</v>
      </c>
      <c r="E344">
        <v>88393249</v>
      </c>
      <c r="F344">
        <v>3963489</v>
      </c>
      <c r="G344">
        <v>10156603</v>
      </c>
      <c r="H344">
        <v>265340</v>
      </c>
      <c r="I344">
        <v>0</v>
      </c>
      <c r="J344">
        <v>0</v>
      </c>
      <c r="K344">
        <v>0</v>
      </c>
      <c r="L344">
        <v>2215776</v>
      </c>
      <c r="M344">
        <v>8252902</v>
      </c>
      <c r="N344">
        <v>181643121</v>
      </c>
      <c r="O344">
        <v>352000</v>
      </c>
      <c r="P344">
        <v>949000</v>
      </c>
      <c r="Q344">
        <v>180342121</v>
      </c>
      <c r="R344">
        <v>5181566</v>
      </c>
      <c r="S344">
        <v>2024</v>
      </c>
      <c r="T344">
        <v>36</v>
      </c>
      <c r="U344">
        <v>2</v>
      </c>
      <c r="V344">
        <v>369</v>
      </c>
      <c r="W344">
        <v>362369</v>
      </c>
      <c r="X344" t="s">
        <v>26</v>
      </c>
      <c r="Y344" t="s">
        <v>26</v>
      </c>
      <c r="Z344" t="s">
        <v>395</v>
      </c>
      <c r="AA344" t="s">
        <v>394</v>
      </c>
      <c r="AB344" s="3" t="str">
        <f t="shared" si="10"/>
        <v>2369</v>
      </c>
      <c r="AC344" s="4" t="str">
        <f t="shared" si="11"/>
        <v>Non-TIF</v>
      </c>
    </row>
    <row r="345" spans="1:29" x14ac:dyDescent="0.25">
      <c r="A345">
        <v>2024</v>
      </c>
      <c r="B345">
        <v>37</v>
      </c>
      <c r="C345" t="s">
        <v>23</v>
      </c>
      <c r="D345">
        <v>7477646</v>
      </c>
      <c r="E345">
        <v>0</v>
      </c>
      <c r="F345">
        <v>0</v>
      </c>
      <c r="G345">
        <v>22045593</v>
      </c>
      <c r="H345">
        <v>79702486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109225725</v>
      </c>
      <c r="O345">
        <v>12000</v>
      </c>
      <c r="P345">
        <v>44417</v>
      </c>
      <c r="Q345">
        <v>109169308</v>
      </c>
      <c r="R345">
        <v>0</v>
      </c>
      <c r="S345">
        <v>2024</v>
      </c>
      <c r="T345">
        <v>37</v>
      </c>
      <c r="U345">
        <v>3</v>
      </c>
      <c r="V345">
        <v>195</v>
      </c>
      <c r="W345" t="s">
        <v>430</v>
      </c>
      <c r="X345" t="s">
        <v>25</v>
      </c>
      <c r="Y345" t="s">
        <v>26</v>
      </c>
      <c r="Z345" t="s">
        <v>431</v>
      </c>
      <c r="AA345" t="s">
        <v>63</v>
      </c>
      <c r="AB345" s="3" t="str">
        <f t="shared" si="10"/>
        <v>3195</v>
      </c>
      <c r="AC345" s="4" t="str">
        <f t="shared" si="11"/>
        <v>TIF</v>
      </c>
    </row>
    <row r="346" spans="1:29" x14ac:dyDescent="0.25">
      <c r="A346">
        <v>2024</v>
      </c>
      <c r="B346">
        <v>37</v>
      </c>
      <c r="C346" t="s">
        <v>31</v>
      </c>
      <c r="D346">
        <v>201287024</v>
      </c>
      <c r="E346">
        <v>303833802</v>
      </c>
      <c r="F346">
        <v>13689455</v>
      </c>
      <c r="G346">
        <v>16009550</v>
      </c>
      <c r="H346">
        <v>53100729</v>
      </c>
      <c r="I346">
        <v>0</v>
      </c>
      <c r="J346">
        <v>0</v>
      </c>
      <c r="K346">
        <v>0</v>
      </c>
      <c r="L346">
        <v>13387541</v>
      </c>
      <c r="M346">
        <v>37951181</v>
      </c>
      <c r="N346">
        <v>639259282</v>
      </c>
      <c r="O346">
        <v>1268886</v>
      </c>
      <c r="P346">
        <v>4320539</v>
      </c>
      <c r="Q346">
        <v>633669857</v>
      </c>
      <c r="R346">
        <v>23084814</v>
      </c>
      <c r="S346">
        <v>2024</v>
      </c>
      <c r="T346">
        <v>37</v>
      </c>
      <c r="U346">
        <v>3</v>
      </c>
      <c r="V346">
        <v>195</v>
      </c>
      <c r="W346">
        <v>373195</v>
      </c>
      <c r="X346" t="s">
        <v>26</v>
      </c>
      <c r="Y346" t="s">
        <v>26</v>
      </c>
      <c r="Z346" t="s">
        <v>63</v>
      </c>
      <c r="AA346" t="s">
        <v>63</v>
      </c>
      <c r="AB346" s="3" t="str">
        <f t="shared" si="10"/>
        <v>3195</v>
      </c>
      <c r="AC346" s="4" t="str">
        <f t="shared" si="11"/>
        <v>Non-TIF</v>
      </c>
    </row>
    <row r="347" spans="1:29" x14ac:dyDescent="0.25">
      <c r="A347">
        <v>2024</v>
      </c>
      <c r="B347">
        <v>38</v>
      </c>
      <c r="C347" t="s">
        <v>31</v>
      </c>
      <c r="D347">
        <v>15973761</v>
      </c>
      <c r="E347">
        <v>38870732</v>
      </c>
      <c r="F347">
        <v>3874131</v>
      </c>
      <c r="G347">
        <v>141073</v>
      </c>
      <c r="H347">
        <v>0</v>
      </c>
      <c r="I347">
        <v>0</v>
      </c>
      <c r="J347">
        <v>0</v>
      </c>
      <c r="K347">
        <v>0</v>
      </c>
      <c r="L347">
        <v>175895</v>
      </c>
      <c r="M347">
        <v>0</v>
      </c>
      <c r="N347">
        <v>59035592</v>
      </c>
      <c r="O347">
        <v>88000</v>
      </c>
      <c r="P347">
        <v>208000</v>
      </c>
      <c r="Q347">
        <v>58739592</v>
      </c>
      <c r="R347">
        <v>419586</v>
      </c>
      <c r="S347">
        <v>2024</v>
      </c>
      <c r="T347">
        <v>38</v>
      </c>
      <c r="U347">
        <v>0</v>
      </c>
      <c r="V347">
        <v>279</v>
      </c>
      <c r="W347">
        <v>120279</v>
      </c>
      <c r="X347" t="s">
        <v>26</v>
      </c>
      <c r="Y347" t="s">
        <v>26</v>
      </c>
      <c r="Z347" t="s">
        <v>143</v>
      </c>
      <c r="AA347" t="s">
        <v>405</v>
      </c>
      <c r="AB347" s="3" t="str">
        <f t="shared" si="10"/>
        <v>0279</v>
      </c>
      <c r="AC347" s="4" t="str">
        <f t="shared" si="11"/>
        <v>Non-TIF</v>
      </c>
    </row>
    <row r="348" spans="1:29" x14ac:dyDescent="0.25">
      <c r="A348">
        <v>2024</v>
      </c>
      <c r="B348">
        <v>38</v>
      </c>
      <c r="C348" t="s">
        <v>31</v>
      </c>
      <c r="D348">
        <v>126524769</v>
      </c>
      <c r="E348">
        <v>95378699</v>
      </c>
      <c r="F348">
        <v>6519093</v>
      </c>
      <c r="G348">
        <v>9421571</v>
      </c>
      <c r="H348">
        <v>4609723</v>
      </c>
      <c r="I348">
        <v>0</v>
      </c>
      <c r="J348">
        <v>0</v>
      </c>
      <c r="K348">
        <v>0</v>
      </c>
      <c r="L348">
        <v>1479288</v>
      </c>
      <c r="M348">
        <v>0</v>
      </c>
      <c r="N348">
        <v>243933143</v>
      </c>
      <c r="O348">
        <v>476000</v>
      </c>
      <c r="P348">
        <v>1644500</v>
      </c>
      <c r="Q348">
        <v>241812643</v>
      </c>
      <c r="R348">
        <v>1630678</v>
      </c>
      <c r="S348">
        <v>2024</v>
      </c>
      <c r="T348">
        <v>38</v>
      </c>
      <c r="U348">
        <v>1</v>
      </c>
      <c r="V348">
        <v>791</v>
      </c>
      <c r="W348">
        <v>381791</v>
      </c>
      <c r="X348" t="s">
        <v>26</v>
      </c>
      <c r="Y348" t="s">
        <v>26</v>
      </c>
      <c r="Z348" t="s">
        <v>145</v>
      </c>
      <c r="AA348" t="s">
        <v>405</v>
      </c>
      <c r="AB348" s="3" t="str">
        <f t="shared" si="10"/>
        <v>1791</v>
      </c>
      <c r="AC348" s="4" t="str">
        <f t="shared" si="11"/>
        <v>Non-TIF</v>
      </c>
    </row>
    <row r="349" spans="1:29" x14ac:dyDescent="0.25">
      <c r="A349">
        <v>2024</v>
      </c>
      <c r="B349">
        <v>39</v>
      </c>
      <c r="C349" t="s">
        <v>44</v>
      </c>
      <c r="D349">
        <v>4602122</v>
      </c>
      <c r="E349">
        <v>0</v>
      </c>
      <c r="F349">
        <v>0</v>
      </c>
      <c r="G349">
        <v>5263786</v>
      </c>
      <c r="H349">
        <v>8569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9874477</v>
      </c>
      <c r="O349">
        <v>108000</v>
      </c>
      <c r="P349">
        <v>253500</v>
      </c>
      <c r="Q349">
        <v>9512977</v>
      </c>
      <c r="R349">
        <v>0</v>
      </c>
      <c r="S349">
        <v>2024</v>
      </c>
      <c r="T349">
        <v>39</v>
      </c>
      <c r="U349">
        <v>1</v>
      </c>
      <c r="V349">
        <v>413</v>
      </c>
      <c r="W349">
        <v>141413</v>
      </c>
      <c r="X349" t="s">
        <v>26</v>
      </c>
      <c r="Y349" t="s">
        <v>26</v>
      </c>
      <c r="Z349" t="s">
        <v>94</v>
      </c>
      <c r="AA349" t="s">
        <v>406</v>
      </c>
      <c r="AB349" s="3" t="str">
        <f t="shared" si="10"/>
        <v>1413</v>
      </c>
      <c r="AC349" s="4" t="str">
        <f t="shared" si="11"/>
        <v>Non-TIF</v>
      </c>
    </row>
    <row r="350" spans="1:29" x14ac:dyDescent="0.25">
      <c r="A350">
        <v>2024</v>
      </c>
      <c r="B350">
        <v>39</v>
      </c>
      <c r="C350" t="s">
        <v>44</v>
      </c>
      <c r="D350">
        <v>1370771</v>
      </c>
      <c r="E350">
        <v>310077</v>
      </c>
      <c r="F350">
        <v>0</v>
      </c>
      <c r="G350">
        <v>5107913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6788761</v>
      </c>
      <c r="O350">
        <v>12000</v>
      </c>
      <c r="P350">
        <v>6500</v>
      </c>
      <c r="Q350">
        <v>6770261</v>
      </c>
      <c r="R350">
        <v>0</v>
      </c>
      <c r="S350">
        <v>2024</v>
      </c>
      <c r="T350">
        <v>39</v>
      </c>
      <c r="U350">
        <v>2</v>
      </c>
      <c r="V350">
        <v>754</v>
      </c>
      <c r="W350">
        <v>392754</v>
      </c>
      <c r="X350" t="s">
        <v>26</v>
      </c>
      <c r="Y350" t="s">
        <v>26</v>
      </c>
      <c r="Z350" t="s">
        <v>95</v>
      </c>
      <c r="AA350" t="s">
        <v>406</v>
      </c>
      <c r="AB350" s="3" t="str">
        <f t="shared" si="10"/>
        <v>2754</v>
      </c>
      <c r="AC350" s="4" t="str">
        <f t="shared" si="11"/>
        <v>Non-TIF</v>
      </c>
    </row>
    <row r="351" spans="1:29" x14ac:dyDescent="0.25">
      <c r="A351">
        <v>2024</v>
      </c>
      <c r="B351">
        <v>39</v>
      </c>
      <c r="C351" t="s">
        <v>44</v>
      </c>
      <c r="D351">
        <v>243452086</v>
      </c>
      <c r="E351">
        <v>533945</v>
      </c>
      <c r="F351">
        <v>9228</v>
      </c>
      <c r="G351">
        <v>10973064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254968323</v>
      </c>
      <c r="O351">
        <v>324000</v>
      </c>
      <c r="P351">
        <v>1527500</v>
      </c>
      <c r="Q351">
        <v>253116823</v>
      </c>
      <c r="R351">
        <v>0</v>
      </c>
      <c r="S351">
        <v>2024</v>
      </c>
      <c r="T351">
        <v>39</v>
      </c>
      <c r="U351">
        <v>5</v>
      </c>
      <c r="V351">
        <v>121</v>
      </c>
      <c r="W351">
        <v>395121</v>
      </c>
      <c r="X351" t="s">
        <v>26</v>
      </c>
      <c r="Y351" t="s">
        <v>26</v>
      </c>
      <c r="Z351" t="s">
        <v>364</v>
      </c>
      <c r="AA351" t="s">
        <v>406</v>
      </c>
      <c r="AB351" s="3" t="str">
        <f t="shared" si="10"/>
        <v>5121</v>
      </c>
      <c r="AC351" s="4" t="str">
        <f t="shared" si="11"/>
        <v>Non-TIF</v>
      </c>
    </row>
    <row r="352" spans="1:29" x14ac:dyDescent="0.25">
      <c r="A352">
        <v>2024</v>
      </c>
      <c r="B352">
        <v>39</v>
      </c>
      <c r="C352" t="s">
        <v>31</v>
      </c>
      <c r="D352">
        <v>1328</v>
      </c>
      <c r="E352">
        <v>437679</v>
      </c>
      <c r="F352">
        <v>33754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472761</v>
      </c>
      <c r="O352">
        <v>0</v>
      </c>
      <c r="P352">
        <v>0</v>
      </c>
      <c r="Q352">
        <v>472761</v>
      </c>
      <c r="R352">
        <v>128726</v>
      </c>
      <c r="S352">
        <v>2024</v>
      </c>
      <c r="T352">
        <v>39</v>
      </c>
      <c r="U352">
        <v>2</v>
      </c>
      <c r="V352">
        <v>151</v>
      </c>
      <c r="W352" t="s">
        <v>1780</v>
      </c>
      <c r="X352" t="s">
        <v>26</v>
      </c>
      <c r="Y352" t="s">
        <v>26</v>
      </c>
      <c r="Z352" t="s">
        <v>43</v>
      </c>
      <c r="AA352" t="s">
        <v>406</v>
      </c>
      <c r="AB352" s="3" t="str">
        <f t="shared" si="10"/>
        <v>2151</v>
      </c>
      <c r="AC352" s="4" t="str">
        <f t="shared" si="11"/>
        <v>Non-TIF</v>
      </c>
    </row>
    <row r="353" spans="1:29" x14ac:dyDescent="0.25">
      <c r="A353">
        <v>2024</v>
      </c>
      <c r="B353">
        <v>39</v>
      </c>
      <c r="C353" t="s">
        <v>31</v>
      </c>
      <c r="D353">
        <v>42328756</v>
      </c>
      <c r="E353">
        <v>41889691</v>
      </c>
      <c r="F353">
        <v>1344348</v>
      </c>
      <c r="G353">
        <v>2109604</v>
      </c>
      <c r="H353">
        <v>22616058</v>
      </c>
      <c r="I353">
        <v>0</v>
      </c>
      <c r="J353">
        <v>0</v>
      </c>
      <c r="K353">
        <v>0</v>
      </c>
      <c r="L353">
        <v>493325</v>
      </c>
      <c r="M353">
        <v>2622321</v>
      </c>
      <c r="N353">
        <v>113404103</v>
      </c>
      <c r="O353">
        <v>160000</v>
      </c>
      <c r="P353">
        <v>565500</v>
      </c>
      <c r="Q353">
        <v>112678603</v>
      </c>
      <c r="R353">
        <v>19576097</v>
      </c>
      <c r="S353">
        <v>2024</v>
      </c>
      <c r="T353">
        <v>39</v>
      </c>
      <c r="U353">
        <v>6</v>
      </c>
      <c r="V353">
        <v>264</v>
      </c>
      <c r="W353">
        <v>256264</v>
      </c>
      <c r="X353" t="s">
        <v>26</v>
      </c>
      <c r="Y353" t="s">
        <v>26</v>
      </c>
      <c r="Z353" t="s">
        <v>33</v>
      </c>
      <c r="AA353" t="s">
        <v>406</v>
      </c>
      <c r="AB353" s="3" t="str">
        <f t="shared" si="10"/>
        <v>6264</v>
      </c>
      <c r="AC353" s="4" t="str">
        <f t="shared" si="11"/>
        <v>Non-TIF</v>
      </c>
    </row>
    <row r="354" spans="1:29" x14ac:dyDescent="0.25">
      <c r="A354">
        <v>2024</v>
      </c>
      <c r="B354">
        <v>40</v>
      </c>
      <c r="C354" t="s">
        <v>44</v>
      </c>
      <c r="D354">
        <v>420877</v>
      </c>
      <c r="E354">
        <v>391</v>
      </c>
      <c r="F354">
        <v>0</v>
      </c>
      <c r="G354">
        <v>0</v>
      </c>
      <c r="H354">
        <v>117101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538369</v>
      </c>
      <c r="O354">
        <v>0</v>
      </c>
      <c r="P354">
        <v>3250</v>
      </c>
      <c r="Q354">
        <v>535119</v>
      </c>
      <c r="R354">
        <v>0</v>
      </c>
      <c r="S354">
        <v>2024</v>
      </c>
      <c r="T354">
        <v>40</v>
      </c>
      <c r="U354">
        <v>4</v>
      </c>
      <c r="V354">
        <v>775</v>
      </c>
      <c r="W354">
        <v>404775</v>
      </c>
      <c r="X354" t="s">
        <v>26</v>
      </c>
      <c r="Y354" t="s">
        <v>26</v>
      </c>
      <c r="Z354" t="s">
        <v>449</v>
      </c>
      <c r="AA354" t="s">
        <v>448</v>
      </c>
      <c r="AB354" s="3" t="str">
        <f t="shared" si="10"/>
        <v>4775</v>
      </c>
      <c r="AC354" s="4" t="str">
        <f t="shared" si="11"/>
        <v>Non-TIF</v>
      </c>
    </row>
    <row r="355" spans="1:29" x14ac:dyDescent="0.25">
      <c r="A355">
        <v>2024</v>
      </c>
      <c r="B355">
        <v>40</v>
      </c>
      <c r="C355" t="s">
        <v>23</v>
      </c>
      <c r="D355">
        <v>6187525</v>
      </c>
      <c r="E355">
        <v>0</v>
      </c>
      <c r="F355">
        <v>0</v>
      </c>
      <c r="G355">
        <v>5408125</v>
      </c>
      <c r="H355">
        <v>391134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11986784</v>
      </c>
      <c r="O355">
        <v>4000</v>
      </c>
      <c r="P355">
        <v>6500</v>
      </c>
      <c r="Q355">
        <v>11976284</v>
      </c>
      <c r="R355">
        <v>0</v>
      </c>
      <c r="S355">
        <v>2024</v>
      </c>
      <c r="T355">
        <v>40</v>
      </c>
      <c r="U355">
        <v>6</v>
      </c>
      <c r="V355">
        <v>867</v>
      </c>
      <c r="W355" t="s">
        <v>647</v>
      </c>
      <c r="X355" t="s">
        <v>25</v>
      </c>
      <c r="Y355" t="s">
        <v>26</v>
      </c>
      <c r="Z355" t="s">
        <v>648</v>
      </c>
      <c r="AA355" t="s">
        <v>448</v>
      </c>
      <c r="AB355" s="3" t="str">
        <f t="shared" si="10"/>
        <v>6867</v>
      </c>
      <c r="AC355" s="4" t="str">
        <f t="shared" si="11"/>
        <v>TIF</v>
      </c>
    </row>
    <row r="356" spans="1:29" x14ac:dyDescent="0.25">
      <c r="A356">
        <v>2024</v>
      </c>
      <c r="B356">
        <v>40</v>
      </c>
      <c r="C356" t="s">
        <v>31</v>
      </c>
      <c r="D356">
        <v>231575861</v>
      </c>
      <c r="E356">
        <v>134098713</v>
      </c>
      <c r="F356">
        <v>2386778</v>
      </c>
      <c r="G356">
        <v>30926007</v>
      </c>
      <c r="H356">
        <v>2646044</v>
      </c>
      <c r="I356">
        <v>0</v>
      </c>
      <c r="J356">
        <v>0</v>
      </c>
      <c r="K356">
        <v>8400</v>
      </c>
      <c r="L356">
        <v>1624658</v>
      </c>
      <c r="M356">
        <v>19231269</v>
      </c>
      <c r="N356">
        <v>422497730</v>
      </c>
      <c r="O356">
        <v>1192000</v>
      </c>
      <c r="P356">
        <v>1969500</v>
      </c>
      <c r="Q356">
        <v>419336230</v>
      </c>
      <c r="R356">
        <v>3812725</v>
      </c>
      <c r="S356">
        <v>2024</v>
      </c>
      <c r="T356">
        <v>40</v>
      </c>
      <c r="U356">
        <v>6</v>
      </c>
      <c r="V356">
        <v>867</v>
      </c>
      <c r="W356">
        <v>406867</v>
      </c>
      <c r="X356" t="s">
        <v>26</v>
      </c>
      <c r="Y356" t="s">
        <v>26</v>
      </c>
      <c r="Z356" t="s">
        <v>478</v>
      </c>
      <c r="AA356" t="s">
        <v>448</v>
      </c>
      <c r="AB356" s="3" t="str">
        <f t="shared" si="10"/>
        <v>6867</v>
      </c>
      <c r="AC356" s="4" t="str">
        <f t="shared" si="11"/>
        <v>Non-TIF</v>
      </c>
    </row>
    <row r="357" spans="1:29" x14ac:dyDescent="0.25">
      <c r="A357">
        <v>2024</v>
      </c>
      <c r="B357">
        <v>40</v>
      </c>
      <c r="C357" t="s">
        <v>31</v>
      </c>
      <c r="D357">
        <v>6148680</v>
      </c>
      <c r="E357">
        <v>30035046</v>
      </c>
      <c r="F357">
        <v>1205569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2124121</v>
      </c>
      <c r="M357">
        <v>0</v>
      </c>
      <c r="N357">
        <v>39513416</v>
      </c>
      <c r="O357">
        <v>20000</v>
      </c>
      <c r="P357">
        <v>22750</v>
      </c>
      <c r="Q357">
        <v>39470666</v>
      </c>
      <c r="R357">
        <v>655213</v>
      </c>
      <c r="S357">
        <v>2024</v>
      </c>
      <c r="T357">
        <v>40</v>
      </c>
      <c r="U357">
        <v>3</v>
      </c>
      <c r="V357" t="s">
        <v>1811</v>
      </c>
      <c r="W357">
        <v>423033</v>
      </c>
      <c r="X357" t="s">
        <v>26</v>
      </c>
      <c r="Y357" t="s">
        <v>26</v>
      </c>
      <c r="Z357" t="s">
        <v>453</v>
      </c>
      <c r="AA357" t="s">
        <v>448</v>
      </c>
      <c r="AB357" s="3" t="str">
        <f t="shared" si="10"/>
        <v>3033</v>
      </c>
      <c r="AC357" s="4" t="str">
        <f t="shared" si="11"/>
        <v>Non-TIF</v>
      </c>
    </row>
    <row r="358" spans="1:29" x14ac:dyDescent="0.25">
      <c r="A358">
        <v>2024</v>
      </c>
      <c r="B358">
        <v>41</v>
      </c>
      <c r="C358" t="s">
        <v>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2024</v>
      </c>
      <c r="T358">
        <v>41</v>
      </c>
      <c r="U358">
        <v>0</v>
      </c>
      <c r="V358">
        <v>819</v>
      </c>
      <c r="W358">
        <v>410819</v>
      </c>
      <c r="X358" t="s">
        <v>26</v>
      </c>
      <c r="Y358" t="s">
        <v>26</v>
      </c>
      <c r="Z358" t="s">
        <v>407</v>
      </c>
      <c r="AA358" t="s">
        <v>408</v>
      </c>
      <c r="AB358" s="3" t="str">
        <f t="shared" si="10"/>
        <v>0819</v>
      </c>
      <c r="AC358" s="4" t="str">
        <f t="shared" si="11"/>
        <v>Non-TIF</v>
      </c>
    </row>
    <row r="359" spans="1:29" x14ac:dyDescent="0.25">
      <c r="A359">
        <v>2024</v>
      </c>
      <c r="B359">
        <v>41</v>
      </c>
      <c r="C359" t="s">
        <v>44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2024</v>
      </c>
      <c r="T359">
        <v>41</v>
      </c>
      <c r="U359">
        <v>3</v>
      </c>
      <c r="V359">
        <v>897</v>
      </c>
      <c r="W359">
        <v>553897</v>
      </c>
      <c r="X359" t="s">
        <v>26</v>
      </c>
      <c r="Y359" t="s">
        <v>26</v>
      </c>
      <c r="Z359" t="s">
        <v>1738</v>
      </c>
      <c r="AA359" t="s">
        <v>408</v>
      </c>
      <c r="AB359" s="3" t="str">
        <f t="shared" si="10"/>
        <v>3897</v>
      </c>
      <c r="AC359" s="4" t="str">
        <f t="shared" si="11"/>
        <v>Non-TIF</v>
      </c>
    </row>
    <row r="360" spans="1:29" x14ac:dyDescent="0.25">
      <c r="A360">
        <v>2024</v>
      </c>
      <c r="B360">
        <v>41</v>
      </c>
      <c r="C360" t="s">
        <v>23</v>
      </c>
      <c r="D360">
        <v>0</v>
      </c>
      <c r="E360">
        <v>0</v>
      </c>
      <c r="F360">
        <v>0</v>
      </c>
      <c r="G360">
        <v>0</v>
      </c>
      <c r="H360">
        <v>521191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521191</v>
      </c>
      <c r="O360">
        <v>0</v>
      </c>
      <c r="P360">
        <v>0</v>
      </c>
      <c r="Q360">
        <v>521191</v>
      </c>
      <c r="R360">
        <v>0</v>
      </c>
      <c r="S360">
        <v>2024</v>
      </c>
      <c r="T360">
        <v>41</v>
      </c>
      <c r="U360">
        <v>2</v>
      </c>
      <c r="V360">
        <v>295</v>
      </c>
      <c r="W360" t="s">
        <v>409</v>
      </c>
      <c r="X360" t="s">
        <v>25</v>
      </c>
      <c r="Y360" t="s">
        <v>26</v>
      </c>
      <c r="Z360" t="s">
        <v>410</v>
      </c>
      <c r="AA360" t="s">
        <v>408</v>
      </c>
      <c r="AB360" s="3" t="str">
        <f t="shared" si="10"/>
        <v>2295</v>
      </c>
      <c r="AC360" s="4" t="str">
        <f t="shared" si="11"/>
        <v>TIF</v>
      </c>
    </row>
    <row r="361" spans="1:29" x14ac:dyDescent="0.25">
      <c r="A361">
        <v>2024</v>
      </c>
      <c r="B361">
        <v>41</v>
      </c>
      <c r="C361" t="s">
        <v>31</v>
      </c>
      <c r="D361">
        <v>156383631</v>
      </c>
      <c r="E361">
        <v>92715849</v>
      </c>
      <c r="F361">
        <v>11373019</v>
      </c>
      <c r="G361">
        <v>14097494</v>
      </c>
      <c r="H361">
        <v>13474068</v>
      </c>
      <c r="I361">
        <v>0</v>
      </c>
      <c r="J361">
        <v>0</v>
      </c>
      <c r="K361">
        <v>0</v>
      </c>
      <c r="L361">
        <v>99072376</v>
      </c>
      <c r="M361">
        <v>6536512</v>
      </c>
      <c r="N361">
        <v>393652949</v>
      </c>
      <c r="O361">
        <v>853157</v>
      </c>
      <c r="P361">
        <v>3055000</v>
      </c>
      <c r="Q361">
        <v>389744792</v>
      </c>
      <c r="R361">
        <v>7511518</v>
      </c>
      <c r="S361">
        <v>2024</v>
      </c>
      <c r="T361">
        <v>41</v>
      </c>
      <c r="U361">
        <v>2</v>
      </c>
      <c r="V361">
        <v>403</v>
      </c>
      <c r="W361">
        <v>412403</v>
      </c>
      <c r="X361" t="s">
        <v>26</v>
      </c>
      <c r="Y361" t="s">
        <v>26</v>
      </c>
      <c r="Z361" t="s">
        <v>212</v>
      </c>
      <c r="AA361" t="s">
        <v>408</v>
      </c>
      <c r="AB361" s="3" t="str">
        <f t="shared" si="10"/>
        <v>2403</v>
      </c>
      <c r="AC361" s="4" t="str">
        <f t="shared" si="11"/>
        <v>Non-TIF</v>
      </c>
    </row>
    <row r="362" spans="1:29" x14ac:dyDescent="0.25">
      <c r="A362">
        <v>2024</v>
      </c>
      <c r="B362">
        <v>15</v>
      </c>
      <c r="C362" t="s">
        <v>31</v>
      </c>
      <c r="D362">
        <v>561491</v>
      </c>
      <c r="E362">
        <v>2971406</v>
      </c>
      <c r="F362">
        <v>159251</v>
      </c>
      <c r="G362">
        <v>176633</v>
      </c>
      <c r="H362">
        <v>0</v>
      </c>
      <c r="I362">
        <v>0</v>
      </c>
      <c r="J362">
        <v>0</v>
      </c>
      <c r="K362">
        <v>0</v>
      </c>
      <c r="L362">
        <v>58118</v>
      </c>
      <c r="M362">
        <v>0</v>
      </c>
      <c r="N362">
        <v>3926899</v>
      </c>
      <c r="O362">
        <v>8000</v>
      </c>
      <c r="P362">
        <v>13000</v>
      </c>
      <c r="Q362">
        <v>3905899</v>
      </c>
      <c r="R362">
        <v>6151</v>
      </c>
      <c r="S362">
        <v>2024</v>
      </c>
      <c r="T362">
        <v>15</v>
      </c>
      <c r="U362">
        <v>0</v>
      </c>
      <c r="V362">
        <v>441</v>
      </c>
      <c r="W362">
        <v>780441</v>
      </c>
      <c r="X362" t="s">
        <v>26</v>
      </c>
      <c r="Y362" t="s">
        <v>26</v>
      </c>
      <c r="Z362" t="s">
        <v>227</v>
      </c>
      <c r="AA362" t="s">
        <v>151</v>
      </c>
      <c r="AB362" s="3" t="str">
        <f t="shared" si="10"/>
        <v>0441</v>
      </c>
      <c r="AC362" s="4" t="str">
        <f t="shared" si="11"/>
        <v>Non-TIF</v>
      </c>
    </row>
    <row r="363" spans="1:29" x14ac:dyDescent="0.25">
      <c r="A363">
        <v>2024</v>
      </c>
      <c r="B363">
        <v>16</v>
      </c>
      <c r="C363" t="s">
        <v>44</v>
      </c>
      <c r="D363">
        <v>32081567</v>
      </c>
      <c r="E363">
        <v>188848</v>
      </c>
      <c r="F363">
        <v>20776</v>
      </c>
      <c r="G363">
        <v>27478321</v>
      </c>
      <c r="H363">
        <v>4515535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64285047</v>
      </c>
      <c r="O363">
        <v>228000</v>
      </c>
      <c r="P363">
        <v>656500</v>
      </c>
      <c r="Q363">
        <v>63400547</v>
      </c>
      <c r="R363">
        <v>0</v>
      </c>
      <c r="S363">
        <v>2024</v>
      </c>
      <c r="T363">
        <v>16</v>
      </c>
      <c r="U363">
        <v>6</v>
      </c>
      <c r="V363">
        <v>408</v>
      </c>
      <c r="W363">
        <v>166408</v>
      </c>
      <c r="X363" t="s">
        <v>26</v>
      </c>
      <c r="Y363" t="s">
        <v>26</v>
      </c>
      <c r="Z363" t="s">
        <v>209</v>
      </c>
      <c r="AA363" t="s">
        <v>154</v>
      </c>
      <c r="AB363" s="3" t="str">
        <f t="shared" si="10"/>
        <v>6408</v>
      </c>
      <c r="AC363" s="4" t="str">
        <f t="shared" si="11"/>
        <v>Non-TIF</v>
      </c>
    </row>
    <row r="364" spans="1:29" x14ac:dyDescent="0.25">
      <c r="A364">
        <v>2024</v>
      </c>
      <c r="B364">
        <v>16</v>
      </c>
      <c r="C364" t="s">
        <v>23</v>
      </c>
      <c r="D364">
        <v>9371340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9371340</v>
      </c>
      <c r="O364">
        <v>0</v>
      </c>
      <c r="P364">
        <v>0</v>
      </c>
      <c r="Q364">
        <v>9371340</v>
      </c>
      <c r="R364">
        <v>0</v>
      </c>
      <c r="S364">
        <v>2024</v>
      </c>
      <c r="T364">
        <v>16</v>
      </c>
      <c r="U364">
        <v>6</v>
      </c>
      <c r="V364">
        <v>408</v>
      </c>
      <c r="W364" t="s">
        <v>230</v>
      </c>
      <c r="X364" t="s">
        <v>25</v>
      </c>
      <c r="Y364" t="s">
        <v>26</v>
      </c>
      <c r="Z364" t="s">
        <v>231</v>
      </c>
      <c r="AA364" t="s">
        <v>154</v>
      </c>
      <c r="AB364" s="3" t="str">
        <f t="shared" si="10"/>
        <v>6408</v>
      </c>
      <c r="AC364" s="4" t="str">
        <f t="shared" si="11"/>
        <v>TIF</v>
      </c>
    </row>
    <row r="365" spans="1:29" x14ac:dyDescent="0.25">
      <c r="A365">
        <v>2024</v>
      </c>
      <c r="B365">
        <v>16</v>
      </c>
      <c r="C365" t="s">
        <v>31</v>
      </c>
      <c r="D365">
        <v>30418659</v>
      </c>
      <c r="E365">
        <v>51526988</v>
      </c>
      <c r="F365">
        <v>3790724</v>
      </c>
      <c r="G365">
        <v>1795571</v>
      </c>
      <c r="H365">
        <v>6451</v>
      </c>
      <c r="I365">
        <v>0</v>
      </c>
      <c r="J365">
        <v>0</v>
      </c>
      <c r="K365">
        <v>0</v>
      </c>
      <c r="L365">
        <v>1601230</v>
      </c>
      <c r="M365">
        <v>0</v>
      </c>
      <c r="N365">
        <v>89139623</v>
      </c>
      <c r="O365">
        <v>140000</v>
      </c>
      <c r="P365">
        <v>422500</v>
      </c>
      <c r="Q365">
        <v>88577123</v>
      </c>
      <c r="R365">
        <v>931784</v>
      </c>
      <c r="S365">
        <v>2024</v>
      </c>
      <c r="T365">
        <v>16</v>
      </c>
      <c r="U365">
        <v>0</v>
      </c>
      <c r="V365">
        <v>603</v>
      </c>
      <c r="W365">
        <v>160603</v>
      </c>
      <c r="X365" t="s">
        <v>26</v>
      </c>
      <c r="Y365" t="s">
        <v>26</v>
      </c>
      <c r="Z365" t="s">
        <v>208</v>
      </c>
      <c r="AA365" t="s">
        <v>154</v>
      </c>
      <c r="AB365" s="3" t="str">
        <f t="shared" si="10"/>
        <v>0603</v>
      </c>
      <c r="AC365" s="4" t="str">
        <f t="shared" si="11"/>
        <v>Non-TIF</v>
      </c>
    </row>
    <row r="366" spans="1:29" x14ac:dyDescent="0.25">
      <c r="A366">
        <v>2024</v>
      </c>
      <c r="B366">
        <v>16</v>
      </c>
      <c r="C366" t="s">
        <v>31</v>
      </c>
      <c r="D366">
        <v>142288691</v>
      </c>
      <c r="E366">
        <v>170629684</v>
      </c>
      <c r="F366">
        <v>7967956</v>
      </c>
      <c r="G366">
        <v>18872013</v>
      </c>
      <c r="H366">
        <v>4044705</v>
      </c>
      <c r="I366">
        <v>0</v>
      </c>
      <c r="J366">
        <v>0</v>
      </c>
      <c r="K366">
        <v>0</v>
      </c>
      <c r="L366">
        <v>3356539</v>
      </c>
      <c r="M366">
        <v>28319305</v>
      </c>
      <c r="N366">
        <v>375478893</v>
      </c>
      <c r="O366">
        <v>912000</v>
      </c>
      <c r="P366">
        <v>2080000</v>
      </c>
      <c r="Q366">
        <v>372486893</v>
      </c>
      <c r="R366">
        <v>4058750</v>
      </c>
      <c r="S366">
        <v>2024</v>
      </c>
      <c r="T366">
        <v>16</v>
      </c>
      <c r="U366">
        <v>3</v>
      </c>
      <c r="V366">
        <v>691</v>
      </c>
      <c r="W366">
        <v>163691</v>
      </c>
      <c r="X366" t="s">
        <v>26</v>
      </c>
      <c r="Y366" t="s">
        <v>26</v>
      </c>
      <c r="Z366" t="s">
        <v>158</v>
      </c>
      <c r="AA366" t="s">
        <v>154</v>
      </c>
      <c r="AB366" s="3" t="str">
        <f t="shared" si="10"/>
        <v>3691</v>
      </c>
      <c r="AC366" s="4" t="str">
        <f t="shared" si="11"/>
        <v>Non-TIF</v>
      </c>
    </row>
    <row r="367" spans="1:29" x14ac:dyDescent="0.25">
      <c r="A367">
        <v>2024</v>
      </c>
      <c r="B367">
        <v>16</v>
      </c>
      <c r="C367" t="s">
        <v>31</v>
      </c>
      <c r="D367">
        <v>395926</v>
      </c>
      <c r="E367">
        <v>1622598</v>
      </c>
      <c r="F367">
        <v>42048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2060572</v>
      </c>
      <c r="O367">
        <v>12000</v>
      </c>
      <c r="P367">
        <v>13000</v>
      </c>
      <c r="Q367">
        <v>2035572</v>
      </c>
      <c r="R367">
        <v>11370</v>
      </c>
      <c r="S367">
        <v>2024</v>
      </c>
      <c r="T367">
        <v>16</v>
      </c>
      <c r="U367">
        <v>4</v>
      </c>
      <c r="V367">
        <v>269</v>
      </c>
      <c r="W367">
        <v>534269</v>
      </c>
      <c r="X367" t="s">
        <v>26</v>
      </c>
      <c r="Y367" t="s">
        <v>26</v>
      </c>
      <c r="Z367" t="s">
        <v>210</v>
      </c>
      <c r="AA367" t="s">
        <v>154</v>
      </c>
      <c r="AB367" s="3" t="str">
        <f t="shared" si="10"/>
        <v>4269</v>
      </c>
      <c r="AC367" s="4" t="str">
        <f t="shared" si="11"/>
        <v>Non-TIF</v>
      </c>
    </row>
    <row r="368" spans="1:29" x14ac:dyDescent="0.25">
      <c r="A368">
        <v>2024</v>
      </c>
      <c r="B368">
        <v>16</v>
      </c>
      <c r="C368" t="s">
        <v>31</v>
      </c>
      <c r="D368">
        <v>39878240</v>
      </c>
      <c r="E368">
        <v>36019489</v>
      </c>
      <c r="F368">
        <v>2532273</v>
      </c>
      <c r="G368">
        <v>7320724</v>
      </c>
      <c r="H368">
        <v>5593750</v>
      </c>
      <c r="I368">
        <v>0</v>
      </c>
      <c r="J368">
        <v>0</v>
      </c>
      <c r="K368">
        <v>0</v>
      </c>
      <c r="L368">
        <v>4633322</v>
      </c>
      <c r="M368">
        <v>0</v>
      </c>
      <c r="N368">
        <v>95977798</v>
      </c>
      <c r="O368">
        <v>116000</v>
      </c>
      <c r="P368">
        <v>364000</v>
      </c>
      <c r="Q368">
        <v>95497798</v>
      </c>
      <c r="R368">
        <v>509204</v>
      </c>
      <c r="S368">
        <v>2024</v>
      </c>
      <c r="T368">
        <v>16</v>
      </c>
      <c r="U368">
        <v>7</v>
      </c>
      <c r="V368" t="s">
        <v>1805</v>
      </c>
      <c r="W368">
        <v>707038</v>
      </c>
      <c r="X368" t="s">
        <v>26</v>
      </c>
      <c r="Y368" t="s">
        <v>26</v>
      </c>
      <c r="Z368" t="s">
        <v>232</v>
      </c>
      <c r="AA368" t="s">
        <v>154</v>
      </c>
      <c r="AB368" s="3" t="str">
        <f t="shared" si="10"/>
        <v>7038</v>
      </c>
      <c r="AC368" s="4" t="str">
        <f t="shared" si="11"/>
        <v>Non-TIF</v>
      </c>
    </row>
    <row r="369" spans="1:29" x14ac:dyDescent="0.25">
      <c r="A369">
        <v>2024</v>
      </c>
      <c r="B369">
        <v>17</v>
      </c>
      <c r="C369" t="s">
        <v>23</v>
      </c>
      <c r="D369">
        <v>638074</v>
      </c>
      <c r="E369">
        <v>0</v>
      </c>
      <c r="F369">
        <v>0</v>
      </c>
      <c r="G369">
        <v>1625550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2263624</v>
      </c>
      <c r="O369">
        <v>0</v>
      </c>
      <c r="P369">
        <v>13000</v>
      </c>
      <c r="Q369">
        <v>2250624</v>
      </c>
      <c r="R369">
        <v>0</v>
      </c>
      <c r="S369">
        <v>2024</v>
      </c>
      <c r="T369">
        <v>17</v>
      </c>
      <c r="U369">
        <v>5</v>
      </c>
      <c r="V369">
        <v>922</v>
      </c>
      <c r="W369" t="s">
        <v>306</v>
      </c>
      <c r="X369" t="s">
        <v>25</v>
      </c>
      <c r="Y369" t="s">
        <v>26</v>
      </c>
      <c r="Z369" t="s">
        <v>307</v>
      </c>
      <c r="AA369" t="s">
        <v>162</v>
      </c>
      <c r="AB369" s="3" t="str">
        <f t="shared" si="10"/>
        <v>5922</v>
      </c>
      <c r="AC369" s="4" t="str">
        <f t="shared" si="11"/>
        <v>TIF</v>
      </c>
    </row>
    <row r="370" spans="1:29" x14ac:dyDescent="0.25">
      <c r="A370">
        <v>2024</v>
      </c>
      <c r="B370">
        <v>17</v>
      </c>
      <c r="C370" t="s">
        <v>31</v>
      </c>
      <c r="D370">
        <v>830437530</v>
      </c>
      <c r="E370">
        <v>55430987</v>
      </c>
      <c r="F370">
        <v>8130622</v>
      </c>
      <c r="G370">
        <v>237676005</v>
      </c>
      <c r="H370">
        <v>76245743</v>
      </c>
      <c r="I370">
        <v>0</v>
      </c>
      <c r="J370">
        <v>0</v>
      </c>
      <c r="K370">
        <v>0</v>
      </c>
      <c r="L370">
        <v>1186222</v>
      </c>
      <c r="M370">
        <v>41378178</v>
      </c>
      <c r="N370">
        <v>1250485287</v>
      </c>
      <c r="O370">
        <v>4604000</v>
      </c>
      <c r="P370">
        <v>19480500</v>
      </c>
      <c r="Q370">
        <v>1226400787</v>
      </c>
      <c r="R370">
        <v>37178116</v>
      </c>
      <c r="S370">
        <v>2024</v>
      </c>
      <c r="T370">
        <v>17</v>
      </c>
      <c r="U370">
        <v>4</v>
      </c>
      <c r="V370">
        <v>131</v>
      </c>
      <c r="W370">
        <v>174131</v>
      </c>
      <c r="X370" t="s">
        <v>26</v>
      </c>
      <c r="Y370" t="s">
        <v>26</v>
      </c>
      <c r="Z370" t="s">
        <v>161</v>
      </c>
      <c r="AA370" t="s">
        <v>162</v>
      </c>
      <c r="AB370" s="3" t="str">
        <f t="shared" si="10"/>
        <v>4131</v>
      </c>
      <c r="AC370" s="4" t="str">
        <f t="shared" si="11"/>
        <v>Non-TIF</v>
      </c>
    </row>
    <row r="371" spans="1:29" x14ac:dyDescent="0.25">
      <c r="A371">
        <v>2024</v>
      </c>
      <c r="B371">
        <v>17</v>
      </c>
      <c r="C371" t="s">
        <v>31</v>
      </c>
      <c r="D371">
        <v>4130718</v>
      </c>
      <c r="E371">
        <v>14615947</v>
      </c>
      <c r="F371">
        <v>734009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262960</v>
      </c>
      <c r="M371">
        <v>0</v>
      </c>
      <c r="N371">
        <v>19743634</v>
      </c>
      <c r="O371">
        <v>40000</v>
      </c>
      <c r="P371">
        <v>78000</v>
      </c>
      <c r="Q371">
        <v>19625634</v>
      </c>
      <c r="R371">
        <v>506606</v>
      </c>
      <c r="S371">
        <v>2024</v>
      </c>
      <c r="T371">
        <v>17</v>
      </c>
      <c r="U371">
        <v>5</v>
      </c>
      <c r="V371">
        <v>697</v>
      </c>
      <c r="W371">
        <v>345697</v>
      </c>
      <c r="X371" t="s">
        <v>26</v>
      </c>
      <c r="Y371" t="s">
        <v>26</v>
      </c>
      <c r="Z371" t="s">
        <v>313</v>
      </c>
      <c r="AA371" t="s">
        <v>162</v>
      </c>
      <c r="AB371" s="3" t="str">
        <f t="shared" si="10"/>
        <v>5697</v>
      </c>
      <c r="AC371" s="4" t="str">
        <f t="shared" si="11"/>
        <v>Non-TIF</v>
      </c>
    </row>
    <row r="372" spans="1:29" x14ac:dyDescent="0.25">
      <c r="A372">
        <v>2024</v>
      </c>
      <c r="B372">
        <v>17</v>
      </c>
      <c r="C372" t="s">
        <v>31</v>
      </c>
      <c r="D372">
        <v>89713830</v>
      </c>
      <c r="E372">
        <v>173440979</v>
      </c>
      <c r="F372">
        <v>10299830</v>
      </c>
      <c r="G372">
        <v>16407827</v>
      </c>
      <c r="H372">
        <v>663350</v>
      </c>
      <c r="I372">
        <v>0</v>
      </c>
      <c r="J372">
        <v>0</v>
      </c>
      <c r="K372">
        <v>0</v>
      </c>
      <c r="L372">
        <v>6074597</v>
      </c>
      <c r="M372">
        <v>18338989</v>
      </c>
      <c r="N372">
        <v>314939402</v>
      </c>
      <c r="O372">
        <v>532000</v>
      </c>
      <c r="P372">
        <v>1514498</v>
      </c>
      <c r="Q372">
        <v>312892904</v>
      </c>
      <c r="R372">
        <v>5000190</v>
      </c>
      <c r="S372">
        <v>2024</v>
      </c>
      <c r="T372">
        <v>17</v>
      </c>
      <c r="U372">
        <v>5</v>
      </c>
      <c r="V372">
        <v>922</v>
      </c>
      <c r="W372">
        <v>355922</v>
      </c>
      <c r="X372" t="s">
        <v>26</v>
      </c>
      <c r="Y372" t="s">
        <v>26</v>
      </c>
      <c r="Z372" t="s">
        <v>163</v>
      </c>
      <c r="AA372" t="s">
        <v>162</v>
      </c>
      <c r="AB372" s="3" t="str">
        <f t="shared" si="10"/>
        <v>5922</v>
      </c>
      <c r="AC372" s="4" t="str">
        <f t="shared" si="11"/>
        <v>Non-TIF</v>
      </c>
    </row>
    <row r="373" spans="1:29" x14ac:dyDescent="0.25">
      <c r="A373">
        <v>2024</v>
      </c>
      <c r="B373">
        <v>17</v>
      </c>
      <c r="C373" t="s">
        <v>31</v>
      </c>
      <c r="D373">
        <v>6145824</v>
      </c>
      <c r="E373">
        <v>9615495</v>
      </c>
      <c r="F373">
        <v>527912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16289231</v>
      </c>
      <c r="O373">
        <v>16000</v>
      </c>
      <c r="P373">
        <v>97500</v>
      </c>
      <c r="Q373">
        <v>16175731</v>
      </c>
      <c r="R373">
        <v>193796</v>
      </c>
      <c r="S373">
        <v>2024</v>
      </c>
      <c r="T373">
        <v>17</v>
      </c>
      <c r="U373">
        <v>2</v>
      </c>
      <c r="V373">
        <v>295</v>
      </c>
      <c r="W373">
        <v>952295</v>
      </c>
      <c r="X373" t="s">
        <v>26</v>
      </c>
      <c r="Y373" t="s">
        <v>26</v>
      </c>
      <c r="Z373" t="s">
        <v>314</v>
      </c>
      <c r="AA373" t="s">
        <v>162</v>
      </c>
      <c r="AB373" s="3" t="str">
        <f t="shared" si="10"/>
        <v>2295</v>
      </c>
      <c r="AC373" s="4" t="str">
        <f t="shared" si="11"/>
        <v>Non-TIF</v>
      </c>
    </row>
    <row r="374" spans="1:29" x14ac:dyDescent="0.25">
      <c r="A374">
        <v>2024</v>
      </c>
      <c r="B374">
        <v>18</v>
      </c>
      <c r="C374" t="s">
        <v>44</v>
      </c>
      <c r="D374">
        <v>94540</v>
      </c>
      <c r="E374">
        <v>222498</v>
      </c>
      <c r="F374">
        <v>0</v>
      </c>
      <c r="G374">
        <v>13805852</v>
      </c>
      <c r="H374">
        <v>8728667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22851557</v>
      </c>
      <c r="O374">
        <v>0</v>
      </c>
      <c r="P374">
        <v>3250</v>
      </c>
      <c r="Q374">
        <v>22848307</v>
      </c>
      <c r="R374">
        <v>0</v>
      </c>
      <c r="S374">
        <v>2024</v>
      </c>
      <c r="T374">
        <v>18</v>
      </c>
      <c r="U374">
        <v>1</v>
      </c>
      <c r="V374">
        <v>152</v>
      </c>
      <c r="W374">
        <v>181152</v>
      </c>
      <c r="X374" t="s">
        <v>26</v>
      </c>
      <c r="Y374" t="s">
        <v>26</v>
      </c>
      <c r="Z374" t="s">
        <v>213</v>
      </c>
      <c r="AA374" t="s">
        <v>214</v>
      </c>
      <c r="AB374" s="3" t="str">
        <f t="shared" si="10"/>
        <v>1152</v>
      </c>
      <c r="AC374" s="4" t="str">
        <f t="shared" si="11"/>
        <v>Non-TIF</v>
      </c>
    </row>
    <row r="375" spans="1:29" x14ac:dyDescent="0.25">
      <c r="A375">
        <v>2024</v>
      </c>
      <c r="B375">
        <v>19</v>
      </c>
      <c r="C375" t="s">
        <v>23</v>
      </c>
      <c r="D375">
        <v>10394378</v>
      </c>
      <c r="E375">
        <v>0</v>
      </c>
      <c r="F375">
        <v>0</v>
      </c>
      <c r="G375">
        <v>5909760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16304138</v>
      </c>
      <c r="O375">
        <v>0</v>
      </c>
      <c r="P375">
        <v>0</v>
      </c>
      <c r="Q375">
        <v>16304138</v>
      </c>
      <c r="R375">
        <v>0</v>
      </c>
      <c r="S375">
        <v>2024</v>
      </c>
      <c r="T375">
        <v>19</v>
      </c>
      <c r="U375">
        <v>4</v>
      </c>
      <c r="V375">
        <v>662</v>
      </c>
      <c r="W375" t="s">
        <v>317</v>
      </c>
      <c r="X375" t="s">
        <v>25</v>
      </c>
      <c r="Y375" t="s">
        <v>26</v>
      </c>
      <c r="Z375" t="s">
        <v>318</v>
      </c>
      <c r="AA375" t="s">
        <v>217</v>
      </c>
      <c r="AB375" s="3" t="str">
        <f t="shared" si="10"/>
        <v>4662</v>
      </c>
      <c r="AC375" s="4" t="str">
        <f t="shared" si="11"/>
        <v>TIF</v>
      </c>
    </row>
    <row r="376" spans="1:29" x14ac:dyDescent="0.25">
      <c r="A376">
        <v>2024</v>
      </c>
      <c r="B376">
        <v>19</v>
      </c>
      <c r="C376" t="s">
        <v>31</v>
      </c>
      <c r="D376">
        <v>79287801</v>
      </c>
      <c r="E376">
        <v>54414885</v>
      </c>
      <c r="F376">
        <v>3594194</v>
      </c>
      <c r="G376">
        <v>8329292</v>
      </c>
      <c r="H376">
        <v>1569447</v>
      </c>
      <c r="I376">
        <v>0</v>
      </c>
      <c r="J376">
        <v>0</v>
      </c>
      <c r="K376">
        <v>0</v>
      </c>
      <c r="L376">
        <v>119402</v>
      </c>
      <c r="M376">
        <v>2352792</v>
      </c>
      <c r="N376">
        <v>149667813</v>
      </c>
      <c r="O376">
        <v>452000</v>
      </c>
      <c r="P376">
        <v>1469000</v>
      </c>
      <c r="Q376">
        <v>147746813</v>
      </c>
      <c r="R376">
        <v>2681705</v>
      </c>
      <c r="S376">
        <v>2024</v>
      </c>
      <c r="T376">
        <v>19</v>
      </c>
      <c r="U376">
        <v>4</v>
      </c>
      <c r="V376">
        <v>599</v>
      </c>
      <c r="W376">
        <v>194599</v>
      </c>
      <c r="X376" t="s">
        <v>26</v>
      </c>
      <c r="Y376" t="s">
        <v>26</v>
      </c>
      <c r="Z376" t="s">
        <v>142</v>
      </c>
      <c r="AA376" t="s">
        <v>217</v>
      </c>
      <c r="AB376" s="3" t="str">
        <f t="shared" si="10"/>
        <v>4599</v>
      </c>
      <c r="AC376" s="4" t="str">
        <f t="shared" si="11"/>
        <v>Non-TIF</v>
      </c>
    </row>
    <row r="377" spans="1:29" x14ac:dyDescent="0.25">
      <c r="A377">
        <v>2024</v>
      </c>
      <c r="B377">
        <v>19</v>
      </c>
      <c r="C377" t="s">
        <v>31</v>
      </c>
      <c r="D377">
        <v>10227866</v>
      </c>
      <c r="E377">
        <v>17990587</v>
      </c>
      <c r="F377">
        <v>1418068</v>
      </c>
      <c r="G377">
        <v>211805</v>
      </c>
      <c r="H377">
        <v>0</v>
      </c>
      <c r="I377">
        <v>0</v>
      </c>
      <c r="J377">
        <v>0</v>
      </c>
      <c r="K377">
        <v>0</v>
      </c>
      <c r="L377">
        <v>194060</v>
      </c>
      <c r="M377">
        <v>972659</v>
      </c>
      <c r="N377">
        <v>31015045</v>
      </c>
      <c r="O377">
        <v>40000</v>
      </c>
      <c r="P377">
        <v>208000</v>
      </c>
      <c r="Q377">
        <v>30767045</v>
      </c>
      <c r="R377">
        <v>182712</v>
      </c>
      <c r="S377">
        <v>2024</v>
      </c>
      <c r="T377">
        <v>19</v>
      </c>
      <c r="U377">
        <v>1</v>
      </c>
      <c r="V377">
        <v>116</v>
      </c>
      <c r="W377">
        <v>341116</v>
      </c>
      <c r="X377" t="s">
        <v>26</v>
      </c>
      <c r="Y377" t="s">
        <v>26</v>
      </c>
      <c r="Z377" t="s">
        <v>319</v>
      </c>
      <c r="AA377" t="s">
        <v>217</v>
      </c>
      <c r="AB377" s="3" t="str">
        <f t="shared" si="10"/>
        <v>1116</v>
      </c>
      <c r="AC377" s="4" t="str">
        <f t="shared" si="11"/>
        <v>Non-TIF</v>
      </c>
    </row>
    <row r="378" spans="1:29" x14ac:dyDescent="0.25">
      <c r="A378">
        <v>2024</v>
      </c>
      <c r="B378">
        <v>20</v>
      </c>
      <c r="C378" t="s">
        <v>23</v>
      </c>
      <c r="D378">
        <v>5211265</v>
      </c>
      <c r="E378">
        <v>0</v>
      </c>
      <c r="F378">
        <v>0</v>
      </c>
      <c r="G378">
        <v>12582694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17793959</v>
      </c>
      <c r="O378">
        <v>0</v>
      </c>
      <c r="P378">
        <v>0</v>
      </c>
      <c r="Q378">
        <v>17793959</v>
      </c>
      <c r="R378">
        <v>0</v>
      </c>
      <c r="S378">
        <v>2024</v>
      </c>
      <c r="T378">
        <v>20</v>
      </c>
      <c r="U378">
        <v>1</v>
      </c>
      <c r="V378">
        <v>211</v>
      </c>
      <c r="W378" t="s">
        <v>321</v>
      </c>
      <c r="X378" t="s">
        <v>25</v>
      </c>
      <c r="Y378" t="s">
        <v>26</v>
      </c>
      <c r="Z378" t="s">
        <v>322</v>
      </c>
      <c r="AA378" t="s">
        <v>221</v>
      </c>
      <c r="AB378" s="3" t="str">
        <f t="shared" si="10"/>
        <v>1211</v>
      </c>
      <c r="AC378" s="4" t="str">
        <f t="shared" si="11"/>
        <v>TIF</v>
      </c>
    </row>
    <row r="379" spans="1:29" x14ac:dyDescent="0.25">
      <c r="A379">
        <v>2024</v>
      </c>
      <c r="B379">
        <v>20</v>
      </c>
      <c r="C379" t="s">
        <v>31</v>
      </c>
      <c r="D379">
        <v>200556673</v>
      </c>
      <c r="E379">
        <v>68068158</v>
      </c>
      <c r="F379">
        <v>6148209</v>
      </c>
      <c r="G379">
        <v>51895717</v>
      </c>
      <c r="H379">
        <v>25403043</v>
      </c>
      <c r="I379">
        <v>0</v>
      </c>
      <c r="J379">
        <v>0</v>
      </c>
      <c r="K379">
        <v>0</v>
      </c>
      <c r="L379">
        <v>3593972</v>
      </c>
      <c r="M379">
        <v>18942016</v>
      </c>
      <c r="N379">
        <v>374607788</v>
      </c>
      <c r="O379">
        <v>1132000</v>
      </c>
      <c r="P379">
        <v>3365419</v>
      </c>
      <c r="Q379">
        <v>370110369</v>
      </c>
      <c r="R379">
        <v>7494955</v>
      </c>
      <c r="S379">
        <v>2024</v>
      </c>
      <c r="T379">
        <v>20</v>
      </c>
      <c r="U379">
        <v>1</v>
      </c>
      <c r="V379">
        <v>211</v>
      </c>
      <c r="W379">
        <v>201211</v>
      </c>
      <c r="X379" t="s">
        <v>26</v>
      </c>
      <c r="Y379" t="s">
        <v>26</v>
      </c>
      <c r="Z379" t="s">
        <v>220</v>
      </c>
      <c r="AA379" t="s">
        <v>221</v>
      </c>
      <c r="AB379" s="3" t="str">
        <f t="shared" si="10"/>
        <v>1211</v>
      </c>
      <c r="AC379" s="4" t="str">
        <f t="shared" si="11"/>
        <v>Non-TIF</v>
      </c>
    </row>
    <row r="380" spans="1:29" x14ac:dyDescent="0.25">
      <c r="A380">
        <v>2024</v>
      </c>
      <c r="B380">
        <v>13</v>
      </c>
      <c r="C380" t="s">
        <v>31</v>
      </c>
      <c r="D380">
        <v>159812953</v>
      </c>
      <c r="E380">
        <v>299945221</v>
      </c>
      <c r="F380">
        <v>19574588</v>
      </c>
      <c r="G380">
        <v>39599926</v>
      </c>
      <c r="H380">
        <v>2463638</v>
      </c>
      <c r="I380">
        <v>0</v>
      </c>
      <c r="J380">
        <v>0</v>
      </c>
      <c r="K380">
        <v>0</v>
      </c>
      <c r="L380">
        <v>50045591</v>
      </c>
      <c r="M380">
        <v>5352661</v>
      </c>
      <c r="N380">
        <v>576794578</v>
      </c>
      <c r="O380">
        <v>855329</v>
      </c>
      <c r="P380">
        <v>4062694</v>
      </c>
      <c r="Q380">
        <v>571876555</v>
      </c>
      <c r="R380">
        <v>8431146</v>
      </c>
      <c r="S380">
        <v>2024</v>
      </c>
      <c r="T380">
        <v>13</v>
      </c>
      <c r="U380">
        <v>6</v>
      </c>
      <c r="V380" t="s">
        <v>1801</v>
      </c>
      <c r="W380">
        <v>136091</v>
      </c>
      <c r="X380" t="s">
        <v>26</v>
      </c>
      <c r="Y380" t="s">
        <v>26</v>
      </c>
      <c r="Z380" t="s">
        <v>179</v>
      </c>
      <c r="AA380" t="s">
        <v>146</v>
      </c>
      <c r="AB380" s="3" t="str">
        <f t="shared" si="10"/>
        <v>6091</v>
      </c>
      <c r="AC380" s="4" t="str">
        <f t="shared" si="11"/>
        <v>Non-TIF</v>
      </c>
    </row>
    <row r="381" spans="1:29" x14ac:dyDescent="0.25">
      <c r="A381">
        <v>2024</v>
      </c>
      <c r="B381">
        <v>13</v>
      </c>
      <c r="C381" t="s">
        <v>31</v>
      </c>
      <c r="D381">
        <v>22064666</v>
      </c>
      <c r="E381">
        <v>64199834</v>
      </c>
      <c r="F381">
        <v>4829624</v>
      </c>
      <c r="G381">
        <v>19125117</v>
      </c>
      <c r="H381">
        <v>372171</v>
      </c>
      <c r="I381">
        <v>0</v>
      </c>
      <c r="J381">
        <v>0</v>
      </c>
      <c r="K381">
        <v>0</v>
      </c>
      <c r="L381">
        <v>21613764</v>
      </c>
      <c r="M381">
        <v>509519</v>
      </c>
      <c r="N381">
        <v>132714695</v>
      </c>
      <c r="O381">
        <v>172000</v>
      </c>
      <c r="P381">
        <v>640984</v>
      </c>
      <c r="Q381">
        <v>131901711</v>
      </c>
      <c r="R381">
        <v>1847670</v>
      </c>
      <c r="S381">
        <v>2024</v>
      </c>
      <c r="T381">
        <v>13</v>
      </c>
      <c r="U381">
        <v>5</v>
      </c>
      <c r="V381">
        <v>323</v>
      </c>
      <c r="W381">
        <v>945323</v>
      </c>
      <c r="X381" t="s">
        <v>26</v>
      </c>
      <c r="Y381" t="s">
        <v>26</v>
      </c>
      <c r="Z381" t="s">
        <v>1737</v>
      </c>
      <c r="AA381" t="s">
        <v>146</v>
      </c>
      <c r="AB381" s="3" t="str">
        <f t="shared" si="10"/>
        <v>5323</v>
      </c>
      <c r="AC381" s="4" t="str">
        <f t="shared" si="11"/>
        <v>Non-TIF</v>
      </c>
    </row>
    <row r="382" spans="1:29" x14ac:dyDescent="0.25">
      <c r="A382">
        <v>2024</v>
      </c>
      <c r="B382">
        <v>14</v>
      </c>
      <c r="C382" t="s">
        <v>44</v>
      </c>
      <c r="D382">
        <v>7599187</v>
      </c>
      <c r="E382">
        <v>0</v>
      </c>
      <c r="F382">
        <v>0</v>
      </c>
      <c r="G382">
        <v>50689551</v>
      </c>
      <c r="H382">
        <v>6143084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64431822</v>
      </c>
      <c r="O382">
        <v>44000</v>
      </c>
      <c r="P382">
        <v>124504</v>
      </c>
      <c r="Q382">
        <v>64263318</v>
      </c>
      <c r="R382">
        <v>0</v>
      </c>
      <c r="S382">
        <v>2024</v>
      </c>
      <c r="T382">
        <v>14</v>
      </c>
      <c r="U382">
        <v>0</v>
      </c>
      <c r="V382">
        <v>999</v>
      </c>
      <c r="W382">
        <v>140999</v>
      </c>
      <c r="X382" t="s">
        <v>26</v>
      </c>
      <c r="Y382" t="s">
        <v>26</v>
      </c>
      <c r="Z382" t="s">
        <v>185</v>
      </c>
      <c r="AA382" t="s">
        <v>147</v>
      </c>
      <c r="AB382" s="3" t="str">
        <f t="shared" si="10"/>
        <v>0999</v>
      </c>
      <c r="AC382" s="4" t="str">
        <f t="shared" si="11"/>
        <v>Non-TIF</v>
      </c>
    </row>
    <row r="383" spans="1:29" x14ac:dyDescent="0.25">
      <c r="A383">
        <v>2024</v>
      </c>
      <c r="B383">
        <v>14</v>
      </c>
      <c r="C383" t="s">
        <v>44</v>
      </c>
      <c r="D383">
        <v>0</v>
      </c>
      <c r="E383">
        <v>0</v>
      </c>
      <c r="F383">
        <v>0</v>
      </c>
      <c r="G383">
        <v>135247</v>
      </c>
      <c r="H383">
        <v>3347629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3482876</v>
      </c>
      <c r="O383">
        <v>8000</v>
      </c>
      <c r="P383">
        <v>19500</v>
      </c>
      <c r="Q383">
        <v>3455376</v>
      </c>
      <c r="R383">
        <v>0</v>
      </c>
      <c r="S383">
        <v>2024</v>
      </c>
      <c r="T383">
        <v>14</v>
      </c>
      <c r="U383">
        <v>0</v>
      </c>
      <c r="V383">
        <v>355</v>
      </c>
      <c r="W383">
        <v>240355</v>
      </c>
      <c r="X383" t="s">
        <v>26</v>
      </c>
      <c r="Y383" t="s">
        <v>26</v>
      </c>
      <c r="Z383" t="s">
        <v>150</v>
      </c>
      <c r="AA383" t="s">
        <v>147</v>
      </c>
      <c r="AB383" s="3" t="str">
        <f t="shared" si="10"/>
        <v>0355</v>
      </c>
      <c r="AC383" s="4" t="str">
        <f t="shared" si="11"/>
        <v>Non-TIF</v>
      </c>
    </row>
    <row r="384" spans="1:29" x14ac:dyDescent="0.25">
      <c r="A384">
        <v>2024</v>
      </c>
      <c r="B384">
        <v>14</v>
      </c>
      <c r="C384" t="s">
        <v>44</v>
      </c>
      <c r="D384">
        <v>0</v>
      </c>
      <c r="E384">
        <v>0</v>
      </c>
      <c r="F384">
        <v>0</v>
      </c>
      <c r="G384">
        <v>251164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251164</v>
      </c>
      <c r="O384">
        <v>0</v>
      </c>
      <c r="P384">
        <v>0</v>
      </c>
      <c r="Q384">
        <v>251164</v>
      </c>
      <c r="R384">
        <v>0</v>
      </c>
      <c r="S384">
        <v>2024</v>
      </c>
      <c r="T384">
        <v>14</v>
      </c>
      <c r="U384">
        <v>3</v>
      </c>
      <c r="V384">
        <v>168</v>
      </c>
      <c r="W384">
        <v>833168</v>
      </c>
      <c r="X384" t="s">
        <v>26</v>
      </c>
      <c r="Y384" t="s">
        <v>26</v>
      </c>
      <c r="Z384" t="s">
        <v>90</v>
      </c>
      <c r="AA384" t="s">
        <v>147</v>
      </c>
      <c r="AB384" s="3" t="str">
        <f t="shared" si="10"/>
        <v>3168</v>
      </c>
      <c r="AC384" s="4" t="str">
        <f t="shared" si="11"/>
        <v>Non-TIF</v>
      </c>
    </row>
    <row r="385" spans="1:29" x14ac:dyDescent="0.25">
      <c r="A385">
        <v>2024</v>
      </c>
      <c r="B385">
        <v>14</v>
      </c>
      <c r="C385" t="s">
        <v>23</v>
      </c>
      <c r="D385">
        <v>7550982</v>
      </c>
      <c r="E385">
        <v>37920</v>
      </c>
      <c r="F385">
        <v>0</v>
      </c>
      <c r="G385">
        <v>51185558</v>
      </c>
      <c r="H385">
        <v>8976100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67750560</v>
      </c>
      <c r="O385">
        <v>8000</v>
      </c>
      <c r="P385">
        <v>78000</v>
      </c>
      <c r="Q385">
        <v>67664560</v>
      </c>
      <c r="R385">
        <v>0</v>
      </c>
      <c r="S385">
        <v>2024</v>
      </c>
      <c r="T385">
        <v>14</v>
      </c>
      <c r="U385">
        <v>0</v>
      </c>
      <c r="V385">
        <v>999</v>
      </c>
      <c r="W385" t="s">
        <v>181</v>
      </c>
      <c r="X385" t="s">
        <v>25</v>
      </c>
      <c r="Y385" t="s">
        <v>26</v>
      </c>
      <c r="Z385" t="s">
        <v>182</v>
      </c>
      <c r="AA385" t="s">
        <v>147</v>
      </c>
      <c r="AB385" s="3" t="str">
        <f t="shared" si="10"/>
        <v>0999</v>
      </c>
      <c r="AC385" s="4" t="str">
        <f t="shared" si="11"/>
        <v>TIF</v>
      </c>
    </row>
    <row r="386" spans="1:29" x14ac:dyDescent="0.25">
      <c r="A386">
        <v>2024</v>
      </c>
      <c r="B386">
        <v>14</v>
      </c>
      <c r="C386" t="s">
        <v>23</v>
      </c>
      <c r="D386">
        <v>2135361</v>
      </c>
      <c r="E386">
        <v>0</v>
      </c>
      <c r="F386">
        <v>0</v>
      </c>
      <c r="G386">
        <v>2970772</v>
      </c>
      <c r="H386">
        <v>432751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5538884</v>
      </c>
      <c r="O386">
        <v>0</v>
      </c>
      <c r="P386">
        <v>0</v>
      </c>
      <c r="Q386">
        <v>5538884</v>
      </c>
      <c r="R386">
        <v>0</v>
      </c>
      <c r="S386">
        <v>2024</v>
      </c>
      <c r="T386">
        <v>14</v>
      </c>
      <c r="U386">
        <v>1</v>
      </c>
      <c r="V386">
        <v>413</v>
      </c>
      <c r="W386" t="s">
        <v>341</v>
      </c>
      <c r="X386" t="s">
        <v>25</v>
      </c>
      <c r="Y386" t="s">
        <v>26</v>
      </c>
      <c r="Z386" t="s">
        <v>342</v>
      </c>
      <c r="AA386" t="s">
        <v>147</v>
      </c>
      <c r="AB386" s="3" t="str">
        <f t="shared" si="10"/>
        <v>1413</v>
      </c>
      <c r="AC386" s="4" t="str">
        <f t="shared" si="11"/>
        <v>TIF</v>
      </c>
    </row>
    <row r="387" spans="1:29" x14ac:dyDescent="0.25">
      <c r="A387">
        <v>2024</v>
      </c>
      <c r="B387">
        <v>14</v>
      </c>
      <c r="C387" t="s">
        <v>23</v>
      </c>
      <c r="D387">
        <v>5152075</v>
      </c>
      <c r="E387">
        <v>0</v>
      </c>
      <c r="F387">
        <v>0</v>
      </c>
      <c r="G387">
        <v>1005348</v>
      </c>
      <c r="H387">
        <v>6837097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12994520</v>
      </c>
      <c r="O387">
        <v>12000</v>
      </c>
      <c r="P387">
        <v>32500</v>
      </c>
      <c r="Q387">
        <v>12950020</v>
      </c>
      <c r="R387">
        <v>0</v>
      </c>
      <c r="S387">
        <v>2024</v>
      </c>
      <c r="T387">
        <v>14</v>
      </c>
      <c r="U387">
        <v>0</v>
      </c>
      <c r="V387">
        <v>355</v>
      </c>
      <c r="W387" t="s">
        <v>148</v>
      </c>
      <c r="X387" t="s">
        <v>25</v>
      </c>
      <c r="Y387" t="s">
        <v>26</v>
      </c>
      <c r="Z387" t="s">
        <v>149</v>
      </c>
      <c r="AA387" t="s">
        <v>147</v>
      </c>
      <c r="AB387" s="3" t="str">
        <f t="shared" ref="AB387:AB450" si="12">CONCATENATE(U387,TEXT(V387,"000"))</f>
        <v>0355</v>
      </c>
      <c r="AC387" s="4" t="str">
        <f t="shared" ref="AC387:AC450" si="13">IF(C387="I","TIF","Non-TIF")</f>
        <v>TIF</v>
      </c>
    </row>
    <row r="388" spans="1:29" x14ac:dyDescent="0.25">
      <c r="A388">
        <v>2024</v>
      </c>
      <c r="B388">
        <v>14</v>
      </c>
      <c r="C388" t="s">
        <v>31</v>
      </c>
      <c r="D388">
        <v>37947782</v>
      </c>
      <c r="E388">
        <v>44362130</v>
      </c>
      <c r="F388">
        <v>4468004</v>
      </c>
      <c r="G388">
        <v>3758826</v>
      </c>
      <c r="H388">
        <v>858281</v>
      </c>
      <c r="I388">
        <v>0</v>
      </c>
      <c r="J388">
        <v>0</v>
      </c>
      <c r="K388">
        <v>0</v>
      </c>
      <c r="L388">
        <v>486263</v>
      </c>
      <c r="M388">
        <v>6740739</v>
      </c>
      <c r="N388">
        <v>98622025</v>
      </c>
      <c r="O388">
        <v>242642</v>
      </c>
      <c r="P388">
        <v>737750</v>
      </c>
      <c r="Q388">
        <v>97641633</v>
      </c>
      <c r="R388">
        <v>1243663</v>
      </c>
      <c r="S388">
        <v>2024</v>
      </c>
      <c r="T388">
        <v>14</v>
      </c>
      <c r="U388">
        <v>1</v>
      </c>
      <c r="V388">
        <v>413</v>
      </c>
      <c r="W388">
        <v>141413</v>
      </c>
      <c r="X388" t="s">
        <v>26</v>
      </c>
      <c r="Y388" t="s">
        <v>26</v>
      </c>
      <c r="Z388" t="s">
        <v>94</v>
      </c>
      <c r="AA388" t="s">
        <v>147</v>
      </c>
      <c r="AB388" s="3" t="str">
        <f t="shared" si="12"/>
        <v>1413</v>
      </c>
      <c r="AC388" s="4" t="str">
        <f t="shared" si="13"/>
        <v>Non-TIF</v>
      </c>
    </row>
    <row r="389" spans="1:29" x14ac:dyDescent="0.25">
      <c r="A389">
        <v>2024</v>
      </c>
      <c r="B389">
        <v>14</v>
      </c>
      <c r="C389" t="s">
        <v>31</v>
      </c>
      <c r="D389">
        <v>55071196</v>
      </c>
      <c r="E389">
        <v>94829190</v>
      </c>
      <c r="F389">
        <v>7878154</v>
      </c>
      <c r="G389">
        <v>7752658</v>
      </c>
      <c r="H389">
        <v>18823302</v>
      </c>
      <c r="I389">
        <v>0</v>
      </c>
      <c r="J389">
        <v>0</v>
      </c>
      <c r="K389">
        <v>0</v>
      </c>
      <c r="L389">
        <v>990079</v>
      </c>
      <c r="M389">
        <v>9986743</v>
      </c>
      <c r="N389">
        <v>195331322</v>
      </c>
      <c r="O389">
        <v>240000</v>
      </c>
      <c r="P389">
        <v>1170558</v>
      </c>
      <c r="Q389">
        <v>193920764</v>
      </c>
      <c r="R389">
        <v>3243249</v>
      </c>
      <c r="S389">
        <v>2024</v>
      </c>
      <c r="T389">
        <v>14</v>
      </c>
      <c r="U389">
        <v>2</v>
      </c>
      <c r="V389">
        <v>520</v>
      </c>
      <c r="W389">
        <v>142520</v>
      </c>
      <c r="X389" t="s">
        <v>26</v>
      </c>
      <c r="Y389" t="s">
        <v>26</v>
      </c>
      <c r="Z389" t="s">
        <v>180</v>
      </c>
      <c r="AA389" t="s">
        <v>147</v>
      </c>
      <c r="AB389" s="3" t="str">
        <f t="shared" si="12"/>
        <v>2520</v>
      </c>
      <c r="AC389" s="4" t="str">
        <f t="shared" si="13"/>
        <v>Non-TIF</v>
      </c>
    </row>
    <row r="390" spans="1:29" x14ac:dyDescent="0.25">
      <c r="A390">
        <v>2024</v>
      </c>
      <c r="B390">
        <v>15</v>
      </c>
      <c r="C390" t="s">
        <v>23</v>
      </c>
      <c r="D390">
        <v>0</v>
      </c>
      <c r="E390">
        <v>0</v>
      </c>
      <c r="F390">
        <v>0</v>
      </c>
      <c r="G390">
        <v>0</v>
      </c>
      <c r="H390">
        <v>39093258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39093258</v>
      </c>
      <c r="O390">
        <v>0</v>
      </c>
      <c r="P390">
        <v>0</v>
      </c>
      <c r="Q390">
        <v>39093258</v>
      </c>
      <c r="R390">
        <v>0</v>
      </c>
      <c r="S390">
        <v>2024</v>
      </c>
      <c r="T390">
        <v>15</v>
      </c>
      <c r="U390">
        <v>0</v>
      </c>
      <c r="V390">
        <v>914</v>
      </c>
      <c r="W390" t="s">
        <v>116</v>
      </c>
      <c r="X390" t="s">
        <v>25</v>
      </c>
      <c r="Y390" t="s">
        <v>26</v>
      </c>
      <c r="Z390" t="s">
        <v>117</v>
      </c>
      <c r="AA390" t="s">
        <v>151</v>
      </c>
      <c r="AB390" s="3" t="str">
        <f t="shared" si="12"/>
        <v>0914</v>
      </c>
      <c r="AC390" s="4" t="str">
        <f t="shared" si="13"/>
        <v>TIF</v>
      </c>
    </row>
    <row r="391" spans="1:29" x14ac:dyDescent="0.25">
      <c r="A391">
        <v>2024</v>
      </c>
      <c r="B391">
        <v>15</v>
      </c>
      <c r="C391" t="s">
        <v>23</v>
      </c>
      <c r="D391">
        <v>0</v>
      </c>
      <c r="E391">
        <v>0</v>
      </c>
      <c r="F391">
        <v>0</v>
      </c>
      <c r="G391">
        <v>1221031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1221031</v>
      </c>
      <c r="O391">
        <v>0</v>
      </c>
      <c r="P391">
        <v>0</v>
      </c>
      <c r="Q391">
        <v>1221031</v>
      </c>
      <c r="R391">
        <v>0</v>
      </c>
      <c r="S391">
        <v>2024</v>
      </c>
      <c r="T391">
        <v>15</v>
      </c>
      <c r="U391">
        <v>2</v>
      </c>
      <c r="V391">
        <v>718</v>
      </c>
      <c r="W391" t="s">
        <v>345</v>
      </c>
      <c r="X391" t="s">
        <v>25</v>
      </c>
      <c r="Y391" t="s">
        <v>26</v>
      </c>
      <c r="Z391" t="s">
        <v>346</v>
      </c>
      <c r="AA391" t="s">
        <v>151</v>
      </c>
      <c r="AB391" s="3" t="str">
        <f t="shared" si="12"/>
        <v>2718</v>
      </c>
      <c r="AC391" s="4" t="str">
        <f t="shared" si="13"/>
        <v>TIF</v>
      </c>
    </row>
    <row r="392" spans="1:29" x14ac:dyDescent="0.25">
      <c r="A392">
        <v>2024</v>
      </c>
      <c r="B392">
        <v>15</v>
      </c>
      <c r="C392" t="s">
        <v>31</v>
      </c>
      <c r="D392">
        <v>177776563</v>
      </c>
      <c r="E392">
        <v>165269299</v>
      </c>
      <c r="F392">
        <v>9349929</v>
      </c>
      <c r="G392">
        <v>12666119</v>
      </c>
      <c r="H392">
        <v>5364645</v>
      </c>
      <c r="I392">
        <v>0</v>
      </c>
      <c r="J392">
        <v>0</v>
      </c>
      <c r="K392">
        <v>0</v>
      </c>
      <c r="L392">
        <v>16184155</v>
      </c>
      <c r="M392">
        <v>4306989</v>
      </c>
      <c r="N392">
        <v>390917699</v>
      </c>
      <c r="O392">
        <v>1080000</v>
      </c>
      <c r="P392">
        <v>3302000</v>
      </c>
      <c r="Q392">
        <v>386535699</v>
      </c>
      <c r="R392">
        <v>13194657</v>
      </c>
      <c r="S392">
        <v>2024</v>
      </c>
      <c r="T392">
        <v>15</v>
      </c>
      <c r="U392">
        <v>0</v>
      </c>
      <c r="V392">
        <v>387</v>
      </c>
      <c r="W392">
        <v>150387</v>
      </c>
      <c r="X392" t="s">
        <v>26</v>
      </c>
      <c r="Y392" t="s">
        <v>26</v>
      </c>
      <c r="Z392" t="s">
        <v>127</v>
      </c>
      <c r="AA392" t="s">
        <v>151</v>
      </c>
      <c r="AB392" s="3" t="str">
        <f t="shared" si="12"/>
        <v>0387</v>
      </c>
      <c r="AC392" s="4" t="str">
        <f t="shared" si="13"/>
        <v>Non-TIF</v>
      </c>
    </row>
    <row r="393" spans="1:29" x14ac:dyDescent="0.25">
      <c r="A393">
        <v>2024</v>
      </c>
      <c r="B393">
        <v>15</v>
      </c>
      <c r="C393" t="s">
        <v>31</v>
      </c>
      <c r="D393">
        <v>67043344</v>
      </c>
      <c r="E393">
        <v>102764917</v>
      </c>
      <c r="F393">
        <v>5674501</v>
      </c>
      <c r="G393">
        <v>12987571</v>
      </c>
      <c r="H393">
        <v>1703144</v>
      </c>
      <c r="I393">
        <v>0</v>
      </c>
      <c r="J393">
        <v>0</v>
      </c>
      <c r="K393">
        <v>0</v>
      </c>
      <c r="L393">
        <v>1820780</v>
      </c>
      <c r="M393">
        <v>0</v>
      </c>
      <c r="N393">
        <v>191994257</v>
      </c>
      <c r="O393">
        <v>436000</v>
      </c>
      <c r="P393">
        <v>1293500</v>
      </c>
      <c r="Q393">
        <v>190264757</v>
      </c>
      <c r="R393">
        <v>3958833</v>
      </c>
      <c r="S393">
        <v>2024</v>
      </c>
      <c r="T393">
        <v>15</v>
      </c>
      <c r="U393">
        <v>2</v>
      </c>
      <c r="V393">
        <v>718</v>
      </c>
      <c r="W393">
        <v>152718</v>
      </c>
      <c r="X393" t="s">
        <v>26</v>
      </c>
      <c r="Y393" t="s">
        <v>26</v>
      </c>
      <c r="Z393" t="s">
        <v>36</v>
      </c>
      <c r="AA393" t="s">
        <v>151</v>
      </c>
      <c r="AB393" s="3" t="str">
        <f t="shared" si="12"/>
        <v>2718</v>
      </c>
      <c r="AC393" s="4" t="str">
        <f t="shared" si="13"/>
        <v>Non-TIF</v>
      </c>
    </row>
    <row r="394" spans="1:29" x14ac:dyDescent="0.25">
      <c r="A394">
        <v>2024</v>
      </c>
      <c r="B394">
        <v>16</v>
      </c>
      <c r="C394" t="s">
        <v>23</v>
      </c>
      <c r="D394">
        <v>12639749</v>
      </c>
      <c r="E394">
        <v>0</v>
      </c>
      <c r="F394">
        <v>0</v>
      </c>
      <c r="G394">
        <v>9729854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22369603</v>
      </c>
      <c r="O394">
        <v>0</v>
      </c>
      <c r="P394">
        <v>0</v>
      </c>
      <c r="Q394">
        <v>22369603</v>
      </c>
      <c r="R394">
        <v>0</v>
      </c>
      <c r="S394">
        <v>2024</v>
      </c>
      <c r="T394">
        <v>16</v>
      </c>
      <c r="U394">
        <v>6</v>
      </c>
      <c r="V394">
        <v>930</v>
      </c>
      <c r="W394" t="s">
        <v>155</v>
      </c>
      <c r="X394" t="s">
        <v>25</v>
      </c>
      <c r="Y394" t="s">
        <v>26</v>
      </c>
      <c r="Z394" t="s">
        <v>156</v>
      </c>
      <c r="AA394" t="s">
        <v>154</v>
      </c>
      <c r="AB394" s="3" t="str">
        <f t="shared" si="12"/>
        <v>6930</v>
      </c>
      <c r="AC394" s="4" t="str">
        <f t="shared" si="13"/>
        <v>TIF</v>
      </c>
    </row>
    <row r="395" spans="1:29" x14ac:dyDescent="0.25">
      <c r="A395">
        <v>2024</v>
      </c>
      <c r="B395">
        <v>16</v>
      </c>
      <c r="C395" t="s">
        <v>31</v>
      </c>
      <c r="D395">
        <v>175566768</v>
      </c>
      <c r="E395">
        <v>57387932</v>
      </c>
      <c r="F395">
        <v>4257673</v>
      </c>
      <c r="G395">
        <v>75723770</v>
      </c>
      <c r="H395">
        <v>0</v>
      </c>
      <c r="I395">
        <v>0</v>
      </c>
      <c r="J395">
        <v>0</v>
      </c>
      <c r="K395">
        <v>0</v>
      </c>
      <c r="L395">
        <v>8283200</v>
      </c>
      <c r="M395">
        <v>869973</v>
      </c>
      <c r="N395">
        <v>322089316</v>
      </c>
      <c r="O395">
        <v>492000</v>
      </c>
      <c r="P395">
        <v>1664000</v>
      </c>
      <c r="Q395">
        <v>319933316</v>
      </c>
      <c r="R395">
        <v>2561872</v>
      </c>
      <c r="S395">
        <v>2024</v>
      </c>
      <c r="T395">
        <v>16</v>
      </c>
      <c r="U395">
        <v>6</v>
      </c>
      <c r="V395">
        <v>930</v>
      </c>
      <c r="W395">
        <v>166930</v>
      </c>
      <c r="X395" t="s">
        <v>26</v>
      </c>
      <c r="Y395" t="s">
        <v>26</v>
      </c>
      <c r="Z395" t="s">
        <v>159</v>
      </c>
      <c r="AA395" t="s">
        <v>154</v>
      </c>
      <c r="AB395" s="3" t="str">
        <f t="shared" si="12"/>
        <v>6930</v>
      </c>
      <c r="AC395" s="4" t="str">
        <f t="shared" si="13"/>
        <v>Non-TIF</v>
      </c>
    </row>
    <row r="396" spans="1:29" x14ac:dyDescent="0.25">
      <c r="A396">
        <v>2024</v>
      </c>
      <c r="B396">
        <v>16</v>
      </c>
      <c r="C396" t="s">
        <v>31</v>
      </c>
      <c r="D396">
        <v>12178689</v>
      </c>
      <c r="E396">
        <v>22753700</v>
      </c>
      <c r="F396">
        <v>850444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1593977</v>
      </c>
      <c r="M396">
        <v>0</v>
      </c>
      <c r="N396">
        <v>37376810</v>
      </c>
      <c r="O396">
        <v>20000</v>
      </c>
      <c r="P396">
        <v>97500</v>
      </c>
      <c r="Q396">
        <v>37259310</v>
      </c>
      <c r="R396">
        <v>91674</v>
      </c>
      <c r="S396">
        <v>2024</v>
      </c>
      <c r="T396">
        <v>16</v>
      </c>
      <c r="U396">
        <v>6</v>
      </c>
      <c r="V396">
        <v>975</v>
      </c>
      <c r="W396">
        <v>706975</v>
      </c>
      <c r="X396" t="s">
        <v>26</v>
      </c>
      <c r="Y396" t="s">
        <v>26</v>
      </c>
      <c r="Z396" t="s">
        <v>160</v>
      </c>
      <c r="AA396" t="s">
        <v>154</v>
      </c>
      <c r="AB396" s="3" t="str">
        <f t="shared" si="12"/>
        <v>6975</v>
      </c>
      <c r="AC396" s="4" t="str">
        <f t="shared" si="13"/>
        <v>Non-TIF</v>
      </c>
    </row>
    <row r="397" spans="1:29" x14ac:dyDescent="0.25">
      <c r="A397">
        <v>2024</v>
      </c>
      <c r="B397">
        <v>17</v>
      </c>
      <c r="C397" t="s">
        <v>44</v>
      </c>
      <c r="D397">
        <v>10223390</v>
      </c>
      <c r="E397">
        <v>0</v>
      </c>
      <c r="F397">
        <v>0</v>
      </c>
      <c r="G397">
        <v>39095359</v>
      </c>
      <c r="H397">
        <v>9601288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58920037</v>
      </c>
      <c r="O397">
        <v>120000</v>
      </c>
      <c r="P397">
        <v>494000</v>
      </c>
      <c r="Q397">
        <v>58306037</v>
      </c>
      <c r="R397">
        <v>0</v>
      </c>
      <c r="S397">
        <v>2024</v>
      </c>
      <c r="T397">
        <v>17</v>
      </c>
      <c r="U397">
        <v>1</v>
      </c>
      <c r="V397">
        <v>233</v>
      </c>
      <c r="W397">
        <v>171233</v>
      </c>
      <c r="X397" t="s">
        <v>26</v>
      </c>
      <c r="Y397" t="s">
        <v>26</v>
      </c>
      <c r="Z397" t="s">
        <v>312</v>
      </c>
      <c r="AA397" t="s">
        <v>162</v>
      </c>
      <c r="AB397" s="3" t="str">
        <f t="shared" si="12"/>
        <v>1233</v>
      </c>
      <c r="AC397" s="4" t="str">
        <f t="shared" si="13"/>
        <v>Non-TIF</v>
      </c>
    </row>
    <row r="398" spans="1:29" x14ac:dyDescent="0.25">
      <c r="A398">
        <v>2024</v>
      </c>
      <c r="B398">
        <v>20</v>
      </c>
      <c r="C398" t="s">
        <v>31</v>
      </c>
      <c r="D398">
        <v>33710250</v>
      </c>
      <c r="E398">
        <v>33301384</v>
      </c>
      <c r="F398">
        <v>3095770</v>
      </c>
      <c r="G398">
        <v>1568628</v>
      </c>
      <c r="H398">
        <v>207992</v>
      </c>
      <c r="I398">
        <v>0</v>
      </c>
      <c r="J398">
        <v>0</v>
      </c>
      <c r="K398">
        <v>0</v>
      </c>
      <c r="L398">
        <v>437665</v>
      </c>
      <c r="M398">
        <v>7767367</v>
      </c>
      <c r="N398">
        <v>80089056</v>
      </c>
      <c r="O398">
        <v>196000</v>
      </c>
      <c r="P398">
        <v>656500</v>
      </c>
      <c r="Q398">
        <v>79236556</v>
      </c>
      <c r="R398">
        <v>2564282</v>
      </c>
      <c r="S398">
        <v>2024</v>
      </c>
      <c r="T398">
        <v>20</v>
      </c>
      <c r="U398">
        <v>4</v>
      </c>
      <c r="V398">
        <v>572</v>
      </c>
      <c r="W398">
        <v>204572</v>
      </c>
      <c r="X398" t="s">
        <v>26</v>
      </c>
      <c r="Y398" t="s">
        <v>26</v>
      </c>
      <c r="Z398" t="s">
        <v>255</v>
      </c>
      <c r="AA398" t="s">
        <v>221</v>
      </c>
      <c r="AB398" s="3" t="str">
        <f t="shared" si="12"/>
        <v>4572</v>
      </c>
      <c r="AC398" s="4" t="str">
        <f t="shared" si="13"/>
        <v>Non-TIF</v>
      </c>
    </row>
    <row r="399" spans="1:29" x14ac:dyDescent="0.25">
      <c r="A399">
        <v>2024</v>
      </c>
      <c r="B399">
        <v>20</v>
      </c>
      <c r="C399" t="s">
        <v>31</v>
      </c>
      <c r="D399">
        <v>3036815</v>
      </c>
      <c r="E399">
        <v>6162008</v>
      </c>
      <c r="F399">
        <v>3001670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12200493</v>
      </c>
      <c r="O399">
        <v>20000</v>
      </c>
      <c r="P399">
        <v>58500</v>
      </c>
      <c r="Q399">
        <v>12121993</v>
      </c>
      <c r="R399">
        <v>73036</v>
      </c>
      <c r="S399">
        <v>2024</v>
      </c>
      <c r="T399">
        <v>20</v>
      </c>
      <c r="U399">
        <v>4</v>
      </c>
      <c r="V399">
        <v>505</v>
      </c>
      <c r="W399">
        <v>934505</v>
      </c>
      <c r="X399" t="s">
        <v>26</v>
      </c>
      <c r="Y399" t="s">
        <v>26</v>
      </c>
      <c r="Z399" t="s">
        <v>352</v>
      </c>
      <c r="AA399" t="s">
        <v>221</v>
      </c>
      <c r="AB399" s="3" t="str">
        <f t="shared" si="12"/>
        <v>4505</v>
      </c>
      <c r="AC399" s="4" t="str">
        <f t="shared" si="13"/>
        <v>Non-TIF</v>
      </c>
    </row>
    <row r="400" spans="1:29" x14ac:dyDescent="0.25">
      <c r="A400">
        <v>2024</v>
      </c>
      <c r="B400">
        <v>21</v>
      </c>
      <c r="C400" t="s">
        <v>44</v>
      </c>
      <c r="D400">
        <v>20329187</v>
      </c>
      <c r="E400">
        <v>1604323</v>
      </c>
      <c r="F400">
        <v>30908</v>
      </c>
      <c r="G400">
        <v>152569597</v>
      </c>
      <c r="H400">
        <v>29439843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203973858</v>
      </c>
      <c r="O400">
        <v>244000</v>
      </c>
      <c r="P400">
        <v>988000</v>
      </c>
      <c r="Q400">
        <v>202741858</v>
      </c>
      <c r="R400">
        <v>0</v>
      </c>
      <c r="S400">
        <v>2024</v>
      </c>
      <c r="T400">
        <v>21</v>
      </c>
      <c r="U400">
        <v>6</v>
      </c>
      <c r="V400">
        <v>102</v>
      </c>
      <c r="W400">
        <v>216102</v>
      </c>
      <c r="X400" t="s">
        <v>26</v>
      </c>
      <c r="Y400" t="s">
        <v>26</v>
      </c>
      <c r="Z400" t="s">
        <v>256</v>
      </c>
      <c r="AA400" t="s">
        <v>237</v>
      </c>
      <c r="AB400" s="3" t="str">
        <f t="shared" si="12"/>
        <v>6102</v>
      </c>
      <c r="AC400" s="4" t="str">
        <f t="shared" si="13"/>
        <v>Non-TIF</v>
      </c>
    </row>
    <row r="401" spans="1:29" x14ac:dyDescent="0.25">
      <c r="A401">
        <v>2024</v>
      </c>
      <c r="B401">
        <v>21</v>
      </c>
      <c r="C401" t="s">
        <v>23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2024</v>
      </c>
      <c r="T401">
        <v>21</v>
      </c>
      <c r="U401">
        <v>6</v>
      </c>
      <c r="V401" t="s">
        <v>1806</v>
      </c>
      <c r="W401" t="s">
        <v>238</v>
      </c>
      <c r="X401" t="s">
        <v>25</v>
      </c>
      <c r="Y401" t="s">
        <v>26</v>
      </c>
      <c r="Z401" t="s">
        <v>239</v>
      </c>
      <c r="AA401" t="s">
        <v>237</v>
      </c>
      <c r="AB401" s="3" t="str">
        <f t="shared" si="12"/>
        <v>6048</v>
      </c>
      <c r="AC401" s="4" t="str">
        <f t="shared" si="13"/>
        <v>TIF</v>
      </c>
    </row>
    <row r="402" spans="1:29" x14ac:dyDescent="0.25">
      <c r="A402">
        <v>2024</v>
      </c>
      <c r="B402">
        <v>21</v>
      </c>
      <c r="C402" t="s">
        <v>23</v>
      </c>
      <c r="D402">
        <v>0</v>
      </c>
      <c r="E402">
        <v>0</v>
      </c>
      <c r="F402">
        <v>0</v>
      </c>
      <c r="G402">
        <v>0</v>
      </c>
      <c r="H402">
        <v>48852088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48852088</v>
      </c>
      <c r="O402">
        <v>0</v>
      </c>
      <c r="P402">
        <v>0</v>
      </c>
      <c r="Q402">
        <v>48852088</v>
      </c>
      <c r="R402">
        <v>0</v>
      </c>
      <c r="S402">
        <v>2024</v>
      </c>
      <c r="T402">
        <v>21</v>
      </c>
      <c r="U402">
        <v>1</v>
      </c>
      <c r="V402">
        <v>218</v>
      </c>
      <c r="W402" t="s">
        <v>257</v>
      </c>
      <c r="X402" t="s">
        <v>25</v>
      </c>
      <c r="Y402" t="s">
        <v>26</v>
      </c>
      <c r="Z402" t="s">
        <v>258</v>
      </c>
      <c r="AA402" t="s">
        <v>237</v>
      </c>
      <c r="AB402" s="3" t="str">
        <f t="shared" si="12"/>
        <v>1218</v>
      </c>
      <c r="AC402" s="4" t="str">
        <f t="shared" si="13"/>
        <v>TIF</v>
      </c>
    </row>
    <row r="403" spans="1:29" x14ac:dyDescent="0.25">
      <c r="A403">
        <v>2024</v>
      </c>
      <c r="B403">
        <v>21</v>
      </c>
      <c r="C403" t="s">
        <v>31</v>
      </c>
      <c r="D403">
        <v>25352881</v>
      </c>
      <c r="E403">
        <v>98187888</v>
      </c>
      <c r="F403">
        <v>6335479</v>
      </c>
      <c r="G403">
        <v>3821875</v>
      </c>
      <c r="H403">
        <v>0</v>
      </c>
      <c r="I403">
        <v>0</v>
      </c>
      <c r="J403">
        <v>0</v>
      </c>
      <c r="K403">
        <v>0</v>
      </c>
      <c r="L403">
        <v>472747</v>
      </c>
      <c r="M403">
        <v>0</v>
      </c>
      <c r="N403">
        <v>134170870</v>
      </c>
      <c r="O403">
        <v>238976</v>
      </c>
      <c r="P403">
        <v>611000</v>
      </c>
      <c r="Q403">
        <v>133320894</v>
      </c>
      <c r="R403">
        <v>1879334</v>
      </c>
      <c r="S403">
        <v>2024</v>
      </c>
      <c r="T403">
        <v>21</v>
      </c>
      <c r="U403">
        <v>6</v>
      </c>
      <c r="V403" t="s">
        <v>1806</v>
      </c>
      <c r="W403">
        <v>116048</v>
      </c>
      <c r="X403" t="s">
        <v>26</v>
      </c>
      <c r="Y403" t="s">
        <v>26</v>
      </c>
      <c r="Z403" t="s">
        <v>216</v>
      </c>
      <c r="AA403" t="s">
        <v>237</v>
      </c>
      <c r="AB403" s="3" t="str">
        <f t="shared" si="12"/>
        <v>6048</v>
      </c>
      <c r="AC403" s="4" t="str">
        <f t="shared" si="13"/>
        <v>Non-TIF</v>
      </c>
    </row>
    <row r="404" spans="1:29" x14ac:dyDescent="0.25">
      <c r="A404">
        <v>2024</v>
      </c>
      <c r="B404">
        <v>21</v>
      </c>
      <c r="C404" t="s">
        <v>31</v>
      </c>
      <c r="D404">
        <v>59659563</v>
      </c>
      <c r="E404">
        <v>154366180</v>
      </c>
      <c r="F404">
        <v>8667693</v>
      </c>
      <c r="G404">
        <v>22191196</v>
      </c>
      <c r="H404">
        <v>1044336</v>
      </c>
      <c r="I404">
        <v>0</v>
      </c>
      <c r="J404">
        <v>0</v>
      </c>
      <c r="K404">
        <v>0</v>
      </c>
      <c r="L404">
        <v>4665891</v>
      </c>
      <c r="M404">
        <v>1935434</v>
      </c>
      <c r="N404">
        <v>252530293</v>
      </c>
      <c r="O404">
        <v>444000</v>
      </c>
      <c r="P404">
        <v>1150500</v>
      </c>
      <c r="Q404">
        <v>250935793</v>
      </c>
      <c r="R404">
        <v>26960032</v>
      </c>
      <c r="S404">
        <v>2024</v>
      </c>
      <c r="T404">
        <v>21</v>
      </c>
      <c r="U404">
        <v>1</v>
      </c>
      <c r="V404">
        <v>218</v>
      </c>
      <c r="W404">
        <v>211218</v>
      </c>
      <c r="X404" t="s">
        <v>26</v>
      </c>
      <c r="Y404" t="s">
        <v>26</v>
      </c>
      <c r="Z404" t="s">
        <v>236</v>
      </c>
      <c r="AA404" t="s">
        <v>237</v>
      </c>
      <c r="AB404" s="3" t="str">
        <f t="shared" si="12"/>
        <v>1218</v>
      </c>
      <c r="AC404" s="4" t="str">
        <f t="shared" si="13"/>
        <v>Non-TIF</v>
      </c>
    </row>
    <row r="405" spans="1:29" x14ac:dyDescent="0.25">
      <c r="A405">
        <v>2024</v>
      </c>
      <c r="B405">
        <v>21</v>
      </c>
      <c r="C405" t="s">
        <v>31</v>
      </c>
      <c r="D405">
        <v>481618</v>
      </c>
      <c r="E405">
        <v>2978096</v>
      </c>
      <c r="F405">
        <v>170952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3630666</v>
      </c>
      <c r="O405">
        <v>4000</v>
      </c>
      <c r="P405">
        <v>6500</v>
      </c>
      <c r="Q405">
        <v>3620166</v>
      </c>
      <c r="R405">
        <v>22179</v>
      </c>
      <c r="S405">
        <v>2024</v>
      </c>
      <c r="T405">
        <v>21</v>
      </c>
      <c r="U405">
        <v>3</v>
      </c>
      <c r="V405">
        <v>537</v>
      </c>
      <c r="W405">
        <v>763537</v>
      </c>
      <c r="X405" t="s">
        <v>26</v>
      </c>
      <c r="Y405" t="s">
        <v>26</v>
      </c>
      <c r="Z405" t="s">
        <v>277</v>
      </c>
      <c r="AA405" t="s">
        <v>237</v>
      </c>
      <c r="AB405" s="3" t="str">
        <f t="shared" si="12"/>
        <v>3537</v>
      </c>
      <c r="AC405" s="4" t="str">
        <f t="shared" si="13"/>
        <v>Non-TIF</v>
      </c>
    </row>
    <row r="406" spans="1:29" x14ac:dyDescent="0.25">
      <c r="A406">
        <v>2024</v>
      </c>
      <c r="B406">
        <v>22</v>
      </c>
      <c r="C406" t="s">
        <v>44</v>
      </c>
      <c r="D406">
        <v>5271316</v>
      </c>
      <c r="E406">
        <v>10780</v>
      </c>
      <c r="F406">
        <v>0</v>
      </c>
      <c r="G406">
        <v>6617641</v>
      </c>
      <c r="H406">
        <v>2145796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14045533</v>
      </c>
      <c r="O406">
        <v>12000</v>
      </c>
      <c r="P406">
        <v>78000</v>
      </c>
      <c r="Q406">
        <v>13955533</v>
      </c>
      <c r="R406">
        <v>0</v>
      </c>
      <c r="S406">
        <v>2024</v>
      </c>
      <c r="T406">
        <v>22</v>
      </c>
      <c r="U406">
        <v>2</v>
      </c>
      <c r="V406">
        <v>763</v>
      </c>
      <c r="W406">
        <v>222763</v>
      </c>
      <c r="X406" t="s">
        <v>26</v>
      </c>
      <c r="Y406" t="s">
        <v>26</v>
      </c>
      <c r="Z406" t="s">
        <v>262</v>
      </c>
      <c r="AA406" t="s">
        <v>241</v>
      </c>
      <c r="AB406" s="3" t="str">
        <f t="shared" si="12"/>
        <v>2763</v>
      </c>
      <c r="AC406" s="4" t="str">
        <f t="shared" si="13"/>
        <v>Non-TIF</v>
      </c>
    </row>
    <row r="407" spans="1:29" x14ac:dyDescent="0.25">
      <c r="A407">
        <v>2024</v>
      </c>
      <c r="B407">
        <v>22</v>
      </c>
      <c r="C407" t="s">
        <v>44</v>
      </c>
      <c r="D407">
        <v>0</v>
      </c>
      <c r="E407">
        <v>20789</v>
      </c>
      <c r="F407">
        <v>0</v>
      </c>
      <c r="G407">
        <v>506703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527492</v>
      </c>
      <c r="O407">
        <v>0</v>
      </c>
      <c r="P407">
        <v>0</v>
      </c>
      <c r="Q407">
        <v>527492</v>
      </c>
      <c r="R407">
        <v>0</v>
      </c>
      <c r="S407">
        <v>2024</v>
      </c>
      <c r="T407">
        <v>22</v>
      </c>
      <c r="U407">
        <v>1</v>
      </c>
      <c r="V407">
        <v>989</v>
      </c>
      <c r="W407">
        <v>281989</v>
      </c>
      <c r="X407" t="s">
        <v>26</v>
      </c>
      <c r="Y407" t="s">
        <v>26</v>
      </c>
      <c r="Z407" t="s">
        <v>293</v>
      </c>
      <c r="AA407" t="s">
        <v>241</v>
      </c>
      <c r="AB407" s="3" t="str">
        <f t="shared" si="12"/>
        <v>1989</v>
      </c>
      <c r="AC407" s="4" t="str">
        <f t="shared" si="13"/>
        <v>Non-TIF</v>
      </c>
    </row>
    <row r="408" spans="1:29" x14ac:dyDescent="0.25">
      <c r="A408">
        <v>2024</v>
      </c>
      <c r="B408">
        <v>22</v>
      </c>
      <c r="C408" t="s">
        <v>23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2024</v>
      </c>
      <c r="T408">
        <v>22</v>
      </c>
      <c r="U408">
        <v>5</v>
      </c>
      <c r="V408">
        <v>310</v>
      </c>
      <c r="W408" t="s">
        <v>120</v>
      </c>
      <c r="X408" t="s">
        <v>25</v>
      </c>
      <c r="Y408" t="s">
        <v>26</v>
      </c>
      <c r="Z408" t="s">
        <v>121</v>
      </c>
      <c r="AA408" t="s">
        <v>241</v>
      </c>
      <c r="AB408" s="3" t="str">
        <f t="shared" si="12"/>
        <v>5310</v>
      </c>
      <c r="AC408" s="4" t="str">
        <f t="shared" si="13"/>
        <v>TIF</v>
      </c>
    </row>
    <row r="409" spans="1:29" x14ac:dyDescent="0.25">
      <c r="A409">
        <v>2024</v>
      </c>
      <c r="B409">
        <v>22</v>
      </c>
      <c r="C409" t="s">
        <v>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2024</v>
      </c>
      <c r="T409">
        <v>22</v>
      </c>
      <c r="U409">
        <v>6</v>
      </c>
      <c r="V409">
        <v>175</v>
      </c>
      <c r="W409" t="s">
        <v>353</v>
      </c>
      <c r="X409" t="s">
        <v>25</v>
      </c>
      <c r="Y409" t="s">
        <v>26</v>
      </c>
      <c r="Z409" t="s">
        <v>354</v>
      </c>
      <c r="AA409" t="s">
        <v>241</v>
      </c>
      <c r="AB409" s="3" t="str">
        <f t="shared" si="12"/>
        <v>6175</v>
      </c>
      <c r="AC409" s="4" t="str">
        <f t="shared" si="13"/>
        <v>TIF</v>
      </c>
    </row>
    <row r="410" spans="1:29" x14ac:dyDescent="0.25">
      <c r="A410">
        <v>2024</v>
      </c>
      <c r="B410">
        <v>22</v>
      </c>
      <c r="C410" t="s">
        <v>31</v>
      </c>
      <c r="D410">
        <v>14146762</v>
      </c>
      <c r="E410">
        <v>35932762</v>
      </c>
      <c r="F410">
        <v>2796875</v>
      </c>
      <c r="G410">
        <v>2717393</v>
      </c>
      <c r="H410">
        <v>0</v>
      </c>
      <c r="I410">
        <v>0</v>
      </c>
      <c r="J410">
        <v>0</v>
      </c>
      <c r="K410">
        <v>0</v>
      </c>
      <c r="L410">
        <v>774076</v>
      </c>
      <c r="M410">
        <v>960176</v>
      </c>
      <c r="N410">
        <v>57328044</v>
      </c>
      <c r="O410">
        <v>56000</v>
      </c>
      <c r="P410">
        <v>357500</v>
      </c>
      <c r="Q410">
        <v>56914544</v>
      </c>
      <c r="R410">
        <v>823592</v>
      </c>
      <c r="S410">
        <v>2024</v>
      </c>
      <c r="T410">
        <v>22</v>
      </c>
      <c r="U410">
        <v>5</v>
      </c>
      <c r="V410">
        <v>310</v>
      </c>
      <c r="W410" t="s">
        <v>1778</v>
      </c>
      <c r="X410" t="s">
        <v>26</v>
      </c>
      <c r="Y410" t="s">
        <v>26</v>
      </c>
      <c r="Z410" t="s">
        <v>87</v>
      </c>
      <c r="AA410" t="s">
        <v>241</v>
      </c>
      <c r="AB410" s="3" t="str">
        <f t="shared" si="12"/>
        <v>5310</v>
      </c>
      <c r="AC410" s="4" t="str">
        <f t="shared" si="13"/>
        <v>Non-TIF</v>
      </c>
    </row>
    <row r="411" spans="1:29" x14ac:dyDescent="0.25">
      <c r="A411">
        <v>2024</v>
      </c>
      <c r="B411">
        <v>22</v>
      </c>
      <c r="C411" t="s">
        <v>31</v>
      </c>
      <c r="D411">
        <v>53122899</v>
      </c>
      <c r="E411">
        <v>40512606</v>
      </c>
      <c r="F411">
        <v>2769405</v>
      </c>
      <c r="G411">
        <v>10005149</v>
      </c>
      <c r="H411">
        <v>2565562</v>
      </c>
      <c r="I411">
        <v>0</v>
      </c>
      <c r="J411">
        <v>0</v>
      </c>
      <c r="K411">
        <v>0</v>
      </c>
      <c r="L411">
        <v>639249</v>
      </c>
      <c r="M411">
        <v>0</v>
      </c>
      <c r="N411">
        <v>109614870</v>
      </c>
      <c r="O411">
        <v>365972</v>
      </c>
      <c r="P411">
        <v>1514500</v>
      </c>
      <c r="Q411">
        <v>107734398</v>
      </c>
      <c r="R411">
        <v>678555</v>
      </c>
      <c r="S411">
        <v>2024</v>
      </c>
      <c r="T411">
        <v>22</v>
      </c>
      <c r="U411">
        <v>6</v>
      </c>
      <c r="V411">
        <v>175</v>
      </c>
      <c r="W411">
        <v>226175</v>
      </c>
      <c r="X411" t="s">
        <v>26</v>
      </c>
      <c r="Y411" t="s">
        <v>26</v>
      </c>
      <c r="Z411" t="s">
        <v>171</v>
      </c>
      <c r="AA411" t="s">
        <v>241</v>
      </c>
      <c r="AB411" s="3" t="str">
        <f t="shared" si="12"/>
        <v>6175</v>
      </c>
      <c r="AC411" s="4" t="str">
        <f t="shared" si="13"/>
        <v>Non-TIF</v>
      </c>
    </row>
    <row r="412" spans="1:29" x14ac:dyDescent="0.25">
      <c r="A412">
        <v>2024</v>
      </c>
      <c r="B412">
        <v>22</v>
      </c>
      <c r="C412" t="s">
        <v>31</v>
      </c>
      <c r="D412">
        <v>1755844</v>
      </c>
      <c r="E412">
        <v>1612004</v>
      </c>
      <c r="F412">
        <v>64472</v>
      </c>
      <c r="G412">
        <v>54592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3486912</v>
      </c>
      <c r="O412">
        <v>4000</v>
      </c>
      <c r="P412">
        <v>26000</v>
      </c>
      <c r="Q412">
        <v>3456912</v>
      </c>
      <c r="R412">
        <v>16748</v>
      </c>
      <c r="S412">
        <v>2024</v>
      </c>
      <c r="T412">
        <v>22</v>
      </c>
      <c r="U412">
        <v>6</v>
      </c>
      <c r="V412">
        <v>961</v>
      </c>
      <c r="W412">
        <v>316961</v>
      </c>
      <c r="X412" t="s">
        <v>26</v>
      </c>
      <c r="Y412" t="s">
        <v>26</v>
      </c>
      <c r="Z412" t="s">
        <v>242</v>
      </c>
      <c r="AA412" t="s">
        <v>241</v>
      </c>
      <c r="AB412" s="3" t="str">
        <f t="shared" si="12"/>
        <v>6961</v>
      </c>
      <c r="AC412" s="4" t="str">
        <f t="shared" si="13"/>
        <v>Non-TIF</v>
      </c>
    </row>
    <row r="413" spans="1:29" x14ac:dyDescent="0.25">
      <c r="A413">
        <v>2024</v>
      </c>
      <c r="B413">
        <v>23</v>
      </c>
      <c r="C413" t="s">
        <v>44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2024</v>
      </c>
      <c r="T413">
        <v>23</v>
      </c>
      <c r="U413">
        <v>0</v>
      </c>
      <c r="V413">
        <v>936</v>
      </c>
      <c r="W413">
        <v>230936</v>
      </c>
      <c r="X413" t="s">
        <v>26</v>
      </c>
      <c r="Y413" t="s">
        <v>26</v>
      </c>
      <c r="Z413" t="s">
        <v>247</v>
      </c>
      <c r="AA413" t="s">
        <v>244</v>
      </c>
      <c r="AB413" s="3" t="str">
        <f t="shared" si="12"/>
        <v>0936</v>
      </c>
      <c r="AC413" s="4" t="str">
        <f t="shared" si="13"/>
        <v>Non-TIF</v>
      </c>
    </row>
    <row r="414" spans="1:29" x14ac:dyDescent="0.25">
      <c r="A414">
        <v>2024</v>
      </c>
      <c r="B414">
        <v>23</v>
      </c>
      <c r="C414" t="s">
        <v>31</v>
      </c>
      <c r="D414">
        <v>41565224</v>
      </c>
      <c r="E414">
        <v>62171825</v>
      </c>
      <c r="F414">
        <v>4517742</v>
      </c>
      <c r="G414">
        <v>2595293</v>
      </c>
      <c r="H414">
        <v>0</v>
      </c>
      <c r="I414">
        <v>0</v>
      </c>
      <c r="J414">
        <v>0</v>
      </c>
      <c r="K414">
        <v>0</v>
      </c>
      <c r="L414">
        <v>302105</v>
      </c>
      <c r="M414">
        <v>0</v>
      </c>
      <c r="N414">
        <v>111152189</v>
      </c>
      <c r="O414">
        <v>224000</v>
      </c>
      <c r="P414">
        <v>578500</v>
      </c>
      <c r="Q414">
        <v>110349689</v>
      </c>
      <c r="R414">
        <v>1665218</v>
      </c>
      <c r="S414">
        <v>2024</v>
      </c>
      <c r="T414">
        <v>23</v>
      </c>
      <c r="U414">
        <v>1</v>
      </c>
      <c r="V414">
        <v>675</v>
      </c>
      <c r="W414">
        <v>231675</v>
      </c>
      <c r="X414" t="s">
        <v>26</v>
      </c>
      <c r="Y414" t="s">
        <v>26</v>
      </c>
      <c r="Z414" t="s">
        <v>271</v>
      </c>
      <c r="AA414" t="s">
        <v>244</v>
      </c>
      <c r="AB414" s="3" t="str">
        <f t="shared" si="12"/>
        <v>1675</v>
      </c>
      <c r="AC414" s="4" t="str">
        <f t="shared" si="13"/>
        <v>Non-TIF</v>
      </c>
    </row>
    <row r="415" spans="1:29" x14ac:dyDescent="0.25">
      <c r="A415">
        <v>2024</v>
      </c>
      <c r="B415">
        <v>24</v>
      </c>
      <c r="C415" t="s">
        <v>23</v>
      </c>
      <c r="D415">
        <v>0</v>
      </c>
      <c r="E415">
        <v>0</v>
      </c>
      <c r="F415">
        <v>0</v>
      </c>
      <c r="G415">
        <v>1061220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1061220</v>
      </c>
      <c r="O415">
        <v>0</v>
      </c>
      <c r="P415">
        <v>0</v>
      </c>
      <c r="Q415">
        <v>1061220</v>
      </c>
      <c r="R415">
        <v>0</v>
      </c>
      <c r="S415">
        <v>2024</v>
      </c>
      <c r="T415">
        <v>24</v>
      </c>
      <c r="U415">
        <v>5</v>
      </c>
      <c r="V415">
        <v>832</v>
      </c>
      <c r="W415" t="s">
        <v>357</v>
      </c>
      <c r="X415" t="s">
        <v>25</v>
      </c>
      <c r="Y415" t="s">
        <v>26</v>
      </c>
      <c r="Z415" t="s">
        <v>358</v>
      </c>
      <c r="AA415" t="s">
        <v>250</v>
      </c>
      <c r="AB415" s="3" t="str">
        <f t="shared" si="12"/>
        <v>5832</v>
      </c>
      <c r="AC415" s="4" t="str">
        <f t="shared" si="13"/>
        <v>TIF</v>
      </c>
    </row>
    <row r="416" spans="1:29" x14ac:dyDescent="0.25">
      <c r="A416">
        <v>2024</v>
      </c>
      <c r="B416">
        <v>17</v>
      </c>
      <c r="C416" t="s">
        <v>44</v>
      </c>
      <c r="D416">
        <v>0</v>
      </c>
      <c r="E416">
        <v>4734</v>
      </c>
      <c r="F416">
        <v>0</v>
      </c>
      <c r="G416">
        <v>287690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292424</v>
      </c>
      <c r="O416">
        <v>0</v>
      </c>
      <c r="P416">
        <v>0</v>
      </c>
      <c r="Q416">
        <v>292424</v>
      </c>
      <c r="R416">
        <v>0</v>
      </c>
      <c r="S416">
        <v>2024</v>
      </c>
      <c r="T416">
        <v>17</v>
      </c>
      <c r="U416">
        <v>5</v>
      </c>
      <c r="V416">
        <v>922</v>
      </c>
      <c r="W416">
        <v>355922</v>
      </c>
      <c r="X416" t="s">
        <v>26</v>
      </c>
      <c r="Y416" t="s">
        <v>26</v>
      </c>
      <c r="Z416" t="s">
        <v>163</v>
      </c>
      <c r="AA416" t="s">
        <v>162</v>
      </c>
      <c r="AB416" s="3" t="str">
        <f t="shared" si="12"/>
        <v>5922</v>
      </c>
      <c r="AC416" s="4" t="str">
        <f t="shared" si="13"/>
        <v>Non-TIF</v>
      </c>
    </row>
    <row r="417" spans="1:29" x14ac:dyDescent="0.25">
      <c r="A417">
        <v>2024</v>
      </c>
      <c r="B417">
        <v>17</v>
      </c>
      <c r="C417" t="s">
        <v>44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2024</v>
      </c>
      <c r="T417">
        <v>17</v>
      </c>
      <c r="U417">
        <v>4</v>
      </c>
      <c r="V417">
        <v>772</v>
      </c>
      <c r="W417">
        <v>984772</v>
      </c>
      <c r="X417" t="s">
        <v>26</v>
      </c>
      <c r="Y417" t="s">
        <v>26</v>
      </c>
      <c r="Z417" t="s">
        <v>315</v>
      </c>
      <c r="AA417" t="s">
        <v>162</v>
      </c>
      <c r="AB417" s="3" t="str">
        <f t="shared" si="12"/>
        <v>4772</v>
      </c>
      <c r="AC417" s="4" t="str">
        <f t="shared" si="13"/>
        <v>Non-TIF</v>
      </c>
    </row>
    <row r="418" spans="1:29" x14ac:dyDescent="0.25">
      <c r="A418">
        <v>2024</v>
      </c>
      <c r="B418">
        <v>17</v>
      </c>
      <c r="C418" t="s">
        <v>23</v>
      </c>
      <c r="D418">
        <v>45043979</v>
      </c>
      <c r="E418">
        <v>0</v>
      </c>
      <c r="F418">
        <v>0</v>
      </c>
      <c r="G418">
        <v>73086411</v>
      </c>
      <c r="H418">
        <v>9140773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127271163</v>
      </c>
      <c r="O418">
        <v>0</v>
      </c>
      <c r="P418">
        <v>0</v>
      </c>
      <c r="Q418">
        <v>127271163</v>
      </c>
      <c r="R418">
        <v>0</v>
      </c>
      <c r="S418">
        <v>2024</v>
      </c>
      <c r="T418">
        <v>17</v>
      </c>
      <c r="U418">
        <v>1</v>
      </c>
      <c r="V418">
        <v>233</v>
      </c>
      <c r="W418" t="s">
        <v>164</v>
      </c>
      <c r="X418" t="s">
        <v>25</v>
      </c>
      <c r="Y418" t="s">
        <v>26</v>
      </c>
      <c r="Z418" t="s">
        <v>165</v>
      </c>
      <c r="AA418" t="s">
        <v>162</v>
      </c>
      <c r="AB418" s="3" t="str">
        <f t="shared" si="12"/>
        <v>1233</v>
      </c>
      <c r="AC418" s="4" t="str">
        <f t="shared" si="13"/>
        <v>TIF</v>
      </c>
    </row>
    <row r="419" spans="1:29" x14ac:dyDescent="0.25">
      <c r="A419">
        <v>2024</v>
      </c>
      <c r="B419">
        <v>18</v>
      </c>
      <c r="C419" t="s">
        <v>23</v>
      </c>
      <c r="D419">
        <v>0</v>
      </c>
      <c r="E419">
        <v>0</v>
      </c>
      <c r="F419">
        <v>0</v>
      </c>
      <c r="G419">
        <v>2559565</v>
      </c>
      <c r="H419">
        <v>2824864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5384429</v>
      </c>
      <c r="O419">
        <v>0</v>
      </c>
      <c r="P419">
        <v>0</v>
      </c>
      <c r="Q419">
        <v>5384429</v>
      </c>
      <c r="R419">
        <v>0</v>
      </c>
      <c r="S419">
        <v>2024</v>
      </c>
      <c r="T419">
        <v>18</v>
      </c>
      <c r="U419">
        <v>1</v>
      </c>
      <c r="V419">
        <v>152</v>
      </c>
      <c r="W419" t="s">
        <v>347</v>
      </c>
      <c r="X419" t="s">
        <v>25</v>
      </c>
      <c r="Y419" t="s">
        <v>26</v>
      </c>
      <c r="Z419" t="s">
        <v>348</v>
      </c>
      <c r="AA419" t="s">
        <v>214</v>
      </c>
      <c r="AB419" s="3" t="str">
        <f t="shared" si="12"/>
        <v>1152</v>
      </c>
      <c r="AC419" s="4" t="str">
        <f t="shared" si="13"/>
        <v>TIF</v>
      </c>
    </row>
    <row r="420" spans="1:29" x14ac:dyDescent="0.25">
      <c r="A420">
        <v>2024</v>
      </c>
      <c r="B420">
        <v>18</v>
      </c>
      <c r="C420" t="s">
        <v>23</v>
      </c>
      <c r="D420">
        <v>361288</v>
      </c>
      <c r="E420">
        <v>0</v>
      </c>
      <c r="F420">
        <v>0</v>
      </c>
      <c r="G420">
        <v>2679238</v>
      </c>
      <c r="H420">
        <v>50263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3090789</v>
      </c>
      <c r="O420">
        <v>0</v>
      </c>
      <c r="P420">
        <v>0</v>
      </c>
      <c r="Q420">
        <v>3090789</v>
      </c>
      <c r="R420">
        <v>0</v>
      </c>
      <c r="S420">
        <v>2024</v>
      </c>
      <c r="T420">
        <v>18</v>
      </c>
      <c r="U420">
        <v>4</v>
      </c>
      <c r="V420" t="s">
        <v>1808</v>
      </c>
      <c r="W420" t="s">
        <v>349</v>
      </c>
      <c r="X420" t="s">
        <v>25</v>
      </c>
      <c r="Y420" t="s">
        <v>26</v>
      </c>
      <c r="Z420" t="s">
        <v>350</v>
      </c>
      <c r="AA420" t="s">
        <v>214</v>
      </c>
      <c r="AB420" s="3" t="str">
        <f t="shared" si="12"/>
        <v>4068</v>
      </c>
      <c r="AC420" s="4" t="str">
        <f t="shared" si="13"/>
        <v>TIF</v>
      </c>
    </row>
    <row r="421" spans="1:29" x14ac:dyDescent="0.25">
      <c r="A421">
        <v>2024</v>
      </c>
      <c r="B421">
        <v>18</v>
      </c>
      <c r="C421" t="s">
        <v>31</v>
      </c>
      <c r="D421">
        <v>182174967</v>
      </c>
      <c r="E421">
        <v>84972321</v>
      </c>
      <c r="F421">
        <v>5860945</v>
      </c>
      <c r="G421">
        <v>47049458</v>
      </c>
      <c r="H421">
        <v>4189969</v>
      </c>
      <c r="I421">
        <v>0</v>
      </c>
      <c r="J421">
        <v>0</v>
      </c>
      <c r="K421">
        <v>0</v>
      </c>
      <c r="L421">
        <v>31627757</v>
      </c>
      <c r="M421">
        <v>2255457</v>
      </c>
      <c r="N421">
        <v>358130874</v>
      </c>
      <c r="O421">
        <v>1247497</v>
      </c>
      <c r="P421">
        <v>1670500</v>
      </c>
      <c r="Q421">
        <v>355212877</v>
      </c>
      <c r="R421">
        <v>4851262</v>
      </c>
      <c r="S421">
        <v>2024</v>
      </c>
      <c r="T421">
        <v>18</v>
      </c>
      <c r="U421">
        <v>1</v>
      </c>
      <c r="V421">
        <v>152</v>
      </c>
      <c r="W421">
        <v>181152</v>
      </c>
      <c r="X421" t="s">
        <v>26</v>
      </c>
      <c r="Y421" t="s">
        <v>26</v>
      </c>
      <c r="Z421" t="s">
        <v>213</v>
      </c>
      <c r="AA421" t="s">
        <v>214</v>
      </c>
      <c r="AB421" s="3" t="str">
        <f t="shared" si="12"/>
        <v>1152</v>
      </c>
      <c r="AC421" s="4" t="str">
        <f t="shared" si="13"/>
        <v>Non-TIF</v>
      </c>
    </row>
    <row r="422" spans="1:29" x14ac:dyDescent="0.25">
      <c r="A422">
        <v>2024</v>
      </c>
      <c r="B422">
        <v>18</v>
      </c>
      <c r="C422" t="s">
        <v>31</v>
      </c>
      <c r="D422">
        <v>90592137</v>
      </c>
      <c r="E422">
        <v>205555945</v>
      </c>
      <c r="F422">
        <v>17774037</v>
      </c>
      <c r="G422">
        <v>16846654</v>
      </c>
      <c r="H422">
        <v>68243466</v>
      </c>
      <c r="I422">
        <v>0</v>
      </c>
      <c r="J422">
        <v>0</v>
      </c>
      <c r="K422">
        <v>0</v>
      </c>
      <c r="L422">
        <v>8302925</v>
      </c>
      <c r="M422">
        <v>4080919</v>
      </c>
      <c r="N422">
        <v>411396083</v>
      </c>
      <c r="O422">
        <v>528435</v>
      </c>
      <c r="P422">
        <v>803217</v>
      </c>
      <c r="Q422">
        <v>410064431</v>
      </c>
      <c r="R422">
        <v>25628163</v>
      </c>
      <c r="S422">
        <v>2024</v>
      </c>
      <c r="T422">
        <v>18</v>
      </c>
      <c r="U422">
        <v>4</v>
      </c>
      <c r="V422" t="s">
        <v>1808</v>
      </c>
      <c r="W422">
        <v>184068</v>
      </c>
      <c r="X422" t="s">
        <v>26</v>
      </c>
      <c r="Y422" t="s">
        <v>26</v>
      </c>
      <c r="Z422" t="s">
        <v>215</v>
      </c>
      <c r="AA422" t="s">
        <v>214</v>
      </c>
      <c r="AB422" s="3" t="str">
        <f t="shared" si="12"/>
        <v>4068</v>
      </c>
      <c r="AC422" s="4" t="str">
        <f t="shared" si="13"/>
        <v>Non-TIF</v>
      </c>
    </row>
    <row r="423" spans="1:29" x14ac:dyDescent="0.25">
      <c r="A423">
        <v>2024</v>
      </c>
      <c r="B423">
        <v>18</v>
      </c>
      <c r="C423" t="s">
        <v>31</v>
      </c>
      <c r="D423">
        <v>4362880</v>
      </c>
      <c r="E423">
        <v>17813667</v>
      </c>
      <c r="F423">
        <v>1280417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34458</v>
      </c>
      <c r="M423">
        <v>0</v>
      </c>
      <c r="N423">
        <v>23491422</v>
      </c>
      <c r="O423">
        <v>32000</v>
      </c>
      <c r="P423">
        <v>42250</v>
      </c>
      <c r="Q423">
        <v>23417172</v>
      </c>
      <c r="R423">
        <v>147853</v>
      </c>
      <c r="S423">
        <v>2024</v>
      </c>
      <c r="T423">
        <v>18</v>
      </c>
      <c r="U423">
        <v>2</v>
      </c>
      <c r="V423">
        <v>376</v>
      </c>
      <c r="W423">
        <v>472376</v>
      </c>
      <c r="X423" t="s">
        <v>26</v>
      </c>
      <c r="Y423" t="s">
        <v>26</v>
      </c>
      <c r="Z423" t="s">
        <v>175</v>
      </c>
      <c r="AA423" t="s">
        <v>214</v>
      </c>
      <c r="AB423" s="3" t="str">
        <f t="shared" si="12"/>
        <v>2376</v>
      </c>
      <c r="AC423" s="4" t="str">
        <f t="shared" si="13"/>
        <v>Non-TIF</v>
      </c>
    </row>
    <row r="424" spans="1:29" x14ac:dyDescent="0.25">
      <c r="A424">
        <v>2024</v>
      </c>
      <c r="B424">
        <v>19</v>
      </c>
      <c r="C424" t="s">
        <v>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2024</v>
      </c>
      <c r="T424">
        <v>19</v>
      </c>
      <c r="U424">
        <v>6</v>
      </c>
      <c r="V424">
        <v>273</v>
      </c>
      <c r="W424" t="s">
        <v>199</v>
      </c>
      <c r="X424" t="s">
        <v>25</v>
      </c>
      <c r="Y424" t="s">
        <v>26</v>
      </c>
      <c r="Z424" t="s">
        <v>200</v>
      </c>
      <c r="AA424" t="s">
        <v>217</v>
      </c>
      <c r="AB424" s="3" t="str">
        <f t="shared" si="12"/>
        <v>6273</v>
      </c>
      <c r="AC424" s="4" t="str">
        <f t="shared" si="13"/>
        <v>TIF</v>
      </c>
    </row>
    <row r="425" spans="1:29" x14ac:dyDescent="0.25">
      <c r="A425">
        <v>2024</v>
      </c>
      <c r="B425">
        <v>19</v>
      </c>
      <c r="C425" t="s">
        <v>31</v>
      </c>
      <c r="D425">
        <v>51242951</v>
      </c>
      <c r="E425">
        <v>70344761</v>
      </c>
      <c r="F425">
        <v>4640467</v>
      </c>
      <c r="G425">
        <v>8143451</v>
      </c>
      <c r="H425">
        <v>3746730</v>
      </c>
      <c r="I425">
        <v>0</v>
      </c>
      <c r="J425">
        <v>0</v>
      </c>
      <c r="K425">
        <v>0</v>
      </c>
      <c r="L425">
        <v>11924917</v>
      </c>
      <c r="M425">
        <v>0</v>
      </c>
      <c r="N425">
        <v>150043277</v>
      </c>
      <c r="O425">
        <v>263704</v>
      </c>
      <c r="P425">
        <v>1238178</v>
      </c>
      <c r="Q425">
        <v>148541395</v>
      </c>
      <c r="R425">
        <v>1333710</v>
      </c>
      <c r="S425">
        <v>2024</v>
      </c>
      <c r="T425">
        <v>19</v>
      </c>
      <c r="U425">
        <v>6</v>
      </c>
      <c r="V425">
        <v>273</v>
      </c>
      <c r="W425" t="s">
        <v>1799</v>
      </c>
      <c r="X425" t="s">
        <v>26</v>
      </c>
      <c r="Y425" t="s">
        <v>26</v>
      </c>
      <c r="Z425" t="s">
        <v>141</v>
      </c>
      <c r="AA425" t="s">
        <v>217</v>
      </c>
      <c r="AB425" s="3" t="str">
        <f t="shared" si="12"/>
        <v>6273</v>
      </c>
      <c r="AC425" s="4" t="str">
        <f t="shared" si="13"/>
        <v>Non-TIF</v>
      </c>
    </row>
    <row r="426" spans="1:29" x14ac:dyDescent="0.25">
      <c r="A426">
        <v>2024</v>
      </c>
      <c r="B426">
        <v>20</v>
      </c>
      <c r="C426" t="s">
        <v>44</v>
      </c>
      <c r="D426">
        <v>783554</v>
      </c>
      <c r="E426">
        <v>0</v>
      </c>
      <c r="F426">
        <v>0</v>
      </c>
      <c r="G426">
        <v>14675416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15458970</v>
      </c>
      <c r="O426">
        <v>0</v>
      </c>
      <c r="P426">
        <v>6500</v>
      </c>
      <c r="Q426">
        <v>15452470</v>
      </c>
      <c r="R426">
        <v>0</v>
      </c>
      <c r="S426">
        <v>2024</v>
      </c>
      <c r="T426">
        <v>20</v>
      </c>
      <c r="U426">
        <v>1</v>
      </c>
      <c r="V426">
        <v>211</v>
      </c>
      <c r="W426">
        <v>201211</v>
      </c>
      <c r="X426" t="s">
        <v>26</v>
      </c>
      <c r="Y426" t="s">
        <v>26</v>
      </c>
      <c r="Z426" t="s">
        <v>220</v>
      </c>
      <c r="AA426" t="s">
        <v>221</v>
      </c>
      <c r="AB426" s="3" t="str">
        <f t="shared" si="12"/>
        <v>1211</v>
      </c>
      <c r="AC426" s="4" t="str">
        <f t="shared" si="13"/>
        <v>Non-TIF</v>
      </c>
    </row>
    <row r="427" spans="1:29" x14ac:dyDescent="0.25">
      <c r="A427">
        <v>2024</v>
      </c>
      <c r="B427">
        <v>20</v>
      </c>
      <c r="C427" t="s">
        <v>31</v>
      </c>
      <c r="D427">
        <v>440294</v>
      </c>
      <c r="E427">
        <v>1914182</v>
      </c>
      <c r="F427">
        <v>99169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2453645</v>
      </c>
      <c r="O427">
        <v>4000</v>
      </c>
      <c r="P427">
        <v>6500</v>
      </c>
      <c r="Q427">
        <v>2443145</v>
      </c>
      <c r="R427">
        <v>476685</v>
      </c>
      <c r="S427">
        <v>2024</v>
      </c>
      <c r="T427">
        <v>20</v>
      </c>
      <c r="U427">
        <v>1</v>
      </c>
      <c r="V427">
        <v>970</v>
      </c>
      <c r="W427">
        <v>881970</v>
      </c>
      <c r="X427" t="s">
        <v>26</v>
      </c>
      <c r="Y427" t="s">
        <v>26</v>
      </c>
      <c r="Z427" t="s">
        <v>396</v>
      </c>
      <c r="AA427" t="s">
        <v>221</v>
      </c>
      <c r="AB427" s="3" t="str">
        <f t="shared" si="12"/>
        <v>1970</v>
      </c>
      <c r="AC427" s="4" t="str">
        <f t="shared" si="13"/>
        <v>Non-TIF</v>
      </c>
    </row>
    <row r="428" spans="1:29" x14ac:dyDescent="0.25">
      <c r="A428">
        <v>2024</v>
      </c>
      <c r="B428">
        <v>21</v>
      </c>
      <c r="C428" t="s">
        <v>23</v>
      </c>
      <c r="D428">
        <v>24596861</v>
      </c>
      <c r="E428">
        <v>0</v>
      </c>
      <c r="F428">
        <v>0</v>
      </c>
      <c r="G428">
        <v>21903143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46500004</v>
      </c>
      <c r="O428">
        <v>0</v>
      </c>
      <c r="P428">
        <v>0</v>
      </c>
      <c r="Q428">
        <v>46500004</v>
      </c>
      <c r="R428">
        <v>0</v>
      </c>
      <c r="S428">
        <v>2024</v>
      </c>
      <c r="T428">
        <v>21</v>
      </c>
      <c r="U428">
        <v>6</v>
      </c>
      <c r="V428">
        <v>102</v>
      </c>
      <c r="W428" t="s">
        <v>397</v>
      </c>
      <c r="X428" t="s">
        <v>25</v>
      </c>
      <c r="Y428" t="s">
        <v>26</v>
      </c>
      <c r="Z428" t="s">
        <v>398</v>
      </c>
      <c r="AA428" t="s">
        <v>237</v>
      </c>
      <c r="AB428" s="3" t="str">
        <f t="shared" si="12"/>
        <v>6102</v>
      </c>
      <c r="AC428" s="4" t="str">
        <f t="shared" si="13"/>
        <v>TIF</v>
      </c>
    </row>
    <row r="429" spans="1:29" x14ac:dyDescent="0.25">
      <c r="A429">
        <v>2024</v>
      </c>
      <c r="B429">
        <v>21</v>
      </c>
      <c r="C429" t="s">
        <v>31</v>
      </c>
      <c r="D429">
        <v>403794004</v>
      </c>
      <c r="E429">
        <v>103887536</v>
      </c>
      <c r="F429">
        <v>5179142</v>
      </c>
      <c r="G429">
        <v>36447537</v>
      </c>
      <c r="H429">
        <v>5135883</v>
      </c>
      <c r="I429">
        <v>0</v>
      </c>
      <c r="J429">
        <v>0</v>
      </c>
      <c r="K429">
        <v>0</v>
      </c>
      <c r="L429">
        <v>1343142</v>
      </c>
      <c r="M429">
        <v>3542154</v>
      </c>
      <c r="N429">
        <v>559329398</v>
      </c>
      <c r="O429">
        <v>1916000</v>
      </c>
      <c r="P429">
        <v>6487502</v>
      </c>
      <c r="Q429">
        <v>550925896</v>
      </c>
      <c r="R429">
        <v>18486282</v>
      </c>
      <c r="S429">
        <v>2024</v>
      </c>
      <c r="T429">
        <v>21</v>
      </c>
      <c r="U429">
        <v>6</v>
      </c>
      <c r="V429">
        <v>102</v>
      </c>
      <c r="W429">
        <v>216102</v>
      </c>
      <c r="X429" t="s">
        <v>26</v>
      </c>
      <c r="Y429" t="s">
        <v>26</v>
      </c>
      <c r="Z429" t="s">
        <v>256</v>
      </c>
      <c r="AA429" t="s">
        <v>237</v>
      </c>
      <c r="AB429" s="3" t="str">
        <f t="shared" si="12"/>
        <v>6102</v>
      </c>
      <c r="AC429" s="4" t="str">
        <f t="shared" si="13"/>
        <v>Non-TIF</v>
      </c>
    </row>
    <row r="430" spans="1:29" x14ac:dyDescent="0.25">
      <c r="A430">
        <v>2024</v>
      </c>
      <c r="B430">
        <v>21</v>
      </c>
      <c r="C430" t="s">
        <v>31</v>
      </c>
      <c r="D430">
        <v>211839</v>
      </c>
      <c r="E430">
        <v>1507352</v>
      </c>
      <c r="F430">
        <v>160071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1879262</v>
      </c>
      <c r="O430">
        <v>0</v>
      </c>
      <c r="P430">
        <v>0</v>
      </c>
      <c r="Q430">
        <v>1879262</v>
      </c>
      <c r="R430">
        <v>44553</v>
      </c>
      <c r="S430">
        <v>2024</v>
      </c>
      <c r="T430">
        <v>21</v>
      </c>
      <c r="U430">
        <v>5</v>
      </c>
      <c r="V430">
        <v>157</v>
      </c>
      <c r="W430">
        <v>715157</v>
      </c>
      <c r="X430" t="s">
        <v>26</v>
      </c>
      <c r="Y430" t="s">
        <v>26</v>
      </c>
      <c r="Z430" t="s">
        <v>260</v>
      </c>
      <c r="AA430" t="s">
        <v>237</v>
      </c>
      <c r="AB430" s="3" t="str">
        <f t="shared" si="12"/>
        <v>5157</v>
      </c>
      <c r="AC430" s="4" t="str">
        <f t="shared" si="13"/>
        <v>Non-TIF</v>
      </c>
    </row>
    <row r="431" spans="1:29" x14ac:dyDescent="0.25">
      <c r="A431">
        <v>2024</v>
      </c>
      <c r="B431">
        <v>22</v>
      </c>
      <c r="C431" t="s">
        <v>44</v>
      </c>
      <c r="D431">
        <v>9995554</v>
      </c>
      <c r="E431">
        <v>379370</v>
      </c>
      <c r="F431">
        <v>6196</v>
      </c>
      <c r="G431">
        <v>11328239</v>
      </c>
      <c r="H431">
        <v>1319435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23028794</v>
      </c>
      <c r="O431">
        <v>104000</v>
      </c>
      <c r="P431">
        <v>435500</v>
      </c>
      <c r="Q431">
        <v>22489294</v>
      </c>
      <c r="R431">
        <v>0</v>
      </c>
      <c r="S431">
        <v>2024</v>
      </c>
      <c r="T431">
        <v>22</v>
      </c>
      <c r="U431">
        <v>4</v>
      </c>
      <c r="V431">
        <v>419</v>
      </c>
      <c r="W431">
        <v>224419</v>
      </c>
      <c r="X431" t="s">
        <v>26</v>
      </c>
      <c r="Y431" t="s">
        <v>26</v>
      </c>
      <c r="Z431" t="s">
        <v>88</v>
      </c>
      <c r="AA431" t="s">
        <v>241</v>
      </c>
      <c r="AB431" s="3" t="str">
        <f t="shared" si="12"/>
        <v>4419</v>
      </c>
      <c r="AC431" s="4" t="str">
        <f t="shared" si="13"/>
        <v>Non-TIF</v>
      </c>
    </row>
    <row r="432" spans="1:29" x14ac:dyDescent="0.25">
      <c r="A432">
        <v>2024</v>
      </c>
      <c r="B432">
        <v>22</v>
      </c>
      <c r="C432" t="s">
        <v>23</v>
      </c>
      <c r="D432">
        <v>0</v>
      </c>
      <c r="E432">
        <v>0</v>
      </c>
      <c r="F432">
        <v>0</v>
      </c>
      <c r="G432">
        <v>294675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294675</v>
      </c>
      <c r="O432">
        <v>0</v>
      </c>
      <c r="P432">
        <v>0</v>
      </c>
      <c r="Q432">
        <v>294675</v>
      </c>
      <c r="R432">
        <v>0</v>
      </c>
      <c r="S432">
        <v>2024</v>
      </c>
      <c r="T432">
        <v>22</v>
      </c>
      <c r="U432">
        <v>2</v>
      </c>
      <c r="V432">
        <v>763</v>
      </c>
      <c r="W432" t="s">
        <v>400</v>
      </c>
      <c r="X432" t="s">
        <v>25</v>
      </c>
      <c r="Y432" t="s">
        <v>26</v>
      </c>
      <c r="Z432" t="s">
        <v>401</v>
      </c>
      <c r="AA432" t="s">
        <v>241</v>
      </c>
      <c r="AB432" s="3" t="str">
        <f t="shared" si="12"/>
        <v>2763</v>
      </c>
      <c r="AC432" s="4" t="str">
        <f t="shared" si="13"/>
        <v>TIF</v>
      </c>
    </row>
    <row r="433" spans="1:29" x14ac:dyDescent="0.25">
      <c r="A433">
        <v>2024</v>
      </c>
      <c r="B433">
        <v>22</v>
      </c>
      <c r="C433" t="s">
        <v>23</v>
      </c>
      <c r="D433">
        <v>11640591</v>
      </c>
      <c r="E433">
        <v>60969</v>
      </c>
      <c r="F433">
        <v>799</v>
      </c>
      <c r="G433">
        <v>8104765</v>
      </c>
      <c r="H433">
        <v>1080827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20887951</v>
      </c>
      <c r="O433">
        <v>8000</v>
      </c>
      <c r="P433">
        <v>13000</v>
      </c>
      <c r="Q433">
        <v>20866951</v>
      </c>
      <c r="R433">
        <v>0</v>
      </c>
      <c r="S433">
        <v>2024</v>
      </c>
      <c r="T433">
        <v>22</v>
      </c>
      <c r="U433">
        <v>4</v>
      </c>
      <c r="V433">
        <v>419</v>
      </c>
      <c r="W433" t="s">
        <v>265</v>
      </c>
      <c r="X433" t="s">
        <v>25</v>
      </c>
      <c r="Y433" t="s">
        <v>26</v>
      </c>
      <c r="Z433" t="s">
        <v>266</v>
      </c>
      <c r="AA433" t="s">
        <v>241</v>
      </c>
      <c r="AB433" s="3" t="str">
        <f t="shared" si="12"/>
        <v>4419</v>
      </c>
      <c r="AC433" s="4" t="str">
        <f t="shared" si="13"/>
        <v>TIF</v>
      </c>
    </row>
    <row r="434" spans="1:29" x14ac:dyDescent="0.25">
      <c r="A434">
        <v>2024</v>
      </c>
      <c r="B434">
        <v>30</v>
      </c>
      <c r="C434" t="s">
        <v>31</v>
      </c>
      <c r="D434">
        <v>1388648080</v>
      </c>
      <c r="E434">
        <v>53766586</v>
      </c>
      <c r="F434">
        <v>2607834</v>
      </c>
      <c r="G434">
        <v>209679953</v>
      </c>
      <c r="H434">
        <v>62379278</v>
      </c>
      <c r="I434">
        <v>0</v>
      </c>
      <c r="J434">
        <v>0</v>
      </c>
      <c r="K434">
        <v>0</v>
      </c>
      <c r="L434">
        <v>765779</v>
      </c>
      <c r="M434">
        <v>1592121</v>
      </c>
      <c r="N434">
        <v>1719439631</v>
      </c>
      <c r="O434">
        <v>1418830</v>
      </c>
      <c r="P434">
        <v>5102500</v>
      </c>
      <c r="Q434">
        <v>1712918301</v>
      </c>
      <c r="R434">
        <v>20027228</v>
      </c>
      <c r="S434">
        <v>2024</v>
      </c>
      <c r="T434">
        <v>30</v>
      </c>
      <c r="U434">
        <v>6</v>
      </c>
      <c r="V434">
        <v>120</v>
      </c>
      <c r="W434">
        <v>306120</v>
      </c>
      <c r="X434" t="s">
        <v>26</v>
      </c>
      <c r="Y434" t="s">
        <v>26</v>
      </c>
      <c r="Z434" t="s">
        <v>374</v>
      </c>
      <c r="AA434" t="s">
        <v>335</v>
      </c>
      <c r="AB434" s="3" t="str">
        <f t="shared" si="12"/>
        <v>6120</v>
      </c>
      <c r="AC434" s="4" t="str">
        <f t="shared" si="13"/>
        <v>Non-TIF</v>
      </c>
    </row>
    <row r="435" spans="1:29" x14ac:dyDescent="0.25">
      <c r="A435">
        <v>2024</v>
      </c>
      <c r="B435">
        <v>31</v>
      </c>
      <c r="C435" t="s">
        <v>23</v>
      </c>
      <c r="D435">
        <v>199327766</v>
      </c>
      <c r="E435">
        <v>0</v>
      </c>
      <c r="F435">
        <v>0</v>
      </c>
      <c r="G435">
        <v>377955183</v>
      </c>
      <c r="H435">
        <v>85912864</v>
      </c>
      <c r="I435">
        <v>0</v>
      </c>
      <c r="J435">
        <v>0</v>
      </c>
      <c r="K435">
        <v>249506</v>
      </c>
      <c r="L435">
        <v>0</v>
      </c>
      <c r="M435">
        <v>0</v>
      </c>
      <c r="N435">
        <v>663445319</v>
      </c>
      <c r="O435">
        <v>136000</v>
      </c>
      <c r="P435">
        <v>383500</v>
      </c>
      <c r="Q435">
        <v>662925819</v>
      </c>
      <c r="R435">
        <v>0</v>
      </c>
      <c r="S435">
        <v>2024</v>
      </c>
      <c r="T435">
        <v>31</v>
      </c>
      <c r="U435">
        <v>1</v>
      </c>
      <c r="V435">
        <v>863</v>
      </c>
      <c r="W435" t="s">
        <v>432</v>
      </c>
      <c r="X435" t="s">
        <v>25</v>
      </c>
      <c r="Y435" t="s">
        <v>26</v>
      </c>
      <c r="Z435" t="s">
        <v>433</v>
      </c>
      <c r="AA435" t="s">
        <v>377</v>
      </c>
      <c r="AB435" s="3" t="str">
        <f t="shared" si="12"/>
        <v>1863</v>
      </c>
      <c r="AC435" s="4" t="str">
        <f t="shared" si="13"/>
        <v>TIF</v>
      </c>
    </row>
    <row r="436" spans="1:29" x14ac:dyDescent="0.25">
      <c r="A436">
        <v>2024</v>
      </c>
      <c r="B436">
        <v>31</v>
      </c>
      <c r="C436" t="s">
        <v>31</v>
      </c>
      <c r="D436">
        <v>2932472059</v>
      </c>
      <c r="E436">
        <v>90613292</v>
      </c>
      <c r="F436">
        <v>8453646</v>
      </c>
      <c r="G436">
        <v>924064244</v>
      </c>
      <c r="H436">
        <v>75982235</v>
      </c>
      <c r="I436">
        <v>0</v>
      </c>
      <c r="J436">
        <v>0</v>
      </c>
      <c r="K436">
        <v>0</v>
      </c>
      <c r="L436">
        <v>31745102</v>
      </c>
      <c r="M436">
        <v>12908481</v>
      </c>
      <c r="N436">
        <v>4076239059</v>
      </c>
      <c r="O436">
        <v>9930520</v>
      </c>
      <c r="P436">
        <v>32604000</v>
      </c>
      <c r="Q436">
        <v>4033704539</v>
      </c>
      <c r="R436">
        <v>83146618</v>
      </c>
      <c r="S436">
        <v>2024</v>
      </c>
      <c r="T436">
        <v>31</v>
      </c>
      <c r="U436">
        <v>1</v>
      </c>
      <c r="V436">
        <v>863</v>
      </c>
      <c r="W436">
        <v>311863</v>
      </c>
      <c r="X436" t="s">
        <v>26</v>
      </c>
      <c r="Y436" t="s">
        <v>26</v>
      </c>
      <c r="Z436" t="s">
        <v>434</v>
      </c>
      <c r="AA436" t="s">
        <v>377</v>
      </c>
      <c r="AB436" s="3" t="str">
        <f t="shared" si="12"/>
        <v>1863</v>
      </c>
      <c r="AC436" s="4" t="str">
        <f t="shared" si="13"/>
        <v>Non-TIF</v>
      </c>
    </row>
    <row r="437" spans="1:29" x14ac:dyDescent="0.25">
      <c r="A437">
        <v>2024</v>
      </c>
      <c r="B437">
        <v>33</v>
      </c>
      <c r="C437" t="s">
        <v>31</v>
      </c>
      <c r="D437">
        <v>1552717</v>
      </c>
      <c r="E437">
        <v>2663568</v>
      </c>
      <c r="F437">
        <v>403358</v>
      </c>
      <c r="G437">
        <v>0</v>
      </c>
      <c r="H437">
        <v>286571</v>
      </c>
      <c r="I437">
        <v>0</v>
      </c>
      <c r="J437">
        <v>0</v>
      </c>
      <c r="K437">
        <v>0</v>
      </c>
      <c r="L437">
        <v>101184</v>
      </c>
      <c r="M437">
        <v>0</v>
      </c>
      <c r="N437">
        <v>5007398</v>
      </c>
      <c r="O437">
        <v>8000</v>
      </c>
      <c r="P437">
        <v>45500</v>
      </c>
      <c r="Q437">
        <v>4953898</v>
      </c>
      <c r="R437">
        <v>89972</v>
      </c>
      <c r="S437">
        <v>2024</v>
      </c>
      <c r="T437">
        <v>33</v>
      </c>
      <c r="U437">
        <v>5</v>
      </c>
      <c r="V437">
        <v>310</v>
      </c>
      <c r="W437" t="s">
        <v>1778</v>
      </c>
      <c r="X437" t="s">
        <v>26</v>
      </c>
      <c r="Y437" t="s">
        <v>26</v>
      </c>
      <c r="Z437" t="s">
        <v>87</v>
      </c>
      <c r="AA437" t="s">
        <v>375</v>
      </c>
      <c r="AB437" s="3" t="str">
        <f t="shared" si="12"/>
        <v>5310</v>
      </c>
      <c r="AC437" s="4" t="str">
        <f t="shared" si="13"/>
        <v>Non-TIF</v>
      </c>
    </row>
    <row r="438" spans="1:29" x14ac:dyDescent="0.25">
      <c r="A438">
        <v>2024</v>
      </c>
      <c r="B438">
        <v>35</v>
      </c>
      <c r="C438" t="s">
        <v>44</v>
      </c>
      <c r="D438">
        <v>331071</v>
      </c>
      <c r="E438">
        <v>31242</v>
      </c>
      <c r="F438">
        <v>35599</v>
      </c>
      <c r="G438">
        <v>2936242</v>
      </c>
      <c r="H438">
        <v>8337639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11671793</v>
      </c>
      <c r="O438">
        <v>0</v>
      </c>
      <c r="P438">
        <v>0</v>
      </c>
      <c r="Q438">
        <v>11671793</v>
      </c>
      <c r="R438">
        <v>0</v>
      </c>
      <c r="S438">
        <v>2024</v>
      </c>
      <c r="T438">
        <v>35</v>
      </c>
      <c r="U438">
        <v>0</v>
      </c>
      <c r="V438" t="s">
        <v>1803</v>
      </c>
      <c r="W438">
        <v>380009</v>
      </c>
      <c r="X438" t="s">
        <v>26</v>
      </c>
      <c r="Y438" t="s">
        <v>26</v>
      </c>
      <c r="Z438" t="s">
        <v>224</v>
      </c>
      <c r="AA438" t="s">
        <v>389</v>
      </c>
      <c r="AB438" s="3" t="str">
        <f t="shared" si="12"/>
        <v>0009</v>
      </c>
      <c r="AC438" s="4" t="str">
        <f t="shared" si="13"/>
        <v>Non-TIF</v>
      </c>
    </row>
    <row r="439" spans="1:29" x14ac:dyDescent="0.25">
      <c r="A439">
        <v>2024</v>
      </c>
      <c r="B439">
        <v>35</v>
      </c>
      <c r="C439" t="s">
        <v>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2024</v>
      </c>
      <c r="T439">
        <v>35</v>
      </c>
      <c r="U439">
        <v>0</v>
      </c>
      <c r="V439">
        <v>916</v>
      </c>
      <c r="W439" t="s">
        <v>575</v>
      </c>
      <c r="X439" t="s">
        <v>25</v>
      </c>
      <c r="Y439" t="s">
        <v>26</v>
      </c>
      <c r="Z439" t="s">
        <v>576</v>
      </c>
      <c r="AA439" t="s">
        <v>389</v>
      </c>
      <c r="AB439" s="3" t="str">
        <f t="shared" si="12"/>
        <v>0916</v>
      </c>
      <c r="AC439" s="4" t="str">
        <f t="shared" si="13"/>
        <v>TIF</v>
      </c>
    </row>
    <row r="440" spans="1:29" x14ac:dyDescent="0.25">
      <c r="A440">
        <v>2024</v>
      </c>
      <c r="B440">
        <v>35</v>
      </c>
      <c r="C440" t="s">
        <v>23</v>
      </c>
      <c r="D440">
        <v>6300800</v>
      </c>
      <c r="E440">
        <v>0</v>
      </c>
      <c r="F440">
        <v>0</v>
      </c>
      <c r="G440">
        <v>951457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7252257</v>
      </c>
      <c r="O440">
        <v>0</v>
      </c>
      <c r="P440">
        <v>0</v>
      </c>
      <c r="Q440">
        <v>7252257</v>
      </c>
      <c r="R440">
        <v>0</v>
      </c>
      <c r="S440">
        <v>2024</v>
      </c>
      <c r="T440">
        <v>35</v>
      </c>
      <c r="U440">
        <v>5</v>
      </c>
      <c r="V440">
        <v>922</v>
      </c>
      <c r="W440" t="s">
        <v>306</v>
      </c>
      <c r="X440" t="s">
        <v>25</v>
      </c>
      <c r="Y440" t="s">
        <v>26</v>
      </c>
      <c r="Z440" t="s">
        <v>307</v>
      </c>
      <c r="AA440" t="s">
        <v>389</v>
      </c>
      <c r="AB440" s="3" t="str">
        <f t="shared" si="12"/>
        <v>5922</v>
      </c>
      <c r="AC440" s="4" t="str">
        <f t="shared" si="13"/>
        <v>TIF</v>
      </c>
    </row>
    <row r="441" spans="1:29" x14ac:dyDescent="0.25">
      <c r="A441">
        <v>2024</v>
      </c>
      <c r="B441">
        <v>35</v>
      </c>
      <c r="C441" t="s">
        <v>23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2024</v>
      </c>
      <c r="T441">
        <v>35</v>
      </c>
      <c r="U441">
        <v>0</v>
      </c>
      <c r="V441">
        <v>594</v>
      </c>
      <c r="W441" t="s">
        <v>422</v>
      </c>
      <c r="X441" t="s">
        <v>25</v>
      </c>
      <c r="Y441" t="s">
        <v>26</v>
      </c>
      <c r="Z441" t="s">
        <v>423</v>
      </c>
      <c r="AA441" t="s">
        <v>389</v>
      </c>
      <c r="AB441" s="3" t="str">
        <f t="shared" si="12"/>
        <v>0594</v>
      </c>
      <c r="AC441" s="4" t="str">
        <f t="shared" si="13"/>
        <v>TIF</v>
      </c>
    </row>
    <row r="442" spans="1:29" x14ac:dyDescent="0.25">
      <c r="A442">
        <v>2024</v>
      </c>
      <c r="B442">
        <v>35</v>
      </c>
      <c r="C442" t="s">
        <v>31</v>
      </c>
      <c r="D442">
        <v>33364796</v>
      </c>
      <c r="E442">
        <v>89806690</v>
      </c>
      <c r="F442">
        <v>9716980</v>
      </c>
      <c r="G442">
        <v>6308549</v>
      </c>
      <c r="H442">
        <v>41425342</v>
      </c>
      <c r="I442">
        <v>0</v>
      </c>
      <c r="J442">
        <v>0</v>
      </c>
      <c r="K442">
        <v>0</v>
      </c>
      <c r="L442">
        <v>9247505</v>
      </c>
      <c r="M442">
        <v>0</v>
      </c>
      <c r="N442">
        <v>189869862</v>
      </c>
      <c r="O442">
        <v>180000</v>
      </c>
      <c r="P442">
        <v>760500</v>
      </c>
      <c r="Q442">
        <v>188929362</v>
      </c>
      <c r="R442">
        <v>3589780</v>
      </c>
      <c r="S442">
        <v>2024</v>
      </c>
      <c r="T442">
        <v>35</v>
      </c>
      <c r="U442">
        <v>0</v>
      </c>
      <c r="V442">
        <v>916</v>
      </c>
      <c r="W442">
        <v>350916</v>
      </c>
      <c r="X442" t="s">
        <v>26</v>
      </c>
      <c r="Y442" t="s">
        <v>26</v>
      </c>
      <c r="Z442" t="s">
        <v>419</v>
      </c>
      <c r="AA442" t="s">
        <v>389</v>
      </c>
      <c r="AB442" s="3" t="str">
        <f t="shared" si="12"/>
        <v>0916</v>
      </c>
      <c r="AC442" s="4" t="str">
        <f t="shared" si="13"/>
        <v>Non-TIF</v>
      </c>
    </row>
    <row r="443" spans="1:29" x14ac:dyDescent="0.25">
      <c r="A443">
        <v>2024</v>
      </c>
      <c r="B443">
        <v>35</v>
      </c>
      <c r="C443" t="s">
        <v>31</v>
      </c>
      <c r="D443">
        <v>44010913</v>
      </c>
      <c r="E443">
        <v>78492747</v>
      </c>
      <c r="F443">
        <v>6313629</v>
      </c>
      <c r="G443">
        <v>11443289</v>
      </c>
      <c r="H443">
        <v>1972505</v>
      </c>
      <c r="I443">
        <v>0</v>
      </c>
      <c r="J443">
        <v>0</v>
      </c>
      <c r="K443">
        <v>0</v>
      </c>
      <c r="L443">
        <v>2446615</v>
      </c>
      <c r="M443">
        <v>7477507</v>
      </c>
      <c r="N443">
        <v>152157205</v>
      </c>
      <c r="O443">
        <v>212757</v>
      </c>
      <c r="P443">
        <v>1007500</v>
      </c>
      <c r="Q443">
        <v>150936948</v>
      </c>
      <c r="R443">
        <v>2950777</v>
      </c>
      <c r="S443">
        <v>2024</v>
      </c>
      <c r="T443">
        <v>35</v>
      </c>
      <c r="U443">
        <v>5</v>
      </c>
      <c r="V443">
        <v>922</v>
      </c>
      <c r="W443">
        <v>355922</v>
      </c>
      <c r="X443" t="s">
        <v>26</v>
      </c>
      <c r="Y443" t="s">
        <v>26</v>
      </c>
      <c r="Z443" t="s">
        <v>163</v>
      </c>
      <c r="AA443" t="s">
        <v>389</v>
      </c>
      <c r="AB443" s="3" t="str">
        <f t="shared" si="12"/>
        <v>5922</v>
      </c>
      <c r="AC443" s="4" t="str">
        <f t="shared" si="13"/>
        <v>Non-TIF</v>
      </c>
    </row>
    <row r="444" spans="1:29" x14ac:dyDescent="0.25">
      <c r="A444">
        <v>2024</v>
      </c>
      <c r="B444">
        <v>35</v>
      </c>
      <c r="C444" t="s">
        <v>31</v>
      </c>
      <c r="D444">
        <v>41218</v>
      </c>
      <c r="E444">
        <v>586133</v>
      </c>
      <c r="F444">
        <v>0</v>
      </c>
      <c r="G444">
        <v>43161</v>
      </c>
      <c r="H444">
        <v>475134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1145646</v>
      </c>
      <c r="O444">
        <v>0</v>
      </c>
      <c r="P444">
        <v>0</v>
      </c>
      <c r="Q444">
        <v>1145646</v>
      </c>
      <c r="R444">
        <v>2850</v>
      </c>
      <c r="S444">
        <v>2024</v>
      </c>
      <c r="T444">
        <v>35</v>
      </c>
      <c r="U444">
        <v>0</v>
      </c>
      <c r="V444">
        <v>594</v>
      </c>
      <c r="W444">
        <v>990594</v>
      </c>
      <c r="X444" t="s">
        <v>26</v>
      </c>
      <c r="Y444" t="s">
        <v>26</v>
      </c>
      <c r="Z444" t="s">
        <v>411</v>
      </c>
      <c r="AA444" t="s">
        <v>389</v>
      </c>
      <c r="AB444" s="3" t="str">
        <f t="shared" si="12"/>
        <v>0594</v>
      </c>
      <c r="AC444" s="4" t="str">
        <f t="shared" si="13"/>
        <v>Non-TIF</v>
      </c>
    </row>
    <row r="445" spans="1:29" x14ac:dyDescent="0.25">
      <c r="A445">
        <v>2024</v>
      </c>
      <c r="B445">
        <v>36</v>
      </c>
      <c r="C445" t="s">
        <v>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2024</v>
      </c>
      <c r="T445">
        <v>36</v>
      </c>
      <c r="U445">
        <v>6</v>
      </c>
      <c r="V445" t="s">
        <v>1818</v>
      </c>
      <c r="W445" t="s">
        <v>427</v>
      </c>
      <c r="X445" t="s">
        <v>25</v>
      </c>
      <c r="Y445" t="s">
        <v>26</v>
      </c>
      <c r="Z445" t="s">
        <v>428</v>
      </c>
      <c r="AA445" t="s">
        <v>394</v>
      </c>
      <c r="AB445" s="3" t="str">
        <f t="shared" si="12"/>
        <v>6003</v>
      </c>
      <c r="AC445" s="4" t="str">
        <f t="shared" si="13"/>
        <v>TIF</v>
      </c>
    </row>
    <row r="446" spans="1:29" x14ac:dyDescent="0.25">
      <c r="A446">
        <v>2024</v>
      </c>
      <c r="B446">
        <v>36</v>
      </c>
      <c r="C446" t="s">
        <v>31</v>
      </c>
      <c r="D446">
        <v>72406219</v>
      </c>
      <c r="E446">
        <v>125688941</v>
      </c>
      <c r="F446">
        <v>5098309</v>
      </c>
      <c r="G446">
        <v>6229752</v>
      </c>
      <c r="H446">
        <v>123717</v>
      </c>
      <c r="I446">
        <v>0</v>
      </c>
      <c r="J446">
        <v>0</v>
      </c>
      <c r="K446">
        <v>0</v>
      </c>
      <c r="L446">
        <v>286726</v>
      </c>
      <c r="M446">
        <v>6316525</v>
      </c>
      <c r="N446">
        <v>216150189</v>
      </c>
      <c r="O446">
        <v>464000</v>
      </c>
      <c r="P446">
        <v>1235000</v>
      </c>
      <c r="Q446">
        <v>214451189</v>
      </c>
      <c r="R446">
        <v>4621236</v>
      </c>
      <c r="S446">
        <v>2024</v>
      </c>
      <c r="T446">
        <v>36</v>
      </c>
      <c r="U446">
        <v>6</v>
      </c>
      <c r="V446" t="s">
        <v>1818</v>
      </c>
      <c r="W446">
        <v>366003</v>
      </c>
      <c r="X446" t="s">
        <v>26</v>
      </c>
      <c r="Y446" t="s">
        <v>26</v>
      </c>
      <c r="Z446" t="s">
        <v>429</v>
      </c>
      <c r="AA446" t="s">
        <v>394</v>
      </c>
      <c r="AB446" s="3" t="str">
        <f t="shared" si="12"/>
        <v>6003</v>
      </c>
      <c r="AC446" s="4" t="str">
        <f t="shared" si="13"/>
        <v>Non-TIF</v>
      </c>
    </row>
    <row r="447" spans="1:29" x14ac:dyDescent="0.25">
      <c r="A447">
        <v>2024</v>
      </c>
      <c r="B447">
        <v>36</v>
      </c>
      <c r="C447" t="s">
        <v>31</v>
      </c>
      <c r="D447">
        <v>35846329</v>
      </c>
      <c r="E447">
        <v>100387606</v>
      </c>
      <c r="F447">
        <v>3938576</v>
      </c>
      <c r="G447">
        <v>10280705</v>
      </c>
      <c r="H447">
        <v>2251669</v>
      </c>
      <c r="I447">
        <v>0</v>
      </c>
      <c r="J447">
        <v>0</v>
      </c>
      <c r="K447">
        <v>0</v>
      </c>
      <c r="L447">
        <v>2594453</v>
      </c>
      <c r="M447">
        <v>0</v>
      </c>
      <c r="N447">
        <v>155299338</v>
      </c>
      <c r="O447">
        <v>232000</v>
      </c>
      <c r="P447">
        <v>617500</v>
      </c>
      <c r="Q447">
        <v>154449838</v>
      </c>
      <c r="R447">
        <v>2027899</v>
      </c>
      <c r="S447">
        <v>2024</v>
      </c>
      <c r="T447">
        <v>36</v>
      </c>
      <c r="U447">
        <v>5</v>
      </c>
      <c r="V447">
        <v>976</v>
      </c>
      <c r="W447">
        <v>735976</v>
      </c>
      <c r="X447" t="s">
        <v>26</v>
      </c>
      <c r="Y447" t="s">
        <v>26</v>
      </c>
      <c r="Z447" t="s">
        <v>440</v>
      </c>
      <c r="AA447" t="s">
        <v>394</v>
      </c>
      <c r="AB447" s="3" t="str">
        <f t="shared" si="12"/>
        <v>5976</v>
      </c>
      <c r="AC447" s="4" t="str">
        <f t="shared" si="13"/>
        <v>Non-TIF</v>
      </c>
    </row>
    <row r="448" spans="1:29" x14ac:dyDescent="0.25">
      <c r="A448">
        <v>2024</v>
      </c>
      <c r="B448">
        <v>37</v>
      </c>
      <c r="C448" t="s">
        <v>31</v>
      </c>
      <c r="D448">
        <v>2560692</v>
      </c>
      <c r="E448">
        <v>11803159</v>
      </c>
      <c r="F448">
        <v>566857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14930708</v>
      </c>
      <c r="O448">
        <v>20000</v>
      </c>
      <c r="P448">
        <v>19500</v>
      </c>
      <c r="Q448">
        <v>14891208</v>
      </c>
      <c r="R448">
        <v>46103</v>
      </c>
      <c r="S448">
        <v>2024</v>
      </c>
      <c r="T448">
        <v>37</v>
      </c>
      <c r="U448">
        <v>6</v>
      </c>
      <c r="V448" t="s">
        <v>1801</v>
      </c>
      <c r="W448">
        <v>136091</v>
      </c>
      <c r="X448" t="s">
        <v>26</v>
      </c>
      <c r="Y448" t="s">
        <v>26</v>
      </c>
      <c r="Z448" t="s">
        <v>179</v>
      </c>
      <c r="AA448" t="s">
        <v>63</v>
      </c>
      <c r="AB448" s="3" t="str">
        <f t="shared" si="12"/>
        <v>6091</v>
      </c>
      <c r="AC448" s="4" t="str">
        <f t="shared" si="13"/>
        <v>Non-TIF</v>
      </c>
    </row>
    <row r="449" spans="1:29" x14ac:dyDescent="0.25">
      <c r="A449">
        <v>2024</v>
      </c>
      <c r="B449">
        <v>37</v>
      </c>
      <c r="C449" t="s">
        <v>31</v>
      </c>
      <c r="D449">
        <v>27608214</v>
      </c>
      <c r="E449">
        <v>103403393</v>
      </c>
      <c r="F449">
        <v>6008382</v>
      </c>
      <c r="G449">
        <v>7526522</v>
      </c>
      <c r="H449">
        <v>10062278</v>
      </c>
      <c r="I449">
        <v>0</v>
      </c>
      <c r="J449">
        <v>0</v>
      </c>
      <c r="K449">
        <v>0</v>
      </c>
      <c r="L449">
        <v>30900</v>
      </c>
      <c r="M449">
        <v>6208856</v>
      </c>
      <c r="N449">
        <v>160848545</v>
      </c>
      <c r="O449">
        <v>216000</v>
      </c>
      <c r="P449">
        <v>604500</v>
      </c>
      <c r="Q449">
        <v>160028045</v>
      </c>
      <c r="R449">
        <v>1215194</v>
      </c>
      <c r="S449">
        <v>2024</v>
      </c>
      <c r="T449">
        <v>37</v>
      </c>
      <c r="U449">
        <v>5</v>
      </c>
      <c r="V449">
        <v>139</v>
      </c>
      <c r="W449">
        <v>375139</v>
      </c>
      <c r="X449" t="s">
        <v>26</v>
      </c>
      <c r="Y449" t="s">
        <v>26</v>
      </c>
      <c r="Z449" t="s">
        <v>441</v>
      </c>
      <c r="AA449" t="s">
        <v>63</v>
      </c>
      <c r="AB449" s="3" t="str">
        <f t="shared" si="12"/>
        <v>5139</v>
      </c>
      <c r="AC449" s="4" t="str">
        <f t="shared" si="13"/>
        <v>Non-TIF</v>
      </c>
    </row>
    <row r="450" spans="1:29" x14ac:dyDescent="0.25">
      <c r="A450">
        <v>2024</v>
      </c>
      <c r="B450">
        <v>38</v>
      </c>
      <c r="C450" t="s">
        <v>23</v>
      </c>
      <c r="D450">
        <v>4620975</v>
      </c>
      <c r="E450">
        <v>0</v>
      </c>
      <c r="F450">
        <v>0</v>
      </c>
      <c r="G450">
        <v>14907779</v>
      </c>
      <c r="H450">
        <v>72317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19601071</v>
      </c>
      <c r="O450">
        <v>0</v>
      </c>
      <c r="P450">
        <v>0</v>
      </c>
      <c r="Q450">
        <v>19601071</v>
      </c>
      <c r="R450">
        <v>0</v>
      </c>
      <c r="S450">
        <v>2024</v>
      </c>
      <c r="T450">
        <v>38</v>
      </c>
      <c r="U450">
        <v>2</v>
      </c>
      <c r="V450">
        <v>727</v>
      </c>
      <c r="W450" t="s">
        <v>639</v>
      </c>
      <c r="X450" t="s">
        <v>25</v>
      </c>
      <c r="Y450" t="s">
        <v>26</v>
      </c>
      <c r="Z450" t="s">
        <v>640</v>
      </c>
      <c r="AA450" t="s">
        <v>405</v>
      </c>
      <c r="AB450" s="3" t="str">
        <f t="shared" si="12"/>
        <v>2727</v>
      </c>
      <c r="AC450" s="4" t="str">
        <f t="shared" si="13"/>
        <v>TIF</v>
      </c>
    </row>
    <row r="451" spans="1:29" x14ac:dyDescent="0.25">
      <c r="A451">
        <v>2024</v>
      </c>
      <c r="B451">
        <v>38</v>
      </c>
      <c r="C451" t="s">
        <v>31</v>
      </c>
      <c r="D451">
        <v>45490950</v>
      </c>
      <c r="E451">
        <v>100313517</v>
      </c>
      <c r="F451">
        <v>8111175</v>
      </c>
      <c r="G451">
        <v>6465137</v>
      </c>
      <c r="H451">
        <v>58542808</v>
      </c>
      <c r="I451">
        <v>0</v>
      </c>
      <c r="J451">
        <v>0</v>
      </c>
      <c r="K451">
        <v>0</v>
      </c>
      <c r="L451">
        <v>16590625</v>
      </c>
      <c r="M451">
        <v>0</v>
      </c>
      <c r="N451">
        <v>235514212</v>
      </c>
      <c r="O451">
        <v>280000</v>
      </c>
      <c r="P451">
        <v>1079000</v>
      </c>
      <c r="Q451">
        <v>234155212</v>
      </c>
      <c r="R451">
        <v>3699533</v>
      </c>
      <c r="S451">
        <v>2024</v>
      </c>
      <c r="T451">
        <v>38</v>
      </c>
      <c r="U451">
        <v>0</v>
      </c>
      <c r="V451" t="s">
        <v>1803</v>
      </c>
      <c r="W451">
        <v>380009</v>
      </c>
      <c r="X451" t="s">
        <v>26</v>
      </c>
      <c r="Y451" t="s">
        <v>26</v>
      </c>
      <c r="Z451" t="s">
        <v>224</v>
      </c>
      <c r="AA451" t="s">
        <v>405</v>
      </c>
      <c r="AB451" s="3" t="str">
        <f t="shared" ref="AB451:AB514" si="14">CONCATENATE(U451,TEXT(V451,"000"))</f>
        <v>0009</v>
      </c>
      <c r="AC451" s="4" t="str">
        <f t="shared" ref="AC451:AC514" si="15">IF(C451="I","TIF","Non-TIF")</f>
        <v>Non-TIF</v>
      </c>
    </row>
    <row r="452" spans="1:29" x14ac:dyDescent="0.25">
      <c r="A452">
        <v>2024</v>
      </c>
      <c r="B452">
        <v>24</v>
      </c>
      <c r="C452" t="s">
        <v>31</v>
      </c>
      <c r="D452">
        <v>45244454</v>
      </c>
      <c r="E452">
        <v>102306704</v>
      </c>
      <c r="F452">
        <v>9270329</v>
      </c>
      <c r="G452">
        <v>6339391</v>
      </c>
      <c r="H452">
        <v>42233357</v>
      </c>
      <c r="I452">
        <v>0</v>
      </c>
      <c r="J452">
        <v>0</v>
      </c>
      <c r="K452">
        <v>0</v>
      </c>
      <c r="L452">
        <v>309400</v>
      </c>
      <c r="M452">
        <v>0</v>
      </c>
      <c r="N452">
        <v>205703635</v>
      </c>
      <c r="O452">
        <v>264000</v>
      </c>
      <c r="P452">
        <v>910000</v>
      </c>
      <c r="Q452">
        <v>204529635</v>
      </c>
      <c r="R452">
        <v>2259018</v>
      </c>
      <c r="S452">
        <v>2024</v>
      </c>
      <c r="T452">
        <v>24</v>
      </c>
      <c r="U452">
        <v>5</v>
      </c>
      <c r="V452">
        <v>832</v>
      </c>
      <c r="W452">
        <v>245832</v>
      </c>
      <c r="X452" t="s">
        <v>26</v>
      </c>
      <c r="Y452" t="s">
        <v>26</v>
      </c>
      <c r="Z452" t="s">
        <v>272</v>
      </c>
      <c r="AA452" t="s">
        <v>250</v>
      </c>
      <c r="AB452" s="3" t="str">
        <f t="shared" si="14"/>
        <v>5832</v>
      </c>
      <c r="AC452" s="4" t="str">
        <f t="shared" si="15"/>
        <v>Non-TIF</v>
      </c>
    </row>
    <row r="453" spans="1:29" x14ac:dyDescent="0.25">
      <c r="A453">
        <v>2024</v>
      </c>
      <c r="B453">
        <v>24</v>
      </c>
      <c r="C453" t="s">
        <v>31</v>
      </c>
      <c r="D453">
        <v>32900519</v>
      </c>
      <c r="E453">
        <v>82498297</v>
      </c>
      <c r="F453">
        <v>8136783</v>
      </c>
      <c r="G453">
        <v>4594033</v>
      </c>
      <c r="H453">
        <v>55832</v>
      </c>
      <c r="I453">
        <v>0</v>
      </c>
      <c r="J453">
        <v>0</v>
      </c>
      <c r="K453">
        <v>0</v>
      </c>
      <c r="L453">
        <v>0</v>
      </c>
      <c r="M453">
        <v>16671948</v>
      </c>
      <c r="N453">
        <v>144857412</v>
      </c>
      <c r="O453">
        <v>168000</v>
      </c>
      <c r="P453">
        <v>630500</v>
      </c>
      <c r="Q453">
        <v>144058912</v>
      </c>
      <c r="R453">
        <v>1238863</v>
      </c>
      <c r="S453">
        <v>2024</v>
      </c>
      <c r="T453">
        <v>24</v>
      </c>
      <c r="U453">
        <v>1</v>
      </c>
      <c r="V453">
        <v>917</v>
      </c>
      <c r="W453">
        <v>431917</v>
      </c>
      <c r="X453" t="s">
        <v>26</v>
      </c>
      <c r="Y453" t="s">
        <v>26</v>
      </c>
      <c r="Z453" t="s">
        <v>360</v>
      </c>
      <c r="AA453" t="s">
        <v>250</v>
      </c>
      <c r="AB453" s="3" t="str">
        <f t="shared" si="14"/>
        <v>1917</v>
      </c>
      <c r="AC453" s="4" t="str">
        <f t="shared" si="15"/>
        <v>Non-TIF</v>
      </c>
    </row>
    <row r="454" spans="1:29" x14ac:dyDescent="0.25">
      <c r="A454">
        <v>2024</v>
      </c>
      <c r="B454">
        <v>24</v>
      </c>
      <c r="C454" t="s">
        <v>31</v>
      </c>
      <c r="D454">
        <v>35206771</v>
      </c>
      <c r="E454">
        <v>89255820</v>
      </c>
      <c r="F454">
        <v>7955759</v>
      </c>
      <c r="G454">
        <v>10736040</v>
      </c>
      <c r="H454">
        <v>220260</v>
      </c>
      <c r="I454">
        <v>0</v>
      </c>
      <c r="J454">
        <v>0</v>
      </c>
      <c r="K454">
        <v>0</v>
      </c>
      <c r="L454">
        <v>667967</v>
      </c>
      <c r="M454">
        <v>13006135</v>
      </c>
      <c r="N454">
        <v>157048752</v>
      </c>
      <c r="O454">
        <v>244000</v>
      </c>
      <c r="P454">
        <v>689000</v>
      </c>
      <c r="Q454">
        <v>156115752</v>
      </c>
      <c r="R454">
        <v>1341131</v>
      </c>
      <c r="S454">
        <v>2024</v>
      </c>
      <c r="T454">
        <v>24</v>
      </c>
      <c r="U454">
        <v>3</v>
      </c>
      <c r="V454">
        <v>168</v>
      </c>
      <c r="W454">
        <v>833168</v>
      </c>
      <c r="X454" t="s">
        <v>26</v>
      </c>
      <c r="Y454" t="s">
        <v>26</v>
      </c>
      <c r="Z454" t="s">
        <v>90</v>
      </c>
      <c r="AA454" t="s">
        <v>250</v>
      </c>
      <c r="AB454" s="3" t="str">
        <f t="shared" si="14"/>
        <v>3168</v>
      </c>
      <c r="AC454" s="4" t="str">
        <f t="shared" si="15"/>
        <v>Non-TIF</v>
      </c>
    </row>
    <row r="455" spans="1:29" x14ac:dyDescent="0.25">
      <c r="A455">
        <v>2024</v>
      </c>
      <c r="B455">
        <v>25</v>
      </c>
      <c r="C455" t="s">
        <v>44</v>
      </c>
      <c r="D455">
        <v>33027762</v>
      </c>
      <c r="E455">
        <v>410021</v>
      </c>
      <c r="F455">
        <v>0</v>
      </c>
      <c r="G455">
        <v>16171040</v>
      </c>
      <c r="H455">
        <v>1938191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51547014</v>
      </c>
      <c r="O455">
        <v>128394</v>
      </c>
      <c r="P455">
        <v>448500</v>
      </c>
      <c r="Q455">
        <v>50970120</v>
      </c>
      <c r="R455">
        <v>0</v>
      </c>
      <c r="S455">
        <v>2024</v>
      </c>
      <c r="T455">
        <v>25</v>
      </c>
      <c r="U455">
        <v>1</v>
      </c>
      <c r="V455">
        <v>576</v>
      </c>
      <c r="W455">
        <v>251576</v>
      </c>
      <c r="X455" t="s">
        <v>26</v>
      </c>
      <c r="Y455" t="s">
        <v>26</v>
      </c>
      <c r="Z455" t="s">
        <v>328</v>
      </c>
      <c r="AA455" t="s">
        <v>252</v>
      </c>
      <c r="AB455" s="3" t="str">
        <f t="shared" si="14"/>
        <v>1576</v>
      </c>
      <c r="AC455" s="4" t="str">
        <f t="shared" si="15"/>
        <v>Non-TIF</v>
      </c>
    </row>
    <row r="456" spans="1:29" x14ac:dyDescent="0.25">
      <c r="A456">
        <v>2024</v>
      </c>
      <c r="B456">
        <v>25</v>
      </c>
      <c r="C456" t="s">
        <v>44</v>
      </c>
      <c r="D456">
        <v>10229476</v>
      </c>
      <c r="E456">
        <v>314596</v>
      </c>
      <c r="F456">
        <v>33655</v>
      </c>
      <c r="G456">
        <v>3197715</v>
      </c>
      <c r="H456">
        <v>531353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14306795</v>
      </c>
      <c r="O456">
        <v>36000</v>
      </c>
      <c r="P456">
        <v>136500</v>
      </c>
      <c r="Q456">
        <v>14134295</v>
      </c>
      <c r="R456">
        <v>0</v>
      </c>
      <c r="S456">
        <v>2024</v>
      </c>
      <c r="T456">
        <v>25</v>
      </c>
      <c r="U456">
        <v>6</v>
      </c>
      <c r="V456">
        <v>264</v>
      </c>
      <c r="W456">
        <v>256264</v>
      </c>
      <c r="X456" t="s">
        <v>26</v>
      </c>
      <c r="Y456" t="s">
        <v>26</v>
      </c>
      <c r="Z456" t="s">
        <v>33</v>
      </c>
      <c r="AA456" t="s">
        <v>252</v>
      </c>
      <c r="AB456" s="3" t="str">
        <f t="shared" si="14"/>
        <v>6264</v>
      </c>
      <c r="AC456" s="4" t="str">
        <f t="shared" si="15"/>
        <v>Non-TIF</v>
      </c>
    </row>
    <row r="457" spans="1:29" x14ac:dyDescent="0.25">
      <c r="A457">
        <v>2024</v>
      </c>
      <c r="B457">
        <v>25</v>
      </c>
      <c r="C457" t="s">
        <v>44</v>
      </c>
      <c r="D457">
        <v>329956787</v>
      </c>
      <c r="E457">
        <v>375775</v>
      </c>
      <c r="F457">
        <v>26020</v>
      </c>
      <c r="G457">
        <v>406257365</v>
      </c>
      <c r="H457">
        <v>146129068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882745015</v>
      </c>
      <c r="O457">
        <v>552000</v>
      </c>
      <c r="P457">
        <v>2610954</v>
      </c>
      <c r="Q457">
        <v>879582061</v>
      </c>
      <c r="R457">
        <v>0</v>
      </c>
      <c r="S457">
        <v>2024</v>
      </c>
      <c r="T457">
        <v>25</v>
      </c>
      <c r="U457">
        <v>6</v>
      </c>
      <c r="V457">
        <v>822</v>
      </c>
      <c r="W457">
        <v>256822</v>
      </c>
      <c r="X457" t="s">
        <v>26</v>
      </c>
      <c r="Y457" t="s">
        <v>26</v>
      </c>
      <c r="Z457" t="s">
        <v>361</v>
      </c>
      <c r="AA457" t="s">
        <v>252</v>
      </c>
      <c r="AB457" s="3" t="str">
        <f t="shared" si="14"/>
        <v>6822</v>
      </c>
      <c r="AC457" s="4" t="str">
        <f t="shared" si="15"/>
        <v>Non-TIF</v>
      </c>
    </row>
    <row r="458" spans="1:29" x14ac:dyDescent="0.25">
      <c r="A458">
        <v>2024</v>
      </c>
      <c r="B458">
        <v>25</v>
      </c>
      <c r="C458" t="s">
        <v>23</v>
      </c>
      <c r="D458">
        <v>27887710</v>
      </c>
      <c r="E458">
        <v>0</v>
      </c>
      <c r="F458">
        <v>0</v>
      </c>
      <c r="G458">
        <v>13155651</v>
      </c>
      <c r="H458">
        <v>2236559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43279920</v>
      </c>
      <c r="O458">
        <v>0</v>
      </c>
      <c r="P458">
        <v>0</v>
      </c>
      <c r="Q458">
        <v>43279920</v>
      </c>
      <c r="R458">
        <v>0</v>
      </c>
      <c r="S458">
        <v>2024</v>
      </c>
      <c r="T458">
        <v>25</v>
      </c>
      <c r="U458">
        <v>0</v>
      </c>
      <c r="V458" t="s">
        <v>1813</v>
      </c>
      <c r="W458" t="s">
        <v>362</v>
      </c>
      <c r="X458" t="s">
        <v>25</v>
      </c>
      <c r="Y458" t="s">
        <v>26</v>
      </c>
      <c r="Z458" t="s">
        <v>363</v>
      </c>
      <c r="AA458" t="s">
        <v>252</v>
      </c>
      <c r="AB458" s="3" t="str">
        <f t="shared" si="14"/>
        <v>0027</v>
      </c>
      <c r="AC458" s="4" t="str">
        <f t="shared" si="15"/>
        <v>TIF</v>
      </c>
    </row>
    <row r="459" spans="1:29" x14ac:dyDescent="0.25">
      <c r="A459">
        <v>2024</v>
      </c>
      <c r="B459">
        <v>25</v>
      </c>
      <c r="C459" t="s">
        <v>23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2024</v>
      </c>
      <c r="T459">
        <v>25</v>
      </c>
      <c r="U459">
        <v>6</v>
      </c>
      <c r="V459">
        <v>264</v>
      </c>
      <c r="W459" t="s">
        <v>24</v>
      </c>
      <c r="X459" t="s">
        <v>25</v>
      </c>
      <c r="Y459" t="s">
        <v>26</v>
      </c>
      <c r="Z459" t="s">
        <v>27</v>
      </c>
      <c r="AA459" t="s">
        <v>252</v>
      </c>
      <c r="AB459" s="3" t="str">
        <f t="shared" si="14"/>
        <v>6264</v>
      </c>
      <c r="AC459" s="4" t="str">
        <f t="shared" si="15"/>
        <v>TIF</v>
      </c>
    </row>
    <row r="460" spans="1:29" x14ac:dyDescent="0.25">
      <c r="A460">
        <v>2024</v>
      </c>
      <c r="B460">
        <v>25</v>
      </c>
      <c r="C460" t="s">
        <v>31</v>
      </c>
      <c r="D460">
        <v>447202481</v>
      </c>
      <c r="E460">
        <v>79448338</v>
      </c>
      <c r="F460">
        <v>4073647</v>
      </c>
      <c r="G460">
        <v>42055253</v>
      </c>
      <c r="H460">
        <v>12996052</v>
      </c>
      <c r="I460">
        <v>0</v>
      </c>
      <c r="J460">
        <v>0</v>
      </c>
      <c r="K460">
        <v>0</v>
      </c>
      <c r="L460">
        <v>12257198</v>
      </c>
      <c r="M460">
        <v>1021018</v>
      </c>
      <c r="N460">
        <v>599053987</v>
      </c>
      <c r="O460">
        <v>943313</v>
      </c>
      <c r="P460">
        <v>3151803</v>
      </c>
      <c r="Q460">
        <v>594958871</v>
      </c>
      <c r="R460">
        <v>52659224</v>
      </c>
      <c r="S460">
        <v>2024</v>
      </c>
      <c r="T460">
        <v>25</v>
      </c>
      <c r="U460">
        <v>0</v>
      </c>
      <c r="V460" t="s">
        <v>1813</v>
      </c>
      <c r="W460">
        <v>250027</v>
      </c>
      <c r="X460" t="s">
        <v>26</v>
      </c>
      <c r="Y460" t="s">
        <v>26</v>
      </c>
      <c r="Z460" t="s">
        <v>323</v>
      </c>
      <c r="AA460" t="s">
        <v>252</v>
      </c>
      <c r="AB460" s="3" t="str">
        <f t="shared" si="14"/>
        <v>0027</v>
      </c>
      <c r="AC460" s="4" t="str">
        <f t="shared" si="15"/>
        <v>Non-TIF</v>
      </c>
    </row>
    <row r="461" spans="1:29" x14ac:dyDescent="0.25">
      <c r="A461">
        <v>2024</v>
      </c>
      <c r="B461">
        <v>25</v>
      </c>
      <c r="C461" t="s">
        <v>31</v>
      </c>
      <c r="D461">
        <v>168058324</v>
      </c>
      <c r="E461">
        <v>36165854</v>
      </c>
      <c r="F461">
        <v>1870123</v>
      </c>
      <c r="G461">
        <v>19761344</v>
      </c>
      <c r="H461">
        <v>138874</v>
      </c>
      <c r="I461">
        <v>0</v>
      </c>
      <c r="J461">
        <v>0</v>
      </c>
      <c r="K461">
        <v>0</v>
      </c>
      <c r="L461">
        <v>2473581</v>
      </c>
      <c r="M461">
        <v>0</v>
      </c>
      <c r="N461">
        <v>228468100</v>
      </c>
      <c r="O461">
        <v>500000</v>
      </c>
      <c r="P461">
        <v>1397500</v>
      </c>
      <c r="Q461">
        <v>226570600</v>
      </c>
      <c r="R461">
        <v>5548111</v>
      </c>
      <c r="S461">
        <v>2024</v>
      </c>
      <c r="T461">
        <v>25</v>
      </c>
      <c r="U461">
        <v>7</v>
      </c>
      <c r="V461">
        <v>110</v>
      </c>
      <c r="W461">
        <v>257110</v>
      </c>
      <c r="X461" t="s">
        <v>26</v>
      </c>
      <c r="Y461" t="s">
        <v>26</v>
      </c>
      <c r="Z461" t="s">
        <v>62</v>
      </c>
      <c r="AA461" t="s">
        <v>252</v>
      </c>
      <c r="AB461" s="3" t="str">
        <f t="shared" si="14"/>
        <v>7110</v>
      </c>
      <c r="AC461" s="4" t="str">
        <f t="shared" si="15"/>
        <v>Non-TIF</v>
      </c>
    </row>
    <row r="462" spans="1:29" x14ac:dyDescent="0.25">
      <c r="A462">
        <v>2024</v>
      </c>
      <c r="B462">
        <v>25</v>
      </c>
      <c r="C462" t="s">
        <v>31</v>
      </c>
      <c r="D462">
        <v>15220917</v>
      </c>
      <c r="E462">
        <v>21271771</v>
      </c>
      <c r="F462">
        <v>877055</v>
      </c>
      <c r="G462">
        <v>743245</v>
      </c>
      <c r="H462">
        <v>0</v>
      </c>
      <c r="I462">
        <v>0</v>
      </c>
      <c r="J462">
        <v>0</v>
      </c>
      <c r="K462">
        <v>0</v>
      </c>
      <c r="L462">
        <v>8452678</v>
      </c>
      <c r="M462">
        <v>0</v>
      </c>
      <c r="N462">
        <v>46565666</v>
      </c>
      <c r="O462">
        <v>108000</v>
      </c>
      <c r="P462">
        <v>195000</v>
      </c>
      <c r="Q462">
        <v>46262666</v>
      </c>
      <c r="R462">
        <v>460368</v>
      </c>
      <c r="S462">
        <v>2024</v>
      </c>
      <c r="T462">
        <v>25</v>
      </c>
      <c r="U462">
        <v>5</v>
      </c>
      <c r="V462">
        <v>121</v>
      </c>
      <c r="W462">
        <v>395121</v>
      </c>
      <c r="X462" t="s">
        <v>26</v>
      </c>
      <c r="Y462" t="s">
        <v>26</v>
      </c>
      <c r="Z462" t="s">
        <v>364</v>
      </c>
      <c r="AA462" t="s">
        <v>252</v>
      </c>
      <c r="AB462" s="3" t="str">
        <f t="shared" si="14"/>
        <v>5121</v>
      </c>
      <c r="AC462" s="4" t="str">
        <f t="shared" si="15"/>
        <v>Non-TIF</v>
      </c>
    </row>
    <row r="463" spans="1:29" x14ac:dyDescent="0.25">
      <c r="A463">
        <v>2024</v>
      </c>
      <c r="B463">
        <v>25</v>
      </c>
      <c r="C463" t="s">
        <v>31</v>
      </c>
      <c r="D463">
        <v>62981102</v>
      </c>
      <c r="E463">
        <v>464808</v>
      </c>
      <c r="F463">
        <v>87336</v>
      </c>
      <c r="G463">
        <v>131204</v>
      </c>
      <c r="H463">
        <v>0</v>
      </c>
      <c r="I463">
        <v>0</v>
      </c>
      <c r="J463">
        <v>0</v>
      </c>
      <c r="K463">
        <v>0</v>
      </c>
      <c r="L463">
        <v>172729</v>
      </c>
      <c r="M463">
        <v>0</v>
      </c>
      <c r="N463">
        <v>63837179</v>
      </c>
      <c r="O463">
        <v>60000</v>
      </c>
      <c r="P463">
        <v>299000</v>
      </c>
      <c r="Q463">
        <v>63478179</v>
      </c>
      <c r="R463">
        <v>36344</v>
      </c>
      <c r="S463">
        <v>2024</v>
      </c>
      <c r="T463">
        <v>25</v>
      </c>
      <c r="U463">
        <v>6</v>
      </c>
      <c r="V463">
        <v>957</v>
      </c>
      <c r="W463">
        <v>776957</v>
      </c>
      <c r="X463" t="s">
        <v>26</v>
      </c>
      <c r="Y463" t="s">
        <v>26</v>
      </c>
      <c r="Z463" t="s">
        <v>284</v>
      </c>
      <c r="AA463" t="s">
        <v>252</v>
      </c>
      <c r="AB463" s="3" t="str">
        <f t="shared" si="14"/>
        <v>6957</v>
      </c>
      <c r="AC463" s="4" t="str">
        <f t="shared" si="15"/>
        <v>Non-TIF</v>
      </c>
    </row>
    <row r="464" spans="1:29" x14ac:dyDescent="0.25">
      <c r="A464">
        <v>2024</v>
      </c>
      <c r="B464">
        <v>27</v>
      </c>
      <c r="C464" t="s">
        <v>44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2024</v>
      </c>
      <c r="T464">
        <v>27</v>
      </c>
      <c r="U464">
        <v>1</v>
      </c>
      <c r="V464" t="s">
        <v>1814</v>
      </c>
      <c r="W464">
        <v>271093</v>
      </c>
      <c r="X464" t="s">
        <v>26</v>
      </c>
      <c r="Y464" t="s">
        <v>26</v>
      </c>
      <c r="Z464" t="s">
        <v>292</v>
      </c>
      <c r="AA464" t="s">
        <v>289</v>
      </c>
      <c r="AB464" s="3" t="str">
        <f t="shared" si="14"/>
        <v>1093</v>
      </c>
      <c r="AC464" s="4" t="str">
        <f t="shared" si="15"/>
        <v>Non-TIF</v>
      </c>
    </row>
    <row r="465" spans="1:29" x14ac:dyDescent="0.25">
      <c r="A465">
        <v>2024</v>
      </c>
      <c r="B465">
        <v>27</v>
      </c>
      <c r="C465" t="s">
        <v>44</v>
      </c>
      <c r="D465">
        <v>0</v>
      </c>
      <c r="E465">
        <v>0</v>
      </c>
      <c r="F465">
        <v>0</v>
      </c>
      <c r="G465">
        <v>195178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195178</v>
      </c>
      <c r="O465">
        <v>0</v>
      </c>
      <c r="P465">
        <v>0</v>
      </c>
      <c r="Q465">
        <v>195178</v>
      </c>
      <c r="R465">
        <v>0</v>
      </c>
      <c r="S465">
        <v>2024</v>
      </c>
      <c r="T465">
        <v>27</v>
      </c>
      <c r="U465">
        <v>3</v>
      </c>
      <c r="V465">
        <v>465</v>
      </c>
      <c r="W465">
        <v>273465</v>
      </c>
      <c r="X465" t="s">
        <v>26</v>
      </c>
      <c r="Y465" t="s">
        <v>26</v>
      </c>
      <c r="Z465" t="s">
        <v>288</v>
      </c>
      <c r="AA465" t="s">
        <v>289</v>
      </c>
      <c r="AB465" s="3" t="str">
        <f t="shared" si="14"/>
        <v>3465</v>
      </c>
      <c r="AC465" s="4" t="str">
        <f t="shared" si="15"/>
        <v>Non-TIF</v>
      </c>
    </row>
    <row r="466" spans="1:29" x14ac:dyDescent="0.25">
      <c r="A466">
        <v>2024</v>
      </c>
      <c r="B466">
        <v>28</v>
      </c>
      <c r="C466" t="s">
        <v>23</v>
      </c>
      <c r="D466">
        <v>536454</v>
      </c>
      <c r="E466">
        <v>0</v>
      </c>
      <c r="F466">
        <v>0</v>
      </c>
      <c r="G466">
        <v>1647563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2184017</v>
      </c>
      <c r="O466">
        <v>4000</v>
      </c>
      <c r="P466">
        <v>19500</v>
      </c>
      <c r="Q466">
        <v>2160517</v>
      </c>
      <c r="R466">
        <v>0</v>
      </c>
      <c r="S466">
        <v>2024</v>
      </c>
      <c r="T466">
        <v>28</v>
      </c>
      <c r="U466">
        <v>1</v>
      </c>
      <c r="V466">
        <v>989</v>
      </c>
      <c r="W466" t="s">
        <v>366</v>
      </c>
      <c r="X466" t="s">
        <v>25</v>
      </c>
      <c r="Y466" t="s">
        <v>26</v>
      </c>
      <c r="Z466" t="s">
        <v>367</v>
      </c>
      <c r="AA466" t="s">
        <v>294</v>
      </c>
      <c r="AB466" s="3" t="str">
        <f t="shared" si="14"/>
        <v>1989</v>
      </c>
      <c r="AC466" s="4" t="str">
        <f t="shared" si="15"/>
        <v>TIF</v>
      </c>
    </row>
    <row r="467" spans="1:29" x14ac:dyDescent="0.25">
      <c r="A467">
        <v>2024</v>
      </c>
      <c r="B467">
        <v>28</v>
      </c>
      <c r="C467" t="s">
        <v>31</v>
      </c>
      <c r="D467">
        <v>49179438</v>
      </c>
      <c r="E467">
        <v>35538225</v>
      </c>
      <c r="F467">
        <v>5128884</v>
      </c>
      <c r="G467">
        <v>15981432</v>
      </c>
      <c r="H467">
        <v>4881022</v>
      </c>
      <c r="I467">
        <v>0</v>
      </c>
      <c r="J467">
        <v>0</v>
      </c>
      <c r="K467">
        <v>0</v>
      </c>
      <c r="L467">
        <v>39442</v>
      </c>
      <c r="M467">
        <v>0</v>
      </c>
      <c r="N467">
        <v>110748443</v>
      </c>
      <c r="O467">
        <v>180000</v>
      </c>
      <c r="P467">
        <v>838500</v>
      </c>
      <c r="Q467">
        <v>109729943</v>
      </c>
      <c r="R467">
        <v>853763</v>
      </c>
      <c r="S467">
        <v>2024</v>
      </c>
      <c r="T467">
        <v>28</v>
      </c>
      <c r="U467">
        <v>1</v>
      </c>
      <c r="V467">
        <v>989</v>
      </c>
      <c r="W467">
        <v>281989</v>
      </c>
      <c r="X467" t="s">
        <v>26</v>
      </c>
      <c r="Y467" t="s">
        <v>26</v>
      </c>
      <c r="Z467" t="s">
        <v>293</v>
      </c>
      <c r="AA467" t="s">
        <v>294</v>
      </c>
      <c r="AB467" s="3" t="str">
        <f t="shared" si="14"/>
        <v>1989</v>
      </c>
      <c r="AC467" s="4" t="str">
        <f t="shared" si="15"/>
        <v>Non-TIF</v>
      </c>
    </row>
    <row r="468" spans="1:29" x14ac:dyDescent="0.25">
      <c r="A468">
        <v>2024</v>
      </c>
      <c r="B468">
        <v>28</v>
      </c>
      <c r="C468" t="s">
        <v>31</v>
      </c>
      <c r="D468">
        <v>307331459</v>
      </c>
      <c r="E468">
        <v>171049237</v>
      </c>
      <c r="F468">
        <v>19680062</v>
      </c>
      <c r="G468">
        <v>28943670</v>
      </c>
      <c r="H468">
        <v>26418757</v>
      </c>
      <c r="I468">
        <v>0</v>
      </c>
      <c r="J468">
        <v>0</v>
      </c>
      <c r="K468">
        <v>0</v>
      </c>
      <c r="L468">
        <v>32849431</v>
      </c>
      <c r="M468">
        <v>6447907</v>
      </c>
      <c r="N468">
        <v>592720523</v>
      </c>
      <c r="O468">
        <v>1338324</v>
      </c>
      <c r="P468">
        <v>4855500</v>
      </c>
      <c r="Q468">
        <v>586526699</v>
      </c>
      <c r="R468">
        <v>14916111</v>
      </c>
      <c r="S468">
        <v>2024</v>
      </c>
      <c r="T468">
        <v>28</v>
      </c>
      <c r="U468">
        <v>6</v>
      </c>
      <c r="V468">
        <v>950</v>
      </c>
      <c r="W468">
        <v>286950</v>
      </c>
      <c r="X468" t="s">
        <v>26</v>
      </c>
      <c r="Y468" t="s">
        <v>26</v>
      </c>
      <c r="Z468" t="s">
        <v>276</v>
      </c>
      <c r="AA468" t="s">
        <v>294</v>
      </c>
      <c r="AB468" s="3" t="str">
        <f t="shared" si="14"/>
        <v>6950</v>
      </c>
      <c r="AC468" s="4" t="str">
        <f t="shared" si="15"/>
        <v>Non-TIF</v>
      </c>
    </row>
    <row r="469" spans="1:29" x14ac:dyDescent="0.25">
      <c r="A469">
        <v>2024</v>
      </c>
      <c r="B469">
        <v>29</v>
      </c>
      <c r="C469" t="s">
        <v>23</v>
      </c>
      <c r="D469">
        <v>40568045</v>
      </c>
      <c r="E469">
        <v>777492</v>
      </c>
      <c r="F469">
        <v>1415</v>
      </c>
      <c r="G469">
        <v>65623706</v>
      </c>
      <c r="H469">
        <v>8047920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115018578</v>
      </c>
      <c r="O469">
        <v>0</v>
      </c>
      <c r="P469">
        <v>26000</v>
      </c>
      <c r="Q469">
        <v>114992578</v>
      </c>
      <c r="R469">
        <v>0</v>
      </c>
      <c r="S469">
        <v>2024</v>
      </c>
      <c r="T469">
        <v>29</v>
      </c>
      <c r="U469">
        <v>0</v>
      </c>
      <c r="V469">
        <v>882</v>
      </c>
      <c r="W469" t="s">
        <v>370</v>
      </c>
      <c r="X469" t="s">
        <v>25</v>
      </c>
      <c r="Y469" t="s">
        <v>26</v>
      </c>
      <c r="Z469" t="s">
        <v>371</v>
      </c>
      <c r="AA469" t="s">
        <v>299</v>
      </c>
      <c r="AB469" s="3" t="str">
        <f t="shared" si="14"/>
        <v>0882</v>
      </c>
      <c r="AC469" s="4" t="str">
        <f t="shared" si="15"/>
        <v>TIF</v>
      </c>
    </row>
    <row r="470" spans="1:29" x14ac:dyDescent="0.25">
      <c r="A470">
        <v>2024</v>
      </c>
      <c r="B470">
        <v>22</v>
      </c>
      <c r="C470" t="s">
        <v>31</v>
      </c>
      <c r="D470">
        <v>237084355</v>
      </c>
      <c r="E470">
        <v>101145826</v>
      </c>
      <c r="F470">
        <v>8933037</v>
      </c>
      <c r="G470">
        <v>23043357</v>
      </c>
      <c r="H470">
        <v>9814037</v>
      </c>
      <c r="I470">
        <v>0</v>
      </c>
      <c r="J470">
        <v>0</v>
      </c>
      <c r="K470">
        <v>0</v>
      </c>
      <c r="L470">
        <v>3839493</v>
      </c>
      <c r="M470">
        <v>7242637</v>
      </c>
      <c r="N470">
        <v>391102742</v>
      </c>
      <c r="O470">
        <v>1120000</v>
      </c>
      <c r="P470">
        <v>4737041</v>
      </c>
      <c r="Q470">
        <v>385245701</v>
      </c>
      <c r="R470">
        <v>4439125</v>
      </c>
      <c r="S470">
        <v>2024</v>
      </c>
      <c r="T470">
        <v>22</v>
      </c>
      <c r="U470">
        <v>2</v>
      </c>
      <c r="V470">
        <v>763</v>
      </c>
      <c r="W470">
        <v>222763</v>
      </c>
      <c r="X470" t="s">
        <v>26</v>
      </c>
      <c r="Y470" t="s">
        <v>26</v>
      </c>
      <c r="Z470" t="s">
        <v>262</v>
      </c>
      <c r="AA470" t="s">
        <v>241</v>
      </c>
      <c r="AB470" s="3" t="str">
        <f t="shared" si="14"/>
        <v>2763</v>
      </c>
      <c r="AC470" s="4" t="str">
        <f t="shared" si="15"/>
        <v>Non-TIF</v>
      </c>
    </row>
    <row r="471" spans="1:29" x14ac:dyDescent="0.25">
      <c r="A471">
        <v>2024</v>
      </c>
      <c r="B471">
        <v>23</v>
      </c>
      <c r="C471" t="s">
        <v>23</v>
      </c>
      <c r="D471">
        <v>7418348</v>
      </c>
      <c r="E471">
        <v>0</v>
      </c>
      <c r="F471">
        <v>0</v>
      </c>
      <c r="G471">
        <v>1551299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8969647</v>
      </c>
      <c r="O471">
        <v>16000</v>
      </c>
      <c r="P471">
        <v>97500</v>
      </c>
      <c r="Q471">
        <v>8856147</v>
      </c>
      <c r="R471">
        <v>0</v>
      </c>
      <c r="S471">
        <v>2024</v>
      </c>
      <c r="T471">
        <v>23</v>
      </c>
      <c r="U471">
        <v>1</v>
      </c>
      <c r="V471">
        <v>278</v>
      </c>
      <c r="W471" t="s">
        <v>269</v>
      </c>
      <c r="X471" t="s">
        <v>25</v>
      </c>
      <c r="Y471" t="s">
        <v>26</v>
      </c>
      <c r="Z471" t="s">
        <v>270</v>
      </c>
      <c r="AA471" t="s">
        <v>244</v>
      </c>
      <c r="AB471" s="3" t="str">
        <f t="shared" si="14"/>
        <v>1278</v>
      </c>
      <c r="AC471" s="4" t="str">
        <f t="shared" si="15"/>
        <v>TIF</v>
      </c>
    </row>
    <row r="472" spans="1:29" x14ac:dyDescent="0.25">
      <c r="A472">
        <v>2024</v>
      </c>
      <c r="B472">
        <v>23</v>
      </c>
      <c r="C472" t="s">
        <v>31</v>
      </c>
      <c r="D472">
        <v>78561882</v>
      </c>
      <c r="E472">
        <v>85636553</v>
      </c>
      <c r="F472">
        <v>6586919</v>
      </c>
      <c r="G472">
        <v>6089503</v>
      </c>
      <c r="H472">
        <v>114699</v>
      </c>
      <c r="I472">
        <v>0</v>
      </c>
      <c r="J472">
        <v>0</v>
      </c>
      <c r="K472">
        <v>0</v>
      </c>
      <c r="L472">
        <v>14974089</v>
      </c>
      <c r="M472">
        <v>14316484</v>
      </c>
      <c r="N472">
        <v>206280129</v>
      </c>
      <c r="O472">
        <v>448000</v>
      </c>
      <c r="P472">
        <v>1248000</v>
      </c>
      <c r="Q472">
        <v>204584129</v>
      </c>
      <c r="R472">
        <v>4554633</v>
      </c>
      <c r="S472">
        <v>2024</v>
      </c>
      <c r="T472">
        <v>23</v>
      </c>
      <c r="U472">
        <v>0</v>
      </c>
      <c r="V472">
        <v>918</v>
      </c>
      <c r="W472">
        <v>230918</v>
      </c>
      <c r="X472" t="s">
        <v>26</v>
      </c>
      <c r="Y472" t="s">
        <v>26</v>
      </c>
      <c r="Z472" t="s">
        <v>402</v>
      </c>
      <c r="AA472" t="s">
        <v>244</v>
      </c>
      <c r="AB472" s="3" t="str">
        <f t="shared" si="14"/>
        <v>0918</v>
      </c>
      <c r="AC472" s="4" t="str">
        <f t="shared" si="15"/>
        <v>Non-TIF</v>
      </c>
    </row>
    <row r="473" spans="1:29" x14ac:dyDescent="0.25">
      <c r="A473">
        <v>2024</v>
      </c>
      <c r="B473">
        <v>23</v>
      </c>
      <c r="C473" t="s">
        <v>31</v>
      </c>
      <c r="D473">
        <v>551976871</v>
      </c>
      <c r="E473">
        <v>6614773</v>
      </c>
      <c r="F473">
        <v>805035</v>
      </c>
      <c r="G473">
        <v>224920689</v>
      </c>
      <c r="H473">
        <v>144437060</v>
      </c>
      <c r="I473">
        <v>0</v>
      </c>
      <c r="J473">
        <v>0</v>
      </c>
      <c r="K473">
        <v>446750</v>
      </c>
      <c r="L473">
        <v>0</v>
      </c>
      <c r="M473">
        <v>8139345</v>
      </c>
      <c r="N473">
        <v>937340523</v>
      </c>
      <c r="O473">
        <v>4108000</v>
      </c>
      <c r="P473">
        <v>11940500</v>
      </c>
      <c r="Q473">
        <v>921292023</v>
      </c>
      <c r="R473">
        <v>80489821</v>
      </c>
      <c r="S473">
        <v>2024</v>
      </c>
      <c r="T473">
        <v>23</v>
      </c>
      <c r="U473">
        <v>1</v>
      </c>
      <c r="V473">
        <v>278</v>
      </c>
      <c r="W473">
        <v>231278</v>
      </c>
      <c r="X473" t="s">
        <v>26</v>
      </c>
      <c r="Y473" t="s">
        <v>26</v>
      </c>
      <c r="Z473" t="s">
        <v>243</v>
      </c>
      <c r="AA473" t="s">
        <v>244</v>
      </c>
      <c r="AB473" s="3" t="str">
        <f t="shared" si="14"/>
        <v>1278</v>
      </c>
      <c r="AC473" s="4" t="str">
        <f t="shared" si="15"/>
        <v>Non-TIF</v>
      </c>
    </row>
    <row r="474" spans="1:29" x14ac:dyDescent="0.25">
      <c r="A474">
        <v>2024</v>
      </c>
      <c r="B474">
        <v>23</v>
      </c>
      <c r="C474" t="s">
        <v>31</v>
      </c>
      <c r="D474">
        <v>283589</v>
      </c>
      <c r="E474">
        <v>858047</v>
      </c>
      <c r="F474">
        <v>8020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1149656</v>
      </c>
      <c r="O474">
        <v>0</v>
      </c>
      <c r="P474">
        <v>6500</v>
      </c>
      <c r="Q474">
        <v>1143156</v>
      </c>
      <c r="R474">
        <v>15595</v>
      </c>
      <c r="S474">
        <v>2024</v>
      </c>
      <c r="T474">
        <v>23</v>
      </c>
      <c r="U474">
        <v>4</v>
      </c>
      <c r="V474" t="s">
        <v>1817</v>
      </c>
      <c r="W474">
        <v>494041</v>
      </c>
      <c r="X474" t="s">
        <v>26</v>
      </c>
      <c r="Y474" t="s">
        <v>26</v>
      </c>
      <c r="Z474" t="s">
        <v>376</v>
      </c>
      <c r="AA474" t="s">
        <v>244</v>
      </c>
      <c r="AB474" s="3" t="str">
        <f t="shared" si="14"/>
        <v>4041</v>
      </c>
      <c r="AC474" s="4" t="str">
        <f t="shared" si="15"/>
        <v>Non-TIF</v>
      </c>
    </row>
    <row r="475" spans="1:29" x14ac:dyDescent="0.25">
      <c r="A475">
        <v>2024</v>
      </c>
      <c r="B475">
        <v>24</v>
      </c>
      <c r="C475" t="s">
        <v>44</v>
      </c>
      <c r="D475">
        <v>8355085</v>
      </c>
      <c r="E475">
        <v>0</v>
      </c>
      <c r="F475">
        <v>0</v>
      </c>
      <c r="G475">
        <v>2926861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11281946</v>
      </c>
      <c r="O475">
        <v>48000</v>
      </c>
      <c r="P475">
        <v>156000</v>
      </c>
      <c r="Q475">
        <v>11077946</v>
      </c>
      <c r="R475">
        <v>0</v>
      </c>
      <c r="S475">
        <v>2024</v>
      </c>
      <c r="T475">
        <v>24</v>
      </c>
      <c r="U475">
        <v>0</v>
      </c>
      <c r="V475">
        <v>355</v>
      </c>
      <c r="W475">
        <v>240355</v>
      </c>
      <c r="X475" t="s">
        <v>26</v>
      </c>
      <c r="Y475" t="s">
        <v>26</v>
      </c>
      <c r="Z475" t="s">
        <v>150</v>
      </c>
      <c r="AA475" t="s">
        <v>250</v>
      </c>
      <c r="AB475" s="3" t="str">
        <f t="shared" si="14"/>
        <v>0355</v>
      </c>
      <c r="AC475" s="4" t="str">
        <f t="shared" si="15"/>
        <v>Non-TIF</v>
      </c>
    </row>
    <row r="476" spans="1:29" x14ac:dyDescent="0.25">
      <c r="A476">
        <v>2024</v>
      </c>
      <c r="B476">
        <v>24</v>
      </c>
      <c r="C476" t="s">
        <v>44</v>
      </c>
      <c r="D476">
        <v>40785894</v>
      </c>
      <c r="E476">
        <v>0</v>
      </c>
      <c r="F476">
        <v>0</v>
      </c>
      <c r="G476">
        <v>64011155</v>
      </c>
      <c r="H476">
        <v>4274897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109071946</v>
      </c>
      <c r="O476">
        <v>176000</v>
      </c>
      <c r="P476">
        <v>741000</v>
      </c>
      <c r="Q476">
        <v>108154946</v>
      </c>
      <c r="R476">
        <v>0</v>
      </c>
      <c r="S476">
        <v>2024</v>
      </c>
      <c r="T476">
        <v>24</v>
      </c>
      <c r="U476">
        <v>1</v>
      </c>
      <c r="V476">
        <v>701</v>
      </c>
      <c r="W476">
        <v>241701</v>
      </c>
      <c r="X476" t="s">
        <v>26</v>
      </c>
      <c r="Y476" t="s">
        <v>26</v>
      </c>
      <c r="Z476" t="s">
        <v>359</v>
      </c>
      <c r="AA476" t="s">
        <v>250</v>
      </c>
      <c r="AB476" s="3" t="str">
        <f t="shared" si="14"/>
        <v>1701</v>
      </c>
      <c r="AC476" s="4" t="str">
        <f t="shared" si="15"/>
        <v>Non-TIF</v>
      </c>
    </row>
    <row r="477" spans="1:29" x14ac:dyDescent="0.25">
      <c r="A477">
        <v>2024</v>
      </c>
      <c r="B477">
        <v>24</v>
      </c>
      <c r="C477" t="s">
        <v>23</v>
      </c>
      <c r="D477">
        <v>854520</v>
      </c>
      <c r="E477">
        <v>0</v>
      </c>
      <c r="F477">
        <v>0</v>
      </c>
      <c r="G477">
        <v>200695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1055215</v>
      </c>
      <c r="O477">
        <v>0</v>
      </c>
      <c r="P477">
        <v>0</v>
      </c>
      <c r="Q477">
        <v>1055215</v>
      </c>
      <c r="R477">
        <v>0</v>
      </c>
      <c r="S477">
        <v>2024</v>
      </c>
      <c r="T477">
        <v>24</v>
      </c>
      <c r="U477">
        <v>0</v>
      </c>
      <c r="V477">
        <v>355</v>
      </c>
      <c r="W477" t="s">
        <v>148</v>
      </c>
      <c r="X477" t="s">
        <v>25</v>
      </c>
      <c r="Y477" t="s">
        <v>26</v>
      </c>
      <c r="Z477" t="s">
        <v>149</v>
      </c>
      <c r="AA477" t="s">
        <v>250</v>
      </c>
      <c r="AB477" s="3" t="str">
        <f t="shared" si="14"/>
        <v>0355</v>
      </c>
      <c r="AC477" s="4" t="str">
        <f t="shared" si="15"/>
        <v>TIF</v>
      </c>
    </row>
    <row r="478" spans="1:29" x14ac:dyDescent="0.25">
      <c r="A478">
        <v>2024</v>
      </c>
      <c r="B478">
        <v>25</v>
      </c>
      <c r="C478" t="s">
        <v>44</v>
      </c>
      <c r="D478">
        <v>69202164</v>
      </c>
      <c r="E478">
        <v>321355</v>
      </c>
      <c r="F478">
        <v>3132</v>
      </c>
      <c r="G478">
        <v>48645155</v>
      </c>
      <c r="H478">
        <v>10839942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129011748</v>
      </c>
      <c r="O478">
        <v>296000</v>
      </c>
      <c r="P478">
        <v>864500</v>
      </c>
      <c r="Q478">
        <v>127851248</v>
      </c>
      <c r="R478">
        <v>0</v>
      </c>
      <c r="S478">
        <v>2024</v>
      </c>
      <c r="T478">
        <v>25</v>
      </c>
      <c r="U478">
        <v>0</v>
      </c>
      <c r="V478" t="s">
        <v>1813</v>
      </c>
      <c r="W478">
        <v>250027</v>
      </c>
      <c r="X478" t="s">
        <v>26</v>
      </c>
      <c r="Y478" t="s">
        <v>26</v>
      </c>
      <c r="Z478" t="s">
        <v>323</v>
      </c>
      <c r="AA478" t="s">
        <v>252</v>
      </c>
      <c r="AB478" s="3" t="str">
        <f t="shared" si="14"/>
        <v>0027</v>
      </c>
      <c r="AC478" s="4" t="str">
        <f t="shared" si="15"/>
        <v>Non-TIF</v>
      </c>
    </row>
    <row r="479" spans="1:29" x14ac:dyDescent="0.25">
      <c r="A479">
        <v>2024</v>
      </c>
      <c r="B479">
        <v>25</v>
      </c>
      <c r="C479" t="s">
        <v>44</v>
      </c>
      <c r="D479">
        <v>34877950</v>
      </c>
      <c r="E479">
        <v>292445</v>
      </c>
      <c r="F479">
        <v>13575</v>
      </c>
      <c r="G479">
        <v>35248407</v>
      </c>
      <c r="H479">
        <v>18332372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88764749</v>
      </c>
      <c r="O479">
        <v>196000</v>
      </c>
      <c r="P479">
        <v>533000</v>
      </c>
      <c r="Q479">
        <v>88035749</v>
      </c>
      <c r="R479">
        <v>0</v>
      </c>
      <c r="S479">
        <v>2024</v>
      </c>
      <c r="T479">
        <v>25</v>
      </c>
      <c r="U479">
        <v>5</v>
      </c>
      <c r="V479">
        <v>184</v>
      </c>
      <c r="W479">
        <v>255184</v>
      </c>
      <c r="X479" t="s">
        <v>26</v>
      </c>
      <c r="Y479" t="s">
        <v>26</v>
      </c>
      <c r="Z479" t="s">
        <v>202</v>
      </c>
      <c r="AA479" t="s">
        <v>252</v>
      </c>
      <c r="AB479" s="3" t="str">
        <f t="shared" si="14"/>
        <v>5184</v>
      </c>
      <c r="AC479" s="4" t="str">
        <f t="shared" si="15"/>
        <v>Non-TIF</v>
      </c>
    </row>
    <row r="480" spans="1:29" x14ac:dyDescent="0.25">
      <c r="A480">
        <v>2024</v>
      </c>
      <c r="B480">
        <v>25</v>
      </c>
      <c r="C480" t="s">
        <v>44</v>
      </c>
      <c r="D480">
        <v>35224563</v>
      </c>
      <c r="E480">
        <v>51339</v>
      </c>
      <c r="F480">
        <v>4114</v>
      </c>
      <c r="G480">
        <v>2884234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38164250</v>
      </c>
      <c r="O480">
        <v>84000</v>
      </c>
      <c r="P480">
        <v>214500</v>
      </c>
      <c r="Q480">
        <v>37865750</v>
      </c>
      <c r="R480">
        <v>0</v>
      </c>
      <c r="S480">
        <v>2024</v>
      </c>
      <c r="T480">
        <v>25</v>
      </c>
      <c r="U480">
        <v>6</v>
      </c>
      <c r="V480">
        <v>615</v>
      </c>
      <c r="W480">
        <v>256615</v>
      </c>
      <c r="X480" t="s">
        <v>26</v>
      </c>
      <c r="Y480" t="s">
        <v>26</v>
      </c>
      <c r="Z480" t="s">
        <v>329</v>
      </c>
      <c r="AA480" t="s">
        <v>252</v>
      </c>
      <c r="AB480" s="3" t="str">
        <f t="shared" si="14"/>
        <v>6615</v>
      </c>
      <c r="AC480" s="4" t="str">
        <f t="shared" si="15"/>
        <v>Non-TIF</v>
      </c>
    </row>
    <row r="481" spans="1:29" x14ac:dyDescent="0.25">
      <c r="A481">
        <v>2024</v>
      </c>
      <c r="B481">
        <v>25</v>
      </c>
      <c r="C481" t="s">
        <v>23</v>
      </c>
      <c r="D481">
        <v>8283760</v>
      </c>
      <c r="E481">
        <v>0</v>
      </c>
      <c r="F481">
        <v>0</v>
      </c>
      <c r="G481">
        <v>3307924</v>
      </c>
      <c r="H481">
        <v>839944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12431628</v>
      </c>
      <c r="O481">
        <v>0</v>
      </c>
      <c r="P481">
        <v>0</v>
      </c>
      <c r="Q481">
        <v>12431628</v>
      </c>
      <c r="R481">
        <v>0</v>
      </c>
      <c r="S481">
        <v>2024</v>
      </c>
      <c r="T481">
        <v>25</v>
      </c>
      <c r="U481">
        <v>5</v>
      </c>
      <c r="V481">
        <v>184</v>
      </c>
      <c r="W481" t="s">
        <v>496</v>
      </c>
      <c r="X481" t="s">
        <v>25</v>
      </c>
      <c r="Y481" t="s">
        <v>26</v>
      </c>
      <c r="Z481" t="s">
        <v>497</v>
      </c>
      <c r="AA481" t="s">
        <v>252</v>
      </c>
      <c r="AB481" s="3" t="str">
        <f t="shared" si="14"/>
        <v>5184</v>
      </c>
      <c r="AC481" s="4" t="str">
        <f t="shared" si="15"/>
        <v>TIF</v>
      </c>
    </row>
    <row r="482" spans="1:29" x14ac:dyDescent="0.25">
      <c r="A482">
        <v>2024</v>
      </c>
      <c r="B482">
        <v>26</v>
      </c>
      <c r="C482" t="s">
        <v>31</v>
      </c>
      <c r="D482">
        <v>344861</v>
      </c>
      <c r="E482">
        <v>666082</v>
      </c>
      <c r="F482">
        <v>26242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9499</v>
      </c>
      <c r="M482">
        <v>0</v>
      </c>
      <c r="N482">
        <v>1046684</v>
      </c>
      <c r="O482">
        <v>0</v>
      </c>
      <c r="P482">
        <v>0</v>
      </c>
      <c r="Q482">
        <v>1046684</v>
      </c>
      <c r="R482">
        <v>7234</v>
      </c>
      <c r="S482">
        <v>2024</v>
      </c>
      <c r="T482">
        <v>26</v>
      </c>
      <c r="U482">
        <v>4</v>
      </c>
      <c r="V482">
        <v>491</v>
      </c>
      <c r="W482" t="s">
        <v>1776</v>
      </c>
      <c r="X482" t="s">
        <v>26</v>
      </c>
      <c r="Y482" t="s">
        <v>26</v>
      </c>
      <c r="Z482" t="s">
        <v>41</v>
      </c>
      <c r="AA482" t="s">
        <v>287</v>
      </c>
      <c r="AB482" s="3" t="str">
        <f t="shared" si="14"/>
        <v>4491</v>
      </c>
      <c r="AC482" s="4" t="str">
        <f t="shared" si="15"/>
        <v>Non-TIF</v>
      </c>
    </row>
    <row r="483" spans="1:29" x14ac:dyDescent="0.25">
      <c r="A483">
        <v>2024</v>
      </c>
      <c r="B483">
        <v>26</v>
      </c>
      <c r="C483" t="s">
        <v>31</v>
      </c>
      <c r="D483">
        <v>546588</v>
      </c>
      <c r="E483">
        <v>867980</v>
      </c>
      <c r="F483">
        <v>126630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8111</v>
      </c>
      <c r="M483">
        <v>0</v>
      </c>
      <c r="N483">
        <v>1549309</v>
      </c>
      <c r="O483">
        <v>0</v>
      </c>
      <c r="P483">
        <v>32500</v>
      </c>
      <c r="Q483">
        <v>1516809</v>
      </c>
      <c r="R483">
        <v>885</v>
      </c>
      <c r="S483">
        <v>2024</v>
      </c>
      <c r="T483">
        <v>26</v>
      </c>
      <c r="U483">
        <v>0</v>
      </c>
      <c r="V483">
        <v>657</v>
      </c>
      <c r="W483">
        <v>900657</v>
      </c>
      <c r="X483" t="s">
        <v>26</v>
      </c>
      <c r="Y483" t="s">
        <v>26</v>
      </c>
      <c r="Z483" t="s">
        <v>500</v>
      </c>
      <c r="AA483" t="s">
        <v>287</v>
      </c>
      <c r="AB483" s="3" t="str">
        <f t="shared" si="14"/>
        <v>0657</v>
      </c>
      <c r="AC483" s="4" t="str">
        <f t="shared" si="15"/>
        <v>Non-TIF</v>
      </c>
    </row>
    <row r="484" spans="1:29" x14ac:dyDescent="0.25">
      <c r="A484">
        <v>2024</v>
      </c>
      <c r="B484">
        <v>26</v>
      </c>
      <c r="C484" t="s">
        <v>31</v>
      </c>
      <c r="D484">
        <v>1570297</v>
      </c>
      <c r="E484">
        <v>3263514</v>
      </c>
      <c r="F484">
        <v>142042</v>
      </c>
      <c r="G484">
        <v>59432</v>
      </c>
      <c r="H484">
        <v>0</v>
      </c>
      <c r="I484">
        <v>0</v>
      </c>
      <c r="J484">
        <v>0</v>
      </c>
      <c r="K484">
        <v>2140</v>
      </c>
      <c r="L484">
        <v>869374</v>
      </c>
      <c r="M484">
        <v>0</v>
      </c>
      <c r="N484">
        <v>5906799</v>
      </c>
      <c r="O484">
        <v>4000</v>
      </c>
      <c r="P484">
        <v>52000</v>
      </c>
      <c r="Q484">
        <v>5850799</v>
      </c>
      <c r="R484">
        <v>97629</v>
      </c>
      <c r="S484">
        <v>2024</v>
      </c>
      <c r="T484">
        <v>26</v>
      </c>
      <c r="U484">
        <v>0</v>
      </c>
      <c r="V484">
        <v>977</v>
      </c>
      <c r="W484">
        <v>900977</v>
      </c>
      <c r="X484" t="s">
        <v>26</v>
      </c>
      <c r="Y484" t="s">
        <v>26</v>
      </c>
      <c r="Z484" t="s">
        <v>501</v>
      </c>
      <c r="AA484" t="s">
        <v>287</v>
      </c>
      <c r="AB484" s="3" t="str">
        <f t="shared" si="14"/>
        <v>0977</v>
      </c>
      <c r="AC484" s="4" t="str">
        <f t="shared" si="15"/>
        <v>Non-TIF</v>
      </c>
    </row>
    <row r="485" spans="1:29" x14ac:dyDescent="0.25">
      <c r="A485">
        <v>2024</v>
      </c>
      <c r="B485">
        <v>27</v>
      </c>
      <c r="C485" t="s">
        <v>31</v>
      </c>
      <c r="D485">
        <v>10104704</v>
      </c>
      <c r="E485">
        <v>10031630</v>
      </c>
      <c r="F485">
        <v>800767</v>
      </c>
      <c r="G485">
        <v>153813</v>
      </c>
      <c r="H485">
        <v>3131</v>
      </c>
      <c r="I485">
        <v>0</v>
      </c>
      <c r="J485">
        <v>0</v>
      </c>
      <c r="K485">
        <v>0</v>
      </c>
      <c r="L485">
        <v>342640</v>
      </c>
      <c r="M485">
        <v>0</v>
      </c>
      <c r="N485">
        <v>21436685</v>
      </c>
      <c r="O485">
        <v>101929</v>
      </c>
      <c r="P485">
        <v>323120</v>
      </c>
      <c r="Q485">
        <v>21011636</v>
      </c>
      <c r="R485">
        <v>350770</v>
      </c>
      <c r="S485">
        <v>2024</v>
      </c>
      <c r="T485">
        <v>27</v>
      </c>
      <c r="U485">
        <v>1</v>
      </c>
      <c r="V485">
        <v>211</v>
      </c>
      <c r="W485">
        <v>201211</v>
      </c>
      <c r="X485" t="s">
        <v>26</v>
      </c>
      <c r="Y485" t="s">
        <v>26</v>
      </c>
      <c r="Z485" t="s">
        <v>220</v>
      </c>
      <c r="AA485" t="s">
        <v>289</v>
      </c>
      <c r="AB485" s="3" t="str">
        <f t="shared" si="14"/>
        <v>1211</v>
      </c>
      <c r="AC485" s="4" t="str">
        <f t="shared" si="15"/>
        <v>Non-TIF</v>
      </c>
    </row>
    <row r="486" spans="1:29" x14ac:dyDescent="0.25">
      <c r="A486">
        <v>2024</v>
      </c>
      <c r="B486">
        <v>27</v>
      </c>
      <c r="C486" t="s">
        <v>31</v>
      </c>
      <c r="D486">
        <v>1044992</v>
      </c>
      <c r="E486">
        <v>3004665</v>
      </c>
      <c r="F486">
        <v>115574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4165231</v>
      </c>
      <c r="O486">
        <v>0</v>
      </c>
      <c r="P486">
        <v>6500</v>
      </c>
      <c r="Q486">
        <v>4158731</v>
      </c>
      <c r="R486">
        <v>68892</v>
      </c>
      <c r="S486">
        <v>2024</v>
      </c>
      <c r="T486">
        <v>27</v>
      </c>
      <c r="U486">
        <v>4</v>
      </c>
      <c r="V486">
        <v>572</v>
      </c>
      <c r="W486">
        <v>204572</v>
      </c>
      <c r="X486" t="s">
        <v>26</v>
      </c>
      <c r="Y486" t="s">
        <v>26</v>
      </c>
      <c r="Z486" t="s">
        <v>255</v>
      </c>
      <c r="AA486" t="s">
        <v>289</v>
      </c>
      <c r="AB486" s="3" t="str">
        <f t="shared" si="14"/>
        <v>4572</v>
      </c>
      <c r="AC486" s="4" t="str">
        <f t="shared" si="15"/>
        <v>Non-TIF</v>
      </c>
    </row>
    <row r="487" spans="1:29" x14ac:dyDescent="0.25">
      <c r="A487">
        <v>2024</v>
      </c>
      <c r="B487">
        <v>27</v>
      </c>
      <c r="C487" t="s">
        <v>31</v>
      </c>
      <c r="D487">
        <v>582584</v>
      </c>
      <c r="E487">
        <v>1411084</v>
      </c>
      <c r="F487">
        <v>54958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2048626</v>
      </c>
      <c r="O487">
        <v>4000</v>
      </c>
      <c r="P487">
        <v>0</v>
      </c>
      <c r="Q487">
        <v>2044626</v>
      </c>
      <c r="R487">
        <v>86265</v>
      </c>
      <c r="S487">
        <v>2024</v>
      </c>
      <c r="T487">
        <v>27</v>
      </c>
      <c r="U487">
        <v>4</v>
      </c>
      <c r="V487">
        <v>527</v>
      </c>
      <c r="W487">
        <v>804527</v>
      </c>
      <c r="X487" t="s">
        <v>26</v>
      </c>
      <c r="Y487" t="s">
        <v>26</v>
      </c>
      <c r="Z487" t="s">
        <v>502</v>
      </c>
      <c r="AA487" t="s">
        <v>289</v>
      </c>
      <c r="AB487" s="3" t="str">
        <f t="shared" si="14"/>
        <v>4527</v>
      </c>
      <c r="AC487" s="4" t="str">
        <f t="shared" si="15"/>
        <v>Non-TIF</v>
      </c>
    </row>
    <row r="488" spans="1:29" x14ac:dyDescent="0.25">
      <c r="A488">
        <v>2024</v>
      </c>
      <c r="B488">
        <v>42</v>
      </c>
      <c r="C488" t="s">
        <v>44</v>
      </c>
      <c r="D488">
        <v>0</v>
      </c>
      <c r="E488">
        <v>0</v>
      </c>
      <c r="F488">
        <v>0</v>
      </c>
      <c r="G488">
        <v>0</v>
      </c>
      <c r="H488">
        <v>869902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869902</v>
      </c>
      <c r="O488">
        <v>0</v>
      </c>
      <c r="P488">
        <v>0</v>
      </c>
      <c r="Q488">
        <v>869902</v>
      </c>
      <c r="R488">
        <v>0</v>
      </c>
      <c r="S488">
        <v>2024</v>
      </c>
      <c r="T488">
        <v>42</v>
      </c>
      <c r="U488">
        <v>0</v>
      </c>
      <c r="V488" t="s">
        <v>1803</v>
      </c>
      <c r="W488">
        <v>380009</v>
      </c>
      <c r="X488" t="s">
        <v>26</v>
      </c>
      <c r="Y488" t="s">
        <v>26</v>
      </c>
      <c r="Z488" t="s">
        <v>224</v>
      </c>
      <c r="AA488" t="s">
        <v>413</v>
      </c>
      <c r="AB488" s="3" t="str">
        <f t="shared" si="14"/>
        <v>0009</v>
      </c>
      <c r="AC488" s="4" t="str">
        <f t="shared" si="15"/>
        <v>Non-TIF</v>
      </c>
    </row>
    <row r="489" spans="1:29" x14ac:dyDescent="0.25">
      <c r="A489">
        <v>2024</v>
      </c>
      <c r="B489">
        <v>42</v>
      </c>
      <c r="C489" t="s">
        <v>44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2024</v>
      </c>
      <c r="T489">
        <v>42</v>
      </c>
      <c r="U489">
        <v>1</v>
      </c>
      <c r="V489">
        <v>359</v>
      </c>
      <c r="W489">
        <v>851359</v>
      </c>
      <c r="X489" t="s">
        <v>26</v>
      </c>
      <c r="Y489" t="s">
        <v>26</v>
      </c>
      <c r="Z489" t="s">
        <v>481</v>
      </c>
      <c r="AA489" t="s">
        <v>413</v>
      </c>
      <c r="AB489" s="3" t="str">
        <f t="shared" si="14"/>
        <v>1359</v>
      </c>
      <c r="AC489" s="4" t="str">
        <f t="shared" si="15"/>
        <v>Non-TIF</v>
      </c>
    </row>
    <row r="490" spans="1:29" x14ac:dyDescent="0.25">
      <c r="A490">
        <v>2024</v>
      </c>
      <c r="B490">
        <v>42</v>
      </c>
      <c r="C490" t="s">
        <v>31</v>
      </c>
      <c r="D490">
        <v>16043193</v>
      </c>
      <c r="E490">
        <v>25238724</v>
      </c>
      <c r="F490">
        <v>1218908</v>
      </c>
      <c r="G490">
        <v>5331412</v>
      </c>
      <c r="H490">
        <v>0</v>
      </c>
      <c r="I490">
        <v>0</v>
      </c>
      <c r="J490">
        <v>0</v>
      </c>
      <c r="K490">
        <v>0</v>
      </c>
      <c r="L490">
        <v>146555</v>
      </c>
      <c r="M490">
        <v>0</v>
      </c>
      <c r="N490">
        <v>47978792</v>
      </c>
      <c r="O490">
        <v>140000</v>
      </c>
      <c r="P490">
        <v>487500</v>
      </c>
      <c r="Q490">
        <v>47351292</v>
      </c>
      <c r="R490">
        <v>860432</v>
      </c>
      <c r="S490">
        <v>2024</v>
      </c>
      <c r="T490">
        <v>42</v>
      </c>
      <c r="U490">
        <v>0</v>
      </c>
      <c r="V490">
        <v>540</v>
      </c>
      <c r="W490">
        <v>380540</v>
      </c>
      <c r="X490" t="s">
        <v>26</v>
      </c>
      <c r="Y490" t="s">
        <v>26</v>
      </c>
      <c r="Z490" t="s">
        <v>404</v>
      </c>
      <c r="AA490" t="s">
        <v>413</v>
      </c>
      <c r="AB490" s="3" t="str">
        <f t="shared" si="14"/>
        <v>0540</v>
      </c>
      <c r="AC490" s="4" t="str">
        <f t="shared" si="15"/>
        <v>Non-TIF</v>
      </c>
    </row>
    <row r="491" spans="1:29" x14ac:dyDescent="0.25">
      <c r="A491">
        <v>2024</v>
      </c>
      <c r="B491">
        <v>43</v>
      </c>
      <c r="C491" t="s">
        <v>23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2024</v>
      </c>
      <c r="T491">
        <v>43</v>
      </c>
      <c r="U491">
        <v>4</v>
      </c>
      <c r="V491">
        <v>356</v>
      </c>
      <c r="W491" t="s">
        <v>416</v>
      </c>
      <c r="X491" t="s">
        <v>25</v>
      </c>
      <c r="Y491" t="s">
        <v>26</v>
      </c>
      <c r="Z491" t="s">
        <v>417</v>
      </c>
      <c r="AA491" t="s">
        <v>418</v>
      </c>
      <c r="AB491" s="3" t="str">
        <f t="shared" si="14"/>
        <v>4356</v>
      </c>
      <c r="AC491" s="4" t="str">
        <f t="shared" si="15"/>
        <v>TIF</v>
      </c>
    </row>
    <row r="492" spans="1:29" x14ac:dyDescent="0.25">
      <c r="A492">
        <v>2024</v>
      </c>
      <c r="B492">
        <v>43</v>
      </c>
      <c r="C492" t="s">
        <v>23</v>
      </c>
      <c r="D492">
        <v>7466699</v>
      </c>
      <c r="E492">
        <v>116932</v>
      </c>
      <c r="F492">
        <v>321509</v>
      </c>
      <c r="G492">
        <v>3945022</v>
      </c>
      <c r="H492">
        <v>821290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12671452</v>
      </c>
      <c r="O492">
        <v>0</v>
      </c>
      <c r="P492">
        <v>0</v>
      </c>
      <c r="Q492">
        <v>12671452</v>
      </c>
      <c r="R492">
        <v>0</v>
      </c>
      <c r="S492">
        <v>2024</v>
      </c>
      <c r="T492">
        <v>43</v>
      </c>
      <c r="U492">
        <v>7</v>
      </c>
      <c r="V492" t="s">
        <v>1822</v>
      </c>
      <c r="W492" t="s">
        <v>510</v>
      </c>
      <c r="X492" t="s">
        <v>25</v>
      </c>
      <c r="Y492" t="s">
        <v>26</v>
      </c>
      <c r="Z492" t="s">
        <v>511</v>
      </c>
      <c r="AA492" t="s">
        <v>418</v>
      </c>
      <c r="AB492" s="3" t="str">
        <f t="shared" si="14"/>
        <v>7092</v>
      </c>
      <c r="AC492" s="4" t="str">
        <f t="shared" si="15"/>
        <v>TIF</v>
      </c>
    </row>
    <row r="493" spans="1:29" x14ac:dyDescent="0.25">
      <c r="A493">
        <v>2024</v>
      </c>
      <c r="B493">
        <v>43</v>
      </c>
      <c r="C493" t="s">
        <v>31</v>
      </c>
      <c r="D493">
        <v>164892953</v>
      </c>
      <c r="E493">
        <v>60695835</v>
      </c>
      <c r="F493">
        <v>2301664</v>
      </c>
      <c r="G493">
        <v>14904863</v>
      </c>
      <c r="H493">
        <v>508571</v>
      </c>
      <c r="I493">
        <v>0</v>
      </c>
      <c r="J493">
        <v>0</v>
      </c>
      <c r="K493">
        <v>528666</v>
      </c>
      <c r="L493">
        <v>212892</v>
      </c>
      <c r="M493">
        <v>28057031</v>
      </c>
      <c r="N493">
        <v>272102475</v>
      </c>
      <c r="O493">
        <v>778428</v>
      </c>
      <c r="P493">
        <v>1586000</v>
      </c>
      <c r="Q493">
        <v>269738047</v>
      </c>
      <c r="R493">
        <v>2923642</v>
      </c>
      <c r="S493">
        <v>2024</v>
      </c>
      <c r="T493">
        <v>43</v>
      </c>
      <c r="U493">
        <v>4</v>
      </c>
      <c r="V493">
        <v>356</v>
      </c>
      <c r="W493">
        <v>434356</v>
      </c>
      <c r="X493" t="s">
        <v>26</v>
      </c>
      <c r="Y493" t="s">
        <v>26</v>
      </c>
      <c r="Z493" t="s">
        <v>454</v>
      </c>
      <c r="AA493" t="s">
        <v>418</v>
      </c>
      <c r="AB493" s="3" t="str">
        <f t="shared" si="14"/>
        <v>4356</v>
      </c>
      <c r="AC493" s="4" t="str">
        <f t="shared" si="15"/>
        <v>Non-TIF</v>
      </c>
    </row>
    <row r="494" spans="1:29" x14ac:dyDescent="0.25">
      <c r="A494">
        <v>2024</v>
      </c>
      <c r="B494">
        <v>43</v>
      </c>
      <c r="C494" t="s">
        <v>31</v>
      </c>
      <c r="D494">
        <v>90764731</v>
      </c>
      <c r="E494">
        <v>105461675</v>
      </c>
      <c r="F494">
        <v>5092704</v>
      </c>
      <c r="G494">
        <v>8888464</v>
      </c>
      <c r="H494">
        <v>0</v>
      </c>
      <c r="I494">
        <v>0</v>
      </c>
      <c r="J494">
        <v>0</v>
      </c>
      <c r="K494">
        <v>1</v>
      </c>
      <c r="L494">
        <v>400242</v>
      </c>
      <c r="M494">
        <v>15325999</v>
      </c>
      <c r="N494">
        <v>225933816</v>
      </c>
      <c r="O494">
        <v>400000</v>
      </c>
      <c r="P494">
        <v>1001000</v>
      </c>
      <c r="Q494">
        <v>224532816</v>
      </c>
      <c r="R494">
        <v>2012306</v>
      </c>
      <c r="S494">
        <v>2024</v>
      </c>
      <c r="T494">
        <v>43</v>
      </c>
      <c r="U494">
        <v>7</v>
      </c>
      <c r="V494" t="s">
        <v>1822</v>
      </c>
      <c r="W494">
        <v>437092</v>
      </c>
      <c r="X494" t="s">
        <v>26</v>
      </c>
      <c r="Y494" t="s">
        <v>26</v>
      </c>
      <c r="Z494" t="s">
        <v>455</v>
      </c>
      <c r="AA494" t="s">
        <v>418</v>
      </c>
      <c r="AB494" s="3" t="str">
        <f t="shared" si="14"/>
        <v>7092</v>
      </c>
      <c r="AC494" s="4" t="str">
        <f t="shared" si="15"/>
        <v>Non-TIF</v>
      </c>
    </row>
    <row r="495" spans="1:29" x14ac:dyDescent="0.25">
      <c r="A495">
        <v>2024</v>
      </c>
      <c r="B495">
        <v>43</v>
      </c>
      <c r="C495" t="s">
        <v>31</v>
      </c>
      <c r="D495">
        <v>40646629</v>
      </c>
      <c r="E495">
        <v>65925314</v>
      </c>
      <c r="F495">
        <v>3098823</v>
      </c>
      <c r="G495">
        <v>652726</v>
      </c>
      <c r="H495">
        <v>0</v>
      </c>
      <c r="I495">
        <v>0</v>
      </c>
      <c r="J495">
        <v>0</v>
      </c>
      <c r="K495">
        <v>123</v>
      </c>
      <c r="L495">
        <v>602100</v>
      </c>
      <c r="M495">
        <v>7213400</v>
      </c>
      <c r="N495">
        <v>118139115</v>
      </c>
      <c r="O495">
        <v>240000</v>
      </c>
      <c r="P495">
        <v>377000</v>
      </c>
      <c r="Q495">
        <v>117522115</v>
      </c>
      <c r="R495">
        <v>1463916</v>
      </c>
      <c r="S495">
        <v>2024</v>
      </c>
      <c r="T495">
        <v>43</v>
      </c>
      <c r="U495">
        <v>6</v>
      </c>
      <c r="V495">
        <v>460</v>
      </c>
      <c r="W495">
        <v>786460</v>
      </c>
      <c r="X495" t="s">
        <v>26</v>
      </c>
      <c r="Y495" t="s">
        <v>26</v>
      </c>
      <c r="Z495" t="s">
        <v>456</v>
      </c>
      <c r="AA495" t="s">
        <v>418</v>
      </c>
      <c r="AB495" s="3" t="str">
        <f t="shared" si="14"/>
        <v>6460</v>
      </c>
      <c r="AC495" s="4" t="str">
        <f t="shared" si="15"/>
        <v>Non-TIF</v>
      </c>
    </row>
    <row r="496" spans="1:29" x14ac:dyDescent="0.25">
      <c r="A496">
        <v>2024</v>
      </c>
      <c r="B496">
        <v>44</v>
      </c>
      <c r="C496" t="s">
        <v>44</v>
      </c>
      <c r="D496">
        <v>95191617</v>
      </c>
      <c r="E496">
        <v>3984043</v>
      </c>
      <c r="F496">
        <v>98192</v>
      </c>
      <c r="G496">
        <v>110769001</v>
      </c>
      <c r="H496">
        <v>47486933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257529786</v>
      </c>
      <c r="O496">
        <v>548000</v>
      </c>
      <c r="P496">
        <v>975000</v>
      </c>
      <c r="Q496">
        <v>256006786</v>
      </c>
      <c r="R496">
        <v>0</v>
      </c>
      <c r="S496">
        <v>2024</v>
      </c>
      <c r="T496">
        <v>44</v>
      </c>
      <c r="U496">
        <v>4</v>
      </c>
      <c r="V496">
        <v>536</v>
      </c>
      <c r="W496">
        <v>444536</v>
      </c>
      <c r="X496" t="s">
        <v>26</v>
      </c>
      <c r="Y496" t="s">
        <v>26</v>
      </c>
      <c r="Z496" t="s">
        <v>457</v>
      </c>
      <c r="AA496" t="s">
        <v>458</v>
      </c>
      <c r="AB496" s="3" t="str">
        <f t="shared" si="14"/>
        <v>4536</v>
      </c>
      <c r="AC496" s="4" t="str">
        <f t="shared" si="15"/>
        <v>Non-TIF</v>
      </c>
    </row>
    <row r="497" spans="1:29" x14ac:dyDescent="0.25">
      <c r="A497">
        <v>2024</v>
      </c>
      <c r="B497">
        <v>44</v>
      </c>
      <c r="C497" t="s">
        <v>23</v>
      </c>
      <c r="D497">
        <v>19485006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19485006</v>
      </c>
      <c r="O497">
        <v>0</v>
      </c>
      <c r="P497">
        <v>0</v>
      </c>
      <c r="Q497">
        <v>19485006</v>
      </c>
      <c r="R497">
        <v>0</v>
      </c>
      <c r="S497">
        <v>2024</v>
      </c>
      <c r="T497">
        <v>44</v>
      </c>
      <c r="U497">
        <v>4</v>
      </c>
      <c r="V497">
        <v>536</v>
      </c>
      <c r="W497" t="s">
        <v>514</v>
      </c>
      <c r="X497" t="s">
        <v>25</v>
      </c>
      <c r="Y497" t="s">
        <v>26</v>
      </c>
      <c r="Z497" t="s">
        <v>515</v>
      </c>
      <c r="AA497" t="s">
        <v>458</v>
      </c>
      <c r="AB497" s="3" t="str">
        <f t="shared" si="14"/>
        <v>4536</v>
      </c>
      <c r="AC497" s="4" t="str">
        <f t="shared" si="15"/>
        <v>TIF</v>
      </c>
    </row>
    <row r="498" spans="1:29" x14ac:dyDescent="0.25">
      <c r="A498">
        <v>2024</v>
      </c>
      <c r="B498">
        <v>44</v>
      </c>
      <c r="C498" t="s">
        <v>31</v>
      </c>
      <c r="D498">
        <v>6463337</v>
      </c>
      <c r="E498">
        <v>1992412</v>
      </c>
      <c r="F498">
        <v>112235</v>
      </c>
      <c r="G498">
        <v>71750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8639734</v>
      </c>
      <c r="O498">
        <v>32000</v>
      </c>
      <c r="P498">
        <v>35750</v>
      </c>
      <c r="Q498">
        <v>8571984</v>
      </c>
      <c r="R498">
        <v>54101</v>
      </c>
      <c r="S498">
        <v>2024</v>
      </c>
      <c r="T498">
        <v>44</v>
      </c>
      <c r="U498">
        <v>1</v>
      </c>
      <c r="V498">
        <v>602</v>
      </c>
      <c r="W498">
        <v>291602</v>
      </c>
      <c r="X498" t="s">
        <v>26</v>
      </c>
      <c r="Y498" t="s">
        <v>26</v>
      </c>
      <c r="Z498" t="s">
        <v>372</v>
      </c>
      <c r="AA498" t="s">
        <v>458</v>
      </c>
      <c r="AB498" s="3" t="str">
        <f t="shared" si="14"/>
        <v>1602</v>
      </c>
      <c r="AC498" s="4" t="str">
        <f t="shared" si="15"/>
        <v>Non-TIF</v>
      </c>
    </row>
    <row r="499" spans="1:29" x14ac:dyDescent="0.25">
      <c r="A499">
        <v>2024</v>
      </c>
      <c r="B499">
        <v>44</v>
      </c>
      <c r="C499" t="s">
        <v>31</v>
      </c>
      <c r="D499">
        <v>88745846</v>
      </c>
      <c r="E499">
        <v>27063480</v>
      </c>
      <c r="F499">
        <v>1434160</v>
      </c>
      <c r="G499">
        <v>6323703</v>
      </c>
      <c r="H499">
        <v>0</v>
      </c>
      <c r="I499">
        <v>0</v>
      </c>
      <c r="J499">
        <v>0</v>
      </c>
      <c r="K499">
        <v>0</v>
      </c>
      <c r="L499">
        <v>1480849</v>
      </c>
      <c r="M499">
        <v>5453517</v>
      </c>
      <c r="N499">
        <v>130501555</v>
      </c>
      <c r="O499">
        <v>668000</v>
      </c>
      <c r="P499">
        <v>724750</v>
      </c>
      <c r="Q499">
        <v>129108805</v>
      </c>
      <c r="R499">
        <v>671238</v>
      </c>
      <c r="S499">
        <v>2024</v>
      </c>
      <c r="T499">
        <v>44</v>
      </c>
      <c r="U499">
        <v>4</v>
      </c>
      <c r="V499">
        <v>689</v>
      </c>
      <c r="W499">
        <v>444689</v>
      </c>
      <c r="X499" t="s">
        <v>26</v>
      </c>
      <c r="Y499" t="s">
        <v>26</v>
      </c>
      <c r="Z499" t="s">
        <v>333</v>
      </c>
      <c r="AA499" t="s">
        <v>458</v>
      </c>
      <c r="AB499" s="3" t="str">
        <f t="shared" si="14"/>
        <v>4689</v>
      </c>
      <c r="AC499" s="4" t="str">
        <f t="shared" si="15"/>
        <v>Non-TIF</v>
      </c>
    </row>
    <row r="500" spans="1:29" x14ac:dyDescent="0.25">
      <c r="A500">
        <v>2024</v>
      </c>
      <c r="B500">
        <v>45</v>
      </c>
      <c r="C500" t="s">
        <v>44</v>
      </c>
      <c r="D500">
        <v>78959</v>
      </c>
      <c r="E500">
        <v>0</v>
      </c>
      <c r="F500">
        <v>0</v>
      </c>
      <c r="G500">
        <v>2421311</v>
      </c>
      <c r="H500">
        <v>42221615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44721885</v>
      </c>
      <c r="O500">
        <v>0</v>
      </c>
      <c r="P500">
        <v>0</v>
      </c>
      <c r="Q500">
        <v>44721885</v>
      </c>
      <c r="R500">
        <v>0</v>
      </c>
      <c r="S500">
        <v>2024</v>
      </c>
      <c r="T500">
        <v>45</v>
      </c>
      <c r="U500">
        <v>5</v>
      </c>
      <c r="V500">
        <v>508</v>
      </c>
      <c r="W500">
        <v>455508</v>
      </c>
      <c r="X500" t="s">
        <v>26</v>
      </c>
      <c r="Y500" t="s">
        <v>26</v>
      </c>
      <c r="Z500" t="s">
        <v>491</v>
      </c>
      <c r="AA500" t="s">
        <v>460</v>
      </c>
      <c r="AB500" s="3" t="str">
        <f t="shared" si="14"/>
        <v>5508</v>
      </c>
      <c r="AC500" s="4" t="str">
        <f t="shared" si="15"/>
        <v>Non-TIF</v>
      </c>
    </row>
    <row r="501" spans="1:29" x14ac:dyDescent="0.25">
      <c r="A501">
        <v>2024</v>
      </c>
      <c r="B501">
        <v>45</v>
      </c>
      <c r="C501" t="s">
        <v>23</v>
      </c>
      <c r="D501">
        <v>2740417</v>
      </c>
      <c r="E501">
        <v>0</v>
      </c>
      <c r="F501">
        <v>0</v>
      </c>
      <c r="G501">
        <v>2408175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5148592</v>
      </c>
      <c r="O501">
        <v>0</v>
      </c>
      <c r="P501">
        <v>0</v>
      </c>
      <c r="Q501">
        <v>5148592</v>
      </c>
      <c r="R501">
        <v>0</v>
      </c>
      <c r="S501">
        <v>2024</v>
      </c>
      <c r="T501">
        <v>45</v>
      </c>
      <c r="U501">
        <v>3</v>
      </c>
      <c r="V501" t="s">
        <v>1812</v>
      </c>
      <c r="W501" t="s">
        <v>461</v>
      </c>
      <c r="X501" t="s">
        <v>25</v>
      </c>
      <c r="Y501" t="s">
        <v>26</v>
      </c>
      <c r="Z501" t="s">
        <v>462</v>
      </c>
      <c r="AA501" t="s">
        <v>460</v>
      </c>
      <c r="AB501" s="3" t="str">
        <f t="shared" si="14"/>
        <v>3029</v>
      </c>
      <c r="AC501" s="4" t="str">
        <f t="shared" si="15"/>
        <v>TIF</v>
      </c>
    </row>
    <row r="502" spans="1:29" x14ac:dyDescent="0.25">
      <c r="A502">
        <v>2024</v>
      </c>
      <c r="B502">
        <v>46</v>
      </c>
      <c r="C502" t="s">
        <v>44</v>
      </c>
      <c r="D502">
        <v>6084184</v>
      </c>
      <c r="E502">
        <v>228225</v>
      </c>
      <c r="F502">
        <v>52483</v>
      </c>
      <c r="G502">
        <v>4147609</v>
      </c>
      <c r="H502">
        <v>244433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10756934</v>
      </c>
      <c r="O502">
        <v>64000</v>
      </c>
      <c r="P502">
        <v>91000</v>
      </c>
      <c r="Q502">
        <v>10601934</v>
      </c>
      <c r="R502">
        <v>0</v>
      </c>
      <c r="S502">
        <v>2024</v>
      </c>
      <c r="T502">
        <v>46</v>
      </c>
      <c r="U502">
        <v>6</v>
      </c>
      <c r="V502">
        <v>516</v>
      </c>
      <c r="W502">
        <v>466516</v>
      </c>
      <c r="X502" t="s">
        <v>26</v>
      </c>
      <c r="Y502" t="s">
        <v>26</v>
      </c>
      <c r="Z502" t="s">
        <v>463</v>
      </c>
      <c r="AA502" t="s">
        <v>464</v>
      </c>
      <c r="AB502" s="3" t="str">
        <f t="shared" si="14"/>
        <v>6516</v>
      </c>
      <c r="AC502" s="4" t="str">
        <f t="shared" si="15"/>
        <v>Non-TIF</v>
      </c>
    </row>
    <row r="503" spans="1:29" x14ac:dyDescent="0.25">
      <c r="A503">
        <v>2024</v>
      </c>
      <c r="B503">
        <v>46</v>
      </c>
      <c r="C503" t="s">
        <v>23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2024</v>
      </c>
      <c r="T503">
        <v>46</v>
      </c>
      <c r="U503">
        <v>2</v>
      </c>
      <c r="V503">
        <v>493</v>
      </c>
      <c r="W503" t="s">
        <v>465</v>
      </c>
      <c r="X503" t="s">
        <v>25</v>
      </c>
      <c r="Y503" t="s">
        <v>26</v>
      </c>
      <c r="Z503" t="s">
        <v>466</v>
      </c>
      <c r="AA503" t="s">
        <v>464</v>
      </c>
      <c r="AB503" s="3" t="str">
        <f t="shared" si="14"/>
        <v>2493</v>
      </c>
      <c r="AC503" s="4" t="str">
        <f t="shared" si="15"/>
        <v>TIF</v>
      </c>
    </row>
    <row r="504" spans="1:29" x14ac:dyDescent="0.25">
      <c r="A504">
        <v>2024</v>
      </c>
      <c r="B504">
        <v>46</v>
      </c>
      <c r="C504" t="s">
        <v>31</v>
      </c>
      <c r="D504">
        <v>12111848</v>
      </c>
      <c r="E504">
        <v>54240476</v>
      </c>
      <c r="F504">
        <v>2998629</v>
      </c>
      <c r="G504">
        <v>10175169</v>
      </c>
      <c r="H504">
        <v>0</v>
      </c>
      <c r="I504">
        <v>0</v>
      </c>
      <c r="J504">
        <v>0</v>
      </c>
      <c r="K504">
        <v>3960</v>
      </c>
      <c r="L504">
        <v>0</v>
      </c>
      <c r="M504">
        <v>7801833</v>
      </c>
      <c r="N504">
        <v>87331915</v>
      </c>
      <c r="O504">
        <v>84014</v>
      </c>
      <c r="P504">
        <v>97500</v>
      </c>
      <c r="Q504">
        <v>87150401</v>
      </c>
      <c r="R504">
        <v>946091</v>
      </c>
      <c r="S504">
        <v>2024</v>
      </c>
      <c r="T504">
        <v>46</v>
      </c>
      <c r="U504">
        <v>2</v>
      </c>
      <c r="V504">
        <v>493</v>
      </c>
      <c r="W504">
        <v>462493</v>
      </c>
      <c r="X504" t="s">
        <v>26</v>
      </c>
      <c r="Y504" t="s">
        <v>26</v>
      </c>
      <c r="Z504" t="s">
        <v>467</v>
      </c>
      <c r="AA504" t="s">
        <v>464</v>
      </c>
      <c r="AB504" s="3" t="str">
        <f t="shared" si="14"/>
        <v>2493</v>
      </c>
      <c r="AC504" s="4" t="str">
        <f t="shared" si="15"/>
        <v>Non-TIF</v>
      </c>
    </row>
    <row r="505" spans="1:29" x14ac:dyDescent="0.25">
      <c r="A505">
        <v>2024</v>
      </c>
      <c r="B505">
        <v>46</v>
      </c>
      <c r="C505" t="s">
        <v>31</v>
      </c>
      <c r="D505">
        <v>1639342</v>
      </c>
      <c r="E505">
        <v>7545232</v>
      </c>
      <c r="F505">
        <v>371864</v>
      </c>
      <c r="G505">
        <v>0</v>
      </c>
      <c r="H505">
        <v>0</v>
      </c>
      <c r="I505">
        <v>0</v>
      </c>
      <c r="J505">
        <v>0</v>
      </c>
      <c r="K505">
        <v>86</v>
      </c>
      <c r="L505">
        <v>0</v>
      </c>
      <c r="M505">
        <v>600141</v>
      </c>
      <c r="N505">
        <v>10156665</v>
      </c>
      <c r="O505">
        <v>8000</v>
      </c>
      <c r="P505">
        <v>13000</v>
      </c>
      <c r="Q505">
        <v>10135665</v>
      </c>
      <c r="R505">
        <v>126653</v>
      </c>
      <c r="S505">
        <v>2024</v>
      </c>
      <c r="T505">
        <v>46</v>
      </c>
      <c r="U505">
        <v>1</v>
      </c>
      <c r="V505">
        <v>206</v>
      </c>
      <c r="W505">
        <v>991206</v>
      </c>
      <c r="X505" t="s">
        <v>26</v>
      </c>
      <c r="Y505" t="s">
        <v>26</v>
      </c>
      <c r="Z505" t="s">
        <v>412</v>
      </c>
      <c r="AA505" t="s">
        <v>464</v>
      </c>
      <c r="AB505" s="3" t="str">
        <f t="shared" si="14"/>
        <v>1206</v>
      </c>
      <c r="AC505" s="4" t="str">
        <f t="shared" si="15"/>
        <v>Non-TIF</v>
      </c>
    </row>
    <row r="506" spans="1:29" x14ac:dyDescent="0.25">
      <c r="A506">
        <v>2024</v>
      </c>
      <c r="B506">
        <v>29</v>
      </c>
      <c r="C506" t="s">
        <v>31</v>
      </c>
      <c r="D506">
        <v>665895326</v>
      </c>
      <c r="E506">
        <v>21279734</v>
      </c>
      <c r="F506">
        <v>1312820</v>
      </c>
      <c r="G506">
        <v>188521029</v>
      </c>
      <c r="H506">
        <v>25518412</v>
      </c>
      <c r="I506">
        <v>0</v>
      </c>
      <c r="J506">
        <v>0</v>
      </c>
      <c r="K506">
        <v>0</v>
      </c>
      <c r="L506">
        <v>2872135</v>
      </c>
      <c r="M506">
        <v>18456660</v>
      </c>
      <c r="N506">
        <v>923856116</v>
      </c>
      <c r="O506">
        <v>4648000</v>
      </c>
      <c r="P506">
        <v>15124536</v>
      </c>
      <c r="Q506">
        <v>904083580</v>
      </c>
      <c r="R506">
        <v>46496468</v>
      </c>
      <c r="S506">
        <v>2024</v>
      </c>
      <c r="T506">
        <v>29</v>
      </c>
      <c r="U506">
        <v>0</v>
      </c>
      <c r="V506">
        <v>882</v>
      </c>
      <c r="W506">
        <v>290882</v>
      </c>
      <c r="X506" t="s">
        <v>26</v>
      </c>
      <c r="Y506" t="s">
        <v>26</v>
      </c>
      <c r="Z506" t="s">
        <v>298</v>
      </c>
      <c r="AA506" t="s">
        <v>299</v>
      </c>
      <c r="AB506" s="3" t="str">
        <f t="shared" si="14"/>
        <v>0882</v>
      </c>
      <c r="AC506" s="4" t="str">
        <f t="shared" si="15"/>
        <v>Non-TIF</v>
      </c>
    </row>
    <row r="507" spans="1:29" x14ac:dyDescent="0.25">
      <c r="A507">
        <v>2024</v>
      </c>
      <c r="B507">
        <v>29</v>
      </c>
      <c r="C507" t="s">
        <v>31</v>
      </c>
      <c r="D507">
        <v>90246430</v>
      </c>
      <c r="E507">
        <v>46995215</v>
      </c>
      <c r="F507">
        <v>3173800</v>
      </c>
      <c r="G507">
        <v>7498408</v>
      </c>
      <c r="H507">
        <v>4347227</v>
      </c>
      <c r="I507">
        <v>0</v>
      </c>
      <c r="J507">
        <v>0</v>
      </c>
      <c r="K507">
        <v>0</v>
      </c>
      <c r="L507">
        <v>2251708</v>
      </c>
      <c r="M507">
        <v>8514002</v>
      </c>
      <c r="N507">
        <v>163026790</v>
      </c>
      <c r="O507">
        <v>536000</v>
      </c>
      <c r="P507">
        <v>1599000</v>
      </c>
      <c r="Q507">
        <v>160891790</v>
      </c>
      <c r="R507">
        <v>1815695</v>
      </c>
      <c r="S507">
        <v>2024</v>
      </c>
      <c r="T507">
        <v>29</v>
      </c>
      <c r="U507">
        <v>1</v>
      </c>
      <c r="V507">
        <v>602</v>
      </c>
      <c r="W507">
        <v>291602</v>
      </c>
      <c r="X507" t="s">
        <v>26</v>
      </c>
      <c r="Y507" t="s">
        <v>26</v>
      </c>
      <c r="Z507" t="s">
        <v>372</v>
      </c>
      <c r="AA507" t="s">
        <v>299</v>
      </c>
      <c r="AB507" s="3" t="str">
        <f t="shared" si="14"/>
        <v>1602</v>
      </c>
      <c r="AC507" s="4" t="str">
        <f t="shared" si="15"/>
        <v>Non-TIF</v>
      </c>
    </row>
    <row r="508" spans="1:29" x14ac:dyDescent="0.25">
      <c r="A508">
        <v>2024</v>
      </c>
      <c r="B508">
        <v>29</v>
      </c>
      <c r="C508" t="s">
        <v>31</v>
      </c>
      <c r="D508">
        <v>3382580</v>
      </c>
      <c r="E508">
        <v>9687662</v>
      </c>
      <c r="F508">
        <v>472242</v>
      </c>
      <c r="G508">
        <v>967510</v>
      </c>
      <c r="H508">
        <v>0</v>
      </c>
      <c r="I508">
        <v>0</v>
      </c>
      <c r="J508">
        <v>0</v>
      </c>
      <c r="K508">
        <v>0</v>
      </c>
      <c r="L508">
        <v>1001204</v>
      </c>
      <c r="M508">
        <v>1025409</v>
      </c>
      <c r="N508">
        <v>16536607</v>
      </c>
      <c r="O508">
        <v>24000</v>
      </c>
      <c r="P508">
        <v>71500</v>
      </c>
      <c r="Q508">
        <v>16441107</v>
      </c>
      <c r="R508">
        <v>272419</v>
      </c>
      <c r="S508">
        <v>2024</v>
      </c>
      <c r="T508">
        <v>29</v>
      </c>
      <c r="U508">
        <v>4</v>
      </c>
      <c r="V508">
        <v>689</v>
      </c>
      <c r="W508">
        <v>444689</v>
      </c>
      <c r="X508" t="s">
        <v>26</v>
      </c>
      <c r="Y508" t="s">
        <v>26</v>
      </c>
      <c r="Z508" t="s">
        <v>333</v>
      </c>
      <c r="AA508" t="s">
        <v>299</v>
      </c>
      <c r="AB508" s="3" t="str">
        <f t="shared" si="14"/>
        <v>4689</v>
      </c>
      <c r="AC508" s="4" t="str">
        <f t="shared" si="15"/>
        <v>Non-TIF</v>
      </c>
    </row>
    <row r="509" spans="1:29" x14ac:dyDescent="0.25">
      <c r="A509">
        <v>2024</v>
      </c>
      <c r="B509">
        <v>29</v>
      </c>
      <c r="C509" t="s">
        <v>31</v>
      </c>
      <c r="D509">
        <v>249063</v>
      </c>
      <c r="E509">
        <v>1374043</v>
      </c>
      <c r="F509">
        <v>112927</v>
      </c>
      <c r="G509">
        <v>244307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1980340</v>
      </c>
      <c r="O509">
        <v>0</v>
      </c>
      <c r="P509">
        <v>0</v>
      </c>
      <c r="Q509">
        <v>1980340</v>
      </c>
      <c r="R509">
        <v>4824</v>
      </c>
      <c r="S509">
        <v>2024</v>
      </c>
      <c r="T509">
        <v>29</v>
      </c>
      <c r="U509">
        <v>6</v>
      </c>
      <c r="V509">
        <v>759</v>
      </c>
      <c r="W509">
        <v>586759</v>
      </c>
      <c r="X509" t="s">
        <v>26</v>
      </c>
      <c r="Y509" t="s">
        <v>26</v>
      </c>
      <c r="Z509" t="s">
        <v>373</v>
      </c>
      <c r="AA509" t="s">
        <v>299</v>
      </c>
      <c r="AB509" s="3" t="str">
        <f t="shared" si="14"/>
        <v>6759</v>
      </c>
      <c r="AC509" s="4" t="str">
        <f t="shared" si="15"/>
        <v>Non-TIF</v>
      </c>
    </row>
    <row r="510" spans="1:29" x14ac:dyDescent="0.25">
      <c r="A510">
        <v>2024</v>
      </c>
      <c r="B510">
        <v>30</v>
      </c>
      <c r="C510" t="s">
        <v>44</v>
      </c>
      <c r="D510">
        <v>335068339</v>
      </c>
      <c r="E510">
        <v>0</v>
      </c>
      <c r="F510">
        <v>0</v>
      </c>
      <c r="G510">
        <v>55637453</v>
      </c>
      <c r="H510">
        <v>763619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391469411</v>
      </c>
      <c r="O510">
        <v>212000</v>
      </c>
      <c r="P510">
        <v>851500</v>
      </c>
      <c r="Q510">
        <v>390405911</v>
      </c>
      <c r="R510">
        <v>0</v>
      </c>
      <c r="S510">
        <v>2024</v>
      </c>
      <c r="T510">
        <v>30</v>
      </c>
      <c r="U510">
        <v>4</v>
      </c>
      <c r="V510">
        <v>890</v>
      </c>
      <c r="W510">
        <v>304890</v>
      </c>
      <c r="X510" t="s">
        <v>26</v>
      </c>
      <c r="Y510" t="s">
        <v>26</v>
      </c>
      <c r="Z510" t="s">
        <v>259</v>
      </c>
      <c r="AA510" t="s">
        <v>335</v>
      </c>
      <c r="AB510" s="3" t="str">
        <f t="shared" si="14"/>
        <v>4890</v>
      </c>
      <c r="AC510" s="4" t="str">
        <f t="shared" si="15"/>
        <v>Non-TIF</v>
      </c>
    </row>
    <row r="511" spans="1:29" x14ac:dyDescent="0.25">
      <c r="A511">
        <v>2024</v>
      </c>
      <c r="B511">
        <v>30</v>
      </c>
      <c r="C511" t="s">
        <v>44</v>
      </c>
      <c r="D511">
        <v>9799648</v>
      </c>
      <c r="E511">
        <v>0</v>
      </c>
      <c r="F511">
        <v>0</v>
      </c>
      <c r="G511">
        <v>9394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9809042</v>
      </c>
      <c r="O511">
        <v>36000</v>
      </c>
      <c r="P511">
        <v>123500</v>
      </c>
      <c r="Q511">
        <v>9649542</v>
      </c>
      <c r="R511">
        <v>0</v>
      </c>
      <c r="S511">
        <v>2024</v>
      </c>
      <c r="T511">
        <v>30</v>
      </c>
      <c r="U511">
        <v>6</v>
      </c>
      <c r="V511">
        <v>120</v>
      </c>
      <c r="W511">
        <v>306120</v>
      </c>
      <c r="X511" t="s">
        <v>26</v>
      </c>
      <c r="Y511" t="s">
        <v>26</v>
      </c>
      <c r="Z511" t="s">
        <v>374</v>
      </c>
      <c r="AA511" t="s">
        <v>335</v>
      </c>
      <c r="AB511" s="3" t="str">
        <f t="shared" si="14"/>
        <v>6120</v>
      </c>
      <c r="AC511" s="4" t="str">
        <f t="shared" si="15"/>
        <v>Non-TIF</v>
      </c>
    </row>
    <row r="512" spans="1:29" x14ac:dyDescent="0.25">
      <c r="A512">
        <v>2024</v>
      </c>
      <c r="B512">
        <v>30</v>
      </c>
      <c r="C512" t="s">
        <v>44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2024</v>
      </c>
      <c r="T512">
        <v>30</v>
      </c>
      <c r="U512">
        <v>2</v>
      </c>
      <c r="V512">
        <v>124</v>
      </c>
      <c r="W512">
        <v>322124</v>
      </c>
      <c r="X512" t="s">
        <v>26</v>
      </c>
      <c r="Y512" t="s">
        <v>26</v>
      </c>
      <c r="Z512" t="s">
        <v>378</v>
      </c>
      <c r="AA512" t="s">
        <v>335</v>
      </c>
      <c r="AB512" s="3" t="str">
        <f t="shared" si="14"/>
        <v>2124</v>
      </c>
      <c r="AC512" s="4" t="str">
        <f t="shared" si="15"/>
        <v>Non-TIF</v>
      </c>
    </row>
    <row r="513" spans="1:29" x14ac:dyDescent="0.25">
      <c r="A513">
        <v>2024</v>
      </c>
      <c r="B513">
        <v>31</v>
      </c>
      <c r="C513" t="s">
        <v>44</v>
      </c>
      <c r="D513">
        <v>9128779</v>
      </c>
      <c r="E513">
        <v>28648</v>
      </c>
      <c r="F513">
        <v>0</v>
      </c>
      <c r="G513">
        <v>16771541</v>
      </c>
      <c r="H513">
        <v>21041396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46970364</v>
      </c>
      <c r="O513">
        <v>40000</v>
      </c>
      <c r="P513">
        <v>123500</v>
      </c>
      <c r="Q513">
        <v>46806864</v>
      </c>
      <c r="R513">
        <v>0</v>
      </c>
      <c r="S513">
        <v>2024</v>
      </c>
      <c r="T513">
        <v>31</v>
      </c>
      <c r="U513">
        <v>6</v>
      </c>
      <c r="V513">
        <v>961</v>
      </c>
      <c r="W513">
        <v>316961</v>
      </c>
      <c r="X513" t="s">
        <v>26</v>
      </c>
      <c r="Y513" t="s">
        <v>26</v>
      </c>
      <c r="Z513" t="s">
        <v>242</v>
      </c>
      <c r="AA513" t="s">
        <v>377</v>
      </c>
      <c r="AB513" s="3" t="str">
        <f t="shared" si="14"/>
        <v>6961</v>
      </c>
      <c r="AC513" s="4" t="str">
        <f t="shared" si="15"/>
        <v>Non-TIF</v>
      </c>
    </row>
    <row r="514" spans="1:29" x14ac:dyDescent="0.25">
      <c r="A514">
        <v>2024</v>
      </c>
      <c r="B514">
        <v>32</v>
      </c>
      <c r="C514" t="s">
        <v>23</v>
      </c>
      <c r="D514">
        <v>66074</v>
      </c>
      <c r="E514">
        <v>0</v>
      </c>
      <c r="F514">
        <v>0</v>
      </c>
      <c r="G514">
        <v>4120067</v>
      </c>
      <c r="H514">
        <v>2970608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7156749</v>
      </c>
      <c r="O514">
        <v>0</v>
      </c>
      <c r="P514">
        <v>0</v>
      </c>
      <c r="Q514">
        <v>7156749</v>
      </c>
      <c r="R514">
        <v>0</v>
      </c>
      <c r="S514">
        <v>2024</v>
      </c>
      <c r="T514">
        <v>32</v>
      </c>
      <c r="U514">
        <v>2</v>
      </c>
      <c r="V514">
        <v>124</v>
      </c>
      <c r="W514" t="s">
        <v>435</v>
      </c>
      <c r="X514" t="s">
        <v>25</v>
      </c>
      <c r="Y514" t="s">
        <v>26</v>
      </c>
      <c r="Z514" t="s">
        <v>436</v>
      </c>
      <c r="AA514" t="s">
        <v>379</v>
      </c>
      <c r="AB514" s="3" t="str">
        <f t="shared" si="14"/>
        <v>2124</v>
      </c>
      <c r="AC514" s="4" t="str">
        <f t="shared" si="15"/>
        <v>TIF</v>
      </c>
    </row>
    <row r="515" spans="1:29" x14ac:dyDescent="0.25">
      <c r="A515">
        <v>2024</v>
      </c>
      <c r="B515">
        <v>32</v>
      </c>
      <c r="C515" t="s">
        <v>31</v>
      </c>
      <c r="D515">
        <v>179481212</v>
      </c>
      <c r="E515">
        <v>136080226</v>
      </c>
      <c r="F515">
        <v>16442091</v>
      </c>
      <c r="G515">
        <v>35609190</v>
      </c>
      <c r="H515">
        <v>21640484</v>
      </c>
      <c r="I515">
        <v>0</v>
      </c>
      <c r="J515">
        <v>0</v>
      </c>
      <c r="K515">
        <v>0</v>
      </c>
      <c r="L515">
        <v>865083</v>
      </c>
      <c r="M515">
        <v>27712593</v>
      </c>
      <c r="N515">
        <v>417830879</v>
      </c>
      <c r="O515">
        <v>1127704</v>
      </c>
      <c r="P515">
        <v>4173000</v>
      </c>
      <c r="Q515">
        <v>412530175</v>
      </c>
      <c r="R515">
        <v>4343943</v>
      </c>
      <c r="S515">
        <v>2024</v>
      </c>
      <c r="T515">
        <v>32</v>
      </c>
      <c r="U515">
        <v>2</v>
      </c>
      <c r="V515">
        <v>124</v>
      </c>
      <c r="W515">
        <v>322124</v>
      </c>
      <c r="X515" t="s">
        <v>26</v>
      </c>
      <c r="Y515" t="s">
        <v>26</v>
      </c>
      <c r="Z515" t="s">
        <v>378</v>
      </c>
      <c r="AA515" t="s">
        <v>379</v>
      </c>
      <c r="AB515" s="3" t="str">
        <f t="shared" ref="AB515:AB578" si="16">CONCATENATE(U515,TEXT(V515,"000"))</f>
        <v>2124</v>
      </c>
      <c r="AC515" s="4" t="str">
        <f t="shared" ref="AC515:AC578" si="17">IF(C515="I","TIF","Non-TIF")</f>
        <v>Non-TIF</v>
      </c>
    </row>
    <row r="516" spans="1:29" x14ac:dyDescent="0.25">
      <c r="A516">
        <v>2024</v>
      </c>
      <c r="B516">
        <v>32</v>
      </c>
      <c r="C516" t="s">
        <v>31</v>
      </c>
      <c r="D516">
        <v>10357680</v>
      </c>
      <c r="E516">
        <v>38230862</v>
      </c>
      <c r="F516">
        <v>2653550</v>
      </c>
      <c r="G516">
        <v>119643</v>
      </c>
      <c r="H516">
        <v>0</v>
      </c>
      <c r="I516">
        <v>0</v>
      </c>
      <c r="J516">
        <v>0</v>
      </c>
      <c r="K516">
        <v>0</v>
      </c>
      <c r="L516">
        <v>317146</v>
      </c>
      <c r="M516">
        <v>4114639</v>
      </c>
      <c r="N516">
        <v>55793520</v>
      </c>
      <c r="O516">
        <v>48000</v>
      </c>
      <c r="P516">
        <v>169000</v>
      </c>
      <c r="Q516">
        <v>55576520</v>
      </c>
      <c r="R516">
        <v>446623</v>
      </c>
      <c r="S516">
        <v>2024</v>
      </c>
      <c r="T516">
        <v>32</v>
      </c>
      <c r="U516">
        <v>2</v>
      </c>
      <c r="V516">
        <v>556</v>
      </c>
      <c r="W516">
        <v>742556</v>
      </c>
      <c r="X516" t="s">
        <v>26</v>
      </c>
      <c r="Y516" t="s">
        <v>26</v>
      </c>
      <c r="Z516" t="s">
        <v>240</v>
      </c>
      <c r="AA516" t="s">
        <v>379</v>
      </c>
      <c r="AB516" s="3" t="str">
        <f t="shared" si="16"/>
        <v>2556</v>
      </c>
      <c r="AC516" s="4" t="str">
        <f t="shared" si="17"/>
        <v>Non-TIF</v>
      </c>
    </row>
    <row r="517" spans="1:29" x14ac:dyDescent="0.25">
      <c r="A517">
        <v>2024</v>
      </c>
      <c r="B517">
        <v>33</v>
      </c>
      <c r="C517" t="s">
        <v>44</v>
      </c>
      <c r="D517">
        <v>15514248</v>
      </c>
      <c r="E517">
        <v>91738</v>
      </c>
      <c r="F517">
        <v>56080</v>
      </c>
      <c r="G517">
        <v>401941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16064007</v>
      </c>
      <c r="O517">
        <v>56000</v>
      </c>
      <c r="P517">
        <v>169000</v>
      </c>
      <c r="Q517">
        <v>15839007</v>
      </c>
      <c r="R517">
        <v>0</v>
      </c>
      <c r="S517">
        <v>2024</v>
      </c>
      <c r="T517">
        <v>33</v>
      </c>
      <c r="U517">
        <v>6</v>
      </c>
      <c r="V517">
        <v>762</v>
      </c>
      <c r="W517" t="s">
        <v>1792</v>
      </c>
      <c r="X517" t="s">
        <v>26</v>
      </c>
      <c r="Y517" t="s">
        <v>26</v>
      </c>
      <c r="Z517" t="s">
        <v>56</v>
      </c>
      <c r="AA517" t="s">
        <v>375</v>
      </c>
      <c r="AB517" s="3" t="str">
        <f t="shared" si="16"/>
        <v>6762</v>
      </c>
      <c r="AC517" s="4" t="str">
        <f t="shared" si="17"/>
        <v>Non-TIF</v>
      </c>
    </row>
    <row r="518" spans="1:29" x14ac:dyDescent="0.25">
      <c r="A518">
        <v>2024</v>
      </c>
      <c r="B518">
        <v>33</v>
      </c>
      <c r="C518" t="s">
        <v>44</v>
      </c>
      <c r="D518">
        <v>37848496</v>
      </c>
      <c r="E518">
        <v>794449</v>
      </c>
      <c r="F518">
        <v>92706</v>
      </c>
      <c r="G518">
        <v>20434505</v>
      </c>
      <c r="H518">
        <v>3500423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62670579</v>
      </c>
      <c r="O518">
        <v>160000</v>
      </c>
      <c r="P518">
        <v>572000</v>
      </c>
      <c r="Q518">
        <v>61938579</v>
      </c>
      <c r="R518">
        <v>0</v>
      </c>
      <c r="S518">
        <v>2024</v>
      </c>
      <c r="T518">
        <v>33</v>
      </c>
      <c r="U518">
        <v>4</v>
      </c>
      <c r="V518">
        <v>774</v>
      </c>
      <c r="W518">
        <v>334774</v>
      </c>
      <c r="X518" t="s">
        <v>26</v>
      </c>
      <c r="Y518" t="s">
        <v>26</v>
      </c>
      <c r="Z518" t="s">
        <v>1450</v>
      </c>
      <c r="AA518" t="s">
        <v>375</v>
      </c>
      <c r="AB518" s="3" t="str">
        <f t="shared" si="16"/>
        <v>4774</v>
      </c>
      <c r="AC518" s="4" t="str">
        <f t="shared" si="17"/>
        <v>Non-TIF</v>
      </c>
    </row>
    <row r="519" spans="1:29" x14ac:dyDescent="0.25">
      <c r="A519">
        <v>2024</v>
      </c>
      <c r="B519">
        <v>33</v>
      </c>
      <c r="C519" t="s">
        <v>44</v>
      </c>
      <c r="D519">
        <v>5432054</v>
      </c>
      <c r="E519">
        <v>161675</v>
      </c>
      <c r="F519">
        <v>0</v>
      </c>
      <c r="G519">
        <v>2376871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7970600</v>
      </c>
      <c r="O519">
        <v>44000</v>
      </c>
      <c r="P519">
        <v>149500</v>
      </c>
      <c r="Q519">
        <v>7777100</v>
      </c>
      <c r="R519">
        <v>0</v>
      </c>
      <c r="S519">
        <v>2024</v>
      </c>
      <c r="T519">
        <v>33</v>
      </c>
      <c r="U519">
        <v>6</v>
      </c>
      <c r="V519">
        <v>943</v>
      </c>
      <c r="W519">
        <v>336943</v>
      </c>
      <c r="X519" t="s">
        <v>26</v>
      </c>
      <c r="Y519" t="s">
        <v>26</v>
      </c>
      <c r="Z519" t="s">
        <v>437</v>
      </c>
      <c r="AA519" t="s">
        <v>375</v>
      </c>
      <c r="AB519" s="3" t="str">
        <f t="shared" si="16"/>
        <v>6943</v>
      </c>
      <c r="AC519" s="4" t="str">
        <f t="shared" si="17"/>
        <v>Non-TIF</v>
      </c>
    </row>
    <row r="520" spans="1:29" x14ac:dyDescent="0.25">
      <c r="A520">
        <v>2024</v>
      </c>
      <c r="B520">
        <v>33</v>
      </c>
      <c r="C520" t="s">
        <v>23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2024</v>
      </c>
      <c r="T520">
        <v>33</v>
      </c>
      <c r="U520">
        <v>6</v>
      </c>
      <c r="V520">
        <v>273</v>
      </c>
      <c r="W520" t="s">
        <v>199</v>
      </c>
      <c r="X520" t="s">
        <v>25</v>
      </c>
      <c r="Y520" t="s">
        <v>26</v>
      </c>
      <c r="Z520" t="s">
        <v>200</v>
      </c>
      <c r="AA520" t="s">
        <v>375</v>
      </c>
      <c r="AB520" s="3" t="str">
        <f t="shared" si="16"/>
        <v>6273</v>
      </c>
      <c r="AC520" s="4" t="str">
        <f t="shared" si="17"/>
        <v>TIF</v>
      </c>
    </row>
    <row r="521" spans="1:29" x14ac:dyDescent="0.25">
      <c r="A521">
        <v>2024</v>
      </c>
      <c r="B521">
        <v>33</v>
      </c>
      <c r="C521" t="s">
        <v>23</v>
      </c>
      <c r="D521">
        <v>497296</v>
      </c>
      <c r="E521">
        <v>0</v>
      </c>
      <c r="F521">
        <v>0</v>
      </c>
      <c r="G521">
        <v>6678999</v>
      </c>
      <c r="H521">
        <v>22571667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29747962</v>
      </c>
      <c r="O521">
        <v>0</v>
      </c>
      <c r="P521">
        <v>0</v>
      </c>
      <c r="Q521">
        <v>29747962</v>
      </c>
      <c r="R521">
        <v>0</v>
      </c>
      <c r="S521">
        <v>2024</v>
      </c>
      <c r="T521">
        <v>33</v>
      </c>
      <c r="U521">
        <v>4</v>
      </c>
      <c r="V521">
        <v>869</v>
      </c>
      <c r="W521" t="s">
        <v>68</v>
      </c>
      <c r="X521" t="s">
        <v>25</v>
      </c>
      <c r="Y521" t="s">
        <v>26</v>
      </c>
      <c r="Z521" t="s">
        <v>69</v>
      </c>
      <c r="AA521" t="s">
        <v>375</v>
      </c>
      <c r="AB521" s="3" t="str">
        <f t="shared" si="16"/>
        <v>4869</v>
      </c>
      <c r="AC521" s="4" t="str">
        <f t="shared" si="17"/>
        <v>TIF</v>
      </c>
    </row>
    <row r="522" spans="1:29" x14ac:dyDescent="0.25">
      <c r="A522">
        <v>2024</v>
      </c>
      <c r="B522">
        <v>33</v>
      </c>
      <c r="C522" t="s">
        <v>31</v>
      </c>
      <c r="D522">
        <v>17137361</v>
      </c>
      <c r="E522">
        <v>53166877</v>
      </c>
      <c r="F522">
        <v>3117822</v>
      </c>
      <c r="G522">
        <v>493863</v>
      </c>
      <c r="H522">
        <v>10962418</v>
      </c>
      <c r="I522">
        <v>0</v>
      </c>
      <c r="J522">
        <v>0</v>
      </c>
      <c r="K522">
        <v>0</v>
      </c>
      <c r="L522">
        <v>8198722</v>
      </c>
      <c r="M522">
        <v>0</v>
      </c>
      <c r="N522">
        <v>93077063</v>
      </c>
      <c r="O522">
        <v>52000</v>
      </c>
      <c r="P522">
        <v>221000</v>
      </c>
      <c r="Q522">
        <v>92804063</v>
      </c>
      <c r="R522">
        <v>1218874</v>
      </c>
      <c r="S522">
        <v>2024</v>
      </c>
      <c r="T522">
        <v>33</v>
      </c>
      <c r="U522">
        <v>6</v>
      </c>
      <c r="V522">
        <v>273</v>
      </c>
      <c r="W522" t="s">
        <v>1799</v>
      </c>
      <c r="X522" t="s">
        <v>26</v>
      </c>
      <c r="Y522" t="s">
        <v>26</v>
      </c>
      <c r="Z522" t="s">
        <v>141</v>
      </c>
      <c r="AA522" t="s">
        <v>375</v>
      </c>
      <c r="AB522" s="3" t="str">
        <f t="shared" si="16"/>
        <v>6273</v>
      </c>
      <c r="AC522" s="4" t="str">
        <f t="shared" si="17"/>
        <v>Non-TIF</v>
      </c>
    </row>
    <row r="523" spans="1:29" x14ac:dyDescent="0.25">
      <c r="A523">
        <v>2024</v>
      </c>
      <c r="B523">
        <v>33</v>
      </c>
      <c r="C523" t="s">
        <v>31</v>
      </c>
      <c r="D523">
        <v>156173994</v>
      </c>
      <c r="E523">
        <v>69871043</v>
      </c>
      <c r="F523">
        <v>3554080</v>
      </c>
      <c r="G523">
        <v>13713404</v>
      </c>
      <c r="H523">
        <v>3771988</v>
      </c>
      <c r="I523">
        <v>0</v>
      </c>
      <c r="J523">
        <v>0</v>
      </c>
      <c r="K523">
        <v>0</v>
      </c>
      <c r="L523">
        <v>10275104</v>
      </c>
      <c r="M523">
        <v>1886511</v>
      </c>
      <c r="N523">
        <v>259246124</v>
      </c>
      <c r="O523">
        <v>1356732</v>
      </c>
      <c r="P523">
        <v>3861000</v>
      </c>
      <c r="Q523">
        <v>254028392</v>
      </c>
      <c r="R523">
        <v>5184743</v>
      </c>
      <c r="S523">
        <v>2024</v>
      </c>
      <c r="T523">
        <v>33</v>
      </c>
      <c r="U523">
        <v>4</v>
      </c>
      <c r="V523">
        <v>869</v>
      </c>
      <c r="W523">
        <v>334869</v>
      </c>
      <c r="X523" t="s">
        <v>26</v>
      </c>
      <c r="Y523" t="s">
        <v>26</v>
      </c>
      <c r="Z523" t="s">
        <v>70</v>
      </c>
      <c r="AA523" t="s">
        <v>375</v>
      </c>
      <c r="AB523" s="3" t="str">
        <f t="shared" si="16"/>
        <v>4869</v>
      </c>
      <c r="AC523" s="4" t="str">
        <f t="shared" si="17"/>
        <v>Non-TIF</v>
      </c>
    </row>
    <row r="524" spans="1:29" x14ac:dyDescent="0.25">
      <c r="A524">
        <v>2024</v>
      </c>
      <c r="B524">
        <v>27</v>
      </c>
      <c r="C524" t="s">
        <v>31</v>
      </c>
      <c r="D524">
        <v>14071550</v>
      </c>
      <c r="E524">
        <v>25651028</v>
      </c>
      <c r="F524">
        <v>1600599</v>
      </c>
      <c r="G524">
        <v>280910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41604087</v>
      </c>
      <c r="O524">
        <v>80000</v>
      </c>
      <c r="P524">
        <v>162500</v>
      </c>
      <c r="Q524">
        <v>41361587</v>
      </c>
      <c r="R524">
        <v>828091</v>
      </c>
      <c r="S524">
        <v>2024</v>
      </c>
      <c r="T524">
        <v>27</v>
      </c>
      <c r="U524">
        <v>4</v>
      </c>
      <c r="V524">
        <v>505</v>
      </c>
      <c r="W524">
        <v>934505</v>
      </c>
      <c r="X524" t="s">
        <v>26</v>
      </c>
      <c r="Y524" t="s">
        <v>26</v>
      </c>
      <c r="Z524" t="s">
        <v>352</v>
      </c>
      <c r="AA524" t="s">
        <v>289</v>
      </c>
      <c r="AB524" s="3" t="str">
        <f t="shared" si="16"/>
        <v>4505</v>
      </c>
      <c r="AC524" s="4" t="str">
        <f t="shared" si="17"/>
        <v>Non-TIF</v>
      </c>
    </row>
    <row r="525" spans="1:29" x14ac:dyDescent="0.25">
      <c r="A525">
        <v>2024</v>
      </c>
      <c r="B525">
        <v>28</v>
      </c>
      <c r="C525" t="s">
        <v>44</v>
      </c>
      <c r="D525">
        <v>5474319</v>
      </c>
      <c r="E525">
        <v>50076</v>
      </c>
      <c r="F525">
        <v>0</v>
      </c>
      <c r="G525">
        <v>3409534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8933929</v>
      </c>
      <c r="O525">
        <v>24000</v>
      </c>
      <c r="P525">
        <v>84500</v>
      </c>
      <c r="Q525">
        <v>8825429</v>
      </c>
      <c r="R525">
        <v>0</v>
      </c>
      <c r="S525">
        <v>2024</v>
      </c>
      <c r="T525">
        <v>28</v>
      </c>
      <c r="U525">
        <v>1</v>
      </c>
      <c r="V525">
        <v>989</v>
      </c>
      <c r="W525">
        <v>281989</v>
      </c>
      <c r="X525" t="s">
        <v>26</v>
      </c>
      <c r="Y525" t="s">
        <v>26</v>
      </c>
      <c r="Z525" t="s">
        <v>293</v>
      </c>
      <c r="AA525" t="s">
        <v>294</v>
      </c>
      <c r="AB525" s="3" t="str">
        <f t="shared" si="16"/>
        <v>1989</v>
      </c>
      <c r="AC525" s="4" t="str">
        <f t="shared" si="17"/>
        <v>Non-TIF</v>
      </c>
    </row>
    <row r="526" spans="1:29" x14ac:dyDescent="0.25">
      <c r="A526">
        <v>2024</v>
      </c>
      <c r="B526">
        <v>28</v>
      </c>
      <c r="C526" t="s">
        <v>23</v>
      </c>
      <c r="D526">
        <v>12387848</v>
      </c>
      <c r="E526">
        <v>0</v>
      </c>
      <c r="F526">
        <v>0</v>
      </c>
      <c r="G526">
        <v>24482688</v>
      </c>
      <c r="H526">
        <v>20245497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57116033</v>
      </c>
      <c r="O526">
        <v>0</v>
      </c>
      <c r="P526">
        <v>0</v>
      </c>
      <c r="Q526">
        <v>57116033</v>
      </c>
      <c r="R526">
        <v>0</v>
      </c>
      <c r="S526">
        <v>2024</v>
      </c>
      <c r="T526">
        <v>28</v>
      </c>
      <c r="U526">
        <v>6</v>
      </c>
      <c r="V526">
        <v>961</v>
      </c>
      <c r="W526" t="s">
        <v>504</v>
      </c>
      <c r="X526" t="s">
        <v>25</v>
      </c>
      <c r="Y526" t="s">
        <v>26</v>
      </c>
      <c r="Z526" t="s">
        <v>505</v>
      </c>
      <c r="AA526" t="s">
        <v>294</v>
      </c>
      <c r="AB526" s="3" t="str">
        <f t="shared" si="16"/>
        <v>6961</v>
      </c>
      <c r="AC526" s="4" t="str">
        <f t="shared" si="17"/>
        <v>TIF</v>
      </c>
    </row>
    <row r="527" spans="1:29" x14ac:dyDescent="0.25">
      <c r="A527">
        <v>2024</v>
      </c>
      <c r="B527">
        <v>28</v>
      </c>
      <c r="C527" t="s">
        <v>31</v>
      </c>
      <c r="D527">
        <v>4414742</v>
      </c>
      <c r="E527">
        <v>9035580</v>
      </c>
      <c r="F527">
        <v>1491846</v>
      </c>
      <c r="G527">
        <v>71907</v>
      </c>
      <c r="H527">
        <v>695975</v>
      </c>
      <c r="I527">
        <v>0</v>
      </c>
      <c r="J527">
        <v>0</v>
      </c>
      <c r="K527">
        <v>0</v>
      </c>
      <c r="L527">
        <v>119316</v>
      </c>
      <c r="M527">
        <v>0</v>
      </c>
      <c r="N527">
        <v>15829366</v>
      </c>
      <c r="O527">
        <v>16000</v>
      </c>
      <c r="P527">
        <v>39000</v>
      </c>
      <c r="Q527">
        <v>15774366</v>
      </c>
      <c r="R527">
        <v>336565</v>
      </c>
      <c r="S527">
        <v>2024</v>
      </c>
      <c r="T527">
        <v>28</v>
      </c>
      <c r="U527">
        <v>4</v>
      </c>
      <c r="V527">
        <v>446</v>
      </c>
      <c r="W527">
        <v>534446</v>
      </c>
      <c r="X527" t="s">
        <v>26</v>
      </c>
      <c r="Y527" t="s">
        <v>26</v>
      </c>
      <c r="Z527" t="s">
        <v>330</v>
      </c>
      <c r="AA527" t="s">
        <v>294</v>
      </c>
      <c r="AB527" s="3" t="str">
        <f t="shared" si="16"/>
        <v>4446</v>
      </c>
      <c r="AC527" s="4" t="str">
        <f t="shared" si="17"/>
        <v>Non-TIF</v>
      </c>
    </row>
    <row r="528" spans="1:29" x14ac:dyDescent="0.25">
      <c r="A528">
        <v>2024</v>
      </c>
      <c r="B528">
        <v>28</v>
      </c>
      <c r="C528" t="s">
        <v>31</v>
      </c>
      <c r="D528">
        <v>12599164</v>
      </c>
      <c r="E528">
        <v>18060518</v>
      </c>
      <c r="F528">
        <v>1954046</v>
      </c>
      <c r="G528">
        <v>227657</v>
      </c>
      <c r="H528">
        <v>0</v>
      </c>
      <c r="I528">
        <v>0</v>
      </c>
      <c r="J528">
        <v>0</v>
      </c>
      <c r="K528">
        <v>0</v>
      </c>
      <c r="L528">
        <v>51739</v>
      </c>
      <c r="M528">
        <v>717938</v>
      </c>
      <c r="N528">
        <v>33611062</v>
      </c>
      <c r="O528">
        <v>40000</v>
      </c>
      <c r="P528">
        <v>130000</v>
      </c>
      <c r="Q528">
        <v>33441062</v>
      </c>
      <c r="R528">
        <v>1078723</v>
      </c>
      <c r="S528">
        <v>2024</v>
      </c>
      <c r="T528">
        <v>28</v>
      </c>
      <c r="U528">
        <v>4</v>
      </c>
      <c r="V528">
        <v>777</v>
      </c>
      <c r="W528">
        <v>574777</v>
      </c>
      <c r="X528" t="s">
        <v>26</v>
      </c>
      <c r="Y528" t="s">
        <v>26</v>
      </c>
      <c r="Z528" t="s">
        <v>48</v>
      </c>
      <c r="AA528" t="s">
        <v>294</v>
      </c>
      <c r="AB528" s="3" t="str">
        <f t="shared" si="16"/>
        <v>4777</v>
      </c>
      <c r="AC528" s="4" t="str">
        <f t="shared" si="17"/>
        <v>Non-TIF</v>
      </c>
    </row>
    <row r="529" spans="1:29" x14ac:dyDescent="0.25">
      <c r="A529">
        <v>2024</v>
      </c>
      <c r="B529">
        <v>29</v>
      </c>
      <c r="C529" t="s">
        <v>44</v>
      </c>
      <c r="D529">
        <v>11996871</v>
      </c>
      <c r="E529">
        <v>650472</v>
      </c>
      <c r="F529">
        <v>431</v>
      </c>
      <c r="G529">
        <v>75119759</v>
      </c>
      <c r="H529">
        <v>16454241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104221774</v>
      </c>
      <c r="O529">
        <v>148000</v>
      </c>
      <c r="P529">
        <v>513500</v>
      </c>
      <c r="Q529">
        <v>103560274</v>
      </c>
      <c r="R529">
        <v>0</v>
      </c>
      <c r="S529">
        <v>2024</v>
      </c>
      <c r="T529">
        <v>29</v>
      </c>
      <c r="U529">
        <v>0</v>
      </c>
      <c r="V529">
        <v>882</v>
      </c>
      <c r="W529">
        <v>290882</v>
      </c>
      <c r="X529" t="s">
        <v>26</v>
      </c>
      <c r="Y529" t="s">
        <v>26</v>
      </c>
      <c r="Z529" t="s">
        <v>298</v>
      </c>
      <c r="AA529" t="s">
        <v>299</v>
      </c>
      <c r="AB529" s="3" t="str">
        <f t="shared" si="16"/>
        <v>0882</v>
      </c>
      <c r="AC529" s="4" t="str">
        <f t="shared" si="17"/>
        <v>Non-TIF</v>
      </c>
    </row>
    <row r="530" spans="1:29" x14ac:dyDescent="0.25">
      <c r="A530">
        <v>2024</v>
      </c>
      <c r="B530">
        <v>29</v>
      </c>
      <c r="C530" t="s">
        <v>23</v>
      </c>
      <c r="D530">
        <v>3972963</v>
      </c>
      <c r="E530">
        <v>7903</v>
      </c>
      <c r="F530">
        <v>0</v>
      </c>
      <c r="G530">
        <v>1164501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5145367</v>
      </c>
      <c r="O530">
        <v>8000</v>
      </c>
      <c r="P530">
        <v>32500</v>
      </c>
      <c r="Q530">
        <v>5104867</v>
      </c>
      <c r="R530">
        <v>0</v>
      </c>
      <c r="S530">
        <v>2024</v>
      </c>
      <c r="T530">
        <v>29</v>
      </c>
      <c r="U530">
        <v>4</v>
      </c>
      <c r="V530">
        <v>203</v>
      </c>
      <c r="W530" t="s">
        <v>331</v>
      </c>
      <c r="X530" t="s">
        <v>25</v>
      </c>
      <c r="Y530" t="s">
        <v>26</v>
      </c>
      <c r="Z530" t="s">
        <v>332</v>
      </c>
      <c r="AA530" t="s">
        <v>299</v>
      </c>
      <c r="AB530" s="3" t="str">
        <f t="shared" si="16"/>
        <v>4203</v>
      </c>
      <c r="AC530" s="4" t="str">
        <f t="shared" si="17"/>
        <v>TIF</v>
      </c>
    </row>
    <row r="531" spans="1:29" x14ac:dyDescent="0.25">
      <c r="A531">
        <v>2024</v>
      </c>
      <c r="B531">
        <v>29</v>
      </c>
      <c r="C531" t="s">
        <v>31</v>
      </c>
      <c r="D531">
        <v>169357319</v>
      </c>
      <c r="E531">
        <v>171417735</v>
      </c>
      <c r="F531">
        <v>11666151</v>
      </c>
      <c r="G531">
        <v>23633715</v>
      </c>
      <c r="H531">
        <v>12402065</v>
      </c>
      <c r="I531">
        <v>0</v>
      </c>
      <c r="J531">
        <v>0</v>
      </c>
      <c r="K531">
        <v>0</v>
      </c>
      <c r="L531">
        <v>4701090</v>
      </c>
      <c r="M531">
        <v>0</v>
      </c>
      <c r="N531">
        <v>393178075</v>
      </c>
      <c r="O531">
        <v>760000</v>
      </c>
      <c r="P531">
        <v>2769000</v>
      </c>
      <c r="Q531">
        <v>389649075</v>
      </c>
      <c r="R531">
        <v>5332057</v>
      </c>
      <c r="S531">
        <v>2024</v>
      </c>
      <c r="T531">
        <v>29</v>
      </c>
      <c r="U531">
        <v>4</v>
      </c>
      <c r="V531">
        <v>203</v>
      </c>
      <c r="W531">
        <v>294203</v>
      </c>
      <c r="X531" t="s">
        <v>26</v>
      </c>
      <c r="Y531" t="s">
        <v>26</v>
      </c>
      <c r="Z531" t="s">
        <v>300</v>
      </c>
      <c r="AA531" t="s">
        <v>299</v>
      </c>
      <c r="AB531" s="3" t="str">
        <f t="shared" si="16"/>
        <v>4203</v>
      </c>
      <c r="AC531" s="4" t="str">
        <f t="shared" si="17"/>
        <v>Non-TIF</v>
      </c>
    </row>
    <row r="532" spans="1:29" x14ac:dyDescent="0.25">
      <c r="A532">
        <v>2024</v>
      </c>
      <c r="B532">
        <v>29</v>
      </c>
      <c r="C532" t="s">
        <v>31</v>
      </c>
      <c r="D532">
        <v>1520705</v>
      </c>
      <c r="E532">
        <v>7831847</v>
      </c>
      <c r="F532">
        <v>197715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188382</v>
      </c>
      <c r="M532">
        <v>0</v>
      </c>
      <c r="N532">
        <v>9738649</v>
      </c>
      <c r="O532">
        <v>4000</v>
      </c>
      <c r="P532">
        <v>13000</v>
      </c>
      <c r="Q532">
        <v>9721649</v>
      </c>
      <c r="R532">
        <v>453792</v>
      </c>
      <c r="S532">
        <v>2024</v>
      </c>
      <c r="T532">
        <v>29</v>
      </c>
      <c r="U532">
        <v>4</v>
      </c>
      <c r="V532">
        <v>509</v>
      </c>
      <c r="W532">
        <v>584509</v>
      </c>
      <c r="X532" t="s">
        <v>26</v>
      </c>
      <c r="Y532" t="s">
        <v>26</v>
      </c>
      <c r="Z532" t="s">
        <v>334</v>
      </c>
      <c r="AA532" t="s">
        <v>299</v>
      </c>
      <c r="AB532" s="3" t="str">
        <f t="shared" si="16"/>
        <v>4509</v>
      </c>
      <c r="AC532" s="4" t="str">
        <f t="shared" si="17"/>
        <v>Non-TIF</v>
      </c>
    </row>
    <row r="533" spans="1:29" x14ac:dyDescent="0.25">
      <c r="A533">
        <v>2024</v>
      </c>
      <c r="B533">
        <v>30</v>
      </c>
      <c r="C533" t="s">
        <v>44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2024</v>
      </c>
      <c r="T533">
        <v>30</v>
      </c>
      <c r="U533">
        <v>2</v>
      </c>
      <c r="V533">
        <v>846</v>
      </c>
      <c r="W533">
        <v>302846</v>
      </c>
      <c r="X533" t="s">
        <v>26</v>
      </c>
      <c r="Y533" t="s">
        <v>26</v>
      </c>
      <c r="Z533" t="s">
        <v>340</v>
      </c>
      <c r="AA533" t="s">
        <v>335</v>
      </c>
      <c r="AB533" s="3" t="str">
        <f t="shared" si="16"/>
        <v>2846</v>
      </c>
      <c r="AC533" s="4" t="str">
        <f t="shared" si="17"/>
        <v>Non-TIF</v>
      </c>
    </row>
    <row r="534" spans="1:29" x14ac:dyDescent="0.25">
      <c r="A534">
        <v>2024</v>
      </c>
      <c r="B534">
        <v>30</v>
      </c>
      <c r="C534" t="s">
        <v>23</v>
      </c>
      <c r="D534">
        <v>1731586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1731586</v>
      </c>
      <c r="O534">
        <v>4000</v>
      </c>
      <c r="P534">
        <v>13000</v>
      </c>
      <c r="Q534">
        <v>1714586</v>
      </c>
      <c r="R534">
        <v>0</v>
      </c>
      <c r="S534">
        <v>2024</v>
      </c>
      <c r="T534">
        <v>30</v>
      </c>
      <c r="U534">
        <v>2</v>
      </c>
      <c r="V534">
        <v>846</v>
      </c>
      <c r="W534" t="s">
        <v>336</v>
      </c>
      <c r="X534" t="s">
        <v>25</v>
      </c>
      <c r="Y534" t="s">
        <v>26</v>
      </c>
      <c r="Z534" t="s">
        <v>337</v>
      </c>
      <c r="AA534" t="s">
        <v>335</v>
      </c>
      <c r="AB534" s="3" t="str">
        <f t="shared" si="16"/>
        <v>2846</v>
      </c>
      <c r="AC534" s="4" t="str">
        <f t="shared" si="17"/>
        <v>TIF</v>
      </c>
    </row>
    <row r="535" spans="1:29" x14ac:dyDescent="0.25">
      <c r="A535">
        <v>2024</v>
      </c>
      <c r="B535">
        <v>30</v>
      </c>
      <c r="C535" t="s">
        <v>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2024</v>
      </c>
      <c r="T535">
        <v>30</v>
      </c>
      <c r="U535">
        <v>2</v>
      </c>
      <c r="V535">
        <v>124</v>
      </c>
      <c r="W535" t="s">
        <v>435</v>
      </c>
      <c r="X535" t="s">
        <v>25</v>
      </c>
      <c r="Y535" t="s">
        <v>26</v>
      </c>
      <c r="Z535" t="s">
        <v>436</v>
      </c>
      <c r="AA535" t="s">
        <v>335</v>
      </c>
      <c r="AB535" s="3" t="str">
        <f t="shared" si="16"/>
        <v>2124</v>
      </c>
      <c r="AC535" s="4" t="str">
        <f t="shared" si="17"/>
        <v>TIF</v>
      </c>
    </row>
    <row r="536" spans="1:29" x14ac:dyDescent="0.25">
      <c r="A536">
        <v>2024</v>
      </c>
      <c r="B536">
        <v>30</v>
      </c>
      <c r="C536" t="s">
        <v>23</v>
      </c>
      <c r="D536">
        <v>2563231</v>
      </c>
      <c r="E536">
        <v>0</v>
      </c>
      <c r="F536">
        <v>0</v>
      </c>
      <c r="G536">
        <v>1872966</v>
      </c>
      <c r="H536">
        <v>15033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4451230</v>
      </c>
      <c r="O536">
        <v>0</v>
      </c>
      <c r="P536">
        <v>0</v>
      </c>
      <c r="Q536">
        <v>4451230</v>
      </c>
      <c r="R536">
        <v>0</v>
      </c>
      <c r="S536">
        <v>2024</v>
      </c>
      <c r="T536">
        <v>30</v>
      </c>
      <c r="U536">
        <v>2</v>
      </c>
      <c r="V536">
        <v>556</v>
      </c>
      <c r="W536" t="s">
        <v>570</v>
      </c>
      <c r="X536" t="s">
        <v>25</v>
      </c>
      <c r="Y536" t="s">
        <v>26</v>
      </c>
      <c r="Z536" t="s">
        <v>571</v>
      </c>
      <c r="AA536" t="s">
        <v>335</v>
      </c>
      <c r="AB536" s="3" t="str">
        <f t="shared" si="16"/>
        <v>2556</v>
      </c>
      <c r="AC536" s="4" t="str">
        <f t="shared" si="17"/>
        <v>TIF</v>
      </c>
    </row>
    <row r="537" spans="1:29" x14ac:dyDescent="0.25">
      <c r="A537">
        <v>2024</v>
      </c>
      <c r="B537">
        <v>30</v>
      </c>
      <c r="C537" t="s">
        <v>31</v>
      </c>
      <c r="D537">
        <v>1288907923</v>
      </c>
      <c r="E537">
        <v>82293552</v>
      </c>
      <c r="F537">
        <v>5494780</v>
      </c>
      <c r="G537">
        <v>133977898</v>
      </c>
      <c r="H537">
        <v>72748213</v>
      </c>
      <c r="I537">
        <v>0</v>
      </c>
      <c r="J537">
        <v>0</v>
      </c>
      <c r="K537">
        <v>0</v>
      </c>
      <c r="L537">
        <v>8987240</v>
      </c>
      <c r="M537">
        <v>0</v>
      </c>
      <c r="N537">
        <v>1592409606</v>
      </c>
      <c r="O537">
        <v>1058213</v>
      </c>
      <c r="P537">
        <v>3503500</v>
      </c>
      <c r="Q537">
        <v>1587847893</v>
      </c>
      <c r="R537">
        <v>6468750</v>
      </c>
      <c r="S537">
        <v>2024</v>
      </c>
      <c r="T537">
        <v>30</v>
      </c>
      <c r="U537">
        <v>4</v>
      </c>
      <c r="V537">
        <v>890</v>
      </c>
      <c r="W537">
        <v>304890</v>
      </c>
      <c r="X537" t="s">
        <v>26</v>
      </c>
      <c r="Y537" t="s">
        <v>26</v>
      </c>
      <c r="Z537" t="s">
        <v>259</v>
      </c>
      <c r="AA537" t="s">
        <v>335</v>
      </c>
      <c r="AB537" s="3" t="str">
        <f t="shared" si="16"/>
        <v>4890</v>
      </c>
      <c r="AC537" s="4" t="str">
        <f t="shared" si="17"/>
        <v>Non-TIF</v>
      </c>
    </row>
    <row r="538" spans="1:29" x14ac:dyDescent="0.25">
      <c r="A538">
        <v>2024</v>
      </c>
      <c r="B538">
        <v>30</v>
      </c>
      <c r="C538" t="s">
        <v>31</v>
      </c>
      <c r="D538">
        <v>4815435</v>
      </c>
      <c r="E538">
        <v>8242871</v>
      </c>
      <c r="F538">
        <v>760805</v>
      </c>
      <c r="G538">
        <v>1795833</v>
      </c>
      <c r="H538">
        <v>1701006</v>
      </c>
      <c r="I538">
        <v>0</v>
      </c>
      <c r="J538">
        <v>0</v>
      </c>
      <c r="K538">
        <v>0</v>
      </c>
      <c r="L538">
        <v>655743</v>
      </c>
      <c r="M538">
        <v>2219322</v>
      </c>
      <c r="N538">
        <v>20191015</v>
      </c>
      <c r="O538">
        <v>40000</v>
      </c>
      <c r="P538">
        <v>45500</v>
      </c>
      <c r="Q538">
        <v>20105515</v>
      </c>
      <c r="R538">
        <v>106403</v>
      </c>
      <c r="S538">
        <v>2024</v>
      </c>
      <c r="T538">
        <v>30</v>
      </c>
      <c r="U538">
        <v>2</v>
      </c>
      <c r="V538">
        <v>124</v>
      </c>
      <c r="W538">
        <v>322124</v>
      </c>
      <c r="X538" t="s">
        <v>26</v>
      </c>
      <c r="Y538" t="s">
        <v>26</v>
      </c>
      <c r="Z538" t="s">
        <v>378</v>
      </c>
      <c r="AA538" t="s">
        <v>335</v>
      </c>
      <c r="AB538" s="3" t="str">
        <f t="shared" si="16"/>
        <v>2124</v>
      </c>
      <c r="AC538" s="4" t="str">
        <f t="shared" si="17"/>
        <v>Non-TIF</v>
      </c>
    </row>
    <row r="539" spans="1:29" x14ac:dyDescent="0.25">
      <c r="A539">
        <v>2024</v>
      </c>
      <c r="B539">
        <v>30</v>
      </c>
      <c r="C539" t="s">
        <v>31</v>
      </c>
      <c r="D539">
        <v>0</v>
      </c>
      <c r="E539">
        <v>253922</v>
      </c>
      <c r="F539">
        <v>0</v>
      </c>
      <c r="G539">
        <v>0</v>
      </c>
      <c r="H539">
        <v>613937</v>
      </c>
      <c r="I539">
        <v>0</v>
      </c>
      <c r="J539">
        <v>0</v>
      </c>
      <c r="K539">
        <v>0</v>
      </c>
      <c r="L539">
        <v>78249</v>
      </c>
      <c r="M539">
        <v>0</v>
      </c>
      <c r="N539">
        <v>946108</v>
      </c>
      <c r="O539">
        <v>0</v>
      </c>
      <c r="P539">
        <v>0</v>
      </c>
      <c r="Q539">
        <v>946108</v>
      </c>
      <c r="R539">
        <v>0</v>
      </c>
      <c r="S539">
        <v>2024</v>
      </c>
      <c r="T539">
        <v>30</v>
      </c>
      <c r="U539">
        <v>2</v>
      </c>
      <c r="V539">
        <v>862</v>
      </c>
      <c r="W539">
        <v>712862</v>
      </c>
      <c r="X539" t="s">
        <v>26</v>
      </c>
      <c r="Y539" t="s">
        <v>26</v>
      </c>
      <c r="Z539" t="s">
        <v>399</v>
      </c>
      <c r="AA539" t="s">
        <v>335</v>
      </c>
      <c r="AB539" s="3" t="str">
        <f t="shared" si="16"/>
        <v>2862</v>
      </c>
      <c r="AC539" s="4" t="str">
        <f t="shared" si="17"/>
        <v>Non-TIF</v>
      </c>
    </row>
    <row r="540" spans="1:29" x14ac:dyDescent="0.25">
      <c r="A540">
        <v>2024</v>
      </c>
      <c r="B540">
        <v>30</v>
      </c>
      <c r="C540" t="s">
        <v>31</v>
      </c>
      <c r="D540">
        <v>13991250</v>
      </c>
      <c r="E540">
        <v>56651284</v>
      </c>
      <c r="F540">
        <v>1850203</v>
      </c>
      <c r="G540">
        <v>870636</v>
      </c>
      <c r="H540">
        <v>0</v>
      </c>
      <c r="I540">
        <v>0</v>
      </c>
      <c r="J540">
        <v>0</v>
      </c>
      <c r="K540">
        <v>0</v>
      </c>
      <c r="L540">
        <v>1824466</v>
      </c>
      <c r="M540">
        <v>0</v>
      </c>
      <c r="N540">
        <v>75187839</v>
      </c>
      <c r="O540">
        <v>56000</v>
      </c>
      <c r="P540">
        <v>104000</v>
      </c>
      <c r="Q540">
        <v>75027839</v>
      </c>
      <c r="R540">
        <v>809008</v>
      </c>
      <c r="S540">
        <v>2024</v>
      </c>
      <c r="T540">
        <v>30</v>
      </c>
      <c r="U540">
        <v>2</v>
      </c>
      <c r="V540">
        <v>556</v>
      </c>
      <c r="W540">
        <v>742556</v>
      </c>
      <c r="X540" t="s">
        <v>26</v>
      </c>
      <c r="Y540" t="s">
        <v>26</v>
      </c>
      <c r="Z540" t="s">
        <v>240</v>
      </c>
      <c r="AA540" t="s">
        <v>335</v>
      </c>
      <c r="AB540" s="3" t="str">
        <f t="shared" si="16"/>
        <v>2556</v>
      </c>
      <c r="AC540" s="4" t="str">
        <f t="shared" si="17"/>
        <v>Non-TIF</v>
      </c>
    </row>
    <row r="541" spans="1:29" x14ac:dyDescent="0.25">
      <c r="A541">
        <v>2024</v>
      </c>
      <c r="B541">
        <v>31</v>
      </c>
      <c r="C541" t="s">
        <v>23</v>
      </c>
      <c r="D541">
        <v>50107978</v>
      </c>
      <c r="E541">
        <v>84436</v>
      </c>
      <c r="F541">
        <v>0</v>
      </c>
      <c r="G541">
        <v>43252362</v>
      </c>
      <c r="H541">
        <v>61825459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155270235</v>
      </c>
      <c r="O541">
        <v>76000</v>
      </c>
      <c r="P541">
        <v>442000</v>
      </c>
      <c r="Q541">
        <v>154752235</v>
      </c>
      <c r="R541">
        <v>0</v>
      </c>
      <c r="S541">
        <v>2024</v>
      </c>
      <c r="T541">
        <v>31</v>
      </c>
      <c r="U541">
        <v>6</v>
      </c>
      <c r="V541">
        <v>961</v>
      </c>
      <c r="W541" t="s">
        <v>504</v>
      </c>
      <c r="X541" t="s">
        <v>25</v>
      </c>
      <c r="Y541" t="s">
        <v>26</v>
      </c>
      <c r="Z541" t="s">
        <v>505</v>
      </c>
      <c r="AA541" t="s">
        <v>377</v>
      </c>
      <c r="AB541" s="3" t="str">
        <f t="shared" si="16"/>
        <v>6961</v>
      </c>
      <c r="AC541" s="4" t="str">
        <f t="shared" si="17"/>
        <v>TIF</v>
      </c>
    </row>
    <row r="542" spans="1:29" x14ac:dyDescent="0.25">
      <c r="A542">
        <v>2024</v>
      </c>
      <c r="B542">
        <v>47</v>
      </c>
      <c r="C542" t="s">
        <v>44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2024</v>
      </c>
      <c r="T542">
        <v>47</v>
      </c>
      <c r="U542">
        <v>5</v>
      </c>
      <c r="V542">
        <v>832</v>
      </c>
      <c r="W542">
        <v>245832</v>
      </c>
      <c r="X542" t="s">
        <v>26</v>
      </c>
      <c r="Y542" t="s">
        <v>26</v>
      </c>
      <c r="Z542" t="s">
        <v>272</v>
      </c>
      <c r="AA542" t="s">
        <v>468</v>
      </c>
      <c r="AB542" s="3" t="str">
        <f t="shared" si="16"/>
        <v>5832</v>
      </c>
      <c r="AC542" s="4" t="str">
        <f t="shared" si="17"/>
        <v>Non-TIF</v>
      </c>
    </row>
    <row r="543" spans="1:29" x14ac:dyDescent="0.25">
      <c r="A543">
        <v>2024</v>
      </c>
      <c r="B543">
        <v>47</v>
      </c>
      <c r="C543" t="s">
        <v>23</v>
      </c>
      <c r="D543">
        <v>0</v>
      </c>
      <c r="E543">
        <v>0</v>
      </c>
      <c r="F543">
        <v>0</v>
      </c>
      <c r="G543">
        <v>6436811</v>
      </c>
      <c r="H543">
        <v>36990097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43426908</v>
      </c>
      <c r="O543">
        <v>0</v>
      </c>
      <c r="P543">
        <v>0</v>
      </c>
      <c r="Q543">
        <v>43426908</v>
      </c>
      <c r="R543">
        <v>0</v>
      </c>
      <c r="S543">
        <v>2024</v>
      </c>
      <c r="T543">
        <v>47</v>
      </c>
      <c r="U543">
        <v>2</v>
      </c>
      <c r="V543">
        <v>376</v>
      </c>
      <c r="W543" t="s">
        <v>469</v>
      </c>
      <c r="X543" t="s">
        <v>25</v>
      </c>
      <c r="Y543" t="s">
        <v>26</v>
      </c>
      <c r="Z543" t="s">
        <v>470</v>
      </c>
      <c r="AA543" t="s">
        <v>468</v>
      </c>
      <c r="AB543" s="3" t="str">
        <f t="shared" si="16"/>
        <v>2376</v>
      </c>
      <c r="AC543" s="4" t="str">
        <f t="shared" si="17"/>
        <v>TIF</v>
      </c>
    </row>
    <row r="544" spans="1:29" x14ac:dyDescent="0.25">
      <c r="A544">
        <v>2024</v>
      </c>
      <c r="B544">
        <v>47</v>
      </c>
      <c r="C544" t="s">
        <v>31</v>
      </c>
      <c r="D544">
        <v>7343794</v>
      </c>
      <c r="E544">
        <v>35912047</v>
      </c>
      <c r="F544">
        <v>2155817</v>
      </c>
      <c r="G544">
        <v>121475</v>
      </c>
      <c r="H544">
        <v>0</v>
      </c>
      <c r="I544">
        <v>0</v>
      </c>
      <c r="J544">
        <v>0</v>
      </c>
      <c r="K544">
        <v>0</v>
      </c>
      <c r="L544">
        <v>118320</v>
      </c>
      <c r="M544">
        <v>0</v>
      </c>
      <c r="N544">
        <v>45651453</v>
      </c>
      <c r="O544">
        <v>60000</v>
      </c>
      <c r="P544">
        <v>117000</v>
      </c>
      <c r="Q544">
        <v>45474453</v>
      </c>
      <c r="R544">
        <v>462007</v>
      </c>
      <c r="S544">
        <v>2024</v>
      </c>
      <c r="T544">
        <v>47</v>
      </c>
      <c r="U544">
        <v>1</v>
      </c>
      <c r="V544">
        <v>975</v>
      </c>
      <c r="W544">
        <v>971975</v>
      </c>
      <c r="X544" t="s">
        <v>26</v>
      </c>
      <c r="Y544" t="s">
        <v>26</v>
      </c>
      <c r="Z544" t="s">
        <v>316</v>
      </c>
      <c r="AA544" t="s">
        <v>468</v>
      </c>
      <c r="AB544" s="3" t="str">
        <f t="shared" si="16"/>
        <v>1975</v>
      </c>
      <c r="AC544" s="4" t="str">
        <f t="shared" si="17"/>
        <v>Non-TIF</v>
      </c>
    </row>
    <row r="545" spans="1:29" x14ac:dyDescent="0.25">
      <c r="A545">
        <v>2024</v>
      </c>
      <c r="B545">
        <v>48</v>
      </c>
      <c r="C545" t="s">
        <v>44</v>
      </c>
      <c r="D545">
        <v>0</v>
      </c>
      <c r="E545">
        <v>0</v>
      </c>
      <c r="F545">
        <v>0</v>
      </c>
      <c r="G545">
        <v>0</v>
      </c>
      <c r="H545">
        <v>200972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200972</v>
      </c>
      <c r="O545">
        <v>0</v>
      </c>
      <c r="P545">
        <v>0</v>
      </c>
      <c r="Q545">
        <v>200972</v>
      </c>
      <c r="R545">
        <v>0</v>
      </c>
      <c r="S545">
        <v>2024</v>
      </c>
      <c r="T545">
        <v>48</v>
      </c>
      <c r="U545">
        <v>2</v>
      </c>
      <c r="V545" t="s">
        <v>1821</v>
      </c>
      <c r="W545">
        <v>482097</v>
      </c>
      <c r="X545" t="s">
        <v>26</v>
      </c>
      <c r="Y545" t="s">
        <v>26</v>
      </c>
      <c r="Z545" t="s">
        <v>522</v>
      </c>
      <c r="AA545" t="s">
        <v>472</v>
      </c>
      <c r="AB545" s="3" t="str">
        <f t="shared" si="16"/>
        <v>2097</v>
      </c>
      <c r="AC545" s="4" t="str">
        <f t="shared" si="17"/>
        <v>Non-TIF</v>
      </c>
    </row>
    <row r="546" spans="1:29" x14ac:dyDescent="0.25">
      <c r="A546">
        <v>2024</v>
      </c>
      <c r="B546">
        <v>49</v>
      </c>
      <c r="C546" t="s">
        <v>23</v>
      </c>
      <c r="D546">
        <v>2569972</v>
      </c>
      <c r="E546">
        <v>0</v>
      </c>
      <c r="F546">
        <v>0</v>
      </c>
      <c r="G546">
        <v>1791756</v>
      </c>
      <c r="H546">
        <v>1000000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5361728</v>
      </c>
      <c r="O546">
        <v>0</v>
      </c>
      <c r="P546">
        <v>0</v>
      </c>
      <c r="Q546">
        <v>5361728</v>
      </c>
      <c r="R546">
        <v>0</v>
      </c>
      <c r="S546">
        <v>2024</v>
      </c>
      <c r="T546">
        <v>49</v>
      </c>
      <c r="U546">
        <v>1</v>
      </c>
      <c r="V546">
        <v>965</v>
      </c>
      <c r="W546" t="s">
        <v>557</v>
      </c>
      <c r="X546" t="s">
        <v>25</v>
      </c>
      <c r="Y546" t="s">
        <v>26</v>
      </c>
      <c r="Z546" t="s">
        <v>558</v>
      </c>
      <c r="AA546" t="s">
        <v>473</v>
      </c>
      <c r="AB546" s="3" t="str">
        <f t="shared" si="16"/>
        <v>1965</v>
      </c>
      <c r="AC546" s="4" t="str">
        <f t="shared" si="17"/>
        <v>TIF</v>
      </c>
    </row>
    <row r="547" spans="1:29" x14ac:dyDescent="0.25">
      <c r="A547">
        <v>2024</v>
      </c>
      <c r="B547">
        <v>49</v>
      </c>
      <c r="C547" t="s">
        <v>31</v>
      </c>
      <c r="D547">
        <v>26990874</v>
      </c>
      <c r="E547">
        <v>14269559</v>
      </c>
      <c r="F547">
        <v>1916304</v>
      </c>
      <c r="G547">
        <v>802519</v>
      </c>
      <c r="H547">
        <v>60570</v>
      </c>
      <c r="I547">
        <v>0</v>
      </c>
      <c r="J547">
        <v>0</v>
      </c>
      <c r="K547">
        <v>0</v>
      </c>
      <c r="L547">
        <v>63021</v>
      </c>
      <c r="M547">
        <v>0</v>
      </c>
      <c r="N547">
        <v>44102847</v>
      </c>
      <c r="O547">
        <v>72000</v>
      </c>
      <c r="P547">
        <v>377000</v>
      </c>
      <c r="Q547">
        <v>43653847</v>
      </c>
      <c r="R547">
        <v>779414</v>
      </c>
      <c r="S547">
        <v>2024</v>
      </c>
      <c r="T547">
        <v>49</v>
      </c>
      <c r="U547">
        <v>1</v>
      </c>
      <c r="V547">
        <v>863</v>
      </c>
      <c r="W547">
        <v>311863</v>
      </c>
      <c r="X547" t="s">
        <v>26</v>
      </c>
      <c r="Y547" t="s">
        <v>26</v>
      </c>
      <c r="Z547" t="s">
        <v>434</v>
      </c>
      <c r="AA547" t="s">
        <v>473</v>
      </c>
      <c r="AB547" s="3" t="str">
        <f t="shared" si="16"/>
        <v>1863</v>
      </c>
      <c r="AC547" s="4" t="str">
        <f t="shared" si="17"/>
        <v>Non-TIF</v>
      </c>
    </row>
    <row r="548" spans="1:29" x14ac:dyDescent="0.25">
      <c r="A548">
        <v>2024</v>
      </c>
      <c r="B548">
        <v>49</v>
      </c>
      <c r="C548" t="s">
        <v>31</v>
      </c>
      <c r="D548">
        <v>65101249</v>
      </c>
      <c r="E548">
        <v>61355328</v>
      </c>
      <c r="F548">
        <v>4689284</v>
      </c>
      <c r="G548">
        <v>2741661</v>
      </c>
      <c r="H548">
        <v>2047372</v>
      </c>
      <c r="I548">
        <v>0</v>
      </c>
      <c r="J548">
        <v>0</v>
      </c>
      <c r="K548">
        <v>0</v>
      </c>
      <c r="L548">
        <v>841392</v>
      </c>
      <c r="M548">
        <v>0</v>
      </c>
      <c r="N548">
        <v>136776286</v>
      </c>
      <c r="O548">
        <v>204000</v>
      </c>
      <c r="P548">
        <v>975000</v>
      </c>
      <c r="Q548">
        <v>135597286</v>
      </c>
      <c r="R548">
        <v>2862932</v>
      </c>
      <c r="S548">
        <v>2024</v>
      </c>
      <c r="T548">
        <v>49</v>
      </c>
      <c r="U548">
        <v>0</v>
      </c>
      <c r="V548">
        <v>243</v>
      </c>
      <c r="W548">
        <v>490243</v>
      </c>
      <c r="X548" t="s">
        <v>26</v>
      </c>
      <c r="Y548" t="s">
        <v>26</v>
      </c>
      <c r="Z548" t="s">
        <v>474</v>
      </c>
      <c r="AA548" t="s">
        <v>473</v>
      </c>
      <c r="AB548" s="3" t="str">
        <f t="shared" si="16"/>
        <v>0243</v>
      </c>
      <c r="AC548" s="4" t="str">
        <f t="shared" si="17"/>
        <v>Non-TIF</v>
      </c>
    </row>
    <row r="549" spans="1:29" x14ac:dyDescent="0.25">
      <c r="A549">
        <v>2024</v>
      </c>
      <c r="B549">
        <v>49</v>
      </c>
      <c r="C549" t="s">
        <v>31</v>
      </c>
      <c r="D549">
        <v>116638286</v>
      </c>
      <c r="E549">
        <v>87002858</v>
      </c>
      <c r="F549">
        <v>5648695</v>
      </c>
      <c r="G549">
        <v>8952200</v>
      </c>
      <c r="H549">
        <v>2017446</v>
      </c>
      <c r="I549">
        <v>0</v>
      </c>
      <c r="J549">
        <v>0</v>
      </c>
      <c r="K549">
        <v>588000</v>
      </c>
      <c r="L549">
        <v>958646</v>
      </c>
      <c r="M549">
        <v>4620241</v>
      </c>
      <c r="N549">
        <v>226426372</v>
      </c>
      <c r="O549">
        <v>536000</v>
      </c>
      <c r="P549">
        <v>1846000</v>
      </c>
      <c r="Q549">
        <v>224044372</v>
      </c>
      <c r="R549">
        <v>3078102</v>
      </c>
      <c r="S549">
        <v>2024</v>
      </c>
      <c r="T549">
        <v>49</v>
      </c>
      <c r="U549">
        <v>1</v>
      </c>
      <c r="V549">
        <v>965</v>
      </c>
      <c r="W549">
        <v>491965</v>
      </c>
      <c r="X549" t="s">
        <v>26</v>
      </c>
      <c r="Y549" t="s">
        <v>26</v>
      </c>
      <c r="Z549" t="s">
        <v>248</v>
      </c>
      <c r="AA549" t="s">
        <v>473</v>
      </c>
      <c r="AB549" s="3" t="str">
        <f t="shared" si="16"/>
        <v>1965</v>
      </c>
      <c r="AC549" s="4" t="str">
        <f t="shared" si="17"/>
        <v>Non-TIF</v>
      </c>
    </row>
    <row r="550" spans="1:29" x14ac:dyDescent="0.25">
      <c r="A550">
        <v>2024</v>
      </c>
      <c r="B550">
        <v>49</v>
      </c>
      <c r="C550" t="s">
        <v>31</v>
      </c>
      <c r="D550">
        <v>7324909</v>
      </c>
      <c r="E550">
        <v>10661471</v>
      </c>
      <c r="F550">
        <v>611467</v>
      </c>
      <c r="G550">
        <v>634174</v>
      </c>
      <c r="H550">
        <v>0</v>
      </c>
      <c r="I550">
        <v>0</v>
      </c>
      <c r="J550">
        <v>0</v>
      </c>
      <c r="K550">
        <v>0</v>
      </c>
      <c r="L550">
        <v>84626</v>
      </c>
      <c r="M550">
        <v>0</v>
      </c>
      <c r="N550">
        <v>19316647</v>
      </c>
      <c r="O550">
        <v>60000</v>
      </c>
      <c r="P550">
        <v>136500</v>
      </c>
      <c r="Q550">
        <v>19120147</v>
      </c>
      <c r="R550">
        <v>825656</v>
      </c>
      <c r="S550">
        <v>2024</v>
      </c>
      <c r="T550">
        <v>49</v>
      </c>
      <c r="U550">
        <v>4</v>
      </c>
      <c r="V550">
        <v>269</v>
      </c>
      <c r="W550">
        <v>534269</v>
      </c>
      <c r="X550" t="s">
        <v>26</v>
      </c>
      <c r="Y550" t="s">
        <v>26</v>
      </c>
      <c r="Z550" t="s">
        <v>210</v>
      </c>
      <c r="AA550" t="s">
        <v>473</v>
      </c>
      <c r="AB550" s="3" t="str">
        <f t="shared" si="16"/>
        <v>4269</v>
      </c>
      <c r="AC550" s="4" t="str">
        <f t="shared" si="17"/>
        <v>Non-TIF</v>
      </c>
    </row>
    <row r="551" spans="1:29" x14ac:dyDescent="0.25">
      <c r="A551">
        <v>2024</v>
      </c>
      <c r="B551">
        <v>50</v>
      </c>
      <c r="C551" t="s">
        <v>44</v>
      </c>
      <c r="D551">
        <v>14542911</v>
      </c>
      <c r="E551">
        <v>0</v>
      </c>
      <c r="F551">
        <v>0</v>
      </c>
      <c r="G551">
        <v>48893715</v>
      </c>
      <c r="H551">
        <v>675117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64111743</v>
      </c>
      <c r="O551">
        <v>156000</v>
      </c>
      <c r="P551">
        <v>396500</v>
      </c>
      <c r="Q551">
        <v>63559243</v>
      </c>
      <c r="R551">
        <v>0</v>
      </c>
      <c r="S551">
        <v>2024</v>
      </c>
      <c r="T551">
        <v>50</v>
      </c>
      <c r="U551">
        <v>4</v>
      </c>
      <c r="V551">
        <v>725</v>
      </c>
      <c r="W551">
        <v>504725</v>
      </c>
      <c r="X551" t="s">
        <v>26</v>
      </c>
      <c r="Y551" t="s">
        <v>26</v>
      </c>
      <c r="Z551" t="s">
        <v>538</v>
      </c>
      <c r="AA551" t="s">
        <v>528</v>
      </c>
      <c r="AB551" s="3" t="str">
        <f t="shared" si="16"/>
        <v>4725</v>
      </c>
      <c r="AC551" s="4" t="str">
        <f t="shared" si="17"/>
        <v>Non-TIF</v>
      </c>
    </row>
    <row r="552" spans="1:29" x14ac:dyDescent="0.25">
      <c r="A552">
        <v>2024</v>
      </c>
      <c r="B552">
        <v>50</v>
      </c>
      <c r="C552" t="s">
        <v>44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2024</v>
      </c>
      <c r="T552">
        <v>50</v>
      </c>
      <c r="U552">
        <v>2</v>
      </c>
      <c r="V552">
        <v>709</v>
      </c>
      <c r="W552">
        <v>792709</v>
      </c>
      <c r="X552" t="s">
        <v>26</v>
      </c>
      <c r="Y552" t="s">
        <v>26</v>
      </c>
      <c r="Z552" t="s">
        <v>531</v>
      </c>
      <c r="AA552" t="s">
        <v>528</v>
      </c>
      <c r="AB552" s="3" t="str">
        <f t="shared" si="16"/>
        <v>2709</v>
      </c>
      <c r="AC552" s="4" t="str">
        <f t="shared" si="17"/>
        <v>Non-TIF</v>
      </c>
    </row>
    <row r="553" spans="1:29" x14ac:dyDescent="0.25">
      <c r="A553">
        <v>2024</v>
      </c>
      <c r="B553">
        <v>50</v>
      </c>
      <c r="C553" t="s">
        <v>44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2024</v>
      </c>
      <c r="T553">
        <v>50</v>
      </c>
      <c r="U553">
        <v>1</v>
      </c>
      <c r="V553">
        <v>350</v>
      </c>
      <c r="W553">
        <v>851350</v>
      </c>
      <c r="X553" t="s">
        <v>26</v>
      </c>
      <c r="Y553" t="s">
        <v>26</v>
      </c>
      <c r="Z553" t="s">
        <v>532</v>
      </c>
      <c r="AA553" t="s">
        <v>528</v>
      </c>
      <c r="AB553" s="3" t="str">
        <f t="shared" si="16"/>
        <v>1350</v>
      </c>
      <c r="AC553" s="4" t="str">
        <f t="shared" si="17"/>
        <v>Non-TIF</v>
      </c>
    </row>
    <row r="554" spans="1:29" x14ac:dyDescent="0.25">
      <c r="A554">
        <v>2024</v>
      </c>
      <c r="B554">
        <v>50</v>
      </c>
      <c r="C554" t="s">
        <v>23</v>
      </c>
      <c r="D554">
        <v>373209</v>
      </c>
      <c r="E554">
        <v>0</v>
      </c>
      <c r="F554">
        <v>0</v>
      </c>
      <c r="G554">
        <v>140501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513710</v>
      </c>
      <c r="O554">
        <v>0</v>
      </c>
      <c r="P554">
        <v>0</v>
      </c>
      <c r="Q554">
        <v>513710</v>
      </c>
      <c r="R554">
        <v>0</v>
      </c>
      <c r="S554">
        <v>2024</v>
      </c>
      <c r="T554">
        <v>50</v>
      </c>
      <c r="U554">
        <v>1</v>
      </c>
      <c r="V554">
        <v>332</v>
      </c>
      <c r="W554" t="s">
        <v>539</v>
      </c>
      <c r="X554" t="s">
        <v>25</v>
      </c>
      <c r="Y554" t="s">
        <v>26</v>
      </c>
      <c r="Z554" t="s">
        <v>540</v>
      </c>
      <c r="AA554" t="s">
        <v>528</v>
      </c>
      <c r="AB554" s="3" t="str">
        <f t="shared" si="16"/>
        <v>1332</v>
      </c>
      <c r="AC554" s="4" t="str">
        <f t="shared" si="17"/>
        <v>TIF</v>
      </c>
    </row>
    <row r="555" spans="1:29" x14ac:dyDescent="0.25">
      <c r="A555">
        <v>2024</v>
      </c>
      <c r="B555">
        <v>50</v>
      </c>
      <c r="C555" t="s">
        <v>23</v>
      </c>
      <c r="D555">
        <v>3468501</v>
      </c>
      <c r="E555">
        <v>0</v>
      </c>
      <c r="F555">
        <v>0</v>
      </c>
      <c r="G555">
        <v>1127517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4596018</v>
      </c>
      <c r="O555">
        <v>0</v>
      </c>
      <c r="P555">
        <v>0</v>
      </c>
      <c r="Q555">
        <v>4596018</v>
      </c>
      <c r="R555">
        <v>0</v>
      </c>
      <c r="S555">
        <v>2024</v>
      </c>
      <c r="T555">
        <v>50</v>
      </c>
      <c r="U555">
        <v>3</v>
      </c>
      <c r="V555">
        <v>906</v>
      </c>
      <c r="W555" t="s">
        <v>564</v>
      </c>
      <c r="X555" t="s">
        <v>25</v>
      </c>
      <c r="Y555" t="s">
        <v>26</v>
      </c>
      <c r="Z555" t="s">
        <v>565</v>
      </c>
      <c r="AA555" t="s">
        <v>528</v>
      </c>
      <c r="AB555" s="3" t="str">
        <f t="shared" si="16"/>
        <v>3906</v>
      </c>
      <c r="AC555" s="4" t="str">
        <f t="shared" si="17"/>
        <v>TIF</v>
      </c>
    </row>
    <row r="556" spans="1:29" x14ac:dyDescent="0.25">
      <c r="A556">
        <v>2024</v>
      </c>
      <c r="B556">
        <v>50</v>
      </c>
      <c r="C556" t="s">
        <v>23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2024</v>
      </c>
      <c r="T556">
        <v>50</v>
      </c>
      <c r="U556">
        <v>2</v>
      </c>
      <c r="V556">
        <v>709</v>
      </c>
      <c r="W556" t="s">
        <v>568</v>
      </c>
      <c r="X556" t="s">
        <v>25</v>
      </c>
      <c r="Y556" t="s">
        <v>26</v>
      </c>
      <c r="Z556" t="s">
        <v>569</v>
      </c>
      <c r="AA556" t="s">
        <v>528</v>
      </c>
      <c r="AB556" s="3" t="str">
        <f t="shared" si="16"/>
        <v>2709</v>
      </c>
      <c r="AC556" s="4" t="str">
        <f t="shared" si="17"/>
        <v>TIF</v>
      </c>
    </row>
    <row r="557" spans="1:29" x14ac:dyDescent="0.25">
      <c r="A557">
        <v>2024</v>
      </c>
      <c r="B557">
        <v>50</v>
      </c>
      <c r="C557" t="s">
        <v>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2024</v>
      </c>
      <c r="T557">
        <v>50</v>
      </c>
      <c r="U557">
        <v>1</v>
      </c>
      <c r="V557">
        <v>350</v>
      </c>
      <c r="W557" t="s">
        <v>623</v>
      </c>
      <c r="X557" t="s">
        <v>25</v>
      </c>
      <c r="Y557" t="s">
        <v>26</v>
      </c>
      <c r="Z557" t="s">
        <v>624</v>
      </c>
      <c r="AA557" t="s">
        <v>528</v>
      </c>
      <c r="AB557" s="3" t="str">
        <f t="shared" si="16"/>
        <v>1350</v>
      </c>
      <c r="AC557" s="4" t="str">
        <f t="shared" si="17"/>
        <v>TIF</v>
      </c>
    </row>
    <row r="558" spans="1:29" x14ac:dyDescent="0.25">
      <c r="A558">
        <v>2024</v>
      </c>
      <c r="B558">
        <v>50</v>
      </c>
      <c r="C558" t="s">
        <v>31</v>
      </c>
      <c r="D558">
        <v>152198608</v>
      </c>
      <c r="E558">
        <v>82632859</v>
      </c>
      <c r="F558">
        <v>3029948</v>
      </c>
      <c r="G558">
        <v>23810342</v>
      </c>
      <c r="H558">
        <v>954170</v>
      </c>
      <c r="I558">
        <v>0</v>
      </c>
      <c r="J558">
        <v>0</v>
      </c>
      <c r="K558">
        <v>0</v>
      </c>
      <c r="L558">
        <v>35140403</v>
      </c>
      <c r="M558">
        <v>2536648</v>
      </c>
      <c r="N558">
        <v>300302978</v>
      </c>
      <c r="O558">
        <v>560000</v>
      </c>
      <c r="P558">
        <v>1599000</v>
      </c>
      <c r="Q558">
        <v>298143978</v>
      </c>
      <c r="R558">
        <v>5869088</v>
      </c>
      <c r="S558">
        <v>2024</v>
      </c>
      <c r="T558">
        <v>50</v>
      </c>
      <c r="U558">
        <v>1</v>
      </c>
      <c r="V558">
        <v>332</v>
      </c>
      <c r="W558">
        <v>501332</v>
      </c>
      <c r="X558" t="s">
        <v>26</v>
      </c>
      <c r="Y558" t="s">
        <v>26</v>
      </c>
      <c r="Z558" t="s">
        <v>541</v>
      </c>
      <c r="AA558" t="s">
        <v>528</v>
      </c>
      <c r="AB558" s="3" t="str">
        <f t="shared" si="16"/>
        <v>1332</v>
      </c>
      <c r="AC558" s="4" t="str">
        <f t="shared" si="17"/>
        <v>Non-TIF</v>
      </c>
    </row>
    <row r="559" spans="1:29" x14ac:dyDescent="0.25">
      <c r="A559">
        <v>2024</v>
      </c>
      <c r="B559">
        <v>50</v>
      </c>
      <c r="C559" t="s">
        <v>31</v>
      </c>
      <c r="D559">
        <v>67548847</v>
      </c>
      <c r="E559">
        <v>94353199</v>
      </c>
      <c r="F559">
        <v>6210223</v>
      </c>
      <c r="G559">
        <v>8575151</v>
      </c>
      <c r="H559">
        <v>862175</v>
      </c>
      <c r="I559">
        <v>0</v>
      </c>
      <c r="J559">
        <v>0</v>
      </c>
      <c r="K559">
        <v>0</v>
      </c>
      <c r="L559">
        <v>19977775</v>
      </c>
      <c r="M559">
        <v>0</v>
      </c>
      <c r="N559">
        <v>197527370</v>
      </c>
      <c r="O559">
        <v>228000</v>
      </c>
      <c r="P559">
        <v>864500</v>
      </c>
      <c r="Q559">
        <v>196434870</v>
      </c>
      <c r="R559">
        <v>2889670</v>
      </c>
      <c r="S559">
        <v>2024</v>
      </c>
      <c r="T559">
        <v>50</v>
      </c>
      <c r="U559">
        <v>3</v>
      </c>
      <c r="V559">
        <v>906</v>
      </c>
      <c r="W559">
        <v>503906</v>
      </c>
      <c r="X559" t="s">
        <v>26</v>
      </c>
      <c r="Y559" t="s">
        <v>26</v>
      </c>
      <c r="Z559" t="s">
        <v>537</v>
      </c>
      <c r="AA559" t="s">
        <v>528</v>
      </c>
      <c r="AB559" s="3" t="str">
        <f t="shared" si="16"/>
        <v>3906</v>
      </c>
      <c r="AC559" s="4" t="str">
        <f t="shared" si="17"/>
        <v>Non-TIF</v>
      </c>
    </row>
    <row r="560" spans="1:29" x14ac:dyDescent="0.25">
      <c r="A560">
        <v>2024</v>
      </c>
      <c r="B560">
        <v>38</v>
      </c>
      <c r="C560" t="s">
        <v>31</v>
      </c>
      <c r="D560">
        <v>42404994</v>
      </c>
      <c r="E560">
        <v>110332024</v>
      </c>
      <c r="F560">
        <v>9139985</v>
      </c>
      <c r="G560">
        <v>5454503</v>
      </c>
      <c r="H560">
        <v>10955636</v>
      </c>
      <c r="I560">
        <v>0</v>
      </c>
      <c r="J560">
        <v>0</v>
      </c>
      <c r="K560">
        <v>0</v>
      </c>
      <c r="L560">
        <v>6551743</v>
      </c>
      <c r="M560">
        <v>0</v>
      </c>
      <c r="N560">
        <v>184838885</v>
      </c>
      <c r="O560">
        <v>180000</v>
      </c>
      <c r="P560">
        <v>585000</v>
      </c>
      <c r="Q560">
        <v>184073885</v>
      </c>
      <c r="R560">
        <v>2836184</v>
      </c>
      <c r="S560">
        <v>2024</v>
      </c>
      <c r="T560">
        <v>38</v>
      </c>
      <c r="U560">
        <v>2</v>
      </c>
      <c r="V560">
        <v>727</v>
      </c>
      <c r="W560">
        <v>382727</v>
      </c>
      <c r="X560" t="s">
        <v>26</v>
      </c>
      <c r="Y560" t="s">
        <v>26</v>
      </c>
      <c r="Z560" t="s">
        <v>475</v>
      </c>
      <c r="AA560" t="s">
        <v>405</v>
      </c>
      <c r="AB560" s="3" t="str">
        <f t="shared" si="16"/>
        <v>2727</v>
      </c>
      <c r="AC560" s="4" t="str">
        <f t="shared" si="17"/>
        <v>Non-TIF</v>
      </c>
    </row>
    <row r="561" spans="1:29" x14ac:dyDescent="0.25">
      <c r="A561">
        <v>2024</v>
      </c>
      <c r="B561">
        <v>38</v>
      </c>
      <c r="C561" t="s">
        <v>31</v>
      </c>
      <c r="D561">
        <v>1527307</v>
      </c>
      <c r="E561">
        <v>9821206</v>
      </c>
      <c r="F561">
        <v>879707</v>
      </c>
      <c r="G561">
        <v>0</v>
      </c>
      <c r="H561">
        <v>21877807</v>
      </c>
      <c r="I561">
        <v>0</v>
      </c>
      <c r="J561">
        <v>0</v>
      </c>
      <c r="K561">
        <v>0</v>
      </c>
      <c r="L561">
        <v>481983</v>
      </c>
      <c r="M561">
        <v>0</v>
      </c>
      <c r="N561">
        <v>34588010</v>
      </c>
      <c r="O561">
        <v>8000</v>
      </c>
      <c r="P561">
        <v>26000</v>
      </c>
      <c r="Q561">
        <v>34554010</v>
      </c>
      <c r="R561">
        <v>89450</v>
      </c>
      <c r="S561">
        <v>2024</v>
      </c>
      <c r="T561">
        <v>38</v>
      </c>
      <c r="U561">
        <v>2</v>
      </c>
      <c r="V561" t="s">
        <v>1819</v>
      </c>
      <c r="W561">
        <v>422007</v>
      </c>
      <c r="X561" t="s">
        <v>26</v>
      </c>
      <c r="Y561" t="s">
        <v>26</v>
      </c>
      <c r="Z561" t="s">
        <v>452</v>
      </c>
      <c r="AA561" t="s">
        <v>405</v>
      </c>
      <c r="AB561" s="3" t="str">
        <f t="shared" si="16"/>
        <v>2007</v>
      </c>
      <c r="AC561" s="4" t="str">
        <f t="shared" si="17"/>
        <v>Non-TIF</v>
      </c>
    </row>
    <row r="562" spans="1:29" x14ac:dyDescent="0.25">
      <c r="A562">
        <v>2024</v>
      </c>
      <c r="B562">
        <v>38</v>
      </c>
      <c r="C562" t="s">
        <v>31</v>
      </c>
      <c r="D562">
        <v>61869051</v>
      </c>
      <c r="E562">
        <v>57354338</v>
      </c>
      <c r="F562">
        <v>3750625</v>
      </c>
      <c r="G562">
        <v>1955039</v>
      </c>
      <c r="H562">
        <v>0</v>
      </c>
      <c r="I562">
        <v>0</v>
      </c>
      <c r="J562">
        <v>0</v>
      </c>
      <c r="K562">
        <v>0</v>
      </c>
      <c r="L562">
        <v>1210277</v>
      </c>
      <c r="M562">
        <v>0</v>
      </c>
      <c r="N562">
        <v>126139330</v>
      </c>
      <c r="O562">
        <v>356000</v>
      </c>
      <c r="P562">
        <v>1079000</v>
      </c>
      <c r="Q562">
        <v>124704330</v>
      </c>
      <c r="R562">
        <v>1659719</v>
      </c>
      <c r="S562">
        <v>2024</v>
      </c>
      <c r="T562">
        <v>38</v>
      </c>
      <c r="U562">
        <v>2</v>
      </c>
      <c r="V562">
        <v>502</v>
      </c>
      <c r="W562">
        <v>862502</v>
      </c>
      <c r="X562" t="s">
        <v>26</v>
      </c>
      <c r="Y562" t="s">
        <v>26</v>
      </c>
      <c r="Z562" t="s">
        <v>58</v>
      </c>
      <c r="AA562" t="s">
        <v>405</v>
      </c>
      <c r="AB562" s="3" t="str">
        <f t="shared" si="16"/>
        <v>2502</v>
      </c>
      <c r="AC562" s="4" t="str">
        <f t="shared" si="17"/>
        <v>Non-TIF</v>
      </c>
    </row>
    <row r="563" spans="1:29" x14ac:dyDescent="0.25">
      <c r="A563">
        <v>2024</v>
      </c>
      <c r="B563">
        <v>39</v>
      </c>
      <c r="C563" t="s">
        <v>44</v>
      </c>
      <c r="D563">
        <v>6667882</v>
      </c>
      <c r="E563">
        <v>12504</v>
      </c>
      <c r="F563">
        <v>0</v>
      </c>
      <c r="G563">
        <v>2960775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9641161</v>
      </c>
      <c r="O563">
        <v>92000</v>
      </c>
      <c r="P563">
        <v>162500</v>
      </c>
      <c r="Q563">
        <v>9386661</v>
      </c>
      <c r="R563">
        <v>0</v>
      </c>
      <c r="S563">
        <v>2024</v>
      </c>
      <c r="T563">
        <v>39</v>
      </c>
      <c r="U563">
        <v>0</v>
      </c>
      <c r="V563" t="s">
        <v>1762</v>
      </c>
      <c r="W563">
        <v>390018</v>
      </c>
      <c r="X563" t="s">
        <v>26</v>
      </c>
      <c r="Y563" t="s">
        <v>26</v>
      </c>
      <c r="Z563" t="s">
        <v>34</v>
      </c>
      <c r="AA563" t="s">
        <v>406</v>
      </c>
      <c r="AB563" s="3" t="str">
        <f t="shared" si="16"/>
        <v>0018</v>
      </c>
      <c r="AC563" s="4" t="str">
        <f t="shared" si="17"/>
        <v>Non-TIF</v>
      </c>
    </row>
    <row r="564" spans="1:29" x14ac:dyDescent="0.25">
      <c r="A564">
        <v>2024</v>
      </c>
      <c r="B564">
        <v>39</v>
      </c>
      <c r="C564" t="s">
        <v>23</v>
      </c>
      <c r="D564">
        <v>163213947</v>
      </c>
      <c r="E564">
        <v>185056</v>
      </c>
      <c r="F564">
        <v>3180</v>
      </c>
      <c r="G564">
        <v>6411952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169814135</v>
      </c>
      <c r="O564">
        <v>0</v>
      </c>
      <c r="P564">
        <v>0</v>
      </c>
      <c r="Q564">
        <v>169814135</v>
      </c>
      <c r="R564">
        <v>0</v>
      </c>
      <c r="S564">
        <v>2024</v>
      </c>
      <c r="T564">
        <v>39</v>
      </c>
      <c r="U564">
        <v>5</v>
      </c>
      <c r="V564">
        <v>121</v>
      </c>
      <c r="W564" t="s">
        <v>446</v>
      </c>
      <c r="X564" t="s">
        <v>25</v>
      </c>
      <c r="Y564" t="s">
        <v>26</v>
      </c>
      <c r="Z564" t="s">
        <v>447</v>
      </c>
      <c r="AA564" t="s">
        <v>406</v>
      </c>
      <c r="AB564" s="3" t="str">
        <f t="shared" si="16"/>
        <v>5121</v>
      </c>
      <c r="AC564" s="4" t="str">
        <f t="shared" si="17"/>
        <v>TIF</v>
      </c>
    </row>
    <row r="565" spans="1:29" x14ac:dyDescent="0.25">
      <c r="A565">
        <v>2024</v>
      </c>
      <c r="B565">
        <v>39</v>
      </c>
      <c r="C565" t="s">
        <v>31</v>
      </c>
      <c r="D565">
        <v>294693</v>
      </c>
      <c r="E565">
        <v>2830146</v>
      </c>
      <c r="F565">
        <v>119723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3244562</v>
      </c>
      <c r="O565">
        <v>0</v>
      </c>
      <c r="P565">
        <v>0</v>
      </c>
      <c r="Q565">
        <v>3244562</v>
      </c>
      <c r="R565">
        <v>39352</v>
      </c>
      <c r="S565">
        <v>2024</v>
      </c>
      <c r="T565">
        <v>39</v>
      </c>
      <c r="U565">
        <v>0</v>
      </c>
      <c r="V565">
        <v>414</v>
      </c>
      <c r="W565" t="s">
        <v>1770</v>
      </c>
      <c r="X565" t="s">
        <v>26</v>
      </c>
      <c r="Y565" t="s">
        <v>26</v>
      </c>
      <c r="Z565" t="s">
        <v>93</v>
      </c>
      <c r="AA565" t="s">
        <v>406</v>
      </c>
      <c r="AB565" s="3" t="str">
        <f t="shared" si="16"/>
        <v>0414</v>
      </c>
      <c r="AC565" s="4" t="str">
        <f t="shared" si="17"/>
        <v>Non-TIF</v>
      </c>
    </row>
    <row r="566" spans="1:29" x14ac:dyDescent="0.25">
      <c r="A566">
        <v>2024</v>
      </c>
      <c r="B566">
        <v>40</v>
      </c>
      <c r="C566" t="s">
        <v>44</v>
      </c>
      <c r="D566">
        <v>10579761</v>
      </c>
      <c r="E566">
        <v>1029139</v>
      </c>
      <c r="F566">
        <v>64123</v>
      </c>
      <c r="G566">
        <v>17042704</v>
      </c>
      <c r="H566">
        <v>18880679</v>
      </c>
      <c r="I566">
        <v>0</v>
      </c>
      <c r="J566">
        <v>0</v>
      </c>
      <c r="K566">
        <v>200</v>
      </c>
      <c r="L566">
        <v>0</v>
      </c>
      <c r="M566">
        <v>0</v>
      </c>
      <c r="N566">
        <v>47596606</v>
      </c>
      <c r="O566">
        <v>64000</v>
      </c>
      <c r="P566">
        <v>71500</v>
      </c>
      <c r="Q566">
        <v>47461106</v>
      </c>
      <c r="R566">
        <v>0</v>
      </c>
      <c r="S566">
        <v>2024</v>
      </c>
      <c r="T566">
        <v>40</v>
      </c>
      <c r="U566">
        <v>6</v>
      </c>
      <c r="V566" t="s">
        <v>1798</v>
      </c>
      <c r="W566">
        <v>406095</v>
      </c>
      <c r="X566" t="s">
        <v>26</v>
      </c>
      <c r="Y566" t="s">
        <v>26</v>
      </c>
      <c r="Z566" t="s">
        <v>138</v>
      </c>
      <c r="AA566" t="s">
        <v>448</v>
      </c>
      <c r="AB566" s="3" t="str">
        <f t="shared" si="16"/>
        <v>6095</v>
      </c>
      <c r="AC566" s="4" t="str">
        <f t="shared" si="17"/>
        <v>Non-TIF</v>
      </c>
    </row>
    <row r="567" spans="1:29" x14ac:dyDescent="0.25">
      <c r="A567">
        <v>2024</v>
      </c>
      <c r="B567">
        <v>40</v>
      </c>
      <c r="C567" t="s">
        <v>23</v>
      </c>
      <c r="D567">
        <v>600489</v>
      </c>
      <c r="E567">
        <v>0</v>
      </c>
      <c r="F567">
        <v>0</v>
      </c>
      <c r="G567">
        <v>751708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1352197</v>
      </c>
      <c r="O567">
        <v>0</v>
      </c>
      <c r="P567">
        <v>0</v>
      </c>
      <c r="Q567">
        <v>1352197</v>
      </c>
      <c r="R567">
        <v>0</v>
      </c>
      <c r="S567">
        <v>2024</v>
      </c>
      <c r="T567">
        <v>40</v>
      </c>
      <c r="U567">
        <v>6</v>
      </c>
      <c r="V567">
        <v>246</v>
      </c>
      <c r="W567" t="s">
        <v>645</v>
      </c>
      <c r="X567" t="s">
        <v>25</v>
      </c>
      <c r="Y567" t="s">
        <v>26</v>
      </c>
      <c r="Z567" t="s">
        <v>646</v>
      </c>
      <c r="AA567" t="s">
        <v>448</v>
      </c>
      <c r="AB567" s="3" t="str">
        <f t="shared" si="16"/>
        <v>6246</v>
      </c>
      <c r="AC567" s="4" t="str">
        <f t="shared" si="17"/>
        <v>TIF</v>
      </c>
    </row>
    <row r="568" spans="1:29" x14ac:dyDescent="0.25">
      <c r="A568">
        <v>2024</v>
      </c>
      <c r="B568">
        <v>40</v>
      </c>
      <c r="C568" t="s">
        <v>31</v>
      </c>
      <c r="D568">
        <v>34308950</v>
      </c>
      <c r="E568">
        <v>126619123</v>
      </c>
      <c r="F568">
        <v>3994321</v>
      </c>
      <c r="G568">
        <v>22995008</v>
      </c>
      <c r="H568">
        <v>39467354</v>
      </c>
      <c r="I568">
        <v>0</v>
      </c>
      <c r="J568">
        <v>0</v>
      </c>
      <c r="K568">
        <v>0</v>
      </c>
      <c r="L568">
        <v>156891</v>
      </c>
      <c r="M568">
        <v>8953117</v>
      </c>
      <c r="N568">
        <v>236494764</v>
      </c>
      <c r="O568">
        <v>224000</v>
      </c>
      <c r="P568">
        <v>331500</v>
      </c>
      <c r="Q568">
        <v>235939264</v>
      </c>
      <c r="R568">
        <v>1832230</v>
      </c>
      <c r="S568">
        <v>2024</v>
      </c>
      <c r="T568">
        <v>40</v>
      </c>
      <c r="U568">
        <v>4</v>
      </c>
      <c r="V568">
        <v>775</v>
      </c>
      <c r="W568">
        <v>404775</v>
      </c>
      <c r="X568" t="s">
        <v>26</v>
      </c>
      <c r="Y568" t="s">
        <v>26</v>
      </c>
      <c r="Z568" t="s">
        <v>449</v>
      </c>
      <c r="AA568" t="s">
        <v>448</v>
      </c>
      <c r="AB568" s="3" t="str">
        <f t="shared" si="16"/>
        <v>4775</v>
      </c>
      <c r="AC568" s="4" t="str">
        <f t="shared" si="17"/>
        <v>Non-TIF</v>
      </c>
    </row>
    <row r="569" spans="1:29" x14ac:dyDescent="0.25">
      <c r="A569">
        <v>2024</v>
      </c>
      <c r="B569">
        <v>40</v>
      </c>
      <c r="C569" t="s">
        <v>31</v>
      </c>
      <c r="D569">
        <v>27039210</v>
      </c>
      <c r="E569">
        <v>34678908</v>
      </c>
      <c r="F569">
        <v>1034456</v>
      </c>
      <c r="G569">
        <v>311297</v>
      </c>
      <c r="H569">
        <v>36190</v>
      </c>
      <c r="I569">
        <v>0</v>
      </c>
      <c r="J569">
        <v>0</v>
      </c>
      <c r="K569">
        <v>14390</v>
      </c>
      <c r="L569">
        <v>0</v>
      </c>
      <c r="M569">
        <v>881510</v>
      </c>
      <c r="N569">
        <v>63995961</v>
      </c>
      <c r="O569">
        <v>132000</v>
      </c>
      <c r="P569">
        <v>198250</v>
      </c>
      <c r="Q569">
        <v>63665711</v>
      </c>
      <c r="R569">
        <v>372640</v>
      </c>
      <c r="S569">
        <v>2024</v>
      </c>
      <c r="T569">
        <v>40</v>
      </c>
      <c r="U569">
        <v>6</v>
      </c>
      <c r="V569">
        <v>246</v>
      </c>
      <c r="W569">
        <v>406246</v>
      </c>
      <c r="X569" t="s">
        <v>26</v>
      </c>
      <c r="Y569" t="s">
        <v>26</v>
      </c>
      <c r="Z569" t="s">
        <v>139</v>
      </c>
      <c r="AA569" t="s">
        <v>448</v>
      </c>
      <c r="AB569" s="3" t="str">
        <f t="shared" si="16"/>
        <v>6246</v>
      </c>
      <c r="AC569" s="4" t="str">
        <f t="shared" si="17"/>
        <v>Non-TIF</v>
      </c>
    </row>
    <row r="570" spans="1:29" x14ac:dyDescent="0.25">
      <c r="A570">
        <v>2024</v>
      </c>
      <c r="B570">
        <v>41</v>
      </c>
      <c r="C570" t="s">
        <v>44</v>
      </c>
      <c r="D570">
        <v>0</v>
      </c>
      <c r="E570">
        <v>0</v>
      </c>
      <c r="F570">
        <v>0</v>
      </c>
      <c r="G570">
        <v>0</v>
      </c>
      <c r="H570">
        <v>12860979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12860979</v>
      </c>
      <c r="O570">
        <v>0</v>
      </c>
      <c r="P570">
        <v>0</v>
      </c>
      <c r="Q570">
        <v>12860979</v>
      </c>
      <c r="R570">
        <v>0</v>
      </c>
      <c r="S570">
        <v>2024</v>
      </c>
      <c r="T570">
        <v>41</v>
      </c>
      <c r="U570">
        <v>2</v>
      </c>
      <c r="V570">
        <v>295</v>
      </c>
      <c r="W570">
        <v>952295</v>
      </c>
      <c r="X570" t="s">
        <v>26</v>
      </c>
      <c r="Y570" t="s">
        <v>26</v>
      </c>
      <c r="Z570" t="s">
        <v>314</v>
      </c>
      <c r="AA570" t="s">
        <v>408</v>
      </c>
      <c r="AB570" s="3" t="str">
        <f t="shared" si="16"/>
        <v>2295</v>
      </c>
      <c r="AC570" s="4" t="str">
        <f t="shared" si="17"/>
        <v>Non-TIF</v>
      </c>
    </row>
    <row r="571" spans="1:29" x14ac:dyDescent="0.25">
      <c r="A571">
        <v>2024</v>
      </c>
      <c r="B571">
        <v>41</v>
      </c>
      <c r="C571" t="s">
        <v>44</v>
      </c>
      <c r="D571">
        <v>0</v>
      </c>
      <c r="E571">
        <v>0</v>
      </c>
      <c r="F571">
        <v>0</v>
      </c>
      <c r="G571">
        <v>1622864</v>
      </c>
      <c r="H571">
        <v>561399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2184263</v>
      </c>
      <c r="O571">
        <v>4000</v>
      </c>
      <c r="P571">
        <v>0</v>
      </c>
      <c r="Q571">
        <v>2180263</v>
      </c>
      <c r="R571">
        <v>0</v>
      </c>
      <c r="S571">
        <v>2024</v>
      </c>
      <c r="T571">
        <v>41</v>
      </c>
      <c r="U571">
        <v>0</v>
      </c>
      <c r="V571">
        <v>594</v>
      </c>
      <c r="W571">
        <v>990594</v>
      </c>
      <c r="X571" t="s">
        <v>26</v>
      </c>
      <c r="Y571" t="s">
        <v>26</v>
      </c>
      <c r="Z571" t="s">
        <v>411</v>
      </c>
      <c r="AA571" t="s">
        <v>408</v>
      </c>
      <c r="AB571" s="3" t="str">
        <f t="shared" si="16"/>
        <v>0594</v>
      </c>
      <c r="AC571" s="4" t="str">
        <f t="shared" si="17"/>
        <v>Non-TIF</v>
      </c>
    </row>
    <row r="572" spans="1:29" x14ac:dyDescent="0.25">
      <c r="A572">
        <v>2024</v>
      </c>
      <c r="B572">
        <v>41</v>
      </c>
      <c r="C572" t="s">
        <v>31</v>
      </c>
      <c r="D572">
        <v>8173112</v>
      </c>
      <c r="E572">
        <v>39753503</v>
      </c>
      <c r="F572">
        <v>19084670</v>
      </c>
      <c r="G572">
        <v>7913030</v>
      </c>
      <c r="H572">
        <v>0</v>
      </c>
      <c r="I572">
        <v>0</v>
      </c>
      <c r="J572">
        <v>0</v>
      </c>
      <c r="K572">
        <v>0</v>
      </c>
      <c r="L572">
        <v>284590</v>
      </c>
      <c r="M572">
        <v>572377</v>
      </c>
      <c r="N572">
        <v>75781282</v>
      </c>
      <c r="O572">
        <v>84000</v>
      </c>
      <c r="P572">
        <v>318500</v>
      </c>
      <c r="Q572">
        <v>75378782</v>
      </c>
      <c r="R572">
        <v>235312</v>
      </c>
      <c r="S572">
        <v>2024</v>
      </c>
      <c r="T572">
        <v>41</v>
      </c>
      <c r="U572">
        <v>3</v>
      </c>
      <c r="V572">
        <v>897</v>
      </c>
      <c r="W572">
        <v>553897</v>
      </c>
      <c r="X572" t="s">
        <v>26</v>
      </c>
      <c r="Y572" t="s">
        <v>26</v>
      </c>
      <c r="Z572" t="s">
        <v>1738</v>
      </c>
      <c r="AA572" t="s">
        <v>408</v>
      </c>
      <c r="AB572" s="3" t="str">
        <f t="shared" si="16"/>
        <v>3897</v>
      </c>
      <c r="AC572" s="4" t="str">
        <f t="shared" si="17"/>
        <v>Non-TIF</v>
      </c>
    </row>
    <row r="573" spans="1:29" x14ac:dyDescent="0.25">
      <c r="A573">
        <v>2024</v>
      </c>
      <c r="B573">
        <v>42</v>
      </c>
      <c r="C573" t="s">
        <v>44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2024</v>
      </c>
      <c r="T573">
        <v>42</v>
      </c>
      <c r="U573">
        <v>0</v>
      </c>
      <c r="V573">
        <v>108</v>
      </c>
      <c r="W573">
        <v>420108</v>
      </c>
      <c r="X573" t="s">
        <v>26</v>
      </c>
      <c r="Y573" t="s">
        <v>26</v>
      </c>
      <c r="Z573" t="s">
        <v>388</v>
      </c>
      <c r="AA573" t="s">
        <v>413</v>
      </c>
      <c r="AB573" s="3" t="str">
        <f t="shared" si="16"/>
        <v>0108</v>
      </c>
      <c r="AC573" s="4" t="str">
        <f t="shared" si="17"/>
        <v>Non-TIF</v>
      </c>
    </row>
    <row r="574" spans="1:29" x14ac:dyDescent="0.25">
      <c r="A574">
        <v>2024</v>
      </c>
      <c r="B574">
        <v>42</v>
      </c>
      <c r="C574" t="s">
        <v>44</v>
      </c>
      <c r="D574">
        <v>7035912</v>
      </c>
      <c r="E574">
        <v>0</v>
      </c>
      <c r="F574">
        <v>0</v>
      </c>
      <c r="G574">
        <v>4635357</v>
      </c>
      <c r="H574">
        <v>8121619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19792888</v>
      </c>
      <c r="O574">
        <v>132000</v>
      </c>
      <c r="P574">
        <v>234000</v>
      </c>
      <c r="Q574">
        <v>19426888</v>
      </c>
      <c r="R574">
        <v>0</v>
      </c>
      <c r="S574">
        <v>2024</v>
      </c>
      <c r="T574">
        <v>42</v>
      </c>
      <c r="U574">
        <v>3</v>
      </c>
      <c r="V574" t="s">
        <v>1811</v>
      </c>
      <c r="W574">
        <v>423033</v>
      </c>
      <c r="X574" t="s">
        <v>26</v>
      </c>
      <c r="Y574" t="s">
        <v>26</v>
      </c>
      <c r="Z574" t="s">
        <v>453</v>
      </c>
      <c r="AA574" t="s">
        <v>413</v>
      </c>
      <c r="AB574" s="3" t="str">
        <f t="shared" si="16"/>
        <v>3033</v>
      </c>
      <c r="AC574" s="4" t="str">
        <f t="shared" si="17"/>
        <v>Non-TIF</v>
      </c>
    </row>
    <row r="575" spans="1:29" x14ac:dyDescent="0.25">
      <c r="A575">
        <v>2024</v>
      </c>
      <c r="B575">
        <v>42</v>
      </c>
      <c r="C575" t="s">
        <v>44</v>
      </c>
      <c r="D575">
        <v>16744927</v>
      </c>
      <c r="E575">
        <v>0</v>
      </c>
      <c r="F575">
        <v>0</v>
      </c>
      <c r="G575">
        <v>13957246</v>
      </c>
      <c r="H575">
        <v>17316768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48018941</v>
      </c>
      <c r="O575">
        <v>164000</v>
      </c>
      <c r="P575">
        <v>490626</v>
      </c>
      <c r="Q575">
        <v>47364315</v>
      </c>
      <c r="R575">
        <v>0</v>
      </c>
      <c r="S575">
        <v>2024</v>
      </c>
      <c r="T575">
        <v>42</v>
      </c>
      <c r="U575">
        <v>3</v>
      </c>
      <c r="V575">
        <v>150</v>
      </c>
      <c r="W575">
        <v>423150</v>
      </c>
      <c r="X575" t="s">
        <v>26</v>
      </c>
      <c r="Y575" t="s">
        <v>26</v>
      </c>
      <c r="Z575" t="s">
        <v>390</v>
      </c>
      <c r="AA575" t="s">
        <v>413</v>
      </c>
      <c r="AB575" s="3" t="str">
        <f t="shared" si="16"/>
        <v>3150</v>
      </c>
      <c r="AC575" s="4" t="str">
        <f t="shared" si="17"/>
        <v>Non-TIF</v>
      </c>
    </row>
    <row r="576" spans="1:29" x14ac:dyDescent="0.25">
      <c r="A576">
        <v>2024</v>
      </c>
      <c r="B576">
        <v>42</v>
      </c>
      <c r="C576" t="s">
        <v>23</v>
      </c>
      <c r="D576">
        <v>0</v>
      </c>
      <c r="E576">
        <v>0</v>
      </c>
      <c r="F576">
        <v>0</v>
      </c>
      <c r="G576">
        <v>249591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249591</v>
      </c>
      <c r="O576">
        <v>0</v>
      </c>
      <c r="P576">
        <v>0</v>
      </c>
      <c r="Q576">
        <v>249591</v>
      </c>
      <c r="R576">
        <v>0</v>
      </c>
      <c r="S576">
        <v>2024</v>
      </c>
      <c r="T576">
        <v>42</v>
      </c>
      <c r="U576">
        <v>2</v>
      </c>
      <c r="V576" t="s">
        <v>1819</v>
      </c>
      <c r="W576" t="s">
        <v>479</v>
      </c>
      <c r="X576" t="s">
        <v>25</v>
      </c>
      <c r="Y576" t="s">
        <v>26</v>
      </c>
      <c r="Z576" t="s">
        <v>480</v>
      </c>
      <c r="AA576" t="s">
        <v>413</v>
      </c>
      <c r="AB576" s="3" t="str">
        <f t="shared" si="16"/>
        <v>2007</v>
      </c>
      <c r="AC576" s="4" t="str">
        <f t="shared" si="17"/>
        <v>TIF</v>
      </c>
    </row>
    <row r="577" spans="1:29" x14ac:dyDescent="0.25">
      <c r="A577">
        <v>2024</v>
      </c>
      <c r="B577">
        <v>42</v>
      </c>
      <c r="C577" t="s">
        <v>23</v>
      </c>
      <c r="D577">
        <v>3056220</v>
      </c>
      <c r="E577">
        <v>0</v>
      </c>
      <c r="F577">
        <v>0</v>
      </c>
      <c r="G577">
        <v>1053647</v>
      </c>
      <c r="H577">
        <v>1903970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6013837</v>
      </c>
      <c r="O577">
        <v>0</v>
      </c>
      <c r="P577">
        <v>0</v>
      </c>
      <c r="Q577">
        <v>6013837</v>
      </c>
      <c r="R577">
        <v>0</v>
      </c>
      <c r="S577">
        <v>2024</v>
      </c>
      <c r="T577">
        <v>42</v>
      </c>
      <c r="U577">
        <v>3</v>
      </c>
      <c r="V577" t="s">
        <v>1811</v>
      </c>
      <c r="W577" t="s">
        <v>679</v>
      </c>
      <c r="X577" t="s">
        <v>25</v>
      </c>
      <c r="Y577" t="s">
        <v>26</v>
      </c>
      <c r="Z577" t="s">
        <v>680</v>
      </c>
      <c r="AA577" t="s">
        <v>413</v>
      </c>
      <c r="AB577" s="3" t="str">
        <f t="shared" si="16"/>
        <v>3033</v>
      </c>
      <c r="AC577" s="4" t="str">
        <f t="shared" si="17"/>
        <v>TIF</v>
      </c>
    </row>
    <row r="578" spans="1:29" x14ac:dyDescent="0.25">
      <c r="A578">
        <v>2024</v>
      </c>
      <c r="B578">
        <v>34</v>
      </c>
      <c r="C578" t="s">
        <v>44</v>
      </c>
      <c r="D578">
        <v>90500</v>
      </c>
      <c r="E578">
        <v>283989</v>
      </c>
      <c r="F578">
        <v>26618</v>
      </c>
      <c r="G578">
        <v>2593092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2994199</v>
      </c>
      <c r="O578">
        <v>32000</v>
      </c>
      <c r="P578">
        <v>58500</v>
      </c>
      <c r="Q578">
        <v>2903699</v>
      </c>
      <c r="R578">
        <v>0</v>
      </c>
      <c r="S578">
        <v>2024</v>
      </c>
      <c r="T578">
        <v>34</v>
      </c>
      <c r="U578">
        <v>5</v>
      </c>
      <c r="V578">
        <v>697</v>
      </c>
      <c r="W578">
        <v>345697</v>
      </c>
      <c r="X578" t="s">
        <v>26</v>
      </c>
      <c r="Y578" t="s">
        <v>26</v>
      </c>
      <c r="Z578" t="s">
        <v>313</v>
      </c>
      <c r="AA578" t="s">
        <v>385</v>
      </c>
      <c r="AB578" s="3" t="str">
        <f t="shared" si="16"/>
        <v>5697</v>
      </c>
      <c r="AC578" s="4" t="str">
        <f t="shared" si="17"/>
        <v>Non-TIF</v>
      </c>
    </row>
    <row r="579" spans="1:29" x14ac:dyDescent="0.25">
      <c r="A579">
        <v>2024</v>
      </c>
      <c r="B579">
        <v>34</v>
      </c>
      <c r="C579" t="s">
        <v>44</v>
      </c>
      <c r="D579">
        <v>5671090</v>
      </c>
      <c r="E579">
        <v>219312</v>
      </c>
      <c r="F579">
        <v>18427</v>
      </c>
      <c r="G579">
        <v>4131303</v>
      </c>
      <c r="H579">
        <v>47157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10087289</v>
      </c>
      <c r="O579">
        <v>16000</v>
      </c>
      <c r="P579">
        <v>84500</v>
      </c>
      <c r="Q579">
        <v>9986789</v>
      </c>
      <c r="R579">
        <v>0</v>
      </c>
      <c r="S579">
        <v>2024</v>
      </c>
      <c r="T579">
        <v>34</v>
      </c>
      <c r="U579">
        <v>4</v>
      </c>
      <c r="V579">
        <v>772</v>
      </c>
      <c r="W579">
        <v>984772</v>
      </c>
      <c r="X579" t="s">
        <v>26</v>
      </c>
      <c r="Y579" t="s">
        <v>26</v>
      </c>
      <c r="Z579" t="s">
        <v>315</v>
      </c>
      <c r="AA579" t="s">
        <v>385</v>
      </c>
      <c r="AB579" s="3" t="str">
        <f t="shared" ref="AB579:AB642" si="18">CONCATENATE(U579,TEXT(V579,"000"))</f>
        <v>4772</v>
      </c>
      <c r="AC579" s="4" t="str">
        <f t="shared" ref="AC579:AC642" si="19">IF(C579="I","TIF","Non-TIF")</f>
        <v>Non-TIF</v>
      </c>
    </row>
    <row r="580" spans="1:29" x14ac:dyDescent="0.25">
      <c r="A580">
        <v>2024</v>
      </c>
      <c r="B580">
        <v>34</v>
      </c>
      <c r="C580" t="s">
        <v>23</v>
      </c>
      <c r="D580">
        <v>7898083</v>
      </c>
      <c r="E580">
        <v>496367</v>
      </c>
      <c r="F580">
        <v>3723</v>
      </c>
      <c r="G580">
        <v>12318321</v>
      </c>
      <c r="H580">
        <v>52023808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72740302</v>
      </c>
      <c r="O580">
        <v>0</v>
      </c>
      <c r="P580">
        <v>0</v>
      </c>
      <c r="Q580">
        <v>72740302</v>
      </c>
      <c r="R580">
        <v>0</v>
      </c>
      <c r="S580">
        <v>2024</v>
      </c>
      <c r="T580">
        <v>34</v>
      </c>
      <c r="U580">
        <v>1</v>
      </c>
      <c r="V580">
        <v>116</v>
      </c>
      <c r="W580" t="s">
        <v>438</v>
      </c>
      <c r="X580" t="s">
        <v>25</v>
      </c>
      <c r="Y580" t="s">
        <v>26</v>
      </c>
      <c r="Z580" t="s">
        <v>439</v>
      </c>
      <c r="AA580" t="s">
        <v>385</v>
      </c>
      <c r="AB580" s="3" t="str">
        <f t="shared" si="18"/>
        <v>1116</v>
      </c>
      <c r="AC580" s="4" t="str">
        <f t="shared" si="19"/>
        <v>TIF</v>
      </c>
    </row>
    <row r="581" spans="1:29" x14ac:dyDescent="0.25">
      <c r="A581">
        <v>2024</v>
      </c>
      <c r="B581">
        <v>34</v>
      </c>
      <c r="C581" t="s">
        <v>31</v>
      </c>
      <c r="D581">
        <v>9076129</v>
      </c>
      <c r="E581">
        <v>22092600</v>
      </c>
      <c r="F581">
        <v>1215649</v>
      </c>
      <c r="G581">
        <v>752476</v>
      </c>
      <c r="H581">
        <v>8093037</v>
      </c>
      <c r="I581">
        <v>0</v>
      </c>
      <c r="J581">
        <v>0</v>
      </c>
      <c r="K581">
        <v>0</v>
      </c>
      <c r="L581">
        <v>103082</v>
      </c>
      <c r="M581">
        <v>433137</v>
      </c>
      <c r="N581">
        <v>41766110</v>
      </c>
      <c r="O581">
        <v>20000</v>
      </c>
      <c r="P581">
        <v>123500</v>
      </c>
      <c r="Q581">
        <v>41622610</v>
      </c>
      <c r="R581">
        <v>191577</v>
      </c>
      <c r="S581">
        <v>2024</v>
      </c>
      <c r="T581">
        <v>34</v>
      </c>
      <c r="U581">
        <v>0</v>
      </c>
      <c r="V581">
        <v>153</v>
      </c>
      <c r="W581">
        <v>120153</v>
      </c>
      <c r="X581" t="s">
        <v>26</v>
      </c>
      <c r="Y581" t="s">
        <v>26</v>
      </c>
      <c r="Z581" t="s">
        <v>176</v>
      </c>
      <c r="AA581" t="s">
        <v>385</v>
      </c>
      <c r="AB581" s="3" t="str">
        <f t="shared" si="18"/>
        <v>0153</v>
      </c>
      <c r="AC581" s="4" t="str">
        <f t="shared" si="19"/>
        <v>Non-TIF</v>
      </c>
    </row>
    <row r="582" spans="1:29" x14ac:dyDescent="0.25">
      <c r="A582">
        <v>2024</v>
      </c>
      <c r="B582">
        <v>34</v>
      </c>
      <c r="C582" t="s">
        <v>31</v>
      </c>
      <c r="D582">
        <v>16777392</v>
      </c>
      <c r="E582">
        <v>25771935</v>
      </c>
      <c r="F582">
        <v>1427326</v>
      </c>
      <c r="G582">
        <v>773408</v>
      </c>
      <c r="H582">
        <v>0</v>
      </c>
      <c r="I582">
        <v>0</v>
      </c>
      <c r="J582">
        <v>0</v>
      </c>
      <c r="K582">
        <v>0</v>
      </c>
      <c r="L582">
        <v>174277</v>
      </c>
      <c r="M582">
        <v>821997</v>
      </c>
      <c r="N582">
        <v>45746335</v>
      </c>
      <c r="O582">
        <v>52000</v>
      </c>
      <c r="P582">
        <v>221000</v>
      </c>
      <c r="Q582">
        <v>45473335</v>
      </c>
      <c r="R582">
        <v>425150</v>
      </c>
      <c r="S582">
        <v>2024</v>
      </c>
      <c r="T582">
        <v>34</v>
      </c>
      <c r="U582">
        <v>4</v>
      </c>
      <c r="V582">
        <v>599</v>
      </c>
      <c r="W582">
        <v>194599</v>
      </c>
      <c r="X582" t="s">
        <v>26</v>
      </c>
      <c r="Y582" t="s">
        <v>26</v>
      </c>
      <c r="Z582" t="s">
        <v>142</v>
      </c>
      <c r="AA582" t="s">
        <v>385</v>
      </c>
      <c r="AB582" s="3" t="str">
        <f t="shared" si="18"/>
        <v>4599</v>
      </c>
      <c r="AC582" s="4" t="str">
        <f t="shared" si="19"/>
        <v>Non-TIF</v>
      </c>
    </row>
    <row r="583" spans="1:29" x14ac:dyDescent="0.25">
      <c r="A583">
        <v>2024</v>
      </c>
      <c r="B583">
        <v>34</v>
      </c>
      <c r="C583" t="s">
        <v>31</v>
      </c>
      <c r="D583">
        <v>279332366</v>
      </c>
      <c r="E583">
        <v>137245781</v>
      </c>
      <c r="F583">
        <v>14601759</v>
      </c>
      <c r="G583">
        <v>19969548</v>
      </c>
      <c r="H583">
        <v>26369359</v>
      </c>
      <c r="I583">
        <v>0</v>
      </c>
      <c r="J583">
        <v>0</v>
      </c>
      <c r="K583">
        <v>0</v>
      </c>
      <c r="L583">
        <v>5402818</v>
      </c>
      <c r="M583">
        <v>8241409</v>
      </c>
      <c r="N583">
        <v>491163040</v>
      </c>
      <c r="O583">
        <v>1752000</v>
      </c>
      <c r="P583">
        <v>6233500</v>
      </c>
      <c r="Q583">
        <v>483177540</v>
      </c>
      <c r="R583">
        <v>25020028</v>
      </c>
      <c r="S583">
        <v>2024</v>
      </c>
      <c r="T583">
        <v>34</v>
      </c>
      <c r="U583">
        <v>1</v>
      </c>
      <c r="V583">
        <v>116</v>
      </c>
      <c r="W583">
        <v>341116</v>
      </c>
      <c r="X583" t="s">
        <v>26</v>
      </c>
      <c r="Y583" t="s">
        <v>26</v>
      </c>
      <c r="Z583" t="s">
        <v>319</v>
      </c>
      <c r="AA583" t="s">
        <v>385</v>
      </c>
      <c r="AB583" s="3" t="str">
        <f t="shared" si="18"/>
        <v>1116</v>
      </c>
      <c r="AC583" s="4" t="str">
        <f t="shared" si="19"/>
        <v>Non-TIF</v>
      </c>
    </row>
    <row r="584" spans="1:29" x14ac:dyDescent="0.25">
      <c r="A584">
        <v>2024</v>
      </c>
      <c r="B584">
        <v>35</v>
      </c>
      <c r="C584" t="s">
        <v>44</v>
      </c>
      <c r="D584">
        <v>0</v>
      </c>
      <c r="E584">
        <v>44831</v>
      </c>
      <c r="F584">
        <v>0</v>
      </c>
      <c r="G584">
        <v>881813</v>
      </c>
      <c r="H584">
        <v>122925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1049569</v>
      </c>
      <c r="O584">
        <v>0</v>
      </c>
      <c r="P584">
        <v>0</v>
      </c>
      <c r="Q584">
        <v>1049569</v>
      </c>
      <c r="R584">
        <v>0</v>
      </c>
      <c r="S584">
        <v>2024</v>
      </c>
      <c r="T584">
        <v>35</v>
      </c>
      <c r="U584">
        <v>0</v>
      </c>
      <c r="V584">
        <v>916</v>
      </c>
      <c r="W584">
        <v>350916</v>
      </c>
      <c r="X584" t="s">
        <v>26</v>
      </c>
      <c r="Y584" t="s">
        <v>26</v>
      </c>
      <c r="Z584" t="s">
        <v>419</v>
      </c>
      <c r="AA584" t="s">
        <v>389</v>
      </c>
      <c r="AB584" s="3" t="str">
        <f t="shared" si="18"/>
        <v>0916</v>
      </c>
      <c r="AC584" s="4" t="str">
        <f t="shared" si="19"/>
        <v>Non-TIF</v>
      </c>
    </row>
    <row r="585" spans="1:29" x14ac:dyDescent="0.25">
      <c r="A585">
        <v>2024</v>
      </c>
      <c r="B585">
        <v>35</v>
      </c>
      <c r="C585" t="s">
        <v>44</v>
      </c>
      <c r="D585">
        <v>0</v>
      </c>
      <c r="E585">
        <v>534655</v>
      </c>
      <c r="F585">
        <v>27844</v>
      </c>
      <c r="G585">
        <v>2107487</v>
      </c>
      <c r="H585">
        <v>12074090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14744076</v>
      </c>
      <c r="O585">
        <v>24000</v>
      </c>
      <c r="P585">
        <v>143000</v>
      </c>
      <c r="Q585">
        <v>14577076</v>
      </c>
      <c r="R585">
        <v>0</v>
      </c>
      <c r="S585">
        <v>2024</v>
      </c>
      <c r="T585">
        <v>35</v>
      </c>
      <c r="U585">
        <v>5</v>
      </c>
      <c r="V585">
        <v>922</v>
      </c>
      <c r="W585">
        <v>355922</v>
      </c>
      <c r="X585" t="s">
        <v>26</v>
      </c>
      <c r="Y585" t="s">
        <v>26</v>
      </c>
      <c r="Z585" t="s">
        <v>163</v>
      </c>
      <c r="AA585" t="s">
        <v>389</v>
      </c>
      <c r="AB585" s="3" t="str">
        <f t="shared" si="18"/>
        <v>5922</v>
      </c>
      <c r="AC585" s="4" t="str">
        <f t="shared" si="19"/>
        <v>Non-TIF</v>
      </c>
    </row>
    <row r="586" spans="1:29" x14ac:dyDescent="0.25">
      <c r="A586">
        <v>2024</v>
      </c>
      <c r="B586">
        <v>35</v>
      </c>
      <c r="C586" t="s">
        <v>44</v>
      </c>
      <c r="D586">
        <v>0</v>
      </c>
      <c r="E586">
        <v>0</v>
      </c>
      <c r="F586">
        <v>0</v>
      </c>
      <c r="G586">
        <v>0</v>
      </c>
      <c r="H586">
        <v>11064602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11064602</v>
      </c>
      <c r="O586">
        <v>0</v>
      </c>
      <c r="P586">
        <v>0</v>
      </c>
      <c r="Q586">
        <v>11064602</v>
      </c>
      <c r="R586">
        <v>0</v>
      </c>
      <c r="S586">
        <v>2024</v>
      </c>
      <c r="T586">
        <v>35</v>
      </c>
      <c r="U586">
        <v>0</v>
      </c>
      <c r="V586">
        <v>108</v>
      </c>
      <c r="W586">
        <v>420108</v>
      </c>
      <c r="X586" t="s">
        <v>26</v>
      </c>
      <c r="Y586" t="s">
        <v>26</v>
      </c>
      <c r="Z586" t="s">
        <v>388</v>
      </c>
      <c r="AA586" t="s">
        <v>389</v>
      </c>
      <c r="AB586" s="3" t="str">
        <f t="shared" si="18"/>
        <v>0108</v>
      </c>
      <c r="AC586" s="4" t="str">
        <f t="shared" si="19"/>
        <v>Non-TIF</v>
      </c>
    </row>
    <row r="587" spans="1:29" x14ac:dyDescent="0.25">
      <c r="A587">
        <v>2024</v>
      </c>
      <c r="B587">
        <v>35</v>
      </c>
      <c r="C587" t="s">
        <v>23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2024</v>
      </c>
      <c r="T587">
        <v>35</v>
      </c>
      <c r="U587">
        <v>0</v>
      </c>
      <c r="V587" t="s">
        <v>1803</v>
      </c>
      <c r="W587" t="s">
        <v>391</v>
      </c>
      <c r="X587" t="s">
        <v>25</v>
      </c>
      <c r="Y587" t="s">
        <v>26</v>
      </c>
      <c r="Z587" t="s">
        <v>392</v>
      </c>
      <c r="AA587" t="s">
        <v>389</v>
      </c>
      <c r="AB587" s="3" t="str">
        <f t="shared" si="18"/>
        <v>0009</v>
      </c>
      <c r="AC587" s="4" t="str">
        <f t="shared" si="19"/>
        <v>TIF</v>
      </c>
    </row>
    <row r="588" spans="1:29" x14ac:dyDescent="0.25">
      <c r="A588">
        <v>2024</v>
      </c>
      <c r="B588">
        <v>35</v>
      </c>
      <c r="C588" t="s">
        <v>23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2024</v>
      </c>
      <c r="T588">
        <v>35</v>
      </c>
      <c r="U588">
        <v>3</v>
      </c>
      <c r="V588">
        <v>150</v>
      </c>
      <c r="W588" t="s">
        <v>420</v>
      </c>
      <c r="X588" t="s">
        <v>25</v>
      </c>
      <c r="Y588" t="s">
        <v>26</v>
      </c>
      <c r="Z588" t="s">
        <v>421</v>
      </c>
      <c r="AA588" t="s">
        <v>389</v>
      </c>
      <c r="AB588" s="3" t="str">
        <f t="shared" si="18"/>
        <v>3150</v>
      </c>
      <c r="AC588" s="4" t="str">
        <f t="shared" si="19"/>
        <v>TIF</v>
      </c>
    </row>
    <row r="589" spans="1:29" x14ac:dyDescent="0.25">
      <c r="A589">
        <v>2024</v>
      </c>
      <c r="B589">
        <v>35</v>
      </c>
      <c r="C589" t="s">
        <v>31</v>
      </c>
      <c r="D589">
        <v>16190207</v>
      </c>
      <c r="E589">
        <v>63128444</v>
      </c>
      <c r="F589">
        <v>6980561</v>
      </c>
      <c r="G589">
        <v>4918405</v>
      </c>
      <c r="H589">
        <v>0</v>
      </c>
      <c r="I589">
        <v>0</v>
      </c>
      <c r="J589">
        <v>0</v>
      </c>
      <c r="K589">
        <v>0</v>
      </c>
      <c r="L589">
        <v>5194201</v>
      </c>
      <c r="M589">
        <v>233262</v>
      </c>
      <c r="N589">
        <v>96645080</v>
      </c>
      <c r="O589">
        <v>88000</v>
      </c>
      <c r="P589">
        <v>422500</v>
      </c>
      <c r="Q589">
        <v>96134580</v>
      </c>
      <c r="R589">
        <v>13678728</v>
      </c>
      <c r="S589">
        <v>2024</v>
      </c>
      <c r="T589">
        <v>35</v>
      </c>
      <c r="U589">
        <v>0</v>
      </c>
      <c r="V589" t="s">
        <v>1803</v>
      </c>
      <c r="W589">
        <v>380009</v>
      </c>
      <c r="X589" t="s">
        <v>26</v>
      </c>
      <c r="Y589" t="s">
        <v>26</v>
      </c>
      <c r="Z589" t="s">
        <v>224</v>
      </c>
      <c r="AA589" t="s">
        <v>389</v>
      </c>
      <c r="AB589" s="3" t="str">
        <f t="shared" si="18"/>
        <v>0009</v>
      </c>
      <c r="AC589" s="4" t="str">
        <f t="shared" si="19"/>
        <v>Non-TIF</v>
      </c>
    </row>
    <row r="590" spans="1:29" x14ac:dyDescent="0.25">
      <c r="A590">
        <v>2024</v>
      </c>
      <c r="B590">
        <v>35</v>
      </c>
      <c r="C590" t="s">
        <v>31</v>
      </c>
      <c r="D590">
        <v>8094032</v>
      </c>
      <c r="E590">
        <v>36734506</v>
      </c>
      <c r="F590">
        <v>7528743</v>
      </c>
      <c r="G590">
        <v>4554568</v>
      </c>
      <c r="H590">
        <v>1172359</v>
      </c>
      <c r="I590">
        <v>0</v>
      </c>
      <c r="J590">
        <v>0</v>
      </c>
      <c r="K590">
        <v>0</v>
      </c>
      <c r="L590">
        <v>138218</v>
      </c>
      <c r="M590">
        <v>6914553</v>
      </c>
      <c r="N590">
        <v>65136979</v>
      </c>
      <c r="O590">
        <v>52000</v>
      </c>
      <c r="P590">
        <v>175500</v>
      </c>
      <c r="Q590">
        <v>64909479</v>
      </c>
      <c r="R590">
        <v>13573008</v>
      </c>
      <c r="S590">
        <v>2024</v>
      </c>
      <c r="T590">
        <v>35</v>
      </c>
      <c r="U590">
        <v>3</v>
      </c>
      <c r="V590">
        <v>150</v>
      </c>
      <c r="W590">
        <v>423150</v>
      </c>
      <c r="X590" t="s">
        <v>26</v>
      </c>
      <c r="Y590" t="s">
        <v>26</v>
      </c>
      <c r="Z590" t="s">
        <v>390</v>
      </c>
      <c r="AA590" t="s">
        <v>389</v>
      </c>
      <c r="AB590" s="3" t="str">
        <f t="shared" si="18"/>
        <v>3150</v>
      </c>
      <c r="AC590" s="4" t="str">
        <f t="shared" si="19"/>
        <v>Non-TIF</v>
      </c>
    </row>
    <row r="591" spans="1:29" x14ac:dyDescent="0.25">
      <c r="A591">
        <v>2024</v>
      </c>
      <c r="B591">
        <v>36</v>
      </c>
      <c r="C591" t="s">
        <v>44</v>
      </c>
      <c r="D591">
        <v>0</v>
      </c>
      <c r="E591">
        <v>0</v>
      </c>
      <c r="F591">
        <v>59378</v>
      </c>
      <c r="G591">
        <v>8264337</v>
      </c>
      <c r="H591">
        <v>28810870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37134585</v>
      </c>
      <c r="O591">
        <v>0</v>
      </c>
      <c r="P591">
        <v>0</v>
      </c>
      <c r="Q591">
        <v>37134585</v>
      </c>
      <c r="R591">
        <v>0</v>
      </c>
      <c r="S591">
        <v>2024</v>
      </c>
      <c r="T591">
        <v>36</v>
      </c>
      <c r="U591">
        <v>5</v>
      </c>
      <c r="V591">
        <v>976</v>
      </c>
      <c r="W591">
        <v>735976</v>
      </c>
      <c r="X591" t="s">
        <v>26</v>
      </c>
      <c r="Y591" t="s">
        <v>26</v>
      </c>
      <c r="Z591" t="s">
        <v>440</v>
      </c>
      <c r="AA591" t="s">
        <v>394</v>
      </c>
      <c r="AB591" s="3" t="str">
        <f t="shared" si="18"/>
        <v>5976</v>
      </c>
      <c r="AC591" s="4" t="str">
        <f t="shared" si="19"/>
        <v>Non-TIF</v>
      </c>
    </row>
    <row r="592" spans="1:29" x14ac:dyDescent="0.25">
      <c r="A592">
        <v>2024</v>
      </c>
      <c r="B592">
        <v>37</v>
      </c>
      <c r="C592" t="s">
        <v>44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2024</v>
      </c>
      <c r="T592">
        <v>37</v>
      </c>
      <c r="U592">
        <v>5</v>
      </c>
      <c r="V592">
        <v>139</v>
      </c>
      <c r="W592">
        <v>375139</v>
      </c>
      <c r="X592" t="s">
        <v>26</v>
      </c>
      <c r="Y592" t="s">
        <v>26</v>
      </c>
      <c r="Z592" t="s">
        <v>441</v>
      </c>
      <c r="AA592" t="s">
        <v>63</v>
      </c>
      <c r="AB592" s="3" t="str">
        <f t="shared" si="18"/>
        <v>5139</v>
      </c>
      <c r="AC592" s="4" t="str">
        <f t="shared" si="19"/>
        <v>Non-TIF</v>
      </c>
    </row>
    <row r="593" spans="1:29" x14ac:dyDescent="0.25">
      <c r="A593">
        <v>2024</v>
      </c>
      <c r="B593">
        <v>37</v>
      </c>
      <c r="C593" t="s">
        <v>31</v>
      </c>
      <c r="D593">
        <v>769672</v>
      </c>
      <c r="E593">
        <v>3594570</v>
      </c>
      <c r="F593">
        <v>83755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4447997</v>
      </c>
      <c r="O593">
        <v>4000</v>
      </c>
      <c r="P593">
        <v>0</v>
      </c>
      <c r="Q593">
        <v>4443997</v>
      </c>
      <c r="R593">
        <v>157500</v>
      </c>
      <c r="S593">
        <v>2024</v>
      </c>
      <c r="T593">
        <v>37</v>
      </c>
      <c r="U593">
        <v>6</v>
      </c>
      <c r="V593" t="s">
        <v>1804</v>
      </c>
      <c r="W593">
        <v>946096</v>
      </c>
      <c r="X593" t="s">
        <v>26</v>
      </c>
      <c r="Y593" t="s">
        <v>26</v>
      </c>
      <c r="Z593" t="s">
        <v>1736</v>
      </c>
      <c r="AA593" t="s">
        <v>63</v>
      </c>
      <c r="AB593" s="3" t="str">
        <f t="shared" si="18"/>
        <v>6096</v>
      </c>
      <c r="AC593" s="4" t="str">
        <f t="shared" si="19"/>
        <v>Non-TIF</v>
      </c>
    </row>
    <row r="594" spans="1:29" x14ac:dyDescent="0.25">
      <c r="A594">
        <v>2024</v>
      </c>
      <c r="B594">
        <v>38</v>
      </c>
      <c r="C594" t="s">
        <v>44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2024</v>
      </c>
      <c r="T594">
        <v>38</v>
      </c>
      <c r="U594">
        <v>1</v>
      </c>
      <c r="V594">
        <v>791</v>
      </c>
      <c r="W594">
        <v>381791</v>
      </c>
      <c r="X594" t="s">
        <v>26</v>
      </c>
      <c r="Y594" t="s">
        <v>26</v>
      </c>
      <c r="Z594" t="s">
        <v>145</v>
      </c>
      <c r="AA594" t="s">
        <v>405</v>
      </c>
      <c r="AB594" s="3" t="str">
        <f t="shared" si="18"/>
        <v>1791</v>
      </c>
      <c r="AC594" s="4" t="str">
        <f t="shared" si="19"/>
        <v>Non-TIF</v>
      </c>
    </row>
    <row r="595" spans="1:29" x14ac:dyDescent="0.25">
      <c r="A595">
        <v>2024</v>
      </c>
      <c r="B595">
        <v>38</v>
      </c>
      <c r="C595" t="s">
        <v>44</v>
      </c>
      <c r="D595">
        <v>85621653</v>
      </c>
      <c r="E595">
        <v>0</v>
      </c>
      <c r="F595">
        <v>0</v>
      </c>
      <c r="G595">
        <v>27114548</v>
      </c>
      <c r="H595">
        <v>2240000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114976201</v>
      </c>
      <c r="O595">
        <v>488000</v>
      </c>
      <c r="P595">
        <v>1950000</v>
      </c>
      <c r="Q595">
        <v>112538201</v>
      </c>
      <c r="R595">
        <v>0</v>
      </c>
      <c r="S595">
        <v>2024</v>
      </c>
      <c r="T595">
        <v>38</v>
      </c>
      <c r="U595">
        <v>2</v>
      </c>
      <c r="V595">
        <v>727</v>
      </c>
      <c r="W595">
        <v>382727</v>
      </c>
      <c r="X595" t="s">
        <v>26</v>
      </c>
      <c r="Y595" t="s">
        <v>26</v>
      </c>
      <c r="Z595" t="s">
        <v>475</v>
      </c>
      <c r="AA595" t="s">
        <v>405</v>
      </c>
      <c r="AB595" s="3" t="str">
        <f t="shared" si="18"/>
        <v>2727</v>
      </c>
      <c r="AC595" s="4" t="str">
        <f t="shared" si="19"/>
        <v>Non-TIF</v>
      </c>
    </row>
    <row r="596" spans="1:29" x14ac:dyDescent="0.25">
      <c r="A596">
        <v>2024</v>
      </c>
      <c r="B596">
        <v>50</v>
      </c>
      <c r="C596" t="s">
        <v>31</v>
      </c>
      <c r="D596">
        <v>3066022</v>
      </c>
      <c r="E596">
        <v>5985841</v>
      </c>
      <c r="F596">
        <v>455022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6970330</v>
      </c>
      <c r="M596">
        <v>0</v>
      </c>
      <c r="N596">
        <v>16477215</v>
      </c>
      <c r="O596">
        <v>0</v>
      </c>
      <c r="P596">
        <v>26000</v>
      </c>
      <c r="Q596">
        <v>16451215</v>
      </c>
      <c r="R596">
        <v>40127</v>
      </c>
      <c r="S596">
        <v>2024</v>
      </c>
      <c r="T596">
        <v>50</v>
      </c>
      <c r="U596">
        <v>5</v>
      </c>
      <c r="V596">
        <v>166</v>
      </c>
      <c r="W596">
        <v>635166</v>
      </c>
      <c r="X596" t="s">
        <v>26</v>
      </c>
      <c r="Y596" t="s">
        <v>26</v>
      </c>
      <c r="Z596" t="s">
        <v>626</v>
      </c>
      <c r="AA596" t="s">
        <v>528</v>
      </c>
      <c r="AB596" s="3" t="str">
        <f t="shared" si="18"/>
        <v>5166</v>
      </c>
      <c r="AC596" s="4" t="str">
        <f t="shared" si="19"/>
        <v>Non-TIF</v>
      </c>
    </row>
    <row r="597" spans="1:29" x14ac:dyDescent="0.25">
      <c r="A597">
        <v>2024</v>
      </c>
      <c r="B597">
        <v>50</v>
      </c>
      <c r="C597" t="s">
        <v>31</v>
      </c>
      <c r="D597">
        <v>2800871</v>
      </c>
      <c r="E597">
        <v>3648156</v>
      </c>
      <c r="F597">
        <v>49588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398277</v>
      </c>
      <c r="M597">
        <v>79369</v>
      </c>
      <c r="N597">
        <v>6976261</v>
      </c>
      <c r="O597">
        <v>4000</v>
      </c>
      <c r="P597">
        <v>6500</v>
      </c>
      <c r="Q597">
        <v>6965761</v>
      </c>
      <c r="R597">
        <v>284473</v>
      </c>
      <c r="S597">
        <v>2024</v>
      </c>
      <c r="T597">
        <v>50</v>
      </c>
      <c r="U597">
        <v>6</v>
      </c>
      <c r="V597">
        <v>101</v>
      </c>
      <c r="W597">
        <v>776101</v>
      </c>
      <c r="X597" t="s">
        <v>26</v>
      </c>
      <c r="Y597" t="s">
        <v>26</v>
      </c>
      <c r="Z597" t="s">
        <v>542</v>
      </c>
      <c r="AA597" t="s">
        <v>528</v>
      </c>
      <c r="AB597" s="3" t="str">
        <f t="shared" si="18"/>
        <v>6101</v>
      </c>
      <c r="AC597" s="4" t="str">
        <f t="shared" si="19"/>
        <v>Non-TIF</v>
      </c>
    </row>
    <row r="598" spans="1:29" x14ac:dyDescent="0.25">
      <c r="A598">
        <v>2024</v>
      </c>
      <c r="B598">
        <v>51</v>
      </c>
      <c r="C598" t="s">
        <v>44</v>
      </c>
      <c r="D598">
        <v>301569</v>
      </c>
      <c r="E598">
        <v>41076</v>
      </c>
      <c r="F598">
        <v>0</v>
      </c>
      <c r="G598">
        <v>2572870</v>
      </c>
      <c r="H598">
        <v>948878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3864393</v>
      </c>
      <c r="O598">
        <v>0</v>
      </c>
      <c r="P598">
        <v>26000</v>
      </c>
      <c r="Q598">
        <v>3838393</v>
      </c>
      <c r="R598">
        <v>0</v>
      </c>
      <c r="S598">
        <v>2024</v>
      </c>
      <c r="T598">
        <v>51</v>
      </c>
      <c r="U598">
        <v>2</v>
      </c>
      <c r="V598">
        <v>169</v>
      </c>
      <c r="W598">
        <v>512169</v>
      </c>
      <c r="X598" t="s">
        <v>26</v>
      </c>
      <c r="Y598" t="s">
        <v>26</v>
      </c>
      <c r="Z598" t="s">
        <v>486</v>
      </c>
      <c r="AA598" t="s">
        <v>535</v>
      </c>
      <c r="AB598" s="3" t="str">
        <f t="shared" si="18"/>
        <v>2169</v>
      </c>
      <c r="AC598" s="4" t="str">
        <f t="shared" si="19"/>
        <v>Non-TIF</v>
      </c>
    </row>
    <row r="599" spans="1:29" x14ac:dyDescent="0.25">
      <c r="A599">
        <v>2024</v>
      </c>
      <c r="B599">
        <v>52</v>
      </c>
      <c r="C599" t="s">
        <v>44</v>
      </c>
      <c r="D599">
        <v>63606957</v>
      </c>
      <c r="E599">
        <v>347422</v>
      </c>
      <c r="F599">
        <v>8744</v>
      </c>
      <c r="G599">
        <v>109837679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173800802</v>
      </c>
      <c r="O599">
        <v>168000</v>
      </c>
      <c r="P599">
        <v>442000</v>
      </c>
      <c r="Q599">
        <v>173190802</v>
      </c>
      <c r="R599">
        <v>0</v>
      </c>
      <c r="S599">
        <v>2024</v>
      </c>
      <c r="T599">
        <v>52</v>
      </c>
      <c r="U599">
        <v>1</v>
      </c>
      <c r="V599">
        <v>221</v>
      </c>
      <c r="W599">
        <v>521221</v>
      </c>
      <c r="X599" t="s">
        <v>26</v>
      </c>
      <c r="Y599" t="s">
        <v>26</v>
      </c>
      <c r="Z599" t="s">
        <v>554</v>
      </c>
      <c r="AA599" t="s">
        <v>545</v>
      </c>
      <c r="AB599" s="3" t="str">
        <f t="shared" si="18"/>
        <v>1221</v>
      </c>
      <c r="AC599" s="4" t="str">
        <f t="shared" si="19"/>
        <v>Non-TIF</v>
      </c>
    </row>
    <row r="600" spans="1:29" x14ac:dyDescent="0.25">
      <c r="A600">
        <v>2024</v>
      </c>
      <c r="B600">
        <v>52</v>
      </c>
      <c r="C600" t="s">
        <v>23</v>
      </c>
      <c r="D600">
        <v>23147583</v>
      </c>
      <c r="E600">
        <v>0</v>
      </c>
      <c r="F600">
        <v>0</v>
      </c>
      <c r="G600">
        <v>804559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23952142</v>
      </c>
      <c r="O600">
        <v>4000</v>
      </c>
      <c r="P600">
        <v>45500</v>
      </c>
      <c r="Q600">
        <v>23902642</v>
      </c>
      <c r="R600">
        <v>0</v>
      </c>
      <c r="S600">
        <v>2024</v>
      </c>
      <c r="T600">
        <v>52</v>
      </c>
      <c r="U600">
        <v>1</v>
      </c>
      <c r="V600">
        <v>337</v>
      </c>
      <c r="W600" t="s">
        <v>629</v>
      </c>
      <c r="X600" t="s">
        <v>25</v>
      </c>
      <c r="Y600" t="s">
        <v>26</v>
      </c>
      <c r="Z600" t="s">
        <v>630</v>
      </c>
      <c r="AA600" t="s">
        <v>545</v>
      </c>
      <c r="AB600" s="3" t="str">
        <f t="shared" si="18"/>
        <v>1337</v>
      </c>
      <c r="AC600" s="4" t="str">
        <f t="shared" si="19"/>
        <v>TIF</v>
      </c>
    </row>
    <row r="601" spans="1:29" x14ac:dyDescent="0.25">
      <c r="A601">
        <v>2024</v>
      </c>
      <c r="B601">
        <v>52</v>
      </c>
      <c r="C601" t="s">
        <v>31</v>
      </c>
      <c r="D601">
        <v>2486175</v>
      </c>
      <c r="E601">
        <v>2156273</v>
      </c>
      <c r="F601">
        <v>94168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324565</v>
      </c>
      <c r="M601">
        <v>0</v>
      </c>
      <c r="N601">
        <v>5061181</v>
      </c>
      <c r="O601">
        <v>0</v>
      </c>
      <c r="P601">
        <v>6500</v>
      </c>
      <c r="Q601">
        <v>5054681</v>
      </c>
      <c r="R601">
        <v>198366</v>
      </c>
      <c r="S601">
        <v>2024</v>
      </c>
      <c r="T601">
        <v>52</v>
      </c>
      <c r="U601">
        <v>7</v>
      </c>
      <c r="V601" t="s">
        <v>1812</v>
      </c>
      <c r="W601">
        <v>487029</v>
      </c>
      <c r="X601" t="s">
        <v>26</v>
      </c>
      <c r="Y601" t="s">
        <v>26</v>
      </c>
      <c r="Z601" t="s">
        <v>521</v>
      </c>
      <c r="AA601" t="s">
        <v>545</v>
      </c>
      <c r="AB601" s="3" t="str">
        <f t="shared" si="18"/>
        <v>7029</v>
      </c>
      <c r="AC601" s="4" t="str">
        <f t="shared" si="19"/>
        <v>Non-TIF</v>
      </c>
    </row>
    <row r="602" spans="1:29" x14ac:dyDescent="0.25">
      <c r="A602">
        <v>2024</v>
      </c>
      <c r="B602">
        <v>52</v>
      </c>
      <c r="C602" t="s">
        <v>31</v>
      </c>
      <c r="D602">
        <v>263579183</v>
      </c>
      <c r="E602">
        <v>21492019</v>
      </c>
      <c r="F602">
        <v>3883276</v>
      </c>
      <c r="G602">
        <v>14503739</v>
      </c>
      <c r="H602">
        <v>0</v>
      </c>
      <c r="I602">
        <v>0</v>
      </c>
      <c r="J602">
        <v>0</v>
      </c>
      <c r="K602">
        <v>0</v>
      </c>
      <c r="L602">
        <v>67773</v>
      </c>
      <c r="M602">
        <v>5580423</v>
      </c>
      <c r="N602">
        <v>309106413</v>
      </c>
      <c r="O602">
        <v>656000</v>
      </c>
      <c r="P602">
        <v>2203500</v>
      </c>
      <c r="Q602">
        <v>306246913</v>
      </c>
      <c r="R602">
        <v>1575538</v>
      </c>
      <c r="S602">
        <v>2024</v>
      </c>
      <c r="T602">
        <v>52</v>
      </c>
      <c r="U602">
        <v>1</v>
      </c>
      <c r="V602">
        <v>337</v>
      </c>
      <c r="W602">
        <v>571337</v>
      </c>
      <c r="X602" t="s">
        <v>26</v>
      </c>
      <c r="Y602" t="s">
        <v>26</v>
      </c>
      <c r="Z602" t="s">
        <v>190</v>
      </c>
      <c r="AA602" t="s">
        <v>545</v>
      </c>
      <c r="AB602" s="3" t="str">
        <f t="shared" si="18"/>
        <v>1337</v>
      </c>
      <c r="AC602" s="4" t="str">
        <f t="shared" si="19"/>
        <v>Non-TIF</v>
      </c>
    </row>
    <row r="603" spans="1:29" x14ac:dyDescent="0.25">
      <c r="A603">
        <v>2024</v>
      </c>
      <c r="B603">
        <v>53</v>
      </c>
      <c r="C603" t="s">
        <v>23</v>
      </c>
      <c r="D603">
        <v>6209620</v>
      </c>
      <c r="E603">
        <v>0</v>
      </c>
      <c r="F603">
        <v>0</v>
      </c>
      <c r="G603">
        <v>853206</v>
      </c>
      <c r="H603">
        <v>31837</v>
      </c>
      <c r="I603">
        <v>0</v>
      </c>
      <c r="J603">
        <v>0</v>
      </c>
      <c r="K603">
        <v>122334</v>
      </c>
      <c r="L603">
        <v>0</v>
      </c>
      <c r="M603">
        <v>0</v>
      </c>
      <c r="N603">
        <v>7216997</v>
      </c>
      <c r="O603">
        <v>0</v>
      </c>
      <c r="P603">
        <v>0</v>
      </c>
      <c r="Q603">
        <v>7216997</v>
      </c>
      <c r="R603">
        <v>0</v>
      </c>
      <c r="S603">
        <v>2024</v>
      </c>
      <c r="T603">
        <v>53</v>
      </c>
      <c r="U603">
        <v>0</v>
      </c>
      <c r="V603">
        <v>234</v>
      </c>
      <c r="W603" t="s">
        <v>631</v>
      </c>
      <c r="X603" t="s">
        <v>25</v>
      </c>
      <c r="Y603" t="s">
        <v>26</v>
      </c>
      <c r="Z603" t="s">
        <v>632</v>
      </c>
      <c r="AA603" t="s">
        <v>547</v>
      </c>
      <c r="AB603" s="3" t="str">
        <f t="shared" si="18"/>
        <v>0234</v>
      </c>
      <c r="AC603" s="4" t="str">
        <f t="shared" si="19"/>
        <v>TIF</v>
      </c>
    </row>
    <row r="604" spans="1:29" x14ac:dyDescent="0.25">
      <c r="A604">
        <v>2024</v>
      </c>
      <c r="B604">
        <v>53</v>
      </c>
      <c r="C604" t="s">
        <v>31</v>
      </c>
      <c r="D604">
        <v>313967083</v>
      </c>
      <c r="E604">
        <v>78602113</v>
      </c>
      <c r="F604">
        <v>5803704</v>
      </c>
      <c r="G604">
        <v>41419597</v>
      </c>
      <c r="H604">
        <v>4232326</v>
      </c>
      <c r="I604">
        <v>0</v>
      </c>
      <c r="J604">
        <v>0</v>
      </c>
      <c r="K604">
        <v>0</v>
      </c>
      <c r="L604">
        <v>3862937</v>
      </c>
      <c r="M604">
        <v>0</v>
      </c>
      <c r="N604">
        <v>447887760</v>
      </c>
      <c r="O604">
        <v>1497072</v>
      </c>
      <c r="P604">
        <v>5583500</v>
      </c>
      <c r="Q604">
        <v>440807188</v>
      </c>
      <c r="R604">
        <v>6858852</v>
      </c>
      <c r="S604">
        <v>2024</v>
      </c>
      <c r="T604">
        <v>53</v>
      </c>
      <c r="U604">
        <v>0</v>
      </c>
      <c r="V604">
        <v>234</v>
      </c>
      <c r="W604">
        <v>530234</v>
      </c>
      <c r="X604" t="s">
        <v>26</v>
      </c>
      <c r="Y604" t="s">
        <v>26</v>
      </c>
      <c r="Z604" t="s">
        <v>618</v>
      </c>
      <c r="AA604" t="s">
        <v>547</v>
      </c>
      <c r="AB604" s="3" t="str">
        <f t="shared" si="18"/>
        <v>0234</v>
      </c>
      <c r="AC604" s="4" t="str">
        <f t="shared" si="19"/>
        <v>Non-TIF</v>
      </c>
    </row>
    <row r="605" spans="1:29" x14ac:dyDescent="0.25">
      <c r="A605">
        <v>2024</v>
      </c>
      <c r="B605">
        <v>53</v>
      </c>
      <c r="C605" t="s">
        <v>31</v>
      </c>
      <c r="D605">
        <v>5151970</v>
      </c>
      <c r="E605">
        <v>5990546</v>
      </c>
      <c r="F605">
        <v>196832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117864</v>
      </c>
      <c r="M605">
        <v>0</v>
      </c>
      <c r="N605">
        <v>11457212</v>
      </c>
      <c r="O605">
        <v>20000</v>
      </c>
      <c r="P605">
        <v>78000</v>
      </c>
      <c r="Q605">
        <v>11359212</v>
      </c>
      <c r="R605">
        <v>92352</v>
      </c>
      <c r="S605">
        <v>2024</v>
      </c>
      <c r="T605">
        <v>53</v>
      </c>
      <c r="U605">
        <v>3</v>
      </c>
      <c r="V605">
        <v>744</v>
      </c>
      <c r="W605">
        <v>573744</v>
      </c>
      <c r="X605" t="s">
        <v>26</v>
      </c>
      <c r="Y605" t="s">
        <v>26</v>
      </c>
      <c r="Z605" t="s">
        <v>211</v>
      </c>
      <c r="AA605" t="s">
        <v>547</v>
      </c>
      <c r="AB605" s="3" t="str">
        <f t="shared" si="18"/>
        <v>3744</v>
      </c>
      <c r="AC605" s="4" t="str">
        <f t="shared" si="19"/>
        <v>Non-TIF</v>
      </c>
    </row>
    <row r="606" spans="1:29" x14ac:dyDescent="0.25">
      <c r="A606">
        <v>2024</v>
      </c>
      <c r="B606">
        <v>54</v>
      </c>
      <c r="C606" t="s">
        <v>31</v>
      </c>
      <c r="D606">
        <v>25085228</v>
      </c>
      <c r="E606">
        <v>52816859</v>
      </c>
      <c r="F606">
        <v>4926697</v>
      </c>
      <c r="G606">
        <v>2821558</v>
      </c>
      <c r="H606">
        <v>76611</v>
      </c>
      <c r="I606">
        <v>0</v>
      </c>
      <c r="J606">
        <v>0</v>
      </c>
      <c r="K606">
        <v>0</v>
      </c>
      <c r="L606">
        <v>6641900</v>
      </c>
      <c r="M606">
        <v>0</v>
      </c>
      <c r="N606">
        <v>92368853</v>
      </c>
      <c r="O606">
        <v>180000</v>
      </c>
      <c r="P606">
        <v>533000</v>
      </c>
      <c r="Q606">
        <v>91655853</v>
      </c>
      <c r="R606">
        <v>1742564</v>
      </c>
      <c r="S606">
        <v>2024</v>
      </c>
      <c r="T606">
        <v>54</v>
      </c>
      <c r="U606">
        <v>2</v>
      </c>
      <c r="V606" t="s">
        <v>1821</v>
      </c>
      <c r="W606">
        <v>482097</v>
      </c>
      <c r="X606" t="s">
        <v>26</v>
      </c>
      <c r="Y606" t="s">
        <v>26</v>
      </c>
      <c r="Z606" t="s">
        <v>522</v>
      </c>
      <c r="AA606" t="s">
        <v>548</v>
      </c>
      <c r="AB606" s="3" t="str">
        <f t="shared" si="18"/>
        <v>2097</v>
      </c>
      <c r="AC606" s="4" t="str">
        <f t="shared" si="19"/>
        <v>Non-TIF</v>
      </c>
    </row>
    <row r="607" spans="1:29" x14ac:dyDescent="0.25">
      <c r="A607">
        <v>2024</v>
      </c>
      <c r="B607">
        <v>54</v>
      </c>
      <c r="C607" t="s">
        <v>31</v>
      </c>
      <c r="D607">
        <v>45757188</v>
      </c>
      <c r="E607">
        <v>55995172</v>
      </c>
      <c r="F607">
        <v>8328242</v>
      </c>
      <c r="G607">
        <v>5969937</v>
      </c>
      <c r="H607">
        <v>1070348</v>
      </c>
      <c r="I607">
        <v>0</v>
      </c>
      <c r="J607">
        <v>0</v>
      </c>
      <c r="K607">
        <v>0</v>
      </c>
      <c r="L607">
        <v>26910211</v>
      </c>
      <c r="M607">
        <v>0</v>
      </c>
      <c r="N607">
        <v>144031098</v>
      </c>
      <c r="O607">
        <v>232000</v>
      </c>
      <c r="P607">
        <v>1001000</v>
      </c>
      <c r="Q607">
        <v>142798098</v>
      </c>
      <c r="R607">
        <v>2812188</v>
      </c>
      <c r="S607">
        <v>2024</v>
      </c>
      <c r="T607">
        <v>54</v>
      </c>
      <c r="U607">
        <v>3</v>
      </c>
      <c r="V607">
        <v>330</v>
      </c>
      <c r="W607">
        <v>543330</v>
      </c>
      <c r="X607" t="s">
        <v>26</v>
      </c>
      <c r="Y607" t="s">
        <v>26</v>
      </c>
      <c r="Z607" t="s">
        <v>549</v>
      </c>
      <c r="AA607" t="s">
        <v>548</v>
      </c>
      <c r="AB607" s="3" t="str">
        <f t="shared" si="18"/>
        <v>3330</v>
      </c>
      <c r="AC607" s="4" t="str">
        <f t="shared" si="19"/>
        <v>Non-TIF</v>
      </c>
    </row>
    <row r="608" spans="1:29" x14ac:dyDescent="0.25">
      <c r="A608">
        <v>2024</v>
      </c>
      <c r="B608">
        <v>55</v>
      </c>
      <c r="C608" t="s">
        <v>44</v>
      </c>
      <c r="D608">
        <v>0</v>
      </c>
      <c r="E608">
        <v>0</v>
      </c>
      <c r="F608">
        <v>0</v>
      </c>
      <c r="G608">
        <v>0</v>
      </c>
      <c r="H608">
        <v>19355777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19355777</v>
      </c>
      <c r="O608">
        <v>0</v>
      </c>
      <c r="P608">
        <v>0</v>
      </c>
      <c r="Q608">
        <v>19355777</v>
      </c>
      <c r="R608">
        <v>0</v>
      </c>
      <c r="S608">
        <v>2024</v>
      </c>
      <c r="T608">
        <v>55</v>
      </c>
      <c r="U608">
        <v>0</v>
      </c>
      <c r="V608">
        <v>873</v>
      </c>
      <c r="W608">
        <v>950873</v>
      </c>
      <c r="X608" t="s">
        <v>26</v>
      </c>
      <c r="Y608" t="s">
        <v>26</v>
      </c>
      <c r="Z608" t="s">
        <v>597</v>
      </c>
      <c r="AA608" t="s">
        <v>551</v>
      </c>
      <c r="AB608" s="3" t="str">
        <f t="shared" si="18"/>
        <v>0873</v>
      </c>
      <c r="AC608" s="4" t="str">
        <f t="shared" si="19"/>
        <v>Non-TIF</v>
      </c>
    </row>
    <row r="609" spans="1:29" x14ac:dyDescent="0.25">
      <c r="A609">
        <v>2024</v>
      </c>
      <c r="B609">
        <v>55</v>
      </c>
      <c r="C609" t="s">
        <v>23</v>
      </c>
      <c r="D609">
        <v>12852527</v>
      </c>
      <c r="E609">
        <v>40733</v>
      </c>
      <c r="F609">
        <v>0</v>
      </c>
      <c r="G609">
        <v>2029877</v>
      </c>
      <c r="H609">
        <v>2478472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17401609</v>
      </c>
      <c r="O609">
        <v>0</v>
      </c>
      <c r="P609">
        <v>0</v>
      </c>
      <c r="Q609">
        <v>17401609</v>
      </c>
      <c r="R609">
        <v>0</v>
      </c>
      <c r="S609">
        <v>2024</v>
      </c>
      <c r="T609">
        <v>55</v>
      </c>
      <c r="U609">
        <v>0</v>
      </c>
      <c r="V609">
        <v>126</v>
      </c>
      <c r="W609" t="s">
        <v>634</v>
      </c>
      <c r="X609" t="s">
        <v>25</v>
      </c>
      <c r="Y609" t="s">
        <v>26</v>
      </c>
      <c r="Z609" t="s">
        <v>635</v>
      </c>
      <c r="AA609" t="s">
        <v>551</v>
      </c>
      <c r="AB609" s="3" t="str">
        <f t="shared" si="18"/>
        <v>0126</v>
      </c>
      <c r="AC609" s="4" t="str">
        <f t="shared" si="19"/>
        <v>TIF</v>
      </c>
    </row>
    <row r="610" spans="1:29" x14ac:dyDescent="0.25">
      <c r="A610">
        <v>2024</v>
      </c>
      <c r="B610">
        <v>55</v>
      </c>
      <c r="C610" t="s">
        <v>23</v>
      </c>
      <c r="D610">
        <v>0</v>
      </c>
      <c r="E610">
        <v>0</v>
      </c>
      <c r="F610">
        <v>0</v>
      </c>
      <c r="G610">
        <v>0</v>
      </c>
      <c r="H610">
        <v>11164693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11164693</v>
      </c>
      <c r="O610">
        <v>0</v>
      </c>
      <c r="P610">
        <v>0</v>
      </c>
      <c r="Q610">
        <v>11164693</v>
      </c>
      <c r="R610">
        <v>0</v>
      </c>
      <c r="S610">
        <v>2024</v>
      </c>
      <c r="T610">
        <v>55</v>
      </c>
      <c r="U610">
        <v>0</v>
      </c>
      <c r="V610">
        <v>873</v>
      </c>
      <c r="W610" t="s">
        <v>994</v>
      </c>
      <c r="X610" t="s">
        <v>25</v>
      </c>
      <c r="Y610" t="s">
        <v>26</v>
      </c>
      <c r="Z610" t="s">
        <v>995</v>
      </c>
      <c r="AA610" t="s">
        <v>551</v>
      </c>
      <c r="AB610" s="3" t="str">
        <f t="shared" si="18"/>
        <v>0873</v>
      </c>
      <c r="AC610" s="4" t="str">
        <f t="shared" si="19"/>
        <v>TIF</v>
      </c>
    </row>
    <row r="611" spans="1:29" x14ac:dyDescent="0.25">
      <c r="A611">
        <v>2024</v>
      </c>
      <c r="B611">
        <v>55</v>
      </c>
      <c r="C611" t="s">
        <v>31</v>
      </c>
      <c r="D611">
        <v>295695026</v>
      </c>
      <c r="E611">
        <v>237957665</v>
      </c>
      <c r="F611">
        <v>16916270</v>
      </c>
      <c r="G611">
        <v>26987388</v>
      </c>
      <c r="H611">
        <v>32402158</v>
      </c>
      <c r="I611">
        <v>0</v>
      </c>
      <c r="J611">
        <v>0</v>
      </c>
      <c r="K611">
        <v>0</v>
      </c>
      <c r="L611">
        <v>1576197</v>
      </c>
      <c r="M611">
        <v>30201517</v>
      </c>
      <c r="N611">
        <v>641736221</v>
      </c>
      <c r="O611">
        <v>1408000</v>
      </c>
      <c r="P611">
        <v>5193500</v>
      </c>
      <c r="Q611">
        <v>635134721</v>
      </c>
      <c r="R611">
        <v>35615978</v>
      </c>
      <c r="S611">
        <v>2024</v>
      </c>
      <c r="T611">
        <v>55</v>
      </c>
      <c r="U611">
        <v>0</v>
      </c>
      <c r="V611">
        <v>126</v>
      </c>
      <c r="W611">
        <v>550126</v>
      </c>
      <c r="X611" t="s">
        <v>26</v>
      </c>
      <c r="Y611" t="s">
        <v>26</v>
      </c>
      <c r="Z611" t="s">
        <v>550</v>
      </c>
      <c r="AA611" t="s">
        <v>551</v>
      </c>
      <c r="AB611" s="3" t="str">
        <f t="shared" si="18"/>
        <v>0126</v>
      </c>
      <c r="AC611" s="4" t="str">
        <f t="shared" si="19"/>
        <v>Non-TIF</v>
      </c>
    </row>
    <row r="612" spans="1:29" x14ac:dyDescent="0.25">
      <c r="A612">
        <v>2024</v>
      </c>
      <c r="B612">
        <v>55</v>
      </c>
      <c r="C612" t="s">
        <v>31</v>
      </c>
      <c r="D612">
        <v>21858226</v>
      </c>
      <c r="E612">
        <v>86682765</v>
      </c>
      <c r="F612">
        <v>4023410</v>
      </c>
      <c r="G612">
        <v>14117005</v>
      </c>
      <c r="H612">
        <v>4301086</v>
      </c>
      <c r="I612">
        <v>0</v>
      </c>
      <c r="J612">
        <v>0</v>
      </c>
      <c r="K612">
        <v>0</v>
      </c>
      <c r="L612">
        <v>369354</v>
      </c>
      <c r="M612">
        <v>10675186</v>
      </c>
      <c r="N612">
        <v>142027032</v>
      </c>
      <c r="O612">
        <v>200664</v>
      </c>
      <c r="P612">
        <v>474949</v>
      </c>
      <c r="Q612">
        <v>141351419</v>
      </c>
      <c r="R612">
        <v>13747648</v>
      </c>
      <c r="S612">
        <v>2024</v>
      </c>
      <c r="T612">
        <v>55</v>
      </c>
      <c r="U612">
        <v>3</v>
      </c>
      <c r="V612">
        <v>897</v>
      </c>
      <c r="W612">
        <v>553897</v>
      </c>
      <c r="X612" t="s">
        <v>26</v>
      </c>
      <c r="Y612" t="s">
        <v>26</v>
      </c>
      <c r="Z612" t="s">
        <v>1738</v>
      </c>
      <c r="AA612" t="s">
        <v>551</v>
      </c>
      <c r="AB612" s="3" t="str">
        <f t="shared" si="18"/>
        <v>3897</v>
      </c>
      <c r="AC612" s="4" t="str">
        <f t="shared" si="19"/>
        <v>Non-TIF</v>
      </c>
    </row>
    <row r="613" spans="1:29" x14ac:dyDescent="0.25">
      <c r="A613">
        <v>2024</v>
      </c>
      <c r="B613">
        <v>55</v>
      </c>
      <c r="C613" t="s">
        <v>31</v>
      </c>
      <c r="D613">
        <v>7648102</v>
      </c>
      <c r="E613">
        <v>34561346</v>
      </c>
      <c r="F613">
        <v>5448157</v>
      </c>
      <c r="G613">
        <v>1084380</v>
      </c>
      <c r="H613">
        <v>592628</v>
      </c>
      <c r="I613">
        <v>0</v>
      </c>
      <c r="J613">
        <v>0</v>
      </c>
      <c r="K613">
        <v>0</v>
      </c>
      <c r="L613">
        <v>252685</v>
      </c>
      <c r="M613">
        <v>4508959</v>
      </c>
      <c r="N613">
        <v>54096257</v>
      </c>
      <c r="O613">
        <v>28000</v>
      </c>
      <c r="P613">
        <v>91000</v>
      </c>
      <c r="Q613">
        <v>53977257</v>
      </c>
      <c r="R613">
        <v>300024</v>
      </c>
      <c r="S613">
        <v>2024</v>
      </c>
      <c r="T613">
        <v>55</v>
      </c>
      <c r="U613">
        <v>6</v>
      </c>
      <c r="V613">
        <v>921</v>
      </c>
      <c r="W613">
        <v>746921</v>
      </c>
      <c r="X613" t="s">
        <v>26</v>
      </c>
      <c r="Y613" t="s">
        <v>26</v>
      </c>
      <c r="Z613" t="s">
        <v>665</v>
      </c>
      <c r="AA613" t="s">
        <v>551</v>
      </c>
      <c r="AB613" s="3" t="str">
        <f t="shared" si="18"/>
        <v>6921</v>
      </c>
      <c r="AC613" s="4" t="str">
        <f t="shared" si="19"/>
        <v>Non-TIF</v>
      </c>
    </row>
    <row r="614" spans="1:29" x14ac:dyDescent="0.25">
      <c r="A614">
        <v>2024</v>
      </c>
      <c r="B614">
        <v>42</v>
      </c>
      <c r="C614" t="s">
        <v>31</v>
      </c>
      <c r="D614">
        <v>83191381</v>
      </c>
      <c r="E614">
        <v>94774913</v>
      </c>
      <c r="F614">
        <v>5943694</v>
      </c>
      <c r="G614">
        <v>12456418</v>
      </c>
      <c r="H614">
        <v>9753730</v>
      </c>
      <c r="I614">
        <v>0</v>
      </c>
      <c r="J614">
        <v>0</v>
      </c>
      <c r="K614">
        <v>0</v>
      </c>
      <c r="L614">
        <v>7498340</v>
      </c>
      <c r="M614">
        <v>0</v>
      </c>
      <c r="N614">
        <v>213618476</v>
      </c>
      <c r="O614">
        <v>664000</v>
      </c>
      <c r="P614">
        <v>2164500</v>
      </c>
      <c r="Q614">
        <v>210789976</v>
      </c>
      <c r="R614">
        <v>5546784</v>
      </c>
      <c r="S614">
        <v>2024</v>
      </c>
      <c r="T614">
        <v>42</v>
      </c>
      <c r="U614">
        <v>2</v>
      </c>
      <c r="V614" t="s">
        <v>1819</v>
      </c>
      <c r="W614">
        <v>422007</v>
      </c>
      <c r="X614" t="s">
        <v>26</v>
      </c>
      <c r="Y614" t="s">
        <v>26</v>
      </c>
      <c r="Z614" t="s">
        <v>452</v>
      </c>
      <c r="AA614" t="s">
        <v>413</v>
      </c>
      <c r="AB614" s="3" t="str">
        <f t="shared" si="18"/>
        <v>2007</v>
      </c>
      <c r="AC614" s="4" t="str">
        <f t="shared" si="19"/>
        <v>Non-TIF</v>
      </c>
    </row>
    <row r="615" spans="1:29" x14ac:dyDescent="0.25">
      <c r="A615">
        <v>2024</v>
      </c>
      <c r="B615">
        <v>42</v>
      </c>
      <c r="C615" t="s">
        <v>31</v>
      </c>
      <c r="D615">
        <v>900067</v>
      </c>
      <c r="E615">
        <v>4898463</v>
      </c>
      <c r="F615">
        <v>74494</v>
      </c>
      <c r="G615">
        <v>0</v>
      </c>
      <c r="H615">
        <v>6844695</v>
      </c>
      <c r="I615">
        <v>0</v>
      </c>
      <c r="J615">
        <v>0</v>
      </c>
      <c r="K615">
        <v>0</v>
      </c>
      <c r="L615">
        <v>0</v>
      </c>
      <c r="M615">
        <v>612226</v>
      </c>
      <c r="N615">
        <v>13329945</v>
      </c>
      <c r="O615">
        <v>4000</v>
      </c>
      <c r="P615">
        <v>13000</v>
      </c>
      <c r="Q615">
        <v>13312945</v>
      </c>
      <c r="R615">
        <v>123331</v>
      </c>
      <c r="S615">
        <v>2024</v>
      </c>
      <c r="T615">
        <v>42</v>
      </c>
      <c r="U615">
        <v>1</v>
      </c>
      <c r="V615">
        <v>359</v>
      </c>
      <c r="W615">
        <v>851359</v>
      </c>
      <c r="X615" t="s">
        <v>26</v>
      </c>
      <c r="Y615" t="s">
        <v>26</v>
      </c>
      <c r="Z615" t="s">
        <v>481</v>
      </c>
      <c r="AA615" t="s">
        <v>413</v>
      </c>
      <c r="AB615" s="3" t="str">
        <f t="shared" si="18"/>
        <v>1359</v>
      </c>
      <c r="AC615" s="4" t="str">
        <f t="shared" si="19"/>
        <v>Non-TIF</v>
      </c>
    </row>
    <row r="616" spans="1:29" x14ac:dyDescent="0.25">
      <c r="A616">
        <v>2024</v>
      </c>
      <c r="B616">
        <v>43</v>
      </c>
      <c r="C616" t="s">
        <v>44</v>
      </c>
      <c r="D616">
        <v>7007524</v>
      </c>
      <c r="E616">
        <v>413896</v>
      </c>
      <c r="F616">
        <v>2334</v>
      </c>
      <c r="G616">
        <v>20875693</v>
      </c>
      <c r="H616">
        <v>2763220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31062667</v>
      </c>
      <c r="O616">
        <v>24000</v>
      </c>
      <c r="P616">
        <v>32500</v>
      </c>
      <c r="Q616">
        <v>31006167</v>
      </c>
      <c r="R616">
        <v>0</v>
      </c>
      <c r="S616">
        <v>2024</v>
      </c>
      <c r="T616">
        <v>43</v>
      </c>
      <c r="U616">
        <v>4</v>
      </c>
      <c r="V616">
        <v>356</v>
      </c>
      <c r="W616">
        <v>434356</v>
      </c>
      <c r="X616" t="s">
        <v>26</v>
      </c>
      <c r="Y616" t="s">
        <v>26</v>
      </c>
      <c r="Z616" t="s">
        <v>454</v>
      </c>
      <c r="AA616" t="s">
        <v>418</v>
      </c>
      <c r="AB616" s="3" t="str">
        <f t="shared" si="18"/>
        <v>4356</v>
      </c>
      <c r="AC616" s="4" t="str">
        <f t="shared" si="19"/>
        <v>Non-TIF</v>
      </c>
    </row>
    <row r="617" spans="1:29" x14ac:dyDescent="0.25">
      <c r="A617">
        <v>2024</v>
      </c>
      <c r="B617">
        <v>43</v>
      </c>
      <c r="C617" t="s">
        <v>31</v>
      </c>
      <c r="D617">
        <v>33802113</v>
      </c>
      <c r="E617">
        <v>31482933</v>
      </c>
      <c r="F617">
        <v>2429963</v>
      </c>
      <c r="G617">
        <v>6021643</v>
      </c>
      <c r="H617">
        <v>0</v>
      </c>
      <c r="I617">
        <v>0</v>
      </c>
      <c r="J617">
        <v>0</v>
      </c>
      <c r="K617">
        <v>0</v>
      </c>
      <c r="L617">
        <v>254628</v>
      </c>
      <c r="M617">
        <v>6211561</v>
      </c>
      <c r="N617">
        <v>80202841</v>
      </c>
      <c r="O617">
        <v>160000</v>
      </c>
      <c r="P617">
        <v>442000</v>
      </c>
      <c r="Q617">
        <v>79600841</v>
      </c>
      <c r="R617">
        <v>999040</v>
      </c>
      <c r="S617">
        <v>2024</v>
      </c>
      <c r="T617">
        <v>43</v>
      </c>
      <c r="U617">
        <v>1</v>
      </c>
      <c r="V617">
        <v>917</v>
      </c>
      <c r="W617">
        <v>431917</v>
      </c>
      <c r="X617" t="s">
        <v>26</v>
      </c>
      <c r="Y617" t="s">
        <v>26</v>
      </c>
      <c r="Z617" t="s">
        <v>360</v>
      </c>
      <c r="AA617" t="s">
        <v>418</v>
      </c>
      <c r="AB617" s="3" t="str">
        <f t="shared" si="18"/>
        <v>1917</v>
      </c>
      <c r="AC617" s="4" t="str">
        <f t="shared" si="19"/>
        <v>Non-TIF</v>
      </c>
    </row>
    <row r="618" spans="1:29" x14ac:dyDescent="0.25">
      <c r="A618">
        <v>2024</v>
      </c>
      <c r="B618">
        <v>43</v>
      </c>
      <c r="C618" t="s">
        <v>31</v>
      </c>
      <c r="D618">
        <v>80739423</v>
      </c>
      <c r="E618">
        <v>136111729</v>
      </c>
      <c r="F618">
        <v>5073703</v>
      </c>
      <c r="G618">
        <v>9379887</v>
      </c>
      <c r="H618">
        <v>74679</v>
      </c>
      <c r="I618">
        <v>0</v>
      </c>
      <c r="J618">
        <v>0</v>
      </c>
      <c r="K618">
        <v>31</v>
      </c>
      <c r="L618">
        <v>60463</v>
      </c>
      <c r="M618">
        <v>23367477</v>
      </c>
      <c r="N618">
        <v>254807392</v>
      </c>
      <c r="O618">
        <v>488000</v>
      </c>
      <c r="P618">
        <v>825500</v>
      </c>
      <c r="Q618">
        <v>253493892</v>
      </c>
      <c r="R618">
        <v>3338935</v>
      </c>
      <c r="S618">
        <v>2024</v>
      </c>
      <c r="T618">
        <v>43</v>
      </c>
      <c r="U618">
        <v>6</v>
      </c>
      <c r="V618">
        <v>969</v>
      </c>
      <c r="W618">
        <v>436969</v>
      </c>
      <c r="X618" t="s">
        <v>26</v>
      </c>
      <c r="Y618" t="s">
        <v>26</v>
      </c>
      <c r="Z618" t="s">
        <v>482</v>
      </c>
      <c r="AA618" t="s">
        <v>418</v>
      </c>
      <c r="AB618" s="3" t="str">
        <f t="shared" si="18"/>
        <v>6969</v>
      </c>
      <c r="AC618" s="4" t="str">
        <f t="shared" si="19"/>
        <v>Non-TIF</v>
      </c>
    </row>
    <row r="619" spans="1:29" x14ac:dyDescent="0.25">
      <c r="A619">
        <v>2024</v>
      </c>
      <c r="B619">
        <v>43</v>
      </c>
      <c r="C619" t="s">
        <v>31</v>
      </c>
      <c r="D619">
        <v>1595519</v>
      </c>
      <c r="E619">
        <v>3418707</v>
      </c>
      <c r="F619">
        <v>50098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28852</v>
      </c>
      <c r="M619">
        <v>1286621</v>
      </c>
      <c r="N619">
        <v>6379797</v>
      </c>
      <c r="O619">
        <v>12000</v>
      </c>
      <c r="P619">
        <v>6500</v>
      </c>
      <c r="Q619">
        <v>6361297</v>
      </c>
      <c r="R619">
        <v>29428</v>
      </c>
      <c r="S619">
        <v>2024</v>
      </c>
      <c r="T619">
        <v>43</v>
      </c>
      <c r="U619">
        <v>6</v>
      </c>
      <c r="V619">
        <v>987</v>
      </c>
      <c r="W619">
        <v>676987</v>
      </c>
      <c r="X619" t="s">
        <v>26</v>
      </c>
      <c r="Y619" t="s">
        <v>26</v>
      </c>
      <c r="Z619" t="s">
        <v>513</v>
      </c>
      <c r="AA619" t="s">
        <v>418</v>
      </c>
      <c r="AB619" s="3" t="str">
        <f t="shared" si="18"/>
        <v>6987</v>
      </c>
      <c r="AC619" s="4" t="str">
        <f t="shared" si="19"/>
        <v>Non-TIF</v>
      </c>
    </row>
    <row r="620" spans="1:29" x14ac:dyDescent="0.25">
      <c r="A620">
        <v>2024</v>
      </c>
      <c r="B620">
        <v>43</v>
      </c>
      <c r="C620" t="s">
        <v>31</v>
      </c>
      <c r="D620">
        <v>3288642</v>
      </c>
      <c r="E620">
        <v>8384358</v>
      </c>
      <c r="F620">
        <v>459335</v>
      </c>
      <c r="G620">
        <v>511044</v>
      </c>
      <c r="H620">
        <v>0</v>
      </c>
      <c r="I620">
        <v>0</v>
      </c>
      <c r="J620">
        <v>0</v>
      </c>
      <c r="K620">
        <v>129</v>
      </c>
      <c r="L620">
        <v>0</v>
      </c>
      <c r="M620">
        <v>0</v>
      </c>
      <c r="N620">
        <v>12643508</v>
      </c>
      <c r="O620">
        <v>24000</v>
      </c>
      <c r="P620">
        <v>6500</v>
      </c>
      <c r="Q620">
        <v>12613008</v>
      </c>
      <c r="R620">
        <v>52247</v>
      </c>
      <c r="S620">
        <v>2024</v>
      </c>
      <c r="T620">
        <v>43</v>
      </c>
      <c r="U620">
        <v>0</v>
      </c>
      <c r="V620">
        <v>441</v>
      </c>
      <c r="W620">
        <v>780441</v>
      </c>
      <c r="X620" t="s">
        <v>26</v>
      </c>
      <c r="Y620" t="s">
        <v>26</v>
      </c>
      <c r="Z620" t="s">
        <v>227</v>
      </c>
      <c r="AA620" t="s">
        <v>418</v>
      </c>
      <c r="AB620" s="3" t="str">
        <f t="shared" si="18"/>
        <v>0441</v>
      </c>
      <c r="AC620" s="4" t="str">
        <f t="shared" si="19"/>
        <v>Non-TIF</v>
      </c>
    </row>
    <row r="621" spans="1:29" x14ac:dyDescent="0.25">
      <c r="A621">
        <v>2024</v>
      </c>
      <c r="B621">
        <v>43</v>
      </c>
      <c r="C621" t="s">
        <v>31</v>
      </c>
      <c r="D621">
        <v>1263710</v>
      </c>
      <c r="E621">
        <v>4168962</v>
      </c>
      <c r="F621">
        <v>137558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5570230</v>
      </c>
      <c r="O621">
        <v>20000</v>
      </c>
      <c r="P621">
        <v>26000</v>
      </c>
      <c r="Q621">
        <v>5524230</v>
      </c>
      <c r="R621">
        <v>80932</v>
      </c>
      <c r="S621">
        <v>2024</v>
      </c>
      <c r="T621">
        <v>43</v>
      </c>
      <c r="U621">
        <v>2</v>
      </c>
      <c r="V621">
        <v>826</v>
      </c>
      <c r="W621">
        <v>832826</v>
      </c>
      <c r="X621" t="s">
        <v>26</v>
      </c>
      <c r="Y621" t="s">
        <v>26</v>
      </c>
      <c r="Z621" t="s">
        <v>483</v>
      </c>
      <c r="AA621" t="s">
        <v>418</v>
      </c>
      <c r="AB621" s="3" t="str">
        <f t="shared" si="18"/>
        <v>2826</v>
      </c>
      <c r="AC621" s="4" t="str">
        <f t="shared" si="19"/>
        <v>Non-TIF</v>
      </c>
    </row>
    <row r="622" spans="1:29" x14ac:dyDescent="0.25">
      <c r="A622">
        <v>2024</v>
      </c>
      <c r="B622">
        <v>44</v>
      </c>
      <c r="C622" t="s">
        <v>44</v>
      </c>
      <c r="D622">
        <v>6500</v>
      </c>
      <c r="E622">
        <v>30045</v>
      </c>
      <c r="F622">
        <v>0</v>
      </c>
      <c r="G622">
        <v>439526</v>
      </c>
      <c r="H622">
        <v>350003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826074</v>
      </c>
      <c r="O622">
        <v>0</v>
      </c>
      <c r="P622">
        <v>6500</v>
      </c>
      <c r="Q622">
        <v>819574</v>
      </c>
      <c r="R622">
        <v>0</v>
      </c>
      <c r="S622">
        <v>2024</v>
      </c>
      <c r="T622">
        <v>44</v>
      </c>
      <c r="U622">
        <v>4</v>
      </c>
      <c r="V622">
        <v>689</v>
      </c>
      <c r="W622">
        <v>444689</v>
      </c>
      <c r="X622" t="s">
        <v>26</v>
      </c>
      <c r="Y622" t="s">
        <v>26</v>
      </c>
      <c r="Z622" t="s">
        <v>333</v>
      </c>
      <c r="AA622" t="s">
        <v>458</v>
      </c>
      <c r="AB622" s="3" t="str">
        <f t="shared" si="18"/>
        <v>4689</v>
      </c>
      <c r="AC622" s="4" t="str">
        <f t="shared" si="19"/>
        <v>Non-TIF</v>
      </c>
    </row>
    <row r="623" spans="1:29" x14ac:dyDescent="0.25">
      <c r="A623">
        <v>2024</v>
      </c>
      <c r="B623">
        <v>44</v>
      </c>
      <c r="C623" t="s">
        <v>23</v>
      </c>
      <c r="D623">
        <v>2415266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2415266</v>
      </c>
      <c r="O623">
        <v>0</v>
      </c>
      <c r="P623">
        <v>0</v>
      </c>
      <c r="Q623">
        <v>2415266</v>
      </c>
      <c r="R623">
        <v>0</v>
      </c>
      <c r="S623">
        <v>2024</v>
      </c>
      <c r="T623">
        <v>44</v>
      </c>
      <c r="U623">
        <v>7</v>
      </c>
      <c r="V623" t="s">
        <v>1816</v>
      </c>
      <c r="W623" t="s">
        <v>484</v>
      </c>
      <c r="X623" t="s">
        <v>25</v>
      </c>
      <c r="Y623" t="s">
        <v>26</v>
      </c>
      <c r="Z623" t="s">
        <v>485</v>
      </c>
      <c r="AA623" t="s">
        <v>458</v>
      </c>
      <c r="AB623" s="3" t="str">
        <f t="shared" si="18"/>
        <v>7047</v>
      </c>
      <c r="AC623" s="4" t="str">
        <f t="shared" si="19"/>
        <v>TIF</v>
      </c>
    </row>
    <row r="624" spans="1:29" x14ac:dyDescent="0.25">
      <c r="A624">
        <v>2024</v>
      </c>
      <c r="B624">
        <v>44</v>
      </c>
      <c r="C624" t="s">
        <v>31</v>
      </c>
      <c r="D624">
        <v>15088992</v>
      </c>
      <c r="E624">
        <v>39195812</v>
      </c>
      <c r="F624">
        <v>1592140</v>
      </c>
      <c r="G624">
        <v>1422948</v>
      </c>
      <c r="H624">
        <v>57520</v>
      </c>
      <c r="I624">
        <v>0</v>
      </c>
      <c r="J624">
        <v>0</v>
      </c>
      <c r="K624">
        <v>0</v>
      </c>
      <c r="L624">
        <v>517642</v>
      </c>
      <c r="M624">
        <v>0</v>
      </c>
      <c r="N624">
        <v>57875054</v>
      </c>
      <c r="O624">
        <v>96000</v>
      </c>
      <c r="P624">
        <v>143000</v>
      </c>
      <c r="Q624">
        <v>57636054</v>
      </c>
      <c r="R624">
        <v>1193501</v>
      </c>
      <c r="S624">
        <v>2024</v>
      </c>
      <c r="T624">
        <v>44</v>
      </c>
      <c r="U624">
        <v>7</v>
      </c>
      <c r="V624" t="s">
        <v>1816</v>
      </c>
      <c r="W624">
        <v>447047</v>
      </c>
      <c r="X624" t="s">
        <v>26</v>
      </c>
      <c r="Y624" t="s">
        <v>26</v>
      </c>
      <c r="Z624" t="s">
        <v>304</v>
      </c>
      <c r="AA624" t="s">
        <v>458</v>
      </c>
      <c r="AB624" s="3" t="str">
        <f t="shared" si="18"/>
        <v>7047</v>
      </c>
      <c r="AC624" s="4" t="str">
        <f t="shared" si="19"/>
        <v>Non-TIF</v>
      </c>
    </row>
    <row r="625" spans="1:29" x14ac:dyDescent="0.25">
      <c r="A625">
        <v>2024</v>
      </c>
      <c r="B625">
        <v>44</v>
      </c>
      <c r="C625" t="s">
        <v>31</v>
      </c>
      <c r="D625">
        <v>51459</v>
      </c>
      <c r="E625">
        <v>78983</v>
      </c>
      <c r="F625">
        <v>3080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133522</v>
      </c>
      <c r="O625">
        <v>0</v>
      </c>
      <c r="P625">
        <v>3250</v>
      </c>
      <c r="Q625">
        <v>130272</v>
      </c>
      <c r="R625">
        <v>0</v>
      </c>
      <c r="S625">
        <v>2024</v>
      </c>
      <c r="T625">
        <v>44</v>
      </c>
      <c r="U625">
        <v>2</v>
      </c>
      <c r="V625">
        <v>322</v>
      </c>
      <c r="W625">
        <v>562322</v>
      </c>
      <c r="X625" t="s">
        <v>26</v>
      </c>
      <c r="Y625" t="s">
        <v>26</v>
      </c>
      <c r="Z625" t="s">
        <v>305</v>
      </c>
      <c r="AA625" t="s">
        <v>458</v>
      </c>
      <c r="AB625" s="3" t="str">
        <f t="shared" si="18"/>
        <v>2322</v>
      </c>
      <c r="AC625" s="4" t="str">
        <f t="shared" si="19"/>
        <v>Non-TIF</v>
      </c>
    </row>
    <row r="626" spans="1:29" x14ac:dyDescent="0.25">
      <c r="A626">
        <v>2024</v>
      </c>
      <c r="B626">
        <v>45</v>
      </c>
      <c r="C626" t="s">
        <v>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2024</v>
      </c>
      <c r="T626">
        <v>45</v>
      </c>
      <c r="U626">
        <v>6</v>
      </c>
      <c r="V626">
        <v>509</v>
      </c>
      <c r="W626" t="s">
        <v>487</v>
      </c>
      <c r="X626" t="s">
        <v>25</v>
      </c>
      <c r="Y626" t="s">
        <v>26</v>
      </c>
      <c r="Z626" t="s">
        <v>488</v>
      </c>
      <c r="AA626" t="s">
        <v>460</v>
      </c>
      <c r="AB626" s="3" t="str">
        <f t="shared" si="18"/>
        <v>6509</v>
      </c>
      <c r="AC626" s="4" t="str">
        <f t="shared" si="19"/>
        <v>TIF</v>
      </c>
    </row>
    <row r="627" spans="1:29" x14ac:dyDescent="0.25">
      <c r="A627">
        <v>2024</v>
      </c>
      <c r="B627">
        <v>45</v>
      </c>
      <c r="C627" t="s">
        <v>23</v>
      </c>
      <c r="D627">
        <v>0</v>
      </c>
      <c r="E627">
        <v>0</v>
      </c>
      <c r="F627">
        <v>0</v>
      </c>
      <c r="G627">
        <v>830412</v>
      </c>
      <c r="H627">
        <v>63515863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64346275</v>
      </c>
      <c r="O627">
        <v>0</v>
      </c>
      <c r="P627">
        <v>0</v>
      </c>
      <c r="Q627">
        <v>64346275</v>
      </c>
      <c r="R627">
        <v>0</v>
      </c>
      <c r="S627">
        <v>2024</v>
      </c>
      <c r="T627">
        <v>45</v>
      </c>
      <c r="U627">
        <v>5</v>
      </c>
      <c r="V627">
        <v>508</v>
      </c>
      <c r="W627" t="s">
        <v>489</v>
      </c>
      <c r="X627" t="s">
        <v>25</v>
      </c>
      <c r="Y627" t="s">
        <v>26</v>
      </c>
      <c r="Z627" t="s">
        <v>490</v>
      </c>
      <c r="AA627" t="s">
        <v>460</v>
      </c>
      <c r="AB627" s="3" t="str">
        <f t="shared" si="18"/>
        <v>5508</v>
      </c>
      <c r="AC627" s="4" t="str">
        <f t="shared" si="19"/>
        <v>TIF</v>
      </c>
    </row>
    <row r="628" spans="1:29" x14ac:dyDescent="0.25">
      <c r="A628">
        <v>2024</v>
      </c>
      <c r="B628">
        <v>45</v>
      </c>
      <c r="C628" t="s">
        <v>31</v>
      </c>
      <c r="D628">
        <v>6385794</v>
      </c>
      <c r="E628">
        <v>832662</v>
      </c>
      <c r="F628">
        <v>9520</v>
      </c>
      <c r="G628">
        <v>2348455</v>
      </c>
      <c r="H628">
        <v>0</v>
      </c>
      <c r="I628">
        <v>0</v>
      </c>
      <c r="J628">
        <v>0</v>
      </c>
      <c r="K628">
        <v>0</v>
      </c>
      <c r="L628">
        <v>143545</v>
      </c>
      <c r="M628">
        <v>0</v>
      </c>
      <c r="N628">
        <v>9719976</v>
      </c>
      <c r="O628">
        <v>40000</v>
      </c>
      <c r="P628">
        <v>136500</v>
      </c>
      <c r="Q628">
        <v>9543476</v>
      </c>
      <c r="R628">
        <v>732713</v>
      </c>
      <c r="S628">
        <v>2024</v>
      </c>
      <c r="T628">
        <v>45</v>
      </c>
      <c r="U628">
        <v>6</v>
      </c>
      <c r="V628">
        <v>509</v>
      </c>
      <c r="W628">
        <v>336509</v>
      </c>
      <c r="X628" t="s">
        <v>26</v>
      </c>
      <c r="Y628" t="s">
        <v>26</v>
      </c>
      <c r="Z628" t="s">
        <v>219</v>
      </c>
      <c r="AA628" t="s">
        <v>460</v>
      </c>
      <c r="AB628" s="3" t="str">
        <f t="shared" si="18"/>
        <v>6509</v>
      </c>
      <c r="AC628" s="4" t="str">
        <f t="shared" si="19"/>
        <v>Non-TIF</v>
      </c>
    </row>
    <row r="629" spans="1:29" x14ac:dyDescent="0.25">
      <c r="A629">
        <v>2024</v>
      </c>
      <c r="B629">
        <v>46</v>
      </c>
      <c r="C629" t="s">
        <v>31</v>
      </c>
      <c r="D629">
        <v>225059526</v>
      </c>
      <c r="E629">
        <v>186231951</v>
      </c>
      <c r="F629">
        <v>9267741</v>
      </c>
      <c r="G629">
        <v>36033993</v>
      </c>
      <c r="H629">
        <v>11639884</v>
      </c>
      <c r="I629">
        <v>0</v>
      </c>
      <c r="J629">
        <v>0</v>
      </c>
      <c r="K629">
        <v>146492</v>
      </c>
      <c r="L629">
        <v>746022</v>
      </c>
      <c r="M629">
        <v>15738393</v>
      </c>
      <c r="N629">
        <v>484864002</v>
      </c>
      <c r="O629">
        <v>1158864</v>
      </c>
      <c r="P629">
        <v>2063750</v>
      </c>
      <c r="Q629">
        <v>481641388</v>
      </c>
      <c r="R629">
        <v>22694065</v>
      </c>
      <c r="S629">
        <v>2024</v>
      </c>
      <c r="T629">
        <v>46</v>
      </c>
      <c r="U629">
        <v>3</v>
      </c>
      <c r="V629" t="s">
        <v>1820</v>
      </c>
      <c r="W629">
        <v>463060</v>
      </c>
      <c r="X629" t="s">
        <v>26</v>
      </c>
      <c r="Y629" t="s">
        <v>26</v>
      </c>
      <c r="Z629" t="s">
        <v>492</v>
      </c>
      <c r="AA629" t="s">
        <v>464</v>
      </c>
      <c r="AB629" s="3" t="str">
        <f t="shared" si="18"/>
        <v>3060</v>
      </c>
      <c r="AC629" s="4" t="str">
        <f t="shared" si="19"/>
        <v>Non-TIF</v>
      </c>
    </row>
    <row r="630" spans="1:29" x14ac:dyDescent="0.25">
      <c r="A630">
        <v>2024</v>
      </c>
      <c r="B630">
        <v>46</v>
      </c>
      <c r="C630" t="s">
        <v>31</v>
      </c>
      <c r="D630">
        <v>3001380</v>
      </c>
      <c r="E630">
        <v>18492452</v>
      </c>
      <c r="F630">
        <v>1678252</v>
      </c>
      <c r="G630">
        <v>5745607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4090759</v>
      </c>
      <c r="N630">
        <v>33008450</v>
      </c>
      <c r="O630">
        <v>20000</v>
      </c>
      <c r="P630">
        <v>22750</v>
      </c>
      <c r="Q630">
        <v>32965700</v>
      </c>
      <c r="R630">
        <v>2823717</v>
      </c>
      <c r="S630">
        <v>2024</v>
      </c>
      <c r="T630">
        <v>46</v>
      </c>
      <c r="U630">
        <v>3</v>
      </c>
      <c r="V630">
        <v>897</v>
      </c>
      <c r="W630">
        <v>553897</v>
      </c>
      <c r="X630" t="s">
        <v>26</v>
      </c>
      <c r="Y630" t="s">
        <v>26</v>
      </c>
      <c r="Z630" t="s">
        <v>1738</v>
      </c>
      <c r="AA630" t="s">
        <v>464</v>
      </c>
      <c r="AB630" s="3" t="str">
        <f t="shared" si="18"/>
        <v>3897</v>
      </c>
      <c r="AC630" s="4" t="str">
        <f t="shared" si="19"/>
        <v>Non-TIF</v>
      </c>
    </row>
    <row r="631" spans="1:29" x14ac:dyDescent="0.25">
      <c r="A631">
        <v>2024</v>
      </c>
      <c r="B631">
        <v>47</v>
      </c>
      <c r="C631" t="s">
        <v>23</v>
      </c>
      <c r="D631">
        <v>2294796</v>
      </c>
      <c r="E631">
        <v>0</v>
      </c>
      <c r="F631">
        <v>0</v>
      </c>
      <c r="G631">
        <v>6071121</v>
      </c>
      <c r="H631">
        <v>181329341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189695258</v>
      </c>
      <c r="O631">
        <v>0</v>
      </c>
      <c r="P631">
        <v>0</v>
      </c>
      <c r="Q631">
        <v>189695258</v>
      </c>
      <c r="R631">
        <v>0</v>
      </c>
      <c r="S631">
        <v>2024</v>
      </c>
      <c r="T631">
        <v>47</v>
      </c>
      <c r="U631">
        <v>4</v>
      </c>
      <c r="V631">
        <v>860</v>
      </c>
      <c r="W631" t="s">
        <v>552</v>
      </c>
      <c r="X631" t="s">
        <v>25</v>
      </c>
      <c r="Y631" t="s">
        <v>26</v>
      </c>
      <c r="Z631" t="s">
        <v>553</v>
      </c>
      <c r="AA631" t="s">
        <v>468</v>
      </c>
      <c r="AB631" s="3" t="str">
        <f t="shared" si="18"/>
        <v>4860</v>
      </c>
      <c r="AC631" s="4" t="str">
        <f t="shared" si="19"/>
        <v>TIF</v>
      </c>
    </row>
    <row r="632" spans="1:29" x14ac:dyDescent="0.25">
      <c r="A632">
        <v>2024</v>
      </c>
      <c r="B632">
        <v>38</v>
      </c>
      <c r="C632" t="s">
        <v>44</v>
      </c>
      <c r="D632">
        <v>14102765</v>
      </c>
      <c r="E632">
        <v>0</v>
      </c>
      <c r="F632">
        <v>0</v>
      </c>
      <c r="G632">
        <v>9949490</v>
      </c>
      <c r="H632">
        <v>6577890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30630145</v>
      </c>
      <c r="O632">
        <v>40000</v>
      </c>
      <c r="P632">
        <v>188500</v>
      </c>
      <c r="Q632">
        <v>30401645</v>
      </c>
      <c r="R632">
        <v>0</v>
      </c>
      <c r="S632">
        <v>2024</v>
      </c>
      <c r="T632">
        <v>38</v>
      </c>
      <c r="U632">
        <v>2</v>
      </c>
      <c r="V632">
        <v>502</v>
      </c>
      <c r="W632">
        <v>862502</v>
      </c>
      <c r="X632" t="s">
        <v>26</v>
      </c>
      <c r="Y632" t="s">
        <v>26</v>
      </c>
      <c r="Z632" t="s">
        <v>58</v>
      </c>
      <c r="AA632" t="s">
        <v>405</v>
      </c>
      <c r="AB632" s="3" t="str">
        <f t="shared" si="18"/>
        <v>2502</v>
      </c>
      <c r="AC632" s="4" t="str">
        <f t="shared" si="19"/>
        <v>Non-TIF</v>
      </c>
    </row>
    <row r="633" spans="1:29" x14ac:dyDescent="0.25">
      <c r="A633">
        <v>2024</v>
      </c>
      <c r="B633">
        <v>38</v>
      </c>
      <c r="C633" t="s">
        <v>23</v>
      </c>
      <c r="D633">
        <v>5886732</v>
      </c>
      <c r="E633">
        <v>0</v>
      </c>
      <c r="F633">
        <v>0</v>
      </c>
      <c r="G633">
        <v>1052076</v>
      </c>
      <c r="H633">
        <v>410213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7349021</v>
      </c>
      <c r="O633">
        <v>0</v>
      </c>
      <c r="P633">
        <v>0</v>
      </c>
      <c r="Q633">
        <v>7349021</v>
      </c>
      <c r="R633">
        <v>0</v>
      </c>
      <c r="S633">
        <v>2024</v>
      </c>
      <c r="T633">
        <v>38</v>
      </c>
      <c r="U633">
        <v>0</v>
      </c>
      <c r="V633">
        <v>540</v>
      </c>
      <c r="W633" t="s">
        <v>476</v>
      </c>
      <c r="X633" t="s">
        <v>25</v>
      </c>
      <c r="Y633" t="s">
        <v>26</v>
      </c>
      <c r="Z633" t="s">
        <v>477</v>
      </c>
      <c r="AA633" t="s">
        <v>405</v>
      </c>
      <c r="AB633" s="3" t="str">
        <f t="shared" si="18"/>
        <v>0540</v>
      </c>
      <c r="AC633" s="4" t="str">
        <f t="shared" si="19"/>
        <v>TIF</v>
      </c>
    </row>
    <row r="634" spans="1:29" x14ac:dyDescent="0.25">
      <c r="A634">
        <v>2024</v>
      </c>
      <c r="B634">
        <v>38</v>
      </c>
      <c r="C634" t="s">
        <v>23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2024</v>
      </c>
      <c r="T634">
        <v>38</v>
      </c>
      <c r="U634">
        <v>1</v>
      </c>
      <c r="V634">
        <v>791</v>
      </c>
      <c r="W634" t="s">
        <v>132</v>
      </c>
      <c r="X634" t="s">
        <v>25</v>
      </c>
      <c r="Y634" t="s">
        <v>26</v>
      </c>
      <c r="Z634" t="s">
        <v>133</v>
      </c>
      <c r="AA634" t="s">
        <v>405</v>
      </c>
      <c r="AB634" s="3" t="str">
        <f t="shared" si="18"/>
        <v>1791</v>
      </c>
      <c r="AC634" s="4" t="str">
        <f t="shared" si="19"/>
        <v>TIF</v>
      </c>
    </row>
    <row r="635" spans="1:29" x14ac:dyDescent="0.25">
      <c r="A635">
        <v>2024</v>
      </c>
      <c r="B635">
        <v>38</v>
      </c>
      <c r="C635" t="s">
        <v>23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2024</v>
      </c>
      <c r="T635">
        <v>38</v>
      </c>
      <c r="U635">
        <v>2</v>
      </c>
      <c r="V635">
        <v>502</v>
      </c>
      <c r="W635" t="s">
        <v>442</v>
      </c>
      <c r="X635" t="s">
        <v>25</v>
      </c>
      <c r="Y635" t="s">
        <v>26</v>
      </c>
      <c r="Z635" t="s">
        <v>443</v>
      </c>
      <c r="AA635" t="s">
        <v>405</v>
      </c>
      <c r="AB635" s="3" t="str">
        <f t="shared" si="18"/>
        <v>2502</v>
      </c>
      <c r="AC635" s="4" t="str">
        <f t="shared" si="19"/>
        <v>TIF</v>
      </c>
    </row>
    <row r="636" spans="1:29" x14ac:dyDescent="0.25">
      <c r="A636">
        <v>2024</v>
      </c>
      <c r="B636">
        <v>38</v>
      </c>
      <c r="C636" t="s">
        <v>31</v>
      </c>
      <c r="D636">
        <v>37357224</v>
      </c>
      <c r="E636">
        <v>80105625</v>
      </c>
      <c r="F636">
        <v>3463975</v>
      </c>
      <c r="G636">
        <v>4899568</v>
      </c>
      <c r="H636">
        <v>6641147</v>
      </c>
      <c r="I636">
        <v>0</v>
      </c>
      <c r="J636">
        <v>0</v>
      </c>
      <c r="K636">
        <v>0</v>
      </c>
      <c r="L636">
        <v>6537389</v>
      </c>
      <c r="M636">
        <v>0</v>
      </c>
      <c r="N636">
        <v>139004928</v>
      </c>
      <c r="O636">
        <v>252000</v>
      </c>
      <c r="P636">
        <v>611000</v>
      </c>
      <c r="Q636">
        <v>138141928</v>
      </c>
      <c r="R636">
        <v>3017532</v>
      </c>
      <c r="S636">
        <v>2024</v>
      </c>
      <c r="T636">
        <v>38</v>
      </c>
      <c r="U636">
        <v>0</v>
      </c>
      <c r="V636">
        <v>540</v>
      </c>
      <c r="W636">
        <v>380540</v>
      </c>
      <c r="X636" t="s">
        <v>26</v>
      </c>
      <c r="Y636" t="s">
        <v>26</v>
      </c>
      <c r="Z636" t="s">
        <v>404</v>
      </c>
      <c r="AA636" t="s">
        <v>405</v>
      </c>
      <c r="AB636" s="3" t="str">
        <f t="shared" si="18"/>
        <v>0540</v>
      </c>
      <c r="AC636" s="4" t="str">
        <f t="shared" si="19"/>
        <v>Non-TIF</v>
      </c>
    </row>
    <row r="637" spans="1:29" x14ac:dyDescent="0.25">
      <c r="A637">
        <v>2024</v>
      </c>
      <c r="B637">
        <v>39</v>
      </c>
      <c r="C637" t="s">
        <v>23</v>
      </c>
      <c r="D637">
        <v>8797</v>
      </c>
      <c r="E637">
        <v>0</v>
      </c>
      <c r="F637">
        <v>0</v>
      </c>
      <c r="G637">
        <v>5887</v>
      </c>
      <c r="H637">
        <v>16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14700</v>
      </c>
      <c r="O637">
        <v>0</v>
      </c>
      <c r="P637">
        <v>0</v>
      </c>
      <c r="Q637">
        <v>14700</v>
      </c>
      <c r="R637">
        <v>0</v>
      </c>
      <c r="S637">
        <v>2024</v>
      </c>
      <c r="T637">
        <v>39</v>
      </c>
      <c r="U637">
        <v>1</v>
      </c>
      <c r="V637">
        <v>413</v>
      </c>
      <c r="W637" t="s">
        <v>341</v>
      </c>
      <c r="X637" t="s">
        <v>25</v>
      </c>
      <c r="Y637" t="s">
        <v>26</v>
      </c>
      <c r="Z637" t="s">
        <v>342</v>
      </c>
      <c r="AA637" t="s">
        <v>406</v>
      </c>
      <c r="AB637" s="3" t="str">
        <f t="shared" si="18"/>
        <v>1413</v>
      </c>
      <c r="AC637" s="4" t="str">
        <f t="shared" si="19"/>
        <v>TIF</v>
      </c>
    </row>
    <row r="638" spans="1:29" x14ac:dyDescent="0.25">
      <c r="A638">
        <v>2024</v>
      </c>
      <c r="B638">
        <v>39</v>
      </c>
      <c r="C638" t="s">
        <v>23</v>
      </c>
      <c r="D638">
        <v>168276</v>
      </c>
      <c r="E638">
        <v>199</v>
      </c>
      <c r="F638">
        <v>0</v>
      </c>
      <c r="G638">
        <v>47615</v>
      </c>
      <c r="H638">
        <v>60785811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61001901</v>
      </c>
      <c r="O638">
        <v>0</v>
      </c>
      <c r="P638">
        <v>0</v>
      </c>
      <c r="Q638">
        <v>61001901</v>
      </c>
      <c r="R638">
        <v>0</v>
      </c>
      <c r="S638">
        <v>2024</v>
      </c>
      <c r="T638">
        <v>39</v>
      </c>
      <c r="U638">
        <v>0</v>
      </c>
      <c r="V638" t="s">
        <v>1762</v>
      </c>
      <c r="W638" t="s">
        <v>29</v>
      </c>
      <c r="X638" t="s">
        <v>25</v>
      </c>
      <c r="Y638" t="s">
        <v>26</v>
      </c>
      <c r="Z638" t="s">
        <v>30</v>
      </c>
      <c r="AA638" t="s">
        <v>406</v>
      </c>
      <c r="AB638" s="3" t="str">
        <f t="shared" si="18"/>
        <v>0018</v>
      </c>
      <c r="AC638" s="4" t="str">
        <f t="shared" si="19"/>
        <v>TIF</v>
      </c>
    </row>
    <row r="639" spans="1:29" x14ac:dyDescent="0.25">
      <c r="A639">
        <v>2024</v>
      </c>
      <c r="B639">
        <v>39</v>
      </c>
      <c r="C639" t="s">
        <v>23</v>
      </c>
      <c r="D639">
        <v>835994</v>
      </c>
      <c r="E639">
        <v>117559</v>
      </c>
      <c r="F639">
        <v>0</v>
      </c>
      <c r="G639">
        <v>260810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1214363</v>
      </c>
      <c r="O639">
        <v>0</v>
      </c>
      <c r="P639">
        <v>0</v>
      </c>
      <c r="Q639">
        <v>1214363</v>
      </c>
      <c r="R639">
        <v>0</v>
      </c>
      <c r="S639">
        <v>2024</v>
      </c>
      <c r="T639">
        <v>39</v>
      </c>
      <c r="U639">
        <v>2</v>
      </c>
      <c r="V639">
        <v>754</v>
      </c>
      <c r="W639" t="s">
        <v>444</v>
      </c>
      <c r="X639" t="s">
        <v>25</v>
      </c>
      <c r="Y639" t="s">
        <v>26</v>
      </c>
      <c r="Z639" t="s">
        <v>445</v>
      </c>
      <c r="AA639" t="s">
        <v>406</v>
      </c>
      <c r="AB639" s="3" t="str">
        <f t="shared" si="18"/>
        <v>2754</v>
      </c>
      <c r="AC639" s="4" t="str">
        <f t="shared" si="19"/>
        <v>TIF</v>
      </c>
    </row>
    <row r="640" spans="1:29" x14ac:dyDescent="0.25">
      <c r="A640">
        <v>2024</v>
      </c>
      <c r="B640">
        <v>39</v>
      </c>
      <c r="C640" t="s">
        <v>31</v>
      </c>
      <c r="D640">
        <v>15708251</v>
      </c>
      <c r="E640">
        <v>55539206</v>
      </c>
      <c r="F640">
        <v>2708280</v>
      </c>
      <c r="G640">
        <v>3361288</v>
      </c>
      <c r="H640">
        <v>16536312</v>
      </c>
      <c r="I640">
        <v>0</v>
      </c>
      <c r="J640">
        <v>0</v>
      </c>
      <c r="K640">
        <v>0</v>
      </c>
      <c r="L640">
        <v>1467595</v>
      </c>
      <c r="M640">
        <v>3860259</v>
      </c>
      <c r="N640">
        <v>99181191</v>
      </c>
      <c r="O640">
        <v>84000</v>
      </c>
      <c r="P640">
        <v>286000</v>
      </c>
      <c r="Q640">
        <v>98811191</v>
      </c>
      <c r="R640">
        <v>1635861</v>
      </c>
      <c r="S640">
        <v>2024</v>
      </c>
      <c r="T640">
        <v>39</v>
      </c>
      <c r="U640">
        <v>1</v>
      </c>
      <c r="V640">
        <v>413</v>
      </c>
      <c r="W640">
        <v>141413</v>
      </c>
      <c r="X640" t="s">
        <v>26</v>
      </c>
      <c r="Y640" t="s">
        <v>26</v>
      </c>
      <c r="Z640" t="s">
        <v>94</v>
      </c>
      <c r="AA640" t="s">
        <v>406</v>
      </c>
      <c r="AB640" s="3" t="str">
        <f t="shared" si="18"/>
        <v>1413</v>
      </c>
      <c r="AC640" s="4" t="str">
        <f t="shared" si="19"/>
        <v>Non-TIF</v>
      </c>
    </row>
    <row r="641" spans="1:29" x14ac:dyDescent="0.25">
      <c r="A641">
        <v>2024</v>
      </c>
      <c r="B641">
        <v>39</v>
      </c>
      <c r="C641" t="s">
        <v>31</v>
      </c>
      <c r="D641">
        <v>18275766</v>
      </c>
      <c r="E641">
        <v>45343845</v>
      </c>
      <c r="F641">
        <v>1429743</v>
      </c>
      <c r="G641">
        <v>2435608</v>
      </c>
      <c r="H641">
        <v>1227224</v>
      </c>
      <c r="I641">
        <v>0</v>
      </c>
      <c r="J641">
        <v>0</v>
      </c>
      <c r="K641">
        <v>0</v>
      </c>
      <c r="L641">
        <v>214215</v>
      </c>
      <c r="M641">
        <v>2425648</v>
      </c>
      <c r="N641">
        <v>71352049</v>
      </c>
      <c r="O641">
        <v>76000</v>
      </c>
      <c r="P641">
        <v>247000</v>
      </c>
      <c r="Q641">
        <v>71029049</v>
      </c>
      <c r="R641">
        <v>6146366</v>
      </c>
      <c r="S641">
        <v>2024</v>
      </c>
      <c r="T641">
        <v>39</v>
      </c>
      <c r="U641">
        <v>0</v>
      </c>
      <c r="V641" t="s">
        <v>1762</v>
      </c>
      <c r="W641">
        <v>390018</v>
      </c>
      <c r="X641" t="s">
        <v>26</v>
      </c>
      <c r="Y641" t="s">
        <v>26</v>
      </c>
      <c r="Z641" t="s">
        <v>34</v>
      </c>
      <c r="AA641" t="s">
        <v>406</v>
      </c>
      <c r="AB641" s="3" t="str">
        <f t="shared" si="18"/>
        <v>0018</v>
      </c>
      <c r="AC641" s="4" t="str">
        <f t="shared" si="19"/>
        <v>Non-TIF</v>
      </c>
    </row>
    <row r="642" spans="1:29" x14ac:dyDescent="0.25">
      <c r="A642">
        <v>2024</v>
      </c>
      <c r="B642">
        <v>39</v>
      </c>
      <c r="C642" t="s">
        <v>31</v>
      </c>
      <c r="D642">
        <v>74916977</v>
      </c>
      <c r="E642">
        <v>101008370</v>
      </c>
      <c r="F642">
        <v>7340098</v>
      </c>
      <c r="G642">
        <v>8942159</v>
      </c>
      <c r="H642">
        <v>143155</v>
      </c>
      <c r="I642">
        <v>0</v>
      </c>
      <c r="J642">
        <v>0</v>
      </c>
      <c r="K642">
        <v>0</v>
      </c>
      <c r="L642">
        <v>27166571</v>
      </c>
      <c r="M642">
        <v>0</v>
      </c>
      <c r="N642">
        <v>219517330</v>
      </c>
      <c r="O642">
        <v>384000</v>
      </c>
      <c r="P642">
        <v>1417000</v>
      </c>
      <c r="Q642">
        <v>217716330</v>
      </c>
      <c r="R642">
        <v>7792791</v>
      </c>
      <c r="S642">
        <v>2024</v>
      </c>
      <c r="T642">
        <v>39</v>
      </c>
      <c r="U642">
        <v>2</v>
      </c>
      <c r="V642">
        <v>754</v>
      </c>
      <c r="W642">
        <v>392754</v>
      </c>
      <c r="X642" t="s">
        <v>26</v>
      </c>
      <c r="Y642" t="s">
        <v>26</v>
      </c>
      <c r="Z642" t="s">
        <v>95</v>
      </c>
      <c r="AA642" t="s">
        <v>406</v>
      </c>
      <c r="AB642" s="3" t="str">
        <f t="shared" si="18"/>
        <v>2754</v>
      </c>
      <c r="AC642" s="4" t="str">
        <f t="shared" si="19"/>
        <v>Non-TIF</v>
      </c>
    </row>
    <row r="643" spans="1:29" x14ac:dyDescent="0.25">
      <c r="A643">
        <v>2024</v>
      </c>
      <c r="B643">
        <v>39</v>
      </c>
      <c r="C643" t="s">
        <v>31</v>
      </c>
      <c r="D643">
        <v>86827529</v>
      </c>
      <c r="E643">
        <v>106125873</v>
      </c>
      <c r="F643">
        <v>4956806</v>
      </c>
      <c r="G643">
        <v>13972241</v>
      </c>
      <c r="H643">
        <v>1247357</v>
      </c>
      <c r="I643">
        <v>0</v>
      </c>
      <c r="J643">
        <v>0</v>
      </c>
      <c r="K643">
        <v>0</v>
      </c>
      <c r="L643">
        <v>10212220</v>
      </c>
      <c r="M643">
        <v>0</v>
      </c>
      <c r="N643">
        <v>223342026</v>
      </c>
      <c r="O643">
        <v>480000</v>
      </c>
      <c r="P643">
        <v>1339000</v>
      </c>
      <c r="Q643">
        <v>221523026</v>
      </c>
      <c r="R643">
        <v>4496089</v>
      </c>
      <c r="S643">
        <v>2024</v>
      </c>
      <c r="T643">
        <v>39</v>
      </c>
      <c r="U643">
        <v>5</v>
      </c>
      <c r="V643">
        <v>121</v>
      </c>
      <c r="W643">
        <v>395121</v>
      </c>
      <c r="X643" t="s">
        <v>26</v>
      </c>
      <c r="Y643" t="s">
        <v>26</v>
      </c>
      <c r="Z643" t="s">
        <v>364</v>
      </c>
      <c r="AA643" t="s">
        <v>406</v>
      </c>
      <c r="AB643" s="3" t="str">
        <f t="shared" ref="AB643:AB706" si="20">CONCATENATE(U643,TEXT(V643,"000"))</f>
        <v>5121</v>
      </c>
      <c r="AC643" s="4" t="str">
        <f t="shared" ref="AC643:AC706" si="21">IF(C643="I","TIF","Non-TIF")</f>
        <v>Non-TIF</v>
      </c>
    </row>
    <row r="644" spans="1:29" x14ac:dyDescent="0.25">
      <c r="A644">
        <v>2024</v>
      </c>
      <c r="B644">
        <v>40</v>
      </c>
      <c r="C644" t="s">
        <v>44</v>
      </c>
      <c r="D644">
        <v>3554394</v>
      </c>
      <c r="E644">
        <v>40644</v>
      </c>
      <c r="F644">
        <v>0</v>
      </c>
      <c r="G644">
        <v>3375030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6970068</v>
      </c>
      <c r="O644">
        <v>16000</v>
      </c>
      <c r="P644">
        <v>22750</v>
      </c>
      <c r="Q644">
        <v>6931318</v>
      </c>
      <c r="R644">
        <v>0</v>
      </c>
      <c r="S644">
        <v>2024</v>
      </c>
      <c r="T644">
        <v>40</v>
      </c>
      <c r="U644">
        <v>6</v>
      </c>
      <c r="V644">
        <v>246</v>
      </c>
      <c r="W644">
        <v>406246</v>
      </c>
      <c r="X644" t="s">
        <v>26</v>
      </c>
      <c r="Y644" t="s">
        <v>26</v>
      </c>
      <c r="Z644" t="s">
        <v>139</v>
      </c>
      <c r="AA644" t="s">
        <v>448</v>
      </c>
      <c r="AB644" s="3" t="str">
        <f t="shared" si="20"/>
        <v>6246</v>
      </c>
      <c r="AC644" s="4" t="str">
        <f t="shared" si="21"/>
        <v>Non-TIF</v>
      </c>
    </row>
    <row r="645" spans="1:29" x14ac:dyDescent="0.25">
      <c r="A645">
        <v>2024</v>
      </c>
      <c r="B645">
        <v>40</v>
      </c>
      <c r="C645" t="s">
        <v>44</v>
      </c>
      <c r="D645">
        <v>17981468</v>
      </c>
      <c r="E645">
        <v>1578928</v>
      </c>
      <c r="F645">
        <v>1610</v>
      </c>
      <c r="G645">
        <v>40826957</v>
      </c>
      <c r="H645">
        <v>38808751</v>
      </c>
      <c r="I645">
        <v>0</v>
      </c>
      <c r="J645">
        <v>0</v>
      </c>
      <c r="K645">
        <v>100</v>
      </c>
      <c r="L645">
        <v>0</v>
      </c>
      <c r="M645">
        <v>0</v>
      </c>
      <c r="N645">
        <v>99197814</v>
      </c>
      <c r="O645">
        <v>40000</v>
      </c>
      <c r="P645">
        <v>100750</v>
      </c>
      <c r="Q645">
        <v>99057064</v>
      </c>
      <c r="R645">
        <v>0</v>
      </c>
      <c r="S645">
        <v>2024</v>
      </c>
      <c r="T645">
        <v>40</v>
      </c>
      <c r="U645">
        <v>6</v>
      </c>
      <c r="V645">
        <v>867</v>
      </c>
      <c r="W645">
        <v>406867</v>
      </c>
      <c r="X645" t="s">
        <v>26</v>
      </c>
      <c r="Y645" t="s">
        <v>26</v>
      </c>
      <c r="Z645" t="s">
        <v>478</v>
      </c>
      <c r="AA645" t="s">
        <v>448</v>
      </c>
      <c r="AB645" s="3" t="str">
        <f t="shared" si="20"/>
        <v>6867</v>
      </c>
      <c r="AC645" s="4" t="str">
        <f t="shared" si="21"/>
        <v>Non-TIF</v>
      </c>
    </row>
    <row r="646" spans="1:29" x14ac:dyDescent="0.25">
      <c r="A646">
        <v>2024</v>
      </c>
      <c r="B646">
        <v>40</v>
      </c>
      <c r="C646" t="s">
        <v>31</v>
      </c>
      <c r="D646">
        <v>8249379</v>
      </c>
      <c r="E646">
        <v>12052324</v>
      </c>
      <c r="F646">
        <v>328200</v>
      </c>
      <c r="G646">
        <v>529326</v>
      </c>
      <c r="H646">
        <v>0</v>
      </c>
      <c r="I646">
        <v>0</v>
      </c>
      <c r="J646">
        <v>0</v>
      </c>
      <c r="K646">
        <v>0</v>
      </c>
      <c r="L646">
        <v>2528623</v>
      </c>
      <c r="M646">
        <v>0</v>
      </c>
      <c r="N646">
        <v>23687852</v>
      </c>
      <c r="O646">
        <v>28000</v>
      </c>
      <c r="P646">
        <v>45500</v>
      </c>
      <c r="Q646">
        <v>23614352</v>
      </c>
      <c r="R646">
        <v>296817</v>
      </c>
      <c r="S646">
        <v>2024</v>
      </c>
      <c r="T646">
        <v>40</v>
      </c>
      <c r="U646">
        <v>5</v>
      </c>
      <c r="V646">
        <v>643</v>
      </c>
      <c r="W646">
        <v>855643</v>
      </c>
      <c r="X646" t="s">
        <v>26</v>
      </c>
      <c r="Y646" t="s">
        <v>26</v>
      </c>
      <c r="Z646" t="s">
        <v>204</v>
      </c>
      <c r="AA646" t="s">
        <v>448</v>
      </c>
      <c r="AB646" s="3" t="str">
        <f t="shared" si="20"/>
        <v>5643</v>
      </c>
      <c r="AC646" s="4" t="str">
        <f t="shared" si="21"/>
        <v>Non-TIF</v>
      </c>
    </row>
    <row r="647" spans="1:29" x14ac:dyDescent="0.25">
      <c r="A647">
        <v>2024</v>
      </c>
      <c r="B647">
        <v>41</v>
      </c>
      <c r="C647" t="s">
        <v>23</v>
      </c>
      <c r="D647">
        <v>0</v>
      </c>
      <c r="E647">
        <v>0</v>
      </c>
      <c r="F647">
        <v>0</v>
      </c>
      <c r="G647">
        <v>891642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891642</v>
      </c>
      <c r="O647">
        <v>0</v>
      </c>
      <c r="P647">
        <v>0</v>
      </c>
      <c r="Q647">
        <v>891642</v>
      </c>
      <c r="R647">
        <v>0</v>
      </c>
      <c r="S647">
        <v>2024</v>
      </c>
      <c r="T647">
        <v>41</v>
      </c>
      <c r="U647">
        <v>0</v>
      </c>
      <c r="V647">
        <v>819</v>
      </c>
      <c r="W647" t="s">
        <v>450</v>
      </c>
      <c r="X647" t="s">
        <v>25</v>
      </c>
      <c r="Y647" t="s">
        <v>26</v>
      </c>
      <c r="Z647" t="s">
        <v>451</v>
      </c>
      <c r="AA647" t="s">
        <v>408</v>
      </c>
      <c r="AB647" s="3" t="str">
        <f t="shared" si="20"/>
        <v>0819</v>
      </c>
      <c r="AC647" s="4" t="str">
        <f t="shared" si="21"/>
        <v>TIF</v>
      </c>
    </row>
    <row r="648" spans="1:29" x14ac:dyDescent="0.25">
      <c r="A648">
        <v>2024</v>
      </c>
      <c r="B648">
        <v>41</v>
      </c>
      <c r="C648" t="s">
        <v>23</v>
      </c>
      <c r="D648">
        <v>178306</v>
      </c>
      <c r="E648">
        <v>0</v>
      </c>
      <c r="F648">
        <v>0</v>
      </c>
      <c r="G648">
        <v>2203273</v>
      </c>
      <c r="H648">
        <v>788131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3169710</v>
      </c>
      <c r="O648">
        <v>0</v>
      </c>
      <c r="P648">
        <v>0</v>
      </c>
      <c r="Q648">
        <v>3169710</v>
      </c>
      <c r="R648">
        <v>0</v>
      </c>
      <c r="S648">
        <v>2024</v>
      </c>
      <c r="T648">
        <v>41</v>
      </c>
      <c r="U648">
        <v>0</v>
      </c>
      <c r="V648">
        <v>594</v>
      </c>
      <c r="W648" t="s">
        <v>422</v>
      </c>
      <c r="X648" t="s">
        <v>25</v>
      </c>
      <c r="Y648" t="s">
        <v>26</v>
      </c>
      <c r="Z648" t="s">
        <v>423</v>
      </c>
      <c r="AA648" t="s">
        <v>408</v>
      </c>
      <c r="AB648" s="3" t="str">
        <f t="shared" si="20"/>
        <v>0594</v>
      </c>
      <c r="AC648" s="4" t="str">
        <f t="shared" si="21"/>
        <v>TIF</v>
      </c>
    </row>
    <row r="649" spans="1:29" x14ac:dyDescent="0.25">
      <c r="A649">
        <v>2024</v>
      </c>
      <c r="B649">
        <v>41</v>
      </c>
      <c r="C649" t="s">
        <v>31</v>
      </c>
      <c r="D649">
        <v>95754574</v>
      </c>
      <c r="E649">
        <v>149753841</v>
      </c>
      <c r="F649">
        <v>13351907</v>
      </c>
      <c r="G649">
        <v>40356965</v>
      </c>
      <c r="H649">
        <v>29156318</v>
      </c>
      <c r="I649">
        <v>0</v>
      </c>
      <c r="J649">
        <v>0</v>
      </c>
      <c r="K649">
        <v>0</v>
      </c>
      <c r="L649">
        <v>1304679</v>
      </c>
      <c r="M649">
        <v>7313255</v>
      </c>
      <c r="N649">
        <v>336991539</v>
      </c>
      <c r="O649">
        <v>628911</v>
      </c>
      <c r="P649">
        <v>2756000</v>
      </c>
      <c r="Q649">
        <v>333606628</v>
      </c>
      <c r="R649">
        <v>4622857</v>
      </c>
      <c r="S649">
        <v>2024</v>
      </c>
      <c r="T649">
        <v>41</v>
      </c>
      <c r="U649">
        <v>0</v>
      </c>
      <c r="V649">
        <v>819</v>
      </c>
      <c r="W649">
        <v>410819</v>
      </c>
      <c r="X649" t="s">
        <v>26</v>
      </c>
      <c r="Y649" t="s">
        <v>26</v>
      </c>
      <c r="Z649" t="s">
        <v>407</v>
      </c>
      <c r="AA649" t="s">
        <v>408</v>
      </c>
      <c r="AB649" s="3" t="str">
        <f t="shared" si="20"/>
        <v>0819</v>
      </c>
      <c r="AC649" s="4" t="str">
        <f t="shared" si="21"/>
        <v>Non-TIF</v>
      </c>
    </row>
    <row r="650" spans="1:29" x14ac:dyDescent="0.25">
      <c r="A650">
        <v>2024</v>
      </c>
      <c r="B650">
        <v>56</v>
      </c>
      <c r="C650" t="s">
        <v>44</v>
      </c>
      <c r="D650">
        <v>28976646</v>
      </c>
      <c r="E650">
        <v>207917</v>
      </c>
      <c r="F650">
        <v>0</v>
      </c>
      <c r="G650">
        <v>31834361</v>
      </c>
      <c r="H650">
        <v>10932116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71951040</v>
      </c>
      <c r="O650">
        <v>304000</v>
      </c>
      <c r="P650">
        <v>851500</v>
      </c>
      <c r="Q650">
        <v>70795540</v>
      </c>
      <c r="R650">
        <v>0</v>
      </c>
      <c r="S650">
        <v>2024</v>
      </c>
      <c r="T650">
        <v>56</v>
      </c>
      <c r="U650">
        <v>2</v>
      </c>
      <c r="V650">
        <v>322</v>
      </c>
      <c r="W650">
        <v>562322</v>
      </c>
      <c r="X650" t="s">
        <v>26</v>
      </c>
      <c r="Y650" t="s">
        <v>26</v>
      </c>
      <c r="Z650" t="s">
        <v>305</v>
      </c>
      <c r="AA650" t="s">
        <v>599</v>
      </c>
      <c r="AB650" s="3" t="str">
        <f t="shared" si="20"/>
        <v>2322</v>
      </c>
      <c r="AC650" s="4" t="str">
        <f t="shared" si="21"/>
        <v>Non-TIF</v>
      </c>
    </row>
    <row r="651" spans="1:29" x14ac:dyDescent="0.25">
      <c r="A651">
        <v>2024</v>
      </c>
      <c r="B651">
        <v>56</v>
      </c>
      <c r="C651" t="s">
        <v>23</v>
      </c>
      <c r="D651">
        <v>1070013</v>
      </c>
      <c r="E651">
        <v>760</v>
      </c>
      <c r="F651">
        <v>0</v>
      </c>
      <c r="G651">
        <v>1241730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2312503</v>
      </c>
      <c r="O651">
        <v>0</v>
      </c>
      <c r="P651">
        <v>0</v>
      </c>
      <c r="Q651">
        <v>2312503</v>
      </c>
      <c r="R651">
        <v>0</v>
      </c>
      <c r="S651">
        <v>2024</v>
      </c>
      <c r="T651">
        <v>56</v>
      </c>
      <c r="U651">
        <v>2</v>
      </c>
      <c r="V651">
        <v>322</v>
      </c>
      <c r="W651" t="s">
        <v>609</v>
      </c>
      <c r="X651" t="s">
        <v>25</v>
      </c>
      <c r="Y651" t="s">
        <v>26</v>
      </c>
      <c r="Z651" t="s">
        <v>610</v>
      </c>
      <c r="AA651" t="s">
        <v>599</v>
      </c>
      <c r="AB651" s="3" t="str">
        <f t="shared" si="20"/>
        <v>2322</v>
      </c>
      <c r="AC651" s="4" t="str">
        <f t="shared" si="21"/>
        <v>TIF</v>
      </c>
    </row>
    <row r="652" spans="1:29" x14ac:dyDescent="0.25">
      <c r="A652">
        <v>2024</v>
      </c>
      <c r="B652">
        <v>56</v>
      </c>
      <c r="C652" t="s">
        <v>31</v>
      </c>
      <c r="D652">
        <v>160910595</v>
      </c>
      <c r="E652">
        <v>105009163</v>
      </c>
      <c r="F652">
        <v>5645494</v>
      </c>
      <c r="G652">
        <v>15176338</v>
      </c>
      <c r="H652">
        <v>14942582</v>
      </c>
      <c r="I652">
        <v>0</v>
      </c>
      <c r="J652">
        <v>0</v>
      </c>
      <c r="K652">
        <v>0</v>
      </c>
      <c r="L652">
        <v>82215088</v>
      </c>
      <c r="M652">
        <v>22512953</v>
      </c>
      <c r="N652">
        <v>406412213</v>
      </c>
      <c r="O652">
        <v>1028000</v>
      </c>
      <c r="P652">
        <v>2955046</v>
      </c>
      <c r="Q652">
        <v>402429167</v>
      </c>
      <c r="R652">
        <v>7437860</v>
      </c>
      <c r="S652">
        <v>2024</v>
      </c>
      <c r="T652">
        <v>56</v>
      </c>
      <c r="U652">
        <v>1</v>
      </c>
      <c r="V652" t="s">
        <v>1826</v>
      </c>
      <c r="W652">
        <v>561079</v>
      </c>
      <c r="X652" t="s">
        <v>26</v>
      </c>
      <c r="Y652" t="s">
        <v>26</v>
      </c>
      <c r="Z652" t="s">
        <v>611</v>
      </c>
      <c r="AA652" t="s">
        <v>599</v>
      </c>
      <c r="AB652" s="3" t="str">
        <f t="shared" si="20"/>
        <v>1079</v>
      </c>
      <c r="AC652" s="4" t="str">
        <f t="shared" si="21"/>
        <v>Non-TIF</v>
      </c>
    </row>
    <row r="653" spans="1:29" x14ac:dyDescent="0.25">
      <c r="A653">
        <v>2024</v>
      </c>
      <c r="B653">
        <v>57</v>
      </c>
      <c r="C653" t="s">
        <v>44</v>
      </c>
      <c r="D653">
        <v>17271183</v>
      </c>
      <c r="E653">
        <v>515123</v>
      </c>
      <c r="F653">
        <v>54783</v>
      </c>
      <c r="G653">
        <v>6125148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23966237</v>
      </c>
      <c r="O653">
        <v>16000</v>
      </c>
      <c r="P653">
        <v>110500</v>
      </c>
      <c r="Q653">
        <v>23839737</v>
      </c>
      <c r="R653">
        <v>0</v>
      </c>
      <c r="S653">
        <v>2024</v>
      </c>
      <c r="T653">
        <v>57</v>
      </c>
      <c r="U653">
        <v>0</v>
      </c>
      <c r="V653" t="s">
        <v>1828</v>
      </c>
      <c r="W653">
        <v>570099</v>
      </c>
      <c r="X653" t="s">
        <v>26</v>
      </c>
      <c r="Y653" t="s">
        <v>26</v>
      </c>
      <c r="Z653" t="s">
        <v>666</v>
      </c>
      <c r="AA653" t="s">
        <v>603</v>
      </c>
      <c r="AB653" s="3" t="str">
        <f t="shared" si="20"/>
        <v>0099</v>
      </c>
      <c r="AC653" s="4" t="str">
        <f t="shared" si="21"/>
        <v>Non-TIF</v>
      </c>
    </row>
    <row r="654" spans="1:29" x14ac:dyDescent="0.25">
      <c r="A654">
        <v>2024</v>
      </c>
      <c r="B654">
        <v>57</v>
      </c>
      <c r="C654" t="s">
        <v>44</v>
      </c>
      <c r="D654">
        <v>482633190</v>
      </c>
      <c r="E654">
        <v>1255446</v>
      </c>
      <c r="F654">
        <v>184903</v>
      </c>
      <c r="G654">
        <v>778633026</v>
      </c>
      <c r="H654">
        <v>78627622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1341334187</v>
      </c>
      <c r="O654">
        <v>2120000</v>
      </c>
      <c r="P654">
        <v>7434717</v>
      </c>
      <c r="Q654">
        <v>1331779470</v>
      </c>
      <c r="R654">
        <v>0</v>
      </c>
      <c r="S654">
        <v>2024</v>
      </c>
      <c r="T654">
        <v>57</v>
      </c>
      <c r="U654">
        <v>1</v>
      </c>
      <c r="V654" t="s">
        <v>1829</v>
      </c>
      <c r="W654">
        <v>571053</v>
      </c>
      <c r="X654" t="s">
        <v>26</v>
      </c>
      <c r="Y654" t="s">
        <v>26</v>
      </c>
      <c r="Z654" t="s">
        <v>612</v>
      </c>
      <c r="AA654" t="s">
        <v>603</v>
      </c>
      <c r="AB654" s="3" t="str">
        <f t="shared" si="20"/>
        <v>1053</v>
      </c>
      <c r="AC654" s="4" t="str">
        <f t="shared" si="21"/>
        <v>Non-TIF</v>
      </c>
    </row>
    <row r="655" spans="1:29" x14ac:dyDescent="0.25">
      <c r="A655">
        <v>2024</v>
      </c>
      <c r="B655">
        <v>57</v>
      </c>
      <c r="C655" t="s">
        <v>44</v>
      </c>
      <c r="D655">
        <v>9187899</v>
      </c>
      <c r="E655">
        <v>125256</v>
      </c>
      <c r="F655">
        <v>0</v>
      </c>
      <c r="G655">
        <v>4346703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13659858</v>
      </c>
      <c r="O655">
        <v>56000</v>
      </c>
      <c r="P655">
        <v>208000</v>
      </c>
      <c r="Q655">
        <v>13395858</v>
      </c>
      <c r="R655">
        <v>0</v>
      </c>
      <c r="S655">
        <v>2024</v>
      </c>
      <c r="T655">
        <v>57</v>
      </c>
      <c r="U655">
        <v>1</v>
      </c>
      <c r="V655" t="s">
        <v>1831</v>
      </c>
      <c r="W655">
        <v>571089</v>
      </c>
      <c r="X655" t="s">
        <v>26</v>
      </c>
      <c r="Y655" t="s">
        <v>26</v>
      </c>
      <c r="Z655" t="s">
        <v>613</v>
      </c>
      <c r="AA655" t="s">
        <v>603</v>
      </c>
      <c r="AB655" s="3" t="str">
        <f t="shared" si="20"/>
        <v>1089</v>
      </c>
      <c r="AC655" s="4" t="str">
        <f t="shared" si="21"/>
        <v>Non-TIF</v>
      </c>
    </row>
    <row r="656" spans="1:29" x14ac:dyDescent="0.25">
      <c r="A656">
        <v>2024</v>
      </c>
      <c r="B656">
        <v>57</v>
      </c>
      <c r="C656" t="s">
        <v>44</v>
      </c>
      <c r="D656">
        <v>62397665</v>
      </c>
      <c r="E656">
        <v>853772</v>
      </c>
      <c r="F656">
        <v>61007</v>
      </c>
      <c r="G656">
        <v>245263907</v>
      </c>
      <c r="H656">
        <v>60822789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369399140</v>
      </c>
      <c r="O656">
        <v>216000</v>
      </c>
      <c r="P656">
        <v>903500</v>
      </c>
      <c r="Q656">
        <v>368279640</v>
      </c>
      <c r="R656">
        <v>0</v>
      </c>
      <c r="S656">
        <v>2024</v>
      </c>
      <c r="T656">
        <v>57</v>
      </c>
      <c r="U656">
        <v>1</v>
      </c>
      <c r="V656">
        <v>337</v>
      </c>
      <c r="W656">
        <v>571337</v>
      </c>
      <c r="X656" t="s">
        <v>26</v>
      </c>
      <c r="Y656" t="s">
        <v>26</v>
      </c>
      <c r="Z656" t="s">
        <v>190</v>
      </c>
      <c r="AA656" t="s">
        <v>603</v>
      </c>
      <c r="AB656" s="3" t="str">
        <f t="shared" si="20"/>
        <v>1337</v>
      </c>
      <c r="AC656" s="4" t="str">
        <f t="shared" si="21"/>
        <v>Non-TIF</v>
      </c>
    </row>
    <row r="657" spans="1:29" x14ac:dyDescent="0.25">
      <c r="A657">
        <v>2024</v>
      </c>
      <c r="B657">
        <v>57</v>
      </c>
      <c r="C657" t="s">
        <v>23</v>
      </c>
      <c r="D657">
        <v>3721762</v>
      </c>
      <c r="E657">
        <v>30115</v>
      </c>
      <c r="F657">
        <v>1096</v>
      </c>
      <c r="G657">
        <v>471609</v>
      </c>
      <c r="H657">
        <v>9509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4234091</v>
      </c>
      <c r="O657">
        <v>0</v>
      </c>
      <c r="P657">
        <v>0</v>
      </c>
      <c r="Q657">
        <v>4234091</v>
      </c>
      <c r="R657">
        <v>0</v>
      </c>
      <c r="S657">
        <v>2024</v>
      </c>
      <c r="T657">
        <v>57</v>
      </c>
      <c r="U657">
        <v>1</v>
      </c>
      <c r="V657" t="s">
        <v>1781</v>
      </c>
      <c r="W657" t="s">
        <v>108</v>
      </c>
      <c r="X657" t="s">
        <v>25</v>
      </c>
      <c r="Y657" t="s">
        <v>26</v>
      </c>
      <c r="Z657" t="s">
        <v>109</v>
      </c>
      <c r="AA657" t="s">
        <v>603</v>
      </c>
      <c r="AB657" s="3" t="str">
        <f t="shared" si="20"/>
        <v>1062</v>
      </c>
      <c r="AC657" s="4" t="str">
        <f t="shared" si="21"/>
        <v>TIF</v>
      </c>
    </row>
    <row r="658" spans="1:29" x14ac:dyDescent="0.25">
      <c r="A658">
        <v>2024</v>
      </c>
      <c r="B658">
        <v>57</v>
      </c>
      <c r="C658" t="s">
        <v>23</v>
      </c>
      <c r="D658">
        <v>6646695</v>
      </c>
      <c r="E658">
        <v>55399</v>
      </c>
      <c r="F658">
        <v>0</v>
      </c>
      <c r="G658">
        <v>1814795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8516889</v>
      </c>
      <c r="O658">
        <v>0</v>
      </c>
      <c r="P658">
        <v>0</v>
      </c>
      <c r="Q658">
        <v>8516889</v>
      </c>
      <c r="R658">
        <v>0</v>
      </c>
      <c r="S658">
        <v>2024</v>
      </c>
      <c r="T658">
        <v>57</v>
      </c>
      <c r="U658">
        <v>1</v>
      </c>
      <c r="V658" t="s">
        <v>1831</v>
      </c>
      <c r="W658" t="s">
        <v>669</v>
      </c>
      <c r="X658" t="s">
        <v>25</v>
      </c>
      <c r="Y658" t="s">
        <v>26</v>
      </c>
      <c r="Z658" t="s">
        <v>670</v>
      </c>
      <c r="AA658" t="s">
        <v>603</v>
      </c>
      <c r="AB658" s="3" t="str">
        <f t="shared" si="20"/>
        <v>1089</v>
      </c>
      <c r="AC658" s="4" t="str">
        <f t="shared" si="21"/>
        <v>TIF</v>
      </c>
    </row>
    <row r="659" spans="1:29" x14ac:dyDescent="0.25">
      <c r="A659">
        <v>2024</v>
      </c>
      <c r="B659">
        <v>57</v>
      </c>
      <c r="C659" t="s">
        <v>23</v>
      </c>
      <c r="D659">
        <v>47808520</v>
      </c>
      <c r="E659">
        <v>257228</v>
      </c>
      <c r="F659">
        <v>12032</v>
      </c>
      <c r="G659">
        <v>3540951</v>
      </c>
      <c r="H659">
        <v>111756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51730487</v>
      </c>
      <c r="O659">
        <v>36000</v>
      </c>
      <c r="P659">
        <v>97500</v>
      </c>
      <c r="Q659">
        <v>51596987</v>
      </c>
      <c r="R659">
        <v>0</v>
      </c>
      <c r="S659">
        <v>2024</v>
      </c>
      <c r="T659">
        <v>57</v>
      </c>
      <c r="U659">
        <v>4</v>
      </c>
      <c r="V659">
        <v>554</v>
      </c>
      <c r="W659" t="s">
        <v>671</v>
      </c>
      <c r="X659" t="s">
        <v>25</v>
      </c>
      <c r="Y659" t="s">
        <v>26</v>
      </c>
      <c r="Z659" t="s">
        <v>672</v>
      </c>
      <c r="AA659" t="s">
        <v>603</v>
      </c>
      <c r="AB659" s="3" t="str">
        <f t="shared" si="20"/>
        <v>4554</v>
      </c>
      <c r="AC659" s="4" t="str">
        <f t="shared" si="21"/>
        <v>TIF</v>
      </c>
    </row>
    <row r="660" spans="1:29" x14ac:dyDescent="0.25">
      <c r="A660">
        <v>2024</v>
      </c>
      <c r="B660">
        <v>57</v>
      </c>
      <c r="C660" t="s">
        <v>23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2024</v>
      </c>
      <c r="T660">
        <v>57</v>
      </c>
      <c r="U660">
        <v>4</v>
      </c>
      <c r="V660">
        <v>777</v>
      </c>
      <c r="W660" t="s">
        <v>614</v>
      </c>
      <c r="X660" t="s">
        <v>25</v>
      </c>
      <c r="Y660" t="s">
        <v>26</v>
      </c>
      <c r="Z660" t="s">
        <v>615</v>
      </c>
      <c r="AA660" t="s">
        <v>603</v>
      </c>
      <c r="AB660" s="3" t="str">
        <f t="shared" si="20"/>
        <v>4777</v>
      </c>
      <c r="AC660" s="4" t="str">
        <f t="shared" si="21"/>
        <v>TIF</v>
      </c>
    </row>
    <row r="661" spans="1:29" x14ac:dyDescent="0.25">
      <c r="A661">
        <v>2024</v>
      </c>
      <c r="B661">
        <v>57</v>
      </c>
      <c r="C661" t="s">
        <v>23</v>
      </c>
      <c r="D661">
        <v>0</v>
      </c>
      <c r="E661">
        <v>19755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19755</v>
      </c>
      <c r="O661">
        <v>0</v>
      </c>
      <c r="P661">
        <v>0</v>
      </c>
      <c r="Q661">
        <v>19755</v>
      </c>
      <c r="R661">
        <v>0</v>
      </c>
      <c r="S661">
        <v>2024</v>
      </c>
      <c r="T661">
        <v>57</v>
      </c>
      <c r="U661">
        <v>6</v>
      </c>
      <c r="V661">
        <v>138</v>
      </c>
      <c r="W661" t="s">
        <v>616</v>
      </c>
      <c r="X661" t="s">
        <v>25</v>
      </c>
      <c r="Y661" t="s">
        <v>26</v>
      </c>
      <c r="Z661" t="s">
        <v>617</v>
      </c>
      <c r="AA661" t="s">
        <v>603</v>
      </c>
      <c r="AB661" s="3" t="str">
        <f t="shared" si="20"/>
        <v>6138</v>
      </c>
      <c r="AC661" s="4" t="str">
        <f t="shared" si="21"/>
        <v>TIF</v>
      </c>
    </row>
    <row r="662" spans="1:29" x14ac:dyDescent="0.25">
      <c r="A662">
        <v>2024</v>
      </c>
      <c r="B662">
        <v>57</v>
      </c>
      <c r="C662" t="s">
        <v>31</v>
      </c>
      <c r="D662">
        <v>147643818</v>
      </c>
      <c r="E662">
        <v>48106040</v>
      </c>
      <c r="F662">
        <v>3712297</v>
      </c>
      <c r="G662">
        <v>6014845</v>
      </c>
      <c r="H662">
        <v>212897</v>
      </c>
      <c r="I662">
        <v>0</v>
      </c>
      <c r="J662">
        <v>0</v>
      </c>
      <c r="K662">
        <v>0</v>
      </c>
      <c r="L662">
        <v>2212535</v>
      </c>
      <c r="M662">
        <v>10126976</v>
      </c>
      <c r="N662">
        <v>218029408</v>
      </c>
      <c r="O662">
        <v>340000</v>
      </c>
      <c r="P662">
        <v>1711682</v>
      </c>
      <c r="Q662">
        <v>215977726</v>
      </c>
      <c r="R662">
        <v>5691779</v>
      </c>
      <c r="S662">
        <v>2024</v>
      </c>
      <c r="T662">
        <v>57</v>
      </c>
      <c r="U662">
        <v>4</v>
      </c>
      <c r="V662">
        <v>554</v>
      </c>
      <c r="W662">
        <v>574554</v>
      </c>
      <c r="X662" t="s">
        <v>26</v>
      </c>
      <c r="Y662" t="s">
        <v>26</v>
      </c>
      <c r="Z662" t="s">
        <v>590</v>
      </c>
      <c r="AA662" t="s">
        <v>603</v>
      </c>
      <c r="AB662" s="3" t="str">
        <f t="shared" si="20"/>
        <v>4554</v>
      </c>
      <c r="AC662" s="4" t="str">
        <f t="shared" si="21"/>
        <v>Non-TIF</v>
      </c>
    </row>
    <row r="663" spans="1:29" x14ac:dyDescent="0.25">
      <c r="A663">
        <v>2024</v>
      </c>
      <c r="B663">
        <v>57</v>
      </c>
      <c r="C663" t="s">
        <v>31</v>
      </c>
      <c r="D663">
        <v>113666339</v>
      </c>
      <c r="E663">
        <v>69765288</v>
      </c>
      <c r="F663">
        <v>4926297</v>
      </c>
      <c r="G663">
        <v>6937503</v>
      </c>
      <c r="H663">
        <v>278099</v>
      </c>
      <c r="I663">
        <v>0</v>
      </c>
      <c r="J663">
        <v>0</v>
      </c>
      <c r="K663">
        <v>0</v>
      </c>
      <c r="L663">
        <v>180435</v>
      </c>
      <c r="M663">
        <v>1213268</v>
      </c>
      <c r="N663">
        <v>196967229</v>
      </c>
      <c r="O663">
        <v>490324</v>
      </c>
      <c r="P663">
        <v>1748500</v>
      </c>
      <c r="Q663">
        <v>194728405</v>
      </c>
      <c r="R663">
        <v>5161215</v>
      </c>
      <c r="S663">
        <v>2024</v>
      </c>
      <c r="T663">
        <v>57</v>
      </c>
      <c r="U663">
        <v>4</v>
      </c>
      <c r="V663">
        <v>777</v>
      </c>
      <c r="W663">
        <v>574777</v>
      </c>
      <c r="X663" t="s">
        <v>26</v>
      </c>
      <c r="Y663" t="s">
        <v>26</v>
      </c>
      <c r="Z663" t="s">
        <v>48</v>
      </c>
      <c r="AA663" t="s">
        <v>603</v>
      </c>
      <c r="AB663" s="3" t="str">
        <f t="shared" si="20"/>
        <v>4777</v>
      </c>
      <c r="AC663" s="4" t="str">
        <f t="shared" si="21"/>
        <v>Non-TIF</v>
      </c>
    </row>
    <row r="664" spans="1:29" x14ac:dyDescent="0.25">
      <c r="A664">
        <v>2024</v>
      </c>
      <c r="B664">
        <v>57</v>
      </c>
      <c r="C664" t="s">
        <v>31</v>
      </c>
      <c r="D664">
        <v>126277465</v>
      </c>
      <c r="E664">
        <v>50094149</v>
      </c>
      <c r="F664">
        <v>3912448</v>
      </c>
      <c r="G664">
        <v>8501308</v>
      </c>
      <c r="H664">
        <v>259157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189044527</v>
      </c>
      <c r="O664">
        <v>424000</v>
      </c>
      <c r="P664">
        <v>1592500</v>
      </c>
      <c r="Q664">
        <v>187028027</v>
      </c>
      <c r="R664">
        <v>2703988</v>
      </c>
      <c r="S664">
        <v>2024</v>
      </c>
      <c r="T664">
        <v>57</v>
      </c>
      <c r="U664">
        <v>6</v>
      </c>
      <c r="V664">
        <v>138</v>
      </c>
      <c r="W664">
        <v>576138</v>
      </c>
      <c r="X664" t="s">
        <v>26</v>
      </c>
      <c r="Y664" t="s">
        <v>26</v>
      </c>
      <c r="Z664" t="s">
        <v>619</v>
      </c>
      <c r="AA664" t="s">
        <v>603</v>
      </c>
      <c r="AB664" s="3" t="str">
        <f t="shared" si="20"/>
        <v>6138</v>
      </c>
      <c r="AC664" s="4" t="str">
        <f t="shared" si="21"/>
        <v>Non-TIF</v>
      </c>
    </row>
    <row r="665" spans="1:29" x14ac:dyDescent="0.25">
      <c r="A665">
        <v>2024</v>
      </c>
      <c r="B665">
        <v>58</v>
      </c>
      <c r="C665" t="s">
        <v>44</v>
      </c>
      <c r="D665">
        <v>0</v>
      </c>
      <c r="E665">
        <v>0</v>
      </c>
      <c r="F665">
        <v>0</v>
      </c>
      <c r="G665">
        <v>146182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146182</v>
      </c>
      <c r="O665">
        <v>0</v>
      </c>
      <c r="P665">
        <v>0</v>
      </c>
      <c r="Q665">
        <v>146182</v>
      </c>
      <c r="R665">
        <v>0</v>
      </c>
      <c r="S665">
        <v>2024</v>
      </c>
      <c r="T665">
        <v>58</v>
      </c>
      <c r="U665">
        <v>6</v>
      </c>
      <c r="V665">
        <v>759</v>
      </c>
      <c r="W665">
        <v>586759</v>
      </c>
      <c r="X665" t="s">
        <v>26</v>
      </c>
      <c r="Y665" t="s">
        <v>26</v>
      </c>
      <c r="Z665" t="s">
        <v>373</v>
      </c>
      <c r="AA665" t="s">
        <v>620</v>
      </c>
      <c r="AB665" s="3" t="str">
        <f t="shared" si="20"/>
        <v>6759</v>
      </c>
      <c r="AC665" s="4" t="str">
        <f t="shared" si="21"/>
        <v>Non-TIF</v>
      </c>
    </row>
    <row r="666" spans="1:29" x14ac:dyDescent="0.25">
      <c r="A666">
        <v>2024</v>
      </c>
      <c r="B666">
        <v>58</v>
      </c>
      <c r="C666" t="s">
        <v>23</v>
      </c>
      <c r="D666">
        <v>0</v>
      </c>
      <c r="E666">
        <v>0</v>
      </c>
      <c r="F666">
        <v>0</v>
      </c>
      <c r="G666">
        <v>644164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644164</v>
      </c>
      <c r="O666">
        <v>0</v>
      </c>
      <c r="P666">
        <v>0</v>
      </c>
      <c r="Q666">
        <v>644164</v>
      </c>
      <c r="R666">
        <v>0</v>
      </c>
      <c r="S666">
        <v>2024</v>
      </c>
      <c r="T666">
        <v>58</v>
      </c>
      <c r="U666">
        <v>6</v>
      </c>
      <c r="V666">
        <v>759</v>
      </c>
      <c r="W666" t="s">
        <v>673</v>
      </c>
      <c r="X666" t="s">
        <v>25</v>
      </c>
      <c r="Y666" t="s">
        <v>26</v>
      </c>
      <c r="Z666" t="s">
        <v>674</v>
      </c>
      <c r="AA666" t="s">
        <v>620</v>
      </c>
      <c r="AB666" s="3" t="str">
        <f t="shared" si="20"/>
        <v>6759</v>
      </c>
      <c r="AC666" s="4" t="str">
        <f t="shared" si="21"/>
        <v>TIF</v>
      </c>
    </row>
    <row r="667" spans="1:29" x14ac:dyDescent="0.25">
      <c r="A667">
        <v>2024</v>
      </c>
      <c r="B667">
        <v>58</v>
      </c>
      <c r="C667" t="s">
        <v>31</v>
      </c>
      <c r="D667">
        <v>749064</v>
      </c>
      <c r="E667">
        <v>261669</v>
      </c>
      <c r="F667">
        <v>1256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1011989</v>
      </c>
      <c r="O667">
        <v>0</v>
      </c>
      <c r="P667">
        <v>6500</v>
      </c>
      <c r="Q667">
        <v>1005489</v>
      </c>
      <c r="R667">
        <v>10099</v>
      </c>
      <c r="S667">
        <v>2024</v>
      </c>
      <c r="T667">
        <v>58</v>
      </c>
      <c r="U667">
        <v>4</v>
      </c>
      <c r="V667">
        <v>203</v>
      </c>
      <c r="W667">
        <v>294203</v>
      </c>
      <c r="X667" t="s">
        <v>26</v>
      </c>
      <c r="Y667" t="s">
        <v>26</v>
      </c>
      <c r="Z667" t="s">
        <v>300</v>
      </c>
      <c r="AA667" t="s">
        <v>620</v>
      </c>
      <c r="AB667" s="3" t="str">
        <f t="shared" si="20"/>
        <v>4203</v>
      </c>
      <c r="AC667" s="4" t="str">
        <f t="shared" si="21"/>
        <v>Non-TIF</v>
      </c>
    </row>
    <row r="668" spans="1:29" x14ac:dyDescent="0.25">
      <c r="A668">
        <v>2024</v>
      </c>
      <c r="B668">
        <v>41</v>
      </c>
      <c r="C668" t="s">
        <v>31</v>
      </c>
      <c r="D668">
        <v>24542791</v>
      </c>
      <c r="E668">
        <v>68307174</v>
      </c>
      <c r="F668">
        <v>6652011</v>
      </c>
      <c r="G668">
        <v>1157891</v>
      </c>
      <c r="H668">
        <v>11790233</v>
      </c>
      <c r="I668">
        <v>0</v>
      </c>
      <c r="J668">
        <v>0</v>
      </c>
      <c r="K668">
        <v>0</v>
      </c>
      <c r="L668">
        <v>9165051</v>
      </c>
      <c r="M668">
        <v>2920931</v>
      </c>
      <c r="N668">
        <v>124536082</v>
      </c>
      <c r="O668">
        <v>156000</v>
      </c>
      <c r="P668">
        <v>604500</v>
      </c>
      <c r="Q668">
        <v>123775582</v>
      </c>
      <c r="R668">
        <v>1718663</v>
      </c>
      <c r="S668">
        <v>2024</v>
      </c>
      <c r="T668">
        <v>41</v>
      </c>
      <c r="U668">
        <v>0</v>
      </c>
      <c r="V668">
        <v>594</v>
      </c>
      <c r="W668">
        <v>990594</v>
      </c>
      <c r="X668" t="s">
        <v>26</v>
      </c>
      <c r="Y668" t="s">
        <v>26</v>
      </c>
      <c r="Z668" t="s">
        <v>411</v>
      </c>
      <c r="AA668" t="s">
        <v>408</v>
      </c>
      <c r="AB668" s="3" t="str">
        <f t="shared" si="20"/>
        <v>0594</v>
      </c>
      <c r="AC668" s="4" t="str">
        <f t="shared" si="21"/>
        <v>Non-TIF</v>
      </c>
    </row>
    <row r="669" spans="1:29" x14ac:dyDescent="0.25">
      <c r="A669">
        <v>2024</v>
      </c>
      <c r="B669">
        <v>42</v>
      </c>
      <c r="C669" t="s">
        <v>23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2024</v>
      </c>
      <c r="T669">
        <v>42</v>
      </c>
      <c r="U669">
        <v>0</v>
      </c>
      <c r="V669">
        <v>108</v>
      </c>
      <c r="W669" t="s">
        <v>414</v>
      </c>
      <c r="X669" t="s">
        <v>25</v>
      </c>
      <c r="Y669" t="s">
        <v>26</v>
      </c>
      <c r="Z669" t="s">
        <v>415</v>
      </c>
      <c r="AA669" t="s">
        <v>413</v>
      </c>
      <c r="AB669" s="3" t="str">
        <f t="shared" si="20"/>
        <v>0108</v>
      </c>
      <c r="AC669" s="4" t="str">
        <f t="shared" si="21"/>
        <v>TIF</v>
      </c>
    </row>
    <row r="670" spans="1:29" x14ac:dyDescent="0.25">
      <c r="A670">
        <v>2024</v>
      </c>
      <c r="B670">
        <v>42</v>
      </c>
      <c r="C670" t="s">
        <v>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2024</v>
      </c>
      <c r="T670">
        <v>42</v>
      </c>
      <c r="U670">
        <v>1</v>
      </c>
      <c r="V670">
        <v>359</v>
      </c>
      <c r="W670" t="s">
        <v>508</v>
      </c>
      <c r="X670" t="s">
        <v>25</v>
      </c>
      <c r="Y670" t="s">
        <v>26</v>
      </c>
      <c r="Z670" t="s">
        <v>509</v>
      </c>
      <c r="AA670" t="s">
        <v>413</v>
      </c>
      <c r="AB670" s="3" t="str">
        <f t="shared" si="20"/>
        <v>1359</v>
      </c>
      <c r="AC670" s="4" t="str">
        <f t="shared" si="21"/>
        <v>TIF</v>
      </c>
    </row>
    <row r="671" spans="1:29" x14ac:dyDescent="0.25">
      <c r="A671">
        <v>2024</v>
      </c>
      <c r="B671">
        <v>42</v>
      </c>
      <c r="C671" t="s">
        <v>31</v>
      </c>
      <c r="D671">
        <v>27221939</v>
      </c>
      <c r="E671">
        <v>55023215</v>
      </c>
      <c r="F671">
        <v>8960720</v>
      </c>
      <c r="G671">
        <v>17102701</v>
      </c>
      <c r="H671">
        <v>3541410</v>
      </c>
      <c r="I671">
        <v>0</v>
      </c>
      <c r="J671">
        <v>0</v>
      </c>
      <c r="K671">
        <v>0</v>
      </c>
      <c r="L671">
        <v>1057828</v>
      </c>
      <c r="M671">
        <v>11612024</v>
      </c>
      <c r="N671">
        <v>124519837</v>
      </c>
      <c r="O671">
        <v>232000</v>
      </c>
      <c r="P671">
        <v>591500</v>
      </c>
      <c r="Q671">
        <v>123696337</v>
      </c>
      <c r="R671">
        <v>1441482</v>
      </c>
      <c r="S671">
        <v>2024</v>
      </c>
      <c r="T671">
        <v>42</v>
      </c>
      <c r="U671">
        <v>0</v>
      </c>
      <c r="V671">
        <v>108</v>
      </c>
      <c r="W671">
        <v>420108</v>
      </c>
      <c r="X671" t="s">
        <v>26</v>
      </c>
      <c r="Y671" t="s">
        <v>26</v>
      </c>
      <c r="Z671" t="s">
        <v>388</v>
      </c>
      <c r="AA671" t="s">
        <v>413</v>
      </c>
      <c r="AB671" s="3" t="str">
        <f t="shared" si="20"/>
        <v>0108</v>
      </c>
      <c r="AC671" s="4" t="str">
        <f t="shared" si="21"/>
        <v>Non-TIF</v>
      </c>
    </row>
    <row r="672" spans="1:29" x14ac:dyDescent="0.25">
      <c r="A672">
        <v>2024</v>
      </c>
      <c r="B672">
        <v>43</v>
      </c>
      <c r="C672" t="s">
        <v>44</v>
      </c>
      <c r="D672">
        <v>846143</v>
      </c>
      <c r="E672">
        <v>84773</v>
      </c>
      <c r="F672">
        <v>1839</v>
      </c>
      <c r="G672">
        <v>11506046</v>
      </c>
      <c r="H672">
        <v>6011313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18450114</v>
      </c>
      <c r="O672">
        <v>28000</v>
      </c>
      <c r="P672">
        <v>52000</v>
      </c>
      <c r="Q672">
        <v>18370114</v>
      </c>
      <c r="R672">
        <v>0</v>
      </c>
      <c r="S672">
        <v>2024</v>
      </c>
      <c r="T672">
        <v>43</v>
      </c>
      <c r="U672">
        <v>1</v>
      </c>
      <c r="V672">
        <v>917</v>
      </c>
      <c r="W672">
        <v>431917</v>
      </c>
      <c r="X672" t="s">
        <v>26</v>
      </c>
      <c r="Y672" t="s">
        <v>26</v>
      </c>
      <c r="Z672" t="s">
        <v>360</v>
      </c>
      <c r="AA672" t="s">
        <v>418</v>
      </c>
      <c r="AB672" s="3" t="str">
        <f t="shared" si="20"/>
        <v>1917</v>
      </c>
      <c r="AC672" s="4" t="str">
        <f t="shared" si="21"/>
        <v>Non-TIF</v>
      </c>
    </row>
    <row r="673" spans="1:29" x14ac:dyDescent="0.25">
      <c r="A673">
        <v>2024</v>
      </c>
      <c r="B673">
        <v>43</v>
      </c>
      <c r="C673" t="s">
        <v>31</v>
      </c>
      <c r="D673">
        <v>123080544</v>
      </c>
      <c r="E673">
        <v>98649328</v>
      </c>
      <c r="F673">
        <v>6219875</v>
      </c>
      <c r="G673">
        <v>12866216</v>
      </c>
      <c r="H673">
        <v>868525</v>
      </c>
      <c r="I673">
        <v>0</v>
      </c>
      <c r="J673">
        <v>0</v>
      </c>
      <c r="K673">
        <v>0</v>
      </c>
      <c r="L673">
        <v>706835</v>
      </c>
      <c r="M673">
        <v>11489486</v>
      </c>
      <c r="N673">
        <v>253880809</v>
      </c>
      <c r="O673">
        <v>564000</v>
      </c>
      <c r="P673">
        <v>1384500</v>
      </c>
      <c r="Q673">
        <v>251932309</v>
      </c>
      <c r="R673">
        <v>3318194</v>
      </c>
      <c r="S673">
        <v>2024</v>
      </c>
      <c r="T673">
        <v>43</v>
      </c>
      <c r="U673">
        <v>3</v>
      </c>
      <c r="V673">
        <v>798</v>
      </c>
      <c r="W673">
        <v>433798</v>
      </c>
      <c r="X673" t="s">
        <v>26</v>
      </c>
      <c r="Y673" t="s">
        <v>26</v>
      </c>
      <c r="Z673" t="s">
        <v>512</v>
      </c>
      <c r="AA673" t="s">
        <v>418</v>
      </c>
      <c r="AB673" s="3" t="str">
        <f t="shared" si="20"/>
        <v>3798</v>
      </c>
      <c r="AC673" s="4" t="str">
        <f t="shared" si="21"/>
        <v>Non-TIF</v>
      </c>
    </row>
    <row r="674" spans="1:29" x14ac:dyDescent="0.25">
      <c r="A674">
        <v>2024</v>
      </c>
      <c r="B674">
        <v>44</v>
      </c>
      <c r="C674" t="s">
        <v>44</v>
      </c>
      <c r="D674">
        <v>20538710</v>
      </c>
      <c r="E674">
        <v>368047</v>
      </c>
      <c r="F674">
        <v>41117</v>
      </c>
      <c r="G674">
        <v>4122015</v>
      </c>
      <c r="H674">
        <v>645665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25715554</v>
      </c>
      <c r="O674">
        <v>144000</v>
      </c>
      <c r="P674">
        <v>198250</v>
      </c>
      <c r="Q674">
        <v>25373304</v>
      </c>
      <c r="R674">
        <v>0</v>
      </c>
      <c r="S674">
        <v>2024</v>
      </c>
      <c r="T674">
        <v>44</v>
      </c>
      <c r="U674">
        <v>7</v>
      </c>
      <c r="V674" t="s">
        <v>1816</v>
      </c>
      <c r="W674">
        <v>447047</v>
      </c>
      <c r="X674" t="s">
        <v>26</v>
      </c>
      <c r="Y674" t="s">
        <v>26</v>
      </c>
      <c r="Z674" t="s">
        <v>304</v>
      </c>
      <c r="AA674" t="s">
        <v>458</v>
      </c>
      <c r="AB674" s="3" t="str">
        <f t="shared" si="20"/>
        <v>7047</v>
      </c>
      <c r="AC674" s="4" t="str">
        <f t="shared" si="21"/>
        <v>Non-TIF</v>
      </c>
    </row>
    <row r="675" spans="1:29" x14ac:dyDescent="0.25">
      <c r="A675">
        <v>2024</v>
      </c>
      <c r="B675">
        <v>44</v>
      </c>
      <c r="C675" t="s">
        <v>23</v>
      </c>
      <c r="D675">
        <v>1507593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1507593</v>
      </c>
      <c r="O675">
        <v>0</v>
      </c>
      <c r="P675">
        <v>0</v>
      </c>
      <c r="Q675">
        <v>1507593</v>
      </c>
      <c r="R675">
        <v>0</v>
      </c>
      <c r="S675">
        <v>2024</v>
      </c>
      <c r="T675">
        <v>44</v>
      </c>
      <c r="U675">
        <v>4</v>
      </c>
      <c r="V675">
        <v>689</v>
      </c>
      <c r="W675" t="s">
        <v>516</v>
      </c>
      <c r="X675" t="s">
        <v>25</v>
      </c>
      <c r="Y675" t="s">
        <v>26</v>
      </c>
      <c r="Z675" t="s">
        <v>517</v>
      </c>
      <c r="AA675" t="s">
        <v>458</v>
      </c>
      <c r="AB675" s="3" t="str">
        <f t="shared" si="20"/>
        <v>4689</v>
      </c>
      <c r="AC675" s="4" t="str">
        <f t="shared" si="21"/>
        <v>TIF</v>
      </c>
    </row>
    <row r="676" spans="1:29" x14ac:dyDescent="0.25">
      <c r="A676">
        <v>2024</v>
      </c>
      <c r="B676">
        <v>44</v>
      </c>
      <c r="C676" t="s">
        <v>23</v>
      </c>
      <c r="D676">
        <v>3929246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3929246</v>
      </c>
      <c r="O676">
        <v>0</v>
      </c>
      <c r="P676">
        <v>0</v>
      </c>
      <c r="Q676">
        <v>3929246</v>
      </c>
      <c r="R676">
        <v>0</v>
      </c>
      <c r="S676">
        <v>2024</v>
      </c>
      <c r="T676">
        <v>44</v>
      </c>
      <c r="U676">
        <v>6</v>
      </c>
      <c r="V676">
        <v>700</v>
      </c>
      <c r="W676" t="s">
        <v>518</v>
      </c>
      <c r="X676" t="s">
        <v>25</v>
      </c>
      <c r="Y676" t="s">
        <v>26</v>
      </c>
      <c r="Z676" t="s">
        <v>519</v>
      </c>
      <c r="AA676" t="s">
        <v>458</v>
      </c>
      <c r="AB676" s="3" t="str">
        <f t="shared" si="20"/>
        <v>6700</v>
      </c>
      <c r="AC676" s="4" t="str">
        <f t="shared" si="21"/>
        <v>TIF</v>
      </c>
    </row>
    <row r="677" spans="1:29" x14ac:dyDescent="0.25">
      <c r="A677">
        <v>2024</v>
      </c>
      <c r="B677">
        <v>44</v>
      </c>
      <c r="C677" t="s">
        <v>31</v>
      </c>
      <c r="D677">
        <v>244841438</v>
      </c>
      <c r="E677">
        <v>104400728</v>
      </c>
      <c r="F677">
        <v>6497406</v>
      </c>
      <c r="G677">
        <v>18213157</v>
      </c>
      <c r="H677">
        <v>2851091</v>
      </c>
      <c r="I677">
        <v>0</v>
      </c>
      <c r="J677">
        <v>0</v>
      </c>
      <c r="K677">
        <v>0</v>
      </c>
      <c r="L677">
        <v>8890553</v>
      </c>
      <c r="M677">
        <v>14670629</v>
      </c>
      <c r="N677">
        <v>400365002</v>
      </c>
      <c r="O677">
        <v>1216000</v>
      </c>
      <c r="P677">
        <v>2102750</v>
      </c>
      <c r="Q677">
        <v>397046252</v>
      </c>
      <c r="R677">
        <v>4587734</v>
      </c>
      <c r="S677">
        <v>2024</v>
      </c>
      <c r="T677">
        <v>44</v>
      </c>
      <c r="U677">
        <v>4</v>
      </c>
      <c r="V677">
        <v>536</v>
      </c>
      <c r="W677">
        <v>444536</v>
      </c>
      <c r="X677" t="s">
        <v>26</v>
      </c>
      <c r="Y677" t="s">
        <v>26</v>
      </c>
      <c r="Z677" t="s">
        <v>457</v>
      </c>
      <c r="AA677" t="s">
        <v>458</v>
      </c>
      <c r="AB677" s="3" t="str">
        <f t="shared" si="20"/>
        <v>4536</v>
      </c>
      <c r="AC677" s="4" t="str">
        <f t="shared" si="21"/>
        <v>Non-TIF</v>
      </c>
    </row>
    <row r="678" spans="1:29" x14ac:dyDescent="0.25">
      <c r="A678">
        <v>2024</v>
      </c>
      <c r="B678">
        <v>44</v>
      </c>
      <c r="C678" t="s">
        <v>31</v>
      </c>
      <c r="D678">
        <v>24535265</v>
      </c>
      <c r="E678">
        <v>38732317</v>
      </c>
      <c r="F678">
        <v>3814798</v>
      </c>
      <c r="G678">
        <v>3480223</v>
      </c>
      <c r="H678">
        <v>1684</v>
      </c>
      <c r="I678">
        <v>0</v>
      </c>
      <c r="J678">
        <v>0</v>
      </c>
      <c r="K678">
        <v>0</v>
      </c>
      <c r="L678">
        <v>272531</v>
      </c>
      <c r="M678">
        <v>0</v>
      </c>
      <c r="N678">
        <v>70836818</v>
      </c>
      <c r="O678">
        <v>116000</v>
      </c>
      <c r="P678">
        <v>188500</v>
      </c>
      <c r="Q678">
        <v>70532318</v>
      </c>
      <c r="R678">
        <v>2380026</v>
      </c>
      <c r="S678">
        <v>2024</v>
      </c>
      <c r="T678">
        <v>44</v>
      </c>
      <c r="U678">
        <v>6</v>
      </c>
      <c r="V678">
        <v>700</v>
      </c>
      <c r="W678">
        <v>446700</v>
      </c>
      <c r="X678" t="s">
        <v>26</v>
      </c>
      <c r="Y678" t="s">
        <v>26</v>
      </c>
      <c r="Z678" t="s">
        <v>459</v>
      </c>
      <c r="AA678" t="s">
        <v>458</v>
      </c>
      <c r="AB678" s="3" t="str">
        <f t="shared" si="20"/>
        <v>6700</v>
      </c>
      <c r="AC678" s="4" t="str">
        <f t="shared" si="21"/>
        <v>Non-TIF</v>
      </c>
    </row>
    <row r="679" spans="1:29" x14ac:dyDescent="0.25">
      <c r="A679">
        <v>2024</v>
      </c>
      <c r="B679">
        <v>44</v>
      </c>
      <c r="C679" t="s">
        <v>31</v>
      </c>
      <c r="D679">
        <v>89058</v>
      </c>
      <c r="E679">
        <v>785894</v>
      </c>
      <c r="F679">
        <v>21493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121411</v>
      </c>
      <c r="M679">
        <v>0</v>
      </c>
      <c r="N679">
        <v>1017856</v>
      </c>
      <c r="O679">
        <v>0</v>
      </c>
      <c r="P679">
        <v>0</v>
      </c>
      <c r="Q679">
        <v>1017856</v>
      </c>
      <c r="R679">
        <v>2987</v>
      </c>
      <c r="S679">
        <v>2024</v>
      </c>
      <c r="T679">
        <v>44</v>
      </c>
      <c r="U679">
        <v>2</v>
      </c>
      <c r="V679">
        <v>169</v>
      </c>
      <c r="W679">
        <v>512169</v>
      </c>
      <c r="X679" t="s">
        <v>26</v>
      </c>
      <c r="Y679" t="s">
        <v>26</v>
      </c>
      <c r="Z679" t="s">
        <v>486</v>
      </c>
      <c r="AA679" t="s">
        <v>458</v>
      </c>
      <c r="AB679" s="3" t="str">
        <f t="shared" si="20"/>
        <v>2169</v>
      </c>
      <c r="AC679" s="4" t="str">
        <f t="shared" si="21"/>
        <v>Non-TIF</v>
      </c>
    </row>
    <row r="680" spans="1:29" x14ac:dyDescent="0.25">
      <c r="A680">
        <v>2024</v>
      </c>
      <c r="B680">
        <v>44</v>
      </c>
      <c r="C680" t="s">
        <v>31</v>
      </c>
      <c r="D680">
        <v>3780999</v>
      </c>
      <c r="E680">
        <v>4510551</v>
      </c>
      <c r="F680">
        <v>161216</v>
      </c>
      <c r="G680">
        <v>2170998</v>
      </c>
      <c r="H680">
        <v>0</v>
      </c>
      <c r="I680">
        <v>0</v>
      </c>
      <c r="J680">
        <v>0</v>
      </c>
      <c r="K680">
        <v>0</v>
      </c>
      <c r="L680">
        <v>3123</v>
      </c>
      <c r="M680">
        <v>0</v>
      </c>
      <c r="N680">
        <v>10626887</v>
      </c>
      <c r="O680">
        <v>32000</v>
      </c>
      <c r="P680">
        <v>39000</v>
      </c>
      <c r="Q680">
        <v>10555887</v>
      </c>
      <c r="R680">
        <v>182033</v>
      </c>
      <c r="S680">
        <v>2024</v>
      </c>
      <c r="T680">
        <v>44</v>
      </c>
      <c r="U680">
        <v>6</v>
      </c>
      <c r="V680">
        <v>592</v>
      </c>
      <c r="W680">
        <v>896592</v>
      </c>
      <c r="X680" t="s">
        <v>26</v>
      </c>
      <c r="Y680" t="s">
        <v>26</v>
      </c>
      <c r="Z680" t="s">
        <v>836</v>
      </c>
      <c r="AA680" t="s">
        <v>458</v>
      </c>
      <c r="AB680" s="3" t="str">
        <f t="shared" si="20"/>
        <v>6592</v>
      </c>
      <c r="AC680" s="4" t="str">
        <f t="shared" si="21"/>
        <v>Non-TIF</v>
      </c>
    </row>
    <row r="681" spans="1:29" x14ac:dyDescent="0.25">
      <c r="A681">
        <v>2024</v>
      </c>
      <c r="B681">
        <v>45</v>
      </c>
      <c r="C681" t="s">
        <v>44</v>
      </c>
      <c r="D681">
        <v>298951</v>
      </c>
      <c r="E681">
        <v>392094</v>
      </c>
      <c r="F681">
        <v>4978</v>
      </c>
      <c r="G681">
        <v>2658455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3354478</v>
      </c>
      <c r="O681">
        <v>0</v>
      </c>
      <c r="P681">
        <v>6500</v>
      </c>
      <c r="Q681">
        <v>3347978</v>
      </c>
      <c r="R681">
        <v>0</v>
      </c>
      <c r="S681">
        <v>2024</v>
      </c>
      <c r="T681">
        <v>45</v>
      </c>
      <c r="U681">
        <v>6</v>
      </c>
      <c r="V681">
        <v>509</v>
      </c>
      <c r="W681">
        <v>336509</v>
      </c>
      <c r="X681" t="s">
        <v>26</v>
      </c>
      <c r="Y681" t="s">
        <v>26</v>
      </c>
      <c r="Z681" t="s">
        <v>219</v>
      </c>
      <c r="AA681" t="s">
        <v>460</v>
      </c>
      <c r="AB681" s="3" t="str">
        <f t="shared" si="20"/>
        <v>6509</v>
      </c>
      <c r="AC681" s="4" t="str">
        <f t="shared" si="21"/>
        <v>Non-TIF</v>
      </c>
    </row>
    <row r="682" spans="1:29" x14ac:dyDescent="0.25">
      <c r="A682">
        <v>2024</v>
      </c>
      <c r="B682">
        <v>45</v>
      </c>
      <c r="C682" t="s">
        <v>31</v>
      </c>
      <c r="D682">
        <v>5196909</v>
      </c>
      <c r="E682">
        <v>18227174</v>
      </c>
      <c r="F682">
        <v>2607632</v>
      </c>
      <c r="G682">
        <v>195835</v>
      </c>
      <c r="H682">
        <v>0</v>
      </c>
      <c r="I682">
        <v>0</v>
      </c>
      <c r="J682">
        <v>0</v>
      </c>
      <c r="K682">
        <v>0</v>
      </c>
      <c r="L682">
        <v>731120</v>
      </c>
      <c r="M682">
        <v>0</v>
      </c>
      <c r="N682">
        <v>26958670</v>
      </c>
      <c r="O682">
        <v>44000</v>
      </c>
      <c r="P682">
        <v>97500</v>
      </c>
      <c r="Q682">
        <v>26817170</v>
      </c>
      <c r="R682">
        <v>176296</v>
      </c>
      <c r="S682">
        <v>2024</v>
      </c>
      <c r="T682">
        <v>45</v>
      </c>
      <c r="U682">
        <v>4</v>
      </c>
      <c r="V682">
        <v>662</v>
      </c>
      <c r="W682">
        <v>194662</v>
      </c>
      <c r="X682" t="s">
        <v>26</v>
      </c>
      <c r="Y682" t="s">
        <v>26</v>
      </c>
      <c r="Z682" t="s">
        <v>218</v>
      </c>
      <c r="AA682" t="s">
        <v>460</v>
      </c>
      <c r="AB682" s="3" t="str">
        <f t="shared" si="20"/>
        <v>4662</v>
      </c>
      <c r="AC682" s="4" t="str">
        <f t="shared" si="21"/>
        <v>Non-TIF</v>
      </c>
    </row>
    <row r="683" spans="1:29" x14ac:dyDescent="0.25">
      <c r="A683">
        <v>2024</v>
      </c>
      <c r="B683">
        <v>45</v>
      </c>
      <c r="C683" t="s">
        <v>31</v>
      </c>
      <c r="D683">
        <v>220345504</v>
      </c>
      <c r="E683">
        <v>202346366</v>
      </c>
      <c r="F683">
        <v>24335202</v>
      </c>
      <c r="G683">
        <v>26156481</v>
      </c>
      <c r="H683">
        <v>8738498</v>
      </c>
      <c r="I683">
        <v>0</v>
      </c>
      <c r="J683">
        <v>0</v>
      </c>
      <c r="K683">
        <v>0</v>
      </c>
      <c r="L683">
        <v>8234861</v>
      </c>
      <c r="M683">
        <v>0</v>
      </c>
      <c r="N683">
        <v>490156912</v>
      </c>
      <c r="O683">
        <v>1056000</v>
      </c>
      <c r="P683">
        <v>3438500</v>
      </c>
      <c r="Q683">
        <v>485662412</v>
      </c>
      <c r="R683">
        <v>4055625</v>
      </c>
      <c r="S683">
        <v>2024</v>
      </c>
      <c r="T683">
        <v>45</v>
      </c>
      <c r="U683">
        <v>3</v>
      </c>
      <c r="V683" t="s">
        <v>1812</v>
      </c>
      <c r="W683">
        <v>453029</v>
      </c>
      <c r="X683" t="s">
        <v>26</v>
      </c>
      <c r="Y683" t="s">
        <v>26</v>
      </c>
      <c r="Z683" t="s">
        <v>320</v>
      </c>
      <c r="AA683" t="s">
        <v>460</v>
      </c>
      <c r="AB683" s="3" t="str">
        <f t="shared" si="20"/>
        <v>3029</v>
      </c>
      <c r="AC683" s="4" t="str">
        <f t="shared" si="21"/>
        <v>Non-TIF</v>
      </c>
    </row>
    <row r="684" spans="1:29" x14ac:dyDescent="0.25">
      <c r="A684">
        <v>2024</v>
      </c>
      <c r="B684">
        <v>45</v>
      </c>
      <c r="C684" t="s">
        <v>31</v>
      </c>
      <c r="D684">
        <v>38827256</v>
      </c>
      <c r="E684">
        <v>91556456</v>
      </c>
      <c r="F684">
        <v>13686124</v>
      </c>
      <c r="G684">
        <v>4051925</v>
      </c>
      <c r="H684">
        <v>2292196</v>
      </c>
      <c r="I684">
        <v>0</v>
      </c>
      <c r="J684">
        <v>0</v>
      </c>
      <c r="K684">
        <v>0</v>
      </c>
      <c r="L684">
        <v>3072736</v>
      </c>
      <c r="M684">
        <v>0</v>
      </c>
      <c r="N684">
        <v>153486693</v>
      </c>
      <c r="O684">
        <v>164000</v>
      </c>
      <c r="P684">
        <v>455000</v>
      </c>
      <c r="Q684">
        <v>152867693</v>
      </c>
      <c r="R684">
        <v>1321424</v>
      </c>
      <c r="S684">
        <v>2024</v>
      </c>
      <c r="T684">
        <v>45</v>
      </c>
      <c r="U684">
        <v>5</v>
      </c>
      <c r="V684">
        <v>508</v>
      </c>
      <c r="W684">
        <v>455508</v>
      </c>
      <c r="X684" t="s">
        <v>26</v>
      </c>
      <c r="Y684" t="s">
        <v>26</v>
      </c>
      <c r="Z684" t="s">
        <v>491</v>
      </c>
      <c r="AA684" t="s">
        <v>460</v>
      </c>
      <c r="AB684" s="3" t="str">
        <f t="shared" si="20"/>
        <v>5508</v>
      </c>
      <c r="AC684" s="4" t="str">
        <f t="shared" si="21"/>
        <v>Non-TIF</v>
      </c>
    </row>
    <row r="685" spans="1:29" x14ac:dyDescent="0.25">
      <c r="A685">
        <v>2024</v>
      </c>
      <c r="B685">
        <v>46</v>
      </c>
      <c r="C685" t="s">
        <v>44</v>
      </c>
      <c r="D685">
        <v>1113362</v>
      </c>
      <c r="E685">
        <v>283829</v>
      </c>
      <c r="F685">
        <v>63969</v>
      </c>
      <c r="G685">
        <v>872982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2334142</v>
      </c>
      <c r="O685">
        <v>4000</v>
      </c>
      <c r="P685">
        <v>13000</v>
      </c>
      <c r="Q685">
        <v>2317142</v>
      </c>
      <c r="R685">
        <v>0</v>
      </c>
      <c r="S685">
        <v>2024</v>
      </c>
      <c r="T685">
        <v>46</v>
      </c>
      <c r="U685">
        <v>2</v>
      </c>
      <c r="V685">
        <v>493</v>
      </c>
      <c r="W685">
        <v>462493</v>
      </c>
      <c r="X685" t="s">
        <v>26</v>
      </c>
      <c r="Y685" t="s">
        <v>26</v>
      </c>
      <c r="Z685" t="s">
        <v>467</v>
      </c>
      <c r="AA685" t="s">
        <v>464</v>
      </c>
      <c r="AB685" s="3" t="str">
        <f t="shared" si="20"/>
        <v>2493</v>
      </c>
      <c r="AC685" s="4" t="str">
        <f t="shared" si="21"/>
        <v>Non-TIF</v>
      </c>
    </row>
    <row r="686" spans="1:29" x14ac:dyDescent="0.25">
      <c r="A686">
        <v>2024</v>
      </c>
      <c r="B686">
        <v>31</v>
      </c>
      <c r="C686" t="s">
        <v>31</v>
      </c>
      <c r="D686">
        <v>896151509</v>
      </c>
      <c r="E686">
        <v>288983525</v>
      </c>
      <c r="F686">
        <v>22825882</v>
      </c>
      <c r="G686">
        <v>161257625</v>
      </c>
      <c r="H686">
        <v>35346998</v>
      </c>
      <c r="I686">
        <v>0</v>
      </c>
      <c r="J686">
        <v>0</v>
      </c>
      <c r="K686">
        <v>0</v>
      </c>
      <c r="L686">
        <v>12822819</v>
      </c>
      <c r="M686">
        <v>5007515</v>
      </c>
      <c r="N686">
        <v>1422395873</v>
      </c>
      <c r="O686">
        <v>2524000</v>
      </c>
      <c r="P686">
        <v>10101000</v>
      </c>
      <c r="Q686">
        <v>1409770873</v>
      </c>
      <c r="R686">
        <v>16454218</v>
      </c>
      <c r="S686">
        <v>2024</v>
      </c>
      <c r="T686">
        <v>31</v>
      </c>
      <c r="U686">
        <v>6</v>
      </c>
      <c r="V686">
        <v>961</v>
      </c>
      <c r="W686">
        <v>316961</v>
      </c>
      <c r="X686" t="s">
        <v>26</v>
      </c>
      <c r="Y686" t="s">
        <v>26</v>
      </c>
      <c r="Z686" t="s">
        <v>242</v>
      </c>
      <c r="AA686" t="s">
        <v>377</v>
      </c>
      <c r="AB686" s="3" t="str">
        <f t="shared" si="20"/>
        <v>6961</v>
      </c>
      <c r="AC686" s="4" t="str">
        <f t="shared" si="21"/>
        <v>Non-TIF</v>
      </c>
    </row>
    <row r="687" spans="1:29" x14ac:dyDescent="0.25">
      <c r="A687">
        <v>2024</v>
      </c>
      <c r="B687">
        <v>31</v>
      </c>
      <c r="C687" t="s">
        <v>31</v>
      </c>
      <c r="D687">
        <v>410236</v>
      </c>
      <c r="E687">
        <v>618345</v>
      </c>
      <c r="F687">
        <v>22231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1050812</v>
      </c>
      <c r="O687">
        <v>0</v>
      </c>
      <c r="P687">
        <v>6500</v>
      </c>
      <c r="Q687">
        <v>1044312</v>
      </c>
      <c r="R687">
        <v>1089</v>
      </c>
      <c r="S687">
        <v>2024</v>
      </c>
      <c r="T687">
        <v>31</v>
      </c>
      <c r="U687">
        <v>4</v>
      </c>
      <c r="V687">
        <v>446</v>
      </c>
      <c r="W687">
        <v>534446</v>
      </c>
      <c r="X687" t="s">
        <v>26</v>
      </c>
      <c r="Y687" t="s">
        <v>26</v>
      </c>
      <c r="Z687" t="s">
        <v>330</v>
      </c>
      <c r="AA687" t="s">
        <v>377</v>
      </c>
      <c r="AB687" s="3" t="str">
        <f t="shared" si="20"/>
        <v>4446</v>
      </c>
      <c r="AC687" s="4" t="str">
        <f t="shared" si="21"/>
        <v>Non-TIF</v>
      </c>
    </row>
    <row r="688" spans="1:29" x14ac:dyDescent="0.25">
      <c r="A688">
        <v>2024</v>
      </c>
      <c r="B688">
        <v>32</v>
      </c>
      <c r="C688" t="s">
        <v>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2024</v>
      </c>
      <c r="T688">
        <v>32</v>
      </c>
      <c r="U688">
        <v>0</v>
      </c>
      <c r="V688">
        <v>333</v>
      </c>
      <c r="W688">
        <v>320333</v>
      </c>
      <c r="X688" t="s">
        <v>26</v>
      </c>
      <c r="Y688" t="s">
        <v>26</v>
      </c>
      <c r="Z688" t="s">
        <v>382</v>
      </c>
      <c r="AA688" t="s">
        <v>379</v>
      </c>
      <c r="AB688" s="3" t="str">
        <f t="shared" si="20"/>
        <v>0333</v>
      </c>
      <c r="AC688" s="4" t="str">
        <f t="shared" si="21"/>
        <v>Non-TIF</v>
      </c>
    </row>
    <row r="689" spans="1:29" x14ac:dyDescent="0.25">
      <c r="A689">
        <v>2024</v>
      </c>
      <c r="B689">
        <v>33</v>
      </c>
      <c r="C689" t="s">
        <v>44</v>
      </c>
      <c r="D689">
        <v>718702</v>
      </c>
      <c r="E689">
        <v>36760</v>
      </c>
      <c r="F689">
        <v>0</v>
      </c>
      <c r="G689">
        <v>1406463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2161925</v>
      </c>
      <c r="O689">
        <v>4000</v>
      </c>
      <c r="P689">
        <v>26000</v>
      </c>
      <c r="Q689">
        <v>2131925</v>
      </c>
      <c r="R689">
        <v>0</v>
      </c>
      <c r="S689">
        <v>2024</v>
      </c>
      <c r="T689">
        <v>33</v>
      </c>
      <c r="U689">
        <v>6</v>
      </c>
      <c r="V689">
        <v>273</v>
      </c>
      <c r="W689" t="s">
        <v>1799</v>
      </c>
      <c r="X689" t="s">
        <v>26</v>
      </c>
      <c r="Y689" t="s">
        <v>26</v>
      </c>
      <c r="Z689" t="s">
        <v>141</v>
      </c>
      <c r="AA689" t="s">
        <v>375</v>
      </c>
      <c r="AB689" s="3" t="str">
        <f t="shared" si="20"/>
        <v>6273</v>
      </c>
      <c r="AC689" s="4" t="str">
        <f t="shared" si="21"/>
        <v>Non-TIF</v>
      </c>
    </row>
    <row r="690" spans="1:29" x14ac:dyDescent="0.25">
      <c r="A690">
        <v>2024</v>
      </c>
      <c r="B690">
        <v>33</v>
      </c>
      <c r="C690" t="s">
        <v>44</v>
      </c>
      <c r="D690">
        <v>2282101</v>
      </c>
      <c r="E690">
        <v>107277</v>
      </c>
      <c r="F690">
        <v>0</v>
      </c>
      <c r="G690">
        <v>21721354</v>
      </c>
      <c r="H690">
        <v>3518674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27629406</v>
      </c>
      <c r="O690">
        <v>12000</v>
      </c>
      <c r="P690">
        <v>39000</v>
      </c>
      <c r="Q690">
        <v>27578406</v>
      </c>
      <c r="R690">
        <v>0</v>
      </c>
      <c r="S690">
        <v>2024</v>
      </c>
      <c r="T690">
        <v>33</v>
      </c>
      <c r="U690">
        <v>4</v>
      </c>
      <c r="V690">
        <v>869</v>
      </c>
      <c r="W690">
        <v>334869</v>
      </c>
      <c r="X690" t="s">
        <v>26</v>
      </c>
      <c r="Y690" t="s">
        <v>26</v>
      </c>
      <c r="Z690" t="s">
        <v>70</v>
      </c>
      <c r="AA690" t="s">
        <v>375</v>
      </c>
      <c r="AB690" s="3" t="str">
        <f t="shared" si="20"/>
        <v>4869</v>
      </c>
      <c r="AC690" s="4" t="str">
        <f t="shared" si="21"/>
        <v>Non-TIF</v>
      </c>
    </row>
    <row r="691" spans="1:29" x14ac:dyDescent="0.25">
      <c r="A691">
        <v>2024</v>
      </c>
      <c r="B691">
        <v>33</v>
      </c>
      <c r="C691" t="s">
        <v>23</v>
      </c>
      <c r="D691">
        <v>465197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465197</v>
      </c>
      <c r="O691">
        <v>0</v>
      </c>
      <c r="P691">
        <v>0</v>
      </c>
      <c r="Q691">
        <v>465197</v>
      </c>
      <c r="R691">
        <v>0</v>
      </c>
      <c r="S691">
        <v>2024</v>
      </c>
      <c r="T691">
        <v>33</v>
      </c>
      <c r="U691">
        <v>6</v>
      </c>
      <c r="V691">
        <v>762</v>
      </c>
      <c r="W691" t="s">
        <v>167</v>
      </c>
      <c r="X691" t="s">
        <v>25</v>
      </c>
      <c r="Y691" t="s">
        <v>26</v>
      </c>
      <c r="Z691" t="s">
        <v>168</v>
      </c>
      <c r="AA691" t="s">
        <v>375</v>
      </c>
      <c r="AB691" s="3" t="str">
        <f t="shared" si="20"/>
        <v>6762</v>
      </c>
      <c r="AC691" s="4" t="str">
        <f t="shared" si="21"/>
        <v>TIF</v>
      </c>
    </row>
    <row r="692" spans="1:29" x14ac:dyDescent="0.25">
      <c r="A692">
        <v>2024</v>
      </c>
      <c r="B692">
        <v>33</v>
      </c>
      <c r="C692" t="s">
        <v>23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2024</v>
      </c>
      <c r="T692">
        <v>33</v>
      </c>
      <c r="U692">
        <v>6</v>
      </c>
      <c r="V692">
        <v>943</v>
      </c>
      <c r="W692" t="s">
        <v>572</v>
      </c>
      <c r="X692" t="s">
        <v>25</v>
      </c>
      <c r="Y692" t="s">
        <v>26</v>
      </c>
      <c r="Z692" t="s">
        <v>573</v>
      </c>
      <c r="AA692" t="s">
        <v>375</v>
      </c>
      <c r="AB692" s="3" t="str">
        <f t="shared" si="20"/>
        <v>6943</v>
      </c>
      <c r="AC692" s="4" t="str">
        <f t="shared" si="21"/>
        <v>TIF</v>
      </c>
    </row>
    <row r="693" spans="1:29" x14ac:dyDescent="0.25">
      <c r="A693">
        <v>2024</v>
      </c>
      <c r="B693">
        <v>33</v>
      </c>
      <c r="C693" t="s">
        <v>31</v>
      </c>
      <c r="D693">
        <v>15566718</v>
      </c>
      <c r="E693">
        <v>19961210</v>
      </c>
      <c r="F693">
        <v>2268886</v>
      </c>
      <c r="G693">
        <v>2189002</v>
      </c>
      <c r="H693">
        <v>8643747</v>
      </c>
      <c r="I693">
        <v>0</v>
      </c>
      <c r="J693">
        <v>0</v>
      </c>
      <c r="K693">
        <v>0</v>
      </c>
      <c r="L693">
        <v>0</v>
      </c>
      <c r="M693">
        <v>766394</v>
      </c>
      <c r="N693">
        <v>49395957</v>
      </c>
      <c r="O693">
        <v>104000</v>
      </c>
      <c r="P693">
        <v>312000</v>
      </c>
      <c r="Q693">
        <v>48979957</v>
      </c>
      <c r="R693">
        <v>263149</v>
      </c>
      <c r="S693">
        <v>2024</v>
      </c>
      <c r="T693">
        <v>33</v>
      </c>
      <c r="U693">
        <v>6</v>
      </c>
      <c r="V693">
        <v>762</v>
      </c>
      <c r="W693" t="s">
        <v>1792</v>
      </c>
      <c r="X693" t="s">
        <v>26</v>
      </c>
      <c r="Y693" t="s">
        <v>26</v>
      </c>
      <c r="Z693" t="s">
        <v>56</v>
      </c>
      <c r="AA693" t="s">
        <v>375</v>
      </c>
      <c r="AB693" s="3" t="str">
        <f t="shared" si="20"/>
        <v>6762</v>
      </c>
      <c r="AC693" s="4" t="str">
        <f t="shared" si="21"/>
        <v>Non-TIF</v>
      </c>
    </row>
    <row r="694" spans="1:29" x14ac:dyDescent="0.25">
      <c r="A694">
        <v>2024</v>
      </c>
      <c r="B694">
        <v>33</v>
      </c>
      <c r="C694" t="s">
        <v>31</v>
      </c>
      <c r="D694">
        <v>210534971</v>
      </c>
      <c r="E694">
        <v>182818649</v>
      </c>
      <c r="F694">
        <v>18286339</v>
      </c>
      <c r="G694">
        <v>17829206</v>
      </c>
      <c r="H694">
        <v>5345479</v>
      </c>
      <c r="I694">
        <v>0</v>
      </c>
      <c r="J694">
        <v>0</v>
      </c>
      <c r="K694">
        <v>0</v>
      </c>
      <c r="L694">
        <v>4567445</v>
      </c>
      <c r="M694">
        <v>0</v>
      </c>
      <c r="N694">
        <v>439382089</v>
      </c>
      <c r="O694">
        <v>1212000</v>
      </c>
      <c r="P694">
        <v>4881500</v>
      </c>
      <c r="Q694">
        <v>433288589</v>
      </c>
      <c r="R694">
        <v>6860945</v>
      </c>
      <c r="S694">
        <v>2024</v>
      </c>
      <c r="T694">
        <v>33</v>
      </c>
      <c r="U694">
        <v>4</v>
      </c>
      <c r="V694">
        <v>774</v>
      </c>
      <c r="W694">
        <v>334774</v>
      </c>
      <c r="X694" t="s">
        <v>26</v>
      </c>
      <c r="Y694" t="s">
        <v>26</v>
      </c>
      <c r="Z694" t="s">
        <v>1450</v>
      </c>
      <c r="AA694" t="s">
        <v>375</v>
      </c>
      <c r="AB694" s="3" t="str">
        <f t="shared" si="20"/>
        <v>4774</v>
      </c>
      <c r="AC694" s="4" t="str">
        <f t="shared" si="21"/>
        <v>Non-TIF</v>
      </c>
    </row>
    <row r="695" spans="1:29" x14ac:dyDescent="0.25">
      <c r="A695">
        <v>2024</v>
      </c>
      <c r="B695">
        <v>33</v>
      </c>
      <c r="C695" t="s">
        <v>31</v>
      </c>
      <c r="D695">
        <v>27961280</v>
      </c>
      <c r="E695">
        <v>36009196</v>
      </c>
      <c r="F695">
        <v>3688300</v>
      </c>
      <c r="G695">
        <v>3330277</v>
      </c>
      <c r="H695">
        <v>328007</v>
      </c>
      <c r="I695">
        <v>0</v>
      </c>
      <c r="J695">
        <v>0</v>
      </c>
      <c r="K695">
        <v>0</v>
      </c>
      <c r="L695">
        <v>17186</v>
      </c>
      <c r="M695">
        <v>0</v>
      </c>
      <c r="N695">
        <v>71334246</v>
      </c>
      <c r="O695">
        <v>164000</v>
      </c>
      <c r="P695">
        <v>591500</v>
      </c>
      <c r="Q695">
        <v>70578746</v>
      </c>
      <c r="R695">
        <v>834695</v>
      </c>
      <c r="S695">
        <v>2024</v>
      </c>
      <c r="T695">
        <v>33</v>
      </c>
      <c r="U695">
        <v>6</v>
      </c>
      <c r="V695">
        <v>509</v>
      </c>
      <c r="W695">
        <v>336509</v>
      </c>
      <c r="X695" t="s">
        <v>26</v>
      </c>
      <c r="Y695" t="s">
        <v>26</v>
      </c>
      <c r="Z695" t="s">
        <v>219</v>
      </c>
      <c r="AA695" t="s">
        <v>375</v>
      </c>
      <c r="AB695" s="3" t="str">
        <f t="shared" si="20"/>
        <v>6509</v>
      </c>
      <c r="AC695" s="4" t="str">
        <f t="shared" si="21"/>
        <v>Non-TIF</v>
      </c>
    </row>
    <row r="696" spans="1:29" x14ac:dyDescent="0.25">
      <c r="A696">
        <v>2024</v>
      </c>
      <c r="B696">
        <v>33</v>
      </c>
      <c r="C696" t="s">
        <v>31</v>
      </c>
      <c r="D696">
        <v>47775181</v>
      </c>
      <c r="E696">
        <v>115972556</v>
      </c>
      <c r="F696">
        <v>9660982</v>
      </c>
      <c r="G696">
        <v>2779489</v>
      </c>
      <c r="H696">
        <v>63995</v>
      </c>
      <c r="I696">
        <v>0</v>
      </c>
      <c r="J696">
        <v>0</v>
      </c>
      <c r="K696">
        <v>0</v>
      </c>
      <c r="L696">
        <v>11003543</v>
      </c>
      <c r="M696">
        <v>0</v>
      </c>
      <c r="N696">
        <v>187255746</v>
      </c>
      <c r="O696">
        <v>304000</v>
      </c>
      <c r="P696">
        <v>910000</v>
      </c>
      <c r="Q696">
        <v>186041746</v>
      </c>
      <c r="R696">
        <v>2502350</v>
      </c>
      <c r="S696">
        <v>2024</v>
      </c>
      <c r="T696">
        <v>33</v>
      </c>
      <c r="U696">
        <v>6</v>
      </c>
      <c r="V696">
        <v>943</v>
      </c>
      <c r="W696">
        <v>336943</v>
      </c>
      <c r="X696" t="s">
        <v>26</v>
      </c>
      <c r="Y696" t="s">
        <v>26</v>
      </c>
      <c r="Z696" t="s">
        <v>437</v>
      </c>
      <c r="AA696" t="s">
        <v>375</v>
      </c>
      <c r="AB696" s="3" t="str">
        <f t="shared" si="20"/>
        <v>6943</v>
      </c>
      <c r="AC696" s="4" t="str">
        <f t="shared" si="21"/>
        <v>Non-TIF</v>
      </c>
    </row>
    <row r="697" spans="1:29" x14ac:dyDescent="0.25">
      <c r="A697">
        <v>2024</v>
      </c>
      <c r="B697">
        <v>34</v>
      </c>
      <c r="C697" t="s">
        <v>31</v>
      </c>
      <c r="D697">
        <v>82254385</v>
      </c>
      <c r="E697">
        <v>134464481</v>
      </c>
      <c r="F697">
        <v>10306768</v>
      </c>
      <c r="G697">
        <v>8004647</v>
      </c>
      <c r="H697">
        <v>968120</v>
      </c>
      <c r="I697">
        <v>0</v>
      </c>
      <c r="J697">
        <v>0</v>
      </c>
      <c r="K697">
        <v>0</v>
      </c>
      <c r="L697">
        <v>1499399</v>
      </c>
      <c r="M697">
        <v>6794544</v>
      </c>
      <c r="N697">
        <v>244292344</v>
      </c>
      <c r="O697">
        <v>512000</v>
      </c>
      <c r="P697">
        <v>1540389</v>
      </c>
      <c r="Q697">
        <v>242239955</v>
      </c>
      <c r="R697">
        <v>3215349</v>
      </c>
      <c r="S697">
        <v>2024</v>
      </c>
      <c r="T697">
        <v>34</v>
      </c>
      <c r="U697">
        <v>5</v>
      </c>
      <c r="V697">
        <v>697</v>
      </c>
      <c r="W697">
        <v>345697</v>
      </c>
      <c r="X697" t="s">
        <v>26</v>
      </c>
      <c r="Y697" t="s">
        <v>26</v>
      </c>
      <c r="Z697" t="s">
        <v>313</v>
      </c>
      <c r="AA697" t="s">
        <v>385</v>
      </c>
      <c r="AB697" s="3" t="str">
        <f t="shared" si="20"/>
        <v>5697</v>
      </c>
      <c r="AC697" s="4" t="str">
        <f t="shared" si="21"/>
        <v>Non-TIF</v>
      </c>
    </row>
    <row r="698" spans="1:29" x14ac:dyDescent="0.25">
      <c r="A698">
        <v>2024</v>
      </c>
      <c r="B698">
        <v>35</v>
      </c>
      <c r="C698" t="s">
        <v>44</v>
      </c>
      <c r="D698">
        <v>0</v>
      </c>
      <c r="E698">
        <v>0</v>
      </c>
      <c r="F698">
        <v>0</v>
      </c>
      <c r="G698">
        <v>0</v>
      </c>
      <c r="H698">
        <v>57645353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57645353</v>
      </c>
      <c r="O698">
        <v>0</v>
      </c>
      <c r="P698">
        <v>0</v>
      </c>
      <c r="Q698">
        <v>57645353</v>
      </c>
      <c r="R698">
        <v>0</v>
      </c>
      <c r="S698">
        <v>2024</v>
      </c>
      <c r="T698">
        <v>35</v>
      </c>
      <c r="U698">
        <v>3</v>
      </c>
      <c r="V698">
        <v>150</v>
      </c>
      <c r="W698">
        <v>423150</v>
      </c>
      <c r="X698" t="s">
        <v>26</v>
      </c>
      <c r="Y698" t="s">
        <v>26</v>
      </c>
      <c r="Z698" t="s">
        <v>390</v>
      </c>
      <c r="AA698" t="s">
        <v>389</v>
      </c>
      <c r="AB698" s="3" t="str">
        <f t="shared" si="20"/>
        <v>3150</v>
      </c>
      <c r="AC698" s="4" t="str">
        <f t="shared" si="21"/>
        <v>Non-TIF</v>
      </c>
    </row>
    <row r="699" spans="1:29" x14ac:dyDescent="0.25">
      <c r="A699">
        <v>2024</v>
      </c>
      <c r="B699">
        <v>35</v>
      </c>
      <c r="C699" t="s">
        <v>44</v>
      </c>
      <c r="D699">
        <v>0</v>
      </c>
      <c r="E699">
        <v>0</v>
      </c>
      <c r="F699">
        <v>0</v>
      </c>
      <c r="G699">
        <v>21216596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21216596</v>
      </c>
      <c r="O699">
        <v>0</v>
      </c>
      <c r="P699">
        <v>0</v>
      </c>
      <c r="Q699">
        <v>21216596</v>
      </c>
      <c r="R699">
        <v>0</v>
      </c>
      <c r="S699">
        <v>2024</v>
      </c>
      <c r="T699">
        <v>35</v>
      </c>
      <c r="U699">
        <v>0</v>
      </c>
      <c r="V699">
        <v>594</v>
      </c>
      <c r="W699">
        <v>990594</v>
      </c>
      <c r="X699" t="s">
        <v>26</v>
      </c>
      <c r="Y699" t="s">
        <v>26</v>
      </c>
      <c r="Z699" t="s">
        <v>411</v>
      </c>
      <c r="AA699" t="s">
        <v>389</v>
      </c>
      <c r="AB699" s="3" t="str">
        <f t="shared" si="20"/>
        <v>0594</v>
      </c>
      <c r="AC699" s="4" t="str">
        <f t="shared" si="21"/>
        <v>Non-TIF</v>
      </c>
    </row>
    <row r="700" spans="1:29" x14ac:dyDescent="0.25">
      <c r="A700">
        <v>2024</v>
      </c>
      <c r="B700">
        <v>35</v>
      </c>
      <c r="C700" t="s">
        <v>44</v>
      </c>
      <c r="D700">
        <v>0</v>
      </c>
      <c r="E700">
        <v>30577</v>
      </c>
      <c r="F700">
        <v>0</v>
      </c>
      <c r="G700">
        <v>2079858</v>
      </c>
      <c r="H700">
        <v>9067808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11178243</v>
      </c>
      <c r="O700">
        <v>0</v>
      </c>
      <c r="P700">
        <v>0</v>
      </c>
      <c r="Q700">
        <v>11178243</v>
      </c>
      <c r="R700">
        <v>0</v>
      </c>
      <c r="S700">
        <v>2024</v>
      </c>
      <c r="T700">
        <v>35</v>
      </c>
      <c r="U700">
        <v>1</v>
      </c>
      <c r="V700">
        <v>854</v>
      </c>
      <c r="W700">
        <v>991854</v>
      </c>
      <c r="X700" t="s">
        <v>26</v>
      </c>
      <c r="Y700" t="s">
        <v>26</v>
      </c>
      <c r="Z700" t="s">
        <v>426</v>
      </c>
      <c r="AA700" t="s">
        <v>389</v>
      </c>
      <c r="AB700" s="3" t="str">
        <f t="shared" si="20"/>
        <v>1854</v>
      </c>
      <c r="AC700" s="4" t="str">
        <f t="shared" si="21"/>
        <v>Non-TIF</v>
      </c>
    </row>
    <row r="701" spans="1:29" x14ac:dyDescent="0.25">
      <c r="A701">
        <v>2024</v>
      </c>
      <c r="B701">
        <v>35</v>
      </c>
      <c r="C701" t="s">
        <v>23</v>
      </c>
      <c r="D701">
        <v>884052</v>
      </c>
      <c r="E701">
        <v>0</v>
      </c>
      <c r="F701">
        <v>0</v>
      </c>
      <c r="G701">
        <v>989005</v>
      </c>
      <c r="H701">
        <v>108341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1981398</v>
      </c>
      <c r="O701">
        <v>0</v>
      </c>
      <c r="P701">
        <v>0</v>
      </c>
      <c r="Q701">
        <v>1981398</v>
      </c>
      <c r="R701">
        <v>0</v>
      </c>
      <c r="S701">
        <v>2024</v>
      </c>
      <c r="T701">
        <v>35</v>
      </c>
      <c r="U701">
        <v>2</v>
      </c>
      <c r="V701">
        <v>781</v>
      </c>
      <c r="W701" t="s">
        <v>577</v>
      </c>
      <c r="X701" t="s">
        <v>25</v>
      </c>
      <c r="Y701" t="s">
        <v>26</v>
      </c>
      <c r="Z701" t="s">
        <v>578</v>
      </c>
      <c r="AA701" t="s">
        <v>389</v>
      </c>
      <c r="AB701" s="3" t="str">
        <f t="shared" si="20"/>
        <v>2781</v>
      </c>
      <c r="AC701" s="4" t="str">
        <f t="shared" si="21"/>
        <v>TIF</v>
      </c>
    </row>
    <row r="702" spans="1:29" x14ac:dyDescent="0.25">
      <c r="A702">
        <v>2024</v>
      </c>
      <c r="B702">
        <v>35</v>
      </c>
      <c r="C702" t="s">
        <v>23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2024</v>
      </c>
      <c r="T702">
        <v>35</v>
      </c>
      <c r="U702">
        <v>0</v>
      </c>
      <c r="V702">
        <v>108</v>
      </c>
      <c r="W702" t="s">
        <v>414</v>
      </c>
      <c r="X702" t="s">
        <v>25</v>
      </c>
      <c r="Y702" t="s">
        <v>26</v>
      </c>
      <c r="Z702" t="s">
        <v>415</v>
      </c>
      <c r="AA702" t="s">
        <v>389</v>
      </c>
      <c r="AB702" s="3" t="str">
        <f t="shared" si="20"/>
        <v>0108</v>
      </c>
      <c r="AC702" s="4" t="str">
        <f t="shared" si="21"/>
        <v>TIF</v>
      </c>
    </row>
    <row r="703" spans="1:29" x14ac:dyDescent="0.25">
      <c r="A703">
        <v>2024</v>
      </c>
      <c r="B703">
        <v>35</v>
      </c>
      <c r="C703" t="s">
        <v>31</v>
      </c>
      <c r="D703">
        <v>108986039</v>
      </c>
      <c r="E703">
        <v>122477993</v>
      </c>
      <c r="F703">
        <v>13668667</v>
      </c>
      <c r="G703">
        <v>7997755</v>
      </c>
      <c r="H703">
        <v>4203686</v>
      </c>
      <c r="I703">
        <v>0</v>
      </c>
      <c r="J703">
        <v>0</v>
      </c>
      <c r="K703">
        <v>0</v>
      </c>
      <c r="L703">
        <v>7658511</v>
      </c>
      <c r="M703">
        <v>16325689</v>
      </c>
      <c r="N703">
        <v>281318340</v>
      </c>
      <c r="O703">
        <v>691840</v>
      </c>
      <c r="P703">
        <v>2756000</v>
      </c>
      <c r="Q703">
        <v>277870500</v>
      </c>
      <c r="R703">
        <v>11465164</v>
      </c>
      <c r="S703">
        <v>2024</v>
      </c>
      <c r="T703">
        <v>35</v>
      </c>
      <c r="U703">
        <v>2</v>
      </c>
      <c r="V703">
        <v>781</v>
      </c>
      <c r="W703">
        <v>352781</v>
      </c>
      <c r="X703" t="s">
        <v>26</v>
      </c>
      <c r="Y703" t="s">
        <v>26</v>
      </c>
      <c r="Z703" t="s">
        <v>144</v>
      </c>
      <c r="AA703" t="s">
        <v>389</v>
      </c>
      <c r="AB703" s="3" t="str">
        <f t="shared" si="20"/>
        <v>2781</v>
      </c>
      <c r="AC703" s="4" t="str">
        <f t="shared" si="21"/>
        <v>Non-TIF</v>
      </c>
    </row>
    <row r="704" spans="1:29" x14ac:dyDescent="0.25">
      <c r="A704">
        <v>2024</v>
      </c>
      <c r="B704">
        <v>47</v>
      </c>
      <c r="C704" t="s">
        <v>23</v>
      </c>
      <c r="D704">
        <v>0</v>
      </c>
      <c r="E704">
        <v>0</v>
      </c>
      <c r="F704">
        <v>0</v>
      </c>
      <c r="G704">
        <v>0</v>
      </c>
      <c r="H704">
        <v>711431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711431</v>
      </c>
      <c r="O704">
        <v>0</v>
      </c>
      <c r="P704">
        <v>0</v>
      </c>
      <c r="Q704">
        <v>711431</v>
      </c>
      <c r="R704">
        <v>0</v>
      </c>
      <c r="S704">
        <v>2024</v>
      </c>
      <c r="T704">
        <v>47</v>
      </c>
      <c r="U704">
        <v>5</v>
      </c>
      <c r="V704">
        <v>823</v>
      </c>
      <c r="W704" t="s">
        <v>1722</v>
      </c>
      <c r="X704" t="s">
        <v>25</v>
      </c>
      <c r="Y704" t="s">
        <v>26</v>
      </c>
      <c r="Z704" t="s">
        <v>1723</v>
      </c>
      <c r="AA704" t="s">
        <v>468</v>
      </c>
      <c r="AB704" s="3" t="str">
        <f t="shared" si="20"/>
        <v>5823</v>
      </c>
      <c r="AC704" s="4" t="str">
        <f t="shared" si="21"/>
        <v>TIF</v>
      </c>
    </row>
    <row r="705" spans="1:29" x14ac:dyDescent="0.25">
      <c r="A705">
        <v>2024</v>
      </c>
      <c r="B705">
        <v>47</v>
      </c>
      <c r="C705" t="s">
        <v>31</v>
      </c>
      <c r="D705">
        <v>1237356</v>
      </c>
      <c r="E705">
        <v>6850357</v>
      </c>
      <c r="F705">
        <v>707798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58092</v>
      </c>
      <c r="M705">
        <v>0</v>
      </c>
      <c r="N705">
        <v>8853603</v>
      </c>
      <c r="O705">
        <v>8000</v>
      </c>
      <c r="P705">
        <v>19500</v>
      </c>
      <c r="Q705">
        <v>8826103</v>
      </c>
      <c r="R705">
        <v>32715</v>
      </c>
      <c r="S705">
        <v>2024</v>
      </c>
      <c r="T705">
        <v>47</v>
      </c>
      <c r="U705">
        <v>4</v>
      </c>
      <c r="V705" t="s">
        <v>1811</v>
      </c>
      <c r="W705">
        <v>674033</v>
      </c>
      <c r="X705" t="s">
        <v>26</v>
      </c>
      <c r="Y705" t="s">
        <v>26</v>
      </c>
      <c r="Z705" t="s">
        <v>1719</v>
      </c>
      <c r="AA705" t="s">
        <v>468</v>
      </c>
      <c r="AB705" s="3" t="str">
        <f t="shared" si="20"/>
        <v>4033</v>
      </c>
      <c r="AC705" s="4" t="str">
        <f t="shared" si="21"/>
        <v>Non-TIF</v>
      </c>
    </row>
    <row r="706" spans="1:29" x14ac:dyDescent="0.25">
      <c r="A706">
        <v>2024</v>
      </c>
      <c r="B706">
        <v>47</v>
      </c>
      <c r="C706" t="s">
        <v>31</v>
      </c>
      <c r="D706">
        <v>109464252</v>
      </c>
      <c r="E706">
        <v>189780072</v>
      </c>
      <c r="F706">
        <v>14319311</v>
      </c>
      <c r="G706">
        <v>20673549</v>
      </c>
      <c r="H706">
        <v>12682897</v>
      </c>
      <c r="I706">
        <v>0</v>
      </c>
      <c r="J706">
        <v>0</v>
      </c>
      <c r="K706">
        <v>0</v>
      </c>
      <c r="L706">
        <v>1223419</v>
      </c>
      <c r="M706">
        <v>2307611</v>
      </c>
      <c r="N706">
        <v>350451111</v>
      </c>
      <c r="O706">
        <v>825894</v>
      </c>
      <c r="P706">
        <v>2356287</v>
      </c>
      <c r="Q706">
        <v>347268930</v>
      </c>
      <c r="R706">
        <v>12129146</v>
      </c>
      <c r="S706">
        <v>2024</v>
      </c>
      <c r="T706">
        <v>47</v>
      </c>
      <c r="U706">
        <v>4</v>
      </c>
      <c r="V706">
        <v>860</v>
      </c>
      <c r="W706">
        <v>814860</v>
      </c>
      <c r="X706" t="s">
        <v>26</v>
      </c>
      <c r="Y706" t="s">
        <v>26</v>
      </c>
      <c r="Z706" t="s">
        <v>251</v>
      </c>
      <c r="AA706" t="s">
        <v>468</v>
      </c>
      <c r="AB706" s="3" t="str">
        <f t="shared" si="20"/>
        <v>4860</v>
      </c>
      <c r="AC706" s="4" t="str">
        <f t="shared" si="21"/>
        <v>Non-TIF</v>
      </c>
    </row>
    <row r="707" spans="1:29" x14ac:dyDescent="0.25">
      <c r="A707">
        <v>2024</v>
      </c>
      <c r="B707">
        <v>48</v>
      </c>
      <c r="C707" t="s">
        <v>44</v>
      </c>
      <c r="D707">
        <v>0</v>
      </c>
      <c r="E707">
        <v>0</v>
      </c>
      <c r="F707">
        <v>0</v>
      </c>
      <c r="G707">
        <v>0</v>
      </c>
      <c r="H707">
        <v>49803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49803</v>
      </c>
      <c r="O707">
        <v>0</v>
      </c>
      <c r="P707">
        <v>0</v>
      </c>
      <c r="Q707">
        <v>49803</v>
      </c>
      <c r="R707">
        <v>0</v>
      </c>
      <c r="S707">
        <v>2024</v>
      </c>
      <c r="T707">
        <v>48</v>
      </c>
      <c r="U707">
        <v>2</v>
      </c>
      <c r="V707">
        <v>766</v>
      </c>
      <c r="W707">
        <v>482766</v>
      </c>
      <c r="X707" t="s">
        <v>26</v>
      </c>
      <c r="Y707" t="s">
        <v>26</v>
      </c>
      <c r="Z707" t="s">
        <v>471</v>
      </c>
      <c r="AA707" t="s">
        <v>472</v>
      </c>
      <c r="AB707" s="3" t="str">
        <f t="shared" ref="AB707:AB770" si="22">CONCATENATE(U707,TEXT(V707,"000"))</f>
        <v>2766</v>
      </c>
      <c r="AC707" s="4" t="str">
        <f t="shared" ref="AC707:AC770" si="23">IF(C707="I","TIF","Non-TIF")</f>
        <v>Non-TIF</v>
      </c>
    </row>
    <row r="708" spans="1:29" x14ac:dyDescent="0.25">
      <c r="A708">
        <v>2024</v>
      </c>
      <c r="B708">
        <v>48</v>
      </c>
      <c r="C708" t="s">
        <v>44</v>
      </c>
      <c r="D708">
        <v>75640</v>
      </c>
      <c r="E708">
        <v>81807</v>
      </c>
      <c r="F708">
        <v>1078</v>
      </c>
      <c r="G708">
        <v>4208017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4366542</v>
      </c>
      <c r="O708">
        <v>4000</v>
      </c>
      <c r="P708">
        <v>39000</v>
      </c>
      <c r="Q708">
        <v>4323542</v>
      </c>
      <c r="R708">
        <v>0</v>
      </c>
      <c r="S708">
        <v>2024</v>
      </c>
      <c r="T708">
        <v>48</v>
      </c>
      <c r="U708">
        <v>3</v>
      </c>
      <c r="V708">
        <v>154</v>
      </c>
      <c r="W708">
        <v>483154</v>
      </c>
      <c r="X708" t="s">
        <v>26</v>
      </c>
      <c r="Y708" t="s">
        <v>26</v>
      </c>
      <c r="Z708" t="s">
        <v>520</v>
      </c>
      <c r="AA708" t="s">
        <v>472</v>
      </c>
      <c r="AB708" s="3" t="str">
        <f t="shared" si="22"/>
        <v>3154</v>
      </c>
      <c r="AC708" s="4" t="str">
        <f t="shared" si="23"/>
        <v>Non-TIF</v>
      </c>
    </row>
    <row r="709" spans="1:29" x14ac:dyDescent="0.25">
      <c r="A709">
        <v>2024</v>
      </c>
      <c r="B709">
        <v>48</v>
      </c>
      <c r="C709" t="s">
        <v>44</v>
      </c>
      <c r="D709">
        <v>0</v>
      </c>
      <c r="E709">
        <v>505549</v>
      </c>
      <c r="F709">
        <v>724</v>
      </c>
      <c r="G709">
        <v>27748457</v>
      </c>
      <c r="H709">
        <v>10023471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38278201</v>
      </c>
      <c r="O709">
        <v>48000</v>
      </c>
      <c r="P709">
        <v>162500</v>
      </c>
      <c r="Q709">
        <v>38067701</v>
      </c>
      <c r="R709">
        <v>0</v>
      </c>
      <c r="S709">
        <v>2024</v>
      </c>
      <c r="T709">
        <v>48</v>
      </c>
      <c r="U709">
        <v>7</v>
      </c>
      <c r="V709" t="s">
        <v>1812</v>
      </c>
      <c r="W709">
        <v>487029</v>
      </c>
      <c r="X709" t="s">
        <v>26</v>
      </c>
      <c r="Y709" t="s">
        <v>26</v>
      </c>
      <c r="Z709" t="s">
        <v>521</v>
      </c>
      <c r="AA709" t="s">
        <v>472</v>
      </c>
      <c r="AB709" s="3" t="str">
        <f t="shared" si="22"/>
        <v>7029</v>
      </c>
      <c r="AC709" s="4" t="str">
        <f t="shared" si="23"/>
        <v>Non-TIF</v>
      </c>
    </row>
    <row r="710" spans="1:29" x14ac:dyDescent="0.25">
      <c r="A710">
        <v>2024</v>
      </c>
      <c r="B710">
        <v>48</v>
      </c>
      <c r="C710" t="s">
        <v>23</v>
      </c>
      <c r="D710">
        <v>0</v>
      </c>
      <c r="E710">
        <v>0</v>
      </c>
      <c r="F710">
        <v>0</v>
      </c>
      <c r="G710">
        <v>0</v>
      </c>
      <c r="H710">
        <v>3051740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3051740</v>
      </c>
      <c r="O710">
        <v>0</v>
      </c>
      <c r="P710">
        <v>0</v>
      </c>
      <c r="Q710">
        <v>3051740</v>
      </c>
      <c r="R710">
        <v>0</v>
      </c>
      <c r="S710">
        <v>2024</v>
      </c>
      <c r="T710">
        <v>48</v>
      </c>
      <c r="U710">
        <v>2</v>
      </c>
      <c r="V710" t="s">
        <v>1821</v>
      </c>
      <c r="W710" t="s">
        <v>1707</v>
      </c>
      <c r="X710" t="s">
        <v>25</v>
      </c>
      <c r="Y710" t="s">
        <v>26</v>
      </c>
      <c r="Z710" t="s">
        <v>1708</v>
      </c>
      <c r="AA710" t="s">
        <v>472</v>
      </c>
      <c r="AB710" s="3" t="str">
        <f t="shared" si="22"/>
        <v>2097</v>
      </c>
      <c r="AC710" s="4" t="str">
        <f t="shared" si="23"/>
        <v>TIF</v>
      </c>
    </row>
    <row r="711" spans="1:29" x14ac:dyDescent="0.25">
      <c r="A711">
        <v>2024</v>
      </c>
      <c r="B711">
        <v>48</v>
      </c>
      <c r="C711" t="s">
        <v>23</v>
      </c>
      <c r="D711">
        <v>0</v>
      </c>
      <c r="E711">
        <v>0</v>
      </c>
      <c r="F711">
        <v>0</v>
      </c>
      <c r="G711">
        <v>0</v>
      </c>
      <c r="H711">
        <v>26113800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26113800</v>
      </c>
      <c r="O711">
        <v>0</v>
      </c>
      <c r="P711">
        <v>0</v>
      </c>
      <c r="Q711">
        <v>26113800</v>
      </c>
      <c r="R711">
        <v>0</v>
      </c>
      <c r="S711">
        <v>2024</v>
      </c>
      <c r="T711">
        <v>48</v>
      </c>
      <c r="U711">
        <v>2</v>
      </c>
      <c r="V711">
        <v>766</v>
      </c>
      <c r="W711" t="s">
        <v>1739</v>
      </c>
      <c r="X711" t="s">
        <v>25</v>
      </c>
      <c r="Y711" t="s">
        <v>26</v>
      </c>
      <c r="Z711" t="s">
        <v>1740</v>
      </c>
      <c r="AA711" t="s">
        <v>472</v>
      </c>
      <c r="AB711" s="3" t="str">
        <f t="shared" si="22"/>
        <v>2766</v>
      </c>
      <c r="AC711" s="4" t="str">
        <f t="shared" si="23"/>
        <v>TIF</v>
      </c>
    </row>
    <row r="712" spans="1:29" x14ac:dyDescent="0.25">
      <c r="A712">
        <v>2024</v>
      </c>
      <c r="B712">
        <v>48</v>
      </c>
      <c r="C712" t="s">
        <v>23</v>
      </c>
      <c r="D712">
        <v>24387529</v>
      </c>
      <c r="E712">
        <v>133348</v>
      </c>
      <c r="F712">
        <v>0</v>
      </c>
      <c r="G712">
        <v>11531984</v>
      </c>
      <c r="H712">
        <v>18594326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54647187</v>
      </c>
      <c r="O712">
        <v>0</v>
      </c>
      <c r="P712">
        <v>0</v>
      </c>
      <c r="Q712">
        <v>54647187</v>
      </c>
      <c r="R712">
        <v>0</v>
      </c>
      <c r="S712">
        <v>2024</v>
      </c>
      <c r="T712">
        <v>48</v>
      </c>
      <c r="U712">
        <v>7</v>
      </c>
      <c r="V712" t="s">
        <v>1812</v>
      </c>
      <c r="W712" t="s">
        <v>767</v>
      </c>
      <c r="X712" t="s">
        <v>25</v>
      </c>
      <c r="Y712" t="s">
        <v>26</v>
      </c>
      <c r="Z712" t="s">
        <v>768</v>
      </c>
      <c r="AA712" t="s">
        <v>472</v>
      </c>
      <c r="AB712" s="3" t="str">
        <f t="shared" si="22"/>
        <v>7029</v>
      </c>
      <c r="AC712" s="4" t="str">
        <f t="shared" si="23"/>
        <v>TIF</v>
      </c>
    </row>
    <row r="713" spans="1:29" x14ac:dyDescent="0.25">
      <c r="A713">
        <v>2024</v>
      </c>
      <c r="B713">
        <v>48</v>
      </c>
      <c r="C713" t="s">
        <v>31</v>
      </c>
      <c r="D713">
        <v>91010590</v>
      </c>
      <c r="E713">
        <v>17704801</v>
      </c>
      <c r="F713">
        <v>949193</v>
      </c>
      <c r="G713">
        <v>17253196</v>
      </c>
      <c r="H713">
        <v>11780349</v>
      </c>
      <c r="I713">
        <v>0</v>
      </c>
      <c r="J713">
        <v>0</v>
      </c>
      <c r="K713">
        <v>0</v>
      </c>
      <c r="L713">
        <v>1744600</v>
      </c>
      <c r="M713">
        <v>9276786</v>
      </c>
      <c r="N713">
        <v>149719515</v>
      </c>
      <c r="O713">
        <v>344000</v>
      </c>
      <c r="P713">
        <v>1228500</v>
      </c>
      <c r="Q713">
        <v>148147015</v>
      </c>
      <c r="R713">
        <v>2434631</v>
      </c>
      <c r="S713">
        <v>2024</v>
      </c>
      <c r="T713">
        <v>48</v>
      </c>
      <c r="U713">
        <v>0</v>
      </c>
      <c r="V713">
        <v>216</v>
      </c>
      <c r="W713">
        <v>480216</v>
      </c>
      <c r="X713" t="s">
        <v>26</v>
      </c>
      <c r="Y713" t="s">
        <v>26</v>
      </c>
      <c r="Z713" t="s">
        <v>546</v>
      </c>
      <c r="AA713" t="s">
        <v>472</v>
      </c>
      <c r="AB713" s="3" t="str">
        <f t="shared" si="22"/>
        <v>0216</v>
      </c>
      <c r="AC713" s="4" t="str">
        <f t="shared" si="23"/>
        <v>Non-TIF</v>
      </c>
    </row>
    <row r="714" spans="1:29" x14ac:dyDescent="0.25">
      <c r="A714">
        <v>2024</v>
      </c>
      <c r="B714">
        <v>49</v>
      </c>
      <c r="C714" t="s">
        <v>31</v>
      </c>
      <c r="D714">
        <v>185755358</v>
      </c>
      <c r="E714">
        <v>63490513</v>
      </c>
      <c r="F714">
        <v>5861626</v>
      </c>
      <c r="G714">
        <v>13457313</v>
      </c>
      <c r="H714">
        <v>1431811</v>
      </c>
      <c r="I714">
        <v>0</v>
      </c>
      <c r="J714">
        <v>0</v>
      </c>
      <c r="K714">
        <v>0</v>
      </c>
      <c r="L714">
        <v>1147067</v>
      </c>
      <c r="M714">
        <v>5180012</v>
      </c>
      <c r="N714">
        <v>276323700</v>
      </c>
      <c r="O714">
        <v>756000</v>
      </c>
      <c r="P714">
        <v>2281500</v>
      </c>
      <c r="Q714">
        <v>273286200</v>
      </c>
      <c r="R714">
        <v>1602760</v>
      </c>
      <c r="S714">
        <v>2024</v>
      </c>
      <c r="T714">
        <v>49</v>
      </c>
      <c r="U714">
        <v>0</v>
      </c>
      <c r="V714">
        <v>585</v>
      </c>
      <c r="W714">
        <v>490585</v>
      </c>
      <c r="X714" t="s">
        <v>26</v>
      </c>
      <c r="Y714" t="s">
        <v>26</v>
      </c>
      <c r="Z714" t="s">
        <v>525</v>
      </c>
      <c r="AA714" t="s">
        <v>473</v>
      </c>
      <c r="AB714" s="3" t="str">
        <f t="shared" si="22"/>
        <v>0585</v>
      </c>
      <c r="AC714" s="4" t="str">
        <f t="shared" si="23"/>
        <v>Non-TIF</v>
      </c>
    </row>
    <row r="715" spans="1:29" x14ac:dyDescent="0.25">
      <c r="A715">
        <v>2024</v>
      </c>
      <c r="B715">
        <v>49</v>
      </c>
      <c r="C715" t="s">
        <v>31</v>
      </c>
      <c r="D715">
        <v>251067511</v>
      </c>
      <c r="E715">
        <v>96161430</v>
      </c>
      <c r="F715">
        <v>5946261</v>
      </c>
      <c r="G715">
        <v>18443096</v>
      </c>
      <c r="H715">
        <v>1725704</v>
      </c>
      <c r="I715">
        <v>0</v>
      </c>
      <c r="J715">
        <v>0</v>
      </c>
      <c r="K715">
        <v>0</v>
      </c>
      <c r="L715">
        <v>2674661</v>
      </c>
      <c r="M715">
        <v>0</v>
      </c>
      <c r="N715">
        <v>376018663</v>
      </c>
      <c r="O715">
        <v>1212000</v>
      </c>
      <c r="P715">
        <v>4218500</v>
      </c>
      <c r="Q715">
        <v>370588163</v>
      </c>
      <c r="R715">
        <v>8458190</v>
      </c>
      <c r="S715">
        <v>2024</v>
      </c>
      <c r="T715">
        <v>49</v>
      </c>
      <c r="U715">
        <v>4</v>
      </c>
      <c r="V715" t="s">
        <v>1817</v>
      </c>
      <c r="W715">
        <v>494041</v>
      </c>
      <c r="X715" t="s">
        <v>26</v>
      </c>
      <c r="Y715" t="s">
        <v>26</v>
      </c>
      <c r="Z715" t="s">
        <v>376</v>
      </c>
      <c r="AA715" t="s">
        <v>473</v>
      </c>
      <c r="AB715" s="3" t="str">
        <f t="shared" si="22"/>
        <v>4041</v>
      </c>
      <c r="AC715" s="4" t="str">
        <f t="shared" si="23"/>
        <v>Non-TIF</v>
      </c>
    </row>
    <row r="716" spans="1:29" x14ac:dyDescent="0.25">
      <c r="A716">
        <v>2024</v>
      </c>
      <c r="B716">
        <v>50</v>
      </c>
      <c r="C716" t="s">
        <v>44</v>
      </c>
      <c r="D716">
        <v>5697447</v>
      </c>
      <c r="E716">
        <v>0</v>
      </c>
      <c r="F716">
        <v>0</v>
      </c>
      <c r="G716">
        <v>1987462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7684909</v>
      </c>
      <c r="O716">
        <v>32000</v>
      </c>
      <c r="P716">
        <v>84500</v>
      </c>
      <c r="Q716">
        <v>7568409</v>
      </c>
      <c r="R716">
        <v>0</v>
      </c>
      <c r="S716">
        <v>2024</v>
      </c>
      <c r="T716">
        <v>50</v>
      </c>
      <c r="U716">
        <v>1</v>
      </c>
      <c r="V716">
        <v>332</v>
      </c>
      <c r="W716">
        <v>501332</v>
      </c>
      <c r="X716" t="s">
        <v>26</v>
      </c>
      <c r="Y716" t="s">
        <v>26</v>
      </c>
      <c r="Z716" t="s">
        <v>541</v>
      </c>
      <c r="AA716" t="s">
        <v>528</v>
      </c>
      <c r="AB716" s="3" t="str">
        <f t="shared" si="22"/>
        <v>1332</v>
      </c>
      <c r="AC716" s="4" t="str">
        <f t="shared" si="23"/>
        <v>Non-TIF</v>
      </c>
    </row>
    <row r="717" spans="1:29" x14ac:dyDescent="0.25">
      <c r="A717">
        <v>2024</v>
      </c>
      <c r="B717">
        <v>50</v>
      </c>
      <c r="C717" t="s">
        <v>23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2024</v>
      </c>
      <c r="T717">
        <v>50</v>
      </c>
      <c r="U717">
        <v>0</v>
      </c>
      <c r="V717">
        <v>720</v>
      </c>
      <c r="W717" t="s">
        <v>769</v>
      </c>
      <c r="X717" t="s">
        <v>25</v>
      </c>
      <c r="Y717" t="s">
        <v>26</v>
      </c>
      <c r="Z717" t="s">
        <v>770</v>
      </c>
      <c r="AA717" t="s">
        <v>528</v>
      </c>
      <c r="AB717" s="3" t="str">
        <f t="shared" si="22"/>
        <v>0720</v>
      </c>
      <c r="AC717" s="4" t="str">
        <f t="shared" si="23"/>
        <v>TIF</v>
      </c>
    </row>
    <row r="718" spans="1:29" x14ac:dyDescent="0.25">
      <c r="A718">
        <v>2024</v>
      </c>
      <c r="B718">
        <v>50</v>
      </c>
      <c r="C718" t="s">
        <v>31</v>
      </c>
      <c r="D718">
        <v>65906159</v>
      </c>
      <c r="E718">
        <v>46767012</v>
      </c>
      <c r="F718">
        <v>1519612</v>
      </c>
      <c r="G718">
        <v>2823931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117016714</v>
      </c>
      <c r="O718">
        <v>280000</v>
      </c>
      <c r="P718">
        <v>689000</v>
      </c>
      <c r="Q718">
        <v>116047714</v>
      </c>
      <c r="R718">
        <v>1477242</v>
      </c>
      <c r="S718">
        <v>2024</v>
      </c>
      <c r="T718">
        <v>50</v>
      </c>
      <c r="U718">
        <v>0</v>
      </c>
      <c r="V718">
        <v>513</v>
      </c>
      <c r="W718">
        <v>500513</v>
      </c>
      <c r="X718" t="s">
        <v>26</v>
      </c>
      <c r="Y718" t="s">
        <v>26</v>
      </c>
      <c r="Z718" t="s">
        <v>529</v>
      </c>
      <c r="AA718" t="s">
        <v>528</v>
      </c>
      <c r="AB718" s="3" t="str">
        <f t="shared" si="22"/>
        <v>0513</v>
      </c>
      <c r="AC718" s="4" t="str">
        <f t="shared" si="23"/>
        <v>Non-TIF</v>
      </c>
    </row>
    <row r="719" spans="1:29" x14ac:dyDescent="0.25">
      <c r="A719">
        <v>2024</v>
      </c>
      <c r="B719">
        <v>50</v>
      </c>
      <c r="C719" t="s">
        <v>31</v>
      </c>
      <c r="D719">
        <v>152147922</v>
      </c>
      <c r="E719">
        <v>111106812</v>
      </c>
      <c r="F719">
        <v>3992089</v>
      </c>
      <c r="G719">
        <v>16096017</v>
      </c>
      <c r="H719">
        <v>484529</v>
      </c>
      <c r="I719">
        <v>0</v>
      </c>
      <c r="J719">
        <v>0</v>
      </c>
      <c r="K719">
        <v>0</v>
      </c>
      <c r="L719">
        <v>6308575</v>
      </c>
      <c r="M719">
        <v>1314996</v>
      </c>
      <c r="N719">
        <v>291450940</v>
      </c>
      <c r="O719">
        <v>680000</v>
      </c>
      <c r="P719">
        <v>2262000</v>
      </c>
      <c r="Q719">
        <v>288508940</v>
      </c>
      <c r="R719">
        <v>10058058</v>
      </c>
      <c r="S719">
        <v>2024</v>
      </c>
      <c r="T719">
        <v>50</v>
      </c>
      <c r="U719">
        <v>5</v>
      </c>
      <c r="V719">
        <v>319</v>
      </c>
      <c r="W719">
        <v>505319</v>
      </c>
      <c r="X719" t="s">
        <v>26</v>
      </c>
      <c r="Y719" t="s">
        <v>26</v>
      </c>
      <c r="Z719" t="s">
        <v>625</v>
      </c>
      <c r="AA719" t="s">
        <v>528</v>
      </c>
      <c r="AB719" s="3" t="str">
        <f t="shared" si="22"/>
        <v>5319</v>
      </c>
      <c r="AC719" s="4" t="str">
        <f t="shared" si="23"/>
        <v>Non-TIF</v>
      </c>
    </row>
    <row r="720" spans="1:29" x14ac:dyDescent="0.25">
      <c r="A720">
        <v>2024</v>
      </c>
      <c r="B720">
        <v>50</v>
      </c>
      <c r="C720" t="s">
        <v>31</v>
      </c>
      <c r="D720">
        <v>887919</v>
      </c>
      <c r="E720">
        <v>3014812</v>
      </c>
      <c r="F720">
        <v>27550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3930281</v>
      </c>
      <c r="O720">
        <v>16000</v>
      </c>
      <c r="P720">
        <v>39000</v>
      </c>
      <c r="Q720">
        <v>3875281</v>
      </c>
      <c r="R720">
        <v>198319</v>
      </c>
      <c r="S720">
        <v>2024</v>
      </c>
      <c r="T720">
        <v>50</v>
      </c>
      <c r="U720">
        <v>0</v>
      </c>
      <c r="V720">
        <v>720</v>
      </c>
      <c r="W720">
        <v>770720</v>
      </c>
      <c r="X720" t="s">
        <v>26</v>
      </c>
      <c r="Y720" t="s">
        <v>26</v>
      </c>
      <c r="Z720" t="s">
        <v>561</v>
      </c>
      <c r="AA720" t="s">
        <v>528</v>
      </c>
      <c r="AB720" s="3" t="str">
        <f t="shared" si="22"/>
        <v>0720</v>
      </c>
      <c r="AC720" s="4" t="str">
        <f t="shared" si="23"/>
        <v>Non-TIF</v>
      </c>
    </row>
    <row r="721" spans="1:29" x14ac:dyDescent="0.25">
      <c r="A721">
        <v>2024</v>
      </c>
      <c r="B721">
        <v>51</v>
      </c>
      <c r="C721" t="s">
        <v>31</v>
      </c>
      <c r="D721">
        <v>31969</v>
      </c>
      <c r="E721">
        <v>1108</v>
      </c>
      <c r="F721">
        <v>0</v>
      </c>
      <c r="G721">
        <v>21961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55038</v>
      </c>
      <c r="O721">
        <v>4000</v>
      </c>
      <c r="P721">
        <v>6500</v>
      </c>
      <c r="Q721">
        <v>44538</v>
      </c>
      <c r="R721">
        <v>0</v>
      </c>
      <c r="S721">
        <v>2024</v>
      </c>
      <c r="T721">
        <v>51</v>
      </c>
      <c r="U721">
        <v>6</v>
      </c>
      <c r="V721">
        <v>700</v>
      </c>
      <c r="W721">
        <v>446700</v>
      </c>
      <c r="X721" t="s">
        <v>26</v>
      </c>
      <c r="Y721" t="s">
        <v>26</v>
      </c>
      <c r="Z721" t="s">
        <v>459</v>
      </c>
      <c r="AA721" t="s">
        <v>535</v>
      </c>
      <c r="AB721" s="3" t="str">
        <f t="shared" si="22"/>
        <v>6700</v>
      </c>
      <c r="AC721" s="4" t="str">
        <f t="shared" si="23"/>
        <v>Non-TIF</v>
      </c>
    </row>
    <row r="722" spans="1:29" x14ac:dyDescent="0.25">
      <c r="A722">
        <v>2024</v>
      </c>
      <c r="B722">
        <v>35</v>
      </c>
      <c r="C722" t="s">
        <v>31</v>
      </c>
      <c r="D722">
        <v>5690418</v>
      </c>
      <c r="E722">
        <v>23585664</v>
      </c>
      <c r="F722">
        <v>3449370</v>
      </c>
      <c r="G722">
        <v>158278</v>
      </c>
      <c r="H722">
        <v>0</v>
      </c>
      <c r="I722">
        <v>0</v>
      </c>
      <c r="J722">
        <v>0</v>
      </c>
      <c r="K722">
        <v>0</v>
      </c>
      <c r="L722">
        <v>290573</v>
      </c>
      <c r="M722">
        <v>0</v>
      </c>
      <c r="N722">
        <v>33174303</v>
      </c>
      <c r="O722">
        <v>44000</v>
      </c>
      <c r="P722">
        <v>91000</v>
      </c>
      <c r="Q722">
        <v>33039303</v>
      </c>
      <c r="R722">
        <v>372523</v>
      </c>
      <c r="S722">
        <v>2024</v>
      </c>
      <c r="T722">
        <v>35</v>
      </c>
      <c r="U722">
        <v>0</v>
      </c>
      <c r="V722">
        <v>108</v>
      </c>
      <c r="W722">
        <v>420108</v>
      </c>
      <c r="X722" t="s">
        <v>26</v>
      </c>
      <c r="Y722" t="s">
        <v>26</v>
      </c>
      <c r="Z722" t="s">
        <v>388</v>
      </c>
      <c r="AA722" t="s">
        <v>389</v>
      </c>
      <c r="AB722" s="3" t="str">
        <f t="shared" si="22"/>
        <v>0108</v>
      </c>
      <c r="AC722" s="4" t="str">
        <f t="shared" si="23"/>
        <v>Non-TIF</v>
      </c>
    </row>
    <row r="723" spans="1:29" x14ac:dyDescent="0.25">
      <c r="A723">
        <v>2024</v>
      </c>
      <c r="B723">
        <v>36</v>
      </c>
      <c r="C723" t="s">
        <v>44</v>
      </c>
      <c r="D723">
        <v>4249461</v>
      </c>
      <c r="E723">
        <v>0</v>
      </c>
      <c r="F723">
        <v>0</v>
      </c>
      <c r="G723">
        <v>1719786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5969247</v>
      </c>
      <c r="O723">
        <v>16000</v>
      </c>
      <c r="P723">
        <v>26000</v>
      </c>
      <c r="Q723">
        <v>5927247</v>
      </c>
      <c r="R723">
        <v>0</v>
      </c>
      <c r="S723">
        <v>2024</v>
      </c>
      <c r="T723">
        <v>36</v>
      </c>
      <c r="U723">
        <v>6</v>
      </c>
      <c r="V723" t="s">
        <v>1818</v>
      </c>
      <c r="W723">
        <v>366003</v>
      </c>
      <c r="X723" t="s">
        <v>26</v>
      </c>
      <c r="Y723" t="s">
        <v>26</v>
      </c>
      <c r="Z723" t="s">
        <v>429</v>
      </c>
      <c r="AA723" t="s">
        <v>394</v>
      </c>
      <c r="AB723" s="3" t="str">
        <f t="shared" si="22"/>
        <v>6003</v>
      </c>
      <c r="AC723" s="4" t="str">
        <f t="shared" si="23"/>
        <v>Non-TIF</v>
      </c>
    </row>
    <row r="724" spans="1:29" x14ac:dyDescent="0.25">
      <c r="A724">
        <v>2024</v>
      </c>
      <c r="B724">
        <v>36</v>
      </c>
      <c r="C724" t="s">
        <v>23</v>
      </c>
      <c r="D724">
        <v>0</v>
      </c>
      <c r="E724">
        <v>0</v>
      </c>
      <c r="F724">
        <v>277</v>
      </c>
      <c r="G724">
        <v>131534</v>
      </c>
      <c r="H724">
        <v>256367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388178</v>
      </c>
      <c r="O724">
        <v>0</v>
      </c>
      <c r="P724">
        <v>0</v>
      </c>
      <c r="Q724">
        <v>388178</v>
      </c>
      <c r="R724">
        <v>0</v>
      </c>
      <c r="S724">
        <v>2024</v>
      </c>
      <c r="T724">
        <v>36</v>
      </c>
      <c r="U724">
        <v>5</v>
      </c>
      <c r="V724">
        <v>976</v>
      </c>
      <c r="W724" t="s">
        <v>581</v>
      </c>
      <c r="X724" t="s">
        <v>25</v>
      </c>
      <c r="Y724" t="s">
        <v>26</v>
      </c>
      <c r="Z724" t="s">
        <v>582</v>
      </c>
      <c r="AA724" t="s">
        <v>394</v>
      </c>
      <c r="AB724" s="3" t="str">
        <f t="shared" si="22"/>
        <v>5976</v>
      </c>
      <c r="AC724" s="4" t="str">
        <f t="shared" si="23"/>
        <v>TIF</v>
      </c>
    </row>
    <row r="725" spans="1:29" x14ac:dyDescent="0.25">
      <c r="A725">
        <v>2024</v>
      </c>
      <c r="B725">
        <v>36</v>
      </c>
      <c r="C725" t="s">
        <v>31</v>
      </c>
      <c r="D725">
        <v>39885261</v>
      </c>
      <c r="E725">
        <v>78281078</v>
      </c>
      <c r="F725">
        <v>3005275</v>
      </c>
      <c r="G725">
        <v>13213678</v>
      </c>
      <c r="H725">
        <v>4453939</v>
      </c>
      <c r="I725">
        <v>0</v>
      </c>
      <c r="J725">
        <v>0</v>
      </c>
      <c r="K725">
        <v>710</v>
      </c>
      <c r="L725">
        <v>2060207</v>
      </c>
      <c r="M725">
        <v>10582767</v>
      </c>
      <c r="N725">
        <v>151482915</v>
      </c>
      <c r="O725">
        <v>256000</v>
      </c>
      <c r="P725">
        <v>728000</v>
      </c>
      <c r="Q725">
        <v>150498915</v>
      </c>
      <c r="R725">
        <v>2063466</v>
      </c>
      <c r="S725">
        <v>2024</v>
      </c>
      <c r="T725">
        <v>36</v>
      </c>
      <c r="U725">
        <v>2</v>
      </c>
      <c r="V725">
        <v>772</v>
      </c>
      <c r="W725">
        <v>362772</v>
      </c>
      <c r="X725" t="s">
        <v>26</v>
      </c>
      <c r="Y725" t="s">
        <v>26</v>
      </c>
      <c r="Z725" t="s">
        <v>393</v>
      </c>
      <c r="AA725" t="s">
        <v>394</v>
      </c>
      <c r="AB725" s="3" t="str">
        <f t="shared" si="22"/>
        <v>2772</v>
      </c>
      <c r="AC725" s="4" t="str">
        <f t="shared" si="23"/>
        <v>Non-TIF</v>
      </c>
    </row>
    <row r="726" spans="1:29" x14ac:dyDescent="0.25">
      <c r="A726">
        <v>2024</v>
      </c>
      <c r="B726">
        <v>37</v>
      </c>
      <c r="C726" t="s">
        <v>44</v>
      </c>
      <c r="D726">
        <v>2674892</v>
      </c>
      <c r="E726">
        <v>0</v>
      </c>
      <c r="F726">
        <v>0</v>
      </c>
      <c r="G726">
        <v>22644467</v>
      </c>
      <c r="H726">
        <v>10445725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35765084</v>
      </c>
      <c r="O726">
        <v>48000</v>
      </c>
      <c r="P726">
        <v>149500</v>
      </c>
      <c r="Q726">
        <v>35567584</v>
      </c>
      <c r="R726">
        <v>0</v>
      </c>
      <c r="S726">
        <v>2024</v>
      </c>
      <c r="T726">
        <v>37</v>
      </c>
      <c r="U726">
        <v>3</v>
      </c>
      <c r="V726">
        <v>195</v>
      </c>
      <c r="W726">
        <v>373195</v>
      </c>
      <c r="X726" t="s">
        <v>26</v>
      </c>
      <c r="Y726" t="s">
        <v>26</v>
      </c>
      <c r="Z726" t="s">
        <v>63</v>
      </c>
      <c r="AA726" t="s">
        <v>63</v>
      </c>
      <c r="AB726" s="3" t="str">
        <f t="shared" si="22"/>
        <v>3195</v>
      </c>
      <c r="AC726" s="4" t="str">
        <f t="shared" si="23"/>
        <v>Non-TIF</v>
      </c>
    </row>
    <row r="727" spans="1:29" x14ac:dyDescent="0.25">
      <c r="A727">
        <v>2024</v>
      </c>
      <c r="B727">
        <v>37</v>
      </c>
      <c r="C727" t="s">
        <v>23</v>
      </c>
      <c r="D727">
        <v>0</v>
      </c>
      <c r="E727">
        <v>0</v>
      </c>
      <c r="F727">
        <v>0</v>
      </c>
      <c r="G727">
        <v>0</v>
      </c>
      <c r="H727">
        <v>9548329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9548329</v>
      </c>
      <c r="O727">
        <v>0</v>
      </c>
      <c r="P727">
        <v>0</v>
      </c>
      <c r="Q727">
        <v>9548329</v>
      </c>
      <c r="R727">
        <v>0</v>
      </c>
      <c r="S727">
        <v>2024</v>
      </c>
      <c r="T727">
        <v>37</v>
      </c>
      <c r="U727">
        <v>5</v>
      </c>
      <c r="V727">
        <v>139</v>
      </c>
      <c r="W727" t="s">
        <v>583</v>
      </c>
      <c r="X727" t="s">
        <v>25</v>
      </c>
      <c r="Y727" t="s">
        <v>26</v>
      </c>
      <c r="Z727" t="s">
        <v>584</v>
      </c>
      <c r="AA727" t="s">
        <v>63</v>
      </c>
      <c r="AB727" s="3" t="str">
        <f t="shared" si="22"/>
        <v>5139</v>
      </c>
      <c r="AC727" s="4" t="str">
        <f t="shared" si="23"/>
        <v>TIF</v>
      </c>
    </row>
    <row r="728" spans="1:29" x14ac:dyDescent="0.25">
      <c r="A728">
        <v>2024</v>
      </c>
      <c r="B728">
        <v>37</v>
      </c>
      <c r="C728" t="s">
        <v>31</v>
      </c>
      <c r="D728">
        <v>4401794</v>
      </c>
      <c r="E728">
        <v>30871769</v>
      </c>
      <c r="F728">
        <v>1978494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271047</v>
      </c>
      <c r="M728">
        <v>0</v>
      </c>
      <c r="N728">
        <v>37523104</v>
      </c>
      <c r="O728">
        <v>20000</v>
      </c>
      <c r="P728">
        <v>97500</v>
      </c>
      <c r="Q728">
        <v>37405604</v>
      </c>
      <c r="R728">
        <v>931484</v>
      </c>
      <c r="S728">
        <v>2024</v>
      </c>
      <c r="T728">
        <v>37</v>
      </c>
      <c r="U728">
        <v>1</v>
      </c>
      <c r="V728">
        <v>413</v>
      </c>
      <c r="W728">
        <v>141413</v>
      </c>
      <c r="X728" t="s">
        <v>26</v>
      </c>
      <c r="Y728" t="s">
        <v>26</v>
      </c>
      <c r="Z728" t="s">
        <v>94</v>
      </c>
      <c r="AA728" t="s">
        <v>63</v>
      </c>
      <c r="AB728" s="3" t="str">
        <f t="shared" si="22"/>
        <v>1413</v>
      </c>
      <c r="AC728" s="4" t="str">
        <f t="shared" si="23"/>
        <v>Non-TIF</v>
      </c>
    </row>
    <row r="729" spans="1:29" x14ac:dyDescent="0.25">
      <c r="A729">
        <v>2024</v>
      </c>
      <c r="B729">
        <v>37</v>
      </c>
      <c r="C729" t="s">
        <v>31</v>
      </c>
      <c r="D729">
        <v>2091114</v>
      </c>
      <c r="E729">
        <v>5544705</v>
      </c>
      <c r="F729">
        <v>172901</v>
      </c>
      <c r="G729">
        <v>145487</v>
      </c>
      <c r="H729">
        <v>0</v>
      </c>
      <c r="I729">
        <v>0</v>
      </c>
      <c r="J729">
        <v>0</v>
      </c>
      <c r="K729">
        <v>0</v>
      </c>
      <c r="L729">
        <v>105820</v>
      </c>
      <c r="M729">
        <v>991952</v>
      </c>
      <c r="N729">
        <v>9051979</v>
      </c>
      <c r="O729">
        <v>8000</v>
      </c>
      <c r="P729">
        <v>26000</v>
      </c>
      <c r="Q729">
        <v>9017979</v>
      </c>
      <c r="R729">
        <v>222455</v>
      </c>
      <c r="S729">
        <v>2024</v>
      </c>
      <c r="T729">
        <v>37</v>
      </c>
      <c r="U729">
        <v>2</v>
      </c>
      <c r="V729">
        <v>520</v>
      </c>
      <c r="W729">
        <v>142520</v>
      </c>
      <c r="X729" t="s">
        <v>26</v>
      </c>
      <c r="Y729" t="s">
        <v>26</v>
      </c>
      <c r="Z729" t="s">
        <v>180</v>
      </c>
      <c r="AA729" t="s">
        <v>63</v>
      </c>
      <c r="AB729" s="3" t="str">
        <f t="shared" si="22"/>
        <v>2520</v>
      </c>
      <c r="AC729" s="4" t="str">
        <f t="shared" si="23"/>
        <v>Non-TIF</v>
      </c>
    </row>
    <row r="730" spans="1:29" x14ac:dyDescent="0.25">
      <c r="A730">
        <v>2024</v>
      </c>
      <c r="B730">
        <v>37</v>
      </c>
      <c r="C730" t="s">
        <v>31</v>
      </c>
      <c r="D730">
        <v>482285</v>
      </c>
      <c r="E730">
        <v>560873</v>
      </c>
      <c r="F730">
        <v>10709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1053867</v>
      </c>
      <c r="O730">
        <v>4000</v>
      </c>
      <c r="P730">
        <v>6500</v>
      </c>
      <c r="Q730">
        <v>1043367</v>
      </c>
      <c r="R730">
        <v>3978</v>
      </c>
      <c r="S730">
        <v>2024</v>
      </c>
      <c r="T730">
        <v>37</v>
      </c>
      <c r="U730">
        <v>5</v>
      </c>
      <c r="V730">
        <v>184</v>
      </c>
      <c r="W730">
        <v>255184</v>
      </c>
      <c r="X730" t="s">
        <v>26</v>
      </c>
      <c r="Y730" t="s">
        <v>26</v>
      </c>
      <c r="Z730" t="s">
        <v>202</v>
      </c>
      <c r="AA730" t="s">
        <v>63</v>
      </c>
      <c r="AB730" s="3" t="str">
        <f t="shared" si="22"/>
        <v>5184</v>
      </c>
      <c r="AC730" s="4" t="str">
        <f t="shared" si="23"/>
        <v>Non-TIF</v>
      </c>
    </row>
    <row r="731" spans="1:29" x14ac:dyDescent="0.25">
      <c r="A731">
        <v>2024</v>
      </c>
      <c r="B731">
        <v>37</v>
      </c>
      <c r="C731" t="s">
        <v>31</v>
      </c>
      <c r="D731">
        <v>1410806</v>
      </c>
      <c r="E731">
        <v>8086437</v>
      </c>
      <c r="F731">
        <v>215591</v>
      </c>
      <c r="G731">
        <v>268462</v>
      </c>
      <c r="H731">
        <v>0</v>
      </c>
      <c r="I731">
        <v>0</v>
      </c>
      <c r="J731">
        <v>0</v>
      </c>
      <c r="K731">
        <v>0</v>
      </c>
      <c r="L731">
        <v>3556786</v>
      </c>
      <c r="M731">
        <v>0</v>
      </c>
      <c r="N731">
        <v>13538082</v>
      </c>
      <c r="O731">
        <v>8000</v>
      </c>
      <c r="P731">
        <v>32500</v>
      </c>
      <c r="Q731">
        <v>13497582</v>
      </c>
      <c r="R731">
        <v>70395</v>
      </c>
      <c r="S731">
        <v>2024</v>
      </c>
      <c r="T731">
        <v>37</v>
      </c>
      <c r="U731">
        <v>5</v>
      </c>
      <c r="V731">
        <v>121</v>
      </c>
      <c r="W731">
        <v>395121</v>
      </c>
      <c r="X731" t="s">
        <v>26</v>
      </c>
      <c r="Y731" t="s">
        <v>26</v>
      </c>
      <c r="Z731" t="s">
        <v>364</v>
      </c>
      <c r="AA731" t="s">
        <v>63</v>
      </c>
      <c r="AB731" s="3" t="str">
        <f t="shared" si="22"/>
        <v>5121</v>
      </c>
      <c r="AC731" s="4" t="str">
        <f t="shared" si="23"/>
        <v>Non-TIF</v>
      </c>
    </row>
    <row r="732" spans="1:29" x14ac:dyDescent="0.25">
      <c r="A732">
        <v>2024</v>
      </c>
      <c r="B732">
        <v>38</v>
      </c>
      <c r="C732" t="s">
        <v>44</v>
      </c>
      <c r="D732">
        <v>15867477</v>
      </c>
      <c r="E732">
        <v>0</v>
      </c>
      <c r="F732">
        <v>0</v>
      </c>
      <c r="G732">
        <v>4205035</v>
      </c>
      <c r="H732">
        <v>2092020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22164532</v>
      </c>
      <c r="O732">
        <v>104000</v>
      </c>
      <c r="P732">
        <v>351000</v>
      </c>
      <c r="Q732">
        <v>21709532</v>
      </c>
      <c r="R732">
        <v>0</v>
      </c>
      <c r="S732">
        <v>2024</v>
      </c>
      <c r="T732">
        <v>38</v>
      </c>
      <c r="U732">
        <v>0</v>
      </c>
      <c r="V732">
        <v>540</v>
      </c>
      <c r="W732">
        <v>380540</v>
      </c>
      <c r="X732" t="s">
        <v>26</v>
      </c>
      <c r="Y732" t="s">
        <v>26</v>
      </c>
      <c r="Z732" t="s">
        <v>404</v>
      </c>
      <c r="AA732" t="s">
        <v>405</v>
      </c>
      <c r="AB732" s="3" t="str">
        <f t="shared" si="22"/>
        <v>0540</v>
      </c>
      <c r="AC732" s="4" t="str">
        <f t="shared" si="23"/>
        <v>Non-TIF</v>
      </c>
    </row>
    <row r="733" spans="1:29" x14ac:dyDescent="0.25">
      <c r="A733">
        <v>2024</v>
      </c>
      <c r="B733">
        <v>39</v>
      </c>
      <c r="C733" t="s">
        <v>44</v>
      </c>
      <c r="D733">
        <v>28091586</v>
      </c>
      <c r="E733">
        <v>166986</v>
      </c>
      <c r="F733">
        <v>11237</v>
      </c>
      <c r="G733">
        <v>1473737</v>
      </c>
      <c r="H733">
        <v>7128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29750674</v>
      </c>
      <c r="O733">
        <v>240000</v>
      </c>
      <c r="P733">
        <v>715000</v>
      </c>
      <c r="Q733">
        <v>28795674</v>
      </c>
      <c r="R733">
        <v>0</v>
      </c>
      <c r="S733">
        <v>2024</v>
      </c>
      <c r="T733">
        <v>39</v>
      </c>
      <c r="U733">
        <v>6</v>
      </c>
      <c r="V733">
        <v>264</v>
      </c>
      <c r="W733">
        <v>256264</v>
      </c>
      <c r="X733" t="s">
        <v>26</v>
      </c>
      <c r="Y733" t="s">
        <v>26</v>
      </c>
      <c r="Z733" t="s">
        <v>33</v>
      </c>
      <c r="AA733" t="s">
        <v>406</v>
      </c>
      <c r="AB733" s="3" t="str">
        <f t="shared" si="22"/>
        <v>6264</v>
      </c>
      <c r="AC733" s="4" t="str">
        <f t="shared" si="23"/>
        <v>Non-TIF</v>
      </c>
    </row>
    <row r="734" spans="1:29" x14ac:dyDescent="0.25">
      <c r="A734">
        <v>2024</v>
      </c>
      <c r="B734">
        <v>39</v>
      </c>
      <c r="C734" t="s">
        <v>23</v>
      </c>
      <c r="D734">
        <v>45893035</v>
      </c>
      <c r="E734">
        <v>169997</v>
      </c>
      <c r="F734">
        <v>3978</v>
      </c>
      <c r="G734">
        <v>2974812</v>
      </c>
      <c r="H734">
        <v>44762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49086584</v>
      </c>
      <c r="O734">
        <v>0</v>
      </c>
      <c r="P734">
        <v>0</v>
      </c>
      <c r="Q734">
        <v>49086584</v>
      </c>
      <c r="R734">
        <v>0</v>
      </c>
      <c r="S734">
        <v>2024</v>
      </c>
      <c r="T734">
        <v>39</v>
      </c>
      <c r="U734">
        <v>6</v>
      </c>
      <c r="V734">
        <v>264</v>
      </c>
      <c r="W734" t="s">
        <v>24</v>
      </c>
      <c r="X734" t="s">
        <v>25</v>
      </c>
      <c r="Y734" t="s">
        <v>26</v>
      </c>
      <c r="Z734" t="s">
        <v>27</v>
      </c>
      <c r="AA734" t="s">
        <v>406</v>
      </c>
      <c r="AB734" s="3" t="str">
        <f t="shared" si="22"/>
        <v>6264</v>
      </c>
      <c r="AC734" s="4" t="str">
        <f t="shared" si="23"/>
        <v>TIF</v>
      </c>
    </row>
    <row r="735" spans="1:29" x14ac:dyDescent="0.25">
      <c r="A735">
        <v>2024</v>
      </c>
      <c r="B735">
        <v>40</v>
      </c>
      <c r="C735" t="s">
        <v>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2024</v>
      </c>
      <c r="T735">
        <v>40</v>
      </c>
      <c r="U735">
        <v>4</v>
      </c>
      <c r="V735">
        <v>775</v>
      </c>
      <c r="W735" t="s">
        <v>641</v>
      </c>
      <c r="X735" t="s">
        <v>25</v>
      </c>
      <c r="Y735" t="s">
        <v>26</v>
      </c>
      <c r="Z735" t="s">
        <v>642</v>
      </c>
      <c r="AA735" t="s">
        <v>448</v>
      </c>
      <c r="AB735" s="3" t="str">
        <f t="shared" si="22"/>
        <v>4775</v>
      </c>
      <c r="AC735" s="4" t="str">
        <f t="shared" si="23"/>
        <v>TIF</v>
      </c>
    </row>
    <row r="736" spans="1:29" x14ac:dyDescent="0.25">
      <c r="A736">
        <v>2024</v>
      </c>
      <c r="B736">
        <v>40</v>
      </c>
      <c r="C736" t="s">
        <v>23</v>
      </c>
      <c r="D736">
        <v>5370</v>
      </c>
      <c r="E736">
        <v>0</v>
      </c>
      <c r="F736">
        <v>0</v>
      </c>
      <c r="G736">
        <v>3030816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3036186</v>
      </c>
      <c r="O736">
        <v>0</v>
      </c>
      <c r="P736">
        <v>0</v>
      </c>
      <c r="Q736">
        <v>3036186</v>
      </c>
      <c r="R736">
        <v>0</v>
      </c>
      <c r="S736">
        <v>2024</v>
      </c>
      <c r="T736">
        <v>40</v>
      </c>
      <c r="U736">
        <v>6</v>
      </c>
      <c r="V736" t="s">
        <v>1798</v>
      </c>
      <c r="W736" t="s">
        <v>643</v>
      </c>
      <c r="X736" t="s">
        <v>25</v>
      </c>
      <c r="Y736" t="s">
        <v>26</v>
      </c>
      <c r="Z736" t="s">
        <v>644</v>
      </c>
      <c r="AA736" t="s">
        <v>448</v>
      </c>
      <c r="AB736" s="3" t="str">
        <f t="shared" si="22"/>
        <v>6095</v>
      </c>
      <c r="AC736" s="4" t="str">
        <f t="shared" si="23"/>
        <v>TIF</v>
      </c>
    </row>
    <row r="737" spans="1:29" x14ac:dyDescent="0.25">
      <c r="A737">
        <v>2024</v>
      </c>
      <c r="B737">
        <v>40</v>
      </c>
      <c r="C737" t="s">
        <v>31</v>
      </c>
      <c r="D737">
        <v>123159000</v>
      </c>
      <c r="E737">
        <v>169111855</v>
      </c>
      <c r="F737">
        <v>4930640</v>
      </c>
      <c r="G737">
        <v>11713398</v>
      </c>
      <c r="H737">
        <v>4157413</v>
      </c>
      <c r="I737">
        <v>0</v>
      </c>
      <c r="J737">
        <v>0</v>
      </c>
      <c r="K737">
        <v>7170</v>
      </c>
      <c r="L737">
        <v>1314330</v>
      </c>
      <c r="M737">
        <v>15267270</v>
      </c>
      <c r="N737">
        <v>329661076</v>
      </c>
      <c r="O737">
        <v>580000</v>
      </c>
      <c r="P737">
        <v>728000</v>
      </c>
      <c r="Q737">
        <v>328353076</v>
      </c>
      <c r="R737">
        <v>12765848</v>
      </c>
      <c r="S737">
        <v>2024</v>
      </c>
      <c r="T737">
        <v>40</v>
      </c>
      <c r="U737">
        <v>6</v>
      </c>
      <c r="V737" t="s">
        <v>1798</v>
      </c>
      <c r="W737">
        <v>406095</v>
      </c>
      <c r="X737" t="s">
        <v>26</v>
      </c>
      <c r="Y737" t="s">
        <v>26</v>
      </c>
      <c r="Z737" t="s">
        <v>138</v>
      </c>
      <c r="AA737" t="s">
        <v>448</v>
      </c>
      <c r="AB737" s="3" t="str">
        <f t="shared" si="22"/>
        <v>6095</v>
      </c>
      <c r="AC737" s="4" t="str">
        <f t="shared" si="23"/>
        <v>Non-TIF</v>
      </c>
    </row>
    <row r="738" spans="1:29" x14ac:dyDescent="0.25">
      <c r="A738">
        <v>2024</v>
      </c>
      <c r="B738">
        <v>41</v>
      </c>
      <c r="C738" t="s">
        <v>44</v>
      </c>
      <c r="D738">
        <v>0</v>
      </c>
      <c r="E738">
        <v>0</v>
      </c>
      <c r="F738">
        <v>0</v>
      </c>
      <c r="G738">
        <v>8904620</v>
      </c>
      <c r="H738">
        <v>7147078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16051698</v>
      </c>
      <c r="O738">
        <v>8000</v>
      </c>
      <c r="P738">
        <v>45500</v>
      </c>
      <c r="Q738">
        <v>15998198</v>
      </c>
      <c r="R738">
        <v>0</v>
      </c>
      <c r="S738">
        <v>2024</v>
      </c>
      <c r="T738">
        <v>41</v>
      </c>
      <c r="U738">
        <v>2</v>
      </c>
      <c r="V738">
        <v>403</v>
      </c>
      <c r="W738">
        <v>412403</v>
      </c>
      <c r="X738" t="s">
        <v>26</v>
      </c>
      <c r="Y738" t="s">
        <v>26</v>
      </c>
      <c r="Z738" t="s">
        <v>212</v>
      </c>
      <c r="AA738" t="s">
        <v>408</v>
      </c>
      <c r="AB738" s="3" t="str">
        <f t="shared" si="22"/>
        <v>2403</v>
      </c>
      <c r="AC738" s="4" t="str">
        <f t="shared" si="23"/>
        <v>Non-TIF</v>
      </c>
    </row>
    <row r="739" spans="1:29" x14ac:dyDescent="0.25">
      <c r="A739">
        <v>2024</v>
      </c>
      <c r="B739">
        <v>41</v>
      </c>
      <c r="C739" t="s">
        <v>23</v>
      </c>
      <c r="D739">
        <v>3708861</v>
      </c>
      <c r="E739">
        <v>0</v>
      </c>
      <c r="F739">
        <v>0</v>
      </c>
      <c r="G739">
        <v>19176010</v>
      </c>
      <c r="H739">
        <v>9698172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32583043</v>
      </c>
      <c r="O739">
        <v>0</v>
      </c>
      <c r="P739">
        <v>0</v>
      </c>
      <c r="Q739">
        <v>32583043</v>
      </c>
      <c r="R739">
        <v>0</v>
      </c>
      <c r="S739">
        <v>2024</v>
      </c>
      <c r="T739">
        <v>41</v>
      </c>
      <c r="U739">
        <v>2</v>
      </c>
      <c r="V739">
        <v>403</v>
      </c>
      <c r="W739" t="s">
        <v>308</v>
      </c>
      <c r="X739" t="s">
        <v>25</v>
      </c>
      <c r="Y739" t="s">
        <v>26</v>
      </c>
      <c r="Z739" t="s">
        <v>309</v>
      </c>
      <c r="AA739" t="s">
        <v>408</v>
      </c>
      <c r="AB739" s="3" t="str">
        <f t="shared" si="22"/>
        <v>2403</v>
      </c>
      <c r="AC739" s="4" t="str">
        <f t="shared" si="23"/>
        <v>TIF</v>
      </c>
    </row>
    <row r="740" spans="1:29" x14ac:dyDescent="0.25">
      <c r="A740">
        <v>2024</v>
      </c>
      <c r="B740">
        <v>52</v>
      </c>
      <c r="C740" t="s">
        <v>44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2024</v>
      </c>
      <c r="T740">
        <v>52</v>
      </c>
      <c r="U740">
        <v>3</v>
      </c>
      <c r="V740">
        <v>816</v>
      </c>
      <c r="W740">
        <v>523816</v>
      </c>
      <c r="X740" t="s">
        <v>26</v>
      </c>
      <c r="Y740" t="s">
        <v>26</v>
      </c>
      <c r="Z740" t="s">
        <v>585</v>
      </c>
      <c r="AA740" t="s">
        <v>545</v>
      </c>
      <c r="AB740" s="3" t="str">
        <f t="shared" si="22"/>
        <v>3816</v>
      </c>
      <c r="AC740" s="4" t="str">
        <f t="shared" si="23"/>
        <v>Non-TIF</v>
      </c>
    </row>
    <row r="741" spans="1:29" x14ac:dyDescent="0.25">
      <c r="A741">
        <v>2024</v>
      </c>
      <c r="B741">
        <v>52</v>
      </c>
      <c r="C741" t="s">
        <v>44</v>
      </c>
      <c r="D741">
        <v>109881710</v>
      </c>
      <c r="E741">
        <v>0</v>
      </c>
      <c r="F741">
        <v>0</v>
      </c>
      <c r="G741">
        <v>24635055</v>
      </c>
      <c r="H741">
        <v>729451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135246216</v>
      </c>
      <c r="O741">
        <v>244000</v>
      </c>
      <c r="P741">
        <v>806000</v>
      </c>
      <c r="Q741">
        <v>134196216</v>
      </c>
      <c r="R741">
        <v>0</v>
      </c>
      <c r="S741">
        <v>2024</v>
      </c>
      <c r="T741">
        <v>52</v>
      </c>
      <c r="U741">
        <v>6</v>
      </c>
      <c r="V741" t="s">
        <v>1814</v>
      </c>
      <c r="W741">
        <v>526093</v>
      </c>
      <c r="X741" t="s">
        <v>26</v>
      </c>
      <c r="Y741" t="s">
        <v>26</v>
      </c>
      <c r="Z741" t="s">
        <v>586</v>
      </c>
      <c r="AA741" t="s">
        <v>545</v>
      </c>
      <c r="AB741" s="3" t="str">
        <f t="shared" si="22"/>
        <v>6093</v>
      </c>
      <c r="AC741" s="4" t="str">
        <f t="shared" si="23"/>
        <v>Non-TIF</v>
      </c>
    </row>
    <row r="742" spans="1:29" x14ac:dyDescent="0.25">
      <c r="A742">
        <v>2024</v>
      </c>
      <c r="B742">
        <v>52</v>
      </c>
      <c r="C742" t="s">
        <v>23</v>
      </c>
      <c r="D742">
        <v>84110582</v>
      </c>
      <c r="E742">
        <v>119282</v>
      </c>
      <c r="F742">
        <v>5141</v>
      </c>
      <c r="G742">
        <v>272078445</v>
      </c>
      <c r="H742">
        <v>2856018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359169468</v>
      </c>
      <c r="O742">
        <v>0</v>
      </c>
      <c r="P742">
        <v>0</v>
      </c>
      <c r="Q742">
        <v>359169468</v>
      </c>
      <c r="R742">
        <v>0</v>
      </c>
      <c r="S742">
        <v>2024</v>
      </c>
      <c r="T742">
        <v>52</v>
      </c>
      <c r="U742">
        <v>1</v>
      </c>
      <c r="V742">
        <v>221</v>
      </c>
      <c r="W742" t="s">
        <v>587</v>
      </c>
      <c r="X742" t="s">
        <v>25</v>
      </c>
      <c r="Y742" t="s">
        <v>26</v>
      </c>
      <c r="Z742" t="s">
        <v>588</v>
      </c>
      <c r="AA742" t="s">
        <v>545</v>
      </c>
      <c r="AB742" s="3" t="str">
        <f t="shared" si="22"/>
        <v>1221</v>
      </c>
      <c r="AC742" s="4" t="str">
        <f t="shared" si="23"/>
        <v>TIF</v>
      </c>
    </row>
    <row r="743" spans="1:29" x14ac:dyDescent="0.25">
      <c r="A743">
        <v>2024</v>
      </c>
      <c r="B743">
        <v>52</v>
      </c>
      <c r="C743" t="s">
        <v>23</v>
      </c>
      <c r="D743">
        <v>248460454</v>
      </c>
      <c r="E743">
        <v>60879</v>
      </c>
      <c r="F743">
        <v>0</v>
      </c>
      <c r="G743">
        <v>370951539</v>
      </c>
      <c r="H743">
        <v>5522121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624994993</v>
      </c>
      <c r="O743">
        <v>84000</v>
      </c>
      <c r="P743">
        <v>533000</v>
      </c>
      <c r="Q743">
        <v>624377993</v>
      </c>
      <c r="R743">
        <v>0</v>
      </c>
      <c r="S743">
        <v>2024</v>
      </c>
      <c r="T743">
        <v>52</v>
      </c>
      <c r="U743">
        <v>3</v>
      </c>
      <c r="V743">
        <v>141</v>
      </c>
      <c r="W743" t="s">
        <v>771</v>
      </c>
      <c r="X743" t="s">
        <v>25</v>
      </c>
      <c r="Y743" t="s">
        <v>26</v>
      </c>
      <c r="Z743" t="s">
        <v>772</v>
      </c>
      <c r="AA743" t="s">
        <v>545</v>
      </c>
      <c r="AB743" s="3" t="str">
        <f t="shared" si="22"/>
        <v>3141</v>
      </c>
      <c r="AC743" s="4" t="str">
        <f t="shared" si="23"/>
        <v>TIF</v>
      </c>
    </row>
    <row r="744" spans="1:29" x14ac:dyDescent="0.25">
      <c r="A744">
        <v>2024</v>
      </c>
      <c r="B744">
        <v>52</v>
      </c>
      <c r="C744" t="s">
        <v>23</v>
      </c>
      <c r="D744">
        <v>18661381</v>
      </c>
      <c r="E744">
        <v>0</v>
      </c>
      <c r="F744">
        <v>0</v>
      </c>
      <c r="G744">
        <v>2364091</v>
      </c>
      <c r="H744">
        <v>65298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21090770</v>
      </c>
      <c r="O744">
        <v>0</v>
      </c>
      <c r="P744">
        <v>0</v>
      </c>
      <c r="Q744">
        <v>21090770</v>
      </c>
      <c r="R744">
        <v>0</v>
      </c>
      <c r="S744">
        <v>2024</v>
      </c>
      <c r="T744">
        <v>52</v>
      </c>
      <c r="U744">
        <v>6</v>
      </c>
      <c r="V744" t="s">
        <v>1814</v>
      </c>
      <c r="W744" t="s">
        <v>773</v>
      </c>
      <c r="X744" t="s">
        <v>25</v>
      </c>
      <c r="Y744" t="s">
        <v>26</v>
      </c>
      <c r="Z744" t="s">
        <v>774</v>
      </c>
      <c r="AA744" t="s">
        <v>545</v>
      </c>
      <c r="AB744" s="3" t="str">
        <f t="shared" si="22"/>
        <v>6093</v>
      </c>
      <c r="AC744" s="4" t="str">
        <f t="shared" si="23"/>
        <v>TIF</v>
      </c>
    </row>
    <row r="745" spans="1:29" x14ac:dyDescent="0.25">
      <c r="A745">
        <v>2024</v>
      </c>
      <c r="B745">
        <v>52</v>
      </c>
      <c r="C745" t="s">
        <v>31</v>
      </c>
      <c r="D745">
        <v>43501324</v>
      </c>
      <c r="E745">
        <v>31449928</v>
      </c>
      <c r="F745">
        <v>1559799</v>
      </c>
      <c r="G745">
        <v>31074082</v>
      </c>
      <c r="H745">
        <v>0</v>
      </c>
      <c r="I745">
        <v>0</v>
      </c>
      <c r="J745">
        <v>0</v>
      </c>
      <c r="K745">
        <v>0</v>
      </c>
      <c r="L745">
        <v>5126510</v>
      </c>
      <c r="M745">
        <v>531702</v>
      </c>
      <c r="N745">
        <v>113243345</v>
      </c>
      <c r="O745">
        <v>124812</v>
      </c>
      <c r="P745">
        <v>429000</v>
      </c>
      <c r="Q745">
        <v>112689533</v>
      </c>
      <c r="R745">
        <v>2597803</v>
      </c>
      <c r="S745">
        <v>2024</v>
      </c>
      <c r="T745">
        <v>52</v>
      </c>
      <c r="U745">
        <v>6</v>
      </c>
      <c r="V745">
        <v>930</v>
      </c>
      <c r="W745">
        <v>166930</v>
      </c>
      <c r="X745" t="s">
        <v>26</v>
      </c>
      <c r="Y745" t="s">
        <v>26</v>
      </c>
      <c r="Z745" t="s">
        <v>159</v>
      </c>
      <c r="AA745" t="s">
        <v>545</v>
      </c>
      <c r="AB745" s="3" t="str">
        <f t="shared" si="22"/>
        <v>6930</v>
      </c>
      <c r="AC745" s="4" t="str">
        <f t="shared" si="23"/>
        <v>Non-TIF</v>
      </c>
    </row>
    <row r="746" spans="1:29" x14ac:dyDescent="0.25">
      <c r="A746">
        <v>2024</v>
      </c>
      <c r="B746">
        <v>52</v>
      </c>
      <c r="C746" t="s">
        <v>31</v>
      </c>
      <c r="D746">
        <v>767689589</v>
      </c>
      <c r="E746">
        <v>61612959</v>
      </c>
      <c r="F746">
        <v>4820750</v>
      </c>
      <c r="G746">
        <v>295237189</v>
      </c>
      <c r="H746">
        <v>31391895</v>
      </c>
      <c r="I746">
        <v>0</v>
      </c>
      <c r="J746">
        <v>0</v>
      </c>
      <c r="K746">
        <v>0</v>
      </c>
      <c r="L746">
        <v>4789335</v>
      </c>
      <c r="M746">
        <v>12384510</v>
      </c>
      <c r="N746">
        <v>1177926227</v>
      </c>
      <c r="O746">
        <v>1152000</v>
      </c>
      <c r="P746">
        <v>4049500</v>
      </c>
      <c r="Q746">
        <v>1172724727</v>
      </c>
      <c r="R746">
        <v>19541667</v>
      </c>
      <c r="S746">
        <v>2024</v>
      </c>
      <c r="T746">
        <v>52</v>
      </c>
      <c r="U746">
        <v>1</v>
      </c>
      <c r="V746">
        <v>221</v>
      </c>
      <c r="W746">
        <v>521221</v>
      </c>
      <c r="X746" t="s">
        <v>26</v>
      </c>
      <c r="Y746" t="s">
        <v>26</v>
      </c>
      <c r="Z746" t="s">
        <v>554</v>
      </c>
      <c r="AA746" t="s">
        <v>545</v>
      </c>
      <c r="AB746" s="3" t="str">
        <f t="shared" si="22"/>
        <v>1221</v>
      </c>
      <c r="AC746" s="4" t="str">
        <f t="shared" si="23"/>
        <v>Non-TIF</v>
      </c>
    </row>
    <row r="747" spans="1:29" x14ac:dyDescent="0.25">
      <c r="A747">
        <v>2024</v>
      </c>
      <c r="B747">
        <v>52</v>
      </c>
      <c r="C747" t="s">
        <v>31</v>
      </c>
      <c r="D747">
        <v>5483157896</v>
      </c>
      <c r="E747">
        <v>49272895</v>
      </c>
      <c r="F747">
        <v>5873432</v>
      </c>
      <c r="G747">
        <v>905817384</v>
      </c>
      <c r="H747">
        <v>67160580</v>
      </c>
      <c r="I747">
        <v>0</v>
      </c>
      <c r="J747">
        <v>0</v>
      </c>
      <c r="K747">
        <v>0</v>
      </c>
      <c r="L747">
        <v>29095822</v>
      </c>
      <c r="M747">
        <v>18650258</v>
      </c>
      <c r="N747">
        <v>6559028267</v>
      </c>
      <c r="O747">
        <v>7974957</v>
      </c>
      <c r="P747">
        <v>37865109</v>
      </c>
      <c r="Q747">
        <v>6513188201</v>
      </c>
      <c r="R747">
        <v>86397398</v>
      </c>
      <c r="S747">
        <v>2024</v>
      </c>
      <c r="T747">
        <v>52</v>
      </c>
      <c r="U747">
        <v>3</v>
      </c>
      <c r="V747">
        <v>141</v>
      </c>
      <c r="W747">
        <v>523141</v>
      </c>
      <c r="X747" t="s">
        <v>26</v>
      </c>
      <c r="Y747" t="s">
        <v>26</v>
      </c>
      <c r="Z747" t="s">
        <v>628</v>
      </c>
      <c r="AA747" t="s">
        <v>545</v>
      </c>
      <c r="AB747" s="3" t="str">
        <f t="shared" si="22"/>
        <v>3141</v>
      </c>
      <c r="AC747" s="4" t="str">
        <f t="shared" si="23"/>
        <v>Non-TIF</v>
      </c>
    </row>
    <row r="748" spans="1:29" x14ac:dyDescent="0.25">
      <c r="A748">
        <v>2024</v>
      </c>
      <c r="B748">
        <v>52</v>
      </c>
      <c r="C748" t="s">
        <v>31</v>
      </c>
      <c r="D748">
        <v>7807481</v>
      </c>
      <c r="E748">
        <v>4256628</v>
      </c>
      <c r="F748">
        <v>559545</v>
      </c>
      <c r="G748">
        <v>524345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13147999</v>
      </c>
      <c r="O748">
        <v>12000</v>
      </c>
      <c r="P748">
        <v>91000</v>
      </c>
      <c r="Q748">
        <v>13044999</v>
      </c>
      <c r="R748">
        <v>1265683</v>
      </c>
      <c r="S748">
        <v>2024</v>
      </c>
      <c r="T748">
        <v>52</v>
      </c>
      <c r="U748">
        <v>2</v>
      </c>
      <c r="V748">
        <v>977</v>
      </c>
      <c r="W748">
        <v>922977</v>
      </c>
      <c r="X748" t="s">
        <v>26</v>
      </c>
      <c r="Y748" t="s">
        <v>26</v>
      </c>
      <c r="Z748" t="s">
        <v>589</v>
      </c>
      <c r="AA748" t="s">
        <v>545</v>
      </c>
      <c r="AB748" s="3" t="str">
        <f t="shared" si="22"/>
        <v>2977</v>
      </c>
      <c r="AC748" s="4" t="str">
        <f t="shared" si="23"/>
        <v>Non-TIF</v>
      </c>
    </row>
    <row r="749" spans="1:29" x14ac:dyDescent="0.25">
      <c r="A749">
        <v>2024</v>
      </c>
      <c r="B749">
        <v>53</v>
      </c>
      <c r="C749" t="s">
        <v>44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2024</v>
      </c>
      <c r="T749">
        <v>53</v>
      </c>
      <c r="U749">
        <v>6</v>
      </c>
      <c r="V749">
        <v>961</v>
      </c>
      <c r="W749">
        <v>316961</v>
      </c>
      <c r="X749" t="s">
        <v>26</v>
      </c>
      <c r="Y749" t="s">
        <v>26</v>
      </c>
      <c r="Z749" t="s">
        <v>242</v>
      </c>
      <c r="AA749" t="s">
        <v>547</v>
      </c>
      <c r="AB749" s="3" t="str">
        <f t="shared" si="22"/>
        <v>6961</v>
      </c>
      <c r="AC749" s="4" t="str">
        <f t="shared" si="23"/>
        <v>Non-TIF</v>
      </c>
    </row>
    <row r="750" spans="1:29" x14ac:dyDescent="0.25">
      <c r="A750">
        <v>2024</v>
      </c>
      <c r="B750">
        <v>53</v>
      </c>
      <c r="C750" t="s">
        <v>23</v>
      </c>
      <c r="D750">
        <v>0</v>
      </c>
      <c r="E750">
        <v>0</v>
      </c>
      <c r="F750">
        <v>0</v>
      </c>
      <c r="G750">
        <v>481297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481297</v>
      </c>
      <c r="O750">
        <v>0</v>
      </c>
      <c r="P750">
        <v>0</v>
      </c>
      <c r="Q750">
        <v>481297</v>
      </c>
      <c r="R750">
        <v>0</v>
      </c>
      <c r="S750">
        <v>2024</v>
      </c>
      <c r="T750">
        <v>53</v>
      </c>
      <c r="U750">
        <v>4</v>
      </c>
      <c r="V750">
        <v>269</v>
      </c>
      <c r="W750" t="s">
        <v>1703</v>
      </c>
      <c r="X750" t="s">
        <v>25</v>
      </c>
      <c r="Y750" t="s">
        <v>26</v>
      </c>
      <c r="Z750" t="s">
        <v>1704</v>
      </c>
      <c r="AA750" t="s">
        <v>547</v>
      </c>
      <c r="AB750" s="3" t="str">
        <f t="shared" si="22"/>
        <v>4269</v>
      </c>
      <c r="AC750" s="4" t="str">
        <f t="shared" si="23"/>
        <v>TIF</v>
      </c>
    </row>
    <row r="751" spans="1:29" x14ac:dyDescent="0.25">
      <c r="A751">
        <v>2024</v>
      </c>
      <c r="B751">
        <v>53</v>
      </c>
      <c r="C751" t="s">
        <v>31</v>
      </c>
      <c r="D751">
        <v>59775456</v>
      </c>
      <c r="E751">
        <v>93462016</v>
      </c>
      <c r="F751">
        <v>6829716</v>
      </c>
      <c r="G751">
        <v>5921526</v>
      </c>
      <c r="H751">
        <v>0</v>
      </c>
      <c r="I751">
        <v>0</v>
      </c>
      <c r="J751">
        <v>0</v>
      </c>
      <c r="K751">
        <v>0</v>
      </c>
      <c r="L751">
        <v>22507070</v>
      </c>
      <c r="M751">
        <v>0</v>
      </c>
      <c r="N751">
        <v>188495784</v>
      </c>
      <c r="O751">
        <v>536000</v>
      </c>
      <c r="P751">
        <v>2079827</v>
      </c>
      <c r="Q751">
        <v>185879957</v>
      </c>
      <c r="R751">
        <v>5132631</v>
      </c>
      <c r="S751">
        <v>2024</v>
      </c>
      <c r="T751">
        <v>53</v>
      </c>
      <c r="U751">
        <v>4</v>
      </c>
      <c r="V751">
        <v>269</v>
      </c>
      <c r="W751">
        <v>534269</v>
      </c>
      <c r="X751" t="s">
        <v>26</v>
      </c>
      <c r="Y751" t="s">
        <v>26</v>
      </c>
      <c r="Z751" t="s">
        <v>210</v>
      </c>
      <c r="AA751" t="s">
        <v>547</v>
      </c>
      <c r="AB751" s="3" t="str">
        <f t="shared" si="22"/>
        <v>4269</v>
      </c>
      <c r="AC751" s="4" t="str">
        <f t="shared" si="23"/>
        <v>Non-TIF</v>
      </c>
    </row>
    <row r="752" spans="1:29" x14ac:dyDescent="0.25">
      <c r="A752">
        <v>2024</v>
      </c>
      <c r="B752">
        <v>53</v>
      </c>
      <c r="C752" t="s">
        <v>31</v>
      </c>
      <c r="D752">
        <v>205011844</v>
      </c>
      <c r="E752">
        <v>115946317</v>
      </c>
      <c r="F752">
        <v>9813428</v>
      </c>
      <c r="G752">
        <v>37375158</v>
      </c>
      <c r="H752">
        <v>13172480</v>
      </c>
      <c r="I752">
        <v>0</v>
      </c>
      <c r="J752">
        <v>0</v>
      </c>
      <c r="K752">
        <v>0</v>
      </c>
      <c r="L752">
        <v>18264538</v>
      </c>
      <c r="M752">
        <v>0</v>
      </c>
      <c r="N752">
        <v>399583765</v>
      </c>
      <c r="O752">
        <v>972000</v>
      </c>
      <c r="P752">
        <v>4199000</v>
      </c>
      <c r="Q752">
        <v>394412765</v>
      </c>
      <c r="R752">
        <v>6495795</v>
      </c>
      <c r="S752">
        <v>2024</v>
      </c>
      <c r="T752">
        <v>53</v>
      </c>
      <c r="U752">
        <v>4</v>
      </c>
      <c r="V752">
        <v>446</v>
      </c>
      <c r="W752">
        <v>534446</v>
      </c>
      <c r="X752" t="s">
        <v>26</v>
      </c>
      <c r="Y752" t="s">
        <v>26</v>
      </c>
      <c r="Z752" t="s">
        <v>330</v>
      </c>
      <c r="AA752" t="s">
        <v>547</v>
      </c>
      <c r="AB752" s="3" t="str">
        <f t="shared" si="22"/>
        <v>4446</v>
      </c>
      <c r="AC752" s="4" t="str">
        <f t="shared" si="23"/>
        <v>Non-TIF</v>
      </c>
    </row>
    <row r="753" spans="1:29" x14ac:dyDescent="0.25">
      <c r="A753">
        <v>2024</v>
      </c>
      <c r="B753">
        <v>54</v>
      </c>
      <c r="C753" t="s">
        <v>23</v>
      </c>
      <c r="D753">
        <v>195334</v>
      </c>
      <c r="E753">
        <v>0</v>
      </c>
      <c r="F753">
        <v>0</v>
      </c>
      <c r="G753">
        <v>213450</v>
      </c>
      <c r="H753">
        <v>7361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416145</v>
      </c>
      <c r="O753">
        <v>0</v>
      </c>
      <c r="P753">
        <v>0</v>
      </c>
      <c r="Q753">
        <v>416145</v>
      </c>
      <c r="R753">
        <v>0</v>
      </c>
      <c r="S753">
        <v>2024</v>
      </c>
      <c r="T753">
        <v>54</v>
      </c>
      <c r="U753">
        <v>6</v>
      </c>
      <c r="V753" t="s">
        <v>1823</v>
      </c>
      <c r="W753" t="s">
        <v>592</v>
      </c>
      <c r="X753" t="s">
        <v>25</v>
      </c>
      <c r="Y753" t="s">
        <v>26</v>
      </c>
      <c r="Z753" t="s">
        <v>593</v>
      </c>
      <c r="AA753" t="s">
        <v>548</v>
      </c>
      <c r="AB753" s="3" t="str">
        <f t="shared" si="22"/>
        <v>6012</v>
      </c>
      <c r="AC753" s="4" t="str">
        <f t="shared" si="23"/>
        <v>TIF</v>
      </c>
    </row>
    <row r="754" spans="1:29" x14ac:dyDescent="0.25">
      <c r="A754">
        <v>2024</v>
      </c>
      <c r="B754">
        <v>54</v>
      </c>
      <c r="C754" t="s">
        <v>31</v>
      </c>
      <c r="D754">
        <v>60088842</v>
      </c>
      <c r="E754">
        <v>87044439</v>
      </c>
      <c r="F754">
        <v>6334088</v>
      </c>
      <c r="G754">
        <v>7126105</v>
      </c>
      <c r="H754">
        <v>16631764</v>
      </c>
      <c r="I754">
        <v>0</v>
      </c>
      <c r="J754">
        <v>0</v>
      </c>
      <c r="K754">
        <v>54320</v>
      </c>
      <c r="L754">
        <v>12241201</v>
      </c>
      <c r="M754">
        <v>2650285</v>
      </c>
      <c r="N754">
        <v>192171044</v>
      </c>
      <c r="O754">
        <v>344280</v>
      </c>
      <c r="P754">
        <v>1365000</v>
      </c>
      <c r="Q754">
        <v>190461764</v>
      </c>
      <c r="R754">
        <v>3415058</v>
      </c>
      <c r="S754">
        <v>2024</v>
      </c>
      <c r="T754">
        <v>54</v>
      </c>
      <c r="U754">
        <v>5</v>
      </c>
      <c r="V754">
        <v>163</v>
      </c>
      <c r="W754">
        <v>545163</v>
      </c>
      <c r="X754" t="s">
        <v>26</v>
      </c>
      <c r="Y754" t="s">
        <v>26</v>
      </c>
      <c r="Z754" t="s">
        <v>536</v>
      </c>
      <c r="AA754" t="s">
        <v>548</v>
      </c>
      <c r="AB754" s="3" t="str">
        <f t="shared" si="22"/>
        <v>5163</v>
      </c>
      <c r="AC754" s="4" t="str">
        <f t="shared" si="23"/>
        <v>Non-TIF</v>
      </c>
    </row>
    <row r="755" spans="1:29" x14ac:dyDescent="0.25">
      <c r="A755">
        <v>2024</v>
      </c>
      <c r="B755">
        <v>55</v>
      </c>
      <c r="C755" t="s">
        <v>44</v>
      </c>
      <c r="D755">
        <v>0</v>
      </c>
      <c r="E755">
        <v>0</v>
      </c>
      <c r="F755">
        <v>0</v>
      </c>
      <c r="G755">
        <v>893870</v>
      </c>
      <c r="H755">
        <v>12980963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13874833</v>
      </c>
      <c r="O755">
        <v>0</v>
      </c>
      <c r="P755">
        <v>0</v>
      </c>
      <c r="Q755">
        <v>13874833</v>
      </c>
      <c r="R755">
        <v>0</v>
      </c>
      <c r="S755">
        <v>2024</v>
      </c>
      <c r="T755">
        <v>55</v>
      </c>
      <c r="U755">
        <v>3</v>
      </c>
      <c r="V755">
        <v>897</v>
      </c>
      <c r="W755">
        <v>553897</v>
      </c>
      <c r="X755" t="s">
        <v>26</v>
      </c>
      <c r="Y755" t="s">
        <v>26</v>
      </c>
      <c r="Z755" t="s">
        <v>1738</v>
      </c>
      <c r="AA755" t="s">
        <v>551</v>
      </c>
      <c r="AB755" s="3" t="str">
        <f t="shared" si="22"/>
        <v>3897</v>
      </c>
      <c r="AC755" s="4" t="str">
        <f t="shared" si="23"/>
        <v>Non-TIF</v>
      </c>
    </row>
    <row r="756" spans="1:29" x14ac:dyDescent="0.25">
      <c r="A756">
        <v>2024</v>
      </c>
      <c r="B756">
        <v>55</v>
      </c>
      <c r="C756" t="s">
        <v>23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2024</v>
      </c>
      <c r="T756">
        <v>55</v>
      </c>
      <c r="U756">
        <v>4</v>
      </c>
      <c r="V756">
        <v>778</v>
      </c>
      <c r="W756" t="s">
        <v>594</v>
      </c>
      <c r="X756" t="s">
        <v>25</v>
      </c>
      <c r="Y756" t="s">
        <v>26</v>
      </c>
      <c r="Z756" t="s">
        <v>595</v>
      </c>
      <c r="AA756" t="s">
        <v>551</v>
      </c>
      <c r="AB756" s="3" t="str">
        <f t="shared" si="22"/>
        <v>4778</v>
      </c>
      <c r="AC756" s="4" t="str">
        <f t="shared" si="23"/>
        <v>TIF</v>
      </c>
    </row>
    <row r="757" spans="1:29" x14ac:dyDescent="0.25">
      <c r="A757">
        <v>2024</v>
      </c>
      <c r="B757">
        <v>55</v>
      </c>
      <c r="C757" t="s">
        <v>31</v>
      </c>
      <c r="D757">
        <v>40826168</v>
      </c>
      <c r="E757">
        <v>178312993</v>
      </c>
      <c r="F757">
        <v>16249754</v>
      </c>
      <c r="G757">
        <v>13820078</v>
      </c>
      <c r="H757">
        <v>23739575</v>
      </c>
      <c r="I757">
        <v>0</v>
      </c>
      <c r="J757">
        <v>0</v>
      </c>
      <c r="K757">
        <v>0</v>
      </c>
      <c r="L757">
        <v>7213254</v>
      </c>
      <c r="M757">
        <v>17533482</v>
      </c>
      <c r="N757">
        <v>297695304</v>
      </c>
      <c r="O757">
        <v>312441</v>
      </c>
      <c r="P757">
        <v>1210414</v>
      </c>
      <c r="Q757">
        <v>296172449</v>
      </c>
      <c r="R757">
        <v>17336472</v>
      </c>
      <c r="S757">
        <v>2024</v>
      </c>
      <c r="T757">
        <v>55</v>
      </c>
      <c r="U757">
        <v>4</v>
      </c>
      <c r="V757">
        <v>778</v>
      </c>
      <c r="W757">
        <v>554778</v>
      </c>
      <c r="X757" t="s">
        <v>26</v>
      </c>
      <c r="Y757" t="s">
        <v>26</v>
      </c>
      <c r="Z757" t="s">
        <v>596</v>
      </c>
      <c r="AA757" t="s">
        <v>551</v>
      </c>
      <c r="AB757" s="3" t="str">
        <f t="shared" si="22"/>
        <v>4778</v>
      </c>
      <c r="AC757" s="4" t="str">
        <f t="shared" si="23"/>
        <v>Non-TIF</v>
      </c>
    </row>
    <row r="758" spans="1:29" x14ac:dyDescent="0.25">
      <c r="A758">
        <v>2024</v>
      </c>
      <c r="B758">
        <v>58</v>
      </c>
      <c r="C758" t="s">
        <v>31</v>
      </c>
      <c r="D758">
        <v>88350888</v>
      </c>
      <c r="E758">
        <v>73973128</v>
      </c>
      <c r="F758">
        <v>5762232</v>
      </c>
      <c r="G758">
        <v>11839714</v>
      </c>
      <c r="H758">
        <v>9243318</v>
      </c>
      <c r="I758">
        <v>0</v>
      </c>
      <c r="J758">
        <v>0</v>
      </c>
      <c r="K758">
        <v>0</v>
      </c>
      <c r="L758">
        <v>88876889</v>
      </c>
      <c r="M758">
        <v>2812270</v>
      </c>
      <c r="N758">
        <v>280858439</v>
      </c>
      <c r="O758">
        <v>540000</v>
      </c>
      <c r="P758">
        <v>1508000</v>
      </c>
      <c r="Q758">
        <v>278810439</v>
      </c>
      <c r="R758">
        <v>4285370</v>
      </c>
      <c r="S758">
        <v>2024</v>
      </c>
      <c r="T758">
        <v>58</v>
      </c>
      <c r="U758">
        <v>1</v>
      </c>
      <c r="V758">
        <v>368</v>
      </c>
      <c r="W758">
        <v>581368</v>
      </c>
      <c r="X758" t="s">
        <v>26</v>
      </c>
      <c r="Y758" t="s">
        <v>26</v>
      </c>
      <c r="Z758" t="s">
        <v>675</v>
      </c>
      <c r="AA758" t="s">
        <v>620</v>
      </c>
      <c r="AB758" s="3" t="str">
        <f t="shared" si="22"/>
        <v>1368</v>
      </c>
      <c r="AC758" s="4" t="str">
        <f t="shared" si="23"/>
        <v>Non-TIF</v>
      </c>
    </row>
    <row r="759" spans="1:29" x14ac:dyDescent="0.25">
      <c r="A759">
        <v>2024</v>
      </c>
      <c r="B759">
        <v>58</v>
      </c>
      <c r="C759" t="s">
        <v>31</v>
      </c>
      <c r="D759">
        <v>62305152</v>
      </c>
      <c r="E759">
        <v>47900592</v>
      </c>
      <c r="F759">
        <v>2414665</v>
      </c>
      <c r="G759">
        <v>1527676</v>
      </c>
      <c r="H759">
        <v>1111323</v>
      </c>
      <c r="I759">
        <v>0</v>
      </c>
      <c r="J759">
        <v>0</v>
      </c>
      <c r="K759">
        <v>0</v>
      </c>
      <c r="L759">
        <v>0</v>
      </c>
      <c r="M759">
        <v>2560720</v>
      </c>
      <c r="N759">
        <v>117820128</v>
      </c>
      <c r="O759">
        <v>252000</v>
      </c>
      <c r="P759">
        <v>864500</v>
      </c>
      <c r="Q759">
        <v>116703628</v>
      </c>
      <c r="R759">
        <v>40486732</v>
      </c>
      <c r="S759">
        <v>2024</v>
      </c>
      <c r="T759">
        <v>58</v>
      </c>
      <c r="U759">
        <v>3</v>
      </c>
      <c r="V759">
        <v>841</v>
      </c>
      <c r="W759">
        <v>583841</v>
      </c>
      <c r="X759" t="s">
        <v>26</v>
      </c>
      <c r="Y759" t="s">
        <v>26</v>
      </c>
      <c r="Z759" t="s">
        <v>649</v>
      </c>
      <c r="AA759" t="s">
        <v>620</v>
      </c>
      <c r="AB759" s="3" t="str">
        <f t="shared" si="22"/>
        <v>3841</v>
      </c>
      <c r="AC759" s="4" t="str">
        <f t="shared" si="23"/>
        <v>Non-TIF</v>
      </c>
    </row>
    <row r="760" spans="1:29" x14ac:dyDescent="0.25">
      <c r="A760">
        <v>2024</v>
      </c>
      <c r="B760">
        <v>58</v>
      </c>
      <c r="C760" t="s">
        <v>31</v>
      </c>
      <c r="D760">
        <v>30812170</v>
      </c>
      <c r="E760">
        <v>29815554</v>
      </c>
      <c r="F760">
        <v>1202238</v>
      </c>
      <c r="G760">
        <v>6794223</v>
      </c>
      <c r="H760">
        <v>613713</v>
      </c>
      <c r="I760">
        <v>0</v>
      </c>
      <c r="J760">
        <v>0</v>
      </c>
      <c r="K760">
        <v>0</v>
      </c>
      <c r="L760">
        <v>1715761</v>
      </c>
      <c r="M760">
        <v>0</v>
      </c>
      <c r="N760">
        <v>70953659</v>
      </c>
      <c r="O760">
        <v>152000</v>
      </c>
      <c r="P760">
        <v>559000</v>
      </c>
      <c r="Q760">
        <v>70242659</v>
      </c>
      <c r="R760">
        <v>989561</v>
      </c>
      <c r="S760">
        <v>2024</v>
      </c>
      <c r="T760">
        <v>58</v>
      </c>
      <c r="U760">
        <v>4</v>
      </c>
      <c r="V760">
        <v>509</v>
      </c>
      <c r="W760">
        <v>584509</v>
      </c>
      <c r="X760" t="s">
        <v>26</v>
      </c>
      <c r="Y760" t="s">
        <v>26</v>
      </c>
      <c r="Z760" t="s">
        <v>334</v>
      </c>
      <c r="AA760" t="s">
        <v>620</v>
      </c>
      <c r="AB760" s="3" t="str">
        <f t="shared" si="22"/>
        <v>4509</v>
      </c>
      <c r="AC760" s="4" t="str">
        <f t="shared" si="23"/>
        <v>Non-TIF</v>
      </c>
    </row>
    <row r="761" spans="1:29" x14ac:dyDescent="0.25">
      <c r="A761">
        <v>2024</v>
      </c>
      <c r="B761">
        <v>59</v>
      </c>
      <c r="C761" t="s">
        <v>31</v>
      </c>
      <c r="D761">
        <v>8079451</v>
      </c>
      <c r="E761">
        <v>13303178</v>
      </c>
      <c r="F761">
        <v>2195709</v>
      </c>
      <c r="G761">
        <v>26118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23604456</v>
      </c>
      <c r="O761">
        <v>36000</v>
      </c>
      <c r="P761">
        <v>195000</v>
      </c>
      <c r="Q761">
        <v>23373456</v>
      </c>
      <c r="R761">
        <v>364815</v>
      </c>
      <c r="S761">
        <v>2024</v>
      </c>
      <c r="T761">
        <v>59</v>
      </c>
      <c r="U761">
        <v>4</v>
      </c>
      <c r="V761">
        <v>505</v>
      </c>
      <c r="W761">
        <v>934505</v>
      </c>
      <c r="X761" t="s">
        <v>26</v>
      </c>
      <c r="Y761" t="s">
        <v>26</v>
      </c>
      <c r="Z761" t="s">
        <v>352</v>
      </c>
      <c r="AA761" t="s">
        <v>650</v>
      </c>
      <c r="AB761" s="3" t="str">
        <f t="shared" si="22"/>
        <v>4505</v>
      </c>
      <c r="AC761" s="4" t="str">
        <f t="shared" si="23"/>
        <v>Non-TIF</v>
      </c>
    </row>
    <row r="762" spans="1:29" x14ac:dyDescent="0.25">
      <c r="A762">
        <v>2024</v>
      </c>
      <c r="B762">
        <v>60</v>
      </c>
      <c r="C762" t="s">
        <v>44</v>
      </c>
      <c r="D762">
        <v>22966628</v>
      </c>
      <c r="E762">
        <v>36042</v>
      </c>
      <c r="F762">
        <v>191180</v>
      </c>
      <c r="G762">
        <v>25399639</v>
      </c>
      <c r="H762">
        <v>1532462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50125951</v>
      </c>
      <c r="O762">
        <v>76000</v>
      </c>
      <c r="P762">
        <v>351000</v>
      </c>
      <c r="Q762">
        <v>49698951</v>
      </c>
      <c r="R762">
        <v>0</v>
      </c>
      <c r="S762">
        <v>2024</v>
      </c>
      <c r="T762">
        <v>60</v>
      </c>
      <c r="U762">
        <v>1</v>
      </c>
      <c r="V762" t="s">
        <v>1798</v>
      </c>
      <c r="W762">
        <v>601095</v>
      </c>
      <c r="X762" t="s">
        <v>26</v>
      </c>
      <c r="Y762" t="s">
        <v>26</v>
      </c>
      <c r="Z762" t="s">
        <v>651</v>
      </c>
      <c r="AA762" t="s">
        <v>652</v>
      </c>
      <c r="AB762" s="3" t="str">
        <f t="shared" si="22"/>
        <v>1095</v>
      </c>
      <c r="AC762" s="4" t="str">
        <f t="shared" si="23"/>
        <v>Non-TIF</v>
      </c>
    </row>
    <row r="763" spans="1:29" x14ac:dyDescent="0.25">
      <c r="A763">
        <v>2024</v>
      </c>
      <c r="B763">
        <v>60</v>
      </c>
      <c r="C763" t="s">
        <v>23</v>
      </c>
      <c r="D763">
        <v>3147389</v>
      </c>
      <c r="E763">
        <v>0</v>
      </c>
      <c r="F763">
        <v>0</v>
      </c>
      <c r="G763">
        <v>4548527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7695916</v>
      </c>
      <c r="O763">
        <v>8000</v>
      </c>
      <c r="P763">
        <v>26000</v>
      </c>
      <c r="Q763">
        <v>7661916</v>
      </c>
      <c r="R763">
        <v>0</v>
      </c>
      <c r="S763">
        <v>2024</v>
      </c>
      <c r="T763">
        <v>60</v>
      </c>
      <c r="U763">
        <v>1</v>
      </c>
      <c r="V763" t="s">
        <v>1798</v>
      </c>
      <c r="W763" t="s">
        <v>653</v>
      </c>
      <c r="X763" t="s">
        <v>25</v>
      </c>
      <c r="Y763" t="s">
        <v>26</v>
      </c>
      <c r="Z763" t="s">
        <v>654</v>
      </c>
      <c r="AA763" t="s">
        <v>652</v>
      </c>
      <c r="AB763" s="3" t="str">
        <f t="shared" si="22"/>
        <v>1095</v>
      </c>
      <c r="AC763" s="4" t="str">
        <f t="shared" si="23"/>
        <v>TIF</v>
      </c>
    </row>
    <row r="764" spans="1:29" x14ac:dyDescent="0.25">
      <c r="A764">
        <v>2024</v>
      </c>
      <c r="B764">
        <v>61</v>
      </c>
      <c r="C764" t="s">
        <v>31</v>
      </c>
      <c r="D764">
        <v>11452073</v>
      </c>
      <c r="E764">
        <v>22468688</v>
      </c>
      <c r="F764">
        <v>1593111</v>
      </c>
      <c r="G764">
        <v>1337006</v>
      </c>
      <c r="H764">
        <v>0</v>
      </c>
      <c r="I764">
        <v>0</v>
      </c>
      <c r="J764">
        <v>0</v>
      </c>
      <c r="K764">
        <v>0</v>
      </c>
      <c r="L764">
        <v>3989221</v>
      </c>
      <c r="M764">
        <v>0</v>
      </c>
      <c r="N764">
        <v>40840099</v>
      </c>
      <c r="O764">
        <v>44000</v>
      </c>
      <c r="P764">
        <v>84500</v>
      </c>
      <c r="Q764">
        <v>40711599</v>
      </c>
      <c r="R764">
        <v>1228181</v>
      </c>
      <c r="S764">
        <v>2024</v>
      </c>
      <c r="T764">
        <v>61</v>
      </c>
      <c r="U764">
        <v>4</v>
      </c>
      <c r="V764">
        <v>978</v>
      </c>
      <c r="W764" t="s">
        <v>1761</v>
      </c>
      <c r="X764" t="s">
        <v>26</v>
      </c>
      <c r="Y764" t="s">
        <v>26</v>
      </c>
      <c r="Z764" t="s">
        <v>79</v>
      </c>
      <c r="AA764" t="s">
        <v>656</v>
      </c>
      <c r="AB764" s="3" t="str">
        <f t="shared" si="22"/>
        <v>4978</v>
      </c>
      <c r="AC764" s="4" t="str">
        <f t="shared" si="23"/>
        <v>Non-TIF</v>
      </c>
    </row>
    <row r="765" spans="1:29" x14ac:dyDescent="0.25">
      <c r="A765">
        <v>2024</v>
      </c>
      <c r="B765">
        <v>61</v>
      </c>
      <c r="C765" t="s">
        <v>31</v>
      </c>
      <c r="D765">
        <v>6001708</v>
      </c>
      <c r="E765">
        <v>3999156</v>
      </c>
      <c r="F765">
        <v>273124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10273988</v>
      </c>
      <c r="O765">
        <v>8000</v>
      </c>
      <c r="P765">
        <v>32500</v>
      </c>
      <c r="Q765">
        <v>10233488</v>
      </c>
      <c r="R765">
        <v>441494</v>
      </c>
      <c r="S765">
        <v>2024</v>
      </c>
      <c r="T765">
        <v>61</v>
      </c>
      <c r="U765">
        <v>1</v>
      </c>
      <c r="V765">
        <v>970</v>
      </c>
      <c r="W765">
        <v>881970</v>
      </c>
      <c r="X765" t="s">
        <v>26</v>
      </c>
      <c r="Y765" t="s">
        <v>26</v>
      </c>
      <c r="Z765" t="s">
        <v>396</v>
      </c>
      <c r="AA765" t="s">
        <v>656</v>
      </c>
      <c r="AB765" s="3" t="str">
        <f t="shared" si="22"/>
        <v>1970</v>
      </c>
      <c r="AC765" s="4" t="str">
        <f t="shared" si="23"/>
        <v>Non-TIF</v>
      </c>
    </row>
    <row r="766" spans="1:29" x14ac:dyDescent="0.25">
      <c r="A766">
        <v>2024</v>
      </c>
      <c r="B766">
        <v>62</v>
      </c>
      <c r="C766" t="s">
        <v>44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2024</v>
      </c>
      <c r="T766">
        <v>62</v>
      </c>
      <c r="U766">
        <v>4</v>
      </c>
      <c r="V766">
        <v>776</v>
      </c>
      <c r="W766">
        <v>624776</v>
      </c>
      <c r="X766" t="s">
        <v>26</v>
      </c>
      <c r="Y766" t="s">
        <v>26</v>
      </c>
      <c r="Z766" t="s">
        <v>716</v>
      </c>
      <c r="AA766" t="s">
        <v>657</v>
      </c>
      <c r="AB766" s="3" t="str">
        <f t="shared" si="22"/>
        <v>4776</v>
      </c>
      <c r="AC766" s="4" t="str">
        <f t="shared" si="23"/>
        <v>Non-TIF</v>
      </c>
    </row>
    <row r="767" spans="1:29" x14ac:dyDescent="0.25">
      <c r="A767">
        <v>2024</v>
      </c>
      <c r="B767">
        <v>62</v>
      </c>
      <c r="C767" t="s">
        <v>23</v>
      </c>
      <c r="D767">
        <v>19673991</v>
      </c>
      <c r="E767">
        <v>0</v>
      </c>
      <c r="F767">
        <v>0</v>
      </c>
      <c r="G767">
        <v>44585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19718576</v>
      </c>
      <c r="O767">
        <v>0</v>
      </c>
      <c r="P767">
        <v>0</v>
      </c>
      <c r="Q767">
        <v>19718576</v>
      </c>
      <c r="R767">
        <v>0</v>
      </c>
      <c r="S767">
        <v>2024</v>
      </c>
      <c r="T767">
        <v>62</v>
      </c>
      <c r="U767">
        <v>5</v>
      </c>
      <c r="V767" t="s">
        <v>1830</v>
      </c>
      <c r="W767" t="s">
        <v>659</v>
      </c>
      <c r="X767" t="s">
        <v>25</v>
      </c>
      <c r="Y767" t="s">
        <v>26</v>
      </c>
      <c r="Z767" t="s">
        <v>660</v>
      </c>
      <c r="AA767" t="s">
        <v>657</v>
      </c>
      <c r="AB767" s="3" t="str">
        <f t="shared" si="22"/>
        <v>5013</v>
      </c>
      <c r="AC767" s="4" t="str">
        <f t="shared" si="23"/>
        <v>TIF</v>
      </c>
    </row>
    <row r="768" spans="1:29" x14ac:dyDescent="0.25">
      <c r="A768">
        <v>2024</v>
      </c>
      <c r="B768">
        <v>62</v>
      </c>
      <c r="C768" t="s">
        <v>31</v>
      </c>
      <c r="D768">
        <v>189058</v>
      </c>
      <c r="E768">
        <v>1298805</v>
      </c>
      <c r="F768">
        <v>3627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2446296</v>
      </c>
      <c r="M768">
        <v>0</v>
      </c>
      <c r="N768">
        <v>3937786</v>
      </c>
      <c r="O768">
        <v>0</v>
      </c>
      <c r="P768">
        <v>0</v>
      </c>
      <c r="Q768">
        <v>3937786</v>
      </c>
      <c r="R768">
        <v>7762</v>
      </c>
      <c r="S768">
        <v>2024</v>
      </c>
      <c r="T768">
        <v>62</v>
      </c>
      <c r="U768">
        <v>3</v>
      </c>
      <c r="V768">
        <v>906</v>
      </c>
      <c r="W768">
        <v>503906</v>
      </c>
      <c r="X768" t="s">
        <v>26</v>
      </c>
      <c r="Y768" t="s">
        <v>26</v>
      </c>
      <c r="Z768" t="s">
        <v>537</v>
      </c>
      <c r="AA768" t="s">
        <v>657</v>
      </c>
      <c r="AB768" s="3" t="str">
        <f t="shared" si="22"/>
        <v>3906</v>
      </c>
      <c r="AC768" s="4" t="str">
        <f t="shared" si="23"/>
        <v>Non-TIF</v>
      </c>
    </row>
    <row r="769" spans="1:29" x14ac:dyDescent="0.25">
      <c r="A769">
        <v>2024</v>
      </c>
      <c r="B769">
        <v>62</v>
      </c>
      <c r="C769" t="s">
        <v>31</v>
      </c>
      <c r="D769">
        <v>1954486</v>
      </c>
      <c r="E769">
        <v>9143984</v>
      </c>
      <c r="F769">
        <v>266322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321437</v>
      </c>
      <c r="M769">
        <v>0</v>
      </c>
      <c r="N769">
        <v>11686229</v>
      </c>
      <c r="O769">
        <v>4000</v>
      </c>
      <c r="P769">
        <v>13000</v>
      </c>
      <c r="Q769">
        <v>11669229</v>
      </c>
      <c r="R769">
        <v>452950</v>
      </c>
      <c r="S769">
        <v>2024</v>
      </c>
      <c r="T769">
        <v>62</v>
      </c>
      <c r="U769">
        <v>6</v>
      </c>
      <c r="V769">
        <v>462</v>
      </c>
      <c r="W769">
        <v>546462</v>
      </c>
      <c r="X769" t="s">
        <v>26</v>
      </c>
      <c r="Y769" t="s">
        <v>26</v>
      </c>
      <c r="Z769" t="s">
        <v>555</v>
      </c>
      <c r="AA769" t="s">
        <v>657</v>
      </c>
      <c r="AB769" s="3" t="str">
        <f t="shared" si="22"/>
        <v>6462</v>
      </c>
      <c r="AC769" s="4" t="str">
        <f t="shared" si="23"/>
        <v>Non-TIF</v>
      </c>
    </row>
    <row r="770" spans="1:29" x14ac:dyDescent="0.25">
      <c r="A770">
        <v>2024</v>
      </c>
      <c r="B770">
        <v>62</v>
      </c>
      <c r="C770" t="s">
        <v>31</v>
      </c>
      <c r="D770">
        <v>48752005</v>
      </c>
      <c r="E770">
        <v>69261567</v>
      </c>
      <c r="F770">
        <v>3963877</v>
      </c>
      <c r="G770">
        <v>4938381</v>
      </c>
      <c r="H770">
        <v>504425</v>
      </c>
      <c r="I770">
        <v>0</v>
      </c>
      <c r="J770">
        <v>0</v>
      </c>
      <c r="K770">
        <v>0</v>
      </c>
      <c r="L770">
        <v>16097503</v>
      </c>
      <c r="M770">
        <v>6560855</v>
      </c>
      <c r="N770">
        <v>150078613</v>
      </c>
      <c r="O770">
        <v>196000</v>
      </c>
      <c r="P770">
        <v>305500</v>
      </c>
      <c r="Q770">
        <v>149577113</v>
      </c>
      <c r="R770">
        <v>7066549</v>
      </c>
      <c r="S770">
        <v>2024</v>
      </c>
      <c r="T770">
        <v>62</v>
      </c>
      <c r="U770">
        <v>0</v>
      </c>
      <c r="V770">
        <v>657</v>
      </c>
      <c r="W770">
        <v>900657</v>
      </c>
      <c r="X770" t="s">
        <v>26</v>
      </c>
      <c r="Y770" t="s">
        <v>26</v>
      </c>
      <c r="Z770" t="s">
        <v>500</v>
      </c>
      <c r="AA770" t="s">
        <v>657</v>
      </c>
      <c r="AB770" s="3" t="str">
        <f t="shared" si="22"/>
        <v>0657</v>
      </c>
      <c r="AC770" s="4" t="str">
        <f t="shared" si="23"/>
        <v>Non-TIF</v>
      </c>
    </row>
    <row r="771" spans="1:29" x14ac:dyDescent="0.25">
      <c r="A771">
        <v>2024</v>
      </c>
      <c r="B771">
        <v>63</v>
      </c>
      <c r="C771" t="s">
        <v>44</v>
      </c>
      <c r="D771">
        <v>17184650</v>
      </c>
      <c r="E771">
        <v>166547</v>
      </c>
      <c r="F771">
        <v>144259</v>
      </c>
      <c r="G771">
        <v>86146432</v>
      </c>
      <c r="H771">
        <v>51319354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154961242</v>
      </c>
      <c r="O771">
        <v>24000</v>
      </c>
      <c r="P771">
        <v>97500</v>
      </c>
      <c r="Q771">
        <v>154839742</v>
      </c>
      <c r="R771">
        <v>0</v>
      </c>
      <c r="S771">
        <v>2024</v>
      </c>
      <c r="T771">
        <v>63</v>
      </c>
      <c r="U771">
        <v>5</v>
      </c>
      <c r="V771">
        <v>166</v>
      </c>
      <c r="W771">
        <v>635166</v>
      </c>
      <c r="X771" t="s">
        <v>26</v>
      </c>
      <c r="Y771" t="s">
        <v>26</v>
      </c>
      <c r="Z771" t="s">
        <v>626</v>
      </c>
      <c r="AA771" t="s">
        <v>662</v>
      </c>
      <c r="AB771" s="3" t="str">
        <f t="shared" ref="AB771:AB834" si="24">CONCATENATE(U771,TEXT(V771,"000"))</f>
        <v>5166</v>
      </c>
      <c r="AC771" s="4" t="str">
        <f t="shared" ref="AC771:AC834" si="25">IF(C771="I","TIF","Non-TIF")</f>
        <v>Non-TIF</v>
      </c>
    </row>
    <row r="772" spans="1:29" x14ac:dyDescent="0.25">
      <c r="A772">
        <v>2024</v>
      </c>
      <c r="B772">
        <v>63</v>
      </c>
      <c r="C772" t="s">
        <v>44</v>
      </c>
      <c r="D772">
        <v>13000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13000</v>
      </c>
      <c r="O772">
        <v>0</v>
      </c>
      <c r="P772">
        <v>13000</v>
      </c>
      <c r="Q772">
        <v>0</v>
      </c>
      <c r="R772">
        <v>0</v>
      </c>
      <c r="S772">
        <v>2024</v>
      </c>
      <c r="T772">
        <v>63</v>
      </c>
      <c r="U772">
        <v>5</v>
      </c>
      <c r="V772">
        <v>256</v>
      </c>
      <c r="W772">
        <v>635256</v>
      </c>
      <c r="X772" t="s">
        <v>26</v>
      </c>
      <c r="Y772" t="s">
        <v>26</v>
      </c>
      <c r="Z772" t="s">
        <v>661</v>
      </c>
      <c r="AA772" t="s">
        <v>662</v>
      </c>
      <c r="AB772" s="3" t="str">
        <f t="shared" si="24"/>
        <v>5256</v>
      </c>
      <c r="AC772" s="4" t="str">
        <f t="shared" si="25"/>
        <v>Non-TIF</v>
      </c>
    </row>
    <row r="773" spans="1:29" x14ac:dyDescent="0.25">
      <c r="A773">
        <v>2024</v>
      </c>
      <c r="B773">
        <v>63</v>
      </c>
      <c r="C773" t="s">
        <v>23</v>
      </c>
      <c r="D773">
        <v>0</v>
      </c>
      <c r="E773">
        <v>0</v>
      </c>
      <c r="F773">
        <v>0</v>
      </c>
      <c r="G773">
        <v>2311425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2311425</v>
      </c>
      <c r="O773">
        <v>0</v>
      </c>
      <c r="P773">
        <v>0</v>
      </c>
      <c r="Q773">
        <v>2311425</v>
      </c>
      <c r="R773">
        <v>0</v>
      </c>
      <c r="S773">
        <v>2024</v>
      </c>
      <c r="T773">
        <v>63</v>
      </c>
      <c r="U773">
        <v>3</v>
      </c>
      <c r="V773">
        <v>375</v>
      </c>
      <c r="W773" t="s">
        <v>893</v>
      </c>
      <c r="X773" t="s">
        <v>25</v>
      </c>
      <c r="Y773" t="s">
        <v>26</v>
      </c>
      <c r="Z773" t="s">
        <v>894</v>
      </c>
      <c r="AA773" t="s">
        <v>662</v>
      </c>
      <c r="AB773" s="3" t="str">
        <f t="shared" si="24"/>
        <v>3375</v>
      </c>
      <c r="AC773" s="4" t="str">
        <f t="shared" si="25"/>
        <v>TIF</v>
      </c>
    </row>
    <row r="774" spans="1:29" x14ac:dyDescent="0.25">
      <c r="A774">
        <v>2024</v>
      </c>
      <c r="B774">
        <v>63</v>
      </c>
      <c r="C774" t="s">
        <v>31</v>
      </c>
      <c r="D774">
        <v>396823566</v>
      </c>
      <c r="E774">
        <v>60296408</v>
      </c>
      <c r="F774">
        <v>3120407</v>
      </c>
      <c r="G774">
        <v>55079136</v>
      </c>
      <c r="H774">
        <v>2924941</v>
      </c>
      <c r="I774">
        <v>0</v>
      </c>
      <c r="J774">
        <v>0</v>
      </c>
      <c r="K774">
        <v>81079</v>
      </c>
      <c r="L774">
        <v>11220570</v>
      </c>
      <c r="M774">
        <v>16645960</v>
      </c>
      <c r="N774">
        <v>546192067</v>
      </c>
      <c r="O774">
        <v>1756000</v>
      </c>
      <c r="P774">
        <v>5330000</v>
      </c>
      <c r="Q774">
        <v>539106067</v>
      </c>
      <c r="R774">
        <v>10252414</v>
      </c>
      <c r="S774">
        <v>2024</v>
      </c>
      <c r="T774">
        <v>63</v>
      </c>
      <c r="U774">
        <v>3</v>
      </c>
      <c r="V774">
        <v>375</v>
      </c>
      <c r="W774">
        <v>633375</v>
      </c>
      <c r="X774" t="s">
        <v>26</v>
      </c>
      <c r="Y774" t="s">
        <v>26</v>
      </c>
      <c r="Z774" t="s">
        <v>744</v>
      </c>
      <c r="AA774" t="s">
        <v>662</v>
      </c>
      <c r="AB774" s="3" t="str">
        <f t="shared" si="24"/>
        <v>3375</v>
      </c>
      <c r="AC774" s="4" t="str">
        <f t="shared" si="25"/>
        <v>Non-TIF</v>
      </c>
    </row>
    <row r="775" spans="1:29" x14ac:dyDescent="0.25">
      <c r="A775">
        <v>2024</v>
      </c>
      <c r="B775">
        <v>63</v>
      </c>
      <c r="C775" t="s">
        <v>31</v>
      </c>
      <c r="D775">
        <v>4658700</v>
      </c>
      <c r="E775">
        <v>808059</v>
      </c>
      <c r="F775">
        <v>174563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5641322</v>
      </c>
      <c r="O775">
        <v>12000</v>
      </c>
      <c r="P775">
        <v>52000</v>
      </c>
      <c r="Q775">
        <v>5577322</v>
      </c>
      <c r="R775">
        <v>65841</v>
      </c>
      <c r="S775">
        <v>2024</v>
      </c>
      <c r="T775">
        <v>63</v>
      </c>
      <c r="U775">
        <v>6</v>
      </c>
      <c r="V775">
        <v>101</v>
      </c>
      <c r="W775">
        <v>776101</v>
      </c>
      <c r="X775" t="s">
        <v>26</v>
      </c>
      <c r="Y775" t="s">
        <v>26</v>
      </c>
      <c r="Z775" t="s">
        <v>542</v>
      </c>
      <c r="AA775" t="s">
        <v>662</v>
      </c>
      <c r="AB775" s="3" t="str">
        <f t="shared" si="24"/>
        <v>6101</v>
      </c>
      <c r="AC775" s="4" t="str">
        <f t="shared" si="25"/>
        <v>Non-TIF</v>
      </c>
    </row>
    <row r="776" spans="1:29" x14ac:dyDescent="0.25">
      <c r="A776">
        <v>2024</v>
      </c>
      <c r="B776">
        <v>41</v>
      </c>
      <c r="C776" t="s">
        <v>23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2024</v>
      </c>
      <c r="T776">
        <v>41</v>
      </c>
      <c r="U776">
        <v>3</v>
      </c>
      <c r="V776">
        <v>897</v>
      </c>
      <c r="W776" t="s">
        <v>636</v>
      </c>
      <c r="X776" t="s">
        <v>25</v>
      </c>
      <c r="Y776" t="s">
        <v>26</v>
      </c>
      <c r="Z776" t="s">
        <v>1741</v>
      </c>
      <c r="AA776" t="s">
        <v>408</v>
      </c>
      <c r="AB776" s="3" t="str">
        <f t="shared" si="24"/>
        <v>3897</v>
      </c>
      <c r="AC776" s="4" t="str">
        <f t="shared" si="25"/>
        <v>TIF</v>
      </c>
    </row>
    <row r="777" spans="1:29" x14ac:dyDescent="0.25">
      <c r="A777">
        <v>2024</v>
      </c>
      <c r="B777">
        <v>41</v>
      </c>
      <c r="C777" t="s">
        <v>31</v>
      </c>
      <c r="D777">
        <v>1222567</v>
      </c>
      <c r="E777">
        <v>6660021</v>
      </c>
      <c r="F777">
        <v>367588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24092</v>
      </c>
      <c r="M777">
        <v>0</v>
      </c>
      <c r="N777">
        <v>8274268</v>
      </c>
      <c r="O777">
        <v>12000</v>
      </c>
      <c r="P777">
        <v>39000</v>
      </c>
      <c r="Q777">
        <v>8223268</v>
      </c>
      <c r="R777">
        <v>55105</v>
      </c>
      <c r="S777">
        <v>2024</v>
      </c>
      <c r="T777">
        <v>41</v>
      </c>
      <c r="U777">
        <v>5</v>
      </c>
      <c r="V777">
        <v>922</v>
      </c>
      <c r="W777">
        <v>355922</v>
      </c>
      <c r="X777" t="s">
        <v>26</v>
      </c>
      <c r="Y777" t="s">
        <v>26</v>
      </c>
      <c r="Z777" t="s">
        <v>163</v>
      </c>
      <c r="AA777" t="s">
        <v>408</v>
      </c>
      <c r="AB777" s="3" t="str">
        <f t="shared" si="24"/>
        <v>5922</v>
      </c>
      <c r="AC777" s="4" t="str">
        <f t="shared" si="25"/>
        <v>Non-TIF</v>
      </c>
    </row>
    <row r="778" spans="1:29" x14ac:dyDescent="0.25">
      <c r="A778">
        <v>2024</v>
      </c>
      <c r="B778">
        <v>41</v>
      </c>
      <c r="C778" t="s">
        <v>31</v>
      </c>
      <c r="D778">
        <v>440526</v>
      </c>
      <c r="E778">
        <v>1635944</v>
      </c>
      <c r="F778">
        <v>51331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2127801</v>
      </c>
      <c r="O778">
        <v>0</v>
      </c>
      <c r="P778">
        <v>0</v>
      </c>
      <c r="Q778">
        <v>2127801</v>
      </c>
      <c r="R778">
        <v>12462</v>
      </c>
      <c r="S778">
        <v>2024</v>
      </c>
      <c r="T778">
        <v>41</v>
      </c>
      <c r="U778">
        <v>6</v>
      </c>
      <c r="V778">
        <v>417</v>
      </c>
      <c r="W778">
        <v>556417</v>
      </c>
      <c r="X778" t="s">
        <v>26</v>
      </c>
      <c r="Y778" t="s">
        <v>26</v>
      </c>
      <c r="Z778" t="s">
        <v>604</v>
      </c>
      <c r="AA778" t="s">
        <v>408</v>
      </c>
      <c r="AB778" s="3" t="str">
        <f t="shared" si="24"/>
        <v>6417</v>
      </c>
      <c r="AC778" s="4" t="str">
        <f t="shared" si="25"/>
        <v>Non-TIF</v>
      </c>
    </row>
    <row r="779" spans="1:29" x14ac:dyDescent="0.25">
      <c r="A779">
        <v>2024</v>
      </c>
      <c r="B779">
        <v>41</v>
      </c>
      <c r="C779" t="s">
        <v>31</v>
      </c>
      <c r="D779">
        <v>57604473</v>
      </c>
      <c r="E779">
        <v>72767995</v>
      </c>
      <c r="F779">
        <v>4843804</v>
      </c>
      <c r="G779">
        <v>24384403</v>
      </c>
      <c r="H779">
        <v>51747471</v>
      </c>
      <c r="I779">
        <v>0</v>
      </c>
      <c r="J779">
        <v>0</v>
      </c>
      <c r="K779">
        <v>0</v>
      </c>
      <c r="L779">
        <v>7549812</v>
      </c>
      <c r="M779">
        <v>1068413</v>
      </c>
      <c r="N779">
        <v>219966371</v>
      </c>
      <c r="O779">
        <v>376000</v>
      </c>
      <c r="P779">
        <v>1410500</v>
      </c>
      <c r="Q779">
        <v>218179871</v>
      </c>
      <c r="R779">
        <v>1658872</v>
      </c>
      <c r="S779">
        <v>2024</v>
      </c>
      <c r="T779">
        <v>41</v>
      </c>
      <c r="U779">
        <v>2</v>
      </c>
      <c r="V779">
        <v>295</v>
      </c>
      <c r="W779">
        <v>952295</v>
      </c>
      <c r="X779" t="s">
        <v>26</v>
      </c>
      <c r="Y779" t="s">
        <v>26</v>
      </c>
      <c r="Z779" t="s">
        <v>314</v>
      </c>
      <c r="AA779" t="s">
        <v>408</v>
      </c>
      <c r="AB779" s="3" t="str">
        <f t="shared" si="24"/>
        <v>2295</v>
      </c>
      <c r="AC779" s="4" t="str">
        <f t="shared" si="25"/>
        <v>Non-TIF</v>
      </c>
    </row>
    <row r="780" spans="1:29" x14ac:dyDescent="0.25">
      <c r="A780">
        <v>2024</v>
      </c>
      <c r="B780">
        <v>41</v>
      </c>
      <c r="C780" t="s">
        <v>31</v>
      </c>
      <c r="D780">
        <v>0</v>
      </c>
      <c r="E780">
        <v>256861</v>
      </c>
      <c r="F780">
        <v>1876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258737</v>
      </c>
      <c r="O780">
        <v>0</v>
      </c>
      <c r="P780">
        <v>0</v>
      </c>
      <c r="Q780">
        <v>258737</v>
      </c>
      <c r="R780">
        <v>170</v>
      </c>
      <c r="S780">
        <v>2024</v>
      </c>
      <c r="T780">
        <v>41</v>
      </c>
      <c r="U780">
        <v>1</v>
      </c>
      <c r="V780">
        <v>206</v>
      </c>
      <c r="W780">
        <v>991206</v>
      </c>
      <c r="X780" t="s">
        <v>26</v>
      </c>
      <c r="Y780" t="s">
        <v>26</v>
      </c>
      <c r="Z780" t="s">
        <v>412</v>
      </c>
      <c r="AA780" t="s">
        <v>408</v>
      </c>
      <c r="AB780" s="3" t="str">
        <f t="shared" si="24"/>
        <v>1206</v>
      </c>
      <c r="AC780" s="4" t="str">
        <f t="shared" si="25"/>
        <v>Non-TIF</v>
      </c>
    </row>
    <row r="781" spans="1:29" x14ac:dyDescent="0.25">
      <c r="A781">
        <v>2024</v>
      </c>
      <c r="B781">
        <v>42</v>
      </c>
      <c r="C781" t="s">
        <v>44</v>
      </c>
      <c r="D781">
        <v>0</v>
      </c>
      <c r="E781">
        <v>0</v>
      </c>
      <c r="F781">
        <v>0</v>
      </c>
      <c r="G781">
        <v>145457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145457</v>
      </c>
      <c r="O781">
        <v>0</v>
      </c>
      <c r="P781">
        <v>0</v>
      </c>
      <c r="Q781">
        <v>145457</v>
      </c>
      <c r="R781">
        <v>0</v>
      </c>
      <c r="S781">
        <v>2024</v>
      </c>
      <c r="T781">
        <v>42</v>
      </c>
      <c r="U781">
        <v>2</v>
      </c>
      <c r="V781" t="s">
        <v>1819</v>
      </c>
      <c r="W781">
        <v>422007</v>
      </c>
      <c r="X781" t="s">
        <v>26</v>
      </c>
      <c r="Y781" t="s">
        <v>26</v>
      </c>
      <c r="Z781" t="s">
        <v>452</v>
      </c>
      <c r="AA781" t="s">
        <v>413</v>
      </c>
      <c r="AB781" s="3" t="str">
        <f t="shared" si="24"/>
        <v>2007</v>
      </c>
      <c r="AC781" s="4" t="str">
        <f t="shared" si="25"/>
        <v>Non-TIF</v>
      </c>
    </row>
    <row r="782" spans="1:29" x14ac:dyDescent="0.25">
      <c r="A782">
        <v>2024</v>
      </c>
      <c r="B782">
        <v>42</v>
      </c>
      <c r="C782" t="s">
        <v>23</v>
      </c>
      <c r="D782">
        <v>0</v>
      </c>
      <c r="E782">
        <v>0</v>
      </c>
      <c r="F782">
        <v>0</v>
      </c>
      <c r="G782">
        <v>0</v>
      </c>
      <c r="H782">
        <v>672421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672421</v>
      </c>
      <c r="O782">
        <v>0</v>
      </c>
      <c r="P782">
        <v>0</v>
      </c>
      <c r="Q782">
        <v>672421</v>
      </c>
      <c r="R782">
        <v>0</v>
      </c>
      <c r="S782">
        <v>2024</v>
      </c>
      <c r="T782">
        <v>42</v>
      </c>
      <c r="U782">
        <v>0</v>
      </c>
      <c r="V782" t="s">
        <v>1803</v>
      </c>
      <c r="W782" t="s">
        <v>391</v>
      </c>
      <c r="X782" t="s">
        <v>25</v>
      </c>
      <c r="Y782" t="s">
        <v>26</v>
      </c>
      <c r="Z782" t="s">
        <v>392</v>
      </c>
      <c r="AA782" t="s">
        <v>413</v>
      </c>
      <c r="AB782" s="3" t="str">
        <f t="shared" si="24"/>
        <v>0009</v>
      </c>
      <c r="AC782" s="4" t="str">
        <f t="shared" si="25"/>
        <v>TIF</v>
      </c>
    </row>
    <row r="783" spans="1:29" x14ac:dyDescent="0.25">
      <c r="A783">
        <v>2024</v>
      </c>
      <c r="B783">
        <v>42</v>
      </c>
      <c r="C783" t="s">
        <v>23</v>
      </c>
      <c r="D783">
        <v>13302764</v>
      </c>
      <c r="E783">
        <v>0</v>
      </c>
      <c r="F783">
        <v>0</v>
      </c>
      <c r="G783">
        <v>19886869</v>
      </c>
      <c r="H783">
        <v>8279206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41468839</v>
      </c>
      <c r="O783">
        <v>0</v>
      </c>
      <c r="P783">
        <v>0</v>
      </c>
      <c r="Q783">
        <v>41468839</v>
      </c>
      <c r="R783">
        <v>0</v>
      </c>
      <c r="S783">
        <v>2024</v>
      </c>
      <c r="T783">
        <v>42</v>
      </c>
      <c r="U783">
        <v>3</v>
      </c>
      <c r="V783">
        <v>150</v>
      </c>
      <c r="W783" t="s">
        <v>420</v>
      </c>
      <c r="X783" t="s">
        <v>25</v>
      </c>
      <c r="Y783" t="s">
        <v>26</v>
      </c>
      <c r="Z783" t="s">
        <v>421</v>
      </c>
      <c r="AA783" t="s">
        <v>413</v>
      </c>
      <c r="AB783" s="3" t="str">
        <f t="shared" si="24"/>
        <v>3150</v>
      </c>
      <c r="AC783" s="4" t="str">
        <f t="shared" si="25"/>
        <v>TIF</v>
      </c>
    </row>
    <row r="784" spans="1:29" x14ac:dyDescent="0.25">
      <c r="A784">
        <v>2024</v>
      </c>
      <c r="B784">
        <v>42</v>
      </c>
      <c r="C784" t="s">
        <v>31</v>
      </c>
      <c r="D784">
        <v>53756719</v>
      </c>
      <c r="E784">
        <v>54157696</v>
      </c>
      <c r="F784">
        <v>3642889</v>
      </c>
      <c r="G784">
        <v>11413409</v>
      </c>
      <c r="H784">
        <v>10396011</v>
      </c>
      <c r="I784">
        <v>0</v>
      </c>
      <c r="J784">
        <v>0</v>
      </c>
      <c r="K784">
        <v>0</v>
      </c>
      <c r="L784">
        <v>5687786</v>
      </c>
      <c r="M784">
        <v>2232392</v>
      </c>
      <c r="N784">
        <v>141286902</v>
      </c>
      <c r="O784">
        <v>476000</v>
      </c>
      <c r="P784">
        <v>1664000</v>
      </c>
      <c r="Q784">
        <v>139146902</v>
      </c>
      <c r="R784">
        <v>2100296</v>
      </c>
      <c r="S784">
        <v>2024</v>
      </c>
      <c r="T784">
        <v>42</v>
      </c>
      <c r="U784">
        <v>0</v>
      </c>
      <c r="V784" t="s">
        <v>1803</v>
      </c>
      <c r="W784">
        <v>380009</v>
      </c>
      <c r="X784" t="s">
        <v>26</v>
      </c>
      <c r="Y784" t="s">
        <v>26</v>
      </c>
      <c r="Z784" t="s">
        <v>224</v>
      </c>
      <c r="AA784" t="s">
        <v>413</v>
      </c>
      <c r="AB784" s="3" t="str">
        <f t="shared" si="24"/>
        <v>0009</v>
      </c>
      <c r="AC784" s="4" t="str">
        <f t="shared" si="25"/>
        <v>Non-TIF</v>
      </c>
    </row>
    <row r="785" spans="1:29" x14ac:dyDescent="0.25">
      <c r="A785">
        <v>2024</v>
      </c>
      <c r="B785">
        <v>42</v>
      </c>
      <c r="C785" t="s">
        <v>31</v>
      </c>
      <c r="D785">
        <v>56778300</v>
      </c>
      <c r="E785">
        <v>133010332</v>
      </c>
      <c r="F785">
        <v>13673038</v>
      </c>
      <c r="G785">
        <v>15719241</v>
      </c>
      <c r="H785">
        <v>31544044</v>
      </c>
      <c r="I785">
        <v>0</v>
      </c>
      <c r="J785">
        <v>0</v>
      </c>
      <c r="K785">
        <v>0</v>
      </c>
      <c r="L785">
        <v>12912390</v>
      </c>
      <c r="M785">
        <v>16885193</v>
      </c>
      <c r="N785">
        <v>280522538</v>
      </c>
      <c r="O785">
        <v>396000</v>
      </c>
      <c r="P785">
        <v>929500</v>
      </c>
      <c r="Q785">
        <v>279197038</v>
      </c>
      <c r="R785">
        <v>3099217</v>
      </c>
      <c r="S785">
        <v>2024</v>
      </c>
      <c r="T785">
        <v>42</v>
      </c>
      <c r="U785">
        <v>3</v>
      </c>
      <c r="V785" t="s">
        <v>1811</v>
      </c>
      <c r="W785">
        <v>423033</v>
      </c>
      <c r="X785" t="s">
        <v>26</v>
      </c>
      <c r="Y785" t="s">
        <v>26</v>
      </c>
      <c r="Z785" t="s">
        <v>453</v>
      </c>
      <c r="AA785" t="s">
        <v>413</v>
      </c>
      <c r="AB785" s="3" t="str">
        <f t="shared" si="24"/>
        <v>3033</v>
      </c>
      <c r="AC785" s="4" t="str">
        <f t="shared" si="25"/>
        <v>Non-TIF</v>
      </c>
    </row>
    <row r="786" spans="1:29" x14ac:dyDescent="0.25">
      <c r="A786">
        <v>2024</v>
      </c>
      <c r="B786">
        <v>42</v>
      </c>
      <c r="C786" t="s">
        <v>31</v>
      </c>
      <c r="D786">
        <v>139195198</v>
      </c>
      <c r="E786">
        <v>62582360</v>
      </c>
      <c r="F786">
        <v>4535550</v>
      </c>
      <c r="G786">
        <v>14523766</v>
      </c>
      <c r="H786">
        <v>13838492</v>
      </c>
      <c r="I786">
        <v>0</v>
      </c>
      <c r="J786">
        <v>0</v>
      </c>
      <c r="K786">
        <v>0</v>
      </c>
      <c r="L786">
        <v>1270119</v>
      </c>
      <c r="M786">
        <v>16912055</v>
      </c>
      <c r="N786">
        <v>252857540</v>
      </c>
      <c r="O786">
        <v>860000</v>
      </c>
      <c r="P786">
        <v>2834000</v>
      </c>
      <c r="Q786">
        <v>249163540</v>
      </c>
      <c r="R786">
        <v>5420523</v>
      </c>
      <c r="S786">
        <v>2024</v>
      </c>
      <c r="T786">
        <v>42</v>
      </c>
      <c r="U786">
        <v>3</v>
      </c>
      <c r="V786">
        <v>150</v>
      </c>
      <c r="W786">
        <v>423150</v>
      </c>
      <c r="X786" t="s">
        <v>26</v>
      </c>
      <c r="Y786" t="s">
        <v>26</v>
      </c>
      <c r="Z786" t="s">
        <v>390</v>
      </c>
      <c r="AA786" t="s">
        <v>413</v>
      </c>
      <c r="AB786" s="3" t="str">
        <f t="shared" si="24"/>
        <v>3150</v>
      </c>
      <c r="AC786" s="4" t="str">
        <f t="shared" si="25"/>
        <v>Non-TIF</v>
      </c>
    </row>
    <row r="787" spans="1:29" x14ac:dyDescent="0.25">
      <c r="A787">
        <v>2024</v>
      </c>
      <c r="B787">
        <v>42</v>
      </c>
      <c r="C787" t="s">
        <v>31</v>
      </c>
      <c r="D787">
        <v>282664</v>
      </c>
      <c r="E787">
        <v>837380</v>
      </c>
      <c r="F787">
        <v>214341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144724</v>
      </c>
      <c r="M787">
        <v>0</v>
      </c>
      <c r="N787">
        <v>1479109</v>
      </c>
      <c r="O787">
        <v>0</v>
      </c>
      <c r="P787">
        <v>0</v>
      </c>
      <c r="Q787">
        <v>1479109</v>
      </c>
      <c r="R787">
        <v>31986</v>
      </c>
      <c r="S787">
        <v>2024</v>
      </c>
      <c r="T787">
        <v>42</v>
      </c>
      <c r="U787">
        <v>5</v>
      </c>
      <c r="V787">
        <v>643</v>
      </c>
      <c r="W787">
        <v>855643</v>
      </c>
      <c r="X787" t="s">
        <v>26</v>
      </c>
      <c r="Y787" t="s">
        <v>26</v>
      </c>
      <c r="Z787" t="s">
        <v>204</v>
      </c>
      <c r="AA787" t="s">
        <v>413</v>
      </c>
      <c r="AB787" s="3" t="str">
        <f t="shared" si="24"/>
        <v>5643</v>
      </c>
      <c r="AC787" s="4" t="str">
        <f t="shared" si="25"/>
        <v>Non-TIF</v>
      </c>
    </row>
    <row r="788" spans="1:29" x14ac:dyDescent="0.25">
      <c r="A788">
        <v>2024</v>
      </c>
      <c r="B788">
        <v>43</v>
      </c>
      <c r="C788" t="s">
        <v>44</v>
      </c>
      <c r="D788">
        <v>3842755</v>
      </c>
      <c r="E788">
        <v>30933</v>
      </c>
      <c r="F788">
        <v>0</v>
      </c>
      <c r="G788">
        <v>3101018</v>
      </c>
      <c r="H788">
        <v>3028034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10002740</v>
      </c>
      <c r="O788">
        <v>36000</v>
      </c>
      <c r="P788">
        <v>71500</v>
      </c>
      <c r="Q788">
        <v>9895240</v>
      </c>
      <c r="R788">
        <v>0</v>
      </c>
      <c r="S788">
        <v>2024</v>
      </c>
      <c r="T788">
        <v>43</v>
      </c>
      <c r="U788">
        <v>7</v>
      </c>
      <c r="V788" t="s">
        <v>1822</v>
      </c>
      <c r="W788">
        <v>437092</v>
      </c>
      <c r="X788" t="s">
        <v>26</v>
      </c>
      <c r="Y788" t="s">
        <v>26</v>
      </c>
      <c r="Z788" t="s">
        <v>455</v>
      </c>
      <c r="AA788" t="s">
        <v>418</v>
      </c>
      <c r="AB788" s="3" t="str">
        <f t="shared" si="24"/>
        <v>7092</v>
      </c>
      <c r="AC788" s="4" t="str">
        <f t="shared" si="25"/>
        <v>Non-TIF</v>
      </c>
    </row>
    <row r="789" spans="1:29" x14ac:dyDescent="0.25">
      <c r="A789">
        <v>2024</v>
      </c>
      <c r="B789">
        <v>43</v>
      </c>
      <c r="C789" t="s">
        <v>23</v>
      </c>
      <c r="D789">
        <v>6210075</v>
      </c>
      <c r="E789">
        <v>0</v>
      </c>
      <c r="F789">
        <v>0</v>
      </c>
      <c r="G789">
        <v>19001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6229076</v>
      </c>
      <c r="O789">
        <v>0</v>
      </c>
      <c r="P789">
        <v>32500</v>
      </c>
      <c r="Q789">
        <v>6196576</v>
      </c>
      <c r="R789">
        <v>0</v>
      </c>
      <c r="S789">
        <v>2024</v>
      </c>
      <c r="T789">
        <v>43</v>
      </c>
      <c r="U789">
        <v>1</v>
      </c>
      <c r="V789">
        <v>917</v>
      </c>
      <c r="W789" t="s">
        <v>681</v>
      </c>
      <c r="X789" t="s">
        <v>25</v>
      </c>
      <c r="Y789" t="s">
        <v>26</v>
      </c>
      <c r="Z789" t="s">
        <v>682</v>
      </c>
      <c r="AA789" t="s">
        <v>418</v>
      </c>
      <c r="AB789" s="3" t="str">
        <f t="shared" si="24"/>
        <v>1917</v>
      </c>
      <c r="AC789" s="4" t="str">
        <f t="shared" si="25"/>
        <v>TIF</v>
      </c>
    </row>
    <row r="790" spans="1:29" x14ac:dyDescent="0.25">
      <c r="A790">
        <v>2024</v>
      </c>
      <c r="B790">
        <v>44</v>
      </c>
      <c r="C790" t="s">
        <v>44</v>
      </c>
      <c r="D790">
        <v>27884774</v>
      </c>
      <c r="E790">
        <v>5872516</v>
      </c>
      <c r="F790">
        <v>862838</v>
      </c>
      <c r="G790">
        <v>8371785</v>
      </c>
      <c r="H790">
        <v>719522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43711435</v>
      </c>
      <c r="O790">
        <v>124000</v>
      </c>
      <c r="P790">
        <v>295750</v>
      </c>
      <c r="Q790">
        <v>43291685</v>
      </c>
      <c r="R790">
        <v>0</v>
      </c>
      <c r="S790">
        <v>2024</v>
      </c>
      <c r="T790">
        <v>44</v>
      </c>
      <c r="U790">
        <v>6</v>
      </c>
      <c r="V790">
        <v>700</v>
      </c>
      <c r="W790">
        <v>446700</v>
      </c>
      <c r="X790" t="s">
        <v>26</v>
      </c>
      <c r="Y790" t="s">
        <v>26</v>
      </c>
      <c r="Z790" t="s">
        <v>459</v>
      </c>
      <c r="AA790" t="s">
        <v>458</v>
      </c>
      <c r="AB790" s="3" t="str">
        <f t="shared" si="24"/>
        <v>6700</v>
      </c>
      <c r="AC790" s="4" t="str">
        <f t="shared" si="25"/>
        <v>Non-TIF</v>
      </c>
    </row>
    <row r="791" spans="1:29" x14ac:dyDescent="0.25">
      <c r="A791">
        <v>2024</v>
      </c>
      <c r="B791">
        <v>45</v>
      </c>
      <c r="C791" t="s">
        <v>44</v>
      </c>
      <c r="D791">
        <v>3695555</v>
      </c>
      <c r="E791">
        <v>169128</v>
      </c>
      <c r="F791">
        <v>45171</v>
      </c>
      <c r="G791">
        <v>23202993</v>
      </c>
      <c r="H791">
        <v>28049607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55162454</v>
      </c>
      <c r="O791">
        <v>4000</v>
      </c>
      <c r="P791">
        <v>32500</v>
      </c>
      <c r="Q791">
        <v>55125954</v>
      </c>
      <c r="R791">
        <v>0</v>
      </c>
      <c r="S791">
        <v>2024</v>
      </c>
      <c r="T791">
        <v>45</v>
      </c>
      <c r="U791">
        <v>3</v>
      </c>
      <c r="V791" t="s">
        <v>1812</v>
      </c>
      <c r="W791">
        <v>453029</v>
      </c>
      <c r="X791" t="s">
        <v>26</v>
      </c>
      <c r="Y791" t="s">
        <v>26</v>
      </c>
      <c r="Z791" t="s">
        <v>320</v>
      </c>
      <c r="AA791" t="s">
        <v>460</v>
      </c>
      <c r="AB791" s="3" t="str">
        <f t="shared" si="24"/>
        <v>3029</v>
      </c>
      <c r="AC791" s="4" t="str">
        <f t="shared" si="25"/>
        <v>Non-TIF</v>
      </c>
    </row>
    <row r="792" spans="1:29" x14ac:dyDescent="0.25">
      <c r="A792">
        <v>2024</v>
      </c>
      <c r="B792">
        <v>46</v>
      </c>
      <c r="C792" t="s">
        <v>23</v>
      </c>
      <c r="D792">
        <v>13189630</v>
      </c>
      <c r="E792">
        <v>46566</v>
      </c>
      <c r="F792">
        <v>0</v>
      </c>
      <c r="G792">
        <v>17203845</v>
      </c>
      <c r="H792">
        <v>1537170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31977211</v>
      </c>
      <c r="O792">
        <v>0</v>
      </c>
      <c r="P792">
        <v>0</v>
      </c>
      <c r="Q792">
        <v>31977211</v>
      </c>
      <c r="R792">
        <v>0</v>
      </c>
      <c r="S792">
        <v>2024</v>
      </c>
      <c r="T792">
        <v>46</v>
      </c>
      <c r="U792">
        <v>3</v>
      </c>
      <c r="V792" t="s">
        <v>1820</v>
      </c>
      <c r="W792" t="s">
        <v>683</v>
      </c>
      <c r="X792" t="s">
        <v>25</v>
      </c>
      <c r="Y792" t="s">
        <v>26</v>
      </c>
      <c r="Z792" t="s">
        <v>684</v>
      </c>
      <c r="AA792" t="s">
        <v>464</v>
      </c>
      <c r="AB792" s="3" t="str">
        <f t="shared" si="24"/>
        <v>3060</v>
      </c>
      <c r="AC792" s="4" t="str">
        <f t="shared" si="25"/>
        <v>TIF</v>
      </c>
    </row>
    <row r="793" spans="1:29" x14ac:dyDescent="0.25">
      <c r="A793">
        <v>2024</v>
      </c>
      <c r="B793">
        <v>46</v>
      </c>
      <c r="C793" t="s">
        <v>31</v>
      </c>
      <c r="D793">
        <v>1211663</v>
      </c>
      <c r="E793">
        <v>2731368</v>
      </c>
      <c r="F793">
        <v>324501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4267532</v>
      </c>
      <c r="O793">
        <v>0</v>
      </c>
      <c r="P793">
        <v>3250</v>
      </c>
      <c r="Q793">
        <v>4264282</v>
      </c>
      <c r="R793">
        <v>8018</v>
      </c>
      <c r="S793">
        <v>2024</v>
      </c>
      <c r="T793">
        <v>46</v>
      </c>
      <c r="U793">
        <v>6</v>
      </c>
      <c r="V793">
        <v>921</v>
      </c>
      <c r="W793">
        <v>746921</v>
      </c>
      <c r="X793" t="s">
        <v>26</v>
      </c>
      <c r="Y793" t="s">
        <v>26</v>
      </c>
      <c r="Z793" t="s">
        <v>665</v>
      </c>
      <c r="AA793" t="s">
        <v>464</v>
      </c>
      <c r="AB793" s="3" t="str">
        <f t="shared" si="24"/>
        <v>6921</v>
      </c>
      <c r="AC793" s="4" t="str">
        <f t="shared" si="25"/>
        <v>Non-TIF</v>
      </c>
    </row>
    <row r="794" spans="1:29" x14ac:dyDescent="0.25">
      <c r="A794">
        <v>2024</v>
      </c>
      <c r="B794">
        <v>46</v>
      </c>
      <c r="C794" t="s">
        <v>44</v>
      </c>
      <c r="D794">
        <v>26132693</v>
      </c>
      <c r="E794">
        <v>345149</v>
      </c>
      <c r="F794">
        <v>173816</v>
      </c>
      <c r="G794">
        <v>37371647</v>
      </c>
      <c r="H794">
        <v>25332998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89356303</v>
      </c>
      <c r="O794">
        <v>68000</v>
      </c>
      <c r="P794">
        <v>133250</v>
      </c>
      <c r="Q794">
        <v>89155053</v>
      </c>
      <c r="R794">
        <v>0</v>
      </c>
      <c r="S794">
        <v>2024</v>
      </c>
      <c r="T794">
        <v>46</v>
      </c>
      <c r="U794">
        <v>3</v>
      </c>
      <c r="V794" t="s">
        <v>1820</v>
      </c>
      <c r="W794">
        <v>463060</v>
      </c>
      <c r="X794" t="s">
        <v>26</v>
      </c>
      <c r="Y794" t="s">
        <v>26</v>
      </c>
      <c r="Z794" t="s">
        <v>492</v>
      </c>
      <c r="AA794" t="s">
        <v>464</v>
      </c>
      <c r="AB794" s="3" t="str">
        <f t="shared" si="24"/>
        <v>3060</v>
      </c>
      <c r="AC794" s="4" t="str">
        <f t="shared" si="25"/>
        <v>Non-TIF</v>
      </c>
    </row>
    <row r="795" spans="1:29" x14ac:dyDescent="0.25">
      <c r="A795">
        <v>2024</v>
      </c>
      <c r="B795">
        <v>46</v>
      </c>
      <c r="C795" t="s">
        <v>23</v>
      </c>
      <c r="D795">
        <v>745098</v>
      </c>
      <c r="E795">
        <v>4439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749537</v>
      </c>
      <c r="O795">
        <v>0</v>
      </c>
      <c r="P795">
        <v>0</v>
      </c>
      <c r="Q795">
        <v>749537</v>
      </c>
      <c r="R795">
        <v>0</v>
      </c>
      <c r="S795">
        <v>2024</v>
      </c>
      <c r="T795">
        <v>46</v>
      </c>
      <c r="U795">
        <v>6</v>
      </c>
      <c r="V795">
        <v>516</v>
      </c>
      <c r="W795" t="s">
        <v>493</v>
      </c>
      <c r="X795" t="s">
        <v>25</v>
      </c>
      <c r="Y795" t="s">
        <v>26</v>
      </c>
      <c r="Z795" t="s">
        <v>494</v>
      </c>
      <c r="AA795" t="s">
        <v>464</v>
      </c>
      <c r="AB795" s="3" t="str">
        <f t="shared" si="24"/>
        <v>6516</v>
      </c>
      <c r="AC795" s="4" t="str">
        <f t="shared" si="25"/>
        <v>TIF</v>
      </c>
    </row>
    <row r="796" spans="1:29" x14ac:dyDescent="0.25">
      <c r="A796">
        <v>2024</v>
      </c>
      <c r="B796">
        <v>46</v>
      </c>
      <c r="C796" t="s">
        <v>31</v>
      </c>
      <c r="D796">
        <v>24466166</v>
      </c>
      <c r="E796">
        <v>90440204</v>
      </c>
      <c r="F796">
        <v>6432546</v>
      </c>
      <c r="G796">
        <v>17987454</v>
      </c>
      <c r="H796">
        <v>764391</v>
      </c>
      <c r="I796">
        <v>0</v>
      </c>
      <c r="J796">
        <v>0</v>
      </c>
      <c r="K796">
        <v>24836</v>
      </c>
      <c r="L796">
        <v>0</v>
      </c>
      <c r="M796">
        <v>21237645</v>
      </c>
      <c r="N796">
        <v>161353242</v>
      </c>
      <c r="O796">
        <v>135475</v>
      </c>
      <c r="P796">
        <v>188500</v>
      </c>
      <c r="Q796">
        <v>161029267</v>
      </c>
      <c r="R796">
        <v>7283642</v>
      </c>
      <c r="S796">
        <v>2024</v>
      </c>
      <c r="T796">
        <v>46</v>
      </c>
      <c r="U796">
        <v>6</v>
      </c>
      <c r="V796">
        <v>516</v>
      </c>
      <c r="W796">
        <v>466516</v>
      </c>
      <c r="X796" t="s">
        <v>26</v>
      </c>
      <c r="Y796" t="s">
        <v>26</v>
      </c>
      <c r="Z796" t="s">
        <v>463</v>
      </c>
      <c r="AA796" t="s">
        <v>464</v>
      </c>
      <c r="AB796" s="3" t="str">
        <f t="shared" si="24"/>
        <v>6516</v>
      </c>
      <c r="AC796" s="4" t="str">
        <f t="shared" si="25"/>
        <v>Non-TIF</v>
      </c>
    </row>
    <row r="797" spans="1:29" x14ac:dyDescent="0.25">
      <c r="A797">
        <v>2024</v>
      </c>
      <c r="B797">
        <v>46</v>
      </c>
      <c r="C797" t="s">
        <v>31</v>
      </c>
      <c r="D797">
        <v>7177074</v>
      </c>
      <c r="E797">
        <v>29362115</v>
      </c>
      <c r="F797">
        <v>1231371</v>
      </c>
      <c r="G797">
        <v>5082889</v>
      </c>
      <c r="H797">
        <v>0</v>
      </c>
      <c r="I797">
        <v>0</v>
      </c>
      <c r="J797">
        <v>0</v>
      </c>
      <c r="K797">
        <v>2849</v>
      </c>
      <c r="L797">
        <v>117367</v>
      </c>
      <c r="M797">
        <v>0</v>
      </c>
      <c r="N797">
        <v>42973665</v>
      </c>
      <c r="O797">
        <v>44000</v>
      </c>
      <c r="P797">
        <v>77440</v>
      </c>
      <c r="Q797">
        <v>42852225</v>
      </c>
      <c r="R797">
        <v>1076712</v>
      </c>
      <c r="S797">
        <v>2024</v>
      </c>
      <c r="T797">
        <v>46</v>
      </c>
      <c r="U797">
        <v>1</v>
      </c>
      <c r="V797">
        <v>944</v>
      </c>
      <c r="W797">
        <v>991944</v>
      </c>
      <c r="X797" t="s">
        <v>26</v>
      </c>
      <c r="Y797" t="s">
        <v>26</v>
      </c>
      <c r="Z797" t="s">
        <v>495</v>
      </c>
      <c r="AA797" t="s">
        <v>464</v>
      </c>
      <c r="AB797" s="3" t="str">
        <f t="shared" si="24"/>
        <v>1944</v>
      </c>
      <c r="AC797" s="4" t="str">
        <f t="shared" si="25"/>
        <v>Non-TIF</v>
      </c>
    </row>
    <row r="798" spans="1:29" x14ac:dyDescent="0.25">
      <c r="A798">
        <v>2024</v>
      </c>
      <c r="B798">
        <v>47</v>
      </c>
      <c r="C798" t="s">
        <v>44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2024</v>
      </c>
      <c r="T798">
        <v>47</v>
      </c>
      <c r="U798">
        <v>2</v>
      </c>
      <c r="V798">
        <v>376</v>
      </c>
      <c r="W798">
        <v>472376</v>
      </c>
      <c r="X798" t="s">
        <v>26</v>
      </c>
      <c r="Y798" t="s">
        <v>26</v>
      </c>
      <c r="Z798" t="s">
        <v>175</v>
      </c>
      <c r="AA798" t="s">
        <v>468</v>
      </c>
      <c r="AB798" s="3" t="str">
        <f t="shared" si="24"/>
        <v>2376</v>
      </c>
      <c r="AC798" s="4" t="str">
        <f t="shared" si="25"/>
        <v>Non-TIF</v>
      </c>
    </row>
    <row r="799" spans="1:29" x14ac:dyDescent="0.25">
      <c r="A799">
        <v>2024</v>
      </c>
      <c r="B799">
        <v>47</v>
      </c>
      <c r="C799" t="s">
        <v>44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2024</v>
      </c>
      <c r="T799">
        <v>47</v>
      </c>
      <c r="U799">
        <v>5</v>
      </c>
      <c r="V799">
        <v>823</v>
      </c>
      <c r="W799">
        <v>815823</v>
      </c>
      <c r="X799" t="s">
        <v>26</v>
      </c>
      <c r="Y799" t="s">
        <v>26</v>
      </c>
      <c r="Z799" t="s">
        <v>75</v>
      </c>
      <c r="AA799" t="s">
        <v>468</v>
      </c>
      <c r="AB799" s="3" t="str">
        <f t="shared" si="24"/>
        <v>5823</v>
      </c>
      <c r="AC799" s="4" t="str">
        <f t="shared" si="25"/>
        <v>Non-TIF</v>
      </c>
    </row>
    <row r="800" spans="1:29" x14ac:dyDescent="0.25">
      <c r="A800">
        <v>2024</v>
      </c>
      <c r="B800">
        <v>47</v>
      </c>
      <c r="C800" t="s">
        <v>23</v>
      </c>
      <c r="D800">
        <v>0</v>
      </c>
      <c r="E800">
        <v>0</v>
      </c>
      <c r="F800">
        <v>0</v>
      </c>
      <c r="G800">
        <v>0</v>
      </c>
      <c r="H800">
        <v>3480524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3480524</v>
      </c>
      <c r="O800">
        <v>0</v>
      </c>
      <c r="P800">
        <v>0</v>
      </c>
      <c r="Q800">
        <v>3480524</v>
      </c>
      <c r="R800">
        <v>0</v>
      </c>
      <c r="S800">
        <v>2024</v>
      </c>
      <c r="T800">
        <v>47</v>
      </c>
      <c r="U800">
        <v>5</v>
      </c>
      <c r="V800">
        <v>832</v>
      </c>
      <c r="W800" t="s">
        <v>357</v>
      </c>
      <c r="X800" t="s">
        <v>25</v>
      </c>
      <c r="Y800" t="s">
        <v>26</v>
      </c>
      <c r="Z800" t="s">
        <v>358</v>
      </c>
      <c r="AA800" t="s">
        <v>468</v>
      </c>
      <c r="AB800" s="3" t="str">
        <f t="shared" si="24"/>
        <v>5832</v>
      </c>
      <c r="AC800" s="4" t="str">
        <f t="shared" si="25"/>
        <v>TIF</v>
      </c>
    </row>
    <row r="801" spans="1:29" x14ac:dyDescent="0.25">
      <c r="A801">
        <v>2024</v>
      </c>
      <c r="B801">
        <v>47</v>
      </c>
      <c r="C801" t="s">
        <v>31</v>
      </c>
      <c r="D801">
        <v>413992</v>
      </c>
      <c r="E801">
        <v>1969181</v>
      </c>
      <c r="F801">
        <v>659851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3043024</v>
      </c>
      <c r="O801">
        <v>0</v>
      </c>
      <c r="P801">
        <v>13000</v>
      </c>
      <c r="Q801">
        <v>3030024</v>
      </c>
      <c r="R801">
        <v>9716</v>
      </c>
      <c r="S801">
        <v>2024</v>
      </c>
      <c r="T801">
        <v>47</v>
      </c>
      <c r="U801">
        <v>1</v>
      </c>
      <c r="V801">
        <v>701</v>
      </c>
      <c r="W801">
        <v>241701</v>
      </c>
      <c r="X801" t="s">
        <v>26</v>
      </c>
      <c r="Y801" t="s">
        <v>26</v>
      </c>
      <c r="Z801" t="s">
        <v>359</v>
      </c>
      <c r="AA801" t="s">
        <v>468</v>
      </c>
      <c r="AB801" s="3" t="str">
        <f t="shared" si="24"/>
        <v>1701</v>
      </c>
      <c r="AC801" s="4" t="str">
        <f t="shared" si="25"/>
        <v>Non-TIF</v>
      </c>
    </row>
    <row r="802" spans="1:29" x14ac:dyDescent="0.25">
      <c r="A802">
        <v>2024</v>
      </c>
      <c r="B802">
        <v>47</v>
      </c>
      <c r="C802" t="s">
        <v>31</v>
      </c>
      <c r="D802">
        <v>2983005</v>
      </c>
      <c r="E802">
        <v>15942345</v>
      </c>
      <c r="F802">
        <v>1188191</v>
      </c>
      <c r="G802">
        <v>2855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20116396</v>
      </c>
      <c r="O802">
        <v>20000</v>
      </c>
      <c r="P802">
        <v>32500</v>
      </c>
      <c r="Q802">
        <v>20063896</v>
      </c>
      <c r="R802">
        <v>115781</v>
      </c>
      <c r="S802">
        <v>2024</v>
      </c>
      <c r="T802">
        <v>47</v>
      </c>
      <c r="U802">
        <v>5</v>
      </c>
      <c r="V802">
        <v>832</v>
      </c>
      <c r="W802">
        <v>245832</v>
      </c>
      <c r="X802" t="s">
        <v>26</v>
      </c>
      <c r="Y802" t="s">
        <v>26</v>
      </c>
      <c r="Z802" t="s">
        <v>272</v>
      </c>
      <c r="AA802" t="s">
        <v>468</v>
      </c>
      <c r="AB802" s="3" t="str">
        <f t="shared" si="24"/>
        <v>5832</v>
      </c>
      <c r="AC802" s="4" t="str">
        <f t="shared" si="25"/>
        <v>Non-TIF</v>
      </c>
    </row>
    <row r="803" spans="1:29" x14ac:dyDescent="0.25">
      <c r="A803">
        <v>2024</v>
      </c>
      <c r="B803">
        <v>48</v>
      </c>
      <c r="C803" t="s">
        <v>31</v>
      </c>
      <c r="D803">
        <v>5827215</v>
      </c>
      <c r="E803">
        <v>7726918</v>
      </c>
      <c r="F803">
        <v>352537</v>
      </c>
      <c r="G803">
        <v>55656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13962326</v>
      </c>
      <c r="O803">
        <v>12000</v>
      </c>
      <c r="P803">
        <v>65000</v>
      </c>
      <c r="Q803">
        <v>13885326</v>
      </c>
      <c r="R803">
        <v>282470</v>
      </c>
      <c r="S803">
        <v>2024</v>
      </c>
      <c r="T803">
        <v>48</v>
      </c>
      <c r="U803">
        <v>0</v>
      </c>
      <c r="V803">
        <v>576</v>
      </c>
      <c r="W803" t="s">
        <v>1793</v>
      </c>
      <c r="X803" t="s">
        <v>26</v>
      </c>
      <c r="Y803" t="s">
        <v>26</v>
      </c>
      <c r="Z803" t="s">
        <v>45</v>
      </c>
      <c r="AA803" t="s">
        <v>472</v>
      </c>
      <c r="AB803" s="3" t="str">
        <f t="shared" si="24"/>
        <v>0576</v>
      </c>
      <c r="AC803" s="4" t="str">
        <f t="shared" si="25"/>
        <v>Non-TIF</v>
      </c>
    </row>
    <row r="804" spans="1:29" x14ac:dyDescent="0.25">
      <c r="A804">
        <v>2024</v>
      </c>
      <c r="B804">
        <v>48</v>
      </c>
      <c r="C804" t="s">
        <v>31</v>
      </c>
      <c r="D804">
        <v>33656820</v>
      </c>
      <c r="E804">
        <v>13561458</v>
      </c>
      <c r="F804">
        <v>688894</v>
      </c>
      <c r="G804">
        <v>233150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2760535</v>
      </c>
      <c r="N804">
        <v>50900857</v>
      </c>
      <c r="O804">
        <v>108000</v>
      </c>
      <c r="P804">
        <v>305500</v>
      </c>
      <c r="Q804">
        <v>50487357</v>
      </c>
      <c r="R804">
        <v>319648</v>
      </c>
      <c r="S804">
        <v>2024</v>
      </c>
      <c r="T804">
        <v>48</v>
      </c>
      <c r="U804">
        <v>0</v>
      </c>
      <c r="V804">
        <v>609</v>
      </c>
      <c r="W804" t="s">
        <v>1782</v>
      </c>
      <c r="X804" t="s">
        <v>26</v>
      </c>
      <c r="Y804" t="s">
        <v>26</v>
      </c>
      <c r="Z804" t="s">
        <v>47</v>
      </c>
      <c r="AA804" t="s">
        <v>472</v>
      </c>
      <c r="AB804" s="3" t="str">
        <f t="shared" si="24"/>
        <v>0609</v>
      </c>
      <c r="AC804" s="4" t="str">
        <f t="shared" si="25"/>
        <v>Non-TIF</v>
      </c>
    </row>
    <row r="805" spans="1:29" x14ac:dyDescent="0.25">
      <c r="A805">
        <v>2024</v>
      </c>
      <c r="B805">
        <v>48</v>
      </c>
      <c r="C805" t="s">
        <v>31</v>
      </c>
      <c r="D805">
        <v>57593169</v>
      </c>
      <c r="E805">
        <v>69006907</v>
      </c>
      <c r="F805">
        <v>3764072</v>
      </c>
      <c r="G805">
        <v>5127805</v>
      </c>
      <c r="H805">
        <v>321236</v>
      </c>
      <c r="I805">
        <v>0</v>
      </c>
      <c r="J805">
        <v>0</v>
      </c>
      <c r="K805">
        <v>0</v>
      </c>
      <c r="L805">
        <v>5623704</v>
      </c>
      <c r="M805">
        <v>0</v>
      </c>
      <c r="N805">
        <v>141436893</v>
      </c>
      <c r="O805">
        <v>248000</v>
      </c>
      <c r="P805">
        <v>929500</v>
      </c>
      <c r="Q805">
        <v>140259393</v>
      </c>
      <c r="R805">
        <v>7266015</v>
      </c>
      <c r="S805">
        <v>2024</v>
      </c>
      <c r="T805">
        <v>48</v>
      </c>
      <c r="U805">
        <v>2</v>
      </c>
      <c r="V805" t="s">
        <v>1821</v>
      </c>
      <c r="W805">
        <v>482097</v>
      </c>
      <c r="X805" t="s">
        <v>26</v>
      </c>
      <c r="Y805" t="s">
        <v>26</v>
      </c>
      <c r="Z805" t="s">
        <v>522</v>
      </c>
      <c r="AA805" t="s">
        <v>472</v>
      </c>
      <c r="AB805" s="3" t="str">
        <f t="shared" si="24"/>
        <v>2097</v>
      </c>
      <c r="AC805" s="4" t="str">
        <f t="shared" si="25"/>
        <v>Non-TIF</v>
      </c>
    </row>
    <row r="806" spans="1:29" x14ac:dyDescent="0.25">
      <c r="A806">
        <v>2024</v>
      </c>
      <c r="B806">
        <v>48</v>
      </c>
      <c r="C806" t="s">
        <v>31</v>
      </c>
      <c r="D806">
        <v>44733300</v>
      </c>
      <c r="E806">
        <v>60029875</v>
      </c>
      <c r="F806">
        <v>3368882</v>
      </c>
      <c r="G806">
        <v>4201538</v>
      </c>
      <c r="H806">
        <v>4572673</v>
      </c>
      <c r="I806">
        <v>0</v>
      </c>
      <c r="J806">
        <v>0</v>
      </c>
      <c r="K806">
        <v>0</v>
      </c>
      <c r="L806">
        <v>3812042</v>
      </c>
      <c r="M806">
        <v>1938422</v>
      </c>
      <c r="N806">
        <v>122656732</v>
      </c>
      <c r="O806">
        <v>260000</v>
      </c>
      <c r="P806">
        <v>1033500</v>
      </c>
      <c r="Q806">
        <v>121363232</v>
      </c>
      <c r="R806">
        <v>2015803</v>
      </c>
      <c r="S806">
        <v>2024</v>
      </c>
      <c r="T806">
        <v>48</v>
      </c>
      <c r="U806">
        <v>2</v>
      </c>
      <c r="V806">
        <v>766</v>
      </c>
      <c r="W806">
        <v>482766</v>
      </c>
      <c r="X806" t="s">
        <v>26</v>
      </c>
      <c r="Y806" t="s">
        <v>26</v>
      </c>
      <c r="Z806" t="s">
        <v>471</v>
      </c>
      <c r="AA806" t="s">
        <v>472</v>
      </c>
      <c r="AB806" s="3" t="str">
        <f t="shared" si="24"/>
        <v>2766</v>
      </c>
      <c r="AC806" s="4" t="str">
        <f t="shared" si="25"/>
        <v>Non-TIF</v>
      </c>
    </row>
    <row r="807" spans="1:29" x14ac:dyDescent="0.25">
      <c r="A807">
        <v>2024</v>
      </c>
      <c r="B807">
        <v>48</v>
      </c>
      <c r="C807" t="s">
        <v>31</v>
      </c>
      <c r="D807">
        <v>2877868</v>
      </c>
      <c r="E807">
        <v>1498733</v>
      </c>
      <c r="F807">
        <v>92801</v>
      </c>
      <c r="G807">
        <v>1143086</v>
      </c>
      <c r="H807">
        <v>0</v>
      </c>
      <c r="I807">
        <v>0</v>
      </c>
      <c r="J807">
        <v>0</v>
      </c>
      <c r="K807">
        <v>0</v>
      </c>
      <c r="L807">
        <v>52140</v>
      </c>
      <c r="M807">
        <v>0</v>
      </c>
      <c r="N807">
        <v>5664628</v>
      </c>
      <c r="O807">
        <v>0</v>
      </c>
      <c r="P807">
        <v>32500</v>
      </c>
      <c r="Q807">
        <v>5632128</v>
      </c>
      <c r="R807">
        <v>151972</v>
      </c>
      <c r="S807">
        <v>2024</v>
      </c>
      <c r="T807">
        <v>48</v>
      </c>
      <c r="U807">
        <v>1</v>
      </c>
      <c r="V807">
        <v>221</v>
      </c>
      <c r="W807">
        <v>521221</v>
      </c>
      <c r="X807" t="s">
        <v>26</v>
      </c>
      <c r="Y807" t="s">
        <v>26</v>
      </c>
      <c r="Z807" t="s">
        <v>554</v>
      </c>
      <c r="AA807" t="s">
        <v>472</v>
      </c>
      <c r="AB807" s="3" t="str">
        <f t="shared" si="24"/>
        <v>1221</v>
      </c>
      <c r="AC807" s="4" t="str">
        <f t="shared" si="25"/>
        <v>Non-TIF</v>
      </c>
    </row>
    <row r="808" spans="1:29" x14ac:dyDescent="0.25">
      <c r="A808">
        <v>2024</v>
      </c>
      <c r="B808">
        <v>48</v>
      </c>
      <c r="C808" t="s">
        <v>31</v>
      </c>
      <c r="D808">
        <v>1334086</v>
      </c>
      <c r="E808">
        <v>3577912</v>
      </c>
      <c r="F808">
        <v>225590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5137588</v>
      </c>
      <c r="O808">
        <v>4000</v>
      </c>
      <c r="P808">
        <v>13000</v>
      </c>
      <c r="Q808">
        <v>5120588</v>
      </c>
      <c r="R808">
        <v>57559</v>
      </c>
      <c r="S808">
        <v>2024</v>
      </c>
      <c r="T808">
        <v>48</v>
      </c>
      <c r="U808">
        <v>6</v>
      </c>
      <c r="V808">
        <v>462</v>
      </c>
      <c r="W808">
        <v>546462</v>
      </c>
      <c r="X808" t="s">
        <v>26</v>
      </c>
      <c r="Y808" t="s">
        <v>26</v>
      </c>
      <c r="Z808" t="s">
        <v>555</v>
      </c>
      <c r="AA808" t="s">
        <v>472</v>
      </c>
      <c r="AB808" s="3" t="str">
        <f t="shared" si="24"/>
        <v>6462</v>
      </c>
      <c r="AC808" s="4" t="str">
        <f t="shared" si="25"/>
        <v>Non-TIF</v>
      </c>
    </row>
    <row r="809" spans="1:29" x14ac:dyDescent="0.25">
      <c r="A809">
        <v>2024</v>
      </c>
      <c r="B809">
        <v>48</v>
      </c>
      <c r="C809" t="s">
        <v>31</v>
      </c>
      <c r="D809">
        <v>7288334</v>
      </c>
      <c r="E809">
        <v>5574013</v>
      </c>
      <c r="F809">
        <v>826621</v>
      </c>
      <c r="G809">
        <v>375637</v>
      </c>
      <c r="H809">
        <v>0</v>
      </c>
      <c r="I809">
        <v>0</v>
      </c>
      <c r="J809">
        <v>0</v>
      </c>
      <c r="K809">
        <v>0</v>
      </c>
      <c r="L809">
        <v>246554</v>
      </c>
      <c r="M809">
        <v>0</v>
      </c>
      <c r="N809">
        <v>14311159</v>
      </c>
      <c r="O809">
        <v>20000</v>
      </c>
      <c r="P809">
        <v>58500</v>
      </c>
      <c r="Q809">
        <v>14232659</v>
      </c>
      <c r="R809">
        <v>47379</v>
      </c>
      <c r="S809">
        <v>2024</v>
      </c>
      <c r="T809">
        <v>48</v>
      </c>
      <c r="U809">
        <v>4</v>
      </c>
      <c r="V809">
        <v>271</v>
      </c>
      <c r="W809">
        <v>924271</v>
      </c>
      <c r="X809" t="s">
        <v>26</v>
      </c>
      <c r="Y809" t="s">
        <v>26</v>
      </c>
      <c r="Z809" t="s">
        <v>556</v>
      </c>
      <c r="AA809" t="s">
        <v>472</v>
      </c>
      <c r="AB809" s="3" t="str">
        <f t="shared" si="24"/>
        <v>4271</v>
      </c>
      <c r="AC809" s="4" t="str">
        <f t="shared" si="25"/>
        <v>Non-TIF</v>
      </c>
    </row>
    <row r="810" spans="1:29" x14ac:dyDescent="0.25">
      <c r="A810">
        <v>2024</v>
      </c>
      <c r="B810">
        <v>49</v>
      </c>
      <c r="C810" t="s">
        <v>44</v>
      </c>
      <c r="D810">
        <v>21263789</v>
      </c>
      <c r="E810">
        <v>383173</v>
      </c>
      <c r="F810">
        <v>84271</v>
      </c>
      <c r="G810">
        <v>61999965</v>
      </c>
      <c r="H810">
        <v>12850725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96581923</v>
      </c>
      <c r="O810">
        <v>104000</v>
      </c>
      <c r="P810">
        <v>377000</v>
      </c>
      <c r="Q810">
        <v>96100923</v>
      </c>
      <c r="R810">
        <v>0</v>
      </c>
      <c r="S810">
        <v>2024</v>
      </c>
      <c r="T810">
        <v>49</v>
      </c>
      <c r="U810">
        <v>4</v>
      </c>
      <c r="V810" t="s">
        <v>1817</v>
      </c>
      <c r="W810">
        <v>494041</v>
      </c>
      <c r="X810" t="s">
        <v>26</v>
      </c>
      <c r="Y810" t="s">
        <v>26</v>
      </c>
      <c r="Z810" t="s">
        <v>376</v>
      </c>
      <c r="AA810" t="s">
        <v>473</v>
      </c>
      <c r="AB810" s="3" t="str">
        <f t="shared" si="24"/>
        <v>4041</v>
      </c>
      <c r="AC810" s="4" t="str">
        <f t="shared" si="25"/>
        <v>Non-TIF</v>
      </c>
    </row>
    <row r="811" spans="1:29" x14ac:dyDescent="0.25">
      <c r="A811">
        <v>2024</v>
      </c>
      <c r="B811">
        <v>49</v>
      </c>
      <c r="C811" t="s">
        <v>23</v>
      </c>
      <c r="D811">
        <v>4851200</v>
      </c>
      <c r="E811">
        <v>0</v>
      </c>
      <c r="F811">
        <v>0</v>
      </c>
      <c r="G811">
        <v>18055100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22906300</v>
      </c>
      <c r="O811">
        <v>0</v>
      </c>
      <c r="P811">
        <v>0</v>
      </c>
      <c r="Q811">
        <v>22906300</v>
      </c>
      <c r="R811">
        <v>0</v>
      </c>
      <c r="S811">
        <v>2024</v>
      </c>
      <c r="T811">
        <v>49</v>
      </c>
      <c r="U811">
        <v>4</v>
      </c>
      <c r="V811" t="s">
        <v>1817</v>
      </c>
      <c r="W811" t="s">
        <v>559</v>
      </c>
      <c r="X811" t="s">
        <v>25</v>
      </c>
      <c r="Y811" t="s">
        <v>26</v>
      </c>
      <c r="Z811" t="s">
        <v>560</v>
      </c>
      <c r="AA811" t="s">
        <v>473</v>
      </c>
      <c r="AB811" s="3" t="str">
        <f t="shared" si="24"/>
        <v>4041</v>
      </c>
      <c r="AC811" s="4" t="str">
        <f t="shared" si="25"/>
        <v>TIF</v>
      </c>
    </row>
    <row r="812" spans="1:29" x14ac:dyDescent="0.25">
      <c r="A812">
        <v>2024</v>
      </c>
      <c r="B812">
        <v>64</v>
      </c>
      <c r="C812" t="s">
        <v>31</v>
      </c>
      <c r="D812">
        <v>21971643</v>
      </c>
      <c r="E812">
        <v>73007063</v>
      </c>
      <c r="F812">
        <v>2981693</v>
      </c>
      <c r="G812">
        <v>5592510</v>
      </c>
      <c r="H812">
        <v>16565933</v>
      </c>
      <c r="I812">
        <v>0</v>
      </c>
      <c r="J812">
        <v>0</v>
      </c>
      <c r="K812">
        <v>0</v>
      </c>
      <c r="L812">
        <v>743382</v>
      </c>
      <c r="M812">
        <v>0</v>
      </c>
      <c r="N812">
        <v>120862224</v>
      </c>
      <c r="O812">
        <v>0</v>
      </c>
      <c r="P812">
        <v>396500</v>
      </c>
      <c r="Q812">
        <v>120465724</v>
      </c>
      <c r="R812">
        <v>4411399</v>
      </c>
      <c r="S812">
        <v>2024</v>
      </c>
      <c r="T812">
        <v>64</v>
      </c>
      <c r="U812">
        <v>0</v>
      </c>
      <c r="V812">
        <v>540</v>
      </c>
      <c r="W812">
        <v>380540</v>
      </c>
      <c r="X812" t="s">
        <v>26</v>
      </c>
      <c r="Y812" t="s">
        <v>26</v>
      </c>
      <c r="Z812" t="s">
        <v>404</v>
      </c>
      <c r="AA812" t="s">
        <v>663</v>
      </c>
      <c r="AB812" s="3" t="str">
        <f t="shared" si="24"/>
        <v>0540</v>
      </c>
      <c r="AC812" s="4" t="str">
        <f t="shared" si="25"/>
        <v>Non-TIF</v>
      </c>
    </row>
    <row r="813" spans="1:29" x14ac:dyDescent="0.25">
      <c r="A813">
        <v>2024</v>
      </c>
      <c r="B813">
        <v>64</v>
      </c>
      <c r="C813" t="s">
        <v>31</v>
      </c>
      <c r="D813">
        <v>96645336</v>
      </c>
      <c r="E813">
        <v>91121183</v>
      </c>
      <c r="F813">
        <v>3506373</v>
      </c>
      <c r="G813">
        <v>20986693</v>
      </c>
      <c r="H813">
        <v>35768790</v>
      </c>
      <c r="I813">
        <v>0</v>
      </c>
      <c r="J813">
        <v>0</v>
      </c>
      <c r="K813">
        <v>0</v>
      </c>
      <c r="L813">
        <v>281097</v>
      </c>
      <c r="M813">
        <v>22932907</v>
      </c>
      <c r="N813">
        <v>271242379</v>
      </c>
      <c r="O813">
        <v>0</v>
      </c>
      <c r="P813">
        <v>1787500</v>
      </c>
      <c r="Q813">
        <v>269454879</v>
      </c>
      <c r="R813">
        <v>3657463</v>
      </c>
      <c r="S813">
        <v>2024</v>
      </c>
      <c r="T813">
        <v>64</v>
      </c>
      <c r="U813">
        <v>3</v>
      </c>
      <c r="V813">
        <v>582</v>
      </c>
      <c r="W813">
        <v>643582</v>
      </c>
      <c r="X813" t="s">
        <v>26</v>
      </c>
      <c r="Y813" t="s">
        <v>26</v>
      </c>
      <c r="Z813" t="s">
        <v>530</v>
      </c>
      <c r="AA813" t="s">
        <v>663</v>
      </c>
      <c r="AB813" s="3" t="str">
        <f t="shared" si="24"/>
        <v>3582</v>
      </c>
      <c r="AC813" s="4" t="str">
        <f t="shared" si="25"/>
        <v>Non-TIF</v>
      </c>
    </row>
    <row r="814" spans="1:29" x14ac:dyDescent="0.25">
      <c r="A814">
        <v>2024</v>
      </c>
      <c r="B814">
        <v>64</v>
      </c>
      <c r="C814" t="s">
        <v>31</v>
      </c>
      <c r="D814">
        <v>648499943</v>
      </c>
      <c r="E814">
        <v>103776512</v>
      </c>
      <c r="F814">
        <v>4347082</v>
      </c>
      <c r="G814">
        <v>55409551</v>
      </c>
      <c r="H814">
        <v>27125495</v>
      </c>
      <c r="I814">
        <v>0</v>
      </c>
      <c r="J814">
        <v>0</v>
      </c>
      <c r="K814">
        <v>0</v>
      </c>
      <c r="L814">
        <v>473508</v>
      </c>
      <c r="M814">
        <v>11343817</v>
      </c>
      <c r="N814">
        <v>850975908</v>
      </c>
      <c r="O814">
        <v>0</v>
      </c>
      <c r="P814">
        <v>10848500</v>
      </c>
      <c r="Q814">
        <v>840127408</v>
      </c>
      <c r="R814">
        <v>118530341</v>
      </c>
      <c r="S814">
        <v>2024</v>
      </c>
      <c r="T814">
        <v>64</v>
      </c>
      <c r="U814">
        <v>4</v>
      </c>
      <c r="V814">
        <v>104</v>
      </c>
      <c r="W814">
        <v>644104</v>
      </c>
      <c r="X814" t="s">
        <v>26</v>
      </c>
      <c r="Y814" t="s">
        <v>26</v>
      </c>
      <c r="Z814" t="s">
        <v>697</v>
      </c>
      <c r="AA814" t="s">
        <v>663</v>
      </c>
      <c r="AB814" s="3" t="str">
        <f t="shared" si="24"/>
        <v>4104</v>
      </c>
      <c r="AC814" s="4" t="str">
        <f t="shared" si="25"/>
        <v>Non-TIF</v>
      </c>
    </row>
    <row r="815" spans="1:29" x14ac:dyDescent="0.25">
      <c r="A815">
        <v>2024</v>
      </c>
      <c r="B815">
        <v>65</v>
      </c>
      <c r="C815" t="s">
        <v>23</v>
      </c>
      <c r="D815">
        <v>4540826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4540826</v>
      </c>
      <c r="O815">
        <v>4000</v>
      </c>
      <c r="P815">
        <v>13000</v>
      </c>
      <c r="Q815">
        <v>4523826</v>
      </c>
      <c r="R815">
        <v>0</v>
      </c>
      <c r="S815">
        <v>2024</v>
      </c>
      <c r="T815">
        <v>65</v>
      </c>
      <c r="U815">
        <v>3</v>
      </c>
      <c r="V815">
        <v>978</v>
      </c>
      <c r="W815" t="s">
        <v>698</v>
      </c>
      <c r="X815" t="s">
        <v>25</v>
      </c>
      <c r="Y815" t="s">
        <v>26</v>
      </c>
      <c r="Z815" t="s">
        <v>1712</v>
      </c>
      <c r="AA815" t="s">
        <v>699</v>
      </c>
      <c r="AB815" s="3" t="str">
        <f t="shared" si="24"/>
        <v>3978</v>
      </c>
      <c r="AC815" s="4" t="str">
        <f t="shared" si="25"/>
        <v>TIF</v>
      </c>
    </row>
    <row r="816" spans="1:29" x14ac:dyDescent="0.25">
      <c r="A816">
        <v>2024</v>
      </c>
      <c r="B816">
        <v>65</v>
      </c>
      <c r="C816" t="s">
        <v>31</v>
      </c>
      <c r="D816">
        <v>23812246</v>
      </c>
      <c r="E816">
        <v>25470826</v>
      </c>
      <c r="F816">
        <v>984656</v>
      </c>
      <c r="G816">
        <v>945041</v>
      </c>
      <c r="H816">
        <v>157860</v>
      </c>
      <c r="I816">
        <v>0</v>
      </c>
      <c r="J816">
        <v>0</v>
      </c>
      <c r="K816">
        <v>0</v>
      </c>
      <c r="L816">
        <v>2884559</v>
      </c>
      <c r="M816">
        <v>2083605</v>
      </c>
      <c r="N816">
        <v>56338793</v>
      </c>
      <c r="O816">
        <v>84000</v>
      </c>
      <c r="P816">
        <v>100750</v>
      </c>
      <c r="Q816">
        <v>56154043</v>
      </c>
      <c r="R816">
        <v>1163490</v>
      </c>
      <c r="S816">
        <v>2024</v>
      </c>
      <c r="T816">
        <v>65</v>
      </c>
      <c r="U816">
        <v>2</v>
      </c>
      <c r="V816">
        <v>369</v>
      </c>
      <c r="W816">
        <v>362369</v>
      </c>
      <c r="X816" t="s">
        <v>26</v>
      </c>
      <c r="Y816" t="s">
        <v>26</v>
      </c>
      <c r="Z816" t="s">
        <v>395</v>
      </c>
      <c r="AA816" t="s">
        <v>699</v>
      </c>
      <c r="AB816" s="3" t="str">
        <f t="shared" si="24"/>
        <v>2369</v>
      </c>
      <c r="AC816" s="4" t="str">
        <f t="shared" si="25"/>
        <v>Non-TIF</v>
      </c>
    </row>
    <row r="817" spans="1:29" x14ac:dyDescent="0.25">
      <c r="A817">
        <v>2024</v>
      </c>
      <c r="B817">
        <v>65</v>
      </c>
      <c r="C817" t="s">
        <v>31</v>
      </c>
      <c r="D817">
        <v>571570400</v>
      </c>
      <c r="E817">
        <v>92493651</v>
      </c>
      <c r="F817">
        <v>5317827</v>
      </c>
      <c r="G817">
        <v>48939743</v>
      </c>
      <c r="H817">
        <v>8953436</v>
      </c>
      <c r="I817">
        <v>0</v>
      </c>
      <c r="J817">
        <v>0</v>
      </c>
      <c r="K817">
        <v>1216800</v>
      </c>
      <c r="L817">
        <v>35376399</v>
      </c>
      <c r="M817">
        <v>29284509</v>
      </c>
      <c r="N817">
        <v>793152765</v>
      </c>
      <c r="O817">
        <v>2376000</v>
      </c>
      <c r="P817">
        <v>2353000</v>
      </c>
      <c r="Q817">
        <v>788423765</v>
      </c>
      <c r="R817">
        <v>8882257</v>
      </c>
      <c r="S817">
        <v>2024</v>
      </c>
      <c r="T817">
        <v>65</v>
      </c>
      <c r="U817">
        <v>2</v>
      </c>
      <c r="V817">
        <v>511</v>
      </c>
      <c r="W817">
        <v>652511</v>
      </c>
      <c r="X817" t="s">
        <v>26</v>
      </c>
      <c r="Y817" t="s">
        <v>26</v>
      </c>
      <c r="Z817" t="s">
        <v>700</v>
      </c>
      <c r="AA817" t="s">
        <v>699</v>
      </c>
      <c r="AB817" s="3" t="str">
        <f t="shared" si="24"/>
        <v>2511</v>
      </c>
      <c r="AC817" s="4" t="str">
        <f t="shared" si="25"/>
        <v>Non-TIF</v>
      </c>
    </row>
    <row r="818" spans="1:29" x14ac:dyDescent="0.25">
      <c r="A818">
        <v>2024</v>
      </c>
      <c r="B818">
        <v>65</v>
      </c>
      <c r="C818" t="s">
        <v>31</v>
      </c>
      <c r="D818">
        <v>141111302</v>
      </c>
      <c r="E818">
        <v>195062118</v>
      </c>
      <c r="F818">
        <v>5369780</v>
      </c>
      <c r="G818">
        <v>18630139</v>
      </c>
      <c r="H818">
        <v>2538369</v>
      </c>
      <c r="I818">
        <v>0</v>
      </c>
      <c r="J818">
        <v>0</v>
      </c>
      <c r="K818">
        <v>0</v>
      </c>
      <c r="L818">
        <v>26876526</v>
      </c>
      <c r="M818">
        <v>11568675</v>
      </c>
      <c r="N818">
        <v>401156909</v>
      </c>
      <c r="O818">
        <v>696000</v>
      </c>
      <c r="P818">
        <v>789750</v>
      </c>
      <c r="Q818">
        <v>399671159</v>
      </c>
      <c r="R818">
        <v>10670461</v>
      </c>
      <c r="S818">
        <v>2024</v>
      </c>
      <c r="T818">
        <v>65</v>
      </c>
      <c r="U818">
        <v>3</v>
      </c>
      <c r="V818">
        <v>978</v>
      </c>
      <c r="W818">
        <v>653978</v>
      </c>
      <c r="X818" t="s">
        <v>26</v>
      </c>
      <c r="Y818" t="s">
        <v>26</v>
      </c>
      <c r="Z818" t="s">
        <v>1705</v>
      </c>
      <c r="AA818" t="s">
        <v>699</v>
      </c>
      <c r="AB818" s="3" t="str">
        <f t="shared" si="24"/>
        <v>3978</v>
      </c>
      <c r="AC818" s="4" t="str">
        <f t="shared" si="25"/>
        <v>Non-TIF</v>
      </c>
    </row>
    <row r="819" spans="1:29" x14ac:dyDescent="0.25">
      <c r="A819">
        <v>2024</v>
      </c>
      <c r="B819">
        <v>66</v>
      </c>
      <c r="C819" t="s">
        <v>44</v>
      </c>
      <c r="D819">
        <v>102924</v>
      </c>
      <c r="E819">
        <v>10638</v>
      </c>
      <c r="F819">
        <v>0</v>
      </c>
      <c r="G819">
        <v>0</v>
      </c>
      <c r="H819">
        <v>930093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1043655</v>
      </c>
      <c r="O819">
        <v>12000</v>
      </c>
      <c r="P819">
        <v>91000</v>
      </c>
      <c r="Q819">
        <v>940655</v>
      </c>
      <c r="R819">
        <v>0</v>
      </c>
      <c r="S819">
        <v>2024</v>
      </c>
      <c r="T819">
        <v>66</v>
      </c>
      <c r="U819">
        <v>5</v>
      </c>
      <c r="V819">
        <v>508</v>
      </c>
      <c r="W819">
        <v>455508</v>
      </c>
      <c r="X819" t="s">
        <v>26</v>
      </c>
      <c r="Y819" t="s">
        <v>26</v>
      </c>
      <c r="Z819" t="s">
        <v>491</v>
      </c>
      <c r="AA819" t="s">
        <v>703</v>
      </c>
      <c r="AB819" s="3" t="str">
        <f t="shared" si="24"/>
        <v>5508</v>
      </c>
      <c r="AC819" s="4" t="str">
        <f t="shared" si="25"/>
        <v>Non-TIF</v>
      </c>
    </row>
    <row r="820" spans="1:29" x14ac:dyDescent="0.25">
      <c r="A820">
        <v>2024</v>
      </c>
      <c r="B820">
        <v>66</v>
      </c>
      <c r="C820" t="s">
        <v>31</v>
      </c>
      <c r="D820">
        <v>231979</v>
      </c>
      <c r="E820">
        <v>1098542</v>
      </c>
      <c r="F820">
        <v>18213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1348734</v>
      </c>
      <c r="O820">
        <v>0</v>
      </c>
      <c r="P820">
        <v>6500</v>
      </c>
      <c r="Q820">
        <v>1342234</v>
      </c>
      <c r="R820">
        <v>25297</v>
      </c>
      <c r="S820">
        <v>2024</v>
      </c>
      <c r="T820">
        <v>66</v>
      </c>
      <c r="U820">
        <v>5</v>
      </c>
      <c r="V820">
        <v>697</v>
      </c>
      <c r="W820">
        <v>345697</v>
      </c>
      <c r="X820" t="s">
        <v>26</v>
      </c>
      <c r="Y820" t="s">
        <v>26</v>
      </c>
      <c r="Z820" t="s">
        <v>313</v>
      </c>
      <c r="AA820" t="s">
        <v>703</v>
      </c>
      <c r="AB820" s="3" t="str">
        <f t="shared" si="24"/>
        <v>5697</v>
      </c>
      <c r="AC820" s="4" t="str">
        <f t="shared" si="25"/>
        <v>Non-TIF</v>
      </c>
    </row>
    <row r="821" spans="1:29" x14ac:dyDescent="0.25">
      <c r="A821">
        <v>2024</v>
      </c>
      <c r="B821">
        <v>66</v>
      </c>
      <c r="C821" t="s">
        <v>31</v>
      </c>
      <c r="D821">
        <v>199917774</v>
      </c>
      <c r="E821">
        <v>161867000</v>
      </c>
      <c r="F821">
        <v>17788490</v>
      </c>
      <c r="G821">
        <v>14903600</v>
      </c>
      <c r="H821">
        <v>722389</v>
      </c>
      <c r="I821">
        <v>0</v>
      </c>
      <c r="J821">
        <v>0</v>
      </c>
      <c r="K821">
        <v>0</v>
      </c>
      <c r="L821">
        <v>11636693</v>
      </c>
      <c r="M821">
        <v>3028927</v>
      </c>
      <c r="N821">
        <v>409864873</v>
      </c>
      <c r="O821">
        <v>948000</v>
      </c>
      <c r="P821">
        <v>3432000</v>
      </c>
      <c r="Q821">
        <v>405484873</v>
      </c>
      <c r="R821">
        <v>1800962</v>
      </c>
      <c r="S821">
        <v>2024</v>
      </c>
      <c r="T821">
        <v>66</v>
      </c>
      <c r="U821">
        <v>4</v>
      </c>
      <c r="V821">
        <v>995</v>
      </c>
      <c r="W821">
        <v>664995</v>
      </c>
      <c r="X821" t="s">
        <v>26</v>
      </c>
      <c r="Y821" t="s">
        <v>26</v>
      </c>
      <c r="Z821" t="s">
        <v>574</v>
      </c>
      <c r="AA821" t="s">
        <v>703</v>
      </c>
      <c r="AB821" s="3" t="str">
        <f t="shared" si="24"/>
        <v>4995</v>
      </c>
      <c r="AC821" s="4" t="str">
        <f t="shared" si="25"/>
        <v>Non-TIF</v>
      </c>
    </row>
    <row r="822" spans="1:29" x14ac:dyDescent="0.25">
      <c r="A822">
        <v>2024</v>
      </c>
      <c r="B822">
        <v>66</v>
      </c>
      <c r="C822" t="s">
        <v>31</v>
      </c>
      <c r="D822">
        <v>2195500</v>
      </c>
      <c r="E822">
        <v>7385481</v>
      </c>
      <c r="F822">
        <v>230711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9811692</v>
      </c>
      <c r="O822">
        <v>12000</v>
      </c>
      <c r="P822">
        <v>32500</v>
      </c>
      <c r="Q822">
        <v>9767192</v>
      </c>
      <c r="R822">
        <v>50017</v>
      </c>
      <c r="S822">
        <v>2024</v>
      </c>
      <c r="T822">
        <v>66</v>
      </c>
      <c r="U822">
        <v>4</v>
      </c>
      <c r="V822">
        <v>772</v>
      </c>
      <c r="W822">
        <v>984772</v>
      </c>
      <c r="X822" t="s">
        <v>26</v>
      </c>
      <c r="Y822" t="s">
        <v>26</v>
      </c>
      <c r="Z822" t="s">
        <v>315</v>
      </c>
      <c r="AA822" t="s">
        <v>703</v>
      </c>
      <c r="AB822" s="3" t="str">
        <f t="shared" si="24"/>
        <v>4772</v>
      </c>
      <c r="AC822" s="4" t="str">
        <f t="shared" si="25"/>
        <v>Non-TIF</v>
      </c>
    </row>
    <row r="823" spans="1:29" x14ac:dyDescent="0.25">
      <c r="A823">
        <v>2024</v>
      </c>
      <c r="B823">
        <v>67</v>
      </c>
      <c r="C823" t="s">
        <v>44</v>
      </c>
      <c r="D823">
        <v>782714</v>
      </c>
      <c r="E823">
        <v>0</v>
      </c>
      <c r="F823">
        <v>0</v>
      </c>
      <c r="G823">
        <v>1794132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2576846</v>
      </c>
      <c r="O823">
        <v>44000</v>
      </c>
      <c r="P823">
        <v>135782</v>
      </c>
      <c r="Q823">
        <v>2397064</v>
      </c>
      <c r="R823">
        <v>0</v>
      </c>
      <c r="S823">
        <v>2024</v>
      </c>
      <c r="T823">
        <v>67</v>
      </c>
      <c r="U823">
        <v>1</v>
      </c>
      <c r="V823">
        <v>134</v>
      </c>
      <c r="W823">
        <v>241134</v>
      </c>
      <c r="X823" t="s">
        <v>26</v>
      </c>
      <c r="Y823" t="s">
        <v>26</v>
      </c>
      <c r="Z823" t="s">
        <v>249</v>
      </c>
      <c r="AA823" t="s">
        <v>704</v>
      </c>
      <c r="AB823" s="3" t="str">
        <f t="shared" si="24"/>
        <v>1134</v>
      </c>
      <c r="AC823" s="4" t="str">
        <f t="shared" si="25"/>
        <v>Non-TIF</v>
      </c>
    </row>
    <row r="824" spans="1:29" x14ac:dyDescent="0.25">
      <c r="A824">
        <v>2024</v>
      </c>
      <c r="B824">
        <v>67</v>
      </c>
      <c r="C824" t="s">
        <v>44</v>
      </c>
      <c r="D824">
        <v>4180507</v>
      </c>
      <c r="E824">
        <v>0</v>
      </c>
      <c r="F824">
        <v>0</v>
      </c>
      <c r="G824">
        <v>16462269</v>
      </c>
      <c r="H824">
        <v>620145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21262921</v>
      </c>
      <c r="O824">
        <v>84000</v>
      </c>
      <c r="P824">
        <v>240500</v>
      </c>
      <c r="Q824">
        <v>20938421</v>
      </c>
      <c r="R824">
        <v>0</v>
      </c>
      <c r="S824">
        <v>2024</v>
      </c>
      <c r="T824">
        <v>67</v>
      </c>
      <c r="U824">
        <v>6</v>
      </c>
      <c r="V824">
        <v>987</v>
      </c>
      <c r="W824">
        <v>676987</v>
      </c>
      <c r="X824" t="s">
        <v>26</v>
      </c>
      <c r="Y824" t="s">
        <v>26</v>
      </c>
      <c r="Z824" t="s">
        <v>513</v>
      </c>
      <c r="AA824" t="s">
        <v>704</v>
      </c>
      <c r="AB824" s="3" t="str">
        <f t="shared" si="24"/>
        <v>6987</v>
      </c>
      <c r="AC824" s="4" t="str">
        <f t="shared" si="25"/>
        <v>Non-TIF</v>
      </c>
    </row>
    <row r="825" spans="1:29" x14ac:dyDescent="0.25">
      <c r="A825">
        <v>2024</v>
      </c>
      <c r="B825">
        <v>67</v>
      </c>
      <c r="C825" t="s">
        <v>23</v>
      </c>
      <c r="D825">
        <v>4494873</v>
      </c>
      <c r="E825">
        <v>45637</v>
      </c>
      <c r="F825">
        <v>0</v>
      </c>
      <c r="G825">
        <v>10366201</v>
      </c>
      <c r="H825">
        <v>133650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15040361</v>
      </c>
      <c r="O825">
        <v>0</v>
      </c>
      <c r="P825">
        <v>0</v>
      </c>
      <c r="Q825">
        <v>15040361</v>
      </c>
      <c r="R825">
        <v>0</v>
      </c>
      <c r="S825">
        <v>2024</v>
      </c>
      <c r="T825">
        <v>67</v>
      </c>
      <c r="U825">
        <v>6</v>
      </c>
      <c r="V825">
        <v>987</v>
      </c>
      <c r="W825" t="s">
        <v>930</v>
      </c>
      <c r="X825" t="s">
        <v>25</v>
      </c>
      <c r="Y825" t="s">
        <v>26</v>
      </c>
      <c r="Z825" t="s">
        <v>931</v>
      </c>
      <c r="AA825" t="s">
        <v>704</v>
      </c>
      <c r="AB825" s="3" t="str">
        <f t="shared" si="24"/>
        <v>6987</v>
      </c>
      <c r="AC825" s="4" t="str">
        <f t="shared" si="25"/>
        <v>TIF</v>
      </c>
    </row>
    <row r="826" spans="1:29" x14ac:dyDescent="0.25">
      <c r="A826">
        <v>2024</v>
      </c>
      <c r="B826">
        <v>68</v>
      </c>
      <c r="C826" t="s">
        <v>44</v>
      </c>
      <c r="D826">
        <v>0</v>
      </c>
      <c r="E826">
        <v>222774</v>
      </c>
      <c r="F826">
        <v>0</v>
      </c>
      <c r="G826">
        <v>157973</v>
      </c>
      <c r="H826">
        <v>159640143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160020890</v>
      </c>
      <c r="O826">
        <v>0</v>
      </c>
      <c r="P826">
        <v>0</v>
      </c>
      <c r="Q826">
        <v>160020890</v>
      </c>
      <c r="R826">
        <v>0</v>
      </c>
      <c r="S826">
        <v>2024</v>
      </c>
      <c r="T826">
        <v>68</v>
      </c>
      <c r="U826">
        <v>0</v>
      </c>
      <c r="V826">
        <v>657</v>
      </c>
      <c r="W826">
        <v>900657</v>
      </c>
      <c r="X826" t="s">
        <v>26</v>
      </c>
      <c r="Y826" t="s">
        <v>26</v>
      </c>
      <c r="Z826" t="s">
        <v>500</v>
      </c>
      <c r="AA826" t="s">
        <v>705</v>
      </c>
      <c r="AB826" s="3" t="str">
        <f t="shared" si="24"/>
        <v>0657</v>
      </c>
      <c r="AC826" s="4" t="str">
        <f t="shared" si="25"/>
        <v>Non-TIF</v>
      </c>
    </row>
    <row r="827" spans="1:29" x14ac:dyDescent="0.25">
      <c r="A827">
        <v>2024</v>
      </c>
      <c r="B827">
        <v>68</v>
      </c>
      <c r="C827" t="s">
        <v>23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2024</v>
      </c>
      <c r="T827">
        <v>68</v>
      </c>
      <c r="U827">
        <v>0</v>
      </c>
      <c r="V827">
        <v>657</v>
      </c>
      <c r="W827" t="s">
        <v>706</v>
      </c>
      <c r="X827" t="s">
        <v>25</v>
      </c>
      <c r="Y827" t="s">
        <v>26</v>
      </c>
      <c r="Z827" t="s">
        <v>707</v>
      </c>
      <c r="AA827" t="s">
        <v>705</v>
      </c>
      <c r="AB827" s="3" t="str">
        <f t="shared" si="24"/>
        <v>0657</v>
      </c>
      <c r="AC827" s="4" t="str">
        <f t="shared" si="25"/>
        <v>TIF</v>
      </c>
    </row>
    <row r="828" spans="1:29" x14ac:dyDescent="0.25">
      <c r="A828">
        <v>2024</v>
      </c>
      <c r="B828">
        <v>70</v>
      </c>
      <c r="C828" t="s">
        <v>23</v>
      </c>
      <c r="D828">
        <v>8256187</v>
      </c>
      <c r="E828">
        <v>160894</v>
      </c>
      <c r="F828">
        <v>6919</v>
      </c>
      <c r="G828">
        <v>2253820</v>
      </c>
      <c r="H828">
        <v>1998216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12676036</v>
      </c>
      <c r="O828">
        <v>0</v>
      </c>
      <c r="P828">
        <v>0</v>
      </c>
      <c r="Q828">
        <v>12676036</v>
      </c>
      <c r="R828">
        <v>0</v>
      </c>
      <c r="S828">
        <v>2024</v>
      </c>
      <c r="T828">
        <v>70</v>
      </c>
      <c r="U828">
        <v>3</v>
      </c>
      <c r="V828">
        <v>841</v>
      </c>
      <c r="W828" t="s">
        <v>711</v>
      </c>
      <c r="X828" t="s">
        <v>25</v>
      </c>
      <c r="Y828" t="s">
        <v>26</v>
      </c>
      <c r="Z828" t="s">
        <v>712</v>
      </c>
      <c r="AA828" t="s">
        <v>709</v>
      </c>
      <c r="AB828" s="3" t="str">
        <f t="shared" si="24"/>
        <v>3841</v>
      </c>
      <c r="AC828" s="4" t="str">
        <f t="shared" si="25"/>
        <v>TIF</v>
      </c>
    </row>
    <row r="829" spans="1:29" x14ac:dyDescent="0.25">
      <c r="A829">
        <v>2024</v>
      </c>
      <c r="B829">
        <v>70</v>
      </c>
      <c r="C829" t="s">
        <v>23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2024</v>
      </c>
      <c r="T829">
        <v>70</v>
      </c>
      <c r="U829">
        <v>1</v>
      </c>
      <c r="V829">
        <v>611</v>
      </c>
      <c r="W829" t="s">
        <v>713</v>
      </c>
      <c r="X829" t="s">
        <v>25</v>
      </c>
      <c r="Y829" t="s">
        <v>26</v>
      </c>
      <c r="Z829" t="s">
        <v>714</v>
      </c>
      <c r="AA829" t="s">
        <v>709</v>
      </c>
      <c r="AB829" s="3" t="str">
        <f t="shared" si="24"/>
        <v>1611</v>
      </c>
      <c r="AC829" s="4" t="str">
        <f t="shared" si="25"/>
        <v>TIF</v>
      </c>
    </row>
    <row r="830" spans="1:29" x14ac:dyDescent="0.25">
      <c r="A830">
        <v>2024</v>
      </c>
      <c r="B830">
        <v>47</v>
      </c>
      <c r="C830" t="s">
        <v>44</v>
      </c>
      <c r="D830">
        <v>380451</v>
      </c>
      <c r="E830">
        <v>0</v>
      </c>
      <c r="F830">
        <v>0</v>
      </c>
      <c r="G830">
        <v>7281276</v>
      </c>
      <c r="H830">
        <v>272486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7934213</v>
      </c>
      <c r="O830">
        <v>20000</v>
      </c>
      <c r="P830">
        <v>52000</v>
      </c>
      <c r="Q830">
        <v>7862213</v>
      </c>
      <c r="R830">
        <v>0</v>
      </c>
      <c r="S830">
        <v>2024</v>
      </c>
      <c r="T830">
        <v>47</v>
      </c>
      <c r="U830">
        <v>4</v>
      </c>
      <c r="V830">
        <v>860</v>
      </c>
      <c r="W830">
        <v>814860</v>
      </c>
      <c r="X830" t="s">
        <v>26</v>
      </c>
      <c r="Y830" t="s">
        <v>26</v>
      </c>
      <c r="Z830" t="s">
        <v>251</v>
      </c>
      <c r="AA830" t="s">
        <v>468</v>
      </c>
      <c r="AB830" s="3" t="str">
        <f t="shared" si="24"/>
        <v>4860</v>
      </c>
      <c r="AC830" s="4" t="str">
        <f t="shared" si="25"/>
        <v>Non-TIF</v>
      </c>
    </row>
    <row r="831" spans="1:29" x14ac:dyDescent="0.25">
      <c r="A831">
        <v>2024</v>
      </c>
      <c r="B831">
        <v>47</v>
      </c>
      <c r="C831" t="s">
        <v>31</v>
      </c>
      <c r="D831">
        <v>75648085</v>
      </c>
      <c r="E831">
        <v>144283382</v>
      </c>
      <c r="F831">
        <v>18300812</v>
      </c>
      <c r="G831">
        <v>16548028</v>
      </c>
      <c r="H831">
        <v>13349493</v>
      </c>
      <c r="I831">
        <v>0</v>
      </c>
      <c r="J831">
        <v>0</v>
      </c>
      <c r="K831">
        <v>0</v>
      </c>
      <c r="L831">
        <v>1445293</v>
      </c>
      <c r="M831">
        <v>0</v>
      </c>
      <c r="N831">
        <v>269575093</v>
      </c>
      <c r="O831">
        <v>416000</v>
      </c>
      <c r="P831">
        <v>1252520</v>
      </c>
      <c r="Q831">
        <v>267906573</v>
      </c>
      <c r="R831">
        <v>9053345</v>
      </c>
      <c r="S831">
        <v>2024</v>
      </c>
      <c r="T831">
        <v>47</v>
      </c>
      <c r="U831">
        <v>2</v>
      </c>
      <c r="V831">
        <v>376</v>
      </c>
      <c r="W831">
        <v>472376</v>
      </c>
      <c r="X831" t="s">
        <v>26</v>
      </c>
      <c r="Y831" t="s">
        <v>26</v>
      </c>
      <c r="Z831" t="s">
        <v>175</v>
      </c>
      <c r="AA831" t="s">
        <v>468</v>
      </c>
      <c r="AB831" s="3" t="str">
        <f t="shared" si="24"/>
        <v>2376</v>
      </c>
      <c r="AC831" s="4" t="str">
        <f t="shared" si="25"/>
        <v>Non-TIF</v>
      </c>
    </row>
    <row r="832" spans="1:29" x14ac:dyDescent="0.25">
      <c r="A832">
        <v>2024</v>
      </c>
      <c r="B832">
        <v>47</v>
      </c>
      <c r="C832" t="s">
        <v>31</v>
      </c>
      <c r="D832">
        <v>766955</v>
      </c>
      <c r="E832">
        <v>5041295</v>
      </c>
      <c r="F832">
        <v>326627</v>
      </c>
      <c r="G832">
        <v>117020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6251897</v>
      </c>
      <c r="O832">
        <v>0</v>
      </c>
      <c r="P832">
        <v>6500</v>
      </c>
      <c r="Q832">
        <v>6245397</v>
      </c>
      <c r="R832">
        <v>17870</v>
      </c>
      <c r="S832">
        <v>2024</v>
      </c>
      <c r="T832">
        <v>47</v>
      </c>
      <c r="U832">
        <v>5</v>
      </c>
      <c r="V832">
        <v>823</v>
      </c>
      <c r="W832">
        <v>815823</v>
      </c>
      <c r="X832" t="s">
        <v>26</v>
      </c>
      <c r="Y832" t="s">
        <v>26</v>
      </c>
      <c r="Z832" t="s">
        <v>75</v>
      </c>
      <c r="AA832" t="s">
        <v>468</v>
      </c>
      <c r="AB832" s="3" t="str">
        <f t="shared" si="24"/>
        <v>5823</v>
      </c>
      <c r="AC832" s="4" t="str">
        <f t="shared" si="25"/>
        <v>Non-TIF</v>
      </c>
    </row>
    <row r="833" spans="1:29" x14ac:dyDescent="0.25">
      <c r="A833">
        <v>2024</v>
      </c>
      <c r="B833">
        <v>48</v>
      </c>
      <c r="C833" t="s">
        <v>23</v>
      </c>
      <c r="D833">
        <v>1581250</v>
      </c>
      <c r="E833">
        <v>73332</v>
      </c>
      <c r="F833">
        <v>0</v>
      </c>
      <c r="G833">
        <v>5320598</v>
      </c>
      <c r="H833">
        <v>14783010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21758190</v>
      </c>
      <c r="O833">
        <v>0</v>
      </c>
      <c r="P833">
        <v>0</v>
      </c>
      <c r="Q833">
        <v>21758190</v>
      </c>
      <c r="R833">
        <v>0</v>
      </c>
      <c r="S833">
        <v>2024</v>
      </c>
      <c r="T833">
        <v>48</v>
      </c>
      <c r="U833">
        <v>3</v>
      </c>
      <c r="V833">
        <v>154</v>
      </c>
      <c r="W833" t="s">
        <v>765</v>
      </c>
      <c r="X833" t="s">
        <v>25</v>
      </c>
      <c r="Y833" t="s">
        <v>26</v>
      </c>
      <c r="Z833" t="s">
        <v>766</v>
      </c>
      <c r="AA833" t="s">
        <v>472</v>
      </c>
      <c r="AB833" s="3" t="str">
        <f t="shared" si="24"/>
        <v>3154</v>
      </c>
      <c r="AC833" s="4" t="str">
        <f t="shared" si="25"/>
        <v>TIF</v>
      </c>
    </row>
    <row r="834" spans="1:29" x14ac:dyDescent="0.25">
      <c r="A834">
        <v>2024</v>
      </c>
      <c r="B834">
        <v>48</v>
      </c>
      <c r="C834" t="s">
        <v>31</v>
      </c>
      <c r="D834">
        <v>105524825</v>
      </c>
      <c r="E834">
        <v>59286499</v>
      </c>
      <c r="F834">
        <v>2615509</v>
      </c>
      <c r="G834">
        <v>13144146</v>
      </c>
      <c r="H834">
        <v>1158259</v>
      </c>
      <c r="I834">
        <v>0</v>
      </c>
      <c r="J834">
        <v>0</v>
      </c>
      <c r="K834">
        <v>0</v>
      </c>
      <c r="L834">
        <v>0</v>
      </c>
      <c r="M834">
        <v>2519685</v>
      </c>
      <c r="N834">
        <v>184248923</v>
      </c>
      <c r="O834">
        <v>578408</v>
      </c>
      <c r="P834">
        <v>1898000</v>
      </c>
      <c r="Q834">
        <v>181772515</v>
      </c>
      <c r="R834">
        <v>4837726</v>
      </c>
      <c r="S834">
        <v>2024</v>
      </c>
      <c r="T834">
        <v>48</v>
      </c>
      <c r="U834">
        <v>3</v>
      </c>
      <c r="V834">
        <v>154</v>
      </c>
      <c r="W834">
        <v>483154</v>
      </c>
      <c r="X834" t="s">
        <v>26</v>
      </c>
      <c r="Y834" t="s">
        <v>26</v>
      </c>
      <c r="Z834" t="s">
        <v>520</v>
      </c>
      <c r="AA834" t="s">
        <v>472</v>
      </c>
      <c r="AB834" s="3" t="str">
        <f t="shared" si="24"/>
        <v>3154</v>
      </c>
      <c r="AC834" s="4" t="str">
        <f t="shared" si="25"/>
        <v>Non-TIF</v>
      </c>
    </row>
    <row r="835" spans="1:29" x14ac:dyDescent="0.25">
      <c r="A835">
        <v>2024</v>
      </c>
      <c r="B835">
        <v>48</v>
      </c>
      <c r="C835" t="s">
        <v>31</v>
      </c>
      <c r="D835">
        <v>242500376</v>
      </c>
      <c r="E835">
        <v>145581848</v>
      </c>
      <c r="F835">
        <v>10883586</v>
      </c>
      <c r="G835">
        <v>16129977</v>
      </c>
      <c r="H835">
        <v>15015920</v>
      </c>
      <c r="I835">
        <v>0</v>
      </c>
      <c r="J835">
        <v>0</v>
      </c>
      <c r="K835">
        <v>0</v>
      </c>
      <c r="L835">
        <v>3009997</v>
      </c>
      <c r="M835">
        <v>0</v>
      </c>
      <c r="N835">
        <v>433121704</v>
      </c>
      <c r="O835">
        <v>852000</v>
      </c>
      <c r="P835">
        <v>2899000</v>
      </c>
      <c r="Q835">
        <v>429370704</v>
      </c>
      <c r="R835">
        <v>12659596</v>
      </c>
      <c r="S835">
        <v>2024</v>
      </c>
      <c r="T835">
        <v>48</v>
      </c>
      <c r="U835">
        <v>7</v>
      </c>
      <c r="V835" t="s">
        <v>1812</v>
      </c>
      <c r="W835">
        <v>487029</v>
      </c>
      <c r="X835" t="s">
        <v>26</v>
      </c>
      <c r="Y835" t="s">
        <v>26</v>
      </c>
      <c r="Z835" t="s">
        <v>521</v>
      </c>
      <c r="AA835" t="s">
        <v>472</v>
      </c>
      <c r="AB835" s="3" t="str">
        <f t="shared" ref="AB835:AB898" si="26">CONCATENATE(U835,TEXT(V835,"000"))</f>
        <v>7029</v>
      </c>
      <c r="AC835" s="4" t="str">
        <f t="shared" ref="AC835:AC898" si="27">IF(C835="I","TIF","Non-TIF")</f>
        <v>Non-TIF</v>
      </c>
    </row>
    <row r="836" spans="1:29" x14ac:dyDescent="0.25">
      <c r="A836">
        <v>2024</v>
      </c>
      <c r="B836">
        <v>49</v>
      </c>
      <c r="C836" t="s">
        <v>44</v>
      </c>
      <c r="D836">
        <v>54458840</v>
      </c>
      <c r="E836">
        <v>124302</v>
      </c>
      <c r="F836">
        <v>7460</v>
      </c>
      <c r="G836">
        <v>9303113</v>
      </c>
      <c r="H836">
        <v>1706673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65600388</v>
      </c>
      <c r="O836">
        <v>232000</v>
      </c>
      <c r="P836">
        <v>754000</v>
      </c>
      <c r="Q836">
        <v>64614388</v>
      </c>
      <c r="R836">
        <v>0</v>
      </c>
      <c r="S836">
        <v>2024</v>
      </c>
      <c r="T836">
        <v>49</v>
      </c>
      <c r="U836">
        <v>0</v>
      </c>
      <c r="V836">
        <v>585</v>
      </c>
      <c r="W836">
        <v>490585</v>
      </c>
      <c r="X836" t="s">
        <v>26</v>
      </c>
      <c r="Y836" t="s">
        <v>26</v>
      </c>
      <c r="Z836" t="s">
        <v>525</v>
      </c>
      <c r="AA836" t="s">
        <v>473</v>
      </c>
      <c r="AB836" s="3" t="str">
        <f t="shared" si="26"/>
        <v>0585</v>
      </c>
      <c r="AC836" s="4" t="str">
        <f t="shared" si="27"/>
        <v>Non-TIF</v>
      </c>
    </row>
    <row r="837" spans="1:29" x14ac:dyDescent="0.25">
      <c r="A837">
        <v>2024</v>
      </c>
      <c r="B837">
        <v>49</v>
      </c>
      <c r="C837" t="s">
        <v>44</v>
      </c>
      <c r="D837">
        <v>880853</v>
      </c>
      <c r="E837">
        <v>0</v>
      </c>
      <c r="F837">
        <v>0</v>
      </c>
      <c r="G837">
        <v>7177028</v>
      </c>
      <c r="H837">
        <v>1941717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9999598</v>
      </c>
      <c r="O837">
        <v>20000</v>
      </c>
      <c r="P837">
        <v>71500</v>
      </c>
      <c r="Q837">
        <v>9908098</v>
      </c>
      <c r="R837">
        <v>0</v>
      </c>
      <c r="S837">
        <v>2024</v>
      </c>
      <c r="T837">
        <v>49</v>
      </c>
      <c r="U837">
        <v>1</v>
      </c>
      <c r="V837">
        <v>965</v>
      </c>
      <c r="W837">
        <v>491965</v>
      </c>
      <c r="X837" t="s">
        <v>26</v>
      </c>
      <c r="Y837" t="s">
        <v>26</v>
      </c>
      <c r="Z837" t="s">
        <v>248</v>
      </c>
      <c r="AA837" t="s">
        <v>473</v>
      </c>
      <c r="AB837" s="3" t="str">
        <f t="shared" si="26"/>
        <v>1965</v>
      </c>
      <c r="AC837" s="4" t="str">
        <f t="shared" si="27"/>
        <v>Non-TIF</v>
      </c>
    </row>
    <row r="838" spans="1:29" x14ac:dyDescent="0.25">
      <c r="A838">
        <v>2024</v>
      </c>
      <c r="B838">
        <v>49</v>
      </c>
      <c r="C838" t="s">
        <v>23</v>
      </c>
      <c r="D838">
        <v>1100000</v>
      </c>
      <c r="E838">
        <v>0</v>
      </c>
      <c r="F838">
        <v>0</v>
      </c>
      <c r="G838">
        <v>12565898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13665898</v>
      </c>
      <c r="O838">
        <v>0</v>
      </c>
      <c r="P838">
        <v>0</v>
      </c>
      <c r="Q838">
        <v>13665898</v>
      </c>
      <c r="R838">
        <v>0</v>
      </c>
      <c r="S838">
        <v>2024</v>
      </c>
      <c r="T838">
        <v>49</v>
      </c>
      <c r="U838">
        <v>0</v>
      </c>
      <c r="V838">
        <v>585</v>
      </c>
      <c r="W838" t="s">
        <v>523</v>
      </c>
      <c r="X838" t="s">
        <v>25</v>
      </c>
      <c r="Y838" t="s">
        <v>26</v>
      </c>
      <c r="Z838" t="s">
        <v>524</v>
      </c>
      <c r="AA838" t="s">
        <v>473</v>
      </c>
      <c r="AB838" s="3" t="str">
        <f t="shared" si="26"/>
        <v>0585</v>
      </c>
      <c r="AC838" s="4" t="str">
        <f t="shared" si="27"/>
        <v>TIF</v>
      </c>
    </row>
    <row r="839" spans="1:29" x14ac:dyDescent="0.25">
      <c r="A839">
        <v>2024</v>
      </c>
      <c r="B839">
        <v>50</v>
      </c>
      <c r="C839" t="s">
        <v>44</v>
      </c>
      <c r="D839">
        <v>26892857</v>
      </c>
      <c r="E839">
        <v>0</v>
      </c>
      <c r="F839">
        <v>0</v>
      </c>
      <c r="G839">
        <v>10740960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37633817</v>
      </c>
      <c r="O839">
        <v>68000</v>
      </c>
      <c r="P839">
        <v>533000</v>
      </c>
      <c r="Q839">
        <v>37032817</v>
      </c>
      <c r="R839">
        <v>0</v>
      </c>
      <c r="S839">
        <v>2024</v>
      </c>
      <c r="T839">
        <v>50</v>
      </c>
      <c r="U839">
        <v>3</v>
      </c>
      <c r="V839">
        <v>906</v>
      </c>
      <c r="W839">
        <v>503906</v>
      </c>
      <c r="X839" t="s">
        <v>26</v>
      </c>
      <c r="Y839" t="s">
        <v>26</v>
      </c>
      <c r="Z839" t="s">
        <v>537</v>
      </c>
      <c r="AA839" t="s">
        <v>528</v>
      </c>
      <c r="AB839" s="3" t="str">
        <f t="shared" si="26"/>
        <v>3906</v>
      </c>
      <c r="AC839" s="4" t="str">
        <f t="shared" si="27"/>
        <v>Non-TIF</v>
      </c>
    </row>
    <row r="840" spans="1:29" x14ac:dyDescent="0.25">
      <c r="A840">
        <v>2024</v>
      </c>
      <c r="B840">
        <v>50</v>
      </c>
      <c r="C840" t="s">
        <v>44</v>
      </c>
      <c r="D840">
        <v>40275835</v>
      </c>
      <c r="E840">
        <v>0</v>
      </c>
      <c r="F840">
        <v>0</v>
      </c>
      <c r="G840">
        <v>11201398</v>
      </c>
      <c r="H840">
        <v>876498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52353731</v>
      </c>
      <c r="O840">
        <v>168000</v>
      </c>
      <c r="P840">
        <v>461500</v>
      </c>
      <c r="Q840">
        <v>51724231</v>
      </c>
      <c r="R840">
        <v>0</v>
      </c>
      <c r="S840">
        <v>2024</v>
      </c>
      <c r="T840">
        <v>50</v>
      </c>
      <c r="U840">
        <v>5</v>
      </c>
      <c r="V840">
        <v>319</v>
      </c>
      <c r="W840">
        <v>505319</v>
      </c>
      <c r="X840" t="s">
        <v>26</v>
      </c>
      <c r="Y840" t="s">
        <v>26</v>
      </c>
      <c r="Z840" t="s">
        <v>625</v>
      </c>
      <c r="AA840" t="s">
        <v>528</v>
      </c>
      <c r="AB840" s="3" t="str">
        <f t="shared" si="26"/>
        <v>5319</v>
      </c>
      <c r="AC840" s="4" t="str">
        <f t="shared" si="27"/>
        <v>Non-TIF</v>
      </c>
    </row>
    <row r="841" spans="1:29" x14ac:dyDescent="0.25">
      <c r="A841">
        <v>2024</v>
      </c>
      <c r="B841">
        <v>50</v>
      </c>
      <c r="C841" t="s">
        <v>23</v>
      </c>
      <c r="D841">
        <v>7639485</v>
      </c>
      <c r="E841">
        <v>0</v>
      </c>
      <c r="F841">
        <v>0</v>
      </c>
      <c r="G841">
        <v>866459</v>
      </c>
      <c r="H841">
        <v>71933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8577877</v>
      </c>
      <c r="O841">
        <v>0</v>
      </c>
      <c r="P841">
        <v>0</v>
      </c>
      <c r="Q841">
        <v>8577877</v>
      </c>
      <c r="R841">
        <v>0</v>
      </c>
      <c r="S841">
        <v>2024</v>
      </c>
      <c r="T841">
        <v>50</v>
      </c>
      <c r="U841">
        <v>5</v>
      </c>
      <c r="V841">
        <v>319</v>
      </c>
      <c r="W841" t="s">
        <v>526</v>
      </c>
      <c r="X841" t="s">
        <v>25</v>
      </c>
      <c r="Y841" t="s">
        <v>26</v>
      </c>
      <c r="Z841" t="s">
        <v>527</v>
      </c>
      <c r="AA841" t="s">
        <v>528</v>
      </c>
      <c r="AB841" s="3" t="str">
        <f t="shared" si="26"/>
        <v>5319</v>
      </c>
      <c r="AC841" s="4" t="str">
        <f t="shared" si="27"/>
        <v>TIF</v>
      </c>
    </row>
    <row r="842" spans="1:29" x14ac:dyDescent="0.25">
      <c r="A842">
        <v>2024</v>
      </c>
      <c r="B842">
        <v>50</v>
      </c>
      <c r="C842" t="s">
        <v>31</v>
      </c>
      <c r="D842">
        <v>6345515</v>
      </c>
      <c r="E842">
        <v>22810496</v>
      </c>
      <c r="F842">
        <v>898471</v>
      </c>
      <c r="G842">
        <v>169769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556763</v>
      </c>
      <c r="N842">
        <v>30781014</v>
      </c>
      <c r="O842">
        <v>20000</v>
      </c>
      <c r="P842">
        <v>104000</v>
      </c>
      <c r="Q842">
        <v>30657014</v>
      </c>
      <c r="R842">
        <v>274781</v>
      </c>
      <c r="S842">
        <v>2024</v>
      </c>
      <c r="T842">
        <v>50</v>
      </c>
      <c r="U842">
        <v>3</v>
      </c>
      <c r="V842">
        <v>582</v>
      </c>
      <c r="W842">
        <v>643582</v>
      </c>
      <c r="X842" t="s">
        <v>26</v>
      </c>
      <c r="Y842" t="s">
        <v>26</v>
      </c>
      <c r="Z842" t="s">
        <v>530</v>
      </c>
      <c r="AA842" t="s">
        <v>528</v>
      </c>
      <c r="AB842" s="3" t="str">
        <f t="shared" si="26"/>
        <v>3582</v>
      </c>
      <c r="AC842" s="4" t="str">
        <f t="shared" si="27"/>
        <v>Non-TIF</v>
      </c>
    </row>
    <row r="843" spans="1:29" x14ac:dyDescent="0.25">
      <c r="A843">
        <v>2024</v>
      </c>
      <c r="B843">
        <v>51</v>
      </c>
      <c r="C843" t="s">
        <v>31</v>
      </c>
      <c r="D843">
        <v>14129407</v>
      </c>
      <c r="E843">
        <v>6858780</v>
      </c>
      <c r="F843">
        <v>535688</v>
      </c>
      <c r="G843">
        <v>1324262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1108014</v>
      </c>
      <c r="N843">
        <v>23956151</v>
      </c>
      <c r="O843">
        <v>132000</v>
      </c>
      <c r="P843">
        <v>325000</v>
      </c>
      <c r="Q843">
        <v>23499151</v>
      </c>
      <c r="R843">
        <v>270516</v>
      </c>
      <c r="S843">
        <v>2024</v>
      </c>
      <c r="T843">
        <v>51</v>
      </c>
      <c r="U843">
        <v>0</v>
      </c>
      <c r="V843">
        <v>977</v>
      </c>
      <c r="W843">
        <v>900977</v>
      </c>
      <c r="X843" t="s">
        <v>26</v>
      </c>
      <c r="Y843" t="s">
        <v>26</v>
      </c>
      <c r="Z843" t="s">
        <v>501</v>
      </c>
      <c r="AA843" t="s">
        <v>535</v>
      </c>
      <c r="AB843" s="3" t="str">
        <f t="shared" si="26"/>
        <v>0977</v>
      </c>
      <c r="AC843" s="4" t="str">
        <f t="shared" si="27"/>
        <v>Non-TIF</v>
      </c>
    </row>
    <row r="844" spans="1:29" x14ac:dyDescent="0.25">
      <c r="A844">
        <v>2024</v>
      </c>
      <c r="B844">
        <v>52</v>
      </c>
      <c r="C844" t="s">
        <v>44</v>
      </c>
      <c r="D844">
        <v>3190051</v>
      </c>
      <c r="E844">
        <v>33310</v>
      </c>
      <c r="F844">
        <v>0</v>
      </c>
      <c r="G844">
        <v>798371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4021732</v>
      </c>
      <c r="O844">
        <v>32000</v>
      </c>
      <c r="P844">
        <v>97500</v>
      </c>
      <c r="Q844">
        <v>3892232</v>
      </c>
      <c r="R844">
        <v>0</v>
      </c>
      <c r="S844">
        <v>2024</v>
      </c>
      <c r="T844">
        <v>52</v>
      </c>
      <c r="U844">
        <v>1</v>
      </c>
      <c r="V844">
        <v>337</v>
      </c>
      <c r="W844">
        <v>571337</v>
      </c>
      <c r="X844" t="s">
        <v>26</v>
      </c>
      <c r="Y844" t="s">
        <v>26</v>
      </c>
      <c r="Z844" t="s">
        <v>190</v>
      </c>
      <c r="AA844" t="s">
        <v>545</v>
      </c>
      <c r="AB844" s="3" t="str">
        <f t="shared" si="26"/>
        <v>1337</v>
      </c>
      <c r="AC844" s="4" t="str">
        <f t="shared" si="27"/>
        <v>Non-TIF</v>
      </c>
    </row>
    <row r="845" spans="1:29" x14ac:dyDescent="0.25">
      <c r="A845">
        <v>2024</v>
      </c>
      <c r="B845">
        <v>52</v>
      </c>
      <c r="C845" t="s">
        <v>23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2024</v>
      </c>
      <c r="T845">
        <v>52</v>
      </c>
      <c r="U845">
        <v>3</v>
      </c>
      <c r="V845">
        <v>816</v>
      </c>
      <c r="W845" t="s">
        <v>543</v>
      </c>
      <c r="X845" t="s">
        <v>25</v>
      </c>
      <c r="Y845" t="s">
        <v>26</v>
      </c>
      <c r="Z845" t="s">
        <v>544</v>
      </c>
      <c r="AA845" t="s">
        <v>545</v>
      </c>
      <c r="AB845" s="3" t="str">
        <f t="shared" si="26"/>
        <v>3816</v>
      </c>
      <c r="AC845" s="4" t="str">
        <f t="shared" si="27"/>
        <v>TIF</v>
      </c>
    </row>
    <row r="846" spans="1:29" x14ac:dyDescent="0.25">
      <c r="A846">
        <v>2024</v>
      </c>
      <c r="B846">
        <v>52</v>
      </c>
      <c r="C846" t="s">
        <v>31</v>
      </c>
      <c r="D846">
        <v>90566629</v>
      </c>
      <c r="E846">
        <v>71234664</v>
      </c>
      <c r="F846">
        <v>5958824</v>
      </c>
      <c r="G846">
        <v>6970801</v>
      </c>
      <c r="H846">
        <v>6525048</v>
      </c>
      <c r="I846">
        <v>0</v>
      </c>
      <c r="J846">
        <v>0</v>
      </c>
      <c r="K846">
        <v>0</v>
      </c>
      <c r="L846">
        <v>14532497</v>
      </c>
      <c r="M846">
        <v>150035</v>
      </c>
      <c r="N846">
        <v>195938498</v>
      </c>
      <c r="O846">
        <v>396000</v>
      </c>
      <c r="P846">
        <v>1241500</v>
      </c>
      <c r="Q846">
        <v>194300998</v>
      </c>
      <c r="R846">
        <v>1966798</v>
      </c>
      <c r="S846">
        <v>2024</v>
      </c>
      <c r="T846">
        <v>52</v>
      </c>
      <c r="U846">
        <v>3</v>
      </c>
      <c r="V846">
        <v>816</v>
      </c>
      <c r="W846">
        <v>523816</v>
      </c>
      <c r="X846" t="s">
        <v>26</v>
      </c>
      <c r="Y846" t="s">
        <v>26</v>
      </c>
      <c r="Z846" t="s">
        <v>585</v>
      </c>
      <c r="AA846" t="s">
        <v>545</v>
      </c>
      <c r="AB846" s="3" t="str">
        <f t="shared" si="26"/>
        <v>3816</v>
      </c>
      <c r="AC846" s="4" t="str">
        <f t="shared" si="27"/>
        <v>Non-TIF</v>
      </c>
    </row>
    <row r="847" spans="1:29" x14ac:dyDescent="0.25">
      <c r="A847">
        <v>2024</v>
      </c>
      <c r="B847">
        <v>52</v>
      </c>
      <c r="C847" t="s">
        <v>31</v>
      </c>
      <c r="D847">
        <v>436199538</v>
      </c>
      <c r="E847">
        <v>39292778</v>
      </c>
      <c r="F847">
        <v>3520927</v>
      </c>
      <c r="G847">
        <v>13529863</v>
      </c>
      <c r="H847">
        <v>0</v>
      </c>
      <c r="I847">
        <v>0</v>
      </c>
      <c r="J847">
        <v>0</v>
      </c>
      <c r="K847">
        <v>0</v>
      </c>
      <c r="L847">
        <v>1651821</v>
      </c>
      <c r="M847">
        <v>0</v>
      </c>
      <c r="N847">
        <v>494194927</v>
      </c>
      <c r="O847">
        <v>800000</v>
      </c>
      <c r="P847">
        <v>3295500</v>
      </c>
      <c r="Q847">
        <v>490099427</v>
      </c>
      <c r="R847">
        <v>5646989</v>
      </c>
      <c r="S847">
        <v>2024</v>
      </c>
      <c r="T847">
        <v>52</v>
      </c>
      <c r="U847">
        <v>6</v>
      </c>
      <c r="V847" t="s">
        <v>1814</v>
      </c>
      <c r="W847">
        <v>526093</v>
      </c>
      <c r="X847" t="s">
        <v>26</v>
      </c>
      <c r="Y847" t="s">
        <v>26</v>
      </c>
      <c r="Z847" t="s">
        <v>586</v>
      </c>
      <c r="AA847" t="s">
        <v>545</v>
      </c>
      <c r="AB847" s="3" t="str">
        <f t="shared" si="26"/>
        <v>6093</v>
      </c>
      <c r="AC847" s="4" t="str">
        <f t="shared" si="27"/>
        <v>Non-TIF</v>
      </c>
    </row>
    <row r="848" spans="1:29" x14ac:dyDescent="0.25">
      <c r="A848">
        <v>2024</v>
      </c>
      <c r="B848">
        <v>70</v>
      </c>
      <c r="C848" t="s">
        <v>31</v>
      </c>
      <c r="D848">
        <v>9984000</v>
      </c>
      <c r="E848">
        <v>9580200</v>
      </c>
      <c r="F848">
        <v>2213566</v>
      </c>
      <c r="G848">
        <v>768139</v>
      </c>
      <c r="H848">
        <v>0</v>
      </c>
      <c r="I848">
        <v>0</v>
      </c>
      <c r="J848">
        <v>0</v>
      </c>
      <c r="K848">
        <v>0</v>
      </c>
      <c r="L848">
        <v>1940375</v>
      </c>
      <c r="M848">
        <v>0</v>
      </c>
      <c r="N848">
        <v>24486280</v>
      </c>
      <c r="O848">
        <v>32000</v>
      </c>
      <c r="P848">
        <v>91000</v>
      </c>
      <c r="Q848">
        <v>24363280</v>
      </c>
      <c r="R848">
        <v>1629985</v>
      </c>
      <c r="S848">
        <v>2024</v>
      </c>
      <c r="T848">
        <v>70</v>
      </c>
      <c r="U848">
        <v>1</v>
      </c>
      <c r="V848">
        <v>368</v>
      </c>
      <c r="W848">
        <v>581368</v>
      </c>
      <c r="X848" t="s">
        <v>26</v>
      </c>
      <c r="Y848" t="s">
        <v>26</v>
      </c>
      <c r="Z848" t="s">
        <v>675</v>
      </c>
      <c r="AA848" t="s">
        <v>709</v>
      </c>
      <c r="AB848" s="3" t="str">
        <f t="shared" si="26"/>
        <v>1368</v>
      </c>
      <c r="AC848" s="4" t="str">
        <f t="shared" si="27"/>
        <v>Non-TIF</v>
      </c>
    </row>
    <row r="849" spans="1:29" x14ac:dyDescent="0.25">
      <c r="A849">
        <v>2024</v>
      </c>
      <c r="B849">
        <v>70</v>
      </c>
      <c r="C849" t="s">
        <v>31</v>
      </c>
      <c r="D849">
        <v>70275894</v>
      </c>
      <c r="E849">
        <v>26070767</v>
      </c>
      <c r="F849">
        <v>1921792</v>
      </c>
      <c r="G849">
        <v>14071949</v>
      </c>
      <c r="H849">
        <v>28634864</v>
      </c>
      <c r="I849">
        <v>0</v>
      </c>
      <c r="J849">
        <v>0</v>
      </c>
      <c r="K849">
        <v>0</v>
      </c>
      <c r="L849">
        <v>2958407</v>
      </c>
      <c r="M849">
        <v>951535</v>
      </c>
      <c r="N849">
        <v>144885208</v>
      </c>
      <c r="O849">
        <v>284000</v>
      </c>
      <c r="P849">
        <v>812500</v>
      </c>
      <c r="Q849">
        <v>143788708</v>
      </c>
      <c r="R849">
        <v>3798611</v>
      </c>
      <c r="S849">
        <v>2024</v>
      </c>
      <c r="T849">
        <v>70</v>
      </c>
      <c r="U849">
        <v>3</v>
      </c>
      <c r="V849">
        <v>841</v>
      </c>
      <c r="W849">
        <v>583841</v>
      </c>
      <c r="X849" t="s">
        <v>26</v>
      </c>
      <c r="Y849" t="s">
        <v>26</v>
      </c>
      <c r="Z849" t="s">
        <v>649</v>
      </c>
      <c r="AA849" t="s">
        <v>709</v>
      </c>
      <c r="AB849" s="3" t="str">
        <f t="shared" si="26"/>
        <v>3841</v>
      </c>
      <c r="AC849" s="4" t="str">
        <f t="shared" si="27"/>
        <v>Non-TIF</v>
      </c>
    </row>
    <row r="850" spans="1:29" x14ac:dyDescent="0.25">
      <c r="A850">
        <v>2024</v>
      </c>
      <c r="B850">
        <v>71</v>
      </c>
      <c r="C850" t="s">
        <v>44</v>
      </c>
      <c r="D850">
        <v>9217685</v>
      </c>
      <c r="E850">
        <v>0</v>
      </c>
      <c r="F850">
        <v>0</v>
      </c>
      <c r="G850">
        <v>7471725</v>
      </c>
      <c r="H850">
        <v>927804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17617214</v>
      </c>
      <c r="O850">
        <v>144000</v>
      </c>
      <c r="P850">
        <v>416000</v>
      </c>
      <c r="Q850">
        <v>17057214</v>
      </c>
      <c r="R850">
        <v>0</v>
      </c>
      <c r="S850">
        <v>2024</v>
      </c>
      <c r="T850">
        <v>71</v>
      </c>
      <c r="U850">
        <v>2</v>
      </c>
      <c r="V850">
        <v>862</v>
      </c>
      <c r="W850">
        <v>712862</v>
      </c>
      <c r="X850" t="s">
        <v>26</v>
      </c>
      <c r="Y850" t="s">
        <v>26</v>
      </c>
      <c r="Z850" t="s">
        <v>399</v>
      </c>
      <c r="AA850" t="s">
        <v>727</v>
      </c>
      <c r="AB850" s="3" t="str">
        <f t="shared" si="26"/>
        <v>2862</v>
      </c>
      <c r="AC850" s="4" t="str">
        <f t="shared" si="27"/>
        <v>Non-TIF</v>
      </c>
    </row>
    <row r="851" spans="1:29" x14ac:dyDescent="0.25">
      <c r="A851">
        <v>2024</v>
      </c>
      <c r="B851">
        <v>71</v>
      </c>
      <c r="C851" t="s">
        <v>44</v>
      </c>
      <c r="D851">
        <v>1502739</v>
      </c>
      <c r="E851">
        <v>21734</v>
      </c>
      <c r="F851">
        <v>2052</v>
      </c>
      <c r="G851">
        <v>1377688</v>
      </c>
      <c r="H851">
        <v>1431259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4335472</v>
      </c>
      <c r="O851">
        <v>12000</v>
      </c>
      <c r="P851">
        <v>45500</v>
      </c>
      <c r="Q851">
        <v>4277972</v>
      </c>
      <c r="R851">
        <v>0</v>
      </c>
      <c r="S851">
        <v>2024</v>
      </c>
      <c r="T851">
        <v>71</v>
      </c>
      <c r="U851">
        <v>5</v>
      </c>
      <c r="V851">
        <v>157</v>
      </c>
      <c r="W851">
        <v>715157</v>
      </c>
      <c r="X851" t="s">
        <v>26</v>
      </c>
      <c r="Y851" t="s">
        <v>26</v>
      </c>
      <c r="Z851" t="s">
        <v>260</v>
      </c>
      <c r="AA851" t="s">
        <v>727</v>
      </c>
      <c r="AB851" s="3" t="str">
        <f t="shared" si="26"/>
        <v>5157</v>
      </c>
      <c r="AC851" s="4" t="str">
        <f t="shared" si="27"/>
        <v>Non-TIF</v>
      </c>
    </row>
    <row r="852" spans="1:29" x14ac:dyDescent="0.25">
      <c r="A852">
        <v>2024</v>
      </c>
      <c r="B852">
        <v>71</v>
      </c>
      <c r="C852" t="s">
        <v>23</v>
      </c>
      <c r="D852">
        <v>307011</v>
      </c>
      <c r="E852">
        <v>74126</v>
      </c>
      <c r="F852">
        <v>15297</v>
      </c>
      <c r="G852">
        <v>14820903</v>
      </c>
      <c r="H852">
        <v>786760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16004097</v>
      </c>
      <c r="O852">
        <v>0</v>
      </c>
      <c r="P852">
        <v>0</v>
      </c>
      <c r="Q852">
        <v>16004097</v>
      </c>
      <c r="R852">
        <v>0</v>
      </c>
      <c r="S852">
        <v>2024</v>
      </c>
      <c r="T852">
        <v>71</v>
      </c>
      <c r="U852">
        <v>5</v>
      </c>
      <c r="V852">
        <v>157</v>
      </c>
      <c r="W852" t="s">
        <v>729</v>
      </c>
      <c r="X852" t="s">
        <v>25</v>
      </c>
      <c r="Y852" t="s">
        <v>26</v>
      </c>
      <c r="Z852" t="s">
        <v>730</v>
      </c>
      <c r="AA852" t="s">
        <v>727</v>
      </c>
      <c r="AB852" s="3" t="str">
        <f t="shared" si="26"/>
        <v>5157</v>
      </c>
      <c r="AC852" s="4" t="str">
        <f t="shared" si="27"/>
        <v>TIF</v>
      </c>
    </row>
    <row r="853" spans="1:29" x14ac:dyDescent="0.25">
      <c r="A853">
        <v>2024</v>
      </c>
      <c r="B853">
        <v>72</v>
      </c>
      <c r="C853" t="s">
        <v>23</v>
      </c>
      <c r="D853">
        <v>12572820</v>
      </c>
      <c r="E853">
        <v>0</v>
      </c>
      <c r="F853">
        <v>0</v>
      </c>
      <c r="G853">
        <v>20933085</v>
      </c>
      <c r="H853">
        <v>16718506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50224411</v>
      </c>
      <c r="O853">
        <v>0</v>
      </c>
      <c r="P853">
        <v>0</v>
      </c>
      <c r="Q853">
        <v>50224411</v>
      </c>
      <c r="R853">
        <v>0</v>
      </c>
      <c r="S853">
        <v>2024</v>
      </c>
      <c r="T853">
        <v>72</v>
      </c>
      <c r="U853">
        <v>5</v>
      </c>
      <c r="V853">
        <v>994</v>
      </c>
      <c r="W853" t="s">
        <v>951</v>
      </c>
      <c r="X853" t="s">
        <v>25</v>
      </c>
      <c r="Y853" t="s">
        <v>26</v>
      </c>
      <c r="Z853" t="s">
        <v>952</v>
      </c>
      <c r="AA853" t="s">
        <v>732</v>
      </c>
      <c r="AB853" s="3" t="str">
        <f t="shared" si="26"/>
        <v>5994</v>
      </c>
      <c r="AC853" s="4" t="str">
        <f t="shared" si="27"/>
        <v>TIF</v>
      </c>
    </row>
    <row r="854" spans="1:29" x14ac:dyDescent="0.25">
      <c r="A854">
        <v>2024</v>
      </c>
      <c r="B854">
        <v>72</v>
      </c>
      <c r="C854" t="s">
        <v>31</v>
      </c>
      <c r="D854">
        <v>1303841</v>
      </c>
      <c r="E854">
        <v>7672421</v>
      </c>
      <c r="F854">
        <v>1083185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10059447</v>
      </c>
      <c r="O854">
        <v>8000</v>
      </c>
      <c r="P854">
        <v>13000</v>
      </c>
      <c r="Q854">
        <v>10038447</v>
      </c>
      <c r="R854">
        <v>49419</v>
      </c>
      <c r="S854">
        <v>2024</v>
      </c>
      <c r="T854">
        <v>72</v>
      </c>
      <c r="U854">
        <v>2</v>
      </c>
      <c r="V854">
        <v>457</v>
      </c>
      <c r="W854">
        <v>602457</v>
      </c>
      <c r="X854" t="s">
        <v>26</v>
      </c>
      <c r="Y854" t="s">
        <v>26</v>
      </c>
      <c r="Z854" t="s">
        <v>690</v>
      </c>
      <c r="AA854" t="s">
        <v>732</v>
      </c>
      <c r="AB854" s="3" t="str">
        <f t="shared" si="26"/>
        <v>2457</v>
      </c>
      <c r="AC854" s="4" t="str">
        <f t="shared" si="27"/>
        <v>Non-TIF</v>
      </c>
    </row>
    <row r="855" spans="1:29" x14ac:dyDescent="0.25">
      <c r="A855">
        <v>2024</v>
      </c>
      <c r="B855">
        <v>72</v>
      </c>
      <c r="C855" t="s">
        <v>31</v>
      </c>
      <c r="D855">
        <v>14180691</v>
      </c>
      <c r="E855">
        <v>27325792</v>
      </c>
      <c r="F855">
        <v>2090842</v>
      </c>
      <c r="G855">
        <v>5875950</v>
      </c>
      <c r="H855">
        <v>0</v>
      </c>
      <c r="I855">
        <v>0</v>
      </c>
      <c r="J855">
        <v>0</v>
      </c>
      <c r="K855">
        <v>0</v>
      </c>
      <c r="L855">
        <v>364475</v>
      </c>
      <c r="M855">
        <v>5857247</v>
      </c>
      <c r="N855">
        <v>55694997</v>
      </c>
      <c r="O855">
        <v>100000</v>
      </c>
      <c r="P855">
        <v>507000</v>
      </c>
      <c r="Q855">
        <v>55087997</v>
      </c>
      <c r="R855">
        <v>8991080</v>
      </c>
      <c r="S855">
        <v>2024</v>
      </c>
      <c r="T855">
        <v>72</v>
      </c>
      <c r="U855">
        <v>5</v>
      </c>
      <c r="V855">
        <v>949</v>
      </c>
      <c r="W855">
        <v>715949</v>
      </c>
      <c r="X855" t="s">
        <v>26</v>
      </c>
      <c r="Y855" t="s">
        <v>26</v>
      </c>
      <c r="Z855" t="s">
        <v>728</v>
      </c>
      <c r="AA855" t="s">
        <v>732</v>
      </c>
      <c r="AB855" s="3" t="str">
        <f t="shared" si="26"/>
        <v>5949</v>
      </c>
      <c r="AC855" s="4" t="str">
        <f t="shared" si="27"/>
        <v>Non-TIF</v>
      </c>
    </row>
    <row r="856" spans="1:29" x14ac:dyDescent="0.25">
      <c r="A856">
        <v>2024</v>
      </c>
      <c r="B856">
        <v>72</v>
      </c>
      <c r="C856" t="s">
        <v>31</v>
      </c>
      <c r="D856">
        <v>104191972</v>
      </c>
      <c r="E856">
        <v>196792284</v>
      </c>
      <c r="F856">
        <v>17938669</v>
      </c>
      <c r="G856">
        <v>9297740</v>
      </c>
      <c r="H856">
        <v>1772946</v>
      </c>
      <c r="I856">
        <v>0</v>
      </c>
      <c r="J856">
        <v>0</v>
      </c>
      <c r="K856">
        <v>0</v>
      </c>
      <c r="L856">
        <v>3764097</v>
      </c>
      <c r="M856">
        <v>16128828</v>
      </c>
      <c r="N856">
        <v>349886536</v>
      </c>
      <c r="O856">
        <v>656000</v>
      </c>
      <c r="P856">
        <v>3178500</v>
      </c>
      <c r="Q856">
        <v>346052036</v>
      </c>
      <c r="R856">
        <v>3246001</v>
      </c>
      <c r="S856">
        <v>2024</v>
      </c>
      <c r="T856">
        <v>72</v>
      </c>
      <c r="U856">
        <v>5</v>
      </c>
      <c r="V856">
        <v>994</v>
      </c>
      <c r="W856">
        <v>725994</v>
      </c>
      <c r="X856" t="s">
        <v>26</v>
      </c>
      <c r="Y856" t="s">
        <v>26</v>
      </c>
      <c r="Z856" t="s">
        <v>733</v>
      </c>
      <c r="AA856" t="s">
        <v>732</v>
      </c>
      <c r="AB856" s="3" t="str">
        <f t="shared" si="26"/>
        <v>5994</v>
      </c>
      <c r="AC856" s="4" t="str">
        <f t="shared" si="27"/>
        <v>Non-TIF</v>
      </c>
    </row>
    <row r="857" spans="1:29" x14ac:dyDescent="0.25">
      <c r="A857">
        <v>2024</v>
      </c>
      <c r="B857">
        <v>73</v>
      </c>
      <c r="C857" t="s">
        <v>44</v>
      </c>
      <c r="D857">
        <v>3311003</v>
      </c>
      <c r="E857">
        <v>70075</v>
      </c>
      <c r="F857">
        <v>0</v>
      </c>
      <c r="G857">
        <v>21978393</v>
      </c>
      <c r="H857">
        <v>953693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26313164</v>
      </c>
      <c r="O857">
        <v>16000</v>
      </c>
      <c r="P857">
        <v>58500</v>
      </c>
      <c r="Q857">
        <v>26238664</v>
      </c>
      <c r="R857">
        <v>0</v>
      </c>
      <c r="S857">
        <v>2024</v>
      </c>
      <c r="T857">
        <v>73</v>
      </c>
      <c r="U857">
        <v>1</v>
      </c>
      <c r="V857">
        <v>197</v>
      </c>
      <c r="W857">
        <v>731197</v>
      </c>
      <c r="X857" t="s">
        <v>26</v>
      </c>
      <c r="Y857" t="s">
        <v>26</v>
      </c>
      <c r="Z857" t="s">
        <v>757</v>
      </c>
      <c r="AA857" t="s">
        <v>736</v>
      </c>
      <c r="AB857" s="3" t="str">
        <f t="shared" si="26"/>
        <v>1197</v>
      </c>
      <c r="AC857" s="4" t="str">
        <f t="shared" si="27"/>
        <v>Non-TIF</v>
      </c>
    </row>
    <row r="858" spans="1:29" x14ac:dyDescent="0.25">
      <c r="A858">
        <v>2024</v>
      </c>
      <c r="B858">
        <v>73</v>
      </c>
      <c r="C858" t="s">
        <v>31</v>
      </c>
      <c r="D858">
        <v>1296997</v>
      </c>
      <c r="E858">
        <v>6500257</v>
      </c>
      <c r="F858">
        <v>249247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8046501</v>
      </c>
      <c r="O858">
        <v>4000</v>
      </c>
      <c r="P858">
        <v>32500</v>
      </c>
      <c r="Q858">
        <v>8010001</v>
      </c>
      <c r="R858">
        <v>109292</v>
      </c>
      <c r="S858">
        <v>2024</v>
      </c>
      <c r="T858">
        <v>73</v>
      </c>
      <c r="U858">
        <v>6</v>
      </c>
      <c r="V858">
        <v>165</v>
      </c>
      <c r="W858">
        <v>696165</v>
      </c>
      <c r="X858" t="s">
        <v>26</v>
      </c>
      <c r="Y858" t="s">
        <v>26</v>
      </c>
      <c r="Z858" t="s">
        <v>726</v>
      </c>
      <c r="AA858" t="s">
        <v>736</v>
      </c>
      <c r="AB858" s="3" t="str">
        <f t="shared" si="26"/>
        <v>6165</v>
      </c>
      <c r="AC858" s="4" t="str">
        <f t="shared" si="27"/>
        <v>Non-TIF</v>
      </c>
    </row>
    <row r="859" spans="1:29" x14ac:dyDescent="0.25">
      <c r="A859">
        <v>2024</v>
      </c>
      <c r="B859">
        <v>73</v>
      </c>
      <c r="C859" t="s">
        <v>31</v>
      </c>
      <c r="D859">
        <v>5070088</v>
      </c>
      <c r="E859">
        <v>13948338</v>
      </c>
      <c r="F859">
        <v>780745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19799171</v>
      </c>
      <c r="O859">
        <v>20000</v>
      </c>
      <c r="P859">
        <v>58500</v>
      </c>
      <c r="Q859">
        <v>19720671</v>
      </c>
      <c r="R859">
        <v>1285692</v>
      </c>
      <c r="S859">
        <v>2024</v>
      </c>
      <c r="T859">
        <v>73</v>
      </c>
      <c r="U859">
        <v>6</v>
      </c>
      <c r="V859">
        <v>651</v>
      </c>
      <c r="W859">
        <v>696651</v>
      </c>
      <c r="X859" t="s">
        <v>26</v>
      </c>
      <c r="Y859" t="s">
        <v>26</v>
      </c>
      <c r="Z859" t="s">
        <v>100</v>
      </c>
      <c r="AA859" t="s">
        <v>736</v>
      </c>
      <c r="AB859" s="3" t="str">
        <f t="shared" si="26"/>
        <v>6651</v>
      </c>
      <c r="AC859" s="4" t="str">
        <f t="shared" si="27"/>
        <v>Non-TIF</v>
      </c>
    </row>
    <row r="860" spans="1:29" x14ac:dyDescent="0.25">
      <c r="A860">
        <v>2024</v>
      </c>
      <c r="B860">
        <v>73</v>
      </c>
      <c r="C860" t="s">
        <v>31</v>
      </c>
      <c r="D860">
        <v>31543863</v>
      </c>
      <c r="E860">
        <v>65510686</v>
      </c>
      <c r="F860">
        <v>2918944</v>
      </c>
      <c r="G860">
        <v>3429183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6857308</v>
      </c>
      <c r="N860">
        <v>110259984</v>
      </c>
      <c r="O860">
        <v>244000</v>
      </c>
      <c r="P860">
        <v>611000</v>
      </c>
      <c r="Q860">
        <v>109404984</v>
      </c>
      <c r="R860">
        <v>1916285</v>
      </c>
      <c r="S860">
        <v>2024</v>
      </c>
      <c r="T860">
        <v>73</v>
      </c>
      <c r="U860">
        <v>2</v>
      </c>
      <c r="V860">
        <v>113</v>
      </c>
      <c r="W860">
        <v>732113</v>
      </c>
      <c r="X860" t="s">
        <v>26</v>
      </c>
      <c r="Y860" t="s">
        <v>26</v>
      </c>
      <c r="Z860" t="s">
        <v>737</v>
      </c>
      <c r="AA860" t="s">
        <v>736</v>
      </c>
      <c r="AB860" s="3" t="str">
        <f t="shared" si="26"/>
        <v>2113</v>
      </c>
      <c r="AC860" s="4" t="str">
        <f t="shared" si="27"/>
        <v>Non-TIF</v>
      </c>
    </row>
    <row r="861" spans="1:29" x14ac:dyDescent="0.25">
      <c r="A861">
        <v>2024</v>
      </c>
      <c r="B861">
        <v>73</v>
      </c>
      <c r="C861" t="s">
        <v>31</v>
      </c>
      <c r="D861">
        <v>143860445</v>
      </c>
      <c r="E861">
        <v>74567131</v>
      </c>
      <c r="F861">
        <v>3183728</v>
      </c>
      <c r="G861">
        <v>27522198</v>
      </c>
      <c r="H861">
        <v>2430496</v>
      </c>
      <c r="I861">
        <v>0</v>
      </c>
      <c r="J861">
        <v>0</v>
      </c>
      <c r="K861">
        <v>0</v>
      </c>
      <c r="L861">
        <v>3367064</v>
      </c>
      <c r="M861">
        <v>5101672</v>
      </c>
      <c r="N861">
        <v>260032734</v>
      </c>
      <c r="O861">
        <v>868000</v>
      </c>
      <c r="P861">
        <v>2658500</v>
      </c>
      <c r="Q861">
        <v>256506234</v>
      </c>
      <c r="R861">
        <v>10129789</v>
      </c>
      <c r="S861">
        <v>2024</v>
      </c>
      <c r="T861">
        <v>73</v>
      </c>
      <c r="U861">
        <v>5</v>
      </c>
      <c r="V861">
        <v>976</v>
      </c>
      <c r="W861">
        <v>735976</v>
      </c>
      <c r="X861" t="s">
        <v>26</v>
      </c>
      <c r="Y861" t="s">
        <v>26</v>
      </c>
      <c r="Z861" t="s">
        <v>440</v>
      </c>
      <c r="AA861" t="s">
        <v>736</v>
      </c>
      <c r="AB861" s="3" t="str">
        <f t="shared" si="26"/>
        <v>5976</v>
      </c>
      <c r="AC861" s="4" t="str">
        <f t="shared" si="27"/>
        <v>Non-TIF</v>
      </c>
    </row>
    <row r="862" spans="1:29" x14ac:dyDescent="0.25">
      <c r="A862">
        <v>2024</v>
      </c>
      <c r="B862">
        <v>73</v>
      </c>
      <c r="C862" t="s">
        <v>31</v>
      </c>
      <c r="D862">
        <v>34416251</v>
      </c>
      <c r="E862">
        <v>87483553</v>
      </c>
      <c r="F862">
        <v>4338337</v>
      </c>
      <c r="G862">
        <v>2613965</v>
      </c>
      <c r="H862">
        <v>964644</v>
      </c>
      <c r="I862">
        <v>0</v>
      </c>
      <c r="J862">
        <v>0</v>
      </c>
      <c r="K862">
        <v>0</v>
      </c>
      <c r="L862">
        <v>2966424</v>
      </c>
      <c r="M862">
        <v>0</v>
      </c>
      <c r="N862">
        <v>132783174</v>
      </c>
      <c r="O862">
        <v>244000</v>
      </c>
      <c r="P862">
        <v>721500</v>
      </c>
      <c r="Q862">
        <v>131817674</v>
      </c>
      <c r="R862">
        <v>7587548</v>
      </c>
      <c r="S862">
        <v>2024</v>
      </c>
      <c r="T862">
        <v>73</v>
      </c>
      <c r="U862">
        <v>6</v>
      </c>
      <c r="V862" t="s">
        <v>1821</v>
      </c>
      <c r="W862">
        <v>736097</v>
      </c>
      <c r="X862" t="s">
        <v>26</v>
      </c>
      <c r="Y862" t="s">
        <v>26</v>
      </c>
      <c r="Z862" t="s">
        <v>820</v>
      </c>
      <c r="AA862" t="s">
        <v>736</v>
      </c>
      <c r="AB862" s="3" t="str">
        <f t="shared" si="26"/>
        <v>6097</v>
      </c>
      <c r="AC862" s="4" t="str">
        <f t="shared" si="27"/>
        <v>Non-TIF</v>
      </c>
    </row>
    <row r="863" spans="1:29" x14ac:dyDescent="0.25">
      <c r="A863">
        <v>2024</v>
      </c>
      <c r="B863">
        <v>74</v>
      </c>
      <c r="C863" t="s">
        <v>44</v>
      </c>
      <c r="D863">
        <v>89947</v>
      </c>
      <c r="E863">
        <v>0</v>
      </c>
      <c r="F863">
        <v>0</v>
      </c>
      <c r="G863">
        <v>4790056</v>
      </c>
      <c r="H863">
        <v>3814857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8694860</v>
      </c>
      <c r="O863">
        <v>0</v>
      </c>
      <c r="P863">
        <v>0</v>
      </c>
      <c r="Q863">
        <v>8694860</v>
      </c>
      <c r="R863">
        <v>0</v>
      </c>
      <c r="S863">
        <v>2024</v>
      </c>
      <c r="T863">
        <v>74</v>
      </c>
      <c r="U863">
        <v>2</v>
      </c>
      <c r="V863">
        <v>556</v>
      </c>
      <c r="W863">
        <v>742556</v>
      </c>
      <c r="X863" t="s">
        <v>26</v>
      </c>
      <c r="Y863" t="s">
        <v>26</v>
      </c>
      <c r="Z863" t="s">
        <v>240</v>
      </c>
      <c r="AA863" t="s">
        <v>738</v>
      </c>
      <c r="AB863" s="3" t="str">
        <f t="shared" si="26"/>
        <v>2556</v>
      </c>
      <c r="AC863" s="4" t="str">
        <f t="shared" si="27"/>
        <v>Non-TIF</v>
      </c>
    </row>
    <row r="864" spans="1:29" x14ac:dyDescent="0.25">
      <c r="A864">
        <v>2024</v>
      </c>
      <c r="B864">
        <v>74</v>
      </c>
      <c r="C864" t="s">
        <v>44</v>
      </c>
      <c r="D864">
        <v>5813588</v>
      </c>
      <c r="E864">
        <v>148476</v>
      </c>
      <c r="F864">
        <v>0</v>
      </c>
      <c r="G864">
        <v>1785336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7747400</v>
      </c>
      <c r="O864">
        <v>36000</v>
      </c>
      <c r="P864">
        <v>143000</v>
      </c>
      <c r="Q864">
        <v>7568400</v>
      </c>
      <c r="R864">
        <v>0</v>
      </c>
      <c r="S864">
        <v>2024</v>
      </c>
      <c r="T864">
        <v>74</v>
      </c>
      <c r="U864">
        <v>6</v>
      </c>
      <c r="V864">
        <v>921</v>
      </c>
      <c r="W864">
        <v>746921</v>
      </c>
      <c r="X864" t="s">
        <v>26</v>
      </c>
      <c r="Y864" t="s">
        <v>26</v>
      </c>
      <c r="Z864" t="s">
        <v>665</v>
      </c>
      <c r="AA864" t="s">
        <v>738</v>
      </c>
      <c r="AB864" s="3" t="str">
        <f t="shared" si="26"/>
        <v>6921</v>
      </c>
      <c r="AC864" s="4" t="str">
        <f t="shared" si="27"/>
        <v>Non-TIF</v>
      </c>
    </row>
    <row r="865" spans="1:29" x14ac:dyDescent="0.25">
      <c r="A865">
        <v>2024</v>
      </c>
      <c r="B865">
        <v>74</v>
      </c>
      <c r="C865" t="s">
        <v>23</v>
      </c>
      <c r="D865">
        <v>0</v>
      </c>
      <c r="E865">
        <v>0</v>
      </c>
      <c r="F865">
        <v>0</v>
      </c>
      <c r="G865">
        <v>0</v>
      </c>
      <c r="H865">
        <v>34716588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34716588</v>
      </c>
      <c r="O865">
        <v>0</v>
      </c>
      <c r="P865">
        <v>0</v>
      </c>
      <c r="Q865">
        <v>34716588</v>
      </c>
      <c r="R865">
        <v>0</v>
      </c>
      <c r="S865">
        <v>2024</v>
      </c>
      <c r="T865">
        <v>74</v>
      </c>
      <c r="U865">
        <v>0</v>
      </c>
      <c r="V865">
        <v>333</v>
      </c>
      <c r="W865" t="s">
        <v>380</v>
      </c>
      <c r="X865" t="s">
        <v>25</v>
      </c>
      <c r="Y865" t="s">
        <v>26</v>
      </c>
      <c r="Z865" t="s">
        <v>381</v>
      </c>
      <c r="AA865" t="s">
        <v>738</v>
      </c>
      <c r="AB865" s="3" t="str">
        <f t="shared" si="26"/>
        <v>0333</v>
      </c>
      <c r="AC865" s="4" t="str">
        <f t="shared" si="27"/>
        <v>TIF</v>
      </c>
    </row>
    <row r="866" spans="1:29" x14ac:dyDescent="0.25">
      <c r="A866">
        <v>2024</v>
      </c>
      <c r="B866">
        <v>56</v>
      </c>
      <c r="C866" t="s">
        <v>23</v>
      </c>
      <c r="D866">
        <v>1276986</v>
      </c>
      <c r="E866">
        <v>0</v>
      </c>
      <c r="F866">
        <v>0</v>
      </c>
      <c r="G866">
        <v>7649367</v>
      </c>
      <c r="H866">
        <v>30059767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38986120</v>
      </c>
      <c r="O866">
        <v>0</v>
      </c>
      <c r="P866">
        <v>0</v>
      </c>
      <c r="Q866">
        <v>38986120</v>
      </c>
      <c r="R866">
        <v>0</v>
      </c>
      <c r="S866">
        <v>2024</v>
      </c>
      <c r="T866">
        <v>56</v>
      </c>
      <c r="U866">
        <v>3</v>
      </c>
      <c r="V866">
        <v>312</v>
      </c>
      <c r="W866" t="s">
        <v>600</v>
      </c>
      <c r="X866" t="s">
        <v>25</v>
      </c>
      <c r="Y866" t="s">
        <v>26</v>
      </c>
      <c r="Z866" t="s">
        <v>601</v>
      </c>
      <c r="AA866" t="s">
        <v>599</v>
      </c>
      <c r="AB866" s="3" t="str">
        <f t="shared" si="26"/>
        <v>3312</v>
      </c>
      <c r="AC866" s="4" t="str">
        <f t="shared" si="27"/>
        <v>TIF</v>
      </c>
    </row>
    <row r="867" spans="1:29" x14ac:dyDescent="0.25">
      <c r="A867">
        <v>2024</v>
      </c>
      <c r="B867">
        <v>57</v>
      </c>
      <c r="C867" t="s">
        <v>44</v>
      </c>
      <c r="D867">
        <v>869376995</v>
      </c>
      <c r="E867">
        <v>1903887</v>
      </c>
      <c r="F867">
        <v>55937</v>
      </c>
      <c r="G867">
        <v>272920681</v>
      </c>
      <c r="H867">
        <v>41972521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1186230021</v>
      </c>
      <c r="O867">
        <v>2244000</v>
      </c>
      <c r="P867">
        <v>8521500</v>
      </c>
      <c r="Q867">
        <v>1175464521</v>
      </c>
      <c r="R867">
        <v>0</v>
      </c>
      <c r="S867">
        <v>2024</v>
      </c>
      <c r="T867">
        <v>57</v>
      </c>
      <c r="U867">
        <v>3</v>
      </c>
      <c r="V867">
        <v>715</v>
      </c>
      <c r="W867">
        <v>573715</v>
      </c>
      <c r="X867" t="s">
        <v>26</v>
      </c>
      <c r="Y867" t="s">
        <v>26</v>
      </c>
      <c r="Z867" t="s">
        <v>602</v>
      </c>
      <c r="AA867" t="s">
        <v>603</v>
      </c>
      <c r="AB867" s="3" t="str">
        <f t="shared" si="26"/>
        <v>3715</v>
      </c>
      <c r="AC867" s="4" t="str">
        <f t="shared" si="27"/>
        <v>Non-TIF</v>
      </c>
    </row>
    <row r="868" spans="1:29" x14ac:dyDescent="0.25">
      <c r="A868">
        <v>2024</v>
      </c>
      <c r="B868">
        <v>57</v>
      </c>
      <c r="C868" t="s">
        <v>44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2024</v>
      </c>
      <c r="T868">
        <v>57</v>
      </c>
      <c r="U868">
        <v>4</v>
      </c>
      <c r="V868">
        <v>777</v>
      </c>
      <c r="W868">
        <v>574777</v>
      </c>
      <c r="X868" t="s">
        <v>26</v>
      </c>
      <c r="Y868" t="s">
        <v>26</v>
      </c>
      <c r="Z868" t="s">
        <v>48</v>
      </c>
      <c r="AA868" t="s">
        <v>603</v>
      </c>
      <c r="AB868" s="3" t="str">
        <f t="shared" si="26"/>
        <v>4777</v>
      </c>
      <c r="AC868" s="4" t="str">
        <f t="shared" si="27"/>
        <v>Non-TIF</v>
      </c>
    </row>
    <row r="869" spans="1:29" x14ac:dyDescent="0.25">
      <c r="A869">
        <v>2024</v>
      </c>
      <c r="B869">
        <v>57</v>
      </c>
      <c r="C869" t="s">
        <v>44</v>
      </c>
      <c r="D869">
        <v>0</v>
      </c>
      <c r="E869">
        <v>66289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66289</v>
      </c>
      <c r="O869">
        <v>0</v>
      </c>
      <c r="P869">
        <v>0</v>
      </c>
      <c r="Q869">
        <v>66289</v>
      </c>
      <c r="R869">
        <v>0</v>
      </c>
      <c r="S869">
        <v>2024</v>
      </c>
      <c r="T869">
        <v>57</v>
      </c>
      <c r="U869">
        <v>6</v>
      </c>
      <c r="V869">
        <v>138</v>
      </c>
      <c r="W869">
        <v>576138</v>
      </c>
      <c r="X869" t="s">
        <v>26</v>
      </c>
      <c r="Y869" t="s">
        <v>26</v>
      </c>
      <c r="Z869" t="s">
        <v>619</v>
      </c>
      <c r="AA869" t="s">
        <v>603</v>
      </c>
      <c r="AB869" s="3" t="str">
        <f t="shared" si="26"/>
        <v>6138</v>
      </c>
      <c r="AC869" s="4" t="str">
        <f t="shared" si="27"/>
        <v>Non-TIF</v>
      </c>
    </row>
    <row r="870" spans="1:29" x14ac:dyDescent="0.25">
      <c r="A870">
        <v>2024</v>
      </c>
      <c r="B870">
        <v>57</v>
      </c>
      <c r="C870" t="s">
        <v>23</v>
      </c>
      <c r="D870">
        <v>50584676</v>
      </c>
      <c r="E870">
        <v>831</v>
      </c>
      <c r="F870">
        <v>8197</v>
      </c>
      <c r="G870">
        <v>155525114</v>
      </c>
      <c r="H870">
        <v>16367935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222486753</v>
      </c>
      <c r="O870">
        <v>0</v>
      </c>
      <c r="P870">
        <v>13000</v>
      </c>
      <c r="Q870">
        <v>222473753</v>
      </c>
      <c r="R870">
        <v>0</v>
      </c>
      <c r="S870">
        <v>2024</v>
      </c>
      <c r="T870">
        <v>57</v>
      </c>
      <c r="U870">
        <v>1</v>
      </c>
      <c r="V870">
        <v>337</v>
      </c>
      <c r="W870" t="s">
        <v>629</v>
      </c>
      <c r="X870" t="s">
        <v>25</v>
      </c>
      <c r="Y870" t="s">
        <v>26</v>
      </c>
      <c r="Z870" t="s">
        <v>630</v>
      </c>
      <c r="AA870" t="s">
        <v>603</v>
      </c>
      <c r="AB870" s="3" t="str">
        <f t="shared" si="26"/>
        <v>1337</v>
      </c>
      <c r="AC870" s="4" t="str">
        <f t="shared" si="27"/>
        <v>TIF</v>
      </c>
    </row>
    <row r="871" spans="1:29" x14ac:dyDescent="0.25">
      <c r="A871">
        <v>2024</v>
      </c>
      <c r="B871">
        <v>57</v>
      </c>
      <c r="C871" t="s">
        <v>23</v>
      </c>
      <c r="D871">
        <v>46995534</v>
      </c>
      <c r="E871">
        <v>186799</v>
      </c>
      <c r="F871">
        <v>3592</v>
      </c>
      <c r="G871">
        <v>57065199</v>
      </c>
      <c r="H871">
        <v>20557506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124808630</v>
      </c>
      <c r="O871">
        <v>0</v>
      </c>
      <c r="P871">
        <v>0</v>
      </c>
      <c r="Q871">
        <v>124808630</v>
      </c>
      <c r="R871">
        <v>0</v>
      </c>
      <c r="S871">
        <v>2024</v>
      </c>
      <c r="T871">
        <v>57</v>
      </c>
      <c r="U871">
        <v>3</v>
      </c>
      <c r="V871">
        <v>715</v>
      </c>
      <c r="W871" t="s">
        <v>839</v>
      </c>
      <c r="X871" t="s">
        <v>25</v>
      </c>
      <c r="Y871" t="s">
        <v>26</v>
      </c>
      <c r="Z871" t="s">
        <v>840</v>
      </c>
      <c r="AA871" t="s">
        <v>603</v>
      </c>
      <c r="AB871" s="3" t="str">
        <f t="shared" si="26"/>
        <v>3715</v>
      </c>
      <c r="AC871" s="4" t="str">
        <f t="shared" si="27"/>
        <v>TIF</v>
      </c>
    </row>
    <row r="872" spans="1:29" x14ac:dyDescent="0.25">
      <c r="A872">
        <v>2024</v>
      </c>
      <c r="B872">
        <v>57</v>
      </c>
      <c r="C872" t="s">
        <v>23</v>
      </c>
      <c r="D872">
        <v>63003409</v>
      </c>
      <c r="E872">
        <v>10343</v>
      </c>
      <c r="F872">
        <v>0</v>
      </c>
      <c r="G872">
        <v>17399487</v>
      </c>
      <c r="H872">
        <v>1000236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81413475</v>
      </c>
      <c r="O872">
        <v>0</v>
      </c>
      <c r="P872">
        <v>0</v>
      </c>
      <c r="Q872">
        <v>81413475</v>
      </c>
      <c r="R872">
        <v>0</v>
      </c>
      <c r="S872">
        <v>2024</v>
      </c>
      <c r="T872">
        <v>57</v>
      </c>
      <c r="U872">
        <v>4</v>
      </c>
      <c r="V872" t="s">
        <v>1824</v>
      </c>
      <c r="W872" t="s">
        <v>688</v>
      </c>
      <c r="X872" t="s">
        <v>25</v>
      </c>
      <c r="Y872" t="s">
        <v>26</v>
      </c>
      <c r="Z872" t="s">
        <v>689</v>
      </c>
      <c r="AA872" t="s">
        <v>603</v>
      </c>
      <c r="AB872" s="3" t="str">
        <f t="shared" si="26"/>
        <v>4086</v>
      </c>
      <c r="AC872" s="4" t="str">
        <f t="shared" si="27"/>
        <v>TIF</v>
      </c>
    </row>
    <row r="873" spans="1:29" x14ac:dyDescent="0.25">
      <c r="A873">
        <v>2024</v>
      </c>
      <c r="B873">
        <v>57</v>
      </c>
      <c r="C873" t="s">
        <v>31</v>
      </c>
      <c r="D873">
        <v>914208170</v>
      </c>
      <c r="E873">
        <v>52627738</v>
      </c>
      <c r="F873">
        <v>3988968</v>
      </c>
      <c r="G873">
        <v>606129528</v>
      </c>
      <c r="H873">
        <v>271853675</v>
      </c>
      <c r="I873">
        <v>0</v>
      </c>
      <c r="J873">
        <v>0</v>
      </c>
      <c r="K873">
        <v>0</v>
      </c>
      <c r="L873">
        <v>13481000</v>
      </c>
      <c r="M873">
        <v>36155106</v>
      </c>
      <c r="N873">
        <v>1898444185</v>
      </c>
      <c r="O873">
        <v>2560000</v>
      </c>
      <c r="P873">
        <v>9314500</v>
      </c>
      <c r="Q873">
        <v>1886569685</v>
      </c>
      <c r="R873">
        <v>156853715</v>
      </c>
      <c r="S873">
        <v>2024</v>
      </c>
      <c r="T873">
        <v>57</v>
      </c>
      <c r="U873">
        <v>1</v>
      </c>
      <c r="V873">
        <v>337</v>
      </c>
      <c r="W873">
        <v>571337</v>
      </c>
      <c r="X873" t="s">
        <v>26</v>
      </c>
      <c r="Y873" t="s">
        <v>26</v>
      </c>
      <c r="Z873" t="s">
        <v>190</v>
      </c>
      <c r="AA873" t="s">
        <v>603</v>
      </c>
      <c r="AB873" s="3" t="str">
        <f t="shared" si="26"/>
        <v>1337</v>
      </c>
      <c r="AC873" s="4" t="str">
        <f t="shared" si="27"/>
        <v>Non-TIF</v>
      </c>
    </row>
    <row r="874" spans="1:29" x14ac:dyDescent="0.25">
      <c r="A874">
        <v>2024</v>
      </c>
      <c r="B874">
        <v>57</v>
      </c>
      <c r="C874" t="s">
        <v>31</v>
      </c>
      <c r="D874">
        <v>102120206</v>
      </c>
      <c r="E874">
        <v>13470580</v>
      </c>
      <c r="F874">
        <v>915910</v>
      </c>
      <c r="G874">
        <v>9800725</v>
      </c>
      <c r="H874">
        <v>0</v>
      </c>
      <c r="I874">
        <v>0</v>
      </c>
      <c r="J874">
        <v>0</v>
      </c>
      <c r="K874">
        <v>0</v>
      </c>
      <c r="L874">
        <v>819137</v>
      </c>
      <c r="M874">
        <v>2424596</v>
      </c>
      <c r="N874">
        <v>129551154</v>
      </c>
      <c r="O874">
        <v>304000</v>
      </c>
      <c r="P874">
        <v>1280500</v>
      </c>
      <c r="Q874">
        <v>127966654</v>
      </c>
      <c r="R874">
        <v>3220951</v>
      </c>
      <c r="S874">
        <v>2024</v>
      </c>
      <c r="T874">
        <v>57</v>
      </c>
      <c r="U874">
        <v>3</v>
      </c>
      <c r="V874">
        <v>744</v>
      </c>
      <c r="W874">
        <v>573744</v>
      </c>
      <c r="X874" t="s">
        <v>26</v>
      </c>
      <c r="Y874" t="s">
        <v>26</v>
      </c>
      <c r="Z874" t="s">
        <v>211</v>
      </c>
      <c r="AA874" t="s">
        <v>603</v>
      </c>
      <c r="AB874" s="3" t="str">
        <f t="shared" si="26"/>
        <v>3744</v>
      </c>
      <c r="AC874" s="4" t="str">
        <f t="shared" si="27"/>
        <v>Non-TIF</v>
      </c>
    </row>
    <row r="875" spans="1:29" x14ac:dyDescent="0.25">
      <c r="A875">
        <v>2024</v>
      </c>
      <c r="B875">
        <v>58</v>
      </c>
      <c r="C875" t="s">
        <v>31</v>
      </c>
      <c r="D875">
        <v>132515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132515</v>
      </c>
      <c r="O875">
        <v>0</v>
      </c>
      <c r="P875">
        <v>0</v>
      </c>
      <c r="Q875">
        <v>132515</v>
      </c>
      <c r="R875">
        <v>2968</v>
      </c>
      <c r="S875">
        <v>2024</v>
      </c>
      <c r="T875">
        <v>58</v>
      </c>
      <c r="U875">
        <v>2</v>
      </c>
      <c r="V875">
        <v>977</v>
      </c>
      <c r="W875">
        <v>922977</v>
      </c>
      <c r="X875" t="s">
        <v>26</v>
      </c>
      <c r="Y875" t="s">
        <v>26</v>
      </c>
      <c r="Z875" t="s">
        <v>589</v>
      </c>
      <c r="AA875" t="s">
        <v>620</v>
      </c>
      <c r="AB875" s="3" t="str">
        <f t="shared" si="26"/>
        <v>2977</v>
      </c>
      <c r="AC875" s="4" t="str">
        <f t="shared" si="27"/>
        <v>Non-TIF</v>
      </c>
    </row>
    <row r="876" spans="1:29" x14ac:dyDescent="0.25">
      <c r="A876">
        <v>2024</v>
      </c>
      <c r="B876">
        <v>59</v>
      </c>
      <c r="C876" t="s">
        <v>44</v>
      </c>
      <c r="D876">
        <v>18508253</v>
      </c>
      <c r="E876">
        <v>9056</v>
      </c>
      <c r="F876">
        <v>0</v>
      </c>
      <c r="G876">
        <v>3578519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22095828</v>
      </c>
      <c r="O876">
        <v>112000</v>
      </c>
      <c r="P876">
        <v>442000</v>
      </c>
      <c r="Q876">
        <v>21541828</v>
      </c>
      <c r="R876">
        <v>0</v>
      </c>
      <c r="S876">
        <v>2024</v>
      </c>
      <c r="T876">
        <v>59</v>
      </c>
      <c r="U876">
        <v>1</v>
      </c>
      <c r="V876">
        <v>107</v>
      </c>
      <c r="W876">
        <v>591107</v>
      </c>
      <c r="X876" t="s">
        <v>26</v>
      </c>
      <c r="Y876" t="s">
        <v>26</v>
      </c>
      <c r="Z876" t="s">
        <v>678</v>
      </c>
      <c r="AA876" t="s">
        <v>650</v>
      </c>
      <c r="AB876" s="3" t="str">
        <f t="shared" si="26"/>
        <v>1107</v>
      </c>
      <c r="AC876" s="4" t="str">
        <f t="shared" si="27"/>
        <v>Non-TIF</v>
      </c>
    </row>
    <row r="877" spans="1:29" x14ac:dyDescent="0.25">
      <c r="A877">
        <v>2024</v>
      </c>
      <c r="B877">
        <v>59</v>
      </c>
      <c r="C877" t="s">
        <v>23</v>
      </c>
      <c r="D877">
        <v>2093028</v>
      </c>
      <c r="E877">
        <v>0</v>
      </c>
      <c r="F877">
        <v>0</v>
      </c>
      <c r="G877">
        <v>92356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2185384</v>
      </c>
      <c r="O877">
        <v>0</v>
      </c>
      <c r="P877">
        <v>0</v>
      </c>
      <c r="Q877">
        <v>2185384</v>
      </c>
      <c r="R877">
        <v>0</v>
      </c>
      <c r="S877">
        <v>2024</v>
      </c>
      <c r="T877">
        <v>59</v>
      </c>
      <c r="U877">
        <v>1</v>
      </c>
      <c r="V877">
        <v>107</v>
      </c>
      <c r="W877" t="s">
        <v>676</v>
      </c>
      <c r="X877" t="s">
        <v>25</v>
      </c>
      <c r="Y877" t="s">
        <v>26</v>
      </c>
      <c r="Z877" t="s">
        <v>677</v>
      </c>
      <c r="AA877" t="s">
        <v>650</v>
      </c>
      <c r="AB877" s="3" t="str">
        <f t="shared" si="26"/>
        <v>1107</v>
      </c>
      <c r="AC877" s="4" t="str">
        <f t="shared" si="27"/>
        <v>TIF</v>
      </c>
    </row>
    <row r="878" spans="1:29" x14ac:dyDescent="0.25">
      <c r="A878">
        <v>2024</v>
      </c>
      <c r="B878">
        <v>59</v>
      </c>
      <c r="C878" t="s">
        <v>31</v>
      </c>
      <c r="D878">
        <v>24807</v>
      </c>
      <c r="E878">
        <v>33971</v>
      </c>
      <c r="F878">
        <v>2811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61589</v>
      </c>
      <c r="O878">
        <v>0</v>
      </c>
      <c r="P878">
        <v>0</v>
      </c>
      <c r="Q878">
        <v>61589</v>
      </c>
      <c r="R878">
        <v>787</v>
      </c>
      <c r="S878">
        <v>2024</v>
      </c>
      <c r="T878">
        <v>59</v>
      </c>
      <c r="U878">
        <v>1</v>
      </c>
      <c r="V878">
        <v>211</v>
      </c>
      <c r="W878">
        <v>201211</v>
      </c>
      <c r="X878" t="s">
        <v>26</v>
      </c>
      <c r="Y878" t="s">
        <v>26</v>
      </c>
      <c r="Z878" t="s">
        <v>220</v>
      </c>
      <c r="AA878" t="s">
        <v>650</v>
      </c>
      <c r="AB878" s="3" t="str">
        <f t="shared" si="26"/>
        <v>1211</v>
      </c>
      <c r="AC878" s="4" t="str">
        <f t="shared" si="27"/>
        <v>Non-TIF</v>
      </c>
    </row>
    <row r="879" spans="1:29" x14ac:dyDescent="0.25">
      <c r="A879">
        <v>2024</v>
      </c>
      <c r="B879">
        <v>60</v>
      </c>
      <c r="C879" t="s">
        <v>23</v>
      </c>
      <c r="D879">
        <v>0</v>
      </c>
      <c r="E879">
        <v>0</v>
      </c>
      <c r="F879">
        <v>0</v>
      </c>
      <c r="G879">
        <v>32943729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32943729</v>
      </c>
      <c r="O879">
        <v>0</v>
      </c>
      <c r="P879">
        <v>0</v>
      </c>
      <c r="Q879">
        <v>32943729</v>
      </c>
      <c r="R879">
        <v>0</v>
      </c>
      <c r="S879">
        <v>2024</v>
      </c>
      <c r="T879">
        <v>60</v>
      </c>
      <c r="U879">
        <v>6</v>
      </c>
      <c r="V879">
        <v>983</v>
      </c>
      <c r="W879" t="s">
        <v>692</v>
      </c>
      <c r="X879" t="s">
        <v>25</v>
      </c>
      <c r="Y879" t="s">
        <v>26</v>
      </c>
      <c r="Z879" t="s">
        <v>693</v>
      </c>
      <c r="AA879" t="s">
        <v>652</v>
      </c>
      <c r="AB879" s="3" t="str">
        <f t="shared" si="26"/>
        <v>6983</v>
      </c>
      <c r="AC879" s="4" t="str">
        <f t="shared" si="27"/>
        <v>TIF</v>
      </c>
    </row>
    <row r="880" spans="1:29" x14ac:dyDescent="0.25">
      <c r="A880">
        <v>2024</v>
      </c>
      <c r="B880">
        <v>61</v>
      </c>
      <c r="C880" t="s">
        <v>23</v>
      </c>
      <c r="D880">
        <v>1345075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1345075</v>
      </c>
      <c r="O880">
        <v>0</v>
      </c>
      <c r="P880">
        <v>0</v>
      </c>
      <c r="Q880">
        <v>1345075</v>
      </c>
      <c r="R880">
        <v>0</v>
      </c>
      <c r="S880">
        <v>2024</v>
      </c>
      <c r="T880">
        <v>61</v>
      </c>
      <c r="U880">
        <v>1</v>
      </c>
      <c r="V880">
        <v>953</v>
      </c>
      <c r="W880" t="s">
        <v>695</v>
      </c>
      <c r="X880" t="s">
        <v>25</v>
      </c>
      <c r="Y880" t="s">
        <v>26</v>
      </c>
      <c r="Z880" t="s">
        <v>696</v>
      </c>
      <c r="AA880" t="s">
        <v>656</v>
      </c>
      <c r="AB880" s="3" t="str">
        <f t="shared" si="26"/>
        <v>1953</v>
      </c>
      <c r="AC880" s="4" t="str">
        <f t="shared" si="27"/>
        <v>TIF</v>
      </c>
    </row>
    <row r="881" spans="1:29" x14ac:dyDescent="0.25">
      <c r="A881">
        <v>2024</v>
      </c>
      <c r="B881">
        <v>61</v>
      </c>
      <c r="C881" t="s">
        <v>23</v>
      </c>
      <c r="D881">
        <v>19568040</v>
      </c>
      <c r="E881">
        <v>29732</v>
      </c>
      <c r="F881">
        <v>0</v>
      </c>
      <c r="G881">
        <v>15966551</v>
      </c>
      <c r="H881">
        <v>19062588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54626911</v>
      </c>
      <c r="O881">
        <v>12000</v>
      </c>
      <c r="P881">
        <v>61750</v>
      </c>
      <c r="Q881">
        <v>54553161</v>
      </c>
      <c r="R881">
        <v>0</v>
      </c>
      <c r="S881">
        <v>2024</v>
      </c>
      <c r="T881">
        <v>61</v>
      </c>
      <c r="U881">
        <v>7</v>
      </c>
      <c r="V881" t="s">
        <v>1825</v>
      </c>
      <c r="W881" t="s">
        <v>848</v>
      </c>
      <c r="X881" t="s">
        <v>25</v>
      </c>
      <c r="Y881" t="s">
        <v>26</v>
      </c>
      <c r="Z881" t="s">
        <v>849</v>
      </c>
      <c r="AA881" t="s">
        <v>656</v>
      </c>
      <c r="AB881" s="3" t="str">
        <f t="shared" si="26"/>
        <v>7056</v>
      </c>
      <c r="AC881" s="4" t="str">
        <f t="shared" si="27"/>
        <v>TIF</v>
      </c>
    </row>
    <row r="882" spans="1:29" x14ac:dyDescent="0.25">
      <c r="A882">
        <v>2024</v>
      </c>
      <c r="B882">
        <v>61</v>
      </c>
      <c r="C882" t="s">
        <v>31</v>
      </c>
      <c r="D882">
        <v>37086059</v>
      </c>
      <c r="E882">
        <v>12454962</v>
      </c>
      <c r="F882">
        <v>408434</v>
      </c>
      <c r="G882">
        <v>285990</v>
      </c>
      <c r="H882">
        <v>0</v>
      </c>
      <c r="I882">
        <v>0</v>
      </c>
      <c r="J882">
        <v>0</v>
      </c>
      <c r="K882">
        <v>0</v>
      </c>
      <c r="L882">
        <v>836139</v>
      </c>
      <c r="M882">
        <v>0</v>
      </c>
      <c r="N882">
        <v>51071584</v>
      </c>
      <c r="O882">
        <v>76000</v>
      </c>
      <c r="P882">
        <v>84500</v>
      </c>
      <c r="Q882">
        <v>50911084</v>
      </c>
      <c r="R882">
        <v>4588326</v>
      </c>
      <c r="S882">
        <v>2024</v>
      </c>
      <c r="T882">
        <v>61</v>
      </c>
      <c r="U882">
        <v>6</v>
      </c>
      <c r="V882">
        <v>615</v>
      </c>
      <c r="W882">
        <v>256615</v>
      </c>
      <c r="X882" t="s">
        <v>26</v>
      </c>
      <c r="Y882" t="s">
        <v>26</v>
      </c>
      <c r="Z882" t="s">
        <v>329</v>
      </c>
      <c r="AA882" t="s">
        <v>656</v>
      </c>
      <c r="AB882" s="3" t="str">
        <f t="shared" si="26"/>
        <v>6615</v>
      </c>
      <c r="AC882" s="4" t="str">
        <f t="shared" si="27"/>
        <v>Non-TIF</v>
      </c>
    </row>
    <row r="883" spans="1:29" x14ac:dyDescent="0.25">
      <c r="A883">
        <v>2024</v>
      </c>
      <c r="B883">
        <v>61</v>
      </c>
      <c r="C883" t="s">
        <v>31</v>
      </c>
      <c r="D883">
        <v>91608451</v>
      </c>
      <c r="E883">
        <v>48099115</v>
      </c>
      <c r="F883">
        <v>2137142</v>
      </c>
      <c r="G883">
        <v>3668446</v>
      </c>
      <c r="H883">
        <v>0</v>
      </c>
      <c r="I883">
        <v>0</v>
      </c>
      <c r="J883">
        <v>0</v>
      </c>
      <c r="K883">
        <v>0</v>
      </c>
      <c r="L883">
        <v>1172718</v>
      </c>
      <c r="M883">
        <v>2135919</v>
      </c>
      <c r="N883">
        <v>148821791</v>
      </c>
      <c r="O883">
        <v>320000</v>
      </c>
      <c r="P883">
        <v>481000</v>
      </c>
      <c r="Q883">
        <v>148020791</v>
      </c>
      <c r="R883">
        <v>10106685</v>
      </c>
      <c r="S883">
        <v>2024</v>
      </c>
      <c r="T883">
        <v>61</v>
      </c>
      <c r="U883">
        <v>1</v>
      </c>
      <c r="V883">
        <v>953</v>
      </c>
      <c r="W883">
        <v>611953</v>
      </c>
      <c r="X883" t="s">
        <v>26</v>
      </c>
      <c r="Y883" t="s">
        <v>26</v>
      </c>
      <c r="Z883" t="s">
        <v>365</v>
      </c>
      <c r="AA883" t="s">
        <v>656</v>
      </c>
      <c r="AB883" s="3" t="str">
        <f t="shared" si="26"/>
        <v>1953</v>
      </c>
      <c r="AC883" s="4" t="str">
        <f t="shared" si="27"/>
        <v>Non-TIF</v>
      </c>
    </row>
    <row r="884" spans="1:29" x14ac:dyDescent="0.25">
      <c r="A884">
        <v>2024</v>
      </c>
      <c r="B884">
        <v>49</v>
      </c>
      <c r="C884" t="s">
        <v>31</v>
      </c>
      <c r="D884">
        <v>148509</v>
      </c>
      <c r="E884">
        <v>966424</v>
      </c>
      <c r="F884">
        <v>47121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1162054</v>
      </c>
      <c r="O884">
        <v>0</v>
      </c>
      <c r="P884">
        <v>0</v>
      </c>
      <c r="Q884">
        <v>1162054</v>
      </c>
      <c r="R884">
        <v>16807</v>
      </c>
      <c r="S884">
        <v>2024</v>
      </c>
      <c r="T884">
        <v>49</v>
      </c>
      <c r="U884">
        <v>1</v>
      </c>
      <c r="V884">
        <v>675</v>
      </c>
      <c r="W884">
        <v>231675</v>
      </c>
      <c r="X884" t="s">
        <v>26</v>
      </c>
      <c r="Y884" t="s">
        <v>26</v>
      </c>
      <c r="Z884" t="s">
        <v>271</v>
      </c>
      <c r="AA884" t="s">
        <v>473</v>
      </c>
      <c r="AB884" s="3" t="str">
        <f t="shared" si="26"/>
        <v>1675</v>
      </c>
      <c r="AC884" s="4" t="str">
        <f t="shared" si="27"/>
        <v>Non-TIF</v>
      </c>
    </row>
    <row r="885" spans="1:29" x14ac:dyDescent="0.25">
      <c r="A885">
        <v>2024</v>
      </c>
      <c r="B885">
        <v>49</v>
      </c>
      <c r="C885" t="s">
        <v>31</v>
      </c>
      <c r="D885">
        <v>17813766</v>
      </c>
      <c r="E885">
        <v>28133719</v>
      </c>
      <c r="F885">
        <v>2487294</v>
      </c>
      <c r="G885">
        <v>149331</v>
      </c>
      <c r="H885">
        <v>0</v>
      </c>
      <c r="I885">
        <v>0</v>
      </c>
      <c r="J885">
        <v>0</v>
      </c>
      <c r="K885">
        <v>0</v>
      </c>
      <c r="L885">
        <v>237677</v>
      </c>
      <c r="M885">
        <v>0</v>
      </c>
      <c r="N885">
        <v>48821787</v>
      </c>
      <c r="O885">
        <v>72000</v>
      </c>
      <c r="P885">
        <v>247000</v>
      </c>
      <c r="Q885">
        <v>48502787</v>
      </c>
      <c r="R885">
        <v>195589</v>
      </c>
      <c r="S885">
        <v>2024</v>
      </c>
      <c r="T885">
        <v>49</v>
      </c>
      <c r="U885">
        <v>6</v>
      </c>
      <c r="V885">
        <v>961</v>
      </c>
      <c r="W885">
        <v>316961</v>
      </c>
      <c r="X885" t="s">
        <v>26</v>
      </c>
      <c r="Y885" t="s">
        <v>26</v>
      </c>
      <c r="Z885" t="s">
        <v>242</v>
      </c>
      <c r="AA885" t="s">
        <v>473</v>
      </c>
      <c r="AB885" s="3" t="str">
        <f t="shared" si="26"/>
        <v>6961</v>
      </c>
      <c r="AC885" s="4" t="str">
        <f t="shared" si="27"/>
        <v>Non-TIF</v>
      </c>
    </row>
    <row r="886" spans="1:29" x14ac:dyDescent="0.25">
      <c r="A886">
        <v>2024</v>
      </c>
      <c r="B886">
        <v>50</v>
      </c>
      <c r="C886" t="s">
        <v>44</v>
      </c>
      <c r="D886">
        <v>7740299</v>
      </c>
      <c r="E886">
        <v>0</v>
      </c>
      <c r="F886">
        <v>0</v>
      </c>
      <c r="G886">
        <v>1372953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9113252</v>
      </c>
      <c r="O886">
        <v>32000</v>
      </c>
      <c r="P886">
        <v>110500</v>
      </c>
      <c r="Q886">
        <v>8970752</v>
      </c>
      <c r="R886">
        <v>0</v>
      </c>
      <c r="S886">
        <v>2024</v>
      </c>
      <c r="T886">
        <v>50</v>
      </c>
      <c r="U886">
        <v>0</v>
      </c>
      <c r="V886">
        <v>513</v>
      </c>
      <c r="W886">
        <v>500513</v>
      </c>
      <c r="X886" t="s">
        <v>26</v>
      </c>
      <c r="Y886" t="s">
        <v>26</v>
      </c>
      <c r="Z886" t="s">
        <v>529</v>
      </c>
      <c r="AA886" t="s">
        <v>528</v>
      </c>
      <c r="AB886" s="3" t="str">
        <f t="shared" si="26"/>
        <v>0513</v>
      </c>
      <c r="AC886" s="4" t="str">
        <f t="shared" si="27"/>
        <v>Non-TIF</v>
      </c>
    </row>
    <row r="887" spans="1:29" x14ac:dyDescent="0.25">
      <c r="A887">
        <v>2024</v>
      </c>
      <c r="B887">
        <v>50</v>
      </c>
      <c r="C887" t="s">
        <v>44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2024</v>
      </c>
      <c r="T887">
        <v>50</v>
      </c>
      <c r="U887">
        <v>0</v>
      </c>
      <c r="V887">
        <v>720</v>
      </c>
      <c r="W887">
        <v>770720</v>
      </c>
      <c r="X887" t="s">
        <v>26</v>
      </c>
      <c r="Y887" t="s">
        <v>26</v>
      </c>
      <c r="Z887" t="s">
        <v>561</v>
      </c>
      <c r="AA887" t="s">
        <v>528</v>
      </c>
      <c r="AB887" s="3" t="str">
        <f t="shared" si="26"/>
        <v>0720</v>
      </c>
      <c r="AC887" s="4" t="str">
        <f t="shared" si="27"/>
        <v>Non-TIF</v>
      </c>
    </row>
    <row r="888" spans="1:29" x14ac:dyDescent="0.25">
      <c r="A888">
        <v>2024</v>
      </c>
      <c r="B888">
        <v>50</v>
      </c>
      <c r="C888" t="s">
        <v>23</v>
      </c>
      <c r="D888">
        <v>2933296</v>
      </c>
      <c r="E888">
        <v>0</v>
      </c>
      <c r="F888">
        <v>0</v>
      </c>
      <c r="G888">
        <v>257369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3190665</v>
      </c>
      <c r="O888">
        <v>4000</v>
      </c>
      <c r="P888">
        <v>0</v>
      </c>
      <c r="Q888">
        <v>3186665</v>
      </c>
      <c r="R888">
        <v>0</v>
      </c>
      <c r="S888">
        <v>2024</v>
      </c>
      <c r="T888">
        <v>50</v>
      </c>
      <c r="U888">
        <v>0</v>
      </c>
      <c r="V888">
        <v>513</v>
      </c>
      <c r="W888" t="s">
        <v>562</v>
      </c>
      <c r="X888" t="s">
        <v>25</v>
      </c>
      <c r="Y888" t="s">
        <v>26</v>
      </c>
      <c r="Z888" t="s">
        <v>563</v>
      </c>
      <c r="AA888" t="s">
        <v>528</v>
      </c>
      <c r="AB888" s="3" t="str">
        <f t="shared" si="26"/>
        <v>0513</v>
      </c>
      <c r="AC888" s="4" t="str">
        <f t="shared" si="27"/>
        <v>TIF</v>
      </c>
    </row>
    <row r="889" spans="1:29" x14ac:dyDescent="0.25">
      <c r="A889">
        <v>2024</v>
      </c>
      <c r="B889">
        <v>50</v>
      </c>
      <c r="C889" t="s">
        <v>23</v>
      </c>
      <c r="D889">
        <v>42939920</v>
      </c>
      <c r="E889">
        <v>0</v>
      </c>
      <c r="F889">
        <v>0</v>
      </c>
      <c r="G889">
        <v>69902777</v>
      </c>
      <c r="H889">
        <v>13871519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126714216</v>
      </c>
      <c r="O889">
        <v>68000</v>
      </c>
      <c r="P889">
        <v>188500</v>
      </c>
      <c r="Q889">
        <v>126457716</v>
      </c>
      <c r="R889">
        <v>0</v>
      </c>
      <c r="S889">
        <v>2024</v>
      </c>
      <c r="T889">
        <v>50</v>
      </c>
      <c r="U889">
        <v>4</v>
      </c>
      <c r="V889">
        <v>725</v>
      </c>
      <c r="W889" t="s">
        <v>566</v>
      </c>
      <c r="X889" t="s">
        <v>25</v>
      </c>
      <c r="Y889" t="s">
        <v>26</v>
      </c>
      <c r="Z889" t="s">
        <v>567</v>
      </c>
      <c r="AA889" t="s">
        <v>528</v>
      </c>
      <c r="AB889" s="3" t="str">
        <f t="shared" si="26"/>
        <v>4725</v>
      </c>
      <c r="AC889" s="4" t="str">
        <f t="shared" si="27"/>
        <v>TIF</v>
      </c>
    </row>
    <row r="890" spans="1:29" x14ac:dyDescent="0.25">
      <c r="A890">
        <v>2024</v>
      </c>
      <c r="B890">
        <v>50</v>
      </c>
      <c r="C890" t="s">
        <v>31</v>
      </c>
      <c r="D890">
        <v>602266701</v>
      </c>
      <c r="E890">
        <v>151095285</v>
      </c>
      <c r="F890">
        <v>5627093</v>
      </c>
      <c r="G890">
        <v>71716352</v>
      </c>
      <c r="H890">
        <v>33890275</v>
      </c>
      <c r="I890">
        <v>0</v>
      </c>
      <c r="J890">
        <v>0</v>
      </c>
      <c r="K890">
        <v>0</v>
      </c>
      <c r="L890">
        <v>46997099</v>
      </c>
      <c r="M890">
        <v>3982169</v>
      </c>
      <c r="N890">
        <v>915574974</v>
      </c>
      <c r="O890">
        <v>2832000</v>
      </c>
      <c r="P890">
        <v>9054500</v>
      </c>
      <c r="Q890">
        <v>903688474</v>
      </c>
      <c r="R890">
        <v>16102410</v>
      </c>
      <c r="S890">
        <v>2024</v>
      </c>
      <c r="T890">
        <v>50</v>
      </c>
      <c r="U890">
        <v>4</v>
      </c>
      <c r="V890">
        <v>725</v>
      </c>
      <c r="W890">
        <v>504725</v>
      </c>
      <c r="X890" t="s">
        <v>26</v>
      </c>
      <c r="Y890" t="s">
        <v>26</v>
      </c>
      <c r="Z890" t="s">
        <v>538</v>
      </c>
      <c r="AA890" t="s">
        <v>528</v>
      </c>
      <c r="AB890" s="3" t="str">
        <f t="shared" si="26"/>
        <v>4725</v>
      </c>
      <c r="AC890" s="4" t="str">
        <f t="shared" si="27"/>
        <v>Non-TIF</v>
      </c>
    </row>
    <row r="891" spans="1:29" x14ac:dyDescent="0.25">
      <c r="A891">
        <v>2024</v>
      </c>
      <c r="B891">
        <v>50</v>
      </c>
      <c r="C891" t="s">
        <v>31</v>
      </c>
      <c r="D891">
        <v>63968555</v>
      </c>
      <c r="E891">
        <v>48401010</v>
      </c>
      <c r="F891">
        <v>1327443</v>
      </c>
      <c r="G891">
        <v>1579712</v>
      </c>
      <c r="H891">
        <v>0</v>
      </c>
      <c r="I891">
        <v>0</v>
      </c>
      <c r="J891">
        <v>0</v>
      </c>
      <c r="K891">
        <v>0</v>
      </c>
      <c r="L891">
        <v>471244</v>
      </c>
      <c r="M891">
        <v>5390579</v>
      </c>
      <c r="N891">
        <v>121138543</v>
      </c>
      <c r="O891">
        <v>224000</v>
      </c>
      <c r="P891">
        <v>819000</v>
      </c>
      <c r="Q891">
        <v>120095543</v>
      </c>
      <c r="R891">
        <v>1363343</v>
      </c>
      <c r="S891">
        <v>2024</v>
      </c>
      <c r="T891">
        <v>50</v>
      </c>
      <c r="U891">
        <v>2</v>
      </c>
      <c r="V891">
        <v>709</v>
      </c>
      <c r="W891">
        <v>792709</v>
      </c>
      <c r="X891" t="s">
        <v>26</v>
      </c>
      <c r="Y891" t="s">
        <v>26</v>
      </c>
      <c r="Z891" t="s">
        <v>531</v>
      </c>
      <c r="AA891" t="s">
        <v>528</v>
      </c>
      <c r="AB891" s="3" t="str">
        <f t="shared" si="26"/>
        <v>2709</v>
      </c>
      <c r="AC891" s="4" t="str">
        <f t="shared" si="27"/>
        <v>Non-TIF</v>
      </c>
    </row>
    <row r="892" spans="1:29" x14ac:dyDescent="0.25">
      <c r="A892">
        <v>2024</v>
      </c>
      <c r="B892">
        <v>50</v>
      </c>
      <c r="C892" t="s">
        <v>31</v>
      </c>
      <c r="D892">
        <v>4943793</v>
      </c>
      <c r="E892">
        <v>9591097</v>
      </c>
      <c r="F892">
        <v>353954</v>
      </c>
      <c r="G892">
        <v>151976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15040820</v>
      </c>
      <c r="O892">
        <v>36000</v>
      </c>
      <c r="P892">
        <v>65000</v>
      </c>
      <c r="Q892">
        <v>14939820</v>
      </c>
      <c r="R892">
        <v>271983</v>
      </c>
      <c r="S892">
        <v>2024</v>
      </c>
      <c r="T892">
        <v>50</v>
      </c>
      <c r="U892">
        <v>1</v>
      </c>
      <c r="V892">
        <v>350</v>
      </c>
      <c r="W892">
        <v>851350</v>
      </c>
      <c r="X892" t="s">
        <v>26</v>
      </c>
      <c r="Y892" t="s">
        <v>26</v>
      </c>
      <c r="Z892" t="s">
        <v>532</v>
      </c>
      <c r="AA892" t="s">
        <v>528</v>
      </c>
      <c r="AB892" s="3" t="str">
        <f t="shared" si="26"/>
        <v>1350</v>
      </c>
      <c r="AC892" s="4" t="str">
        <f t="shared" si="27"/>
        <v>Non-TIF</v>
      </c>
    </row>
    <row r="893" spans="1:29" x14ac:dyDescent="0.25">
      <c r="A893">
        <v>2024</v>
      </c>
      <c r="B893">
        <v>51</v>
      </c>
      <c r="C893" t="s">
        <v>23</v>
      </c>
      <c r="D893">
        <v>12768670</v>
      </c>
      <c r="E893">
        <v>15351</v>
      </c>
      <c r="F893">
        <v>0</v>
      </c>
      <c r="G893">
        <v>10863896</v>
      </c>
      <c r="H893">
        <v>3195220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26843137</v>
      </c>
      <c r="O893">
        <v>24000</v>
      </c>
      <c r="P893">
        <v>448500</v>
      </c>
      <c r="Q893">
        <v>26370637</v>
      </c>
      <c r="R893">
        <v>0</v>
      </c>
      <c r="S893">
        <v>2024</v>
      </c>
      <c r="T893">
        <v>51</v>
      </c>
      <c r="U893">
        <v>2</v>
      </c>
      <c r="V893">
        <v>169</v>
      </c>
      <c r="W893" t="s">
        <v>533</v>
      </c>
      <c r="X893" t="s">
        <v>25</v>
      </c>
      <c r="Y893" t="s">
        <v>26</v>
      </c>
      <c r="Z893" t="s">
        <v>534</v>
      </c>
      <c r="AA893" t="s">
        <v>535</v>
      </c>
      <c r="AB893" s="3" t="str">
        <f t="shared" si="26"/>
        <v>2169</v>
      </c>
      <c r="AC893" s="4" t="str">
        <f t="shared" si="27"/>
        <v>TIF</v>
      </c>
    </row>
    <row r="894" spans="1:29" x14ac:dyDescent="0.25">
      <c r="A894">
        <v>2024</v>
      </c>
      <c r="B894">
        <v>51</v>
      </c>
      <c r="C894" t="s">
        <v>31</v>
      </c>
      <c r="D894">
        <v>1447091</v>
      </c>
      <c r="E894">
        <v>2384933</v>
      </c>
      <c r="F894">
        <v>278809</v>
      </c>
      <c r="G894">
        <v>1234</v>
      </c>
      <c r="H894">
        <v>0</v>
      </c>
      <c r="I894">
        <v>0</v>
      </c>
      <c r="J894">
        <v>0</v>
      </c>
      <c r="K894">
        <v>0</v>
      </c>
      <c r="L894">
        <v>137520</v>
      </c>
      <c r="M894">
        <v>0</v>
      </c>
      <c r="N894">
        <v>4249587</v>
      </c>
      <c r="O894">
        <v>0</v>
      </c>
      <c r="P894">
        <v>32500</v>
      </c>
      <c r="Q894">
        <v>4217087</v>
      </c>
      <c r="R894">
        <v>21735</v>
      </c>
      <c r="S894">
        <v>2024</v>
      </c>
      <c r="T894">
        <v>51</v>
      </c>
      <c r="U894">
        <v>4</v>
      </c>
      <c r="V894">
        <v>536</v>
      </c>
      <c r="W894">
        <v>444536</v>
      </c>
      <c r="X894" t="s">
        <v>26</v>
      </c>
      <c r="Y894" t="s">
        <v>26</v>
      </c>
      <c r="Z894" t="s">
        <v>457</v>
      </c>
      <c r="AA894" t="s">
        <v>535</v>
      </c>
      <c r="AB894" s="3" t="str">
        <f t="shared" si="26"/>
        <v>4536</v>
      </c>
      <c r="AC894" s="4" t="str">
        <f t="shared" si="27"/>
        <v>Non-TIF</v>
      </c>
    </row>
    <row r="895" spans="1:29" x14ac:dyDescent="0.25">
      <c r="A895">
        <v>2024</v>
      </c>
      <c r="B895">
        <v>51</v>
      </c>
      <c r="C895" t="s">
        <v>31</v>
      </c>
      <c r="D895">
        <v>479852981</v>
      </c>
      <c r="E895">
        <v>187674546</v>
      </c>
      <c r="F895">
        <v>18667926</v>
      </c>
      <c r="G895">
        <v>110624471</v>
      </c>
      <c r="H895">
        <v>14863471</v>
      </c>
      <c r="I895">
        <v>0</v>
      </c>
      <c r="J895">
        <v>0</v>
      </c>
      <c r="K895">
        <v>0</v>
      </c>
      <c r="L895">
        <v>123051157</v>
      </c>
      <c r="M895">
        <v>24345236</v>
      </c>
      <c r="N895">
        <v>959079788</v>
      </c>
      <c r="O895">
        <v>1556000</v>
      </c>
      <c r="P895">
        <v>7507500</v>
      </c>
      <c r="Q895">
        <v>950016288</v>
      </c>
      <c r="R895">
        <v>11000411</v>
      </c>
      <c r="S895">
        <v>2024</v>
      </c>
      <c r="T895">
        <v>51</v>
      </c>
      <c r="U895">
        <v>2</v>
      </c>
      <c r="V895">
        <v>169</v>
      </c>
      <c r="W895">
        <v>512169</v>
      </c>
      <c r="X895" t="s">
        <v>26</v>
      </c>
      <c r="Y895" t="s">
        <v>26</v>
      </c>
      <c r="Z895" t="s">
        <v>486</v>
      </c>
      <c r="AA895" t="s">
        <v>535</v>
      </c>
      <c r="AB895" s="3" t="str">
        <f t="shared" si="26"/>
        <v>2169</v>
      </c>
      <c r="AC895" s="4" t="str">
        <f t="shared" si="27"/>
        <v>Non-TIF</v>
      </c>
    </row>
    <row r="896" spans="1:29" x14ac:dyDescent="0.25">
      <c r="A896">
        <v>2024</v>
      </c>
      <c r="B896">
        <v>51</v>
      </c>
      <c r="C896" t="s">
        <v>31</v>
      </c>
      <c r="D896">
        <v>18025190</v>
      </c>
      <c r="E896">
        <v>43077544</v>
      </c>
      <c r="F896">
        <v>3408523</v>
      </c>
      <c r="G896">
        <v>740248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1071563</v>
      </c>
      <c r="N896">
        <v>66323068</v>
      </c>
      <c r="O896">
        <v>84000</v>
      </c>
      <c r="P896">
        <v>273000</v>
      </c>
      <c r="Q896">
        <v>65966068</v>
      </c>
      <c r="R896">
        <v>810140</v>
      </c>
      <c r="S896">
        <v>2024</v>
      </c>
      <c r="T896">
        <v>51</v>
      </c>
      <c r="U896">
        <v>5</v>
      </c>
      <c r="V896">
        <v>163</v>
      </c>
      <c r="W896">
        <v>545163</v>
      </c>
      <c r="X896" t="s">
        <v>26</v>
      </c>
      <c r="Y896" t="s">
        <v>26</v>
      </c>
      <c r="Z896" t="s">
        <v>536</v>
      </c>
      <c r="AA896" t="s">
        <v>535</v>
      </c>
      <c r="AB896" s="3" t="str">
        <f t="shared" si="26"/>
        <v>5163</v>
      </c>
      <c r="AC896" s="4" t="str">
        <f t="shared" si="27"/>
        <v>Non-TIF</v>
      </c>
    </row>
    <row r="897" spans="1:29" x14ac:dyDescent="0.25">
      <c r="A897">
        <v>2024</v>
      </c>
      <c r="B897">
        <v>51</v>
      </c>
      <c r="C897" t="s">
        <v>31</v>
      </c>
      <c r="D897">
        <v>2797235</v>
      </c>
      <c r="E897">
        <v>6306840</v>
      </c>
      <c r="F897">
        <v>605265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144018</v>
      </c>
      <c r="M897">
        <v>0</v>
      </c>
      <c r="N897">
        <v>9853358</v>
      </c>
      <c r="O897">
        <v>12000</v>
      </c>
      <c r="P897">
        <v>58500</v>
      </c>
      <c r="Q897">
        <v>9782858</v>
      </c>
      <c r="R897">
        <v>78293</v>
      </c>
      <c r="S897">
        <v>2024</v>
      </c>
      <c r="T897">
        <v>51</v>
      </c>
      <c r="U897">
        <v>6</v>
      </c>
      <c r="V897">
        <v>768</v>
      </c>
      <c r="W897">
        <v>926768</v>
      </c>
      <c r="X897" t="s">
        <v>26</v>
      </c>
      <c r="Y897" t="s">
        <v>26</v>
      </c>
      <c r="Z897" t="s">
        <v>627</v>
      </c>
      <c r="AA897" t="s">
        <v>535</v>
      </c>
      <c r="AB897" s="3" t="str">
        <f t="shared" si="26"/>
        <v>6768</v>
      </c>
      <c r="AC897" s="4" t="str">
        <f t="shared" si="27"/>
        <v>Non-TIF</v>
      </c>
    </row>
    <row r="898" spans="1:29" x14ac:dyDescent="0.25">
      <c r="A898">
        <v>2024</v>
      </c>
      <c r="B898">
        <v>52</v>
      </c>
      <c r="C898" t="s">
        <v>44</v>
      </c>
      <c r="D898">
        <v>299317182</v>
      </c>
      <c r="E898">
        <v>247809</v>
      </c>
      <c r="F898">
        <v>0</v>
      </c>
      <c r="G898">
        <v>516717443</v>
      </c>
      <c r="H898">
        <v>27503173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843785607</v>
      </c>
      <c r="O898">
        <v>84000</v>
      </c>
      <c r="P898">
        <v>390000</v>
      </c>
      <c r="Q898">
        <v>843311607</v>
      </c>
      <c r="R898">
        <v>0</v>
      </c>
      <c r="S898">
        <v>2024</v>
      </c>
      <c r="T898">
        <v>52</v>
      </c>
      <c r="U898">
        <v>3</v>
      </c>
      <c r="V898">
        <v>141</v>
      </c>
      <c r="W898">
        <v>523141</v>
      </c>
      <c r="X898" t="s">
        <v>26</v>
      </c>
      <c r="Y898" t="s">
        <v>26</v>
      </c>
      <c r="Z898" t="s">
        <v>628</v>
      </c>
      <c r="AA898" t="s">
        <v>545</v>
      </c>
      <c r="AB898" s="3" t="str">
        <f t="shared" si="26"/>
        <v>3141</v>
      </c>
      <c r="AC898" s="4" t="str">
        <f t="shared" si="27"/>
        <v>Non-TIF</v>
      </c>
    </row>
    <row r="899" spans="1:29" x14ac:dyDescent="0.25">
      <c r="A899">
        <v>2024</v>
      </c>
      <c r="B899">
        <v>52</v>
      </c>
      <c r="C899" t="s">
        <v>31</v>
      </c>
      <c r="D899">
        <v>0</v>
      </c>
      <c r="E899">
        <v>622102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622102</v>
      </c>
      <c r="O899">
        <v>0</v>
      </c>
      <c r="P899">
        <v>0</v>
      </c>
      <c r="Q899">
        <v>622102</v>
      </c>
      <c r="R899">
        <v>2200</v>
      </c>
      <c r="S899">
        <v>2024</v>
      </c>
      <c r="T899">
        <v>52</v>
      </c>
      <c r="U899">
        <v>0</v>
      </c>
      <c r="V899">
        <v>216</v>
      </c>
      <c r="W899">
        <v>480216</v>
      </c>
      <c r="X899" t="s">
        <v>26</v>
      </c>
      <c r="Y899" t="s">
        <v>26</v>
      </c>
      <c r="Z899" t="s">
        <v>546</v>
      </c>
      <c r="AA899" t="s">
        <v>545</v>
      </c>
      <c r="AB899" s="3" t="str">
        <f t="shared" ref="AB899:AB962" si="28">CONCATENATE(U899,TEXT(V899,"000"))</f>
        <v>0216</v>
      </c>
      <c r="AC899" s="4" t="str">
        <f t="shared" ref="AC899:AC962" si="29">IF(C899="I","TIF","Non-TIF")</f>
        <v>Non-TIF</v>
      </c>
    </row>
    <row r="900" spans="1:29" x14ac:dyDescent="0.25">
      <c r="A900">
        <v>2024</v>
      </c>
      <c r="B900">
        <v>52</v>
      </c>
      <c r="C900" t="s">
        <v>31</v>
      </c>
      <c r="D900">
        <v>7340088</v>
      </c>
      <c r="E900">
        <v>1489260</v>
      </c>
      <c r="F900">
        <v>138259</v>
      </c>
      <c r="G900">
        <v>36380</v>
      </c>
      <c r="H900">
        <v>0</v>
      </c>
      <c r="I900">
        <v>0</v>
      </c>
      <c r="J900">
        <v>0</v>
      </c>
      <c r="K900">
        <v>0</v>
      </c>
      <c r="L900">
        <v>9817</v>
      </c>
      <c r="M900">
        <v>0</v>
      </c>
      <c r="N900">
        <v>9013804</v>
      </c>
      <c r="O900">
        <v>28000</v>
      </c>
      <c r="P900">
        <v>104000</v>
      </c>
      <c r="Q900">
        <v>8881804</v>
      </c>
      <c r="R900">
        <v>136003</v>
      </c>
      <c r="S900">
        <v>2024</v>
      </c>
      <c r="T900">
        <v>52</v>
      </c>
      <c r="U900">
        <v>3</v>
      </c>
      <c r="V900">
        <v>744</v>
      </c>
      <c r="W900">
        <v>573744</v>
      </c>
      <c r="X900" t="s">
        <v>26</v>
      </c>
      <c r="Y900" t="s">
        <v>26</v>
      </c>
      <c r="Z900" t="s">
        <v>211</v>
      </c>
      <c r="AA900" t="s">
        <v>545</v>
      </c>
      <c r="AB900" s="3" t="str">
        <f t="shared" si="28"/>
        <v>3744</v>
      </c>
      <c r="AC900" s="4" t="str">
        <f t="shared" si="29"/>
        <v>Non-TIF</v>
      </c>
    </row>
    <row r="901" spans="1:29" x14ac:dyDescent="0.25">
      <c r="A901">
        <v>2024</v>
      </c>
      <c r="B901">
        <v>52</v>
      </c>
      <c r="C901" t="s">
        <v>31</v>
      </c>
      <c r="D901">
        <v>81457928</v>
      </c>
      <c r="E901">
        <v>43277972</v>
      </c>
      <c r="F901">
        <v>11814018</v>
      </c>
      <c r="G901">
        <v>7106123</v>
      </c>
      <c r="H901">
        <v>2267782</v>
      </c>
      <c r="I901">
        <v>0</v>
      </c>
      <c r="J901">
        <v>0</v>
      </c>
      <c r="K901">
        <v>0</v>
      </c>
      <c r="L901">
        <v>279000</v>
      </c>
      <c r="M901">
        <v>0</v>
      </c>
      <c r="N901">
        <v>146202823</v>
      </c>
      <c r="O901">
        <v>108000</v>
      </c>
      <c r="P901">
        <v>637000</v>
      </c>
      <c r="Q901">
        <v>145457823</v>
      </c>
      <c r="R901">
        <v>6622267</v>
      </c>
      <c r="S901">
        <v>2024</v>
      </c>
      <c r="T901">
        <v>52</v>
      </c>
      <c r="U901">
        <v>4</v>
      </c>
      <c r="V901">
        <v>271</v>
      </c>
      <c r="W901">
        <v>924271</v>
      </c>
      <c r="X901" t="s">
        <v>26</v>
      </c>
      <c r="Y901" t="s">
        <v>26</v>
      </c>
      <c r="Z901" t="s">
        <v>556</v>
      </c>
      <c r="AA901" t="s">
        <v>545</v>
      </c>
      <c r="AB901" s="3" t="str">
        <f t="shared" si="28"/>
        <v>4271</v>
      </c>
      <c r="AC901" s="4" t="str">
        <f t="shared" si="29"/>
        <v>Non-TIF</v>
      </c>
    </row>
    <row r="902" spans="1:29" x14ac:dyDescent="0.25">
      <c r="A902">
        <v>2024</v>
      </c>
      <c r="B902">
        <v>74</v>
      </c>
      <c r="C902" t="s">
        <v>23</v>
      </c>
      <c r="D902">
        <v>1653197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1653197</v>
      </c>
      <c r="O902">
        <v>0</v>
      </c>
      <c r="P902">
        <v>0</v>
      </c>
      <c r="Q902">
        <v>1653197</v>
      </c>
      <c r="R902">
        <v>0</v>
      </c>
      <c r="S902">
        <v>2024</v>
      </c>
      <c r="T902">
        <v>74</v>
      </c>
      <c r="U902">
        <v>6</v>
      </c>
      <c r="V902">
        <v>921</v>
      </c>
      <c r="W902" t="s">
        <v>605</v>
      </c>
      <c r="X902" t="s">
        <v>25</v>
      </c>
      <c r="Y902" t="s">
        <v>26</v>
      </c>
      <c r="Z902" t="s">
        <v>606</v>
      </c>
      <c r="AA902" t="s">
        <v>738</v>
      </c>
      <c r="AB902" s="3" t="str">
        <f t="shared" si="28"/>
        <v>6921</v>
      </c>
      <c r="AC902" s="4" t="str">
        <f t="shared" si="29"/>
        <v>TIF</v>
      </c>
    </row>
    <row r="903" spans="1:29" x14ac:dyDescent="0.25">
      <c r="A903">
        <v>2024</v>
      </c>
      <c r="B903">
        <v>74</v>
      </c>
      <c r="C903" t="s">
        <v>31</v>
      </c>
      <c r="D903">
        <v>3689055</v>
      </c>
      <c r="E903">
        <v>24531438</v>
      </c>
      <c r="F903">
        <v>3268128</v>
      </c>
      <c r="G903">
        <v>116381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31605002</v>
      </c>
      <c r="O903">
        <v>8000</v>
      </c>
      <c r="P903">
        <v>32500</v>
      </c>
      <c r="Q903">
        <v>31564502</v>
      </c>
      <c r="R903">
        <v>2729492</v>
      </c>
      <c r="S903">
        <v>2024</v>
      </c>
      <c r="T903">
        <v>74</v>
      </c>
      <c r="U903">
        <v>0</v>
      </c>
      <c r="V903">
        <v>333</v>
      </c>
      <c r="W903">
        <v>320333</v>
      </c>
      <c r="X903" t="s">
        <v>26</v>
      </c>
      <c r="Y903" t="s">
        <v>26</v>
      </c>
      <c r="Z903" t="s">
        <v>382</v>
      </c>
      <c r="AA903" t="s">
        <v>738</v>
      </c>
      <c r="AB903" s="3" t="str">
        <f t="shared" si="28"/>
        <v>0333</v>
      </c>
      <c r="AC903" s="4" t="str">
        <f t="shared" si="29"/>
        <v>Non-TIF</v>
      </c>
    </row>
    <row r="904" spans="1:29" x14ac:dyDescent="0.25">
      <c r="A904">
        <v>2024</v>
      </c>
      <c r="B904">
        <v>74</v>
      </c>
      <c r="C904" t="s">
        <v>31</v>
      </c>
      <c r="D904">
        <v>49555714</v>
      </c>
      <c r="E904">
        <v>51641808</v>
      </c>
      <c r="F904">
        <v>5153598</v>
      </c>
      <c r="G904">
        <v>9720045</v>
      </c>
      <c r="H904">
        <v>5578824</v>
      </c>
      <c r="I904">
        <v>0</v>
      </c>
      <c r="J904">
        <v>0</v>
      </c>
      <c r="K904">
        <v>0</v>
      </c>
      <c r="L904">
        <v>500269</v>
      </c>
      <c r="M904">
        <v>1844782</v>
      </c>
      <c r="N904">
        <v>123995040</v>
      </c>
      <c r="O904">
        <v>296000</v>
      </c>
      <c r="P904">
        <v>811918</v>
      </c>
      <c r="Q904">
        <v>122887122</v>
      </c>
      <c r="R904">
        <v>4078535</v>
      </c>
      <c r="S904">
        <v>2024</v>
      </c>
      <c r="T904">
        <v>74</v>
      </c>
      <c r="U904">
        <v>5</v>
      </c>
      <c r="V904">
        <v>724</v>
      </c>
      <c r="W904">
        <v>745724</v>
      </c>
      <c r="X904" t="s">
        <v>26</v>
      </c>
      <c r="Y904" t="s">
        <v>26</v>
      </c>
      <c r="Z904" t="s">
        <v>261</v>
      </c>
      <c r="AA904" t="s">
        <v>738</v>
      </c>
      <c r="AB904" s="3" t="str">
        <f t="shared" si="28"/>
        <v>5724</v>
      </c>
      <c r="AC904" s="4" t="str">
        <f t="shared" si="29"/>
        <v>Non-TIF</v>
      </c>
    </row>
    <row r="905" spans="1:29" x14ac:dyDescent="0.25">
      <c r="A905">
        <v>2024</v>
      </c>
      <c r="B905">
        <v>75</v>
      </c>
      <c r="C905" t="s">
        <v>23</v>
      </c>
      <c r="D905">
        <v>0</v>
      </c>
      <c r="E905">
        <v>0</v>
      </c>
      <c r="F905">
        <v>0</v>
      </c>
      <c r="G905">
        <v>0</v>
      </c>
      <c r="H905">
        <v>2621115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2621115</v>
      </c>
      <c r="O905">
        <v>0</v>
      </c>
      <c r="P905">
        <v>0</v>
      </c>
      <c r="Q905">
        <v>2621115</v>
      </c>
      <c r="R905">
        <v>0</v>
      </c>
      <c r="S905">
        <v>2024</v>
      </c>
      <c r="T905">
        <v>75</v>
      </c>
      <c r="U905">
        <v>4</v>
      </c>
      <c r="V905" t="s">
        <v>1808</v>
      </c>
      <c r="W905" t="s">
        <v>349</v>
      </c>
      <c r="X905" t="s">
        <v>25</v>
      </c>
      <c r="Y905" t="s">
        <v>26</v>
      </c>
      <c r="Z905" t="s">
        <v>350</v>
      </c>
      <c r="AA905" t="s">
        <v>740</v>
      </c>
      <c r="AB905" s="3" t="str">
        <f t="shared" si="28"/>
        <v>4068</v>
      </c>
      <c r="AC905" s="4" t="str">
        <f t="shared" si="29"/>
        <v>TIF</v>
      </c>
    </row>
    <row r="906" spans="1:29" x14ac:dyDescent="0.25">
      <c r="A906">
        <v>2024</v>
      </c>
      <c r="B906">
        <v>75</v>
      </c>
      <c r="C906" t="s">
        <v>31</v>
      </c>
      <c r="D906">
        <v>4995989</v>
      </c>
      <c r="E906">
        <v>16073116</v>
      </c>
      <c r="F906">
        <v>1519740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499413</v>
      </c>
      <c r="M906">
        <v>557750</v>
      </c>
      <c r="N906">
        <v>23646008</v>
      </c>
      <c r="O906">
        <v>8000</v>
      </c>
      <c r="P906">
        <v>52000</v>
      </c>
      <c r="Q906">
        <v>23586008</v>
      </c>
      <c r="R906">
        <v>231971</v>
      </c>
      <c r="S906">
        <v>2024</v>
      </c>
      <c r="T906">
        <v>75</v>
      </c>
      <c r="U906">
        <v>4</v>
      </c>
      <c r="V906" t="s">
        <v>1808</v>
      </c>
      <c r="W906">
        <v>184068</v>
      </c>
      <c r="X906" t="s">
        <v>26</v>
      </c>
      <c r="Y906" t="s">
        <v>26</v>
      </c>
      <c r="Z906" t="s">
        <v>215</v>
      </c>
      <c r="AA906" t="s">
        <v>740</v>
      </c>
      <c r="AB906" s="3" t="str">
        <f t="shared" si="28"/>
        <v>4068</v>
      </c>
      <c r="AC906" s="4" t="str">
        <f t="shared" si="29"/>
        <v>Non-TIF</v>
      </c>
    </row>
    <row r="907" spans="1:29" x14ac:dyDescent="0.25">
      <c r="A907">
        <v>2024</v>
      </c>
      <c r="B907">
        <v>75</v>
      </c>
      <c r="C907" t="s">
        <v>31</v>
      </c>
      <c r="D907">
        <v>68586740</v>
      </c>
      <c r="E907">
        <v>87626823</v>
      </c>
      <c r="F907">
        <v>6566920</v>
      </c>
      <c r="G907">
        <v>14744067</v>
      </c>
      <c r="H907">
        <v>0</v>
      </c>
      <c r="I907">
        <v>0</v>
      </c>
      <c r="J907">
        <v>0</v>
      </c>
      <c r="K907">
        <v>0</v>
      </c>
      <c r="L907">
        <v>1671801</v>
      </c>
      <c r="M907">
        <v>0</v>
      </c>
      <c r="N907">
        <v>179196351</v>
      </c>
      <c r="O907">
        <v>244000</v>
      </c>
      <c r="P907">
        <v>851500</v>
      </c>
      <c r="Q907">
        <v>178100851</v>
      </c>
      <c r="R907">
        <v>2183972</v>
      </c>
      <c r="S907">
        <v>2024</v>
      </c>
      <c r="T907">
        <v>75</v>
      </c>
      <c r="U907">
        <v>3</v>
      </c>
      <c r="V907">
        <v>348</v>
      </c>
      <c r="W907">
        <v>753348</v>
      </c>
      <c r="X907" t="s">
        <v>26</v>
      </c>
      <c r="Y907" t="s">
        <v>26</v>
      </c>
      <c r="Z907" t="s">
        <v>351</v>
      </c>
      <c r="AA907" t="s">
        <v>740</v>
      </c>
      <c r="AB907" s="3" t="str">
        <f t="shared" si="28"/>
        <v>3348</v>
      </c>
      <c r="AC907" s="4" t="str">
        <f t="shared" si="29"/>
        <v>Non-TIF</v>
      </c>
    </row>
    <row r="908" spans="1:29" x14ac:dyDescent="0.25">
      <c r="A908">
        <v>2024</v>
      </c>
      <c r="B908">
        <v>76</v>
      </c>
      <c r="C908" t="s">
        <v>44</v>
      </c>
      <c r="D908">
        <v>1190605</v>
      </c>
      <c r="E908">
        <v>44599</v>
      </c>
      <c r="F908">
        <v>0</v>
      </c>
      <c r="G908">
        <v>526445</v>
      </c>
      <c r="H908">
        <v>113990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1875639</v>
      </c>
      <c r="O908">
        <v>8000</v>
      </c>
      <c r="P908">
        <v>39000</v>
      </c>
      <c r="Q908">
        <v>1828639</v>
      </c>
      <c r="R908">
        <v>0</v>
      </c>
      <c r="S908">
        <v>2024</v>
      </c>
      <c r="T908">
        <v>76</v>
      </c>
      <c r="U908">
        <v>2</v>
      </c>
      <c r="V908">
        <v>493</v>
      </c>
      <c r="W908">
        <v>462493</v>
      </c>
      <c r="X908" t="s">
        <v>26</v>
      </c>
      <c r="Y908" t="s">
        <v>26</v>
      </c>
      <c r="Z908" t="s">
        <v>467</v>
      </c>
      <c r="AA908" t="s">
        <v>742</v>
      </c>
      <c r="AB908" s="3" t="str">
        <f t="shared" si="28"/>
        <v>2493</v>
      </c>
      <c r="AC908" s="4" t="str">
        <f t="shared" si="29"/>
        <v>Non-TIF</v>
      </c>
    </row>
    <row r="909" spans="1:29" x14ac:dyDescent="0.25">
      <c r="A909">
        <v>2024</v>
      </c>
      <c r="B909">
        <v>76</v>
      </c>
      <c r="C909" t="s">
        <v>44</v>
      </c>
      <c r="D909">
        <v>3693050</v>
      </c>
      <c r="E909">
        <v>158326</v>
      </c>
      <c r="F909">
        <v>880</v>
      </c>
      <c r="G909">
        <v>11939002</v>
      </c>
      <c r="H909">
        <v>822415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16613673</v>
      </c>
      <c r="O909">
        <v>8000</v>
      </c>
      <c r="P909">
        <v>52000</v>
      </c>
      <c r="Q909">
        <v>16553673</v>
      </c>
      <c r="R909">
        <v>0</v>
      </c>
      <c r="S909">
        <v>2024</v>
      </c>
      <c r="T909">
        <v>76</v>
      </c>
      <c r="U909">
        <v>5</v>
      </c>
      <c r="V909">
        <v>283</v>
      </c>
      <c r="W909">
        <v>765283</v>
      </c>
      <c r="X909" t="s">
        <v>26</v>
      </c>
      <c r="Y909" t="s">
        <v>26</v>
      </c>
      <c r="Z909" t="s">
        <v>225</v>
      </c>
      <c r="AA909" t="s">
        <v>742</v>
      </c>
      <c r="AB909" s="3" t="str">
        <f t="shared" si="28"/>
        <v>5283</v>
      </c>
      <c r="AC909" s="4" t="str">
        <f t="shared" si="29"/>
        <v>Non-TIF</v>
      </c>
    </row>
    <row r="910" spans="1:29" x14ac:dyDescent="0.25">
      <c r="A910">
        <v>2024</v>
      </c>
      <c r="B910">
        <v>76</v>
      </c>
      <c r="C910" t="s">
        <v>23</v>
      </c>
      <c r="D910">
        <v>0</v>
      </c>
      <c r="E910">
        <v>0</v>
      </c>
      <c r="F910">
        <v>0</v>
      </c>
      <c r="G910">
        <v>182980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182980</v>
      </c>
      <c r="O910">
        <v>0</v>
      </c>
      <c r="P910">
        <v>0</v>
      </c>
      <c r="Q910">
        <v>182980</v>
      </c>
      <c r="R910">
        <v>0</v>
      </c>
      <c r="S910">
        <v>2024</v>
      </c>
      <c r="T910">
        <v>76</v>
      </c>
      <c r="U910">
        <v>2</v>
      </c>
      <c r="V910">
        <v>493</v>
      </c>
      <c r="W910" t="s">
        <v>465</v>
      </c>
      <c r="X910" t="s">
        <v>25</v>
      </c>
      <c r="Y910" t="s">
        <v>26</v>
      </c>
      <c r="Z910" t="s">
        <v>466</v>
      </c>
      <c r="AA910" t="s">
        <v>742</v>
      </c>
      <c r="AB910" s="3" t="str">
        <f t="shared" si="28"/>
        <v>2493</v>
      </c>
      <c r="AC910" s="4" t="str">
        <f t="shared" si="29"/>
        <v>TIF</v>
      </c>
    </row>
    <row r="911" spans="1:29" x14ac:dyDescent="0.25">
      <c r="A911">
        <v>2024</v>
      </c>
      <c r="B911">
        <v>76</v>
      </c>
      <c r="C911" t="s">
        <v>31</v>
      </c>
      <c r="D911">
        <v>972024</v>
      </c>
      <c r="E911">
        <v>7370604</v>
      </c>
      <c r="F911">
        <v>408598</v>
      </c>
      <c r="G911">
        <v>397024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9148250</v>
      </c>
      <c r="O911">
        <v>8000</v>
      </c>
      <c r="P911">
        <v>39000</v>
      </c>
      <c r="Q911">
        <v>9101250</v>
      </c>
      <c r="R911">
        <v>41684</v>
      </c>
      <c r="S911">
        <v>2024</v>
      </c>
      <c r="T911">
        <v>76</v>
      </c>
      <c r="U911">
        <v>6</v>
      </c>
      <c r="V911">
        <v>921</v>
      </c>
      <c r="W911">
        <v>746921</v>
      </c>
      <c r="X911" t="s">
        <v>26</v>
      </c>
      <c r="Y911" t="s">
        <v>26</v>
      </c>
      <c r="Z911" t="s">
        <v>665</v>
      </c>
      <c r="AA911" t="s">
        <v>742</v>
      </c>
      <c r="AB911" s="3" t="str">
        <f t="shared" si="28"/>
        <v>6921</v>
      </c>
      <c r="AC911" s="4" t="str">
        <f t="shared" si="29"/>
        <v>Non-TIF</v>
      </c>
    </row>
    <row r="912" spans="1:29" x14ac:dyDescent="0.25">
      <c r="A912">
        <v>2024</v>
      </c>
      <c r="B912">
        <v>77</v>
      </c>
      <c r="C912" t="s">
        <v>44</v>
      </c>
      <c r="D912">
        <v>4631145</v>
      </c>
      <c r="E912">
        <v>162193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4793338</v>
      </c>
      <c r="O912">
        <v>12000</v>
      </c>
      <c r="P912">
        <v>19500</v>
      </c>
      <c r="Q912">
        <v>4761838</v>
      </c>
      <c r="R912">
        <v>0</v>
      </c>
      <c r="S912">
        <v>2024</v>
      </c>
      <c r="T912">
        <v>77</v>
      </c>
      <c r="U912">
        <v>7</v>
      </c>
      <c r="V912">
        <v>110</v>
      </c>
      <c r="W912">
        <v>257110</v>
      </c>
      <c r="X912" t="s">
        <v>26</v>
      </c>
      <c r="Y912" t="s">
        <v>26</v>
      </c>
      <c r="Z912" t="s">
        <v>62</v>
      </c>
      <c r="AA912" t="s">
        <v>777</v>
      </c>
      <c r="AB912" s="3" t="str">
        <f t="shared" si="28"/>
        <v>7110</v>
      </c>
      <c r="AC912" s="4" t="str">
        <f t="shared" si="29"/>
        <v>Non-TIF</v>
      </c>
    </row>
    <row r="913" spans="1:29" x14ac:dyDescent="0.25">
      <c r="A913">
        <v>2024</v>
      </c>
      <c r="B913">
        <v>77</v>
      </c>
      <c r="C913" t="s">
        <v>44</v>
      </c>
      <c r="D913">
        <v>258476251</v>
      </c>
      <c r="E913">
        <v>256387</v>
      </c>
      <c r="F913">
        <v>24004</v>
      </c>
      <c r="G913">
        <v>1488089300</v>
      </c>
      <c r="H913">
        <v>172334554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1919180496</v>
      </c>
      <c r="O913">
        <v>808000</v>
      </c>
      <c r="P913">
        <v>4010500</v>
      </c>
      <c r="Q913">
        <v>1914361996</v>
      </c>
      <c r="R913">
        <v>0</v>
      </c>
      <c r="S913">
        <v>2024</v>
      </c>
      <c r="T913">
        <v>77</v>
      </c>
      <c r="U913">
        <v>1</v>
      </c>
      <c r="V913">
        <v>737</v>
      </c>
      <c r="W913">
        <v>771737</v>
      </c>
      <c r="X913" t="s">
        <v>26</v>
      </c>
      <c r="Y913" t="s">
        <v>26</v>
      </c>
      <c r="Z913" t="s">
        <v>809</v>
      </c>
      <c r="AA913" t="s">
        <v>777</v>
      </c>
      <c r="AB913" s="3" t="str">
        <f t="shared" si="28"/>
        <v>1737</v>
      </c>
      <c r="AC913" s="4" t="str">
        <f t="shared" si="29"/>
        <v>Non-TIF</v>
      </c>
    </row>
    <row r="914" spans="1:29" x14ac:dyDescent="0.25">
      <c r="A914">
        <v>2024</v>
      </c>
      <c r="B914">
        <v>77</v>
      </c>
      <c r="C914" t="s">
        <v>44</v>
      </c>
      <c r="D914">
        <v>66519054</v>
      </c>
      <c r="E914">
        <v>1010791</v>
      </c>
      <c r="F914">
        <v>718707</v>
      </c>
      <c r="G914">
        <v>279474085</v>
      </c>
      <c r="H914">
        <v>4391623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352114260</v>
      </c>
      <c r="O914">
        <v>112000</v>
      </c>
      <c r="P914">
        <v>221000</v>
      </c>
      <c r="Q914">
        <v>351781260</v>
      </c>
      <c r="R914">
        <v>0</v>
      </c>
      <c r="S914">
        <v>2024</v>
      </c>
      <c r="T914">
        <v>77</v>
      </c>
      <c r="U914">
        <v>3</v>
      </c>
      <c r="V914">
        <v>231</v>
      </c>
      <c r="W914">
        <v>773231</v>
      </c>
      <c r="X914" t="s">
        <v>26</v>
      </c>
      <c r="Y914" t="s">
        <v>26</v>
      </c>
      <c r="Z914" t="s">
        <v>810</v>
      </c>
      <c r="AA914" t="s">
        <v>777</v>
      </c>
      <c r="AB914" s="3" t="str">
        <f t="shared" si="28"/>
        <v>3231</v>
      </c>
      <c r="AC914" s="4" t="str">
        <f t="shared" si="29"/>
        <v>Non-TIF</v>
      </c>
    </row>
    <row r="915" spans="1:29" x14ac:dyDescent="0.25">
      <c r="A915">
        <v>2024</v>
      </c>
      <c r="B915">
        <v>77</v>
      </c>
      <c r="C915" t="s">
        <v>44</v>
      </c>
      <c r="D915">
        <v>19173727</v>
      </c>
      <c r="E915">
        <v>520259</v>
      </c>
      <c r="F915">
        <v>6795</v>
      </c>
      <c r="G915">
        <v>109001562</v>
      </c>
      <c r="H915">
        <v>139700253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268402596</v>
      </c>
      <c r="O915">
        <v>180000</v>
      </c>
      <c r="P915">
        <v>845000</v>
      </c>
      <c r="Q915">
        <v>267377596</v>
      </c>
      <c r="R915">
        <v>0</v>
      </c>
      <c r="S915">
        <v>2024</v>
      </c>
      <c r="T915">
        <v>77</v>
      </c>
      <c r="U915">
        <v>5</v>
      </c>
      <c r="V915">
        <v>805</v>
      </c>
      <c r="W915">
        <v>775805</v>
      </c>
      <c r="X915" t="s">
        <v>26</v>
      </c>
      <c r="Y915" t="s">
        <v>26</v>
      </c>
      <c r="Z915" t="s">
        <v>811</v>
      </c>
      <c r="AA915" t="s">
        <v>777</v>
      </c>
      <c r="AB915" s="3" t="str">
        <f t="shared" si="28"/>
        <v>5805</v>
      </c>
      <c r="AC915" s="4" t="str">
        <f t="shared" si="29"/>
        <v>Non-TIF</v>
      </c>
    </row>
    <row r="916" spans="1:29" x14ac:dyDescent="0.25">
      <c r="A916">
        <v>2024</v>
      </c>
      <c r="B916">
        <v>77</v>
      </c>
      <c r="C916" t="s">
        <v>44</v>
      </c>
      <c r="D916">
        <v>38945896</v>
      </c>
      <c r="E916">
        <v>104256</v>
      </c>
      <c r="F916">
        <v>0</v>
      </c>
      <c r="G916">
        <v>351837311</v>
      </c>
      <c r="H916">
        <v>171728646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562616109</v>
      </c>
      <c r="O916">
        <v>0</v>
      </c>
      <c r="P916">
        <v>65000</v>
      </c>
      <c r="Q916">
        <v>562551109</v>
      </c>
      <c r="R916">
        <v>0</v>
      </c>
      <c r="S916">
        <v>2024</v>
      </c>
      <c r="T916">
        <v>77</v>
      </c>
      <c r="U916">
        <v>6</v>
      </c>
      <c r="V916">
        <v>957</v>
      </c>
      <c r="W916">
        <v>776957</v>
      </c>
      <c r="X916" t="s">
        <v>26</v>
      </c>
      <c r="Y916" t="s">
        <v>26</v>
      </c>
      <c r="Z916" t="s">
        <v>284</v>
      </c>
      <c r="AA916" t="s">
        <v>777</v>
      </c>
      <c r="AB916" s="3" t="str">
        <f t="shared" si="28"/>
        <v>6957</v>
      </c>
      <c r="AC916" s="4" t="str">
        <f t="shared" si="29"/>
        <v>Non-TIF</v>
      </c>
    </row>
    <row r="917" spans="1:29" x14ac:dyDescent="0.25">
      <c r="A917">
        <v>2024</v>
      </c>
      <c r="B917">
        <v>77</v>
      </c>
      <c r="C917" t="s">
        <v>23</v>
      </c>
      <c r="D917">
        <v>8265240</v>
      </c>
      <c r="E917">
        <v>0</v>
      </c>
      <c r="F917">
        <v>0</v>
      </c>
      <c r="G917">
        <v>146822540</v>
      </c>
      <c r="H917">
        <v>6222876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161310656</v>
      </c>
      <c r="O917">
        <v>0</v>
      </c>
      <c r="P917">
        <v>0</v>
      </c>
      <c r="Q917">
        <v>161310656</v>
      </c>
      <c r="R917">
        <v>0</v>
      </c>
      <c r="S917">
        <v>2024</v>
      </c>
      <c r="T917">
        <v>77</v>
      </c>
      <c r="U917">
        <v>6</v>
      </c>
      <c r="V917">
        <v>579</v>
      </c>
      <c r="W917" t="s">
        <v>963</v>
      </c>
      <c r="X917" t="s">
        <v>25</v>
      </c>
      <c r="Y917" t="s">
        <v>26</v>
      </c>
      <c r="Z917" t="s">
        <v>964</v>
      </c>
      <c r="AA917" t="s">
        <v>777</v>
      </c>
      <c r="AB917" s="3" t="str">
        <f t="shared" si="28"/>
        <v>6579</v>
      </c>
      <c r="AC917" s="4" t="str">
        <f t="shared" si="29"/>
        <v>TIF</v>
      </c>
    </row>
    <row r="918" spans="1:29" x14ac:dyDescent="0.25">
      <c r="A918">
        <v>2024</v>
      </c>
      <c r="B918">
        <v>77</v>
      </c>
      <c r="C918" t="s">
        <v>23</v>
      </c>
      <c r="D918">
        <v>24636093</v>
      </c>
      <c r="E918">
        <v>0</v>
      </c>
      <c r="F918">
        <v>0</v>
      </c>
      <c r="G918">
        <v>151576611</v>
      </c>
      <c r="H918">
        <v>182338315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358551019</v>
      </c>
      <c r="O918">
        <v>0</v>
      </c>
      <c r="P918">
        <v>0</v>
      </c>
      <c r="Q918">
        <v>358551019</v>
      </c>
      <c r="R918">
        <v>0</v>
      </c>
      <c r="S918">
        <v>2024</v>
      </c>
      <c r="T918">
        <v>77</v>
      </c>
      <c r="U918">
        <v>6</v>
      </c>
      <c r="V918">
        <v>957</v>
      </c>
      <c r="W918" t="s">
        <v>881</v>
      </c>
      <c r="X918" t="s">
        <v>25</v>
      </c>
      <c r="Y918" t="s">
        <v>26</v>
      </c>
      <c r="Z918" t="s">
        <v>882</v>
      </c>
      <c r="AA918" t="s">
        <v>777</v>
      </c>
      <c r="AB918" s="3" t="str">
        <f t="shared" si="28"/>
        <v>6957</v>
      </c>
      <c r="AC918" s="4" t="str">
        <f t="shared" si="29"/>
        <v>TIF</v>
      </c>
    </row>
    <row r="919" spans="1:29" x14ac:dyDescent="0.25">
      <c r="A919">
        <v>2024</v>
      </c>
      <c r="B919">
        <v>77</v>
      </c>
      <c r="C919" t="s">
        <v>23</v>
      </c>
      <c r="D919">
        <v>0</v>
      </c>
      <c r="E919">
        <v>0</v>
      </c>
      <c r="F919">
        <v>0</v>
      </c>
      <c r="G919">
        <v>22074443</v>
      </c>
      <c r="H919">
        <v>7883147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29957590</v>
      </c>
      <c r="O919">
        <v>0</v>
      </c>
      <c r="P919">
        <v>0</v>
      </c>
      <c r="Q919">
        <v>29957590</v>
      </c>
      <c r="R919">
        <v>0</v>
      </c>
      <c r="S919">
        <v>2024</v>
      </c>
      <c r="T919">
        <v>77</v>
      </c>
      <c r="U919">
        <v>0</v>
      </c>
      <c r="V919">
        <v>981</v>
      </c>
      <c r="W919" t="s">
        <v>972</v>
      </c>
      <c r="X919" t="s">
        <v>25</v>
      </c>
      <c r="Y919" t="s">
        <v>26</v>
      </c>
      <c r="Z919" t="s">
        <v>973</v>
      </c>
      <c r="AA919" t="s">
        <v>777</v>
      </c>
      <c r="AB919" s="3" t="str">
        <f t="shared" si="28"/>
        <v>0981</v>
      </c>
      <c r="AC919" s="4" t="str">
        <f t="shared" si="29"/>
        <v>TIF</v>
      </c>
    </row>
    <row r="920" spans="1:29" x14ac:dyDescent="0.25">
      <c r="A920">
        <v>2024</v>
      </c>
      <c r="B920">
        <v>53</v>
      </c>
      <c r="C920" t="s">
        <v>44</v>
      </c>
      <c r="D920">
        <v>0</v>
      </c>
      <c r="E920">
        <v>0</v>
      </c>
      <c r="F920">
        <v>0</v>
      </c>
      <c r="G920">
        <v>107864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107864</v>
      </c>
      <c r="O920">
        <v>0</v>
      </c>
      <c r="P920">
        <v>0</v>
      </c>
      <c r="Q920">
        <v>107864</v>
      </c>
      <c r="R920">
        <v>0</v>
      </c>
      <c r="S920">
        <v>2024</v>
      </c>
      <c r="T920">
        <v>53</v>
      </c>
      <c r="U920">
        <v>4</v>
      </c>
      <c r="V920">
        <v>269</v>
      </c>
      <c r="W920">
        <v>534269</v>
      </c>
      <c r="X920" t="s">
        <v>26</v>
      </c>
      <c r="Y920" t="s">
        <v>26</v>
      </c>
      <c r="Z920" t="s">
        <v>210</v>
      </c>
      <c r="AA920" t="s">
        <v>547</v>
      </c>
      <c r="AB920" s="3" t="str">
        <f t="shared" si="28"/>
        <v>4269</v>
      </c>
      <c r="AC920" s="4" t="str">
        <f t="shared" si="29"/>
        <v>Non-TIF</v>
      </c>
    </row>
    <row r="921" spans="1:29" x14ac:dyDescent="0.25">
      <c r="A921">
        <v>2024</v>
      </c>
      <c r="B921">
        <v>53</v>
      </c>
      <c r="C921" t="s">
        <v>44</v>
      </c>
      <c r="D921">
        <v>6708157</v>
      </c>
      <c r="E921">
        <v>0</v>
      </c>
      <c r="F921">
        <v>0</v>
      </c>
      <c r="G921">
        <v>3325395</v>
      </c>
      <c r="H921">
        <v>636762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10670314</v>
      </c>
      <c r="O921">
        <v>136000</v>
      </c>
      <c r="P921">
        <v>565500</v>
      </c>
      <c r="Q921">
        <v>9968814</v>
      </c>
      <c r="R921">
        <v>0</v>
      </c>
      <c r="S921">
        <v>2024</v>
      </c>
      <c r="T921">
        <v>53</v>
      </c>
      <c r="U921">
        <v>4</v>
      </c>
      <c r="V921">
        <v>446</v>
      </c>
      <c r="W921">
        <v>534446</v>
      </c>
      <c r="X921" t="s">
        <v>26</v>
      </c>
      <c r="Y921" t="s">
        <v>26</v>
      </c>
      <c r="Z921" t="s">
        <v>330</v>
      </c>
      <c r="AA921" t="s">
        <v>547</v>
      </c>
      <c r="AB921" s="3" t="str">
        <f t="shared" si="28"/>
        <v>4446</v>
      </c>
      <c r="AC921" s="4" t="str">
        <f t="shared" si="29"/>
        <v>Non-TIF</v>
      </c>
    </row>
    <row r="922" spans="1:29" x14ac:dyDescent="0.25">
      <c r="A922">
        <v>2024</v>
      </c>
      <c r="B922">
        <v>53</v>
      </c>
      <c r="C922" t="s">
        <v>31</v>
      </c>
      <c r="D922">
        <v>44365194</v>
      </c>
      <c r="E922">
        <v>61474991</v>
      </c>
      <c r="F922">
        <v>4778339</v>
      </c>
      <c r="G922">
        <v>6137562</v>
      </c>
      <c r="H922">
        <v>0</v>
      </c>
      <c r="I922">
        <v>0</v>
      </c>
      <c r="J922">
        <v>0</v>
      </c>
      <c r="K922">
        <v>0</v>
      </c>
      <c r="L922">
        <v>7950713</v>
      </c>
      <c r="M922">
        <v>0</v>
      </c>
      <c r="N922">
        <v>124706799</v>
      </c>
      <c r="O922">
        <v>288000</v>
      </c>
      <c r="P922">
        <v>1085500</v>
      </c>
      <c r="Q922">
        <v>123333299</v>
      </c>
      <c r="R922">
        <v>2446150</v>
      </c>
      <c r="S922">
        <v>2024</v>
      </c>
      <c r="T922">
        <v>53</v>
      </c>
      <c r="U922">
        <v>4</v>
      </c>
      <c r="V922">
        <v>905</v>
      </c>
      <c r="W922">
        <v>534905</v>
      </c>
      <c r="X922" t="s">
        <v>26</v>
      </c>
      <c r="Y922" t="s">
        <v>26</v>
      </c>
      <c r="Z922" t="s">
        <v>633</v>
      </c>
      <c r="AA922" t="s">
        <v>547</v>
      </c>
      <c r="AB922" s="3" t="str">
        <f t="shared" si="28"/>
        <v>4905</v>
      </c>
      <c r="AC922" s="4" t="str">
        <f t="shared" si="29"/>
        <v>Non-TIF</v>
      </c>
    </row>
    <row r="923" spans="1:29" x14ac:dyDescent="0.25">
      <c r="A923">
        <v>2024</v>
      </c>
      <c r="B923">
        <v>53</v>
      </c>
      <c r="C923" t="s">
        <v>31</v>
      </c>
      <c r="D923">
        <v>3257218</v>
      </c>
      <c r="E923">
        <v>6496511</v>
      </c>
      <c r="F923">
        <v>279271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249510</v>
      </c>
      <c r="M923">
        <v>0</v>
      </c>
      <c r="N923">
        <v>10282510</v>
      </c>
      <c r="O923">
        <v>20000</v>
      </c>
      <c r="P923">
        <v>58500</v>
      </c>
      <c r="Q923">
        <v>10204010</v>
      </c>
      <c r="R923">
        <v>58873</v>
      </c>
      <c r="S923">
        <v>2024</v>
      </c>
      <c r="T923">
        <v>53</v>
      </c>
      <c r="U923">
        <v>4</v>
      </c>
      <c r="V923">
        <v>554</v>
      </c>
      <c r="W923">
        <v>574554</v>
      </c>
      <c r="X923" t="s">
        <v>26</v>
      </c>
      <c r="Y923" t="s">
        <v>26</v>
      </c>
      <c r="Z923" t="s">
        <v>590</v>
      </c>
      <c r="AA923" t="s">
        <v>547</v>
      </c>
      <c r="AB923" s="3" t="str">
        <f t="shared" si="28"/>
        <v>4554</v>
      </c>
      <c r="AC923" s="4" t="str">
        <f t="shared" si="29"/>
        <v>Non-TIF</v>
      </c>
    </row>
    <row r="924" spans="1:29" x14ac:dyDescent="0.25">
      <c r="A924">
        <v>2024</v>
      </c>
      <c r="B924">
        <v>54</v>
      </c>
      <c r="C924" t="s">
        <v>31</v>
      </c>
      <c r="D924">
        <v>95337307</v>
      </c>
      <c r="E924">
        <v>96200040</v>
      </c>
      <c r="F924">
        <v>8178140</v>
      </c>
      <c r="G924">
        <v>15333818</v>
      </c>
      <c r="H924">
        <v>3363845</v>
      </c>
      <c r="I924">
        <v>0</v>
      </c>
      <c r="J924">
        <v>0</v>
      </c>
      <c r="K924">
        <v>21260</v>
      </c>
      <c r="L924">
        <v>8747966</v>
      </c>
      <c r="M924">
        <v>0</v>
      </c>
      <c r="N924">
        <v>227182376</v>
      </c>
      <c r="O924">
        <v>556000</v>
      </c>
      <c r="P924">
        <v>2261273</v>
      </c>
      <c r="Q924">
        <v>224365103</v>
      </c>
      <c r="R924">
        <v>4126240</v>
      </c>
      <c r="S924">
        <v>2024</v>
      </c>
      <c r="T924">
        <v>54</v>
      </c>
      <c r="U924">
        <v>6</v>
      </c>
      <c r="V924" t="s">
        <v>1823</v>
      </c>
      <c r="W924">
        <v>546012</v>
      </c>
      <c r="X924" t="s">
        <v>26</v>
      </c>
      <c r="Y924" t="s">
        <v>26</v>
      </c>
      <c r="Z924" t="s">
        <v>591</v>
      </c>
      <c r="AA924" t="s">
        <v>548</v>
      </c>
      <c r="AB924" s="3" t="str">
        <f t="shared" si="28"/>
        <v>6012</v>
      </c>
      <c r="AC924" s="4" t="str">
        <f t="shared" si="29"/>
        <v>Non-TIF</v>
      </c>
    </row>
    <row r="925" spans="1:29" x14ac:dyDescent="0.25">
      <c r="A925">
        <v>2024</v>
      </c>
      <c r="B925">
        <v>55</v>
      </c>
      <c r="C925" t="s">
        <v>23</v>
      </c>
      <c r="D925">
        <v>0</v>
      </c>
      <c r="E925">
        <v>0</v>
      </c>
      <c r="F925">
        <v>0</v>
      </c>
      <c r="G925">
        <v>3897794</v>
      </c>
      <c r="H925">
        <v>7689289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11587083</v>
      </c>
      <c r="O925">
        <v>0</v>
      </c>
      <c r="P925">
        <v>0</v>
      </c>
      <c r="Q925">
        <v>11587083</v>
      </c>
      <c r="R925">
        <v>0</v>
      </c>
      <c r="S925">
        <v>2024</v>
      </c>
      <c r="T925">
        <v>55</v>
      </c>
      <c r="U925">
        <v>3</v>
      </c>
      <c r="V925">
        <v>897</v>
      </c>
      <c r="W925" t="s">
        <v>636</v>
      </c>
      <c r="X925" t="s">
        <v>25</v>
      </c>
      <c r="Y925" t="s">
        <v>26</v>
      </c>
      <c r="Z925" t="s">
        <v>1741</v>
      </c>
      <c r="AA925" t="s">
        <v>551</v>
      </c>
      <c r="AB925" s="3" t="str">
        <f t="shared" si="28"/>
        <v>3897</v>
      </c>
      <c r="AC925" s="4" t="str">
        <f t="shared" si="29"/>
        <v>TIF</v>
      </c>
    </row>
    <row r="926" spans="1:29" x14ac:dyDescent="0.25">
      <c r="A926">
        <v>2024</v>
      </c>
      <c r="B926">
        <v>55</v>
      </c>
      <c r="C926" t="s">
        <v>23</v>
      </c>
      <c r="D926">
        <v>367751</v>
      </c>
      <c r="E926">
        <v>0</v>
      </c>
      <c r="F926">
        <v>0</v>
      </c>
      <c r="G926">
        <v>7517580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7885331</v>
      </c>
      <c r="O926">
        <v>0</v>
      </c>
      <c r="P926">
        <v>0</v>
      </c>
      <c r="Q926">
        <v>7885331</v>
      </c>
      <c r="R926">
        <v>0</v>
      </c>
      <c r="S926">
        <v>2024</v>
      </c>
      <c r="T926">
        <v>55</v>
      </c>
      <c r="U926">
        <v>6</v>
      </c>
      <c r="V926">
        <v>417</v>
      </c>
      <c r="W926" t="s">
        <v>637</v>
      </c>
      <c r="X926" t="s">
        <v>25</v>
      </c>
      <c r="Y926" t="s">
        <v>26</v>
      </c>
      <c r="Z926" t="s">
        <v>638</v>
      </c>
      <c r="AA926" t="s">
        <v>551</v>
      </c>
      <c r="AB926" s="3" t="str">
        <f t="shared" si="28"/>
        <v>6417</v>
      </c>
      <c r="AC926" s="4" t="str">
        <f t="shared" si="29"/>
        <v>TIF</v>
      </c>
    </row>
    <row r="927" spans="1:29" x14ac:dyDescent="0.25">
      <c r="A927">
        <v>2024</v>
      </c>
      <c r="B927">
        <v>55</v>
      </c>
      <c r="C927" t="s">
        <v>31</v>
      </c>
      <c r="D927">
        <v>21552433</v>
      </c>
      <c r="E927">
        <v>75567499</v>
      </c>
      <c r="F927">
        <v>4466905</v>
      </c>
      <c r="G927">
        <v>1152055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102738892</v>
      </c>
      <c r="O927">
        <v>196000</v>
      </c>
      <c r="P927">
        <v>611000</v>
      </c>
      <c r="Q927">
        <v>101931892</v>
      </c>
      <c r="R927">
        <v>1464808</v>
      </c>
      <c r="S927">
        <v>2024</v>
      </c>
      <c r="T927">
        <v>55</v>
      </c>
      <c r="U927">
        <v>6</v>
      </c>
      <c r="V927">
        <v>417</v>
      </c>
      <c r="W927">
        <v>556417</v>
      </c>
      <c r="X927" t="s">
        <v>26</v>
      </c>
      <c r="Y927" t="s">
        <v>26</v>
      </c>
      <c r="Z927" t="s">
        <v>604</v>
      </c>
      <c r="AA927" t="s">
        <v>551</v>
      </c>
      <c r="AB927" s="3" t="str">
        <f t="shared" si="28"/>
        <v>6417</v>
      </c>
      <c r="AC927" s="4" t="str">
        <f t="shared" si="29"/>
        <v>Non-TIF</v>
      </c>
    </row>
    <row r="928" spans="1:29" x14ac:dyDescent="0.25">
      <c r="A928">
        <v>2024</v>
      </c>
      <c r="B928">
        <v>56</v>
      </c>
      <c r="C928" t="s">
        <v>31</v>
      </c>
      <c r="D928">
        <v>431386324</v>
      </c>
      <c r="E928">
        <v>136889242</v>
      </c>
      <c r="F928">
        <v>8484902</v>
      </c>
      <c r="G928">
        <v>58698045</v>
      </c>
      <c r="H928">
        <v>32383619</v>
      </c>
      <c r="I928">
        <v>0</v>
      </c>
      <c r="J928">
        <v>0</v>
      </c>
      <c r="K928">
        <v>2186147</v>
      </c>
      <c r="L928">
        <v>16574141</v>
      </c>
      <c r="M928">
        <v>26391278</v>
      </c>
      <c r="N928">
        <v>712993698</v>
      </c>
      <c r="O928">
        <v>2801376</v>
      </c>
      <c r="P928">
        <v>8617433</v>
      </c>
      <c r="Q928">
        <v>701574889</v>
      </c>
      <c r="R928">
        <v>95256443</v>
      </c>
      <c r="S928">
        <v>2024</v>
      </c>
      <c r="T928">
        <v>56</v>
      </c>
      <c r="U928">
        <v>2</v>
      </c>
      <c r="V928">
        <v>322</v>
      </c>
      <c r="W928">
        <v>562322</v>
      </c>
      <c r="X928" t="s">
        <v>26</v>
      </c>
      <c r="Y928" t="s">
        <v>26</v>
      </c>
      <c r="Z928" t="s">
        <v>305</v>
      </c>
      <c r="AA928" t="s">
        <v>599</v>
      </c>
      <c r="AB928" s="3" t="str">
        <f t="shared" si="28"/>
        <v>2322</v>
      </c>
      <c r="AC928" s="4" t="str">
        <f t="shared" si="29"/>
        <v>Non-TIF</v>
      </c>
    </row>
    <row r="929" spans="1:29" x14ac:dyDescent="0.25">
      <c r="A929">
        <v>2024</v>
      </c>
      <c r="B929">
        <v>56</v>
      </c>
      <c r="C929" t="s">
        <v>31</v>
      </c>
      <c r="D929">
        <v>240396654</v>
      </c>
      <c r="E929">
        <v>12713888</v>
      </c>
      <c r="F929">
        <v>705754</v>
      </c>
      <c r="G929">
        <v>63179823</v>
      </c>
      <c r="H929">
        <v>17914679</v>
      </c>
      <c r="I929">
        <v>0</v>
      </c>
      <c r="J929">
        <v>0</v>
      </c>
      <c r="K929">
        <v>0</v>
      </c>
      <c r="L929">
        <v>1669684</v>
      </c>
      <c r="M929">
        <v>11105248</v>
      </c>
      <c r="N929">
        <v>347685730</v>
      </c>
      <c r="O929">
        <v>1823920</v>
      </c>
      <c r="P929">
        <v>5604318</v>
      </c>
      <c r="Q929">
        <v>340257492</v>
      </c>
      <c r="R929">
        <v>45048564</v>
      </c>
      <c r="S929">
        <v>2024</v>
      </c>
      <c r="T929">
        <v>56</v>
      </c>
      <c r="U929">
        <v>3</v>
      </c>
      <c r="V929">
        <v>312</v>
      </c>
      <c r="W929">
        <v>563312</v>
      </c>
      <c r="X929" t="s">
        <v>26</v>
      </c>
      <c r="Y929" t="s">
        <v>26</v>
      </c>
      <c r="Z929" t="s">
        <v>598</v>
      </c>
      <c r="AA929" t="s">
        <v>599</v>
      </c>
      <c r="AB929" s="3" t="str">
        <f t="shared" si="28"/>
        <v>3312</v>
      </c>
      <c r="AC929" s="4" t="str">
        <f t="shared" si="29"/>
        <v>Non-TIF</v>
      </c>
    </row>
    <row r="930" spans="1:29" x14ac:dyDescent="0.25">
      <c r="A930">
        <v>2024</v>
      </c>
      <c r="B930">
        <v>57</v>
      </c>
      <c r="C930" t="s">
        <v>44</v>
      </c>
      <c r="D930">
        <v>8210442</v>
      </c>
      <c r="E930">
        <v>182893</v>
      </c>
      <c r="F930">
        <v>0</v>
      </c>
      <c r="G930">
        <v>5056560</v>
      </c>
      <c r="H930">
        <v>2262784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15712679</v>
      </c>
      <c r="O930">
        <v>36000</v>
      </c>
      <c r="P930">
        <v>71500</v>
      </c>
      <c r="Q930">
        <v>15605179</v>
      </c>
      <c r="R930">
        <v>0</v>
      </c>
      <c r="S930">
        <v>2024</v>
      </c>
      <c r="T930">
        <v>57</v>
      </c>
      <c r="U930">
        <v>3</v>
      </c>
      <c r="V930">
        <v>744</v>
      </c>
      <c r="W930">
        <v>573744</v>
      </c>
      <c r="X930" t="s">
        <v>26</v>
      </c>
      <c r="Y930" t="s">
        <v>26</v>
      </c>
      <c r="Z930" t="s">
        <v>211</v>
      </c>
      <c r="AA930" t="s">
        <v>603</v>
      </c>
      <c r="AB930" s="3" t="str">
        <f t="shared" si="28"/>
        <v>3744</v>
      </c>
      <c r="AC930" s="4" t="str">
        <f t="shared" si="29"/>
        <v>Non-TIF</v>
      </c>
    </row>
    <row r="931" spans="1:29" x14ac:dyDescent="0.25">
      <c r="A931">
        <v>2024</v>
      </c>
      <c r="B931">
        <v>57</v>
      </c>
      <c r="C931" t="s">
        <v>44</v>
      </c>
      <c r="D931">
        <v>231407405</v>
      </c>
      <c r="E931">
        <v>83678</v>
      </c>
      <c r="F931">
        <v>0</v>
      </c>
      <c r="G931">
        <v>112581646</v>
      </c>
      <c r="H931">
        <v>6907871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350980600</v>
      </c>
      <c r="O931">
        <v>1120000</v>
      </c>
      <c r="P931">
        <v>4023500</v>
      </c>
      <c r="Q931">
        <v>345837100</v>
      </c>
      <c r="R931">
        <v>0</v>
      </c>
      <c r="S931">
        <v>2024</v>
      </c>
      <c r="T931">
        <v>57</v>
      </c>
      <c r="U931">
        <v>4</v>
      </c>
      <c r="V931" t="s">
        <v>1824</v>
      </c>
      <c r="W931">
        <v>574086</v>
      </c>
      <c r="X931" t="s">
        <v>26</v>
      </c>
      <c r="Y931" t="s">
        <v>26</v>
      </c>
      <c r="Z931" t="s">
        <v>685</v>
      </c>
      <c r="AA931" t="s">
        <v>603</v>
      </c>
      <c r="AB931" s="3" t="str">
        <f t="shared" si="28"/>
        <v>4086</v>
      </c>
      <c r="AC931" s="4" t="str">
        <f t="shared" si="29"/>
        <v>Non-TIF</v>
      </c>
    </row>
    <row r="932" spans="1:29" x14ac:dyDescent="0.25">
      <c r="A932">
        <v>2024</v>
      </c>
      <c r="B932">
        <v>57</v>
      </c>
      <c r="C932" t="s">
        <v>23</v>
      </c>
      <c r="D932">
        <v>2292506</v>
      </c>
      <c r="E932">
        <v>24185</v>
      </c>
      <c r="F932">
        <v>3712</v>
      </c>
      <c r="G932">
        <v>531251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2851654</v>
      </c>
      <c r="O932">
        <v>0</v>
      </c>
      <c r="P932">
        <v>0</v>
      </c>
      <c r="Q932">
        <v>2851654</v>
      </c>
      <c r="R932">
        <v>0</v>
      </c>
      <c r="S932">
        <v>2024</v>
      </c>
      <c r="T932">
        <v>57</v>
      </c>
      <c r="U932">
        <v>0</v>
      </c>
      <c r="V932" t="s">
        <v>1828</v>
      </c>
      <c r="W932" t="s">
        <v>667</v>
      </c>
      <c r="X932" t="s">
        <v>25</v>
      </c>
      <c r="Y932" t="s">
        <v>26</v>
      </c>
      <c r="Z932" t="s">
        <v>668</v>
      </c>
      <c r="AA932" t="s">
        <v>603</v>
      </c>
      <c r="AB932" s="3" t="str">
        <f t="shared" si="28"/>
        <v>0099</v>
      </c>
      <c r="AC932" s="4" t="str">
        <f t="shared" si="29"/>
        <v>TIF</v>
      </c>
    </row>
    <row r="933" spans="1:29" x14ac:dyDescent="0.25">
      <c r="A933">
        <v>2024</v>
      </c>
      <c r="B933">
        <v>57</v>
      </c>
      <c r="C933" t="s">
        <v>23</v>
      </c>
      <c r="D933">
        <v>264086153</v>
      </c>
      <c r="E933">
        <v>56410</v>
      </c>
      <c r="F933">
        <v>61559</v>
      </c>
      <c r="G933">
        <v>333335938</v>
      </c>
      <c r="H933">
        <v>18527007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616067067</v>
      </c>
      <c r="O933">
        <v>8000</v>
      </c>
      <c r="P933">
        <v>13000</v>
      </c>
      <c r="Q933">
        <v>616046067</v>
      </c>
      <c r="R933">
        <v>0</v>
      </c>
      <c r="S933">
        <v>2024</v>
      </c>
      <c r="T933">
        <v>57</v>
      </c>
      <c r="U933">
        <v>1</v>
      </c>
      <c r="V933" t="s">
        <v>1829</v>
      </c>
      <c r="W933" t="s">
        <v>686</v>
      </c>
      <c r="X933" t="s">
        <v>25</v>
      </c>
      <c r="Y933" t="s">
        <v>26</v>
      </c>
      <c r="Z933" t="s">
        <v>687</v>
      </c>
      <c r="AA933" t="s">
        <v>603</v>
      </c>
      <c r="AB933" s="3" t="str">
        <f t="shared" si="28"/>
        <v>1053</v>
      </c>
      <c r="AC933" s="4" t="str">
        <f t="shared" si="29"/>
        <v>TIF</v>
      </c>
    </row>
    <row r="934" spans="1:29" x14ac:dyDescent="0.25">
      <c r="A934">
        <v>2024</v>
      </c>
      <c r="B934">
        <v>57</v>
      </c>
      <c r="C934" t="s">
        <v>31</v>
      </c>
      <c r="D934">
        <v>3730494</v>
      </c>
      <c r="E934">
        <v>1199450</v>
      </c>
      <c r="F934">
        <v>37815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84858</v>
      </c>
      <c r="M934">
        <v>0</v>
      </c>
      <c r="N934">
        <v>5052617</v>
      </c>
      <c r="O934">
        <v>4000</v>
      </c>
      <c r="P934">
        <v>58500</v>
      </c>
      <c r="Q934">
        <v>4990117</v>
      </c>
      <c r="R934">
        <v>28882</v>
      </c>
      <c r="S934">
        <v>2024</v>
      </c>
      <c r="T934">
        <v>57</v>
      </c>
      <c r="U934">
        <v>6</v>
      </c>
      <c r="V934" t="s">
        <v>1814</v>
      </c>
      <c r="W934">
        <v>526093</v>
      </c>
      <c r="X934" t="s">
        <v>26</v>
      </c>
      <c r="Y934" t="s">
        <v>26</v>
      </c>
      <c r="Z934" t="s">
        <v>586</v>
      </c>
      <c r="AA934" t="s">
        <v>603</v>
      </c>
      <c r="AB934" s="3" t="str">
        <f t="shared" si="28"/>
        <v>6093</v>
      </c>
      <c r="AC934" s="4" t="str">
        <f t="shared" si="29"/>
        <v>Non-TIF</v>
      </c>
    </row>
    <row r="935" spans="1:29" x14ac:dyDescent="0.25">
      <c r="A935">
        <v>2024</v>
      </c>
      <c r="B935">
        <v>57</v>
      </c>
      <c r="C935" t="s">
        <v>31</v>
      </c>
      <c r="D935">
        <v>2214155</v>
      </c>
      <c r="E935">
        <v>6794227</v>
      </c>
      <c r="F935">
        <v>1105571</v>
      </c>
      <c r="G935">
        <v>82667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10196620</v>
      </c>
      <c r="O935">
        <v>16000</v>
      </c>
      <c r="P935">
        <v>39000</v>
      </c>
      <c r="Q935">
        <v>10141620</v>
      </c>
      <c r="R935">
        <v>123328</v>
      </c>
      <c r="S935">
        <v>2024</v>
      </c>
      <c r="T935">
        <v>57</v>
      </c>
      <c r="U935">
        <v>4</v>
      </c>
      <c r="V935">
        <v>446</v>
      </c>
      <c r="W935">
        <v>534446</v>
      </c>
      <c r="X935" t="s">
        <v>26</v>
      </c>
      <c r="Y935" t="s">
        <v>26</v>
      </c>
      <c r="Z935" t="s">
        <v>330</v>
      </c>
      <c r="AA935" t="s">
        <v>603</v>
      </c>
      <c r="AB935" s="3" t="str">
        <f t="shared" si="28"/>
        <v>4446</v>
      </c>
      <c r="AC935" s="4" t="str">
        <f t="shared" si="29"/>
        <v>Non-TIF</v>
      </c>
    </row>
    <row r="936" spans="1:29" x14ac:dyDescent="0.25">
      <c r="A936">
        <v>2024</v>
      </c>
      <c r="B936">
        <v>57</v>
      </c>
      <c r="C936" t="s">
        <v>31</v>
      </c>
      <c r="D936">
        <v>191624504</v>
      </c>
      <c r="E936">
        <v>50235809</v>
      </c>
      <c r="F936">
        <v>5108638</v>
      </c>
      <c r="G936">
        <v>6936192</v>
      </c>
      <c r="H936">
        <v>231976</v>
      </c>
      <c r="I936">
        <v>0</v>
      </c>
      <c r="J936">
        <v>0</v>
      </c>
      <c r="K936">
        <v>0</v>
      </c>
      <c r="L936">
        <v>1474</v>
      </c>
      <c r="M936">
        <v>1764506</v>
      </c>
      <c r="N936">
        <v>255903099</v>
      </c>
      <c r="O936">
        <v>640000</v>
      </c>
      <c r="P936">
        <v>2723500</v>
      </c>
      <c r="Q936">
        <v>252539599</v>
      </c>
      <c r="R936">
        <v>3431389</v>
      </c>
      <c r="S936">
        <v>2024</v>
      </c>
      <c r="T936">
        <v>57</v>
      </c>
      <c r="U936">
        <v>0</v>
      </c>
      <c r="V936" t="s">
        <v>1828</v>
      </c>
      <c r="W936">
        <v>570099</v>
      </c>
      <c r="X936" t="s">
        <v>26</v>
      </c>
      <c r="Y936" t="s">
        <v>26</v>
      </c>
      <c r="Z936" t="s">
        <v>666</v>
      </c>
      <c r="AA936" t="s">
        <v>603</v>
      </c>
      <c r="AB936" s="3" t="str">
        <f t="shared" si="28"/>
        <v>0099</v>
      </c>
      <c r="AC936" s="4" t="str">
        <f t="shared" si="29"/>
        <v>Non-TIF</v>
      </c>
    </row>
    <row r="937" spans="1:29" x14ac:dyDescent="0.25">
      <c r="A937">
        <v>2024</v>
      </c>
      <c r="B937">
        <v>57</v>
      </c>
      <c r="C937" t="s">
        <v>31</v>
      </c>
      <c r="D937">
        <v>4075006318</v>
      </c>
      <c r="E937">
        <v>45686560</v>
      </c>
      <c r="F937">
        <v>3148681</v>
      </c>
      <c r="G937">
        <v>795470936</v>
      </c>
      <c r="H937">
        <v>41869880</v>
      </c>
      <c r="I937">
        <v>0</v>
      </c>
      <c r="J937">
        <v>0</v>
      </c>
      <c r="K937">
        <v>0</v>
      </c>
      <c r="L937">
        <v>55672</v>
      </c>
      <c r="M937">
        <v>26774842</v>
      </c>
      <c r="N937">
        <v>4988012889</v>
      </c>
      <c r="O937">
        <v>14383115</v>
      </c>
      <c r="P937">
        <v>55009500</v>
      </c>
      <c r="Q937">
        <v>4918620274</v>
      </c>
      <c r="R937">
        <v>174800237</v>
      </c>
      <c r="S937">
        <v>2024</v>
      </c>
      <c r="T937">
        <v>57</v>
      </c>
      <c r="U937">
        <v>1</v>
      </c>
      <c r="V937" t="s">
        <v>1829</v>
      </c>
      <c r="W937">
        <v>571053</v>
      </c>
      <c r="X937" t="s">
        <v>26</v>
      </c>
      <c r="Y937" t="s">
        <v>26</v>
      </c>
      <c r="Z937" t="s">
        <v>612</v>
      </c>
      <c r="AA937" t="s">
        <v>603</v>
      </c>
      <c r="AB937" s="3" t="str">
        <f t="shared" si="28"/>
        <v>1053</v>
      </c>
      <c r="AC937" s="4" t="str">
        <f t="shared" si="29"/>
        <v>Non-TIF</v>
      </c>
    </row>
    <row r="938" spans="1:29" x14ac:dyDescent="0.25">
      <c r="A938">
        <v>2024</v>
      </c>
      <c r="B938">
        <v>61</v>
      </c>
      <c r="C938" t="s">
        <v>31</v>
      </c>
      <c r="D938">
        <v>455827501</v>
      </c>
      <c r="E938">
        <v>121095971</v>
      </c>
      <c r="F938">
        <v>12194459</v>
      </c>
      <c r="G938">
        <v>26364512</v>
      </c>
      <c r="H938">
        <v>152277</v>
      </c>
      <c r="I938">
        <v>0</v>
      </c>
      <c r="J938">
        <v>0</v>
      </c>
      <c r="K938">
        <v>0</v>
      </c>
      <c r="L938">
        <v>13410052</v>
      </c>
      <c r="M938">
        <v>0</v>
      </c>
      <c r="N938">
        <v>629044772</v>
      </c>
      <c r="O938">
        <v>1632000</v>
      </c>
      <c r="P938">
        <v>2249000</v>
      </c>
      <c r="Q938">
        <v>625163772</v>
      </c>
      <c r="R938">
        <v>28786956</v>
      </c>
      <c r="S938">
        <v>2024</v>
      </c>
      <c r="T938">
        <v>61</v>
      </c>
      <c r="U938">
        <v>7</v>
      </c>
      <c r="V938" t="s">
        <v>1825</v>
      </c>
      <c r="W938">
        <v>617056</v>
      </c>
      <c r="X938" t="s">
        <v>26</v>
      </c>
      <c r="Y938" t="s">
        <v>26</v>
      </c>
      <c r="Z938" t="s">
        <v>743</v>
      </c>
      <c r="AA938" t="s">
        <v>656</v>
      </c>
      <c r="AB938" s="3" t="str">
        <f t="shared" si="28"/>
        <v>7056</v>
      </c>
      <c r="AC938" s="4" t="str">
        <f t="shared" si="29"/>
        <v>Non-TIF</v>
      </c>
    </row>
    <row r="939" spans="1:29" x14ac:dyDescent="0.25">
      <c r="A939">
        <v>2024</v>
      </c>
      <c r="B939">
        <v>61</v>
      </c>
      <c r="C939" t="s">
        <v>31</v>
      </c>
      <c r="D939">
        <v>57123818</v>
      </c>
      <c r="E939">
        <v>8860092</v>
      </c>
      <c r="F939">
        <v>666637</v>
      </c>
      <c r="G939">
        <v>1146732</v>
      </c>
      <c r="H939">
        <v>0</v>
      </c>
      <c r="I939">
        <v>0</v>
      </c>
      <c r="J939">
        <v>0</v>
      </c>
      <c r="K939">
        <v>0</v>
      </c>
      <c r="L939">
        <v>329009</v>
      </c>
      <c r="M939">
        <v>0</v>
      </c>
      <c r="N939">
        <v>68126288</v>
      </c>
      <c r="O939">
        <v>100000</v>
      </c>
      <c r="P939">
        <v>165750</v>
      </c>
      <c r="Q939">
        <v>67860538</v>
      </c>
      <c r="R939">
        <v>616375</v>
      </c>
      <c r="S939">
        <v>2024</v>
      </c>
      <c r="T939">
        <v>61</v>
      </c>
      <c r="U939">
        <v>4</v>
      </c>
      <c r="V939">
        <v>122</v>
      </c>
      <c r="W939">
        <v>914122</v>
      </c>
      <c r="X939" t="s">
        <v>26</v>
      </c>
      <c r="Y939" t="s">
        <v>26</v>
      </c>
      <c r="Z939" t="s">
        <v>715</v>
      </c>
      <c r="AA939" t="s">
        <v>656</v>
      </c>
      <c r="AB939" s="3" t="str">
        <f t="shared" si="28"/>
        <v>4122</v>
      </c>
      <c r="AC939" s="4" t="str">
        <f t="shared" si="29"/>
        <v>Non-TIF</v>
      </c>
    </row>
    <row r="940" spans="1:29" x14ac:dyDescent="0.25">
      <c r="A940">
        <v>2024</v>
      </c>
      <c r="B940">
        <v>62</v>
      </c>
      <c r="C940" t="s">
        <v>31</v>
      </c>
      <c r="D940">
        <v>82871866</v>
      </c>
      <c r="E940">
        <v>124776532</v>
      </c>
      <c r="F940">
        <v>9636218</v>
      </c>
      <c r="G940">
        <v>5525806</v>
      </c>
      <c r="H940">
        <v>10210141</v>
      </c>
      <c r="I940">
        <v>0</v>
      </c>
      <c r="J940">
        <v>0</v>
      </c>
      <c r="K940">
        <v>0</v>
      </c>
      <c r="L940">
        <v>43992181</v>
      </c>
      <c r="M940">
        <v>13146190</v>
      </c>
      <c r="N940">
        <v>290158934</v>
      </c>
      <c r="O940">
        <v>328000</v>
      </c>
      <c r="P940">
        <v>575250</v>
      </c>
      <c r="Q940">
        <v>289255684</v>
      </c>
      <c r="R940">
        <v>16369069</v>
      </c>
      <c r="S940">
        <v>2024</v>
      </c>
      <c r="T940">
        <v>62</v>
      </c>
      <c r="U940">
        <v>4</v>
      </c>
      <c r="V940">
        <v>776</v>
      </c>
      <c r="W940">
        <v>624776</v>
      </c>
      <c r="X940" t="s">
        <v>26</v>
      </c>
      <c r="Y940" t="s">
        <v>26</v>
      </c>
      <c r="Z940" t="s">
        <v>716</v>
      </c>
      <c r="AA940" t="s">
        <v>657</v>
      </c>
      <c r="AB940" s="3" t="str">
        <f t="shared" si="28"/>
        <v>4776</v>
      </c>
      <c r="AC940" s="4" t="str">
        <f t="shared" si="29"/>
        <v>Non-TIF</v>
      </c>
    </row>
    <row r="941" spans="1:29" x14ac:dyDescent="0.25">
      <c r="A941">
        <v>2024</v>
      </c>
      <c r="B941">
        <v>62</v>
      </c>
      <c r="C941" t="s">
        <v>31</v>
      </c>
      <c r="D941">
        <v>8951287</v>
      </c>
      <c r="E941">
        <v>21133632</v>
      </c>
      <c r="F941">
        <v>593311</v>
      </c>
      <c r="G941">
        <v>2262823</v>
      </c>
      <c r="H941">
        <v>0</v>
      </c>
      <c r="I941">
        <v>0</v>
      </c>
      <c r="J941">
        <v>0</v>
      </c>
      <c r="K941">
        <v>0</v>
      </c>
      <c r="L941">
        <v>1224056</v>
      </c>
      <c r="M941">
        <v>0</v>
      </c>
      <c r="N941">
        <v>34165109</v>
      </c>
      <c r="O941">
        <v>40000</v>
      </c>
      <c r="P941">
        <v>91000</v>
      </c>
      <c r="Q941">
        <v>34034109</v>
      </c>
      <c r="R941">
        <v>1230488</v>
      </c>
      <c r="S941">
        <v>2024</v>
      </c>
      <c r="T941">
        <v>62</v>
      </c>
      <c r="U941">
        <v>6</v>
      </c>
      <c r="V941">
        <v>512</v>
      </c>
      <c r="W941">
        <v>636512</v>
      </c>
      <c r="X941" t="s">
        <v>26</v>
      </c>
      <c r="Y941" t="s">
        <v>26</v>
      </c>
      <c r="Z941" t="s">
        <v>717</v>
      </c>
      <c r="AA941" t="s">
        <v>657</v>
      </c>
      <c r="AB941" s="3" t="str">
        <f t="shared" si="28"/>
        <v>6512</v>
      </c>
      <c r="AC941" s="4" t="str">
        <f t="shared" si="29"/>
        <v>Non-TIF</v>
      </c>
    </row>
    <row r="942" spans="1:29" x14ac:dyDescent="0.25">
      <c r="A942">
        <v>2024</v>
      </c>
      <c r="B942">
        <v>63</v>
      </c>
      <c r="C942" t="s">
        <v>31</v>
      </c>
      <c r="D942">
        <v>50437734</v>
      </c>
      <c r="E942">
        <v>28598999</v>
      </c>
      <c r="F942">
        <v>1041888</v>
      </c>
      <c r="G942">
        <v>1682475</v>
      </c>
      <c r="H942">
        <v>0</v>
      </c>
      <c r="I942">
        <v>0</v>
      </c>
      <c r="J942">
        <v>0</v>
      </c>
      <c r="K942">
        <v>1020</v>
      </c>
      <c r="L942">
        <v>1755002</v>
      </c>
      <c r="M942">
        <v>11894678</v>
      </c>
      <c r="N942">
        <v>95411796</v>
      </c>
      <c r="O942">
        <v>383013</v>
      </c>
      <c r="P942">
        <v>910000</v>
      </c>
      <c r="Q942">
        <v>94118783</v>
      </c>
      <c r="R942">
        <v>3215704</v>
      </c>
      <c r="S942">
        <v>2024</v>
      </c>
      <c r="T942">
        <v>63</v>
      </c>
      <c r="U942">
        <v>4</v>
      </c>
      <c r="V942">
        <v>212</v>
      </c>
      <c r="W942">
        <v>634212</v>
      </c>
      <c r="X942" t="s">
        <v>26</v>
      </c>
      <c r="Y942" t="s">
        <v>26</v>
      </c>
      <c r="Z942" t="s">
        <v>720</v>
      </c>
      <c r="AA942" t="s">
        <v>662</v>
      </c>
      <c r="AB942" s="3" t="str">
        <f t="shared" si="28"/>
        <v>4212</v>
      </c>
      <c r="AC942" s="4" t="str">
        <f t="shared" si="29"/>
        <v>Non-TIF</v>
      </c>
    </row>
    <row r="943" spans="1:29" x14ac:dyDescent="0.25">
      <c r="A943">
        <v>2024</v>
      </c>
      <c r="B943">
        <v>63</v>
      </c>
      <c r="C943" t="s">
        <v>31</v>
      </c>
      <c r="D943">
        <v>699909955</v>
      </c>
      <c r="E943">
        <v>52883348</v>
      </c>
      <c r="F943">
        <v>4657892</v>
      </c>
      <c r="G943">
        <v>97308500</v>
      </c>
      <c r="H943">
        <v>8524260</v>
      </c>
      <c r="I943">
        <v>0</v>
      </c>
      <c r="J943">
        <v>0</v>
      </c>
      <c r="K943">
        <v>7269</v>
      </c>
      <c r="L943">
        <v>0</v>
      </c>
      <c r="M943">
        <v>1233418</v>
      </c>
      <c r="N943">
        <v>864524642</v>
      </c>
      <c r="O943">
        <v>1236000</v>
      </c>
      <c r="P943">
        <v>5785000</v>
      </c>
      <c r="Q943">
        <v>857503642</v>
      </c>
      <c r="R943">
        <v>7687045</v>
      </c>
      <c r="S943">
        <v>2024</v>
      </c>
      <c r="T943">
        <v>63</v>
      </c>
      <c r="U943">
        <v>5</v>
      </c>
      <c r="V943">
        <v>166</v>
      </c>
      <c r="W943">
        <v>635166</v>
      </c>
      <c r="X943" t="s">
        <v>26</v>
      </c>
      <c r="Y943" t="s">
        <v>26</v>
      </c>
      <c r="Z943" t="s">
        <v>626</v>
      </c>
      <c r="AA943" t="s">
        <v>662</v>
      </c>
      <c r="AB943" s="3" t="str">
        <f t="shared" si="28"/>
        <v>5166</v>
      </c>
      <c r="AC943" s="4" t="str">
        <f t="shared" si="29"/>
        <v>Non-TIF</v>
      </c>
    </row>
    <row r="944" spans="1:29" x14ac:dyDescent="0.25">
      <c r="A944">
        <v>2024</v>
      </c>
      <c r="B944">
        <v>63</v>
      </c>
      <c r="C944" t="s">
        <v>31</v>
      </c>
      <c r="D944">
        <v>51957426</v>
      </c>
      <c r="E944">
        <v>40418282</v>
      </c>
      <c r="F944">
        <v>1747199</v>
      </c>
      <c r="G944">
        <v>4797159</v>
      </c>
      <c r="H944">
        <v>391928</v>
      </c>
      <c r="I944">
        <v>0</v>
      </c>
      <c r="J944">
        <v>0</v>
      </c>
      <c r="K944">
        <v>10460</v>
      </c>
      <c r="L944">
        <v>1721363</v>
      </c>
      <c r="M944">
        <v>11743383</v>
      </c>
      <c r="N944">
        <v>112787200</v>
      </c>
      <c r="O944">
        <v>357007</v>
      </c>
      <c r="P944">
        <v>988000</v>
      </c>
      <c r="Q944">
        <v>111442193</v>
      </c>
      <c r="R944">
        <v>3887699</v>
      </c>
      <c r="S944">
        <v>2024</v>
      </c>
      <c r="T944">
        <v>63</v>
      </c>
      <c r="U944">
        <v>6</v>
      </c>
      <c r="V944">
        <v>512</v>
      </c>
      <c r="W944">
        <v>636512</v>
      </c>
      <c r="X944" t="s">
        <v>26</v>
      </c>
      <c r="Y944" t="s">
        <v>26</v>
      </c>
      <c r="Z944" t="s">
        <v>717</v>
      </c>
      <c r="AA944" t="s">
        <v>662</v>
      </c>
      <c r="AB944" s="3" t="str">
        <f t="shared" si="28"/>
        <v>6512</v>
      </c>
      <c r="AC944" s="4" t="str">
        <f t="shared" si="29"/>
        <v>Non-TIF</v>
      </c>
    </row>
    <row r="945" spans="1:29" x14ac:dyDescent="0.25">
      <c r="A945">
        <v>2024</v>
      </c>
      <c r="B945">
        <v>64</v>
      </c>
      <c r="C945" t="s">
        <v>44</v>
      </c>
      <c r="D945">
        <v>1685772</v>
      </c>
      <c r="E945">
        <v>78518</v>
      </c>
      <c r="F945">
        <v>7593</v>
      </c>
      <c r="G945">
        <v>40020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1811903</v>
      </c>
      <c r="O945">
        <v>0</v>
      </c>
      <c r="P945">
        <v>32500</v>
      </c>
      <c r="Q945">
        <v>1779403</v>
      </c>
      <c r="R945">
        <v>0</v>
      </c>
      <c r="S945">
        <v>2024</v>
      </c>
      <c r="T945">
        <v>64</v>
      </c>
      <c r="U945">
        <v>3</v>
      </c>
      <c r="V945">
        <v>582</v>
      </c>
      <c r="W945">
        <v>643582</v>
      </c>
      <c r="X945" t="s">
        <v>26</v>
      </c>
      <c r="Y945" t="s">
        <v>26</v>
      </c>
      <c r="Z945" t="s">
        <v>530</v>
      </c>
      <c r="AA945" t="s">
        <v>663</v>
      </c>
      <c r="AB945" s="3" t="str">
        <f t="shared" si="28"/>
        <v>3582</v>
      </c>
      <c r="AC945" s="4" t="str">
        <f t="shared" si="29"/>
        <v>Non-TIF</v>
      </c>
    </row>
    <row r="946" spans="1:29" x14ac:dyDescent="0.25">
      <c r="A946">
        <v>2024</v>
      </c>
      <c r="B946">
        <v>64</v>
      </c>
      <c r="C946" t="s">
        <v>31</v>
      </c>
      <c r="D946">
        <v>283290</v>
      </c>
      <c r="E946">
        <v>483013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766303</v>
      </c>
      <c r="O946">
        <v>0</v>
      </c>
      <c r="P946">
        <v>6500</v>
      </c>
      <c r="Q946">
        <v>759803</v>
      </c>
      <c r="R946">
        <v>0</v>
      </c>
      <c r="S946">
        <v>2024</v>
      </c>
      <c r="T946">
        <v>64</v>
      </c>
      <c r="U946">
        <v>2</v>
      </c>
      <c r="V946" t="s">
        <v>1819</v>
      </c>
      <c r="W946">
        <v>422007</v>
      </c>
      <c r="X946" t="s">
        <v>26</v>
      </c>
      <c r="Y946" t="s">
        <v>26</v>
      </c>
      <c r="Z946" t="s">
        <v>452</v>
      </c>
      <c r="AA946" t="s">
        <v>663</v>
      </c>
      <c r="AB946" s="3" t="str">
        <f t="shared" si="28"/>
        <v>2007</v>
      </c>
      <c r="AC946" s="4" t="str">
        <f t="shared" si="29"/>
        <v>Non-TIF</v>
      </c>
    </row>
    <row r="947" spans="1:29" x14ac:dyDescent="0.25">
      <c r="A947">
        <v>2024</v>
      </c>
      <c r="B947">
        <v>64</v>
      </c>
      <c r="C947" t="s">
        <v>31</v>
      </c>
      <c r="D947">
        <v>144005832</v>
      </c>
      <c r="E947">
        <v>162477096</v>
      </c>
      <c r="F947">
        <v>16220534</v>
      </c>
      <c r="G947">
        <v>13332166</v>
      </c>
      <c r="H947">
        <v>0</v>
      </c>
      <c r="I947">
        <v>0</v>
      </c>
      <c r="J947">
        <v>0</v>
      </c>
      <c r="K947">
        <v>0</v>
      </c>
      <c r="L947">
        <v>967386</v>
      </c>
      <c r="M947">
        <v>13404099</v>
      </c>
      <c r="N947">
        <v>350407113</v>
      </c>
      <c r="O947">
        <v>0</v>
      </c>
      <c r="P947">
        <v>1917500</v>
      </c>
      <c r="Q947">
        <v>348489613</v>
      </c>
      <c r="R947">
        <v>7669422</v>
      </c>
      <c r="S947">
        <v>2024</v>
      </c>
      <c r="T947">
        <v>64</v>
      </c>
      <c r="U947">
        <v>6</v>
      </c>
      <c r="V947">
        <v>985</v>
      </c>
      <c r="W947">
        <v>646985</v>
      </c>
      <c r="X947" t="s">
        <v>26</v>
      </c>
      <c r="Y947" t="s">
        <v>26</v>
      </c>
      <c r="Z947" t="s">
        <v>751</v>
      </c>
      <c r="AA947" t="s">
        <v>663</v>
      </c>
      <c r="AB947" s="3" t="str">
        <f t="shared" si="28"/>
        <v>6985</v>
      </c>
      <c r="AC947" s="4" t="str">
        <f t="shared" si="29"/>
        <v>Non-TIF</v>
      </c>
    </row>
    <row r="948" spans="1:29" x14ac:dyDescent="0.25">
      <c r="A948">
        <v>2024</v>
      </c>
      <c r="B948">
        <v>64</v>
      </c>
      <c r="C948" t="s">
        <v>31</v>
      </c>
      <c r="D948">
        <v>2449519</v>
      </c>
      <c r="E948">
        <v>8564505</v>
      </c>
      <c r="F948">
        <v>807602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11821626</v>
      </c>
      <c r="O948">
        <v>0</v>
      </c>
      <c r="P948">
        <v>26000</v>
      </c>
      <c r="Q948">
        <v>11795626</v>
      </c>
      <c r="R948">
        <v>71577</v>
      </c>
      <c r="S948">
        <v>2024</v>
      </c>
      <c r="T948">
        <v>64</v>
      </c>
      <c r="U948">
        <v>1</v>
      </c>
      <c r="V948">
        <v>359</v>
      </c>
      <c r="W948">
        <v>851359</v>
      </c>
      <c r="X948" t="s">
        <v>26</v>
      </c>
      <c r="Y948" t="s">
        <v>26</v>
      </c>
      <c r="Z948" t="s">
        <v>481</v>
      </c>
      <c r="AA948" t="s">
        <v>663</v>
      </c>
      <c r="AB948" s="3" t="str">
        <f t="shared" si="28"/>
        <v>1359</v>
      </c>
      <c r="AC948" s="4" t="str">
        <f t="shared" si="29"/>
        <v>Non-TIF</v>
      </c>
    </row>
    <row r="949" spans="1:29" x14ac:dyDescent="0.25">
      <c r="A949">
        <v>2024</v>
      </c>
      <c r="B949">
        <v>64</v>
      </c>
      <c r="C949" t="s">
        <v>31</v>
      </c>
      <c r="D949">
        <v>736926</v>
      </c>
      <c r="E949">
        <v>3995447</v>
      </c>
      <c r="F949">
        <v>40873</v>
      </c>
      <c r="G949">
        <v>0</v>
      </c>
      <c r="H949">
        <v>2965065</v>
      </c>
      <c r="I949">
        <v>0</v>
      </c>
      <c r="J949">
        <v>0</v>
      </c>
      <c r="K949">
        <v>0</v>
      </c>
      <c r="L949">
        <v>1103632</v>
      </c>
      <c r="M949">
        <v>0</v>
      </c>
      <c r="N949">
        <v>8841943</v>
      </c>
      <c r="O949">
        <v>0</v>
      </c>
      <c r="P949">
        <v>26000</v>
      </c>
      <c r="Q949">
        <v>8815943</v>
      </c>
      <c r="R949">
        <v>3450520</v>
      </c>
      <c r="S949">
        <v>2024</v>
      </c>
      <c r="T949">
        <v>64</v>
      </c>
      <c r="U949">
        <v>2</v>
      </c>
      <c r="V949">
        <v>502</v>
      </c>
      <c r="W949">
        <v>862502</v>
      </c>
      <c r="X949" t="s">
        <v>26</v>
      </c>
      <c r="Y949" t="s">
        <v>26</v>
      </c>
      <c r="Z949" t="s">
        <v>58</v>
      </c>
      <c r="AA949" t="s">
        <v>663</v>
      </c>
      <c r="AB949" s="3" t="str">
        <f t="shared" si="28"/>
        <v>2502</v>
      </c>
      <c r="AC949" s="4" t="str">
        <f t="shared" si="29"/>
        <v>Non-TIF</v>
      </c>
    </row>
    <row r="950" spans="1:29" x14ac:dyDescent="0.25">
      <c r="A950">
        <v>2024</v>
      </c>
      <c r="B950">
        <v>65</v>
      </c>
      <c r="C950" t="s">
        <v>44</v>
      </c>
      <c r="D950">
        <v>11310694</v>
      </c>
      <c r="E950">
        <v>272587</v>
      </c>
      <c r="F950">
        <v>33043</v>
      </c>
      <c r="G950">
        <v>14241570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25857894</v>
      </c>
      <c r="O950">
        <v>104000</v>
      </c>
      <c r="P950">
        <v>65000</v>
      </c>
      <c r="Q950">
        <v>25688894</v>
      </c>
      <c r="R950">
        <v>0</v>
      </c>
      <c r="S950">
        <v>2024</v>
      </c>
      <c r="T950">
        <v>65</v>
      </c>
      <c r="U950">
        <v>2</v>
      </c>
      <c r="V950">
        <v>511</v>
      </c>
      <c r="W950">
        <v>652511</v>
      </c>
      <c r="X950" t="s">
        <v>26</v>
      </c>
      <c r="Y950" t="s">
        <v>26</v>
      </c>
      <c r="Z950" t="s">
        <v>700</v>
      </c>
      <c r="AA950" t="s">
        <v>699</v>
      </c>
      <c r="AB950" s="3" t="str">
        <f t="shared" si="28"/>
        <v>2511</v>
      </c>
      <c r="AC950" s="4" t="str">
        <f t="shared" si="29"/>
        <v>Non-TIF</v>
      </c>
    </row>
    <row r="951" spans="1:29" x14ac:dyDescent="0.25">
      <c r="A951">
        <v>2024</v>
      </c>
      <c r="B951">
        <v>65</v>
      </c>
      <c r="C951" t="s">
        <v>44</v>
      </c>
      <c r="D951">
        <v>18500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18500</v>
      </c>
      <c r="O951">
        <v>12000</v>
      </c>
      <c r="P951">
        <v>6500</v>
      </c>
      <c r="Q951">
        <v>0</v>
      </c>
      <c r="R951">
        <v>0</v>
      </c>
      <c r="S951">
        <v>2024</v>
      </c>
      <c r="T951">
        <v>65</v>
      </c>
      <c r="U951">
        <v>3</v>
      </c>
      <c r="V951">
        <v>978</v>
      </c>
      <c r="W951">
        <v>653978</v>
      </c>
      <c r="X951" t="s">
        <v>26</v>
      </c>
      <c r="Y951" t="s">
        <v>26</v>
      </c>
      <c r="Z951" t="s">
        <v>1705</v>
      </c>
      <c r="AA951" t="s">
        <v>699</v>
      </c>
      <c r="AB951" s="3" t="str">
        <f t="shared" si="28"/>
        <v>3978</v>
      </c>
      <c r="AC951" s="4" t="str">
        <f t="shared" si="29"/>
        <v>Non-TIF</v>
      </c>
    </row>
    <row r="952" spans="1:29" x14ac:dyDescent="0.25">
      <c r="A952">
        <v>2024</v>
      </c>
      <c r="B952">
        <v>66</v>
      </c>
      <c r="C952" t="s">
        <v>23</v>
      </c>
      <c r="D952">
        <v>1661177</v>
      </c>
      <c r="E952">
        <v>554045</v>
      </c>
      <c r="F952">
        <v>715775</v>
      </c>
      <c r="G952">
        <v>334773</v>
      </c>
      <c r="H952">
        <v>68319427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71585197</v>
      </c>
      <c r="O952">
        <v>0</v>
      </c>
      <c r="P952">
        <v>0</v>
      </c>
      <c r="Q952">
        <v>71585197</v>
      </c>
      <c r="R952">
        <v>0</v>
      </c>
      <c r="S952">
        <v>2024</v>
      </c>
      <c r="T952">
        <v>66</v>
      </c>
      <c r="U952">
        <v>5</v>
      </c>
      <c r="V952">
        <v>508</v>
      </c>
      <c r="W952" t="s">
        <v>489</v>
      </c>
      <c r="X952" t="s">
        <v>25</v>
      </c>
      <c r="Y952" t="s">
        <v>26</v>
      </c>
      <c r="Z952" t="s">
        <v>490</v>
      </c>
      <c r="AA952" t="s">
        <v>703</v>
      </c>
      <c r="AB952" s="3" t="str">
        <f t="shared" si="28"/>
        <v>5508</v>
      </c>
      <c r="AC952" s="4" t="str">
        <f t="shared" si="29"/>
        <v>TIF</v>
      </c>
    </row>
    <row r="953" spans="1:29" x14ac:dyDescent="0.25">
      <c r="A953">
        <v>2024</v>
      </c>
      <c r="B953">
        <v>66</v>
      </c>
      <c r="C953" t="s">
        <v>23</v>
      </c>
      <c r="D953">
        <v>12356602</v>
      </c>
      <c r="E953">
        <v>6640</v>
      </c>
      <c r="F953">
        <v>33200</v>
      </c>
      <c r="G953">
        <v>19870714</v>
      </c>
      <c r="H953">
        <v>141046097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173313253</v>
      </c>
      <c r="O953">
        <v>0</v>
      </c>
      <c r="P953">
        <v>0</v>
      </c>
      <c r="Q953">
        <v>173313253</v>
      </c>
      <c r="R953">
        <v>0</v>
      </c>
      <c r="S953">
        <v>2024</v>
      </c>
      <c r="T953">
        <v>66</v>
      </c>
      <c r="U953">
        <v>5</v>
      </c>
      <c r="V953">
        <v>751</v>
      </c>
      <c r="W953" t="s">
        <v>897</v>
      </c>
      <c r="X953" t="s">
        <v>25</v>
      </c>
      <c r="Y953" t="s">
        <v>26</v>
      </c>
      <c r="Z953" t="s">
        <v>898</v>
      </c>
      <c r="AA953" t="s">
        <v>703</v>
      </c>
      <c r="AB953" s="3" t="str">
        <f t="shared" si="28"/>
        <v>5751</v>
      </c>
      <c r="AC953" s="4" t="str">
        <f t="shared" si="29"/>
        <v>TIF</v>
      </c>
    </row>
    <row r="954" spans="1:29" x14ac:dyDescent="0.25">
      <c r="A954">
        <v>2024</v>
      </c>
      <c r="B954">
        <v>66</v>
      </c>
      <c r="C954" t="s">
        <v>31</v>
      </c>
      <c r="D954">
        <v>31465206</v>
      </c>
      <c r="E954">
        <v>73612176</v>
      </c>
      <c r="F954">
        <v>11098876</v>
      </c>
      <c r="G954">
        <v>2303732</v>
      </c>
      <c r="H954">
        <v>52121</v>
      </c>
      <c r="I954">
        <v>0</v>
      </c>
      <c r="J954">
        <v>0</v>
      </c>
      <c r="K954">
        <v>0</v>
      </c>
      <c r="L954">
        <v>9977263</v>
      </c>
      <c r="M954">
        <v>0</v>
      </c>
      <c r="N954">
        <v>128509374</v>
      </c>
      <c r="O954">
        <v>200000</v>
      </c>
      <c r="P954">
        <v>552500</v>
      </c>
      <c r="Q954">
        <v>127756874</v>
      </c>
      <c r="R954">
        <v>715121</v>
      </c>
      <c r="S954">
        <v>2024</v>
      </c>
      <c r="T954">
        <v>66</v>
      </c>
      <c r="U954">
        <v>5</v>
      </c>
      <c r="V954">
        <v>508</v>
      </c>
      <c r="W954">
        <v>455508</v>
      </c>
      <c r="X954" t="s">
        <v>26</v>
      </c>
      <c r="Y954" t="s">
        <v>26</v>
      </c>
      <c r="Z954" t="s">
        <v>491</v>
      </c>
      <c r="AA954" t="s">
        <v>703</v>
      </c>
      <c r="AB954" s="3" t="str">
        <f t="shared" si="28"/>
        <v>5508</v>
      </c>
      <c r="AC954" s="4" t="str">
        <f t="shared" si="29"/>
        <v>Non-TIF</v>
      </c>
    </row>
    <row r="955" spans="1:29" x14ac:dyDescent="0.25">
      <c r="A955">
        <v>2024</v>
      </c>
      <c r="B955">
        <v>66</v>
      </c>
      <c r="C955" t="s">
        <v>31</v>
      </c>
      <c r="D955">
        <v>102387574</v>
      </c>
      <c r="E955">
        <v>142337396</v>
      </c>
      <c r="F955">
        <v>12129063</v>
      </c>
      <c r="G955">
        <v>9098561</v>
      </c>
      <c r="H955">
        <v>3784164</v>
      </c>
      <c r="I955">
        <v>0</v>
      </c>
      <c r="J955">
        <v>0</v>
      </c>
      <c r="K955">
        <v>0</v>
      </c>
      <c r="L955">
        <v>15394896</v>
      </c>
      <c r="M955">
        <v>6111381</v>
      </c>
      <c r="N955">
        <v>291243035</v>
      </c>
      <c r="O955">
        <v>524000</v>
      </c>
      <c r="P955">
        <v>1586000</v>
      </c>
      <c r="Q955">
        <v>289133035</v>
      </c>
      <c r="R955">
        <v>8705689</v>
      </c>
      <c r="S955">
        <v>2024</v>
      </c>
      <c r="T955">
        <v>66</v>
      </c>
      <c r="U955">
        <v>5</v>
      </c>
      <c r="V955">
        <v>751</v>
      </c>
      <c r="W955">
        <v>665751</v>
      </c>
      <c r="X955" t="s">
        <v>26</v>
      </c>
      <c r="Y955" t="s">
        <v>26</v>
      </c>
      <c r="Z955" t="s">
        <v>787</v>
      </c>
      <c r="AA955" t="s">
        <v>703</v>
      </c>
      <c r="AB955" s="3" t="str">
        <f t="shared" si="28"/>
        <v>5751</v>
      </c>
      <c r="AC955" s="4" t="str">
        <f t="shared" si="29"/>
        <v>Non-TIF</v>
      </c>
    </row>
    <row r="956" spans="1:29" x14ac:dyDescent="0.25">
      <c r="A956">
        <v>2024</v>
      </c>
      <c r="B956">
        <v>77</v>
      </c>
      <c r="C956" t="s">
        <v>31</v>
      </c>
      <c r="D956">
        <v>18033516</v>
      </c>
      <c r="E956">
        <v>5118526</v>
      </c>
      <c r="F956">
        <v>320835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23472877</v>
      </c>
      <c r="O956">
        <v>28000</v>
      </c>
      <c r="P956">
        <v>208000</v>
      </c>
      <c r="Q956">
        <v>23236877</v>
      </c>
      <c r="R956">
        <v>314431</v>
      </c>
      <c r="S956">
        <v>2024</v>
      </c>
      <c r="T956">
        <v>77</v>
      </c>
      <c r="U956">
        <v>3</v>
      </c>
      <c r="V956">
        <v>942</v>
      </c>
      <c r="W956" t="s">
        <v>1796</v>
      </c>
      <c r="X956" t="s">
        <v>26</v>
      </c>
      <c r="Y956" t="s">
        <v>26</v>
      </c>
      <c r="Z956" t="s">
        <v>59</v>
      </c>
      <c r="AA956" t="s">
        <v>777</v>
      </c>
      <c r="AB956" s="3" t="str">
        <f t="shared" si="28"/>
        <v>3942</v>
      </c>
      <c r="AC956" s="4" t="str">
        <f t="shared" si="29"/>
        <v>Non-TIF</v>
      </c>
    </row>
    <row r="957" spans="1:29" x14ac:dyDescent="0.25">
      <c r="A957">
        <v>2024</v>
      </c>
      <c r="B957">
        <v>77</v>
      </c>
      <c r="C957" t="s">
        <v>31</v>
      </c>
      <c r="D957">
        <v>47331730</v>
      </c>
      <c r="E957">
        <v>585903</v>
      </c>
      <c r="F957">
        <v>37962</v>
      </c>
      <c r="G957">
        <v>45126752</v>
      </c>
      <c r="H957">
        <v>376295</v>
      </c>
      <c r="I957">
        <v>0</v>
      </c>
      <c r="J957">
        <v>0</v>
      </c>
      <c r="K957">
        <v>0</v>
      </c>
      <c r="L957">
        <v>38351</v>
      </c>
      <c r="M957">
        <v>0</v>
      </c>
      <c r="N957">
        <v>93496993</v>
      </c>
      <c r="O957">
        <v>40000</v>
      </c>
      <c r="P957">
        <v>175500</v>
      </c>
      <c r="Q957">
        <v>93281493</v>
      </c>
      <c r="R957">
        <v>19312853</v>
      </c>
      <c r="S957">
        <v>2024</v>
      </c>
      <c r="T957">
        <v>77</v>
      </c>
      <c r="U957">
        <v>1</v>
      </c>
      <c r="V957">
        <v>576</v>
      </c>
      <c r="W957">
        <v>251576</v>
      </c>
      <c r="X957" t="s">
        <v>26</v>
      </c>
      <c r="Y957" t="s">
        <v>26</v>
      </c>
      <c r="Z957" t="s">
        <v>328</v>
      </c>
      <c r="AA957" t="s">
        <v>777</v>
      </c>
      <c r="AB957" s="3" t="str">
        <f t="shared" si="28"/>
        <v>1576</v>
      </c>
      <c r="AC957" s="4" t="str">
        <f t="shared" si="29"/>
        <v>Non-TIF</v>
      </c>
    </row>
    <row r="958" spans="1:29" x14ac:dyDescent="0.25">
      <c r="A958">
        <v>2024</v>
      </c>
      <c r="B958">
        <v>77</v>
      </c>
      <c r="C958" t="s">
        <v>31</v>
      </c>
      <c r="D958">
        <v>1899672641</v>
      </c>
      <c r="E958">
        <v>39933089</v>
      </c>
      <c r="F958">
        <v>2772699</v>
      </c>
      <c r="G958">
        <v>273926521</v>
      </c>
      <c r="H958">
        <v>28145883</v>
      </c>
      <c r="I958">
        <v>0</v>
      </c>
      <c r="J958">
        <v>0</v>
      </c>
      <c r="K958">
        <v>0</v>
      </c>
      <c r="L958">
        <v>119592398</v>
      </c>
      <c r="M958">
        <v>15135857</v>
      </c>
      <c r="N958">
        <v>2379179088</v>
      </c>
      <c r="O958">
        <v>5112000</v>
      </c>
      <c r="P958">
        <v>19233500</v>
      </c>
      <c r="Q958">
        <v>2354833588</v>
      </c>
      <c r="R958">
        <v>129928623</v>
      </c>
      <c r="S958">
        <v>2024</v>
      </c>
      <c r="T958">
        <v>77</v>
      </c>
      <c r="U958">
        <v>6</v>
      </c>
      <c r="V958">
        <v>101</v>
      </c>
      <c r="W958">
        <v>776101</v>
      </c>
      <c r="X958" t="s">
        <v>26</v>
      </c>
      <c r="Y958" t="s">
        <v>26</v>
      </c>
      <c r="Z958" t="s">
        <v>542</v>
      </c>
      <c r="AA958" t="s">
        <v>777</v>
      </c>
      <c r="AB958" s="3" t="str">
        <f t="shared" si="28"/>
        <v>6101</v>
      </c>
      <c r="AC958" s="4" t="str">
        <f t="shared" si="29"/>
        <v>Non-TIF</v>
      </c>
    </row>
    <row r="959" spans="1:29" x14ac:dyDescent="0.25">
      <c r="A959">
        <v>2024</v>
      </c>
      <c r="B959">
        <v>77</v>
      </c>
      <c r="C959" t="s">
        <v>31</v>
      </c>
      <c r="D959">
        <v>967530595</v>
      </c>
      <c r="E959">
        <v>513124</v>
      </c>
      <c r="F959">
        <v>36412</v>
      </c>
      <c r="G959">
        <v>9168480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977248611</v>
      </c>
      <c r="O959">
        <v>2432000</v>
      </c>
      <c r="P959">
        <v>11986000</v>
      </c>
      <c r="Q959">
        <v>962830611</v>
      </c>
      <c r="R959">
        <v>123550886</v>
      </c>
      <c r="S959">
        <v>2024</v>
      </c>
      <c r="T959">
        <v>77</v>
      </c>
      <c r="U959">
        <v>6</v>
      </c>
      <c r="V959">
        <v>579</v>
      </c>
      <c r="W959">
        <v>776579</v>
      </c>
      <c r="X959" t="s">
        <v>26</v>
      </c>
      <c r="Y959" t="s">
        <v>26</v>
      </c>
      <c r="Z959" t="s">
        <v>868</v>
      </c>
      <c r="AA959" t="s">
        <v>777</v>
      </c>
      <c r="AB959" s="3" t="str">
        <f t="shared" si="28"/>
        <v>6579</v>
      </c>
      <c r="AC959" s="4" t="str">
        <f t="shared" si="29"/>
        <v>Non-TIF</v>
      </c>
    </row>
    <row r="960" spans="1:29" x14ac:dyDescent="0.25">
      <c r="A960">
        <v>2024</v>
      </c>
      <c r="B960">
        <v>77</v>
      </c>
      <c r="C960" t="s">
        <v>31</v>
      </c>
      <c r="D960">
        <v>120400349</v>
      </c>
      <c r="E960">
        <v>6036031</v>
      </c>
      <c r="F960">
        <v>191736</v>
      </c>
      <c r="G960">
        <v>12406939</v>
      </c>
      <c r="H960">
        <v>7504296</v>
      </c>
      <c r="I960">
        <v>0</v>
      </c>
      <c r="J960">
        <v>0</v>
      </c>
      <c r="K960">
        <v>0</v>
      </c>
      <c r="L960">
        <v>1042188</v>
      </c>
      <c r="M960">
        <v>5340485</v>
      </c>
      <c r="N960">
        <v>152922024</v>
      </c>
      <c r="O960">
        <v>324000</v>
      </c>
      <c r="P960">
        <v>1053000</v>
      </c>
      <c r="Q960">
        <v>151545024</v>
      </c>
      <c r="R960">
        <v>3904123</v>
      </c>
      <c r="S960">
        <v>2024</v>
      </c>
      <c r="T960">
        <v>77</v>
      </c>
      <c r="U960">
        <v>0</v>
      </c>
      <c r="V960">
        <v>981</v>
      </c>
      <c r="W960">
        <v>910981</v>
      </c>
      <c r="X960" t="s">
        <v>26</v>
      </c>
      <c r="Y960" t="s">
        <v>26</v>
      </c>
      <c r="Z960" t="s">
        <v>837</v>
      </c>
      <c r="AA960" t="s">
        <v>777</v>
      </c>
      <c r="AB960" s="3" t="str">
        <f t="shared" si="28"/>
        <v>0981</v>
      </c>
      <c r="AC960" s="4" t="str">
        <f t="shared" si="29"/>
        <v>Non-TIF</v>
      </c>
    </row>
    <row r="961" spans="1:29" x14ac:dyDescent="0.25">
      <c r="A961">
        <v>2024</v>
      </c>
      <c r="B961">
        <v>78</v>
      </c>
      <c r="C961" t="s">
        <v>44</v>
      </c>
      <c r="D961">
        <v>52151903</v>
      </c>
      <c r="E961">
        <v>29310</v>
      </c>
      <c r="F961">
        <v>0</v>
      </c>
      <c r="G961">
        <v>23122725</v>
      </c>
      <c r="H961">
        <v>454485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75758423</v>
      </c>
      <c r="O961">
        <v>384000</v>
      </c>
      <c r="P961">
        <v>1059500</v>
      </c>
      <c r="Q961">
        <v>74314923</v>
      </c>
      <c r="R961">
        <v>0</v>
      </c>
      <c r="S961">
        <v>2024</v>
      </c>
      <c r="T961">
        <v>78</v>
      </c>
      <c r="U961">
        <v>0</v>
      </c>
      <c r="V961">
        <v>441</v>
      </c>
      <c r="W961">
        <v>780441</v>
      </c>
      <c r="X961" t="s">
        <v>26</v>
      </c>
      <c r="Y961" t="s">
        <v>26</v>
      </c>
      <c r="Z961" t="s">
        <v>227</v>
      </c>
      <c r="AA961" t="s">
        <v>780</v>
      </c>
      <c r="AB961" s="3" t="str">
        <f t="shared" si="28"/>
        <v>0441</v>
      </c>
      <c r="AC961" s="4" t="str">
        <f t="shared" si="29"/>
        <v>Non-TIF</v>
      </c>
    </row>
    <row r="962" spans="1:29" x14ac:dyDescent="0.25">
      <c r="A962">
        <v>2024</v>
      </c>
      <c r="B962">
        <v>78</v>
      </c>
      <c r="C962" t="s">
        <v>44</v>
      </c>
      <c r="D962">
        <v>4644979</v>
      </c>
      <c r="E962">
        <v>0</v>
      </c>
      <c r="F962">
        <v>0</v>
      </c>
      <c r="G962">
        <v>1375815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6020794</v>
      </c>
      <c r="O962">
        <v>12000</v>
      </c>
      <c r="P962">
        <v>26000</v>
      </c>
      <c r="Q962">
        <v>5982794</v>
      </c>
      <c r="R962">
        <v>0</v>
      </c>
      <c r="S962">
        <v>2024</v>
      </c>
      <c r="T962">
        <v>78</v>
      </c>
      <c r="U962">
        <v>4</v>
      </c>
      <c r="V962">
        <v>824</v>
      </c>
      <c r="W962">
        <v>784824</v>
      </c>
      <c r="X962" t="s">
        <v>26</v>
      </c>
      <c r="Y962" t="s">
        <v>26</v>
      </c>
      <c r="Z962" t="s">
        <v>779</v>
      </c>
      <c r="AA962" t="s">
        <v>780</v>
      </c>
      <c r="AB962" s="3" t="str">
        <f t="shared" si="28"/>
        <v>4824</v>
      </c>
      <c r="AC962" s="4" t="str">
        <f t="shared" si="29"/>
        <v>Non-TIF</v>
      </c>
    </row>
    <row r="963" spans="1:29" x14ac:dyDescent="0.25">
      <c r="A963">
        <v>2024</v>
      </c>
      <c r="B963">
        <v>78</v>
      </c>
      <c r="C963" t="s">
        <v>44</v>
      </c>
      <c r="D963">
        <v>2684331</v>
      </c>
      <c r="E963">
        <v>12925</v>
      </c>
      <c r="F963">
        <v>0</v>
      </c>
      <c r="G963">
        <v>23964986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26662242</v>
      </c>
      <c r="O963">
        <v>8000</v>
      </c>
      <c r="P963">
        <v>13000</v>
      </c>
      <c r="Q963">
        <v>26641242</v>
      </c>
      <c r="R963">
        <v>0</v>
      </c>
      <c r="S963">
        <v>2024</v>
      </c>
      <c r="T963">
        <v>78</v>
      </c>
      <c r="U963">
        <v>6</v>
      </c>
      <c r="V963">
        <v>534</v>
      </c>
      <c r="W963">
        <v>786534</v>
      </c>
      <c r="X963" t="s">
        <v>26</v>
      </c>
      <c r="Y963" t="s">
        <v>26</v>
      </c>
      <c r="Z963" t="s">
        <v>781</v>
      </c>
      <c r="AA963" t="s">
        <v>780</v>
      </c>
      <c r="AB963" s="3" t="str">
        <f t="shared" ref="AB963:AB1026" si="30">CONCATENATE(U963,TEXT(V963,"000"))</f>
        <v>6534</v>
      </c>
      <c r="AC963" s="4" t="str">
        <f t="shared" ref="AC963:AC1026" si="31">IF(C963="I","TIF","Non-TIF")</f>
        <v>Non-TIF</v>
      </c>
    </row>
    <row r="964" spans="1:29" x14ac:dyDescent="0.25">
      <c r="A964">
        <v>2024</v>
      </c>
      <c r="B964">
        <v>79</v>
      </c>
      <c r="C964" t="s">
        <v>44</v>
      </c>
      <c r="D964">
        <v>93263750</v>
      </c>
      <c r="E964">
        <v>0</v>
      </c>
      <c r="F964">
        <v>0</v>
      </c>
      <c r="G964">
        <v>13153076</v>
      </c>
      <c r="H964">
        <v>22600013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129016839</v>
      </c>
      <c r="O964">
        <v>332000</v>
      </c>
      <c r="P964">
        <v>1098500</v>
      </c>
      <c r="Q964">
        <v>127586339</v>
      </c>
      <c r="R964">
        <v>0</v>
      </c>
      <c r="S964">
        <v>2024</v>
      </c>
      <c r="T964">
        <v>79</v>
      </c>
      <c r="U964">
        <v>0</v>
      </c>
      <c r="V964">
        <v>846</v>
      </c>
      <c r="W964">
        <v>790846</v>
      </c>
      <c r="X964" t="s">
        <v>26</v>
      </c>
      <c r="Y964" t="s">
        <v>26</v>
      </c>
      <c r="Z964" t="s">
        <v>785</v>
      </c>
      <c r="AA964" t="s">
        <v>786</v>
      </c>
      <c r="AB964" s="3" t="str">
        <f t="shared" si="30"/>
        <v>0846</v>
      </c>
      <c r="AC964" s="4" t="str">
        <f t="shared" si="31"/>
        <v>Non-TIF</v>
      </c>
    </row>
    <row r="965" spans="1:29" x14ac:dyDescent="0.25">
      <c r="A965">
        <v>2024</v>
      </c>
      <c r="B965">
        <v>79</v>
      </c>
      <c r="C965" t="s">
        <v>23</v>
      </c>
      <c r="D965">
        <v>0</v>
      </c>
      <c r="E965">
        <v>0</v>
      </c>
      <c r="F965">
        <v>0</v>
      </c>
      <c r="G965">
        <v>0</v>
      </c>
      <c r="H965">
        <v>34255307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34255307</v>
      </c>
      <c r="O965">
        <v>0</v>
      </c>
      <c r="P965">
        <v>0</v>
      </c>
      <c r="Q965">
        <v>34255307</v>
      </c>
      <c r="R965">
        <v>0</v>
      </c>
      <c r="S965">
        <v>2024</v>
      </c>
      <c r="T965">
        <v>79</v>
      </c>
      <c r="U965">
        <v>4</v>
      </c>
      <c r="V965">
        <v>437</v>
      </c>
      <c r="W965" t="s">
        <v>910</v>
      </c>
      <c r="X965" t="s">
        <v>25</v>
      </c>
      <c r="Y965" t="s">
        <v>26</v>
      </c>
      <c r="Z965" t="s">
        <v>911</v>
      </c>
      <c r="AA965" t="s">
        <v>786</v>
      </c>
      <c r="AB965" s="3" t="str">
        <f t="shared" si="30"/>
        <v>4437</v>
      </c>
      <c r="AC965" s="4" t="str">
        <f t="shared" si="31"/>
        <v>TIF</v>
      </c>
    </row>
    <row r="966" spans="1:29" x14ac:dyDescent="0.25">
      <c r="A966">
        <v>2024</v>
      </c>
      <c r="B966">
        <v>79</v>
      </c>
      <c r="C966" t="s">
        <v>31</v>
      </c>
      <c r="D966">
        <v>321965</v>
      </c>
      <c r="E966">
        <v>2612118</v>
      </c>
      <c r="F966">
        <v>36870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2970953</v>
      </c>
      <c r="O966">
        <v>0</v>
      </c>
      <c r="P966">
        <v>19500</v>
      </c>
      <c r="Q966">
        <v>2951453</v>
      </c>
      <c r="R966">
        <v>63561</v>
      </c>
      <c r="S966">
        <v>2024</v>
      </c>
      <c r="T966">
        <v>79</v>
      </c>
      <c r="U966">
        <v>3</v>
      </c>
      <c r="V966">
        <v>582</v>
      </c>
      <c r="W966">
        <v>643582</v>
      </c>
      <c r="X966" t="s">
        <v>26</v>
      </c>
      <c r="Y966" t="s">
        <v>26</v>
      </c>
      <c r="Z966" t="s">
        <v>530</v>
      </c>
      <c r="AA966" t="s">
        <v>786</v>
      </c>
      <c r="AB966" s="3" t="str">
        <f t="shared" si="30"/>
        <v>3582</v>
      </c>
      <c r="AC966" s="4" t="str">
        <f t="shared" si="31"/>
        <v>Non-TIF</v>
      </c>
    </row>
    <row r="967" spans="1:29" x14ac:dyDescent="0.25">
      <c r="A967">
        <v>2024</v>
      </c>
      <c r="B967">
        <v>79</v>
      </c>
      <c r="C967" t="s">
        <v>31</v>
      </c>
      <c r="D967">
        <v>254951829</v>
      </c>
      <c r="E967">
        <v>103573254</v>
      </c>
      <c r="F967">
        <v>9101549</v>
      </c>
      <c r="G967">
        <v>15983204</v>
      </c>
      <c r="H967">
        <v>11955067</v>
      </c>
      <c r="I967">
        <v>0</v>
      </c>
      <c r="J967">
        <v>0</v>
      </c>
      <c r="K967">
        <v>0</v>
      </c>
      <c r="L967">
        <v>5749441</v>
      </c>
      <c r="M967">
        <v>0</v>
      </c>
      <c r="N967">
        <v>401314344</v>
      </c>
      <c r="O967">
        <v>633660</v>
      </c>
      <c r="P967">
        <v>2112500</v>
      </c>
      <c r="Q967">
        <v>398568184</v>
      </c>
      <c r="R967">
        <v>17033584</v>
      </c>
      <c r="S967">
        <v>2024</v>
      </c>
      <c r="T967">
        <v>79</v>
      </c>
      <c r="U967">
        <v>4</v>
      </c>
      <c r="V967">
        <v>437</v>
      </c>
      <c r="W967">
        <v>794437</v>
      </c>
      <c r="X967" t="s">
        <v>26</v>
      </c>
      <c r="Y967" t="s">
        <v>26</v>
      </c>
      <c r="Z967" t="s">
        <v>912</v>
      </c>
      <c r="AA967" t="s">
        <v>786</v>
      </c>
      <c r="AB967" s="3" t="str">
        <f t="shared" si="30"/>
        <v>4437</v>
      </c>
      <c r="AC967" s="4" t="str">
        <f t="shared" si="31"/>
        <v>Non-TIF</v>
      </c>
    </row>
    <row r="968" spans="1:29" x14ac:dyDescent="0.25">
      <c r="A968">
        <v>2024</v>
      </c>
      <c r="B968">
        <v>80</v>
      </c>
      <c r="C968" t="s">
        <v>44</v>
      </c>
      <c r="D968">
        <v>115382485</v>
      </c>
      <c r="E968">
        <v>175153</v>
      </c>
      <c r="F968">
        <v>17614</v>
      </c>
      <c r="G968">
        <v>10106268</v>
      </c>
      <c r="H968">
        <v>653647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126335167</v>
      </c>
      <c r="O968">
        <v>176000</v>
      </c>
      <c r="P968">
        <v>721500</v>
      </c>
      <c r="Q968">
        <v>125437667</v>
      </c>
      <c r="R968">
        <v>0</v>
      </c>
      <c r="S968">
        <v>2024</v>
      </c>
      <c r="T968">
        <v>80</v>
      </c>
      <c r="U968">
        <v>4</v>
      </c>
      <c r="V968">
        <v>527</v>
      </c>
      <c r="W968">
        <v>804527</v>
      </c>
      <c r="X968" t="s">
        <v>26</v>
      </c>
      <c r="Y968" t="s">
        <v>26</v>
      </c>
      <c r="Z968" t="s">
        <v>502</v>
      </c>
      <c r="AA968" t="s">
        <v>795</v>
      </c>
      <c r="AB968" s="3" t="str">
        <f t="shared" si="30"/>
        <v>4527</v>
      </c>
      <c r="AC968" s="4" t="str">
        <f t="shared" si="31"/>
        <v>Non-TIF</v>
      </c>
    </row>
    <row r="969" spans="1:29" x14ac:dyDescent="0.25">
      <c r="A969">
        <v>2024</v>
      </c>
      <c r="B969">
        <v>80</v>
      </c>
      <c r="C969" t="s">
        <v>31</v>
      </c>
      <c r="D969">
        <v>1260098</v>
      </c>
      <c r="E969">
        <v>4482344</v>
      </c>
      <c r="F969">
        <v>190202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5932644</v>
      </c>
      <c r="O969">
        <v>12000</v>
      </c>
      <c r="P969">
        <v>39000</v>
      </c>
      <c r="Q969">
        <v>5881644</v>
      </c>
      <c r="R969">
        <v>26670</v>
      </c>
      <c r="S969">
        <v>2024</v>
      </c>
      <c r="T969">
        <v>80</v>
      </c>
      <c r="U969">
        <v>0</v>
      </c>
      <c r="V969">
        <v>549</v>
      </c>
      <c r="W969">
        <v>870549</v>
      </c>
      <c r="X969" t="s">
        <v>26</v>
      </c>
      <c r="Y969" t="s">
        <v>26</v>
      </c>
      <c r="Z969" t="s">
        <v>758</v>
      </c>
      <c r="AA969" t="s">
        <v>795</v>
      </c>
      <c r="AB969" s="3" t="str">
        <f t="shared" si="30"/>
        <v>0549</v>
      </c>
      <c r="AC969" s="4" t="str">
        <f t="shared" si="31"/>
        <v>Non-TIF</v>
      </c>
    </row>
    <row r="970" spans="1:29" x14ac:dyDescent="0.25">
      <c r="A970">
        <v>2024</v>
      </c>
      <c r="B970">
        <v>81</v>
      </c>
      <c r="C970" t="s">
        <v>31</v>
      </c>
      <c r="D970">
        <v>246556610</v>
      </c>
      <c r="E970">
        <v>197743957</v>
      </c>
      <c r="F970">
        <v>14997503</v>
      </c>
      <c r="G970">
        <v>23744226</v>
      </c>
      <c r="H970">
        <v>13353503</v>
      </c>
      <c r="I970">
        <v>0</v>
      </c>
      <c r="J970">
        <v>0</v>
      </c>
      <c r="K970">
        <v>0</v>
      </c>
      <c r="L970">
        <v>517017</v>
      </c>
      <c r="M970">
        <v>7196276</v>
      </c>
      <c r="N970">
        <v>504109092</v>
      </c>
      <c r="O970">
        <v>1106201</v>
      </c>
      <c r="P970">
        <v>4095000</v>
      </c>
      <c r="Q970">
        <v>498907891</v>
      </c>
      <c r="R970">
        <v>4846188</v>
      </c>
      <c r="S970">
        <v>2024</v>
      </c>
      <c r="T970">
        <v>81</v>
      </c>
      <c r="U970">
        <v>6</v>
      </c>
      <c r="V970">
        <v>741</v>
      </c>
      <c r="W970">
        <v>816741</v>
      </c>
      <c r="X970" t="s">
        <v>26</v>
      </c>
      <c r="Y970" t="s">
        <v>26</v>
      </c>
      <c r="Z970" t="s">
        <v>226</v>
      </c>
      <c r="AA970" t="s">
        <v>799</v>
      </c>
      <c r="AB970" s="3" t="str">
        <f t="shared" si="30"/>
        <v>6741</v>
      </c>
      <c r="AC970" s="4" t="str">
        <f t="shared" si="31"/>
        <v>Non-TIF</v>
      </c>
    </row>
    <row r="971" spans="1:29" x14ac:dyDescent="0.25">
      <c r="A971">
        <v>2024</v>
      </c>
      <c r="B971">
        <v>82</v>
      </c>
      <c r="C971" t="s">
        <v>44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2024</v>
      </c>
      <c r="T971">
        <v>82</v>
      </c>
      <c r="U971">
        <v>1</v>
      </c>
      <c r="V971">
        <v>926</v>
      </c>
      <c r="W971">
        <v>161926</v>
      </c>
      <c r="X971" t="s">
        <v>26</v>
      </c>
      <c r="Y971" t="s">
        <v>26</v>
      </c>
      <c r="Z971" t="s">
        <v>157</v>
      </c>
      <c r="AA971" t="s">
        <v>800</v>
      </c>
      <c r="AB971" s="3" t="str">
        <f t="shared" si="30"/>
        <v>1926</v>
      </c>
      <c r="AC971" s="4" t="str">
        <f t="shared" si="31"/>
        <v>Non-TIF</v>
      </c>
    </row>
    <row r="972" spans="1:29" x14ac:dyDescent="0.25">
      <c r="A972">
        <v>2024</v>
      </c>
      <c r="B972">
        <v>83</v>
      </c>
      <c r="C972" t="s">
        <v>44</v>
      </c>
      <c r="D972">
        <v>26506203</v>
      </c>
      <c r="E972">
        <v>142303</v>
      </c>
      <c r="F972">
        <v>21051</v>
      </c>
      <c r="G972">
        <v>22127286</v>
      </c>
      <c r="H972">
        <v>3682933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52479776</v>
      </c>
      <c r="O972">
        <v>168000</v>
      </c>
      <c r="P972">
        <v>643500</v>
      </c>
      <c r="Q972">
        <v>51668276</v>
      </c>
      <c r="R972">
        <v>0</v>
      </c>
      <c r="S972">
        <v>2024</v>
      </c>
      <c r="T972">
        <v>83</v>
      </c>
      <c r="U972">
        <v>2</v>
      </c>
      <c r="V972">
        <v>826</v>
      </c>
      <c r="W972">
        <v>832826</v>
      </c>
      <c r="X972" t="s">
        <v>26</v>
      </c>
      <c r="Y972" t="s">
        <v>26</v>
      </c>
      <c r="Z972" t="s">
        <v>483</v>
      </c>
      <c r="AA972" t="s">
        <v>802</v>
      </c>
      <c r="AB972" s="3" t="str">
        <f t="shared" si="30"/>
        <v>2826</v>
      </c>
      <c r="AC972" s="4" t="str">
        <f t="shared" si="31"/>
        <v>Non-TIF</v>
      </c>
    </row>
    <row r="973" spans="1:29" x14ac:dyDescent="0.25">
      <c r="A973">
        <v>2024</v>
      </c>
      <c r="B973">
        <v>83</v>
      </c>
      <c r="C973" t="s">
        <v>23</v>
      </c>
      <c r="D973">
        <v>6389755</v>
      </c>
      <c r="E973">
        <v>147501</v>
      </c>
      <c r="F973">
        <v>10683</v>
      </c>
      <c r="G973">
        <v>3610359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10158298</v>
      </c>
      <c r="O973">
        <v>44000</v>
      </c>
      <c r="P973">
        <v>65000</v>
      </c>
      <c r="Q973">
        <v>10049298</v>
      </c>
      <c r="R973">
        <v>0</v>
      </c>
      <c r="S973">
        <v>2024</v>
      </c>
      <c r="T973">
        <v>83</v>
      </c>
      <c r="U973">
        <v>0</v>
      </c>
      <c r="V973">
        <v>441</v>
      </c>
      <c r="W973" t="s">
        <v>803</v>
      </c>
      <c r="X973" t="s">
        <v>25</v>
      </c>
      <c r="Y973" t="s">
        <v>26</v>
      </c>
      <c r="Z973" t="s">
        <v>804</v>
      </c>
      <c r="AA973" t="s">
        <v>802</v>
      </c>
      <c r="AB973" s="3" t="str">
        <f t="shared" si="30"/>
        <v>0441</v>
      </c>
      <c r="AC973" s="4" t="str">
        <f t="shared" si="31"/>
        <v>TIF</v>
      </c>
    </row>
    <row r="974" spans="1:29" x14ac:dyDescent="0.25">
      <c r="A974">
        <v>2024</v>
      </c>
      <c r="B974">
        <v>57</v>
      </c>
      <c r="C974" t="s">
        <v>31</v>
      </c>
      <c r="D974">
        <v>119228169</v>
      </c>
      <c r="E974">
        <v>35831138</v>
      </c>
      <c r="F974">
        <v>2450374</v>
      </c>
      <c r="G974">
        <v>6106430</v>
      </c>
      <c r="H974">
        <v>36902</v>
      </c>
      <c r="I974">
        <v>0</v>
      </c>
      <c r="J974">
        <v>0</v>
      </c>
      <c r="K974">
        <v>0</v>
      </c>
      <c r="L974">
        <v>5484</v>
      </c>
      <c r="M974">
        <v>0</v>
      </c>
      <c r="N974">
        <v>163658497</v>
      </c>
      <c r="O974">
        <v>456000</v>
      </c>
      <c r="P974">
        <v>1566500</v>
      </c>
      <c r="Q974">
        <v>161635997</v>
      </c>
      <c r="R974">
        <v>1948617</v>
      </c>
      <c r="S974">
        <v>2024</v>
      </c>
      <c r="T974">
        <v>57</v>
      </c>
      <c r="U974">
        <v>1</v>
      </c>
      <c r="V974" t="s">
        <v>1781</v>
      </c>
      <c r="W974">
        <v>571062</v>
      </c>
      <c r="X974" t="s">
        <v>26</v>
      </c>
      <c r="Y974" t="s">
        <v>26</v>
      </c>
      <c r="Z974" t="s">
        <v>110</v>
      </c>
      <c r="AA974" t="s">
        <v>603</v>
      </c>
      <c r="AB974" s="3" t="str">
        <f t="shared" si="30"/>
        <v>1062</v>
      </c>
      <c r="AC974" s="4" t="str">
        <f t="shared" si="31"/>
        <v>Non-TIF</v>
      </c>
    </row>
    <row r="975" spans="1:29" x14ac:dyDescent="0.25">
      <c r="A975">
        <v>2024</v>
      </c>
      <c r="B975">
        <v>57</v>
      </c>
      <c r="C975" t="s">
        <v>31</v>
      </c>
      <c r="D975">
        <v>108740987</v>
      </c>
      <c r="E975">
        <v>48696448</v>
      </c>
      <c r="F975">
        <v>4161352</v>
      </c>
      <c r="G975">
        <v>9958706</v>
      </c>
      <c r="H975">
        <v>495924</v>
      </c>
      <c r="I975">
        <v>0</v>
      </c>
      <c r="J975">
        <v>0</v>
      </c>
      <c r="K975">
        <v>0</v>
      </c>
      <c r="L975">
        <v>135221</v>
      </c>
      <c r="M975">
        <v>1983380</v>
      </c>
      <c r="N975">
        <v>174172018</v>
      </c>
      <c r="O975">
        <v>428000</v>
      </c>
      <c r="P975">
        <v>1826500</v>
      </c>
      <c r="Q975">
        <v>171917518</v>
      </c>
      <c r="R975">
        <v>2066160</v>
      </c>
      <c r="S975">
        <v>2024</v>
      </c>
      <c r="T975">
        <v>57</v>
      </c>
      <c r="U975">
        <v>1</v>
      </c>
      <c r="V975" t="s">
        <v>1831</v>
      </c>
      <c r="W975">
        <v>571089</v>
      </c>
      <c r="X975" t="s">
        <v>26</v>
      </c>
      <c r="Y975" t="s">
        <v>26</v>
      </c>
      <c r="Z975" t="s">
        <v>613</v>
      </c>
      <c r="AA975" t="s">
        <v>603</v>
      </c>
      <c r="AB975" s="3" t="str">
        <f t="shared" si="30"/>
        <v>1089</v>
      </c>
      <c r="AC975" s="4" t="str">
        <f t="shared" si="31"/>
        <v>Non-TIF</v>
      </c>
    </row>
    <row r="976" spans="1:29" x14ac:dyDescent="0.25">
      <c r="A976">
        <v>2024</v>
      </c>
      <c r="B976">
        <v>58</v>
      </c>
      <c r="C976" t="s">
        <v>31</v>
      </c>
      <c r="D976">
        <v>270934</v>
      </c>
      <c r="E976">
        <v>947217</v>
      </c>
      <c r="F976">
        <v>138373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1356524</v>
      </c>
      <c r="O976">
        <v>0</v>
      </c>
      <c r="P976">
        <v>0</v>
      </c>
      <c r="Q976">
        <v>1356524</v>
      </c>
      <c r="R976">
        <v>44695</v>
      </c>
      <c r="S976">
        <v>2024</v>
      </c>
      <c r="T976">
        <v>58</v>
      </c>
      <c r="U976">
        <v>6</v>
      </c>
      <c r="V976">
        <v>700</v>
      </c>
      <c r="W976">
        <v>446700</v>
      </c>
      <c r="X976" t="s">
        <v>26</v>
      </c>
      <c r="Y976" t="s">
        <v>26</v>
      </c>
      <c r="Z976" t="s">
        <v>459</v>
      </c>
      <c r="AA976" t="s">
        <v>620</v>
      </c>
      <c r="AB976" s="3" t="str">
        <f t="shared" si="30"/>
        <v>6700</v>
      </c>
      <c r="AC976" s="4" t="str">
        <f t="shared" si="31"/>
        <v>Non-TIF</v>
      </c>
    </row>
    <row r="977" spans="1:29" x14ac:dyDescent="0.25">
      <c r="A977">
        <v>2024</v>
      </c>
      <c r="B977">
        <v>58</v>
      </c>
      <c r="C977" t="s">
        <v>31</v>
      </c>
      <c r="D977">
        <v>106064542</v>
      </c>
      <c r="E977">
        <v>81089227</v>
      </c>
      <c r="F977">
        <v>4195243</v>
      </c>
      <c r="G977">
        <v>17617573</v>
      </c>
      <c r="H977">
        <v>6438692</v>
      </c>
      <c r="I977">
        <v>0</v>
      </c>
      <c r="J977">
        <v>0</v>
      </c>
      <c r="K977">
        <v>0</v>
      </c>
      <c r="L977">
        <v>29653021</v>
      </c>
      <c r="M977">
        <v>0</v>
      </c>
      <c r="N977">
        <v>245058298</v>
      </c>
      <c r="O977">
        <v>608000</v>
      </c>
      <c r="P977">
        <v>1924000</v>
      </c>
      <c r="Q977">
        <v>242526298</v>
      </c>
      <c r="R977">
        <v>12322092</v>
      </c>
      <c r="S977">
        <v>2024</v>
      </c>
      <c r="T977">
        <v>58</v>
      </c>
      <c r="U977">
        <v>6</v>
      </c>
      <c r="V977">
        <v>759</v>
      </c>
      <c r="W977">
        <v>586759</v>
      </c>
      <c r="X977" t="s">
        <v>26</v>
      </c>
      <c r="Y977" t="s">
        <v>26</v>
      </c>
      <c r="Z977" t="s">
        <v>373</v>
      </c>
      <c r="AA977" t="s">
        <v>620</v>
      </c>
      <c r="AB977" s="3" t="str">
        <f t="shared" si="30"/>
        <v>6759</v>
      </c>
      <c r="AC977" s="4" t="str">
        <f t="shared" si="31"/>
        <v>Non-TIF</v>
      </c>
    </row>
    <row r="978" spans="1:29" x14ac:dyDescent="0.25">
      <c r="A978">
        <v>2024</v>
      </c>
      <c r="B978">
        <v>59</v>
      </c>
      <c r="C978" t="s">
        <v>31</v>
      </c>
      <c r="D978">
        <v>201761920</v>
      </c>
      <c r="E978">
        <v>89341771</v>
      </c>
      <c r="F978">
        <v>6268193</v>
      </c>
      <c r="G978">
        <v>38592753</v>
      </c>
      <c r="H978">
        <v>2258211</v>
      </c>
      <c r="I978">
        <v>0</v>
      </c>
      <c r="J978">
        <v>0</v>
      </c>
      <c r="K978">
        <v>10046</v>
      </c>
      <c r="L978">
        <v>0</v>
      </c>
      <c r="M978">
        <v>52371222</v>
      </c>
      <c r="N978">
        <v>390604116</v>
      </c>
      <c r="O978">
        <v>1336542</v>
      </c>
      <c r="P978">
        <v>4042528</v>
      </c>
      <c r="Q978">
        <v>385225046</v>
      </c>
      <c r="R978">
        <v>10012535</v>
      </c>
      <c r="S978">
        <v>2024</v>
      </c>
      <c r="T978">
        <v>59</v>
      </c>
      <c r="U978">
        <v>1</v>
      </c>
      <c r="V978">
        <v>107</v>
      </c>
      <c r="W978">
        <v>591107</v>
      </c>
      <c r="X978" t="s">
        <v>26</v>
      </c>
      <c r="Y978" t="s">
        <v>26</v>
      </c>
      <c r="Z978" t="s">
        <v>678</v>
      </c>
      <c r="AA978" t="s">
        <v>650</v>
      </c>
      <c r="AB978" s="3" t="str">
        <f t="shared" si="30"/>
        <v>1107</v>
      </c>
      <c r="AC978" s="4" t="str">
        <f t="shared" si="31"/>
        <v>Non-TIF</v>
      </c>
    </row>
    <row r="979" spans="1:29" x14ac:dyDescent="0.25">
      <c r="A979">
        <v>2024</v>
      </c>
      <c r="B979">
        <v>60</v>
      </c>
      <c r="C979" t="s">
        <v>44</v>
      </c>
      <c r="D979">
        <v>1953325</v>
      </c>
      <c r="E979">
        <v>0</v>
      </c>
      <c r="F979">
        <v>0</v>
      </c>
      <c r="G979">
        <v>0</v>
      </c>
      <c r="H979">
        <v>2828911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4782236</v>
      </c>
      <c r="O979">
        <v>8000</v>
      </c>
      <c r="P979">
        <v>26000</v>
      </c>
      <c r="Q979">
        <v>4748236</v>
      </c>
      <c r="R979">
        <v>0</v>
      </c>
      <c r="S979">
        <v>2024</v>
      </c>
      <c r="T979">
        <v>60</v>
      </c>
      <c r="U979">
        <v>2</v>
      </c>
      <c r="V979">
        <v>457</v>
      </c>
      <c r="W979">
        <v>602457</v>
      </c>
      <c r="X979" t="s">
        <v>26</v>
      </c>
      <c r="Y979" t="s">
        <v>26</v>
      </c>
      <c r="Z979" t="s">
        <v>690</v>
      </c>
      <c r="AA979" t="s">
        <v>652</v>
      </c>
      <c r="AB979" s="3" t="str">
        <f t="shared" si="30"/>
        <v>2457</v>
      </c>
      <c r="AC979" s="4" t="str">
        <f t="shared" si="31"/>
        <v>Non-TIF</v>
      </c>
    </row>
    <row r="980" spans="1:29" x14ac:dyDescent="0.25">
      <c r="A980">
        <v>2024</v>
      </c>
      <c r="B980">
        <v>60</v>
      </c>
      <c r="C980" t="s">
        <v>31</v>
      </c>
      <c r="D980">
        <v>150421739</v>
      </c>
      <c r="E980">
        <v>143024670</v>
      </c>
      <c r="F980">
        <v>17463686</v>
      </c>
      <c r="G980">
        <v>19505902</v>
      </c>
      <c r="H980">
        <v>1855056</v>
      </c>
      <c r="I980">
        <v>0</v>
      </c>
      <c r="J980">
        <v>0</v>
      </c>
      <c r="K980">
        <v>0</v>
      </c>
      <c r="L980">
        <v>12957334</v>
      </c>
      <c r="M980">
        <v>4418039</v>
      </c>
      <c r="N980">
        <v>349646426</v>
      </c>
      <c r="O980">
        <v>464000</v>
      </c>
      <c r="P980">
        <v>1651000</v>
      </c>
      <c r="Q980">
        <v>347531426</v>
      </c>
      <c r="R980">
        <v>1175888</v>
      </c>
      <c r="S980">
        <v>2024</v>
      </c>
      <c r="T980">
        <v>60</v>
      </c>
      <c r="U980">
        <v>1</v>
      </c>
      <c r="V980" t="s">
        <v>1798</v>
      </c>
      <c r="W980">
        <v>601095</v>
      </c>
      <c r="X980" t="s">
        <v>26</v>
      </c>
      <c r="Y980" t="s">
        <v>26</v>
      </c>
      <c r="Z980" t="s">
        <v>651</v>
      </c>
      <c r="AA980" t="s">
        <v>652</v>
      </c>
      <c r="AB980" s="3" t="str">
        <f t="shared" si="30"/>
        <v>1095</v>
      </c>
      <c r="AC980" s="4" t="str">
        <f t="shared" si="31"/>
        <v>Non-TIF</v>
      </c>
    </row>
    <row r="981" spans="1:29" x14ac:dyDescent="0.25">
      <c r="A981">
        <v>2024</v>
      </c>
      <c r="B981">
        <v>60</v>
      </c>
      <c r="C981" t="s">
        <v>31</v>
      </c>
      <c r="D981">
        <v>207771179</v>
      </c>
      <c r="E981">
        <v>178007007</v>
      </c>
      <c r="F981">
        <v>37446739</v>
      </c>
      <c r="G981">
        <v>34223384</v>
      </c>
      <c r="H981">
        <v>2869122</v>
      </c>
      <c r="I981">
        <v>0</v>
      </c>
      <c r="J981">
        <v>0</v>
      </c>
      <c r="K981">
        <v>0</v>
      </c>
      <c r="L981">
        <v>36262751</v>
      </c>
      <c r="M981">
        <v>14702651</v>
      </c>
      <c r="N981">
        <v>511282833</v>
      </c>
      <c r="O981">
        <v>488000</v>
      </c>
      <c r="P981">
        <v>1235000</v>
      </c>
      <c r="Q981">
        <v>509559833</v>
      </c>
      <c r="R981">
        <v>3005241</v>
      </c>
      <c r="S981">
        <v>2024</v>
      </c>
      <c r="T981">
        <v>60</v>
      </c>
      <c r="U981">
        <v>6</v>
      </c>
      <c r="V981">
        <v>983</v>
      </c>
      <c r="W981">
        <v>606983</v>
      </c>
      <c r="X981" t="s">
        <v>26</v>
      </c>
      <c r="Y981" t="s">
        <v>26</v>
      </c>
      <c r="Z981" t="s">
        <v>691</v>
      </c>
      <c r="AA981" t="s">
        <v>652</v>
      </c>
      <c r="AB981" s="3" t="str">
        <f t="shared" si="30"/>
        <v>6983</v>
      </c>
      <c r="AC981" s="4" t="str">
        <f t="shared" si="31"/>
        <v>Non-TIF</v>
      </c>
    </row>
    <row r="982" spans="1:29" x14ac:dyDescent="0.25">
      <c r="A982">
        <v>2024</v>
      </c>
      <c r="B982">
        <v>60</v>
      </c>
      <c r="C982" t="s">
        <v>31</v>
      </c>
      <c r="D982">
        <v>3147065</v>
      </c>
      <c r="E982">
        <v>7504063</v>
      </c>
      <c r="F982">
        <v>1253320</v>
      </c>
      <c r="G982">
        <v>66561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11971009</v>
      </c>
      <c r="O982">
        <v>4000</v>
      </c>
      <c r="P982">
        <v>26000</v>
      </c>
      <c r="Q982">
        <v>11941009</v>
      </c>
      <c r="R982">
        <v>79053</v>
      </c>
      <c r="S982">
        <v>2024</v>
      </c>
      <c r="T982">
        <v>60</v>
      </c>
      <c r="U982">
        <v>0</v>
      </c>
      <c r="V982">
        <v>747</v>
      </c>
      <c r="W982">
        <v>840747</v>
      </c>
      <c r="X982" t="s">
        <v>26</v>
      </c>
      <c r="Y982" t="s">
        <v>26</v>
      </c>
      <c r="Z982" t="s">
        <v>694</v>
      </c>
      <c r="AA982" t="s">
        <v>652</v>
      </c>
      <c r="AB982" s="3" t="str">
        <f t="shared" si="30"/>
        <v>0747</v>
      </c>
      <c r="AC982" s="4" t="str">
        <f t="shared" si="31"/>
        <v>Non-TIF</v>
      </c>
    </row>
    <row r="983" spans="1:29" x14ac:dyDescent="0.25">
      <c r="A983">
        <v>2024</v>
      </c>
      <c r="B983">
        <v>61</v>
      </c>
      <c r="C983" t="s">
        <v>44</v>
      </c>
      <c r="D983">
        <v>4960201</v>
      </c>
      <c r="E983">
        <v>0</v>
      </c>
      <c r="F983">
        <v>0</v>
      </c>
      <c r="G983">
        <v>4773942</v>
      </c>
      <c r="H983">
        <v>1604615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11338758</v>
      </c>
      <c r="O983">
        <v>12000</v>
      </c>
      <c r="P983">
        <v>26000</v>
      </c>
      <c r="Q983">
        <v>11300758</v>
      </c>
      <c r="R983">
        <v>0</v>
      </c>
      <c r="S983">
        <v>2024</v>
      </c>
      <c r="T983">
        <v>61</v>
      </c>
      <c r="U983">
        <v>1</v>
      </c>
      <c r="V983">
        <v>953</v>
      </c>
      <c r="W983">
        <v>611953</v>
      </c>
      <c r="X983" t="s">
        <v>26</v>
      </c>
      <c r="Y983" t="s">
        <v>26</v>
      </c>
      <c r="Z983" t="s">
        <v>365</v>
      </c>
      <c r="AA983" t="s">
        <v>656</v>
      </c>
      <c r="AB983" s="3" t="str">
        <f t="shared" si="30"/>
        <v>1953</v>
      </c>
      <c r="AC983" s="4" t="str">
        <f t="shared" si="31"/>
        <v>Non-TIF</v>
      </c>
    </row>
    <row r="984" spans="1:29" x14ac:dyDescent="0.25">
      <c r="A984">
        <v>2024</v>
      </c>
      <c r="B984">
        <v>61</v>
      </c>
      <c r="C984" t="s">
        <v>44</v>
      </c>
      <c r="D984">
        <v>21284319</v>
      </c>
      <c r="E984">
        <v>113183</v>
      </c>
      <c r="F984">
        <v>0</v>
      </c>
      <c r="G984">
        <v>36979798</v>
      </c>
      <c r="H984">
        <v>7188252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65565552</v>
      </c>
      <c r="O984">
        <v>76000</v>
      </c>
      <c r="P984">
        <v>133250</v>
      </c>
      <c r="Q984">
        <v>65356302</v>
      </c>
      <c r="R984">
        <v>0</v>
      </c>
      <c r="S984">
        <v>2024</v>
      </c>
      <c r="T984">
        <v>61</v>
      </c>
      <c r="U984">
        <v>7</v>
      </c>
      <c r="V984" t="s">
        <v>1825</v>
      </c>
      <c r="W984">
        <v>617056</v>
      </c>
      <c r="X984" t="s">
        <v>26</v>
      </c>
      <c r="Y984" t="s">
        <v>26</v>
      </c>
      <c r="Z984" t="s">
        <v>743</v>
      </c>
      <c r="AA984" t="s">
        <v>656</v>
      </c>
      <c r="AB984" s="3" t="str">
        <f t="shared" si="30"/>
        <v>7056</v>
      </c>
      <c r="AC984" s="4" t="str">
        <f t="shared" si="31"/>
        <v>Non-TIF</v>
      </c>
    </row>
    <row r="985" spans="1:29" x14ac:dyDescent="0.25">
      <c r="A985">
        <v>2024</v>
      </c>
      <c r="B985">
        <v>61</v>
      </c>
      <c r="C985" t="s">
        <v>31</v>
      </c>
      <c r="D985">
        <v>268273</v>
      </c>
      <c r="E985">
        <v>101777</v>
      </c>
      <c r="F985">
        <v>443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370493</v>
      </c>
      <c r="O985">
        <v>0</v>
      </c>
      <c r="P985">
        <v>0</v>
      </c>
      <c r="Q985">
        <v>370493</v>
      </c>
      <c r="R985">
        <v>24166</v>
      </c>
      <c r="S985">
        <v>2024</v>
      </c>
      <c r="T985">
        <v>61</v>
      </c>
      <c r="U985">
        <v>2</v>
      </c>
      <c r="V985">
        <v>673</v>
      </c>
      <c r="W985" t="s">
        <v>1774</v>
      </c>
      <c r="X985" t="s">
        <v>26</v>
      </c>
      <c r="Y985" t="s">
        <v>26</v>
      </c>
      <c r="Z985" t="s">
        <v>98</v>
      </c>
      <c r="AA985" t="s">
        <v>656</v>
      </c>
      <c r="AB985" s="3" t="str">
        <f t="shared" si="30"/>
        <v>2673</v>
      </c>
      <c r="AC985" s="4" t="str">
        <f t="shared" si="31"/>
        <v>Non-TIF</v>
      </c>
    </row>
    <row r="986" spans="1:29" x14ac:dyDescent="0.25">
      <c r="A986">
        <v>2024</v>
      </c>
      <c r="B986">
        <v>62</v>
      </c>
      <c r="C986" t="s">
        <v>44</v>
      </c>
      <c r="D986">
        <v>258126392</v>
      </c>
      <c r="E986">
        <v>188189</v>
      </c>
      <c r="F986">
        <v>0</v>
      </c>
      <c r="G986">
        <v>84503597</v>
      </c>
      <c r="H986">
        <v>43291133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386109311</v>
      </c>
      <c r="O986">
        <v>1248000</v>
      </c>
      <c r="P986">
        <v>2245750</v>
      </c>
      <c r="Q986">
        <v>382615561</v>
      </c>
      <c r="R986">
        <v>0</v>
      </c>
      <c r="S986">
        <v>2024</v>
      </c>
      <c r="T986">
        <v>62</v>
      </c>
      <c r="U986">
        <v>5</v>
      </c>
      <c r="V986" t="s">
        <v>1830</v>
      </c>
      <c r="W986">
        <v>625013</v>
      </c>
      <c r="X986" t="s">
        <v>26</v>
      </c>
      <c r="Y986" t="s">
        <v>26</v>
      </c>
      <c r="Z986" t="s">
        <v>658</v>
      </c>
      <c r="AA986" t="s">
        <v>657</v>
      </c>
      <c r="AB986" s="3" t="str">
        <f t="shared" si="30"/>
        <v>5013</v>
      </c>
      <c r="AC986" s="4" t="str">
        <f t="shared" si="31"/>
        <v>Non-TIF</v>
      </c>
    </row>
    <row r="987" spans="1:29" x14ac:dyDescent="0.25">
      <c r="A987">
        <v>2024</v>
      </c>
      <c r="B987">
        <v>62</v>
      </c>
      <c r="C987" t="s">
        <v>23</v>
      </c>
      <c r="D987">
        <v>94996</v>
      </c>
      <c r="E987">
        <v>0</v>
      </c>
      <c r="F987">
        <v>304492</v>
      </c>
      <c r="G987">
        <v>0</v>
      </c>
      <c r="H987">
        <v>5297572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5697060</v>
      </c>
      <c r="O987">
        <v>0</v>
      </c>
      <c r="P987">
        <v>0</v>
      </c>
      <c r="Q987">
        <v>5697060</v>
      </c>
      <c r="R987">
        <v>0</v>
      </c>
      <c r="S987">
        <v>2024</v>
      </c>
      <c r="T987">
        <v>62</v>
      </c>
      <c r="U987">
        <v>3</v>
      </c>
      <c r="V987">
        <v>906</v>
      </c>
      <c r="W987" t="s">
        <v>564</v>
      </c>
      <c r="X987" t="s">
        <v>25</v>
      </c>
      <c r="Y987" t="s">
        <v>26</v>
      </c>
      <c r="Z987" t="s">
        <v>565</v>
      </c>
      <c r="AA987" t="s">
        <v>657</v>
      </c>
      <c r="AB987" s="3" t="str">
        <f t="shared" si="30"/>
        <v>3906</v>
      </c>
      <c r="AC987" s="4" t="str">
        <f t="shared" si="31"/>
        <v>TIF</v>
      </c>
    </row>
    <row r="988" spans="1:29" x14ac:dyDescent="0.25">
      <c r="A988">
        <v>2024</v>
      </c>
      <c r="B988">
        <v>62</v>
      </c>
      <c r="C988" t="s">
        <v>31</v>
      </c>
      <c r="D988">
        <v>53863024</v>
      </c>
      <c r="E988">
        <v>55737897</v>
      </c>
      <c r="F988">
        <v>4528921</v>
      </c>
      <c r="G988">
        <v>3806183</v>
      </c>
      <c r="H988">
        <v>895926</v>
      </c>
      <c r="I988">
        <v>0</v>
      </c>
      <c r="J988">
        <v>0</v>
      </c>
      <c r="K988">
        <v>0</v>
      </c>
      <c r="L988">
        <v>13570491</v>
      </c>
      <c r="M988">
        <v>0</v>
      </c>
      <c r="N988">
        <v>132402442</v>
      </c>
      <c r="O988">
        <v>124000</v>
      </c>
      <c r="P988">
        <v>325000</v>
      </c>
      <c r="Q988">
        <v>131953442</v>
      </c>
      <c r="R988">
        <v>2455745</v>
      </c>
      <c r="S988">
        <v>2024</v>
      </c>
      <c r="T988">
        <v>62</v>
      </c>
      <c r="U988">
        <v>5</v>
      </c>
      <c r="V988">
        <v>166</v>
      </c>
      <c r="W988">
        <v>635166</v>
      </c>
      <c r="X988" t="s">
        <v>26</v>
      </c>
      <c r="Y988" t="s">
        <v>26</v>
      </c>
      <c r="Z988" t="s">
        <v>626</v>
      </c>
      <c r="AA988" t="s">
        <v>657</v>
      </c>
      <c r="AB988" s="3" t="str">
        <f t="shared" si="30"/>
        <v>5166</v>
      </c>
      <c r="AC988" s="4" t="str">
        <f t="shared" si="31"/>
        <v>Non-TIF</v>
      </c>
    </row>
    <row r="989" spans="1:29" x14ac:dyDescent="0.25">
      <c r="A989">
        <v>2024</v>
      </c>
      <c r="B989">
        <v>63</v>
      </c>
      <c r="C989" t="s">
        <v>44</v>
      </c>
      <c r="D989">
        <v>0</v>
      </c>
      <c r="E989">
        <v>0</v>
      </c>
      <c r="F989">
        <v>0</v>
      </c>
      <c r="G989">
        <v>1871640</v>
      </c>
      <c r="H989">
        <v>22710291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24581931</v>
      </c>
      <c r="O989">
        <v>0</v>
      </c>
      <c r="P989">
        <v>0</v>
      </c>
      <c r="Q989">
        <v>24581931</v>
      </c>
      <c r="R989">
        <v>0</v>
      </c>
      <c r="S989">
        <v>2024</v>
      </c>
      <c r="T989">
        <v>63</v>
      </c>
      <c r="U989">
        <v>3</v>
      </c>
      <c r="V989">
        <v>375</v>
      </c>
      <c r="W989">
        <v>633375</v>
      </c>
      <c r="X989" t="s">
        <v>26</v>
      </c>
      <c r="Y989" t="s">
        <v>26</v>
      </c>
      <c r="Z989" t="s">
        <v>744</v>
      </c>
      <c r="AA989" t="s">
        <v>662</v>
      </c>
      <c r="AB989" s="3" t="str">
        <f t="shared" si="30"/>
        <v>3375</v>
      </c>
      <c r="AC989" s="4" t="str">
        <f t="shared" si="31"/>
        <v>Non-TIF</v>
      </c>
    </row>
    <row r="990" spans="1:29" x14ac:dyDescent="0.25">
      <c r="A990">
        <v>2024</v>
      </c>
      <c r="B990">
        <v>63</v>
      </c>
      <c r="C990" t="s">
        <v>23</v>
      </c>
      <c r="D990">
        <v>30886467</v>
      </c>
      <c r="E990">
        <v>112</v>
      </c>
      <c r="F990">
        <v>0</v>
      </c>
      <c r="G990">
        <v>13568790</v>
      </c>
      <c r="H990">
        <v>8824629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53279998</v>
      </c>
      <c r="O990">
        <v>4000</v>
      </c>
      <c r="P990">
        <v>84500</v>
      </c>
      <c r="Q990">
        <v>53191498</v>
      </c>
      <c r="R990">
        <v>0</v>
      </c>
      <c r="S990">
        <v>2024</v>
      </c>
      <c r="T990">
        <v>63</v>
      </c>
      <c r="U990">
        <v>5</v>
      </c>
      <c r="V990">
        <v>166</v>
      </c>
      <c r="W990" t="s">
        <v>745</v>
      </c>
      <c r="X990" t="s">
        <v>25</v>
      </c>
      <c r="Y990" t="s">
        <v>26</v>
      </c>
      <c r="Z990" t="s">
        <v>746</v>
      </c>
      <c r="AA990" t="s">
        <v>662</v>
      </c>
      <c r="AB990" s="3" t="str">
        <f t="shared" si="30"/>
        <v>5166</v>
      </c>
      <c r="AC990" s="4" t="str">
        <f t="shared" si="31"/>
        <v>TIF</v>
      </c>
    </row>
    <row r="991" spans="1:29" x14ac:dyDescent="0.25">
      <c r="A991">
        <v>2024</v>
      </c>
      <c r="B991">
        <v>63</v>
      </c>
      <c r="C991" t="s">
        <v>23</v>
      </c>
      <c r="D991">
        <v>3317559</v>
      </c>
      <c r="E991">
        <v>0</v>
      </c>
      <c r="F991">
        <v>0</v>
      </c>
      <c r="G991">
        <v>1694781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5012340</v>
      </c>
      <c r="O991">
        <v>0</v>
      </c>
      <c r="P991">
        <v>0</v>
      </c>
      <c r="Q991">
        <v>5012340</v>
      </c>
      <c r="R991">
        <v>0</v>
      </c>
      <c r="S991">
        <v>2024</v>
      </c>
      <c r="T991">
        <v>63</v>
      </c>
      <c r="U991">
        <v>5</v>
      </c>
      <c r="V991">
        <v>256</v>
      </c>
      <c r="W991" t="s">
        <v>718</v>
      </c>
      <c r="X991" t="s">
        <v>25</v>
      </c>
      <c r="Y991" t="s">
        <v>26</v>
      </c>
      <c r="Z991" t="s">
        <v>719</v>
      </c>
      <c r="AA991" t="s">
        <v>662</v>
      </c>
      <c r="AB991" s="3" t="str">
        <f t="shared" si="30"/>
        <v>5256</v>
      </c>
      <c r="AC991" s="4" t="str">
        <f t="shared" si="31"/>
        <v>TIF</v>
      </c>
    </row>
    <row r="992" spans="1:29" x14ac:dyDescent="0.25">
      <c r="A992">
        <v>2024</v>
      </c>
      <c r="B992">
        <v>67</v>
      </c>
      <c r="C992" t="s">
        <v>31</v>
      </c>
      <c r="D992">
        <v>66993033</v>
      </c>
      <c r="E992">
        <v>135358586</v>
      </c>
      <c r="F992">
        <v>4935507</v>
      </c>
      <c r="G992">
        <v>16079602</v>
      </c>
      <c r="H992">
        <v>1825987</v>
      </c>
      <c r="I992">
        <v>0</v>
      </c>
      <c r="J992">
        <v>0</v>
      </c>
      <c r="K992">
        <v>0</v>
      </c>
      <c r="L992">
        <v>1155710</v>
      </c>
      <c r="M992">
        <v>0</v>
      </c>
      <c r="N992">
        <v>226348425</v>
      </c>
      <c r="O992">
        <v>488000</v>
      </c>
      <c r="P992">
        <v>1469000</v>
      </c>
      <c r="Q992">
        <v>224391425</v>
      </c>
      <c r="R992">
        <v>2421771</v>
      </c>
      <c r="S992">
        <v>2024</v>
      </c>
      <c r="T992">
        <v>67</v>
      </c>
      <c r="U992">
        <v>4</v>
      </c>
      <c r="V992" t="s">
        <v>1811</v>
      </c>
      <c r="W992">
        <v>674033</v>
      </c>
      <c r="X992" t="s">
        <v>26</v>
      </c>
      <c r="Y992" t="s">
        <v>26</v>
      </c>
      <c r="Z992" t="s">
        <v>1719</v>
      </c>
      <c r="AA992" t="s">
        <v>704</v>
      </c>
      <c r="AB992" s="3" t="str">
        <f t="shared" si="30"/>
        <v>4033</v>
      </c>
      <c r="AC992" s="4" t="str">
        <f t="shared" si="31"/>
        <v>Non-TIF</v>
      </c>
    </row>
    <row r="993" spans="1:29" x14ac:dyDescent="0.25">
      <c r="A993">
        <v>2024</v>
      </c>
      <c r="B993">
        <v>68</v>
      </c>
      <c r="C993" t="s">
        <v>31</v>
      </c>
      <c r="D993">
        <v>190115764</v>
      </c>
      <c r="E993">
        <v>96545892</v>
      </c>
      <c r="F993">
        <v>3242833</v>
      </c>
      <c r="G993">
        <v>28553792</v>
      </c>
      <c r="H993">
        <v>10613029</v>
      </c>
      <c r="I993">
        <v>0</v>
      </c>
      <c r="J993">
        <v>0</v>
      </c>
      <c r="K993">
        <v>28814</v>
      </c>
      <c r="L993">
        <v>1770575</v>
      </c>
      <c r="M993">
        <v>38689784</v>
      </c>
      <c r="N993">
        <v>369560483</v>
      </c>
      <c r="O993">
        <v>1006401</v>
      </c>
      <c r="P993">
        <v>4701123</v>
      </c>
      <c r="Q993">
        <v>363852959</v>
      </c>
      <c r="R993">
        <v>4629136</v>
      </c>
      <c r="S993">
        <v>2024</v>
      </c>
      <c r="T993">
        <v>68</v>
      </c>
      <c r="U993">
        <v>0</v>
      </c>
      <c r="V993" t="s">
        <v>1777</v>
      </c>
      <c r="W993">
        <v>680081</v>
      </c>
      <c r="X993" t="s">
        <v>26</v>
      </c>
      <c r="Y993" t="s">
        <v>26</v>
      </c>
      <c r="Z993" t="s">
        <v>89</v>
      </c>
      <c r="AA993" t="s">
        <v>705</v>
      </c>
      <c r="AB993" s="3" t="str">
        <f t="shared" si="30"/>
        <v>0081</v>
      </c>
      <c r="AC993" s="4" t="str">
        <f t="shared" si="31"/>
        <v>Non-TIF</v>
      </c>
    </row>
    <row r="994" spans="1:29" x14ac:dyDescent="0.25">
      <c r="A994">
        <v>2024</v>
      </c>
      <c r="B994">
        <v>69</v>
      </c>
      <c r="C994" t="s">
        <v>23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2024</v>
      </c>
      <c r="T994">
        <v>69</v>
      </c>
      <c r="U994">
        <v>6</v>
      </c>
      <c r="V994">
        <v>165</v>
      </c>
      <c r="W994" t="s">
        <v>753</v>
      </c>
      <c r="X994" t="s">
        <v>25</v>
      </c>
      <c r="Y994" t="s">
        <v>26</v>
      </c>
      <c r="Z994" t="s">
        <v>754</v>
      </c>
      <c r="AA994" t="s">
        <v>725</v>
      </c>
      <c r="AB994" s="3" t="str">
        <f t="shared" si="30"/>
        <v>6165</v>
      </c>
      <c r="AC994" s="4" t="str">
        <f t="shared" si="31"/>
        <v>TIF</v>
      </c>
    </row>
    <row r="995" spans="1:29" x14ac:dyDescent="0.25">
      <c r="A995">
        <v>2024</v>
      </c>
      <c r="B995">
        <v>69</v>
      </c>
      <c r="C995" t="s">
        <v>23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2024</v>
      </c>
      <c r="T995">
        <v>69</v>
      </c>
      <c r="U995">
        <v>6</v>
      </c>
      <c r="V995">
        <v>651</v>
      </c>
      <c r="W995" t="s">
        <v>934</v>
      </c>
      <c r="X995" t="s">
        <v>25</v>
      </c>
      <c r="Y995" t="s">
        <v>26</v>
      </c>
      <c r="Z995" t="s">
        <v>935</v>
      </c>
      <c r="AA995" t="s">
        <v>725</v>
      </c>
      <c r="AB995" s="3" t="str">
        <f t="shared" si="30"/>
        <v>6651</v>
      </c>
      <c r="AC995" s="4" t="str">
        <f t="shared" si="31"/>
        <v>TIF</v>
      </c>
    </row>
    <row r="996" spans="1:29" x14ac:dyDescent="0.25">
      <c r="A996">
        <v>2024</v>
      </c>
      <c r="B996">
        <v>69</v>
      </c>
      <c r="C996" t="s">
        <v>31</v>
      </c>
      <c r="D996">
        <v>17434245</v>
      </c>
      <c r="E996">
        <v>45045490</v>
      </c>
      <c r="F996">
        <v>1798615</v>
      </c>
      <c r="G996">
        <v>2575210</v>
      </c>
      <c r="H996">
        <v>0</v>
      </c>
      <c r="I996">
        <v>0</v>
      </c>
      <c r="J996">
        <v>0</v>
      </c>
      <c r="K996">
        <v>0</v>
      </c>
      <c r="L996">
        <v>2727274</v>
      </c>
      <c r="M996">
        <v>0</v>
      </c>
      <c r="N996">
        <v>69580834</v>
      </c>
      <c r="O996">
        <v>148000</v>
      </c>
      <c r="P996">
        <v>204750</v>
      </c>
      <c r="Q996">
        <v>69228084</v>
      </c>
      <c r="R996">
        <v>2240399</v>
      </c>
      <c r="S996">
        <v>2024</v>
      </c>
      <c r="T996">
        <v>69</v>
      </c>
      <c r="U996">
        <v>2</v>
      </c>
      <c r="V996">
        <v>718</v>
      </c>
      <c r="W996">
        <v>152718</v>
      </c>
      <c r="X996" t="s">
        <v>26</v>
      </c>
      <c r="Y996" t="s">
        <v>26</v>
      </c>
      <c r="Z996" t="s">
        <v>36</v>
      </c>
      <c r="AA996" t="s">
        <v>725</v>
      </c>
      <c r="AB996" s="3" t="str">
        <f t="shared" si="30"/>
        <v>2718</v>
      </c>
      <c r="AC996" s="4" t="str">
        <f t="shared" si="31"/>
        <v>Non-TIF</v>
      </c>
    </row>
    <row r="997" spans="1:29" x14ac:dyDescent="0.25">
      <c r="A997">
        <v>2024</v>
      </c>
      <c r="B997">
        <v>69</v>
      </c>
      <c r="C997" t="s">
        <v>31</v>
      </c>
      <c r="D997">
        <v>424721</v>
      </c>
      <c r="E997">
        <v>1358047</v>
      </c>
      <c r="F997">
        <v>80823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1863591</v>
      </c>
      <c r="O997">
        <v>4000</v>
      </c>
      <c r="P997">
        <v>13000</v>
      </c>
      <c r="Q997">
        <v>1846591</v>
      </c>
      <c r="R997">
        <v>21577</v>
      </c>
      <c r="S997">
        <v>2024</v>
      </c>
      <c r="T997">
        <v>69</v>
      </c>
      <c r="U997">
        <v>3</v>
      </c>
      <c r="V997">
        <v>978</v>
      </c>
      <c r="W997">
        <v>653978</v>
      </c>
      <c r="X997" t="s">
        <v>26</v>
      </c>
      <c r="Y997" t="s">
        <v>26</v>
      </c>
      <c r="Z997" t="s">
        <v>1705</v>
      </c>
      <c r="AA997" t="s">
        <v>725</v>
      </c>
      <c r="AB997" s="3" t="str">
        <f t="shared" si="30"/>
        <v>3978</v>
      </c>
      <c r="AC997" s="4" t="str">
        <f t="shared" si="31"/>
        <v>Non-TIF</v>
      </c>
    </row>
    <row r="998" spans="1:29" x14ac:dyDescent="0.25">
      <c r="A998">
        <v>2024</v>
      </c>
      <c r="B998">
        <v>69</v>
      </c>
      <c r="C998" t="s">
        <v>31</v>
      </c>
      <c r="D998">
        <v>17633562</v>
      </c>
      <c r="E998">
        <v>44377611</v>
      </c>
      <c r="F998">
        <v>2035659</v>
      </c>
      <c r="G998">
        <v>708036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6467158</v>
      </c>
      <c r="N998">
        <v>71222026</v>
      </c>
      <c r="O998">
        <v>96000</v>
      </c>
      <c r="P998">
        <v>188500</v>
      </c>
      <c r="Q998">
        <v>70937526</v>
      </c>
      <c r="R998">
        <v>859981</v>
      </c>
      <c r="S998">
        <v>2024</v>
      </c>
      <c r="T998">
        <v>69</v>
      </c>
      <c r="U998">
        <v>6</v>
      </c>
      <c r="V998">
        <v>165</v>
      </c>
      <c r="W998">
        <v>696165</v>
      </c>
      <c r="X998" t="s">
        <v>26</v>
      </c>
      <c r="Y998" t="s">
        <v>26</v>
      </c>
      <c r="Z998" t="s">
        <v>726</v>
      </c>
      <c r="AA998" t="s">
        <v>725</v>
      </c>
      <c r="AB998" s="3" t="str">
        <f t="shared" si="30"/>
        <v>6165</v>
      </c>
      <c r="AC998" s="4" t="str">
        <f t="shared" si="31"/>
        <v>Non-TIF</v>
      </c>
    </row>
    <row r="999" spans="1:29" x14ac:dyDescent="0.25">
      <c r="A999">
        <v>2024</v>
      </c>
      <c r="B999">
        <v>69</v>
      </c>
      <c r="C999" t="s">
        <v>31</v>
      </c>
      <c r="D999">
        <v>35258422</v>
      </c>
      <c r="E999">
        <v>59236392</v>
      </c>
      <c r="F999">
        <v>2041414</v>
      </c>
      <c r="G999">
        <v>7362826</v>
      </c>
      <c r="H999">
        <v>0</v>
      </c>
      <c r="I999">
        <v>0</v>
      </c>
      <c r="J999">
        <v>0</v>
      </c>
      <c r="K999">
        <v>0</v>
      </c>
      <c r="L999">
        <v>3723781</v>
      </c>
      <c r="M999">
        <v>7327372</v>
      </c>
      <c r="N999">
        <v>114950207</v>
      </c>
      <c r="O999">
        <v>212000</v>
      </c>
      <c r="P999">
        <v>416000</v>
      </c>
      <c r="Q999">
        <v>114322207</v>
      </c>
      <c r="R999">
        <v>6776165</v>
      </c>
      <c r="S999">
        <v>2024</v>
      </c>
      <c r="T999">
        <v>69</v>
      </c>
      <c r="U999">
        <v>6</v>
      </c>
      <c r="V999">
        <v>651</v>
      </c>
      <c r="W999">
        <v>696651</v>
      </c>
      <c r="X999" t="s">
        <v>26</v>
      </c>
      <c r="Y999" t="s">
        <v>26</v>
      </c>
      <c r="Z999" t="s">
        <v>100</v>
      </c>
      <c r="AA999" t="s">
        <v>725</v>
      </c>
      <c r="AB999" s="3" t="str">
        <f t="shared" si="30"/>
        <v>6651</v>
      </c>
      <c r="AC999" s="4" t="str">
        <f t="shared" si="31"/>
        <v>Non-TIF</v>
      </c>
    </row>
    <row r="1000" spans="1:29" x14ac:dyDescent="0.25">
      <c r="A1000">
        <v>2024</v>
      </c>
      <c r="B1000">
        <v>69</v>
      </c>
      <c r="C1000" t="s">
        <v>31</v>
      </c>
      <c r="D1000">
        <v>333872</v>
      </c>
      <c r="E1000">
        <v>1051863</v>
      </c>
      <c r="F1000">
        <v>56871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1442606</v>
      </c>
      <c r="O1000">
        <v>4000</v>
      </c>
      <c r="P1000">
        <v>6500</v>
      </c>
      <c r="Q1000">
        <v>1432106</v>
      </c>
      <c r="R1000">
        <v>48313</v>
      </c>
      <c r="S1000">
        <v>2024</v>
      </c>
      <c r="T1000">
        <v>69</v>
      </c>
      <c r="U1000">
        <v>2</v>
      </c>
      <c r="V1000">
        <v>113</v>
      </c>
      <c r="W1000">
        <v>732113</v>
      </c>
      <c r="X1000" t="s">
        <v>26</v>
      </c>
      <c r="Y1000" t="s">
        <v>26</v>
      </c>
      <c r="Z1000" t="s">
        <v>737</v>
      </c>
      <c r="AA1000" t="s">
        <v>725</v>
      </c>
      <c r="AB1000" s="3" t="str">
        <f t="shared" si="30"/>
        <v>2113</v>
      </c>
      <c r="AC1000" s="4" t="str">
        <f t="shared" si="31"/>
        <v>Non-TIF</v>
      </c>
    </row>
    <row r="1001" spans="1:29" x14ac:dyDescent="0.25">
      <c r="A1001">
        <v>2024</v>
      </c>
      <c r="B1001">
        <v>69</v>
      </c>
      <c r="C1001" t="s">
        <v>31</v>
      </c>
      <c r="D1001">
        <v>2822</v>
      </c>
      <c r="E1001">
        <v>195161</v>
      </c>
      <c r="F1001">
        <v>8723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206706</v>
      </c>
      <c r="O1001">
        <v>0</v>
      </c>
      <c r="P1001">
        <v>0</v>
      </c>
      <c r="Q1001">
        <v>206706</v>
      </c>
      <c r="R1001">
        <v>0</v>
      </c>
      <c r="S1001">
        <v>2024</v>
      </c>
      <c r="T1001">
        <v>69</v>
      </c>
      <c r="U1001">
        <v>5</v>
      </c>
      <c r="V1001">
        <v>976</v>
      </c>
      <c r="W1001">
        <v>735976</v>
      </c>
      <c r="X1001" t="s">
        <v>26</v>
      </c>
      <c r="Y1001" t="s">
        <v>26</v>
      </c>
      <c r="Z1001" t="s">
        <v>440</v>
      </c>
      <c r="AA1001" t="s">
        <v>725</v>
      </c>
      <c r="AB1001" s="3" t="str">
        <f t="shared" si="30"/>
        <v>5976</v>
      </c>
      <c r="AC1001" s="4" t="str">
        <f t="shared" si="31"/>
        <v>Non-TIF</v>
      </c>
    </row>
    <row r="1002" spans="1:29" x14ac:dyDescent="0.25">
      <c r="A1002">
        <v>2024</v>
      </c>
      <c r="B1002">
        <v>70</v>
      </c>
      <c r="C1002" t="s">
        <v>44</v>
      </c>
      <c r="D1002">
        <v>66749711</v>
      </c>
      <c r="E1002">
        <v>1057</v>
      </c>
      <c r="F1002">
        <v>0</v>
      </c>
      <c r="G1002">
        <v>8710275</v>
      </c>
      <c r="H1002">
        <v>2127226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77588269</v>
      </c>
      <c r="O1002">
        <v>212000</v>
      </c>
      <c r="P1002">
        <v>676000</v>
      </c>
      <c r="Q1002">
        <v>76700269</v>
      </c>
      <c r="R1002">
        <v>0</v>
      </c>
      <c r="S1002">
        <v>2024</v>
      </c>
      <c r="T1002">
        <v>70</v>
      </c>
      <c r="U1002">
        <v>6</v>
      </c>
      <c r="V1002">
        <v>975</v>
      </c>
      <c r="W1002">
        <v>706975</v>
      </c>
      <c r="X1002" t="s">
        <v>26</v>
      </c>
      <c r="Y1002" t="s">
        <v>26</v>
      </c>
      <c r="Z1002" t="s">
        <v>160</v>
      </c>
      <c r="AA1002" t="s">
        <v>709</v>
      </c>
      <c r="AB1002" s="3" t="str">
        <f t="shared" si="30"/>
        <v>6975</v>
      </c>
      <c r="AC1002" s="4" t="str">
        <f t="shared" si="31"/>
        <v>Non-TIF</v>
      </c>
    </row>
    <row r="1003" spans="1:29" x14ac:dyDescent="0.25">
      <c r="A1003">
        <v>2024</v>
      </c>
      <c r="B1003">
        <v>70</v>
      </c>
      <c r="C1003" t="s">
        <v>44</v>
      </c>
      <c r="D1003">
        <v>3153061</v>
      </c>
      <c r="E1003">
        <v>78361</v>
      </c>
      <c r="F1003">
        <v>33432</v>
      </c>
      <c r="G1003">
        <v>13299696</v>
      </c>
      <c r="H1003">
        <v>7737932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24302482</v>
      </c>
      <c r="O1003">
        <v>20000</v>
      </c>
      <c r="P1003">
        <v>39000</v>
      </c>
      <c r="Q1003">
        <v>24243482</v>
      </c>
      <c r="R1003">
        <v>0</v>
      </c>
      <c r="S1003">
        <v>2024</v>
      </c>
      <c r="T1003">
        <v>70</v>
      </c>
      <c r="U1003">
        <v>7</v>
      </c>
      <c r="V1003" t="s">
        <v>1805</v>
      </c>
      <c r="W1003">
        <v>707038</v>
      </c>
      <c r="X1003" t="s">
        <v>26</v>
      </c>
      <c r="Y1003" t="s">
        <v>26</v>
      </c>
      <c r="Z1003" t="s">
        <v>232</v>
      </c>
      <c r="AA1003" t="s">
        <v>709</v>
      </c>
      <c r="AB1003" s="3" t="str">
        <f t="shared" si="30"/>
        <v>7038</v>
      </c>
      <c r="AC1003" s="4" t="str">
        <f t="shared" si="31"/>
        <v>Non-TIF</v>
      </c>
    </row>
    <row r="1004" spans="1:29" x14ac:dyDescent="0.25">
      <c r="A1004">
        <v>2024</v>
      </c>
      <c r="B1004">
        <v>70</v>
      </c>
      <c r="C1004" t="s">
        <v>23</v>
      </c>
      <c r="D1004">
        <v>21330587</v>
      </c>
      <c r="E1004">
        <v>287</v>
      </c>
      <c r="F1004">
        <v>0</v>
      </c>
      <c r="G1004">
        <v>1878630</v>
      </c>
      <c r="H1004">
        <v>321575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23531079</v>
      </c>
      <c r="O1004">
        <v>0</v>
      </c>
      <c r="P1004">
        <v>0</v>
      </c>
      <c r="Q1004">
        <v>23531079</v>
      </c>
      <c r="R1004">
        <v>0</v>
      </c>
      <c r="S1004">
        <v>2024</v>
      </c>
      <c r="T1004">
        <v>70</v>
      </c>
      <c r="U1004">
        <v>6</v>
      </c>
      <c r="V1004">
        <v>975</v>
      </c>
      <c r="W1004" t="s">
        <v>755</v>
      </c>
      <c r="X1004" t="s">
        <v>25</v>
      </c>
      <c r="Y1004" t="s">
        <v>26</v>
      </c>
      <c r="Z1004" t="s">
        <v>756</v>
      </c>
      <c r="AA1004" t="s">
        <v>709</v>
      </c>
      <c r="AB1004" s="3" t="str">
        <f t="shared" si="30"/>
        <v>6975</v>
      </c>
      <c r="AC1004" s="4" t="str">
        <f t="shared" si="31"/>
        <v>TIF</v>
      </c>
    </row>
    <row r="1005" spans="1:29" x14ac:dyDescent="0.25">
      <c r="A1005">
        <v>2024</v>
      </c>
      <c r="B1005">
        <v>71</v>
      </c>
      <c r="C1005" t="s">
        <v>31</v>
      </c>
      <c r="D1005">
        <v>89357133</v>
      </c>
      <c r="E1005">
        <v>171414596</v>
      </c>
      <c r="F1005">
        <v>18091300</v>
      </c>
      <c r="G1005">
        <v>40302157</v>
      </c>
      <c r="H1005">
        <v>132365248</v>
      </c>
      <c r="I1005">
        <v>0</v>
      </c>
      <c r="J1005">
        <v>0</v>
      </c>
      <c r="K1005">
        <v>0</v>
      </c>
      <c r="L1005">
        <v>4196513</v>
      </c>
      <c r="M1005">
        <v>5074372</v>
      </c>
      <c r="N1005">
        <v>460801319</v>
      </c>
      <c r="O1005">
        <v>444000</v>
      </c>
      <c r="P1005">
        <v>1839500</v>
      </c>
      <c r="Q1005">
        <v>458517819</v>
      </c>
      <c r="R1005">
        <v>21740774</v>
      </c>
      <c r="S1005">
        <v>2024</v>
      </c>
      <c r="T1005">
        <v>71</v>
      </c>
      <c r="U1005">
        <v>2</v>
      </c>
      <c r="V1005">
        <v>862</v>
      </c>
      <c r="W1005">
        <v>712862</v>
      </c>
      <c r="X1005" t="s">
        <v>26</v>
      </c>
      <c r="Y1005" t="s">
        <v>26</v>
      </c>
      <c r="Z1005" t="s">
        <v>399</v>
      </c>
      <c r="AA1005" t="s">
        <v>727</v>
      </c>
      <c r="AB1005" s="3" t="str">
        <f t="shared" si="30"/>
        <v>2862</v>
      </c>
      <c r="AC1005" s="4" t="str">
        <f t="shared" si="31"/>
        <v>Non-TIF</v>
      </c>
    </row>
    <row r="1006" spans="1:29" x14ac:dyDescent="0.25">
      <c r="A1006">
        <v>2024</v>
      </c>
      <c r="B1006">
        <v>73</v>
      </c>
      <c r="C1006" t="s">
        <v>31</v>
      </c>
      <c r="D1006">
        <v>154485175</v>
      </c>
      <c r="E1006">
        <v>101636957</v>
      </c>
      <c r="F1006">
        <v>5931966</v>
      </c>
      <c r="G1006">
        <v>13079824</v>
      </c>
      <c r="H1006">
        <v>12944412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288078334</v>
      </c>
      <c r="O1006">
        <v>1000000</v>
      </c>
      <c r="P1006">
        <v>3490500</v>
      </c>
      <c r="Q1006">
        <v>283587834</v>
      </c>
      <c r="R1006">
        <v>17479608</v>
      </c>
      <c r="S1006">
        <v>2024</v>
      </c>
      <c r="T1006">
        <v>73</v>
      </c>
      <c r="U1006">
        <v>1</v>
      </c>
      <c r="V1006">
        <v>197</v>
      </c>
      <c r="W1006">
        <v>731197</v>
      </c>
      <c r="X1006" t="s">
        <v>26</v>
      </c>
      <c r="Y1006" t="s">
        <v>26</v>
      </c>
      <c r="Z1006" t="s">
        <v>757</v>
      </c>
      <c r="AA1006" t="s">
        <v>736</v>
      </c>
      <c r="AB1006" s="3" t="str">
        <f t="shared" si="30"/>
        <v>1197</v>
      </c>
      <c r="AC1006" s="4" t="str">
        <f t="shared" si="31"/>
        <v>Non-TIF</v>
      </c>
    </row>
    <row r="1007" spans="1:29" x14ac:dyDescent="0.25">
      <c r="A1007">
        <v>2024</v>
      </c>
      <c r="B1007">
        <v>73</v>
      </c>
      <c r="C1007" t="s">
        <v>31</v>
      </c>
      <c r="D1007">
        <v>1527</v>
      </c>
      <c r="E1007">
        <v>80519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82046</v>
      </c>
      <c r="O1007">
        <v>0</v>
      </c>
      <c r="P1007">
        <v>0</v>
      </c>
      <c r="Q1007">
        <v>82046</v>
      </c>
      <c r="R1007">
        <v>431</v>
      </c>
      <c r="S1007">
        <v>2024</v>
      </c>
      <c r="T1007">
        <v>73</v>
      </c>
      <c r="U1007">
        <v>0</v>
      </c>
      <c r="V1007">
        <v>549</v>
      </c>
      <c r="W1007">
        <v>870549</v>
      </c>
      <c r="X1007" t="s">
        <v>26</v>
      </c>
      <c r="Y1007" t="s">
        <v>26</v>
      </c>
      <c r="Z1007" t="s">
        <v>758</v>
      </c>
      <c r="AA1007" t="s">
        <v>736</v>
      </c>
      <c r="AB1007" s="3" t="str">
        <f t="shared" si="30"/>
        <v>0549</v>
      </c>
      <c r="AC1007" s="4" t="str">
        <f t="shared" si="31"/>
        <v>Non-TIF</v>
      </c>
    </row>
    <row r="1008" spans="1:29" x14ac:dyDescent="0.25">
      <c r="A1008">
        <v>2024</v>
      </c>
      <c r="B1008">
        <v>74</v>
      </c>
      <c r="C1008" t="s">
        <v>44</v>
      </c>
      <c r="D1008">
        <v>0</v>
      </c>
      <c r="E1008">
        <v>0</v>
      </c>
      <c r="F1008">
        <v>0</v>
      </c>
      <c r="G1008">
        <v>0</v>
      </c>
      <c r="H1008">
        <v>5883583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5883583</v>
      </c>
      <c r="O1008">
        <v>0</v>
      </c>
      <c r="P1008">
        <v>0</v>
      </c>
      <c r="Q1008">
        <v>5883583</v>
      </c>
      <c r="R1008">
        <v>0</v>
      </c>
      <c r="S1008">
        <v>2024</v>
      </c>
      <c r="T1008">
        <v>74</v>
      </c>
      <c r="U1008">
        <v>5</v>
      </c>
      <c r="V1008">
        <v>724</v>
      </c>
      <c r="W1008">
        <v>745724</v>
      </c>
      <c r="X1008" t="s">
        <v>26</v>
      </c>
      <c r="Y1008" t="s">
        <v>26</v>
      </c>
      <c r="Z1008" t="s">
        <v>261</v>
      </c>
      <c r="AA1008" t="s">
        <v>738</v>
      </c>
      <c r="AB1008" s="3" t="str">
        <f t="shared" si="30"/>
        <v>5724</v>
      </c>
      <c r="AC1008" s="4" t="str">
        <f t="shared" si="31"/>
        <v>Non-TIF</v>
      </c>
    </row>
    <row r="1009" spans="1:29" x14ac:dyDescent="0.25">
      <c r="A1009">
        <v>2024</v>
      </c>
      <c r="B1009">
        <v>74</v>
      </c>
      <c r="C1009" t="s">
        <v>23</v>
      </c>
      <c r="D1009">
        <v>839729</v>
      </c>
      <c r="E1009">
        <v>1</v>
      </c>
      <c r="F1009">
        <v>0</v>
      </c>
      <c r="G1009">
        <v>2749313</v>
      </c>
      <c r="H1009">
        <v>51786562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55375605</v>
      </c>
      <c r="O1009">
        <v>4000</v>
      </c>
      <c r="P1009">
        <v>0</v>
      </c>
      <c r="Q1009">
        <v>55371605</v>
      </c>
      <c r="R1009">
        <v>0</v>
      </c>
      <c r="S1009">
        <v>2024</v>
      </c>
      <c r="T1009">
        <v>74</v>
      </c>
      <c r="U1009">
        <v>2</v>
      </c>
      <c r="V1009" t="s">
        <v>1832</v>
      </c>
      <c r="W1009" t="s">
        <v>953</v>
      </c>
      <c r="X1009" t="s">
        <v>25</v>
      </c>
      <c r="Y1009" t="s">
        <v>26</v>
      </c>
      <c r="Z1009" t="s">
        <v>954</v>
      </c>
      <c r="AA1009" t="s">
        <v>738</v>
      </c>
      <c r="AB1009" s="3" t="str">
        <f t="shared" si="30"/>
        <v>2088</v>
      </c>
      <c r="AC1009" s="4" t="str">
        <f t="shared" si="31"/>
        <v>TIF</v>
      </c>
    </row>
    <row r="1010" spans="1:29" x14ac:dyDescent="0.25">
      <c r="A1010">
        <v>2024</v>
      </c>
      <c r="B1010">
        <v>83</v>
      </c>
      <c r="C1010" t="s">
        <v>31</v>
      </c>
      <c r="D1010">
        <v>4719557</v>
      </c>
      <c r="E1010">
        <v>15646947</v>
      </c>
      <c r="F1010">
        <v>768019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21134523</v>
      </c>
      <c r="O1010">
        <v>24000</v>
      </c>
      <c r="P1010">
        <v>32500</v>
      </c>
      <c r="Q1010">
        <v>21078023</v>
      </c>
      <c r="R1010">
        <v>170658</v>
      </c>
      <c r="S1010">
        <v>2024</v>
      </c>
      <c r="T1010">
        <v>83</v>
      </c>
      <c r="U1010">
        <v>1</v>
      </c>
      <c r="V1010">
        <v>917</v>
      </c>
      <c r="W1010">
        <v>431917</v>
      </c>
      <c r="X1010" t="s">
        <v>26</v>
      </c>
      <c r="Y1010" t="s">
        <v>26</v>
      </c>
      <c r="Z1010" t="s">
        <v>360</v>
      </c>
      <c r="AA1010" t="s">
        <v>802</v>
      </c>
      <c r="AB1010" s="3" t="str">
        <f t="shared" si="30"/>
        <v>1917</v>
      </c>
      <c r="AC1010" s="4" t="str">
        <f t="shared" si="31"/>
        <v>Non-TIF</v>
      </c>
    </row>
    <row r="1011" spans="1:29" x14ac:dyDescent="0.25">
      <c r="A1011">
        <v>2024</v>
      </c>
      <c r="B1011">
        <v>83</v>
      </c>
      <c r="C1011" t="s">
        <v>31</v>
      </c>
      <c r="D1011">
        <v>44146723</v>
      </c>
      <c r="E1011">
        <v>87850233</v>
      </c>
      <c r="F1011">
        <v>3852570</v>
      </c>
      <c r="G1011">
        <v>778324</v>
      </c>
      <c r="H1011">
        <v>0</v>
      </c>
      <c r="I1011">
        <v>0</v>
      </c>
      <c r="J1011">
        <v>0</v>
      </c>
      <c r="K1011">
        <v>0</v>
      </c>
      <c r="L1011">
        <v>315211</v>
      </c>
      <c r="M1011">
        <v>0</v>
      </c>
      <c r="N1011">
        <v>136943061</v>
      </c>
      <c r="O1011">
        <v>248000</v>
      </c>
      <c r="P1011">
        <v>513500</v>
      </c>
      <c r="Q1011">
        <v>136181561</v>
      </c>
      <c r="R1011">
        <v>1777411</v>
      </c>
      <c r="S1011">
        <v>2024</v>
      </c>
      <c r="T1011">
        <v>83</v>
      </c>
      <c r="U1011">
        <v>0</v>
      </c>
      <c r="V1011">
        <v>441</v>
      </c>
      <c r="W1011">
        <v>780441</v>
      </c>
      <c r="X1011" t="s">
        <v>26</v>
      </c>
      <c r="Y1011" t="s">
        <v>26</v>
      </c>
      <c r="Z1011" t="s">
        <v>227</v>
      </c>
      <c r="AA1011" t="s">
        <v>802</v>
      </c>
      <c r="AB1011" s="3" t="str">
        <f t="shared" si="30"/>
        <v>0441</v>
      </c>
      <c r="AC1011" s="4" t="str">
        <f t="shared" si="31"/>
        <v>Non-TIF</v>
      </c>
    </row>
    <row r="1012" spans="1:29" x14ac:dyDescent="0.25">
      <c r="A1012">
        <v>2024</v>
      </c>
      <c r="B1012">
        <v>84</v>
      </c>
      <c r="C1012" t="s">
        <v>44</v>
      </c>
      <c r="D1012">
        <v>0</v>
      </c>
      <c r="E1012">
        <v>67919</v>
      </c>
      <c r="F1012">
        <v>0</v>
      </c>
      <c r="G1012">
        <v>1719097</v>
      </c>
      <c r="H1012">
        <v>1160908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2947924</v>
      </c>
      <c r="O1012">
        <v>0</v>
      </c>
      <c r="P1012">
        <v>0</v>
      </c>
      <c r="Q1012">
        <v>2947924</v>
      </c>
      <c r="R1012">
        <v>0</v>
      </c>
      <c r="S1012">
        <v>2024</v>
      </c>
      <c r="T1012">
        <v>84</v>
      </c>
      <c r="U1012">
        <v>0</v>
      </c>
      <c r="V1012">
        <v>747</v>
      </c>
      <c r="W1012">
        <v>840747</v>
      </c>
      <c r="X1012" t="s">
        <v>26</v>
      </c>
      <c r="Y1012" t="s">
        <v>26</v>
      </c>
      <c r="Z1012" t="s">
        <v>694</v>
      </c>
      <c r="AA1012" t="s">
        <v>806</v>
      </c>
      <c r="AB1012" s="3" t="str">
        <f t="shared" si="30"/>
        <v>0747</v>
      </c>
      <c r="AC1012" s="4" t="str">
        <f t="shared" si="31"/>
        <v>Non-TIF</v>
      </c>
    </row>
    <row r="1013" spans="1:29" x14ac:dyDescent="0.25">
      <c r="A1013">
        <v>2024</v>
      </c>
      <c r="B1013">
        <v>84</v>
      </c>
      <c r="C1013" t="s">
        <v>44</v>
      </c>
      <c r="D1013">
        <v>799006</v>
      </c>
      <c r="E1013">
        <v>0</v>
      </c>
      <c r="F1013">
        <v>0</v>
      </c>
      <c r="G1013">
        <v>2339058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3138064</v>
      </c>
      <c r="O1013">
        <v>4000</v>
      </c>
      <c r="P1013">
        <v>26000</v>
      </c>
      <c r="Q1013">
        <v>3108064</v>
      </c>
      <c r="R1013">
        <v>0</v>
      </c>
      <c r="S1013">
        <v>2024</v>
      </c>
      <c r="T1013">
        <v>84</v>
      </c>
      <c r="U1013">
        <v>4</v>
      </c>
      <c r="V1013">
        <v>149</v>
      </c>
      <c r="W1013">
        <v>844149</v>
      </c>
      <c r="X1013" t="s">
        <v>26</v>
      </c>
      <c r="Y1013" t="s">
        <v>26</v>
      </c>
      <c r="Z1013" t="s">
        <v>731</v>
      </c>
      <c r="AA1013" t="s">
        <v>806</v>
      </c>
      <c r="AB1013" s="3" t="str">
        <f t="shared" si="30"/>
        <v>4149</v>
      </c>
      <c r="AC1013" s="4" t="str">
        <f t="shared" si="31"/>
        <v>Non-TIF</v>
      </c>
    </row>
    <row r="1014" spans="1:29" x14ac:dyDescent="0.25">
      <c r="A1014">
        <v>2024</v>
      </c>
      <c r="B1014">
        <v>84</v>
      </c>
      <c r="C1014" t="s">
        <v>44</v>
      </c>
      <c r="D1014">
        <v>10908379</v>
      </c>
      <c r="E1014">
        <v>1016783</v>
      </c>
      <c r="F1014">
        <v>555444</v>
      </c>
      <c r="G1014">
        <v>38132834</v>
      </c>
      <c r="H1014">
        <v>9557767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60171207</v>
      </c>
      <c r="O1014">
        <v>108000</v>
      </c>
      <c r="P1014">
        <v>747500</v>
      </c>
      <c r="Q1014">
        <v>59315707</v>
      </c>
      <c r="R1014">
        <v>0</v>
      </c>
      <c r="S1014">
        <v>2024</v>
      </c>
      <c r="T1014">
        <v>84</v>
      </c>
      <c r="U1014">
        <v>6</v>
      </c>
      <c r="V1014" t="s">
        <v>1840</v>
      </c>
      <c r="W1014">
        <v>846030</v>
      </c>
      <c r="X1014" t="s">
        <v>26</v>
      </c>
      <c r="Y1014" t="s">
        <v>26</v>
      </c>
      <c r="Z1014" t="s">
        <v>805</v>
      </c>
      <c r="AA1014" t="s">
        <v>806</v>
      </c>
      <c r="AB1014" s="3" t="str">
        <f t="shared" si="30"/>
        <v>6030</v>
      </c>
      <c r="AC1014" s="4" t="str">
        <f t="shared" si="31"/>
        <v>Non-TIF</v>
      </c>
    </row>
    <row r="1015" spans="1:29" x14ac:dyDescent="0.25">
      <c r="A1015">
        <v>2024</v>
      </c>
      <c r="B1015">
        <v>84</v>
      </c>
      <c r="C1015" t="s">
        <v>31</v>
      </c>
      <c r="D1015">
        <v>1071674</v>
      </c>
      <c r="E1015">
        <v>4434432</v>
      </c>
      <c r="F1015">
        <v>564508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6070614</v>
      </c>
      <c r="O1015">
        <v>0</v>
      </c>
      <c r="P1015">
        <v>0</v>
      </c>
      <c r="Q1015">
        <v>6070614</v>
      </c>
      <c r="R1015">
        <v>11885</v>
      </c>
      <c r="S1015">
        <v>2024</v>
      </c>
      <c r="T1015">
        <v>84</v>
      </c>
      <c r="U1015">
        <v>5</v>
      </c>
      <c r="V1015">
        <v>486</v>
      </c>
      <c r="W1015">
        <v>755486</v>
      </c>
      <c r="X1015" t="s">
        <v>26</v>
      </c>
      <c r="Y1015" t="s">
        <v>26</v>
      </c>
      <c r="Z1015" t="s">
        <v>763</v>
      </c>
      <c r="AA1015" t="s">
        <v>806</v>
      </c>
      <c r="AB1015" s="3" t="str">
        <f t="shared" si="30"/>
        <v>5486</v>
      </c>
      <c r="AC1015" s="4" t="str">
        <f t="shared" si="31"/>
        <v>Non-TIF</v>
      </c>
    </row>
    <row r="1016" spans="1:29" x14ac:dyDescent="0.25">
      <c r="A1016">
        <v>2024</v>
      </c>
      <c r="B1016">
        <v>84</v>
      </c>
      <c r="C1016" t="s">
        <v>31</v>
      </c>
      <c r="D1016">
        <v>178075790</v>
      </c>
      <c r="E1016">
        <v>87984933</v>
      </c>
      <c r="F1016">
        <v>14901259</v>
      </c>
      <c r="G1016">
        <v>26402893</v>
      </c>
      <c r="H1016">
        <v>14619975</v>
      </c>
      <c r="I1016">
        <v>0</v>
      </c>
      <c r="J1016">
        <v>0</v>
      </c>
      <c r="K1016">
        <v>0</v>
      </c>
      <c r="L1016">
        <v>32431683</v>
      </c>
      <c r="M1016">
        <v>1470816</v>
      </c>
      <c r="N1016">
        <v>355887349</v>
      </c>
      <c r="O1016">
        <v>500000</v>
      </c>
      <c r="P1016">
        <v>2574000</v>
      </c>
      <c r="Q1016">
        <v>352813349</v>
      </c>
      <c r="R1016">
        <v>5982998</v>
      </c>
      <c r="S1016">
        <v>2024</v>
      </c>
      <c r="T1016">
        <v>84</v>
      </c>
      <c r="U1016">
        <v>5</v>
      </c>
      <c r="V1016">
        <v>607</v>
      </c>
      <c r="W1016">
        <v>845607</v>
      </c>
      <c r="X1016" t="s">
        <v>26</v>
      </c>
      <c r="Y1016" t="s">
        <v>26</v>
      </c>
      <c r="Z1016" t="s">
        <v>655</v>
      </c>
      <c r="AA1016" t="s">
        <v>806</v>
      </c>
      <c r="AB1016" s="3" t="str">
        <f t="shared" si="30"/>
        <v>5607</v>
      </c>
      <c r="AC1016" s="4" t="str">
        <f t="shared" si="31"/>
        <v>Non-TIF</v>
      </c>
    </row>
    <row r="1017" spans="1:29" x14ac:dyDescent="0.25">
      <c r="A1017">
        <v>2024</v>
      </c>
      <c r="B1017">
        <v>85</v>
      </c>
      <c r="C1017" t="s">
        <v>44</v>
      </c>
      <c r="D1017">
        <v>75648114</v>
      </c>
      <c r="E1017">
        <v>40958</v>
      </c>
      <c r="F1017">
        <v>17210</v>
      </c>
      <c r="G1017">
        <v>13058830</v>
      </c>
      <c r="H1017">
        <v>1417278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90182390</v>
      </c>
      <c r="O1017">
        <v>380000</v>
      </c>
      <c r="P1017">
        <v>1332500</v>
      </c>
      <c r="Q1017">
        <v>88469890</v>
      </c>
      <c r="R1017">
        <v>0</v>
      </c>
      <c r="S1017">
        <v>2024</v>
      </c>
      <c r="T1017">
        <v>85</v>
      </c>
      <c r="U1017">
        <v>0</v>
      </c>
      <c r="V1017">
        <v>472</v>
      </c>
      <c r="W1017">
        <v>850472</v>
      </c>
      <c r="X1017" t="s">
        <v>26</v>
      </c>
      <c r="Y1017" t="s">
        <v>26</v>
      </c>
      <c r="Z1017" t="s">
        <v>203</v>
      </c>
      <c r="AA1017" t="s">
        <v>828</v>
      </c>
      <c r="AB1017" s="3" t="str">
        <f t="shared" si="30"/>
        <v>0472</v>
      </c>
      <c r="AC1017" s="4" t="str">
        <f t="shared" si="31"/>
        <v>Non-TIF</v>
      </c>
    </row>
    <row r="1018" spans="1:29" x14ac:dyDescent="0.25">
      <c r="A1018">
        <v>2024</v>
      </c>
      <c r="B1018">
        <v>85</v>
      </c>
      <c r="C1018" t="s">
        <v>44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2024</v>
      </c>
      <c r="T1018">
        <v>85</v>
      </c>
      <c r="U1018">
        <v>1</v>
      </c>
      <c r="V1018">
        <v>350</v>
      </c>
      <c r="W1018">
        <v>851350</v>
      </c>
      <c r="X1018" t="s">
        <v>26</v>
      </c>
      <c r="Y1018" t="s">
        <v>26</v>
      </c>
      <c r="Z1018" t="s">
        <v>532</v>
      </c>
      <c r="AA1018" t="s">
        <v>828</v>
      </c>
      <c r="AB1018" s="3" t="str">
        <f t="shared" si="30"/>
        <v>1350</v>
      </c>
      <c r="AC1018" s="4" t="str">
        <f t="shared" si="31"/>
        <v>Non-TIF</v>
      </c>
    </row>
    <row r="1019" spans="1:29" x14ac:dyDescent="0.25">
      <c r="A1019">
        <v>2024</v>
      </c>
      <c r="B1019">
        <v>85</v>
      </c>
      <c r="C1019" t="s">
        <v>44</v>
      </c>
      <c r="D1019">
        <v>699869</v>
      </c>
      <c r="E1019">
        <v>0</v>
      </c>
      <c r="F1019">
        <v>0</v>
      </c>
      <c r="G1019">
        <v>13570945</v>
      </c>
      <c r="H1019">
        <v>11672348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25943162</v>
      </c>
      <c r="O1019">
        <v>68000</v>
      </c>
      <c r="P1019">
        <v>344500</v>
      </c>
      <c r="Q1019">
        <v>25530662</v>
      </c>
      <c r="R1019">
        <v>0</v>
      </c>
      <c r="S1019">
        <v>2024</v>
      </c>
      <c r="T1019">
        <v>85</v>
      </c>
      <c r="U1019">
        <v>4</v>
      </c>
      <c r="V1019">
        <v>617</v>
      </c>
      <c r="W1019">
        <v>854617</v>
      </c>
      <c r="X1019" t="s">
        <v>26</v>
      </c>
      <c r="Y1019" t="s">
        <v>26</v>
      </c>
      <c r="Z1019" t="s">
        <v>888</v>
      </c>
      <c r="AA1019" t="s">
        <v>828</v>
      </c>
      <c r="AB1019" s="3" t="str">
        <f t="shared" si="30"/>
        <v>4617</v>
      </c>
      <c r="AC1019" s="4" t="str">
        <f t="shared" si="31"/>
        <v>Non-TIF</v>
      </c>
    </row>
    <row r="1020" spans="1:29" x14ac:dyDescent="0.25">
      <c r="A1020">
        <v>2024</v>
      </c>
      <c r="B1020">
        <v>85</v>
      </c>
      <c r="C1020" t="s">
        <v>23</v>
      </c>
      <c r="D1020">
        <v>112917571</v>
      </c>
      <c r="E1020">
        <v>21969</v>
      </c>
      <c r="F1020">
        <v>9231</v>
      </c>
      <c r="G1020">
        <v>4638378</v>
      </c>
      <c r="H1020">
        <v>881236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118468385</v>
      </c>
      <c r="O1020">
        <v>12000</v>
      </c>
      <c r="P1020">
        <v>32500</v>
      </c>
      <c r="Q1020">
        <v>118423885</v>
      </c>
      <c r="R1020">
        <v>0</v>
      </c>
      <c r="S1020">
        <v>2024</v>
      </c>
      <c r="T1020">
        <v>85</v>
      </c>
      <c r="U1020">
        <v>0</v>
      </c>
      <c r="V1020">
        <v>472</v>
      </c>
      <c r="W1020" t="s">
        <v>985</v>
      </c>
      <c r="X1020" t="s">
        <v>25</v>
      </c>
      <c r="Y1020" t="s">
        <v>26</v>
      </c>
      <c r="Z1020" t="s">
        <v>986</v>
      </c>
      <c r="AA1020" t="s">
        <v>828</v>
      </c>
      <c r="AB1020" s="3" t="str">
        <f t="shared" si="30"/>
        <v>0472</v>
      </c>
      <c r="AC1020" s="4" t="str">
        <f t="shared" si="31"/>
        <v>TIF</v>
      </c>
    </row>
    <row r="1021" spans="1:29" x14ac:dyDescent="0.25">
      <c r="A1021">
        <v>2024</v>
      </c>
      <c r="B1021">
        <v>85</v>
      </c>
      <c r="C1021" t="s">
        <v>23</v>
      </c>
      <c r="D1021">
        <v>608786</v>
      </c>
      <c r="E1021">
        <v>0</v>
      </c>
      <c r="F1021">
        <v>0</v>
      </c>
      <c r="G1021">
        <v>6315309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6924095</v>
      </c>
      <c r="O1021">
        <v>0</v>
      </c>
      <c r="P1021">
        <v>6500</v>
      </c>
      <c r="Q1021">
        <v>6917595</v>
      </c>
      <c r="R1021">
        <v>0</v>
      </c>
      <c r="S1021">
        <v>2024</v>
      </c>
      <c r="T1021">
        <v>85</v>
      </c>
      <c r="U1021">
        <v>1</v>
      </c>
      <c r="V1021">
        <v>350</v>
      </c>
      <c r="W1021" t="s">
        <v>623</v>
      </c>
      <c r="X1021" t="s">
        <v>25</v>
      </c>
      <c r="Y1021" t="s">
        <v>26</v>
      </c>
      <c r="Z1021" t="s">
        <v>624</v>
      </c>
      <c r="AA1021" t="s">
        <v>828</v>
      </c>
      <c r="AB1021" s="3" t="str">
        <f t="shared" si="30"/>
        <v>1350</v>
      </c>
      <c r="AC1021" s="4" t="str">
        <f t="shared" si="31"/>
        <v>TIF</v>
      </c>
    </row>
    <row r="1022" spans="1:29" x14ac:dyDescent="0.25">
      <c r="A1022">
        <v>2024</v>
      </c>
      <c r="B1022">
        <v>85</v>
      </c>
      <c r="C1022" t="s">
        <v>23</v>
      </c>
      <c r="D1022">
        <v>4800489</v>
      </c>
      <c r="E1022">
        <v>0</v>
      </c>
      <c r="F1022">
        <v>0</v>
      </c>
      <c r="G1022">
        <v>485478</v>
      </c>
      <c r="H1022">
        <v>30446385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35732352</v>
      </c>
      <c r="O1022">
        <v>0</v>
      </c>
      <c r="P1022">
        <v>0</v>
      </c>
      <c r="Q1022">
        <v>35732352</v>
      </c>
      <c r="R1022">
        <v>0</v>
      </c>
      <c r="S1022">
        <v>2024</v>
      </c>
      <c r="T1022">
        <v>85</v>
      </c>
      <c r="U1022">
        <v>1</v>
      </c>
      <c r="V1022">
        <v>359</v>
      </c>
      <c r="W1022" t="s">
        <v>508</v>
      </c>
      <c r="X1022" t="s">
        <v>25</v>
      </c>
      <c r="Y1022" t="s">
        <v>26</v>
      </c>
      <c r="Z1022" t="s">
        <v>509</v>
      </c>
      <c r="AA1022" t="s">
        <v>828</v>
      </c>
      <c r="AB1022" s="3" t="str">
        <f t="shared" si="30"/>
        <v>1359</v>
      </c>
      <c r="AC1022" s="4" t="str">
        <f t="shared" si="31"/>
        <v>TIF</v>
      </c>
    </row>
    <row r="1023" spans="1:29" x14ac:dyDescent="0.25">
      <c r="A1023">
        <v>2024</v>
      </c>
      <c r="B1023">
        <v>85</v>
      </c>
      <c r="C1023" t="s">
        <v>31</v>
      </c>
      <c r="D1023">
        <v>22903375</v>
      </c>
      <c r="E1023">
        <v>4323172</v>
      </c>
      <c r="F1023">
        <v>248678</v>
      </c>
      <c r="G1023">
        <v>115607</v>
      </c>
      <c r="H1023">
        <v>0</v>
      </c>
      <c r="I1023">
        <v>0</v>
      </c>
      <c r="J1023">
        <v>0</v>
      </c>
      <c r="K1023">
        <v>0</v>
      </c>
      <c r="L1023">
        <v>7035222</v>
      </c>
      <c r="M1023">
        <v>0</v>
      </c>
      <c r="N1023">
        <v>34626054</v>
      </c>
      <c r="O1023">
        <v>20000</v>
      </c>
      <c r="P1023">
        <v>104000</v>
      </c>
      <c r="Q1023">
        <v>34502054</v>
      </c>
      <c r="R1023">
        <v>155300</v>
      </c>
      <c r="S1023">
        <v>2024</v>
      </c>
      <c r="T1023">
        <v>85</v>
      </c>
      <c r="U1023">
        <v>6</v>
      </c>
      <c r="V1023">
        <v>561</v>
      </c>
      <c r="W1023" t="s">
        <v>1797</v>
      </c>
      <c r="X1023" t="s">
        <v>26</v>
      </c>
      <c r="Y1023" t="s">
        <v>26</v>
      </c>
      <c r="Z1023" t="s">
        <v>61</v>
      </c>
      <c r="AA1023" t="s">
        <v>828</v>
      </c>
      <c r="AB1023" s="3" t="str">
        <f t="shared" si="30"/>
        <v>6561</v>
      </c>
      <c r="AC1023" s="4" t="str">
        <f t="shared" si="31"/>
        <v>Non-TIF</v>
      </c>
    </row>
    <row r="1024" spans="1:29" x14ac:dyDescent="0.25">
      <c r="A1024">
        <v>2024</v>
      </c>
      <c r="B1024">
        <v>85</v>
      </c>
      <c r="C1024" t="s">
        <v>31</v>
      </c>
      <c r="D1024">
        <v>2141505962</v>
      </c>
      <c r="E1024">
        <v>9690687</v>
      </c>
      <c r="F1024">
        <v>205471</v>
      </c>
      <c r="G1024">
        <v>1011447851</v>
      </c>
      <c r="H1024">
        <v>115714994</v>
      </c>
      <c r="I1024">
        <v>0</v>
      </c>
      <c r="J1024">
        <v>0</v>
      </c>
      <c r="K1024">
        <v>0</v>
      </c>
      <c r="L1024">
        <v>657111</v>
      </c>
      <c r="M1024">
        <v>12389096</v>
      </c>
      <c r="N1024">
        <v>3291611172</v>
      </c>
      <c r="O1024">
        <v>3330520</v>
      </c>
      <c r="P1024">
        <v>14391000</v>
      </c>
      <c r="Q1024">
        <v>3273889652</v>
      </c>
      <c r="R1024">
        <v>10273658</v>
      </c>
      <c r="S1024">
        <v>2024</v>
      </c>
      <c r="T1024">
        <v>85</v>
      </c>
      <c r="U1024">
        <v>0</v>
      </c>
      <c r="V1024">
        <v>225</v>
      </c>
      <c r="W1024">
        <v>850225</v>
      </c>
      <c r="X1024" t="s">
        <v>26</v>
      </c>
      <c r="Y1024" t="s">
        <v>26</v>
      </c>
      <c r="Z1024" t="s">
        <v>829</v>
      </c>
      <c r="AA1024" t="s">
        <v>828</v>
      </c>
      <c r="AB1024" s="3" t="str">
        <f t="shared" si="30"/>
        <v>0225</v>
      </c>
      <c r="AC1024" s="4" t="str">
        <f t="shared" si="31"/>
        <v>Non-TIF</v>
      </c>
    </row>
    <row r="1025" spans="1:29" x14ac:dyDescent="0.25">
      <c r="A1025">
        <v>2024</v>
      </c>
      <c r="B1025">
        <v>86</v>
      </c>
      <c r="C1025" t="s">
        <v>44</v>
      </c>
      <c r="D1025">
        <v>0</v>
      </c>
      <c r="E1025">
        <v>0</v>
      </c>
      <c r="F1025">
        <v>0</v>
      </c>
      <c r="G1025">
        <v>2423797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2423797</v>
      </c>
      <c r="O1025">
        <v>0</v>
      </c>
      <c r="P1025">
        <v>0</v>
      </c>
      <c r="Q1025">
        <v>2423797</v>
      </c>
      <c r="R1025">
        <v>0</v>
      </c>
      <c r="S1025">
        <v>2024</v>
      </c>
      <c r="T1025">
        <v>86</v>
      </c>
      <c r="U1025">
        <v>0</v>
      </c>
      <c r="V1025">
        <v>609</v>
      </c>
      <c r="W1025" t="s">
        <v>1782</v>
      </c>
      <c r="X1025" t="s">
        <v>26</v>
      </c>
      <c r="Y1025" t="s">
        <v>26</v>
      </c>
      <c r="Z1025" t="s">
        <v>47</v>
      </c>
      <c r="AA1025" t="s">
        <v>830</v>
      </c>
      <c r="AB1025" s="3" t="str">
        <f t="shared" si="30"/>
        <v>0609</v>
      </c>
      <c r="AC1025" s="4" t="str">
        <f t="shared" si="31"/>
        <v>Non-TIF</v>
      </c>
    </row>
    <row r="1026" spans="1:29" x14ac:dyDescent="0.25">
      <c r="A1026">
        <v>2024</v>
      </c>
      <c r="B1026">
        <v>86</v>
      </c>
      <c r="C1026" t="s">
        <v>44</v>
      </c>
      <c r="D1026">
        <v>15929867</v>
      </c>
      <c r="E1026">
        <v>196478</v>
      </c>
      <c r="F1026">
        <v>0</v>
      </c>
      <c r="G1026">
        <v>3813676</v>
      </c>
      <c r="H1026">
        <v>63454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20003475</v>
      </c>
      <c r="O1026">
        <v>108000</v>
      </c>
      <c r="P1026">
        <v>292500</v>
      </c>
      <c r="Q1026">
        <v>19602975</v>
      </c>
      <c r="R1026">
        <v>0</v>
      </c>
      <c r="S1026">
        <v>2024</v>
      </c>
      <c r="T1026">
        <v>86</v>
      </c>
      <c r="U1026">
        <v>1</v>
      </c>
      <c r="V1026">
        <v>935</v>
      </c>
      <c r="W1026">
        <v>861935</v>
      </c>
      <c r="X1026" t="s">
        <v>26</v>
      </c>
      <c r="Y1026" t="s">
        <v>26</v>
      </c>
      <c r="Z1026" t="s">
        <v>172</v>
      </c>
      <c r="AA1026" t="s">
        <v>830</v>
      </c>
      <c r="AB1026" s="3" t="str">
        <f t="shared" si="30"/>
        <v>1935</v>
      </c>
      <c r="AC1026" s="4" t="str">
        <f t="shared" si="31"/>
        <v>Non-TIF</v>
      </c>
    </row>
    <row r="1027" spans="1:29" x14ac:dyDescent="0.25">
      <c r="A1027">
        <v>2024</v>
      </c>
      <c r="B1027">
        <v>86</v>
      </c>
      <c r="C1027" t="s">
        <v>44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2024</v>
      </c>
      <c r="T1027">
        <v>86</v>
      </c>
      <c r="U1027">
        <v>2</v>
      </c>
      <c r="V1027">
        <v>502</v>
      </c>
      <c r="W1027">
        <v>862502</v>
      </c>
      <c r="X1027" t="s">
        <v>26</v>
      </c>
      <c r="Y1027" t="s">
        <v>26</v>
      </c>
      <c r="Z1027" t="s">
        <v>58</v>
      </c>
      <c r="AA1027" t="s">
        <v>830</v>
      </c>
      <c r="AB1027" s="3" t="str">
        <f t="shared" ref="AB1027:AB1090" si="32">CONCATENATE(U1027,TEXT(V1027,"000"))</f>
        <v>2502</v>
      </c>
      <c r="AC1027" s="4" t="str">
        <f t="shared" ref="AC1027:AC1090" si="33">IF(C1027="I","TIF","Non-TIF")</f>
        <v>Non-TIF</v>
      </c>
    </row>
    <row r="1028" spans="1:29" x14ac:dyDescent="0.25">
      <c r="A1028">
        <v>2024</v>
      </c>
      <c r="B1028">
        <v>52</v>
      </c>
      <c r="C1028" t="s">
        <v>31</v>
      </c>
      <c r="D1028">
        <v>314709</v>
      </c>
      <c r="E1028">
        <v>126371</v>
      </c>
      <c r="F1028">
        <v>34270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475350</v>
      </c>
      <c r="O1028">
        <v>4000</v>
      </c>
      <c r="P1028">
        <v>6500</v>
      </c>
      <c r="Q1028">
        <v>464850</v>
      </c>
      <c r="R1028">
        <v>8696</v>
      </c>
      <c r="S1028">
        <v>2024</v>
      </c>
      <c r="T1028">
        <v>52</v>
      </c>
      <c r="U1028">
        <v>4</v>
      </c>
      <c r="V1028">
        <v>554</v>
      </c>
      <c r="W1028">
        <v>574554</v>
      </c>
      <c r="X1028" t="s">
        <v>26</v>
      </c>
      <c r="Y1028" t="s">
        <v>26</v>
      </c>
      <c r="Z1028" t="s">
        <v>590</v>
      </c>
      <c r="AA1028" t="s">
        <v>545</v>
      </c>
      <c r="AB1028" s="3" t="str">
        <f t="shared" si="32"/>
        <v>4554</v>
      </c>
      <c r="AC1028" s="4" t="str">
        <f t="shared" si="33"/>
        <v>Non-TIF</v>
      </c>
    </row>
    <row r="1029" spans="1:29" x14ac:dyDescent="0.25">
      <c r="A1029">
        <v>2024</v>
      </c>
      <c r="B1029">
        <v>52</v>
      </c>
      <c r="C1029" t="s">
        <v>31</v>
      </c>
      <c r="D1029">
        <v>2101122</v>
      </c>
      <c r="E1029">
        <v>4903620</v>
      </c>
      <c r="F1029">
        <v>122750</v>
      </c>
      <c r="G1029">
        <v>57772</v>
      </c>
      <c r="H1029">
        <v>0</v>
      </c>
      <c r="I1029">
        <v>0</v>
      </c>
      <c r="J1029">
        <v>0</v>
      </c>
      <c r="K1029">
        <v>0</v>
      </c>
      <c r="L1029">
        <v>247044</v>
      </c>
      <c r="M1029">
        <v>0</v>
      </c>
      <c r="N1029">
        <v>7432308</v>
      </c>
      <c r="O1029">
        <v>8000</v>
      </c>
      <c r="P1029">
        <v>45500</v>
      </c>
      <c r="Q1029">
        <v>7378808</v>
      </c>
      <c r="R1029">
        <v>47078</v>
      </c>
      <c r="S1029">
        <v>2024</v>
      </c>
      <c r="T1029">
        <v>52</v>
      </c>
      <c r="U1029">
        <v>6</v>
      </c>
      <c r="V1029">
        <v>975</v>
      </c>
      <c r="W1029">
        <v>706975</v>
      </c>
      <c r="X1029" t="s">
        <v>26</v>
      </c>
      <c r="Y1029" t="s">
        <v>26</v>
      </c>
      <c r="Z1029" t="s">
        <v>160</v>
      </c>
      <c r="AA1029" t="s">
        <v>545</v>
      </c>
      <c r="AB1029" s="3" t="str">
        <f t="shared" si="32"/>
        <v>6975</v>
      </c>
      <c r="AC1029" s="4" t="str">
        <f t="shared" si="33"/>
        <v>Non-TIF</v>
      </c>
    </row>
    <row r="1030" spans="1:29" x14ac:dyDescent="0.25">
      <c r="A1030">
        <v>2024</v>
      </c>
      <c r="B1030">
        <v>53</v>
      </c>
      <c r="C1030" t="s">
        <v>44</v>
      </c>
      <c r="D1030">
        <v>19519954</v>
      </c>
      <c r="E1030">
        <v>0</v>
      </c>
      <c r="F1030">
        <v>0</v>
      </c>
      <c r="G1030">
        <v>5173779</v>
      </c>
      <c r="H1030">
        <v>166984</v>
      </c>
      <c r="I1030">
        <v>0</v>
      </c>
      <c r="J1030">
        <v>0</v>
      </c>
      <c r="K1030">
        <v>999146</v>
      </c>
      <c r="L1030">
        <v>0</v>
      </c>
      <c r="M1030">
        <v>0</v>
      </c>
      <c r="N1030">
        <v>25859863</v>
      </c>
      <c r="O1030">
        <v>140000</v>
      </c>
      <c r="P1030">
        <v>533000</v>
      </c>
      <c r="Q1030">
        <v>25186863</v>
      </c>
      <c r="R1030">
        <v>0</v>
      </c>
      <c r="S1030">
        <v>2024</v>
      </c>
      <c r="T1030">
        <v>53</v>
      </c>
      <c r="U1030">
        <v>0</v>
      </c>
      <c r="V1030">
        <v>234</v>
      </c>
      <c r="W1030">
        <v>530234</v>
      </c>
      <c r="X1030" t="s">
        <v>26</v>
      </c>
      <c r="Y1030" t="s">
        <v>26</v>
      </c>
      <c r="Z1030" t="s">
        <v>618</v>
      </c>
      <c r="AA1030" t="s">
        <v>547</v>
      </c>
      <c r="AB1030" s="3" t="str">
        <f t="shared" si="32"/>
        <v>0234</v>
      </c>
      <c r="AC1030" s="4" t="str">
        <f t="shared" si="33"/>
        <v>Non-TIF</v>
      </c>
    </row>
    <row r="1031" spans="1:29" x14ac:dyDescent="0.25">
      <c r="A1031">
        <v>2024</v>
      </c>
      <c r="B1031">
        <v>53</v>
      </c>
      <c r="C1031" t="s">
        <v>23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2024</v>
      </c>
      <c r="T1031">
        <v>53</v>
      </c>
      <c r="U1031">
        <v>6</v>
      </c>
      <c r="V1031">
        <v>961</v>
      </c>
      <c r="W1031" t="s">
        <v>504</v>
      </c>
      <c r="X1031" t="s">
        <v>25</v>
      </c>
      <c r="Y1031" t="s">
        <v>26</v>
      </c>
      <c r="Z1031" t="s">
        <v>505</v>
      </c>
      <c r="AA1031" t="s">
        <v>547</v>
      </c>
      <c r="AB1031" s="3" t="str">
        <f t="shared" si="32"/>
        <v>6961</v>
      </c>
      <c r="AC1031" s="4" t="str">
        <f t="shared" si="33"/>
        <v>TIF</v>
      </c>
    </row>
    <row r="1032" spans="1:29" x14ac:dyDescent="0.25">
      <c r="A1032">
        <v>2024</v>
      </c>
      <c r="B1032">
        <v>53</v>
      </c>
      <c r="C1032" t="s">
        <v>23</v>
      </c>
      <c r="D1032">
        <v>19292460</v>
      </c>
      <c r="E1032">
        <v>0</v>
      </c>
      <c r="F1032">
        <v>0</v>
      </c>
      <c r="G1032">
        <v>4416453</v>
      </c>
      <c r="H1032">
        <v>550353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24259266</v>
      </c>
      <c r="O1032">
        <v>0</v>
      </c>
      <c r="P1032">
        <v>0</v>
      </c>
      <c r="Q1032">
        <v>24259266</v>
      </c>
      <c r="R1032">
        <v>0</v>
      </c>
      <c r="S1032">
        <v>2024</v>
      </c>
      <c r="T1032">
        <v>53</v>
      </c>
      <c r="U1032">
        <v>4</v>
      </c>
      <c r="V1032">
        <v>446</v>
      </c>
      <c r="W1032" t="s">
        <v>807</v>
      </c>
      <c r="X1032" t="s">
        <v>25</v>
      </c>
      <c r="Y1032" t="s">
        <v>26</v>
      </c>
      <c r="Z1032" t="s">
        <v>808</v>
      </c>
      <c r="AA1032" t="s">
        <v>547</v>
      </c>
      <c r="AB1032" s="3" t="str">
        <f t="shared" si="32"/>
        <v>4446</v>
      </c>
      <c r="AC1032" s="4" t="str">
        <f t="shared" si="33"/>
        <v>TIF</v>
      </c>
    </row>
    <row r="1033" spans="1:29" x14ac:dyDescent="0.25">
      <c r="A1033">
        <v>2024</v>
      </c>
      <c r="B1033">
        <v>53</v>
      </c>
      <c r="C1033" t="s">
        <v>31</v>
      </c>
      <c r="D1033">
        <v>5207893</v>
      </c>
      <c r="E1033">
        <v>13728014</v>
      </c>
      <c r="F1033">
        <v>707405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366321</v>
      </c>
      <c r="M1033">
        <v>0</v>
      </c>
      <c r="N1033">
        <v>20009633</v>
      </c>
      <c r="O1033">
        <v>0</v>
      </c>
      <c r="P1033">
        <v>97500</v>
      </c>
      <c r="Q1033">
        <v>19912133</v>
      </c>
      <c r="R1033">
        <v>90163</v>
      </c>
      <c r="S1033">
        <v>2024</v>
      </c>
      <c r="T1033">
        <v>53</v>
      </c>
      <c r="U1033">
        <v>3</v>
      </c>
      <c r="V1033">
        <v>691</v>
      </c>
      <c r="W1033">
        <v>163691</v>
      </c>
      <c r="X1033" t="s">
        <v>26</v>
      </c>
      <c r="Y1033" t="s">
        <v>26</v>
      </c>
      <c r="Z1033" t="s">
        <v>158</v>
      </c>
      <c r="AA1033" t="s">
        <v>547</v>
      </c>
      <c r="AB1033" s="3" t="str">
        <f t="shared" si="32"/>
        <v>3691</v>
      </c>
      <c r="AC1033" s="4" t="str">
        <f t="shared" si="33"/>
        <v>Non-TIF</v>
      </c>
    </row>
    <row r="1034" spans="1:29" x14ac:dyDescent="0.25">
      <c r="A1034">
        <v>2024</v>
      </c>
      <c r="B1034">
        <v>53</v>
      </c>
      <c r="C1034" t="s">
        <v>31</v>
      </c>
      <c r="D1034">
        <v>49982262</v>
      </c>
      <c r="E1034">
        <v>31600413</v>
      </c>
      <c r="F1034">
        <v>4896497</v>
      </c>
      <c r="G1034">
        <v>1806407</v>
      </c>
      <c r="H1034">
        <v>180740</v>
      </c>
      <c r="I1034">
        <v>0</v>
      </c>
      <c r="J1034">
        <v>0</v>
      </c>
      <c r="K1034">
        <v>0</v>
      </c>
      <c r="L1034">
        <v>703015</v>
      </c>
      <c r="M1034">
        <v>0</v>
      </c>
      <c r="N1034">
        <v>89169334</v>
      </c>
      <c r="O1034">
        <v>124000</v>
      </c>
      <c r="P1034">
        <v>780000</v>
      </c>
      <c r="Q1034">
        <v>88265334</v>
      </c>
      <c r="R1034">
        <v>454751</v>
      </c>
      <c r="S1034">
        <v>2024</v>
      </c>
      <c r="T1034">
        <v>53</v>
      </c>
      <c r="U1034">
        <v>6</v>
      </c>
      <c r="V1034">
        <v>961</v>
      </c>
      <c r="W1034">
        <v>316961</v>
      </c>
      <c r="X1034" t="s">
        <v>26</v>
      </c>
      <c r="Y1034" t="s">
        <v>26</v>
      </c>
      <c r="Z1034" t="s">
        <v>242</v>
      </c>
      <c r="AA1034" t="s">
        <v>547</v>
      </c>
      <c r="AB1034" s="3" t="str">
        <f t="shared" si="32"/>
        <v>6961</v>
      </c>
      <c r="AC1034" s="4" t="str">
        <f t="shared" si="33"/>
        <v>Non-TIF</v>
      </c>
    </row>
    <row r="1035" spans="1:29" x14ac:dyDescent="0.25">
      <c r="A1035">
        <v>2024</v>
      </c>
      <c r="B1035">
        <v>54</v>
      </c>
      <c r="C1035" t="s">
        <v>44</v>
      </c>
      <c r="D1035">
        <v>2079135</v>
      </c>
      <c r="E1035">
        <v>1458</v>
      </c>
      <c r="F1035">
        <v>31943</v>
      </c>
      <c r="G1035">
        <v>3745570</v>
      </c>
      <c r="H1035">
        <v>78352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5936458</v>
      </c>
      <c r="O1035">
        <v>12000</v>
      </c>
      <c r="P1035">
        <v>71500</v>
      </c>
      <c r="Q1035">
        <v>5852958</v>
      </c>
      <c r="R1035">
        <v>0</v>
      </c>
      <c r="S1035">
        <v>2024</v>
      </c>
      <c r="T1035">
        <v>54</v>
      </c>
      <c r="U1035">
        <v>6</v>
      </c>
      <c r="V1035" t="s">
        <v>1823</v>
      </c>
      <c r="W1035">
        <v>546012</v>
      </c>
      <c r="X1035" t="s">
        <v>26</v>
      </c>
      <c r="Y1035" t="s">
        <v>26</v>
      </c>
      <c r="Z1035" t="s">
        <v>591</v>
      </c>
      <c r="AA1035" t="s">
        <v>548</v>
      </c>
      <c r="AB1035" s="3" t="str">
        <f t="shared" si="32"/>
        <v>6012</v>
      </c>
      <c r="AC1035" s="4" t="str">
        <f t="shared" si="33"/>
        <v>Non-TIF</v>
      </c>
    </row>
    <row r="1036" spans="1:29" x14ac:dyDescent="0.25">
      <c r="A1036">
        <v>2024</v>
      </c>
      <c r="B1036">
        <v>54</v>
      </c>
      <c r="C1036" t="s">
        <v>31</v>
      </c>
      <c r="D1036">
        <v>35369606</v>
      </c>
      <c r="E1036">
        <v>66293292</v>
      </c>
      <c r="F1036">
        <v>4831694</v>
      </c>
      <c r="G1036">
        <v>3869087</v>
      </c>
      <c r="H1036">
        <v>760498</v>
      </c>
      <c r="I1036">
        <v>0</v>
      </c>
      <c r="J1036">
        <v>0</v>
      </c>
      <c r="K1036">
        <v>0</v>
      </c>
      <c r="L1036">
        <v>665803</v>
      </c>
      <c r="M1036">
        <v>0</v>
      </c>
      <c r="N1036">
        <v>111789980</v>
      </c>
      <c r="O1036">
        <v>307653</v>
      </c>
      <c r="P1036">
        <v>975000</v>
      </c>
      <c r="Q1036">
        <v>110507327</v>
      </c>
      <c r="R1036">
        <v>2553206</v>
      </c>
      <c r="S1036">
        <v>2024</v>
      </c>
      <c r="T1036">
        <v>54</v>
      </c>
      <c r="U1036">
        <v>6</v>
      </c>
      <c r="V1036">
        <v>462</v>
      </c>
      <c r="W1036">
        <v>546462</v>
      </c>
      <c r="X1036" t="s">
        <v>26</v>
      </c>
      <c r="Y1036" t="s">
        <v>26</v>
      </c>
      <c r="Z1036" t="s">
        <v>555</v>
      </c>
      <c r="AA1036" t="s">
        <v>548</v>
      </c>
      <c r="AB1036" s="3" t="str">
        <f t="shared" si="32"/>
        <v>6462</v>
      </c>
      <c r="AC1036" s="4" t="str">
        <f t="shared" si="33"/>
        <v>Non-TIF</v>
      </c>
    </row>
    <row r="1037" spans="1:29" x14ac:dyDescent="0.25">
      <c r="A1037">
        <v>2024</v>
      </c>
      <c r="B1037">
        <v>54</v>
      </c>
      <c r="C1037" t="s">
        <v>31</v>
      </c>
      <c r="D1037">
        <v>2143109</v>
      </c>
      <c r="E1037">
        <v>8049210</v>
      </c>
      <c r="F1037">
        <v>804308</v>
      </c>
      <c r="G1037">
        <v>0</v>
      </c>
      <c r="H1037">
        <v>35469</v>
      </c>
      <c r="I1037">
        <v>0</v>
      </c>
      <c r="J1037">
        <v>0</v>
      </c>
      <c r="K1037">
        <v>0</v>
      </c>
      <c r="L1037">
        <v>6157346</v>
      </c>
      <c r="M1037">
        <v>0</v>
      </c>
      <c r="N1037">
        <v>17189442</v>
      </c>
      <c r="O1037">
        <v>0</v>
      </c>
      <c r="P1037">
        <v>19500</v>
      </c>
      <c r="Q1037">
        <v>17169942</v>
      </c>
      <c r="R1037">
        <v>177545</v>
      </c>
      <c r="S1037">
        <v>2024</v>
      </c>
      <c r="T1037">
        <v>54</v>
      </c>
      <c r="U1037">
        <v>0</v>
      </c>
      <c r="V1037">
        <v>657</v>
      </c>
      <c r="W1037">
        <v>900657</v>
      </c>
      <c r="X1037" t="s">
        <v>26</v>
      </c>
      <c r="Y1037" t="s">
        <v>26</v>
      </c>
      <c r="Z1037" t="s">
        <v>500</v>
      </c>
      <c r="AA1037" t="s">
        <v>548</v>
      </c>
      <c r="AB1037" s="3" t="str">
        <f t="shared" si="32"/>
        <v>0657</v>
      </c>
      <c r="AC1037" s="4" t="str">
        <f t="shared" si="33"/>
        <v>Non-TIF</v>
      </c>
    </row>
    <row r="1038" spans="1:29" x14ac:dyDescent="0.25">
      <c r="A1038">
        <v>2024</v>
      </c>
      <c r="B1038">
        <v>55</v>
      </c>
      <c r="C1038" t="s">
        <v>44</v>
      </c>
      <c r="D1038">
        <v>0</v>
      </c>
      <c r="E1038">
        <v>366139</v>
      </c>
      <c r="F1038">
        <v>123819</v>
      </c>
      <c r="G1038">
        <v>73440098</v>
      </c>
      <c r="H1038">
        <v>34380037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108310093</v>
      </c>
      <c r="O1038">
        <v>104000</v>
      </c>
      <c r="P1038">
        <v>383500</v>
      </c>
      <c r="Q1038">
        <v>107822593</v>
      </c>
      <c r="R1038">
        <v>0</v>
      </c>
      <c r="S1038">
        <v>2024</v>
      </c>
      <c r="T1038">
        <v>55</v>
      </c>
      <c r="U1038">
        <v>0</v>
      </c>
      <c r="V1038">
        <v>126</v>
      </c>
      <c r="W1038">
        <v>550126</v>
      </c>
      <c r="X1038" t="s">
        <v>26</v>
      </c>
      <c r="Y1038" t="s">
        <v>26</v>
      </c>
      <c r="Z1038" t="s">
        <v>550</v>
      </c>
      <c r="AA1038" t="s">
        <v>551</v>
      </c>
      <c r="AB1038" s="3" t="str">
        <f t="shared" si="32"/>
        <v>0126</v>
      </c>
      <c r="AC1038" s="4" t="str">
        <f t="shared" si="33"/>
        <v>Non-TIF</v>
      </c>
    </row>
    <row r="1039" spans="1:29" x14ac:dyDescent="0.25">
      <c r="A1039">
        <v>2024</v>
      </c>
      <c r="B1039">
        <v>55</v>
      </c>
      <c r="C1039" t="s">
        <v>44</v>
      </c>
      <c r="D1039">
        <v>5027280</v>
      </c>
      <c r="E1039">
        <v>34270</v>
      </c>
      <c r="F1039">
        <v>39475</v>
      </c>
      <c r="G1039">
        <v>7920996</v>
      </c>
      <c r="H1039">
        <v>10796607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23818628</v>
      </c>
      <c r="O1039">
        <v>40000</v>
      </c>
      <c r="P1039">
        <v>110500</v>
      </c>
      <c r="Q1039">
        <v>23668128</v>
      </c>
      <c r="R1039">
        <v>0</v>
      </c>
      <c r="S1039">
        <v>2024</v>
      </c>
      <c r="T1039">
        <v>55</v>
      </c>
      <c r="U1039">
        <v>4</v>
      </c>
      <c r="V1039">
        <v>778</v>
      </c>
      <c r="W1039">
        <v>554778</v>
      </c>
      <c r="X1039" t="s">
        <v>26</v>
      </c>
      <c r="Y1039" t="s">
        <v>26</v>
      </c>
      <c r="Z1039" t="s">
        <v>596</v>
      </c>
      <c r="AA1039" t="s">
        <v>551</v>
      </c>
      <c r="AB1039" s="3" t="str">
        <f t="shared" si="32"/>
        <v>4778</v>
      </c>
      <c r="AC1039" s="4" t="str">
        <f t="shared" si="33"/>
        <v>Non-TIF</v>
      </c>
    </row>
    <row r="1040" spans="1:29" x14ac:dyDescent="0.25">
      <c r="A1040">
        <v>2024</v>
      </c>
      <c r="B1040">
        <v>55</v>
      </c>
      <c r="C1040" t="s">
        <v>44</v>
      </c>
      <c r="D1040">
        <v>717427</v>
      </c>
      <c r="E1040">
        <v>0</v>
      </c>
      <c r="F1040">
        <v>0</v>
      </c>
      <c r="G1040">
        <v>4457806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5175233</v>
      </c>
      <c r="O1040">
        <v>16000</v>
      </c>
      <c r="P1040">
        <v>71500</v>
      </c>
      <c r="Q1040">
        <v>5087733</v>
      </c>
      <c r="R1040">
        <v>0</v>
      </c>
      <c r="S1040">
        <v>2024</v>
      </c>
      <c r="T1040">
        <v>55</v>
      </c>
      <c r="U1040">
        <v>6</v>
      </c>
      <c r="V1040">
        <v>417</v>
      </c>
      <c r="W1040">
        <v>556417</v>
      </c>
      <c r="X1040" t="s">
        <v>26</v>
      </c>
      <c r="Y1040" t="s">
        <v>26</v>
      </c>
      <c r="Z1040" t="s">
        <v>604</v>
      </c>
      <c r="AA1040" t="s">
        <v>551</v>
      </c>
      <c r="AB1040" s="3" t="str">
        <f t="shared" si="32"/>
        <v>6417</v>
      </c>
      <c r="AC1040" s="4" t="str">
        <f t="shared" si="33"/>
        <v>Non-TIF</v>
      </c>
    </row>
    <row r="1041" spans="1:29" x14ac:dyDescent="0.25">
      <c r="A1041">
        <v>2024</v>
      </c>
      <c r="B1041">
        <v>55</v>
      </c>
      <c r="C1041" t="s">
        <v>44</v>
      </c>
      <c r="D1041">
        <v>17461</v>
      </c>
      <c r="E1041">
        <v>48681</v>
      </c>
      <c r="F1041">
        <v>0</v>
      </c>
      <c r="G1041">
        <v>9538675</v>
      </c>
      <c r="H1041">
        <v>3949085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13553902</v>
      </c>
      <c r="O1041">
        <v>4000</v>
      </c>
      <c r="P1041">
        <v>0</v>
      </c>
      <c r="Q1041">
        <v>13549902</v>
      </c>
      <c r="R1041">
        <v>0</v>
      </c>
      <c r="S1041">
        <v>2024</v>
      </c>
      <c r="T1041">
        <v>55</v>
      </c>
      <c r="U1041">
        <v>6</v>
      </c>
      <c r="V1041">
        <v>921</v>
      </c>
      <c r="W1041">
        <v>746921</v>
      </c>
      <c r="X1041" t="s">
        <v>26</v>
      </c>
      <c r="Y1041" t="s">
        <v>26</v>
      </c>
      <c r="Z1041" t="s">
        <v>665</v>
      </c>
      <c r="AA1041" t="s">
        <v>551</v>
      </c>
      <c r="AB1041" s="3" t="str">
        <f t="shared" si="32"/>
        <v>6921</v>
      </c>
      <c r="AC1041" s="4" t="str">
        <f t="shared" si="33"/>
        <v>Non-TIF</v>
      </c>
    </row>
    <row r="1042" spans="1:29" x14ac:dyDescent="0.25">
      <c r="A1042">
        <v>2024</v>
      </c>
      <c r="B1042">
        <v>55</v>
      </c>
      <c r="C1042" t="s">
        <v>23</v>
      </c>
      <c r="D1042">
        <v>152750</v>
      </c>
      <c r="E1042">
        <v>8795</v>
      </c>
      <c r="F1042">
        <v>0</v>
      </c>
      <c r="G1042">
        <v>2008997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2170542</v>
      </c>
      <c r="O1042">
        <v>0</v>
      </c>
      <c r="P1042">
        <v>0</v>
      </c>
      <c r="Q1042">
        <v>2170542</v>
      </c>
      <c r="R1042">
        <v>0</v>
      </c>
      <c r="S1042">
        <v>2024</v>
      </c>
      <c r="T1042">
        <v>55</v>
      </c>
      <c r="U1042">
        <v>6</v>
      </c>
      <c r="V1042">
        <v>921</v>
      </c>
      <c r="W1042" t="s">
        <v>605</v>
      </c>
      <c r="X1042" t="s">
        <v>25</v>
      </c>
      <c r="Y1042" t="s">
        <v>26</v>
      </c>
      <c r="Z1042" t="s">
        <v>606</v>
      </c>
      <c r="AA1042" t="s">
        <v>551</v>
      </c>
      <c r="AB1042" s="3" t="str">
        <f t="shared" si="32"/>
        <v>6921</v>
      </c>
      <c r="AC1042" s="4" t="str">
        <f t="shared" si="33"/>
        <v>TIF</v>
      </c>
    </row>
    <row r="1043" spans="1:29" x14ac:dyDescent="0.25">
      <c r="A1043">
        <v>2024</v>
      </c>
      <c r="B1043">
        <v>55</v>
      </c>
      <c r="C1043" t="s">
        <v>31</v>
      </c>
      <c r="D1043">
        <v>23085271</v>
      </c>
      <c r="E1043">
        <v>121706426</v>
      </c>
      <c r="F1043">
        <v>10861455</v>
      </c>
      <c r="G1043">
        <v>2380206</v>
      </c>
      <c r="H1043">
        <v>605768</v>
      </c>
      <c r="I1043">
        <v>0</v>
      </c>
      <c r="J1043">
        <v>0</v>
      </c>
      <c r="K1043">
        <v>0</v>
      </c>
      <c r="L1043">
        <v>152765</v>
      </c>
      <c r="M1043">
        <v>2413764</v>
      </c>
      <c r="N1043">
        <v>161205655</v>
      </c>
      <c r="O1043">
        <v>228000</v>
      </c>
      <c r="P1043">
        <v>663000</v>
      </c>
      <c r="Q1043">
        <v>160314655</v>
      </c>
      <c r="R1043">
        <v>10875529</v>
      </c>
      <c r="S1043">
        <v>2024</v>
      </c>
      <c r="T1043">
        <v>55</v>
      </c>
      <c r="U1043">
        <v>0</v>
      </c>
      <c r="V1043">
        <v>333</v>
      </c>
      <c r="W1043">
        <v>320333</v>
      </c>
      <c r="X1043" t="s">
        <v>26</v>
      </c>
      <c r="Y1043" t="s">
        <v>26</v>
      </c>
      <c r="Z1043" t="s">
        <v>382</v>
      </c>
      <c r="AA1043" t="s">
        <v>551</v>
      </c>
      <c r="AB1043" s="3" t="str">
        <f t="shared" si="32"/>
        <v>0333</v>
      </c>
      <c r="AC1043" s="4" t="str">
        <f t="shared" si="33"/>
        <v>Non-TIF</v>
      </c>
    </row>
    <row r="1044" spans="1:29" x14ac:dyDescent="0.25">
      <c r="A1044">
        <v>2024</v>
      </c>
      <c r="B1044">
        <v>55</v>
      </c>
      <c r="C1044" t="s">
        <v>31</v>
      </c>
      <c r="D1044">
        <v>183003</v>
      </c>
      <c r="E1044">
        <v>3515079</v>
      </c>
      <c r="F1044">
        <v>119605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771914</v>
      </c>
      <c r="N1044">
        <v>4589601</v>
      </c>
      <c r="O1044">
        <v>0</v>
      </c>
      <c r="P1044">
        <v>0</v>
      </c>
      <c r="Q1044">
        <v>4589601</v>
      </c>
      <c r="R1044">
        <v>32967</v>
      </c>
      <c r="S1044">
        <v>2024</v>
      </c>
      <c r="T1044">
        <v>55</v>
      </c>
      <c r="U1044">
        <v>6</v>
      </c>
      <c r="V1044">
        <v>516</v>
      </c>
      <c r="W1044">
        <v>466516</v>
      </c>
      <c r="X1044" t="s">
        <v>26</v>
      </c>
      <c r="Y1044" t="s">
        <v>26</v>
      </c>
      <c r="Z1044" t="s">
        <v>463</v>
      </c>
      <c r="AA1044" t="s">
        <v>551</v>
      </c>
      <c r="AB1044" s="3" t="str">
        <f t="shared" si="32"/>
        <v>6516</v>
      </c>
      <c r="AC1044" s="4" t="str">
        <f t="shared" si="33"/>
        <v>Non-TIF</v>
      </c>
    </row>
    <row r="1045" spans="1:29" x14ac:dyDescent="0.25">
      <c r="A1045">
        <v>2024</v>
      </c>
      <c r="B1045">
        <v>55</v>
      </c>
      <c r="C1045" t="s">
        <v>31</v>
      </c>
      <c r="D1045">
        <v>14369835</v>
      </c>
      <c r="E1045">
        <v>83056262</v>
      </c>
      <c r="F1045">
        <v>6154290</v>
      </c>
      <c r="G1045">
        <v>2321084</v>
      </c>
      <c r="H1045">
        <v>1194577</v>
      </c>
      <c r="I1045">
        <v>0</v>
      </c>
      <c r="J1045">
        <v>0</v>
      </c>
      <c r="K1045">
        <v>0</v>
      </c>
      <c r="L1045">
        <v>4569236</v>
      </c>
      <c r="M1045">
        <v>12056566</v>
      </c>
      <c r="N1045">
        <v>123721850</v>
      </c>
      <c r="O1045">
        <v>120000</v>
      </c>
      <c r="P1045">
        <v>273000</v>
      </c>
      <c r="Q1045">
        <v>123328850</v>
      </c>
      <c r="R1045">
        <v>2560840</v>
      </c>
      <c r="S1045">
        <v>2024</v>
      </c>
      <c r="T1045">
        <v>55</v>
      </c>
      <c r="U1045">
        <v>0</v>
      </c>
      <c r="V1045">
        <v>873</v>
      </c>
      <c r="W1045">
        <v>950873</v>
      </c>
      <c r="X1045" t="s">
        <v>26</v>
      </c>
      <c r="Y1045" t="s">
        <v>26</v>
      </c>
      <c r="Z1045" t="s">
        <v>597</v>
      </c>
      <c r="AA1045" t="s">
        <v>551</v>
      </c>
      <c r="AB1045" s="3" t="str">
        <f t="shared" si="32"/>
        <v>0873</v>
      </c>
      <c r="AC1045" s="4" t="str">
        <f t="shared" si="33"/>
        <v>Non-TIF</v>
      </c>
    </row>
    <row r="1046" spans="1:29" x14ac:dyDescent="0.25">
      <c r="A1046">
        <v>2024</v>
      </c>
      <c r="B1046">
        <v>63</v>
      </c>
      <c r="C1046" t="s">
        <v>31</v>
      </c>
      <c r="D1046">
        <v>28943322</v>
      </c>
      <c r="E1046">
        <v>18462662</v>
      </c>
      <c r="F1046">
        <v>1255458</v>
      </c>
      <c r="G1046">
        <v>315714</v>
      </c>
      <c r="H1046">
        <v>30560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49007716</v>
      </c>
      <c r="O1046">
        <v>88000</v>
      </c>
      <c r="P1046">
        <v>299000</v>
      </c>
      <c r="Q1046">
        <v>48620716</v>
      </c>
      <c r="R1046">
        <v>1237701</v>
      </c>
      <c r="S1046">
        <v>2024</v>
      </c>
      <c r="T1046">
        <v>63</v>
      </c>
      <c r="U1046">
        <v>5</v>
      </c>
      <c r="V1046">
        <v>319</v>
      </c>
      <c r="W1046">
        <v>505319</v>
      </c>
      <c r="X1046" t="s">
        <v>26</v>
      </c>
      <c r="Y1046" t="s">
        <v>26</v>
      </c>
      <c r="Z1046" t="s">
        <v>625</v>
      </c>
      <c r="AA1046" t="s">
        <v>662</v>
      </c>
      <c r="AB1046" s="3" t="str">
        <f t="shared" si="32"/>
        <v>5319</v>
      </c>
      <c r="AC1046" s="4" t="str">
        <f t="shared" si="33"/>
        <v>Non-TIF</v>
      </c>
    </row>
    <row r="1047" spans="1:29" x14ac:dyDescent="0.25">
      <c r="A1047">
        <v>2024</v>
      </c>
      <c r="B1047">
        <v>63</v>
      </c>
      <c r="C1047" t="s">
        <v>31</v>
      </c>
      <c r="D1047">
        <v>92444</v>
      </c>
      <c r="E1047">
        <v>3072</v>
      </c>
      <c r="F1047">
        <v>12194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107710</v>
      </c>
      <c r="O1047">
        <v>0</v>
      </c>
      <c r="P1047">
        <v>6500</v>
      </c>
      <c r="Q1047">
        <v>101210</v>
      </c>
      <c r="R1047">
        <v>14093</v>
      </c>
      <c r="S1047">
        <v>2024</v>
      </c>
      <c r="T1047">
        <v>63</v>
      </c>
      <c r="U1047">
        <v>1</v>
      </c>
      <c r="V1047">
        <v>107</v>
      </c>
      <c r="W1047">
        <v>591107</v>
      </c>
      <c r="X1047" t="s">
        <v>26</v>
      </c>
      <c r="Y1047" t="s">
        <v>26</v>
      </c>
      <c r="Z1047" t="s">
        <v>678</v>
      </c>
      <c r="AA1047" t="s">
        <v>662</v>
      </c>
      <c r="AB1047" s="3" t="str">
        <f t="shared" si="32"/>
        <v>1107</v>
      </c>
      <c r="AC1047" s="4" t="str">
        <f t="shared" si="33"/>
        <v>Non-TIF</v>
      </c>
    </row>
    <row r="1048" spans="1:29" x14ac:dyDescent="0.25">
      <c r="A1048">
        <v>2024</v>
      </c>
      <c r="B1048">
        <v>63</v>
      </c>
      <c r="C1048" t="s">
        <v>31</v>
      </c>
      <c r="D1048">
        <v>120391782</v>
      </c>
      <c r="E1048">
        <v>44303234</v>
      </c>
      <c r="F1048">
        <v>2086264</v>
      </c>
      <c r="G1048">
        <v>4366112</v>
      </c>
      <c r="H1048">
        <v>1954715</v>
      </c>
      <c r="I1048">
        <v>0</v>
      </c>
      <c r="J1048">
        <v>0</v>
      </c>
      <c r="K1048">
        <v>0</v>
      </c>
      <c r="L1048">
        <v>6099</v>
      </c>
      <c r="M1048">
        <v>18961526</v>
      </c>
      <c r="N1048">
        <v>192069732</v>
      </c>
      <c r="O1048">
        <v>444000</v>
      </c>
      <c r="P1048">
        <v>1371500</v>
      </c>
      <c r="Q1048">
        <v>190254232</v>
      </c>
      <c r="R1048">
        <v>3570272</v>
      </c>
      <c r="S1048">
        <v>2024</v>
      </c>
      <c r="T1048">
        <v>63</v>
      </c>
      <c r="U1048">
        <v>5</v>
      </c>
      <c r="V1048">
        <v>256</v>
      </c>
      <c r="W1048">
        <v>635256</v>
      </c>
      <c r="X1048" t="s">
        <v>26</v>
      </c>
      <c r="Y1048" t="s">
        <v>26</v>
      </c>
      <c r="Z1048" t="s">
        <v>661</v>
      </c>
      <c r="AA1048" t="s">
        <v>662</v>
      </c>
      <c r="AB1048" s="3" t="str">
        <f t="shared" si="32"/>
        <v>5256</v>
      </c>
      <c r="AC1048" s="4" t="str">
        <f t="shared" si="33"/>
        <v>Non-TIF</v>
      </c>
    </row>
    <row r="1049" spans="1:29" x14ac:dyDescent="0.25">
      <c r="A1049">
        <v>2024</v>
      </c>
      <c r="B1049">
        <v>64</v>
      </c>
      <c r="C1049" t="s">
        <v>44</v>
      </c>
      <c r="D1049">
        <v>42950383</v>
      </c>
      <c r="E1049">
        <v>853376</v>
      </c>
      <c r="F1049">
        <v>321620</v>
      </c>
      <c r="G1049">
        <v>206324779</v>
      </c>
      <c r="H1049">
        <v>93476939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343927097</v>
      </c>
      <c r="O1049">
        <v>0</v>
      </c>
      <c r="P1049">
        <v>536918</v>
      </c>
      <c r="Q1049">
        <v>343390179</v>
      </c>
      <c r="R1049">
        <v>0</v>
      </c>
      <c r="S1049">
        <v>2024</v>
      </c>
      <c r="T1049">
        <v>64</v>
      </c>
      <c r="U1049">
        <v>4</v>
      </c>
      <c r="V1049">
        <v>104</v>
      </c>
      <c r="W1049">
        <v>644104</v>
      </c>
      <c r="X1049" t="s">
        <v>26</v>
      </c>
      <c r="Y1049" t="s">
        <v>26</v>
      </c>
      <c r="Z1049" t="s">
        <v>697</v>
      </c>
      <c r="AA1049" t="s">
        <v>663</v>
      </c>
      <c r="AB1049" s="3" t="str">
        <f t="shared" si="32"/>
        <v>4104</v>
      </c>
      <c r="AC1049" s="4" t="str">
        <f t="shared" si="33"/>
        <v>Non-TIF</v>
      </c>
    </row>
    <row r="1050" spans="1:29" x14ac:dyDescent="0.25">
      <c r="A1050">
        <v>2024</v>
      </c>
      <c r="B1050">
        <v>64</v>
      </c>
      <c r="C1050" t="s">
        <v>23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2024</v>
      </c>
      <c r="T1050">
        <v>64</v>
      </c>
      <c r="U1050">
        <v>3</v>
      </c>
      <c r="V1050">
        <v>582</v>
      </c>
      <c r="W1050" t="s">
        <v>747</v>
      </c>
      <c r="X1050" t="s">
        <v>25</v>
      </c>
      <c r="Y1050" t="s">
        <v>26</v>
      </c>
      <c r="Z1050" t="s">
        <v>748</v>
      </c>
      <c r="AA1050" t="s">
        <v>663</v>
      </c>
      <c r="AB1050" s="3" t="str">
        <f t="shared" si="32"/>
        <v>3582</v>
      </c>
      <c r="AC1050" s="4" t="str">
        <f t="shared" si="33"/>
        <v>TIF</v>
      </c>
    </row>
    <row r="1051" spans="1:29" x14ac:dyDescent="0.25">
      <c r="A1051">
        <v>2024</v>
      </c>
      <c r="B1051">
        <v>64</v>
      </c>
      <c r="C1051" t="s">
        <v>23</v>
      </c>
      <c r="D1051">
        <v>6957378</v>
      </c>
      <c r="E1051">
        <v>57264</v>
      </c>
      <c r="F1051">
        <v>0</v>
      </c>
      <c r="G1051">
        <v>31251921</v>
      </c>
      <c r="H1051">
        <v>7008336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45274899</v>
      </c>
      <c r="O1051">
        <v>0</v>
      </c>
      <c r="P1051">
        <v>74082</v>
      </c>
      <c r="Q1051">
        <v>45200817</v>
      </c>
      <c r="R1051">
        <v>0</v>
      </c>
      <c r="S1051">
        <v>2024</v>
      </c>
      <c r="T1051">
        <v>64</v>
      </c>
      <c r="U1051">
        <v>4</v>
      </c>
      <c r="V1051">
        <v>104</v>
      </c>
      <c r="W1051" t="s">
        <v>749</v>
      </c>
      <c r="X1051" t="s">
        <v>25</v>
      </c>
      <c r="Y1051" t="s">
        <v>26</v>
      </c>
      <c r="Z1051" t="s">
        <v>750</v>
      </c>
      <c r="AA1051" t="s">
        <v>663</v>
      </c>
      <c r="AB1051" s="3" t="str">
        <f t="shared" si="32"/>
        <v>4104</v>
      </c>
      <c r="AC1051" s="4" t="str">
        <f t="shared" si="33"/>
        <v>TIF</v>
      </c>
    </row>
    <row r="1052" spans="1:29" x14ac:dyDescent="0.25">
      <c r="A1052">
        <v>2024</v>
      </c>
      <c r="B1052">
        <v>64</v>
      </c>
      <c r="C1052" t="s">
        <v>31</v>
      </c>
      <c r="D1052">
        <v>31579145</v>
      </c>
      <c r="E1052">
        <v>39878919</v>
      </c>
      <c r="F1052">
        <v>2387628</v>
      </c>
      <c r="G1052">
        <v>6466910</v>
      </c>
      <c r="H1052">
        <v>28451054</v>
      </c>
      <c r="I1052">
        <v>0</v>
      </c>
      <c r="J1052">
        <v>0</v>
      </c>
      <c r="K1052">
        <v>0</v>
      </c>
      <c r="L1052">
        <v>2036153</v>
      </c>
      <c r="M1052">
        <v>0</v>
      </c>
      <c r="N1052">
        <v>110799809</v>
      </c>
      <c r="O1052">
        <v>0</v>
      </c>
      <c r="P1052">
        <v>539500</v>
      </c>
      <c r="Q1052">
        <v>110260309</v>
      </c>
      <c r="R1052">
        <v>18581866</v>
      </c>
      <c r="S1052">
        <v>2024</v>
      </c>
      <c r="T1052">
        <v>64</v>
      </c>
      <c r="U1052">
        <v>2</v>
      </c>
      <c r="V1052">
        <v>682</v>
      </c>
      <c r="W1052">
        <v>642682</v>
      </c>
      <c r="X1052" t="s">
        <v>26</v>
      </c>
      <c r="Y1052" t="s">
        <v>26</v>
      </c>
      <c r="Z1052" t="s">
        <v>664</v>
      </c>
      <c r="AA1052" t="s">
        <v>663</v>
      </c>
      <c r="AB1052" s="3" t="str">
        <f t="shared" si="32"/>
        <v>2682</v>
      </c>
      <c r="AC1052" s="4" t="str">
        <f t="shared" si="33"/>
        <v>Non-TIF</v>
      </c>
    </row>
    <row r="1053" spans="1:29" x14ac:dyDescent="0.25">
      <c r="A1053">
        <v>2024</v>
      </c>
      <c r="B1053">
        <v>65</v>
      </c>
      <c r="C1053" t="s">
        <v>31</v>
      </c>
      <c r="D1053">
        <v>6599901</v>
      </c>
      <c r="E1053">
        <v>7808196</v>
      </c>
      <c r="F1053">
        <v>326354</v>
      </c>
      <c r="G1053">
        <v>17052364</v>
      </c>
      <c r="H1053">
        <v>30312272</v>
      </c>
      <c r="I1053">
        <v>0</v>
      </c>
      <c r="J1053">
        <v>0</v>
      </c>
      <c r="K1053">
        <v>0</v>
      </c>
      <c r="L1053">
        <v>605722</v>
      </c>
      <c r="M1053">
        <v>1046985</v>
      </c>
      <c r="N1053">
        <v>63751794</v>
      </c>
      <c r="O1053">
        <v>8000</v>
      </c>
      <c r="P1053">
        <v>35750</v>
      </c>
      <c r="Q1053">
        <v>63708044</v>
      </c>
      <c r="R1053">
        <v>2543916</v>
      </c>
      <c r="S1053">
        <v>2024</v>
      </c>
      <c r="T1053">
        <v>65</v>
      </c>
      <c r="U1053">
        <v>3</v>
      </c>
      <c r="V1053">
        <v>645</v>
      </c>
      <c r="W1053">
        <v>783645</v>
      </c>
      <c r="X1053" t="s">
        <v>26</v>
      </c>
      <c r="Y1053" t="s">
        <v>26</v>
      </c>
      <c r="Z1053" t="s">
        <v>752</v>
      </c>
      <c r="AA1053" t="s">
        <v>699</v>
      </c>
      <c r="AB1053" s="3" t="str">
        <f t="shared" si="32"/>
        <v>3645</v>
      </c>
      <c r="AC1053" s="4" t="str">
        <f t="shared" si="33"/>
        <v>Non-TIF</v>
      </c>
    </row>
    <row r="1054" spans="1:29" x14ac:dyDescent="0.25">
      <c r="A1054">
        <v>2024</v>
      </c>
      <c r="B1054">
        <v>65</v>
      </c>
      <c r="C1054" t="s">
        <v>31</v>
      </c>
      <c r="D1054">
        <v>1791839</v>
      </c>
      <c r="E1054">
        <v>4646194</v>
      </c>
      <c r="F1054">
        <v>169321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6607354</v>
      </c>
      <c r="O1054">
        <v>4000</v>
      </c>
      <c r="P1054">
        <v>13000</v>
      </c>
      <c r="Q1054">
        <v>6590354</v>
      </c>
      <c r="R1054">
        <v>172306</v>
      </c>
      <c r="S1054">
        <v>2024</v>
      </c>
      <c r="T1054">
        <v>65</v>
      </c>
      <c r="U1054">
        <v>6</v>
      </c>
      <c r="V1054">
        <v>453</v>
      </c>
      <c r="W1054">
        <v>786453</v>
      </c>
      <c r="X1054" t="s">
        <v>26</v>
      </c>
      <c r="Y1054" t="s">
        <v>26</v>
      </c>
      <c r="Z1054" t="s">
        <v>723</v>
      </c>
      <c r="AA1054" t="s">
        <v>699</v>
      </c>
      <c r="AB1054" s="3" t="str">
        <f t="shared" si="32"/>
        <v>6453</v>
      </c>
      <c r="AC1054" s="4" t="str">
        <f t="shared" si="33"/>
        <v>Non-TIF</v>
      </c>
    </row>
    <row r="1055" spans="1:29" x14ac:dyDescent="0.25">
      <c r="A1055">
        <v>2024</v>
      </c>
      <c r="B1055">
        <v>66</v>
      </c>
      <c r="C1055" t="s">
        <v>44</v>
      </c>
      <c r="D1055">
        <v>78500</v>
      </c>
      <c r="E1055">
        <v>652</v>
      </c>
      <c r="F1055">
        <v>0</v>
      </c>
      <c r="G1055">
        <v>2813394</v>
      </c>
      <c r="H1055">
        <v>1115844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4008390</v>
      </c>
      <c r="O1055">
        <v>44000</v>
      </c>
      <c r="P1055">
        <v>195000</v>
      </c>
      <c r="Q1055">
        <v>3769390</v>
      </c>
      <c r="R1055">
        <v>0</v>
      </c>
      <c r="S1055">
        <v>2024</v>
      </c>
      <c r="T1055">
        <v>66</v>
      </c>
      <c r="U1055">
        <v>4</v>
      </c>
      <c r="V1055">
        <v>995</v>
      </c>
      <c r="W1055">
        <v>664995</v>
      </c>
      <c r="X1055" t="s">
        <v>26</v>
      </c>
      <c r="Y1055" t="s">
        <v>26</v>
      </c>
      <c r="Z1055" t="s">
        <v>574</v>
      </c>
      <c r="AA1055" t="s">
        <v>703</v>
      </c>
      <c r="AB1055" s="3" t="str">
        <f t="shared" si="32"/>
        <v>4995</v>
      </c>
      <c r="AC1055" s="4" t="str">
        <f t="shared" si="33"/>
        <v>Non-TIF</v>
      </c>
    </row>
    <row r="1056" spans="1:29" x14ac:dyDescent="0.25">
      <c r="A1056">
        <v>2024</v>
      </c>
      <c r="B1056">
        <v>66</v>
      </c>
      <c r="C1056" t="s">
        <v>44</v>
      </c>
      <c r="D1056">
        <v>5765254</v>
      </c>
      <c r="E1056">
        <v>49565</v>
      </c>
      <c r="F1056">
        <v>29808</v>
      </c>
      <c r="G1056">
        <v>1525091</v>
      </c>
      <c r="H1056">
        <v>28816975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36186693</v>
      </c>
      <c r="O1056">
        <v>92000</v>
      </c>
      <c r="P1056">
        <v>338000</v>
      </c>
      <c r="Q1056">
        <v>35756693</v>
      </c>
      <c r="R1056">
        <v>0</v>
      </c>
      <c r="S1056">
        <v>2024</v>
      </c>
      <c r="T1056">
        <v>66</v>
      </c>
      <c r="U1056">
        <v>5</v>
      </c>
      <c r="V1056">
        <v>751</v>
      </c>
      <c r="W1056">
        <v>665751</v>
      </c>
      <c r="X1056" t="s">
        <v>26</v>
      </c>
      <c r="Y1056" t="s">
        <v>26</v>
      </c>
      <c r="Z1056" t="s">
        <v>787</v>
      </c>
      <c r="AA1056" t="s">
        <v>703</v>
      </c>
      <c r="AB1056" s="3" t="str">
        <f t="shared" si="32"/>
        <v>5751</v>
      </c>
      <c r="AC1056" s="4" t="str">
        <f t="shared" si="33"/>
        <v>Non-TIF</v>
      </c>
    </row>
    <row r="1057" spans="1:29" x14ac:dyDescent="0.25">
      <c r="A1057">
        <v>2024</v>
      </c>
      <c r="B1057">
        <v>66</v>
      </c>
      <c r="C1057" t="s">
        <v>23</v>
      </c>
      <c r="D1057">
        <v>8777608</v>
      </c>
      <c r="E1057">
        <v>67111</v>
      </c>
      <c r="F1057">
        <v>0</v>
      </c>
      <c r="G1057">
        <v>27267645</v>
      </c>
      <c r="H1057">
        <v>36476456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72588820</v>
      </c>
      <c r="O1057">
        <v>0</v>
      </c>
      <c r="P1057">
        <v>0</v>
      </c>
      <c r="Q1057">
        <v>72588820</v>
      </c>
      <c r="R1057">
        <v>0</v>
      </c>
      <c r="S1057">
        <v>2024</v>
      </c>
      <c r="T1057">
        <v>66</v>
      </c>
      <c r="U1057">
        <v>4</v>
      </c>
      <c r="V1057">
        <v>995</v>
      </c>
      <c r="W1057" t="s">
        <v>701</v>
      </c>
      <c r="X1057" t="s">
        <v>25</v>
      </c>
      <c r="Y1057" t="s">
        <v>26</v>
      </c>
      <c r="Z1057" t="s">
        <v>702</v>
      </c>
      <c r="AA1057" t="s">
        <v>703</v>
      </c>
      <c r="AB1057" s="3" t="str">
        <f t="shared" si="32"/>
        <v>4995</v>
      </c>
      <c r="AC1057" s="4" t="str">
        <f t="shared" si="33"/>
        <v>TIF</v>
      </c>
    </row>
    <row r="1058" spans="1:29" x14ac:dyDescent="0.25">
      <c r="A1058">
        <v>2024</v>
      </c>
      <c r="B1058">
        <v>67</v>
      </c>
      <c r="C1058" t="s">
        <v>44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2024</v>
      </c>
      <c r="T1058">
        <v>67</v>
      </c>
      <c r="U1058">
        <v>4</v>
      </c>
      <c r="V1058" t="s">
        <v>1811</v>
      </c>
      <c r="W1058">
        <v>674033</v>
      </c>
      <c r="X1058" t="s">
        <v>26</v>
      </c>
      <c r="Y1058" t="s">
        <v>26</v>
      </c>
      <c r="Z1058" t="s">
        <v>1719</v>
      </c>
      <c r="AA1058" t="s">
        <v>704</v>
      </c>
      <c r="AB1058" s="3" t="str">
        <f t="shared" si="32"/>
        <v>4033</v>
      </c>
      <c r="AC1058" s="4" t="str">
        <f t="shared" si="33"/>
        <v>Non-TIF</v>
      </c>
    </row>
    <row r="1059" spans="1:29" x14ac:dyDescent="0.25">
      <c r="A1059">
        <v>2024</v>
      </c>
      <c r="B1059">
        <v>67</v>
      </c>
      <c r="C1059" t="s">
        <v>23</v>
      </c>
      <c r="D1059">
        <v>1824048</v>
      </c>
      <c r="E1059">
        <v>0</v>
      </c>
      <c r="F1059">
        <v>0</v>
      </c>
      <c r="G1059">
        <v>1289588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3113636</v>
      </c>
      <c r="O1059">
        <v>0</v>
      </c>
      <c r="P1059">
        <v>0</v>
      </c>
      <c r="Q1059">
        <v>3113636</v>
      </c>
      <c r="R1059">
        <v>0</v>
      </c>
      <c r="S1059">
        <v>2024</v>
      </c>
      <c r="T1059">
        <v>67</v>
      </c>
      <c r="U1059">
        <v>1</v>
      </c>
      <c r="V1059">
        <v>134</v>
      </c>
      <c r="W1059" t="s">
        <v>788</v>
      </c>
      <c r="X1059" t="s">
        <v>25</v>
      </c>
      <c r="Y1059" t="s">
        <v>26</v>
      </c>
      <c r="Z1059" t="s">
        <v>789</v>
      </c>
      <c r="AA1059" t="s">
        <v>704</v>
      </c>
      <c r="AB1059" s="3" t="str">
        <f t="shared" si="32"/>
        <v>1134</v>
      </c>
      <c r="AC1059" s="4" t="str">
        <f t="shared" si="33"/>
        <v>TIF</v>
      </c>
    </row>
    <row r="1060" spans="1:29" x14ac:dyDescent="0.25">
      <c r="A1060">
        <v>2024</v>
      </c>
      <c r="B1060">
        <v>67</v>
      </c>
      <c r="C1060" t="s">
        <v>23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2024</v>
      </c>
      <c r="T1060">
        <v>67</v>
      </c>
      <c r="U1060">
        <v>4</v>
      </c>
      <c r="V1060" t="s">
        <v>1811</v>
      </c>
      <c r="W1060" t="s">
        <v>790</v>
      </c>
      <c r="X1060" t="s">
        <v>25</v>
      </c>
      <c r="Y1060" t="s">
        <v>26</v>
      </c>
      <c r="Z1060" t="s">
        <v>1724</v>
      </c>
      <c r="AA1060" t="s">
        <v>704</v>
      </c>
      <c r="AB1060" s="3" t="str">
        <f t="shared" si="32"/>
        <v>4033</v>
      </c>
      <c r="AC1060" s="4" t="str">
        <f t="shared" si="33"/>
        <v>TIF</v>
      </c>
    </row>
    <row r="1061" spans="1:29" x14ac:dyDescent="0.25">
      <c r="A1061">
        <v>2024</v>
      </c>
      <c r="B1061">
        <v>67</v>
      </c>
      <c r="C1061" t="s">
        <v>31</v>
      </c>
      <c r="D1061">
        <v>17188480</v>
      </c>
      <c r="E1061">
        <v>77634224</v>
      </c>
      <c r="F1061">
        <v>3234698</v>
      </c>
      <c r="G1061">
        <v>7169548</v>
      </c>
      <c r="H1061">
        <v>738840</v>
      </c>
      <c r="I1061">
        <v>0</v>
      </c>
      <c r="J1061">
        <v>0</v>
      </c>
      <c r="K1061">
        <v>0</v>
      </c>
      <c r="L1061">
        <v>42363</v>
      </c>
      <c r="M1061">
        <v>0</v>
      </c>
      <c r="N1061">
        <v>106008153</v>
      </c>
      <c r="O1061">
        <v>184000</v>
      </c>
      <c r="P1061">
        <v>552500</v>
      </c>
      <c r="Q1061">
        <v>105271653</v>
      </c>
      <c r="R1061">
        <v>1252110</v>
      </c>
      <c r="S1061">
        <v>2024</v>
      </c>
      <c r="T1061">
        <v>67</v>
      </c>
      <c r="U1061">
        <v>1</v>
      </c>
      <c r="V1061">
        <v>134</v>
      </c>
      <c r="W1061">
        <v>241134</v>
      </c>
      <c r="X1061" t="s">
        <v>26</v>
      </c>
      <c r="Y1061" t="s">
        <v>26</v>
      </c>
      <c r="Z1061" t="s">
        <v>249</v>
      </c>
      <c r="AA1061" t="s">
        <v>704</v>
      </c>
      <c r="AB1061" s="3" t="str">
        <f t="shared" si="32"/>
        <v>1134</v>
      </c>
      <c r="AC1061" s="4" t="str">
        <f t="shared" si="33"/>
        <v>Non-TIF</v>
      </c>
    </row>
    <row r="1062" spans="1:29" x14ac:dyDescent="0.25">
      <c r="A1062">
        <v>2024</v>
      </c>
      <c r="B1062">
        <v>67</v>
      </c>
      <c r="C1062" t="s">
        <v>31</v>
      </c>
      <c r="D1062">
        <v>3430876</v>
      </c>
      <c r="E1062">
        <v>24284586</v>
      </c>
      <c r="F1062">
        <v>977807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28693269</v>
      </c>
      <c r="O1062">
        <v>12000</v>
      </c>
      <c r="P1062">
        <v>52000</v>
      </c>
      <c r="Q1062">
        <v>28629269</v>
      </c>
      <c r="R1062">
        <v>135150</v>
      </c>
      <c r="S1062">
        <v>2024</v>
      </c>
      <c r="T1062">
        <v>67</v>
      </c>
      <c r="U1062">
        <v>1</v>
      </c>
      <c r="V1062">
        <v>917</v>
      </c>
      <c r="W1062">
        <v>431917</v>
      </c>
      <c r="X1062" t="s">
        <v>26</v>
      </c>
      <c r="Y1062" t="s">
        <v>26</v>
      </c>
      <c r="Z1062" t="s">
        <v>360</v>
      </c>
      <c r="AA1062" t="s">
        <v>704</v>
      </c>
      <c r="AB1062" s="3" t="str">
        <f t="shared" si="32"/>
        <v>1917</v>
      </c>
      <c r="AC1062" s="4" t="str">
        <f t="shared" si="33"/>
        <v>Non-TIF</v>
      </c>
    </row>
    <row r="1063" spans="1:29" x14ac:dyDescent="0.25">
      <c r="A1063">
        <v>2024</v>
      </c>
      <c r="B1063">
        <v>67</v>
      </c>
      <c r="C1063" t="s">
        <v>31</v>
      </c>
      <c r="D1063">
        <v>8293954</v>
      </c>
      <c r="E1063">
        <v>33500780</v>
      </c>
      <c r="F1063">
        <v>2959174</v>
      </c>
      <c r="G1063">
        <v>1050443</v>
      </c>
      <c r="H1063">
        <v>2081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45806432</v>
      </c>
      <c r="O1063">
        <v>104000</v>
      </c>
      <c r="P1063">
        <v>221000</v>
      </c>
      <c r="Q1063">
        <v>45481432</v>
      </c>
      <c r="R1063">
        <v>451535</v>
      </c>
      <c r="S1063">
        <v>2024</v>
      </c>
      <c r="T1063">
        <v>67</v>
      </c>
      <c r="U1063">
        <v>6</v>
      </c>
      <c r="V1063">
        <v>969</v>
      </c>
      <c r="W1063">
        <v>436969</v>
      </c>
      <c r="X1063" t="s">
        <v>26</v>
      </c>
      <c r="Y1063" t="s">
        <v>26</v>
      </c>
      <c r="Z1063" t="s">
        <v>482</v>
      </c>
      <c r="AA1063" t="s">
        <v>704</v>
      </c>
      <c r="AB1063" s="3" t="str">
        <f t="shared" si="32"/>
        <v>6969</v>
      </c>
      <c r="AC1063" s="4" t="str">
        <f t="shared" si="33"/>
        <v>Non-TIF</v>
      </c>
    </row>
    <row r="1064" spans="1:29" x14ac:dyDescent="0.25">
      <c r="A1064">
        <v>2024</v>
      </c>
      <c r="B1064">
        <v>56</v>
      </c>
      <c r="C1064" t="s">
        <v>44</v>
      </c>
      <c r="D1064">
        <v>0</v>
      </c>
      <c r="E1064">
        <v>0</v>
      </c>
      <c r="F1064">
        <v>0</v>
      </c>
      <c r="G1064">
        <v>0</v>
      </c>
      <c r="H1064">
        <v>12637470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12637470</v>
      </c>
      <c r="O1064">
        <v>0</v>
      </c>
      <c r="P1064">
        <v>0</v>
      </c>
      <c r="Q1064">
        <v>12637470</v>
      </c>
      <c r="R1064">
        <v>0</v>
      </c>
      <c r="S1064">
        <v>2024</v>
      </c>
      <c r="T1064">
        <v>56</v>
      </c>
      <c r="U1064">
        <v>1</v>
      </c>
      <c r="V1064" t="s">
        <v>1826</v>
      </c>
      <c r="W1064">
        <v>561079</v>
      </c>
      <c r="X1064" t="s">
        <v>26</v>
      </c>
      <c r="Y1064" t="s">
        <v>26</v>
      </c>
      <c r="Z1064" t="s">
        <v>611</v>
      </c>
      <c r="AA1064" t="s">
        <v>599</v>
      </c>
      <c r="AB1064" s="3" t="str">
        <f t="shared" si="32"/>
        <v>1079</v>
      </c>
      <c r="AC1064" s="4" t="str">
        <f t="shared" si="33"/>
        <v>Non-TIF</v>
      </c>
    </row>
    <row r="1065" spans="1:29" x14ac:dyDescent="0.25">
      <c r="A1065">
        <v>2024</v>
      </c>
      <c r="B1065">
        <v>56</v>
      </c>
      <c r="C1065" t="s">
        <v>44</v>
      </c>
      <c r="D1065">
        <v>1207069</v>
      </c>
      <c r="E1065">
        <v>0</v>
      </c>
      <c r="F1065">
        <v>0</v>
      </c>
      <c r="G1065">
        <v>11303481</v>
      </c>
      <c r="H1065">
        <v>5951618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18462168</v>
      </c>
      <c r="O1065">
        <v>32000</v>
      </c>
      <c r="P1065">
        <v>71500</v>
      </c>
      <c r="Q1065">
        <v>18358668</v>
      </c>
      <c r="R1065">
        <v>0</v>
      </c>
      <c r="S1065">
        <v>2024</v>
      </c>
      <c r="T1065">
        <v>56</v>
      </c>
      <c r="U1065">
        <v>3</v>
      </c>
      <c r="V1065">
        <v>312</v>
      </c>
      <c r="W1065">
        <v>563312</v>
      </c>
      <c r="X1065" t="s">
        <v>26</v>
      </c>
      <c r="Y1065" t="s">
        <v>26</v>
      </c>
      <c r="Z1065" t="s">
        <v>598</v>
      </c>
      <c r="AA1065" t="s">
        <v>599</v>
      </c>
      <c r="AB1065" s="3" t="str">
        <f t="shared" si="32"/>
        <v>3312</v>
      </c>
      <c r="AC1065" s="4" t="str">
        <f t="shared" si="33"/>
        <v>Non-TIF</v>
      </c>
    </row>
    <row r="1066" spans="1:29" x14ac:dyDescent="0.25">
      <c r="A1066">
        <v>2024</v>
      </c>
      <c r="B1066">
        <v>56</v>
      </c>
      <c r="C1066" t="s">
        <v>23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2024</v>
      </c>
      <c r="T1066">
        <v>56</v>
      </c>
      <c r="U1066">
        <v>1</v>
      </c>
      <c r="V1066" t="s">
        <v>1826</v>
      </c>
      <c r="W1066" t="s">
        <v>607</v>
      </c>
      <c r="X1066" t="s">
        <v>25</v>
      </c>
      <c r="Y1066" t="s">
        <v>26</v>
      </c>
      <c r="Z1066" t="s">
        <v>608</v>
      </c>
      <c r="AA1066" t="s">
        <v>599</v>
      </c>
      <c r="AB1066" s="3" t="str">
        <f t="shared" si="32"/>
        <v>1079</v>
      </c>
      <c r="AC1066" s="4" t="str">
        <f t="shared" si="33"/>
        <v>TIF</v>
      </c>
    </row>
    <row r="1067" spans="1:29" x14ac:dyDescent="0.25">
      <c r="A1067">
        <v>2024</v>
      </c>
      <c r="B1067">
        <v>56</v>
      </c>
      <c r="C1067" t="s">
        <v>31</v>
      </c>
      <c r="D1067">
        <v>1393692</v>
      </c>
      <c r="E1067">
        <v>4883224</v>
      </c>
      <c r="F1067">
        <v>425816</v>
      </c>
      <c r="G1067">
        <v>95078</v>
      </c>
      <c r="H1067">
        <v>0</v>
      </c>
      <c r="I1067">
        <v>0</v>
      </c>
      <c r="J1067">
        <v>0</v>
      </c>
      <c r="K1067">
        <v>0</v>
      </c>
      <c r="L1067">
        <v>12388</v>
      </c>
      <c r="M1067">
        <v>0</v>
      </c>
      <c r="N1067">
        <v>6810198</v>
      </c>
      <c r="O1067">
        <v>4000</v>
      </c>
      <c r="P1067">
        <v>26000</v>
      </c>
      <c r="Q1067">
        <v>6780198</v>
      </c>
      <c r="R1067">
        <v>1625724</v>
      </c>
      <c r="S1067">
        <v>2024</v>
      </c>
      <c r="T1067">
        <v>56</v>
      </c>
      <c r="U1067">
        <v>4</v>
      </c>
      <c r="V1067">
        <v>536</v>
      </c>
      <c r="W1067">
        <v>444536</v>
      </c>
      <c r="X1067" t="s">
        <v>26</v>
      </c>
      <c r="Y1067" t="s">
        <v>26</v>
      </c>
      <c r="Z1067" t="s">
        <v>457</v>
      </c>
      <c r="AA1067" t="s">
        <v>599</v>
      </c>
      <c r="AB1067" s="3" t="str">
        <f t="shared" si="32"/>
        <v>4536</v>
      </c>
      <c r="AC1067" s="4" t="str">
        <f t="shared" si="33"/>
        <v>Non-TIF</v>
      </c>
    </row>
    <row r="1068" spans="1:29" x14ac:dyDescent="0.25">
      <c r="A1068">
        <v>2024</v>
      </c>
      <c r="B1068">
        <v>56</v>
      </c>
      <c r="C1068" t="s">
        <v>31</v>
      </c>
      <c r="D1068">
        <v>8764684</v>
      </c>
      <c r="E1068">
        <v>22330535</v>
      </c>
      <c r="F1068">
        <v>879568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8903500</v>
      </c>
      <c r="M1068">
        <v>0</v>
      </c>
      <c r="N1068">
        <v>40878287</v>
      </c>
      <c r="O1068">
        <v>55726</v>
      </c>
      <c r="P1068">
        <v>149500</v>
      </c>
      <c r="Q1068">
        <v>40673061</v>
      </c>
      <c r="R1068">
        <v>409793</v>
      </c>
      <c r="S1068">
        <v>2024</v>
      </c>
      <c r="T1068">
        <v>56</v>
      </c>
      <c r="U1068">
        <v>6</v>
      </c>
      <c r="V1068">
        <v>592</v>
      </c>
      <c r="W1068">
        <v>896592</v>
      </c>
      <c r="X1068" t="s">
        <v>26</v>
      </c>
      <c r="Y1068" t="s">
        <v>26</v>
      </c>
      <c r="Z1068" t="s">
        <v>836</v>
      </c>
      <c r="AA1068" t="s">
        <v>599</v>
      </c>
      <c r="AB1068" s="3" t="str">
        <f t="shared" si="32"/>
        <v>6592</v>
      </c>
      <c r="AC1068" s="4" t="str">
        <f t="shared" si="33"/>
        <v>Non-TIF</v>
      </c>
    </row>
    <row r="1069" spans="1:29" x14ac:dyDescent="0.25">
      <c r="A1069">
        <v>2024</v>
      </c>
      <c r="B1069">
        <v>57</v>
      </c>
      <c r="C1069" t="s">
        <v>44</v>
      </c>
      <c r="D1069">
        <v>68047637</v>
      </c>
      <c r="E1069">
        <v>690442</v>
      </c>
      <c r="F1069">
        <v>25123</v>
      </c>
      <c r="G1069">
        <v>14729692</v>
      </c>
      <c r="H1069">
        <v>274578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83767472</v>
      </c>
      <c r="O1069">
        <v>168000</v>
      </c>
      <c r="P1069">
        <v>559000</v>
      </c>
      <c r="Q1069">
        <v>83040472</v>
      </c>
      <c r="R1069">
        <v>0</v>
      </c>
      <c r="S1069">
        <v>2024</v>
      </c>
      <c r="T1069">
        <v>57</v>
      </c>
      <c r="U1069">
        <v>1</v>
      </c>
      <c r="V1069" t="s">
        <v>1781</v>
      </c>
      <c r="W1069">
        <v>571062</v>
      </c>
      <c r="X1069" t="s">
        <v>26</v>
      </c>
      <c r="Y1069" t="s">
        <v>26</v>
      </c>
      <c r="Z1069" t="s">
        <v>110</v>
      </c>
      <c r="AA1069" t="s">
        <v>603</v>
      </c>
      <c r="AB1069" s="3" t="str">
        <f t="shared" si="32"/>
        <v>1062</v>
      </c>
      <c r="AC1069" s="4" t="str">
        <f t="shared" si="33"/>
        <v>Non-TIF</v>
      </c>
    </row>
    <row r="1070" spans="1:29" x14ac:dyDescent="0.25">
      <c r="A1070">
        <v>2024</v>
      </c>
      <c r="B1070">
        <v>57</v>
      </c>
      <c r="C1070" t="s">
        <v>44</v>
      </c>
      <c r="D1070">
        <v>125494739</v>
      </c>
      <c r="E1070">
        <v>1436105</v>
      </c>
      <c r="F1070">
        <v>66405</v>
      </c>
      <c r="G1070">
        <v>24768820</v>
      </c>
      <c r="H1070">
        <v>841259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152607328</v>
      </c>
      <c r="O1070">
        <v>344000</v>
      </c>
      <c r="P1070">
        <v>1826500</v>
      </c>
      <c r="Q1070">
        <v>150436828</v>
      </c>
      <c r="R1070">
        <v>0</v>
      </c>
      <c r="S1070">
        <v>2024</v>
      </c>
      <c r="T1070">
        <v>57</v>
      </c>
      <c r="U1070">
        <v>4</v>
      </c>
      <c r="V1070">
        <v>554</v>
      </c>
      <c r="W1070">
        <v>574554</v>
      </c>
      <c r="X1070" t="s">
        <v>26</v>
      </c>
      <c r="Y1070" t="s">
        <v>26</v>
      </c>
      <c r="Z1070" t="s">
        <v>590</v>
      </c>
      <c r="AA1070" t="s">
        <v>603</v>
      </c>
      <c r="AB1070" s="3" t="str">
        <f t="shared" si="32"/>
        <v>4554</v>
      </c>
      <c r="AC1070" s="4" t="str">
        <f t="shared" si="33"/>
        <v>Non-TIF</v>
      </c>
    </row>
    <row r="1071" spans="1:29" x14ac:dyDescent="0.25">
      <c r="A1071">
        <v>2024</v>
      </c>
      <c r="B1071">
        <v>57</v>
      </c>
      <c r="C1071" t="s">
        <v>23</v>
      </c>
      <c r="D1071">
        <v>4017541</v>
      </c>
      <c r="E1071">
        <v>47985</v>
      </c>
      <c r="F1071">
        <v>0</v>
      </c>
      <c r="G1071">
        <v>1550638</v>
      </c>
      <c r="H1071">
        <v>610644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6226808</v>
      </c>
      <c r="O1071">
        <v>0</v>
      </c>
      <c r="P1071">
        <v>0</v>
      </c>
      <c r="Q1071">
        <v>6226808</v>
      </c>
      <c r="R1071">
        <v>0</v>
      </c>
      <c r="S1071">
        <v>2024</v>
      </c>
      <c r="T1071">
        <v>57</v>
      </c>
      <c r="U1071">
        <v>3</v>
      </c>
      <c r="V1071">
        <v>744</v>
      </c>
      <c r="W1071" t="s">
        <v>841</v>
      </c>
      <c r="X1071" t="s">
        <v>25</v>
      </c>
      <c r="Y1071" t="s">
        <v>26</v>
      </c>
      <c r="Z1071" t="s">
        <v>842</v>
      </c>
      <c r="AA1071" t="s">
        <v>603</v>
      </c>
      <c r="AB1071" s="3" t="str">
        <f t="shared" si="32"/>
        <v>3744</v>
      </c>
      <c r="AC1071" s="4" t="str">
        <f t="shared" si="33"/>
        <v>TIF</v>
      </c>
    </row>
    <row r="1072" spans="1:29" x14ac:dyDescent="0.25">
      <c r="A1072">
        <v>2024</v>
      </c>
      <c r="B1072">
        <v>57</v>
      </c>
      <c r="C1072" t="s">
        <v>31</v>
      </c>
      <c r="D1072">
        <v>20292521</v>
      </c>
      <c r="E1072">
        <v>9499405</v>
      </c>
      <c r="F1072">
        <v>950985</v>
      </c>
      <c r="G1072">
        <v>5313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30748224</v>
      </c>
      <c r="O1072">
        <v>64000</v>
      </c>
      <c r="P1072">
        <v>370500</v>
      </c>
      <c r="Q1072">
        <v>30313724</v>
      </c>
      <c r="R1072">
        <v>351475</v>
      </c>
      <c r="S1072">
        <v>2024</v>
      </c>
      <c r="T1072">
        <v>57</v>
      </c>
      <c r="U1072">
        <v>0</v>
      </c>
      <c r="V1072">
        <v>234</v>
      </c>
      <c r="W1072">
        <v>530234</v>
      </c>
      <c r="X1072" t="s">
        <v>26</v>
      </c>
      <c r="Y1072" t="s">
        <v>26</v>
      </c>
      <c r="Z1072" t="s">
        <v>618</v>
      </c>
      <c r="AA1072" t="s">
        <v>603</v>
      </c>
      <c r="AB1072" s="3" t="str">
        <f t="shared" si="32"/>
        <v>0234</v>
      </c>
      <c r="AC1072" s="4" t="str">
        <f t="shared" si="33"/>
        <v>Non-TIF</v>
      </c>
    </row>
    <row r="1073" spans="1:29" x14ac:dyDescent="0.25">
      <c r="A1073">
        <v>2024</v>
      </c>
      <c r="B1073">
        <v>57</v>
      </c>
      <c r="C1073" t="s">
        <v>31</v>
      </c>
      <c r="D1073">
        <v>1183242788</v>
      </c>
      <c r="E1073">
        <v>42116497</v>
      </c>
      <c r="F1073">
        <v>3080669</v>
      </c>
      <c r="G1073">
        <v>308716498</v>
      </c>
      <c r="H1073">
        <v>19769816</v>
      </c>
      <c r="I1073">
        <v>0</v>
      </c>
      <c r="J1073">
        <v>0</v>
      </c>
      <c r="K1073">
        <v>0</v>
      </c>
      <c r="L1073">
        <v>0</v>
      </c>
      <c r="M1073">
        <v>340472</v>
      </c>
      <c r="N1073">
        <v>1557266740</v>
      </c>
      <c r="O1073">
        <v>3688000</v>
      </c>
      <c r="P1073">
        <v>14144000</v>
      </c>
      <c r="Q1073">
        <v>1539434740</v>
      </c>
      <c r="R1073">
        <v>10104112</v>
      </c>
      <c r="S1073">
        <v>2024</v>
      </c>
      <c r="T1073">
        <v>57</v>
      </c>
      <c r="U1073">
        <v>3</v>
      </c>
      <c r="V1073">
        <v>715</v>
      </c>
      <c r="W1073">
        <v>573715</v>
      </c>
      <c r="X1073" t="s">
        <v>26</v>
      </c>
      <c r="Y1073" t="s">
        <v>26</v>
      </c>
      <c r="Z1073" t="s">
        <v>602</v>
      </c>
      <c r="AA1073" t="s">
        <v>603</v>
      </c>
      <c r="AB1073" s="3" t="str">
        <f t="shared" si="32"/>
        <v>3715</v>
      </c>
      <c r="AC1073" s="4" t="str">
        <f t="shared" si="33"/>
        <v>Non-TIF</v>
      </c>
    </row>
    <row r="1074" spans="1:29" x14ac:dyDescent="0.25">
      <c r="A1074">
        <v>2024</v>
      </c>
      <c r="B1074">
        <v>57</v>
      </c>
      <c r="C1074" t="s">
        <v>31</v>
      </c>
      <c r="D1074">
        <v>168620486</v>
      </c>
      <c r="E1074">
        <v>27030</v>
      </c>
      <c r="F1074">
        <v>0</v>
      </c>
      <c r="G1074">
        <v>11681242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180328758</v>
      </c>
      <c r="O1074">
        <v>708000</v>
      </c>
      <c r="P1074">
        <v>2912000</v>
      </c>
      <c r="Q1074">
        <v>176708758</v>
      </c>
      <c r="R1074">
        <v>8790841</v>
      </c>
      <c r="S1074">
        <v>2024</v>
      </c>
      <c r="T1074">
        <v>57</v>
      </c>
      <c r="U1074">
        <v>4</v>
      </c>
      <c r="V1074" t="s">
        <v>1824</v>
      </c>
      <c r="W1074">
        <v>574086</v>
      </c>
      <c r="X1074" t="s">
        <v>26</v>
      </c>
      <c r="Y1074" t="s">
        <v>26</v>
      </c>
      <c r="Z1074" t="s">
        <v>685</v>
      </c>
      <c r="AA1074" t="s">
        <v>603</v>
      </c>
      <c r="AB1074" s="3" t="str">
        <f t="shared" si="32"/>
        <v>4086</v>
      </c>
      <c r="AC1074" s="4" t="str">
        <f t="shared" si="33"/>
        <v>Non-TIF</v>
      </c>
    </row>
    <row r="1075" spans="1:29" x14ac:dyDescent="0.25">
      <c r="A1075">
        <v>2024</v>
      </c>
      <c r="B1075">
        <v>58</v>
      </c>
      <c r="C1075" t="s">
        <v>44</v>
      </c>
      <c r="D1075">
        <v>0</v>
      </c>
      <c r="E1075">
        <v>1476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1476</v>
      </c>
      <c r="O1075">
        <v>0</v>
      </c>
      <c r="P1075">
        <v>0</v>
      </c>
      <c r="Q1075">
        <v>1476</v>
      </c>
      <c r="R1075">
        <v>0</v>
      </c>
      <c r="S1075">
        <v>2024</v>
      </c>
      <c r="T1075">
        <v>58</v>
      </c>
      <c r="U1075">
        <v>1</v>
      </c>
      <c r="V1075">
        <v>368</v>
      </c>
      <c r="W1075">
        <v>581368</v>
      </c>
      <c r="X1075" t="s">
        <v>26</v>
      </c>
      <c r="Y1075" t="s">
        <v>26</v>
      </c>
      <c r="Z1075" t="s">
        <v>675</v>
      </c>
      <c r="AA1075" t="s">
        <v>620</v>
      </c>
      <c r="AB1075" s="3" t="str">
        <f t="shared" si="32"/>
        <v>1368</v>
      </c>
      <c r="AC1075" s="4" t="str">
        <f t="shared" si="33"/>
        <v>Non-TIF</v>
      </c>
    </row>
    <row r="1076" spans="1:29" x14ac:dyDescent="0.25">
      <c r="A1076">
        <v>2024</v>
      </c>
      <c r="B1076">
        <v>58</v>
      </c>
      <c r="C1076" t="s">
        <v>44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2024</v>
      </c>
      <c r="T1076">
        <v>58</v>
      </c>
      <c r="U1076">
        <v>4</v>
      </c>
      <c r="V1076">
        <v>509</v>
      </c>
      <c r="W1076">
        <v>584509</v>
      </c>
      <c r="X1076" t="s">
        <v>26</v>
      </c>
      <c r="Y1076" t="s">
        <v>26</v>
      </c>
      <c r="Z1076" t="s">
        <v>334</v>
      </c>
      <c r="AA1076" t="s">
        <v>620</v>
      </c>
      <c r="AB1076" s="3" t="str">
        <f t="shared" si="32"/>
        <v>4509</v>
      </c>
      <c r="AC1076" s="4" t="str">
        <f t="shared" si="33"/>
        <v>Non-TIF</v>
      </c>
    </row>
    <row r="1077" spans="1:29" x14ac:dyDescent="0.25">
      <c r="A1077">
        <v>2024</v>
      </c>
      <c r="B1077">
        <v>58</v>
      </c>
      <c r="C1077" t="s">
        <v>23</v>
      </c>
      <c r="D1077">
        <v>1186671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1186671</v>
      </c>
      <c r="O1077">
        <v>4000</v>
      </c>
      <c r="P1077">
        <v>6500</v>
      </c>
      <c r="Q1077">
        <v>1176171</v>
      </c>
      <c r="R1077">
        <v>0</v>
      </c>
      <c r="S1077">
        <v>2024</v>
      </c>
      <c r="T1077">
        <v>58</v>
      </c>
      <c r="U1077">
        <v>1</v>
      </c>
      <c r="V1077">
        <v>368</v>
      </c>
      <c r="W1077" t="s">
        <v>621</v>
      </c>
      <c r="X1077" t="s">
        <v>25</v>
      </c>
      <c r="Y1077" t="s">
        <v>26</v>
      </c>
      <c r="Z1077" t="s">
        <v>622</v>
      </c>
      <c r="AA1077" t="s">
        <v>620</v>
      </c>
      <c r="AB1077" s="3" t="str">
        <f t="shared" si="32"/>
        <v>1368</v>
      </c>
      <c r="AC1077" s="4" t="str">
        <f t="shared" si="33"/>
        <v>TIF</v>
      </c>
    </row>
    <row r="1078" spans="1:29" x14ac:dyDescent="0.25">
      <c r="A1078">
        <v>2024</v>
      </c>
      <c r="B1078">
        <v>58</v>
      </c>
      <c r="C1078" t="s">
        <v>23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2024</v>
      </c>
      <c r="T1078">
        <v>58</v>
      </c>
      <c r="U1078">
        <v>4</v>
      </c>
      <c r="V1078">
        <v>509</v>
      </c>
      <c r="W1078" t="s">
        <v>843</v>
      </c>
      <c r="X1078" t="s">
        <v>25</v>
      </c>
      <c r="Y1078" t="s">
        <v>26</v>
      </c>
      <c r="Z1078" t="s">
        <v>844</v>
      </c>
      <c r="AA1078" t="s">
        <v>620</v>
      </c>
      <c r="AB1078" s="3" t="str">
        <f t="shared" si="32"/>
        <v>4509</v>
      </c>
      <c r="AC1078" s="4" t="str">
        <f t="shared" si="33"/>
        <v>TIF</v>
      </c>
    </row>
    <row r="1079" spans="1:29" x14ac:dyDescent="0.25">
      <c r="A1079">
        <v>2024</v>
      </c>
      <c r="B1079">
        <v>58</v>
      </c>
      <c r="C1079" t="s">
        <v>31</v>
      </c>
      <c r="D1079">
        <v>6919231</v>
      </c>
      <c r="E1079">
        <v>32751974</v>
      </c>
      <c r="F1079">
        <v>1854687</v>
      </c>
      <c r="G1079">
        <v>465403</v>
      </c>
      <c r="H1079">
        <v>532946</v>
      </c>
      <c r="I1079">
        <v>0</v>
      </c>
      <c r="J1079">
        <v>0</v>
      </c>
      <c r="K1079">
        <v>0</v>
      </c>
      <c r="L1079">
        <v>64277</v>
      </c>
      <c r="M1079">
        <v>0</v>
      </c>
      <c r="N1079">
        <v>42588518</v>
      </c>
      <c r="O1079">
        <v>24000</v>
      </c>
      <c r="P1079">
        <v>123500</v>
      </c>
      <c r="Q1079">
        <v>42441018</v>
      </c>
      <c r="R1079">
        <v>564803</v>
      </c>
      <c r="S1079">
        <v>2024</v>
      </c>
      <c r="T1079">
        <v>58</v>
      </c>
      <c r="U1079">
        <v>7</v>
      </c>
      <c r="V1079" t="s">
        <v>1816</v>
      </c>
      <c r="W1079">
        <v>447047</v>
      </c>
      <c r="X1079" t="s">
        <v>26</v>
      </c>
      <c r="Y1079" t="s">
        <v>26</v>
      </c>
      <c r="Z1079" t="s">
        <v>304</v>
      </c>
      <c r="AA1079" t="s">
        <v>620</v>
      </c>
      <c r="AB1079" s="3" t="str">
        <f t="shared" si="32"/>
        <v>7047</v>
      </c>
      <c r="AC1079" s="4" t="str">
        <f t="shared" si="33"/>
        <v>Non-TIF</v>
      </c>
    </row>
    <row r="1080" spans="1:29" x14ac:dyDescent="0.25">
      <c r="A1080">
        <v>2024</v>
      </c>
      <c r="B1080">
        <v>58</v>
      </c>
      <c r="C1080" t="s">
        <v>31</v>
      </c>
      <c r="D1080">
        <v>5581631</v>
      </c>
      <c r="E1080">
        <v>1014610</v>
      </c>
      <c r="F1080">
        <v>101502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6697743</v>
      </c>
      <c r="O1080">
        <v>8000</v>
      </c>
      <c r="P1080">
        <v>39000</v>
      </c>
      <c r="Q1080">
        <v>6650743</v>
      </c>
      <c r="R1080">
        <v>3319</v>
      </c>
      <c r="S1080">
        <v>2024</v>
      </c>
      <c r="T1080">
        <v>58</v>
      </c>
      <c r="U1080">
        <v>3</v>
      </c>
      <c r="V1080">
        <v>816</v>
      </c>
      <c r="W1080">
        <v>523816</v>
      </c>
      <c r="X1080" t="s">
        <v>26</v>
      </c>
      <c r="Y1080" t="s">
        <v>26</v>
      </c>
      <c r="Z1080" t="s">
        <v>585</v>
      </c>
      <c r="AA1080" t="s">
        <v>620</v>
      </c>
      <c r="AB1080" s="3" t="str">
        <f t="shared" si="32"/>
        <v>3816</v>
      </c>
      <c r="AC1080" s="4" t="str">
        <f t="shared" si="33"/>
        <v>Non-TIF</v>
      </c>
    </row>
    <row r="1081" spans="1:29" x14ac:dyDescent="0.25">
      <c r="A1081">
        <v>2024</v>
      </c>
      <c r="B1081">
        <v>59</v>
      </c>
      <c r="C1081" t="s">
        <v>31</v>
      </c>
      <c r="D1081">
        <v>3991209</v>
      </c>
      <c r="E1081">
        <v>3406100</v>
      </c>
      <c r="F1081">
        <v>160495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7557804</v>
      </c>
      <c r="O1081">
        <v>28000</v>
      </c>
      <c r="P1081">
        <v>78000</v>
      </c>
      <c r="Q1081">
        <v>7451804</v>
      </c>
      <c r="R1081">
        <v>149086</v>
      </c>
      <c r="S1081">
        <v>2024</v>
      </c>
      <c r="T1081">
        <v>59</v>
      </c>
      <c r="U1081">
        <v>6</v>
      </c>
      <c r="V1081" t="s">
        <v>1827</v>
      </c>
      <c r="W1081">
        <v>916094</v>
      </c>
      <c r="X1081" t="s">
        <v>26</v>
      </c>
      <c r="Y1081" t="s">
        <v>26</v>
      </c>
      <c r="Z1081" t="s">
        <v>845</v>
      </c>
      <c r="AA1081" t="s">
        <v>650</v>
      </c>
      <c r="AB1081" s="3" t="str">
        <f t="shared" si="32"/>
        <v>6094</v>
      </c>
      <c r="AC1081" s="4" t="str">
        <f t="shared" si="33"/>
        <v>Non-TIF</v>
      </c>
    </row>
    <row r="1082" spans="1:29" x14ac:dyDescent="0.25">
      <c r="A1082">
        <v>2024</v>
      </c>
      <c r="B1082">
        <v>74</v>
      </c>
      <c r="C1082" t="s">
        <v>31</v>
      </c>
      <c r="D1082">
        <v>96388861</v>
      </c>
      <c r="E1082">
        <v>157069040</v>
      </c>
      <c r="F1082">
        <v>13338771</v>
      </c>
      <c r="G1082">
        <v>6913063</v>
      </c>
      <c r="H1082">
        <v>4830418</v>
      </c>
      <c r="I1082">
        <v>0</v>
      </c>
      <c r="J1082">
        <v>0</v>
      </c>
      <c r="K1082">
        <v>0</v>
      </c>
      <c r="L1082">
        <v>1907397</v>
      </c>
      <c r="M1082">
        <v>23782420</v>
      </c>
      <c r="N1082">
        <v>304229970</v>
      </c>
      <c r="O1082">
        <v>469342</v>
      </c>
      <c r="P1082">
        <v>1540500</v>
      </c>
      <c r="Q1082">
        <v>302220128</v>
      </c>
      <c r="R1082">
        <v>20176102</v>
      </c>
      <c r="S1082">
        <v>2024</v>
      </c>
      <c r="T1082">
        <v>74</v>
      </c>
      <c r="U1082">
        <v>2</v>
      </c>
      <c r="V1082" t="s">
        <v>1832</v>
      </c>
      <c r="W1082">
        <v>742088</v>
      </c>
      <c r="X1082" t="s">
        <v>26</v>
      </c>
      <c r="Y1082" t="s">
        <v>26</v>
      </c>
      <c r="Z1082" t="s">
        <v>759</v>
      </c>
      <c r="AA1082" t="s">
        <v>738</v>
      </c>
      <c r="AB1082" s="3" t="str">
        <f t="shared" si="32"/>
        <v>2088</v>
      </c>
      <c r="AC1082" s="4" t="str">
        <f t="shared" si="33"/>
        <v>Non-TIF</v>
      </c>
    </row>
    <row r="1083" spans="1:29" x14ac:dyDescent="0.25">
      <c r="A1083">
        <v>2024</v>
      </c>
      <c r="B1083">
        <v>74</v>
      </c>
      <c r="C1083" t="s">
        <v>31</v>
      </c>
      <c r="D1083">
        <v>28330362</v>
      </c>
      <c r="E1083">
        <v>43134727</v>
      </c>
      <c r="F1083">
        <v>6676970</v>
      </c>
      <c r="G1083">
        <v>1607641</v>
      </c>
      <c r="H1083">
        <v>0</v>
      </c>
      <c r="I1083">
        <v>0</v>
      </c>
      <c r="J1083">
        <v>0</v>
      </c>
      <c r="K1083">
        <v>0</v>
      </c>
      <c r="L1083">
        <v>718652</v>
      </c>
      <c r="M1083">
        <v>6060217</v>
      </c>
      <c r="N1083">
        <v>86528569</v>
      </c>
      <c r="O1083">
        <v>265883</v>
      </c>
      <c r="P1083">
        <v>520000</v>
      </c>
      <c r="Q1083">
        <v>85742686</v>
      </c>
      <c r="R1083">
        <v>8190694</v>
      </c>
      <c r="S1083">
        <v>2024</v>
      </c>
      <c r="T1083">
        <v>74</v>
      </c>
      <c r="U1083">
        <v>2</v>
      </c>
      <c r="V1083">
        <v>556</v>
      </c>
      <c r="W1083">
        <v>742556</v>
      </c>
      <c r="X1083" t="s">
        <v>26</v>
      </c>
      <c r="Y1083" t="s">
        <v>26</v>
      </c>
      <c r="Z1083" t="s">
        <v>240</v>
      </c>
      <c r="AA1083" t="s">
        <v>738</v>
      </c>
      <c r="AB1083" s="3" t="str">
        <f t="shared" si="32"/>
        <v>2556</v>
      </c>
      <c r="AC1083" s="4" t="str">
        <f t="shared" si="33"/>
        <v>Non-TIF</v>
      </c>
    </row>
    <row r="1084" spans="1:29" x14ac:dyDescent="0.25">
      <c r="A1084">
        <v>2024</v>
      </c>
      <c r="B1084">
        <v>75</v>
      </c>
      <c r="C1084" t="s">
        <v>44</v>
      </c>
      <c r="D1084">
        <v>2351845</v>
      </c>
      <c r="E1084">
        <v>0</v>
      </c>
      <c r="F1084">
        <v>0</v>
      </c>
      <c r="G1084">
        <v>357689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2709534</v>
      </c>
      <c r="O1084">
        <v>12000</v>
      </c>
      <c r="P1084">
        <v>19500</v>
      </c>
      <c r="Q1084">
        <v>2678034</v>
      </c>
      <c r="R1084">
        <v>0</v>
      </c>
      <c r="S1084">
        <v>2024</v>
      </c>
      <c r="T1084">
        <v>75</v>
      </c>
      <c r="U1084">
        <v>0</v>
      </c>
      <c r="V1084" t="s">
        <v>1833</v>
      </c>
      <c r="W1084">
        <v>750063</v>
      </c>
      <c r="X1084" t="s">
        <v>26</v>
      </c>
      <c r="Y1084" t="s">
        <v>26</v>
      </c>
      <c r="Z1084" t="s">
        <v>760</v>
      </c>
      <c r="AA1084" t="s">
        <v>740</v>
      </c>
      <c r="AB1084" s="3" t="str">
        <f t="shared" si="32"/>
        <v>0063</v>
      </c>
      <c r="AC1084" s="4" t="str">
        <f t="shared" si="33"/>
        <v>Non-TIF</v>
      </c>
    </row>
    <row r="1085" spans="1:29" x14ac:dyDescent="0.25">
      <c r="A1085">
        <v>2024</v>
      </c>
      <c r="B1085">
        <v>75</v>
      </c>
      <c r="C1085" t="s">
        <v>44</v>
      </c>
      <c r="D1085">
        <v>12292852</v>
      </c>
      <c r="E1085">
        <v>6235361</v>
      </c>
      <c r="F1085">
        <v>237532</v>
      </c>
      <c r="G1085">
        <v>149056627</v>
      </c>
      <c r="H1085">
        <v>93892798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261715170</v>
      </c>
      <c r="O1085">
        <v>144000</v>
      </c>
      <c r="P1085">
        <v>520000</v>
      </c>
      <c r="Q1085">
        <v>261051170</v>
      </c>
      <c r="R1085">
        <v>0</v>
      </c>
      <c r="S1085">
        <v>2024</v>
      </c>
      <c r="T1085">
        <v>75</v>
      </c>
      <c r="U1085">
        <v>3</v>
      </c>
      <c r="V1085">
        <v>600</v>
      </c>
      <c r="W1085">
        <v>753600</v>
      </c>
      <c r="X1085" t="s">
        <v>26</v>
      </c>
      <c r="Y1085" t="s">
        <v>26</v>
      </c>
      <c r="Z1085" t="s">
        <v>741</v>
      </c>
      <c r="AA1085" t="s">
        <v>740</v>
      </c>
      <c r="AB1085" s="3" t="str">
        <f t="shared" si="32"/>
        <v>3600</v>
      </c>
      <c r="AC1085" s="4" t="str">
        <f t="shared" si="33"/>
        <v>Non-TIF</v>
      </c>
    </row>
    <row r="1086" spans="1:29" x14ac:dyDescent="0.25">
      <c r="A1086">
        <v>2024</v>
      </c>
      <c r="B1086">
        <v>75</v>
      </c>
      <c r="C1086" t="s">
        <v>23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2024</v>
      </c>
      <c r="T1086">
        <v>75</v>
      </c>
      <c r="U1086">
        <v>0</v>
      </c>
      <c r="V1086" t="s">
        <v>1833</v>
      </c>
      <c r="W1086" t="s">
        <v>761</v>
      </c>
      <c r="X1086" t="s">
        <v>25</v>
      </c>
      <c r="Y1086" t="s">
        <v>26</v>
      </c>
      <c r="Z1086" t="s">
        <v>762</v>
      </c>
      <c r="AA1086" t="s">
        <v>740</v>
      </c>
      <c r="AB1086" s="3" t="str">
        <f t="shared" si="32"/>
        <v>0063</v>
      </c>
      <c r="AC1086" s="4" t="str">
        <f t="shared" si="33"/>
        <v>TIF</v>
      </c>
    </row>
    <row r="1087" spans="1:29" x14ac:dyDescent="0.25">
      <c r="A1087">
        <v>2024</v>
      </c>
      <c r="B1087">
        <v>75</v>
      </c>
      <c r="C1087" t="s">
        <v>23</v>
      </c>
      <c r="D1087">
        <v>4589191</v>
      </c>
      <c r="E1087">
        <v>0</v>
      </c>
      <c r="F1087">
        <v>0</v>
      </c>
      <c r="G1087">
        <v>1609690</v>
      </c>
      <c r="H1087">
        <v>26251635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32450516</v>
      </c>
      <c r="O1087">
        <v>0</v>
      </c>
      <c r="P1087">
        <v>0</v>
      </c>
      <c r="Q1087">
        <v>32450516</v>
      </c>
      <c r="R1087">
        <v>0</v>
      </c>
      <c r="S1087">
        <v>2024</v>
      </c>
      <c r="T1087">
        <v>75</v>
      </c>
      <c r="U1087">
        <v>5</v>
      </c>
      <c r="V1087">
        <v>486</v>
      </c>
      <c r="W1087" t="s">
        <v>821</v>
      </c>
      <c r="X1087" t="s">
        <v>25</v>
      </c>
      <c r="Y1087" t="s">
        <v>26</v>
      </c>
      <c r="Z1087" t="s">
        <v>822</v>
      </c>
      <c r="AA1087" t="s">
        <v>740</v>
      </c>
      <c r="AB1087" s="3" t="str">
        <f t="shared" si="32"/>
        <v>5486</v>
      </c>
      <c r="AC1087" s="4" t="str">
        <f t="shared" si="33"/>
        <v>TIF</v>
      </c>
    </row>
    <row r="1088" spans="1:29" x14ac:dyDescent="0.25">
      <c r="A1088">
        <v>2024</v>
      </c>
      <c r="B1088">
        <v>75</v>
      </c>
      <c r="C1088" t="s">
        <v>31</v>
      </c>
      <c r="D1088">
        <v>119296746</v>
      </c>
      <c r="E1088">
        <v>185758952</v>
      </c>
      <c r="F1088">
        <v>15647430</v>
      </c>
      <c r="G1088">
        <v>22592595</v>
      </c>
      <c r="H1088">
        <v>31096</v>
      </c>
      <c r="I1088">
        <v>0</v>
      </c>
      <c r="J1088">
        <v>0</v>
      </c>
      <c r="K1088">
        <v>0</v>
      </c>
      <c r="L1088">
        <v>6396997</v>
      </c>
      <c r="M1088">
        <v>2471970</v>
      </c>
      <c r="N1088">
        <v>352195786</v>
      </c>
      <c r="O1088">
        <v>440000</v>
      </c>
      <c r="P1088">
        <v>1657500</v>
      </c>
      <c r="Q1088">
        <v>350098286</v>
      </c>
      <c r="R1088">
        <v>6912417</v>
      </c>
      <c r="S1088">
        <v>2024</v>
      </c>
      <c r="T1088">
        <v>75</v>
      </c>
      <c r="U1088">
        <v>5</v>
      </c>
      <c r="V1088">
        <v>486</v>
      </c>
      <c r="W1088">
        <v>755486</v>
      </c>
      <c r="X1088" t="s">
        <v>26</v>
      </c>
      <c r="Y1088" t="s">
        <v>26</v>
      </c>
      <c r="Z1088" t="s">
        <v>763</v>
      </c>
      <c r="AA1088" t="s">
        <v>740</v>
      </c>
      <c r="AB1088" s="3" t="str">
        <f t="shared" si="32"/>
        <v>5486</v>
      </c>
      <c r="AC1088" s="4" t="str">
        <f t="shared" si="33"/>
        <v>Non-TIF</v>
      </c>
    </row>
    <row r="1089" spans="1:29" x14ac:dyDescent="0.25">
      <c r="A1089">
        <v>2024</v>
      </c>
      <c r="B1089">
        <v>75</v>
      </c>
      <c r="C1089" t="s">
        <v>31</v>
      </c>
      <c r="D1089">
        <v>94910</v>
      </c>
      <c r="E1089">
        <v>1127620</v>
      </c>
      <c r="F1089">
        <v>634709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4638</v>
      </c>
      <c r="M1089">
        <v>0</v>
      </c>
      <c r="N1089">
        <v>1861877</v>
      </c>
      <c r="O1089">
        <v>0</v>
      </c>
      <c r="P1089">
        <v>0</v>
      </c>
      <c r="Q1089">
        <v>1861877</v>
      </c>
      <c r="R1089">
        <v>16657</v>
      </c>
      <c r="S1089">
        <v>2024</v>
      </c>
      <c r="T1089">
        <v>75</v>
      </c>
      <c r="U1089">
        <v>6</v>
      </c>
      <c r="V1089">
        <v>990</v>
      </c>
      <c r="W1089">
        <v>846990</v>
      </c>
      <c r="X1089" t="s">
        <v>26</v>
      </c>
      <c r="Y1089" t="s">
        <v>26</v>
      </c>
      <c r="Z1089" t="s">
        <v>764</v>
      </c>
      <c r="AA1089" t="s">
        <v>740</v>
      </c>
      <c r="AB1089" s="3" t="str">
        <f t="shared" si="32"/>
        <v>6990</v>
      </c>
      <c r="AC1089" s="4" t="str">
        <f t="shared" si="33"/>
        <v>Non-TIF</v>
      </c>
    </row>
    <row r="1090" spans="1:29" x14ac:dyDescent="0.25">
      <c r="A1090">
        <v>2024</v>
      </c>
      <c r="B1090">
        <v>75</v>
      </c>
      <c r="C1090" t="s">
        <v>31</v>
      </c>
      <c r="D1090">
        <v>449016</v>
      </c>
      <c r="E1090">
        <v>1197585</v>
      </c>
      <c r="F1090">
        <v>21789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340978</v>
      </c>
      <c r="M1090">
        <v>0</v>
      </c>
      <c r="N1090">
        <v>2009368</v>
      </c>
      <c r="O1090">
        <v>4000</v>
      </c>
      <c r="P1090">
        <v>6500</v>
      </c>
      <c r="Q1090">
        <v>1998868</v>
      </c>
      <c r="R1090">
        <v>2518</v>
      </c>
      <c r="S1090">
        <v>2024</v>
      </c>
      <c r="T1090">
        <v>75</v>
      </c>
      <c r="U1090">
        <v>3</v>
      </c>
      <c r="V1090">
        <v>555</v>
      </c>
      <c r="W1090">
        <v>973555</v>
      </c>
      <c r="X1090" t="s">
        <v>26</v>
      </c>
      <c r="Y1090" t="s">
        <v>26</v>
      </c>
      <c r="Z1090" t="s">
        <v>904</v>
      </c>
      <c r="AA1090" t="s">
        <v>740</v>
      </c>
      <c r="AB1090" s="3" t="str">
        <f t="shared" si="32"/>
        <v>3555</v>
      </c>
      <c r="AC1090" s="4" t="str">
        <f t="shared" si="33"/>
        <v>Non-TIF</v>
      </c>
    </row>
    <row r="1091" spans="1:29" x14ac:dyDescent="0.25">
      <c r="A1091">
        <v>2024</v>
      </c>
      <c r="B1091">
        <v>76</v>
      </c>
      <c r="C1091" t="s">
        <v>44</v>
      </c>
      <c r="D1091">
        <v>3779690</v>
      </c>
      <c r="E1091">
        <v>0</v>
      </c>
      <c r="F1091">
        <v>0</v>
      </c>
      <c r="G1091">
        <v>6047275</v>
      </c>
      <c r="H1091">
        <v>3932797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13759762</v>
      </c>
      <c r="O1091">
        <v>84000</v>
      </c>
      <c r="P1091">
        <v>117000</v>
      </c>
      <c r="Q1091">
        <v>13558762</v>
      </c>
      <c r="R1091">
        <v>0</v>
      </c>
      <c r="S1091">
        <v>2024</v>
      </c>
      <c r="T1091">
        <v>76</v>
      </c>
      <c r="U1091">
        <v>3</v>
      </c>
      <c r="V1091">
        <v>537</v>
      </c>
      <c r="W1091">
        <v>763537</v>
      </c>
      <c r="X1091" t="s">
        <v>26</v>
      </c>
      <c r="Y1091" t="s">
        <v>26</v>
      </c>
      <c r="Z1091" t="s">
        <v>277</v>
      </c>
      <c r="AA1091" t="s">
        <v>742</v>
      </c>
      <c r="AB1091" s="3" t="str">
        <f t="shared" ref="AB1091:AB1154" si="34">CONCATENATE(U1091,TEXT(V1091,"000"))</f>
        <v>3537</v>
      </c>
      <c r="AC1091" s="4" t="str">
        <f t="shared" ref="AC1091:AC1154" si="35">IF(C1091="I","TIF","Non-TIF")</f>
        <v>Non-TIF</v>
      </c>
    </row>
    <row r="1092" spans="1:29" x14ac:dyDescent="0.25">
      <c r="A1092">
        <v>2024</v>
      </c>
      <c r="B1092">
        <v>76</v>
      </c>
      <c r="C1092" t="s">
        <v>31</v>
      </c>
      <c r="D1092">
        <v>1599119</v>
      </c>
      <c r="E1092">
        <v>11411296</v>
      </c>
      <c r="F1092">
        <v>800346</v>
      </c>
      <c r="G1092">
        <v>201590</v>
      </c>
      <c r="H1092">
        <v>0</v>
      </c>
      <c r="I1092">
        <v>0</v>
      </c>
      <c r="J1092">
        <v>0</v>
      </c>
      <c r="K1092">
        <v>0</v>
      </c>
      <c r="L1092">
        <v>45290</v>
      </c>
      <c r="M1092">
        <v>0</v>
      </c>
      <c r="N1092">
        <v>14057641</v>
      </c>
      <c r="O1092">
        <v>12000</v>
      </c>
      <c r="P1092">
        <v>52000</v>
      </c>
      <c r="Q1092">
        <v>13993641</v>
      </c>
      <c r="R1092">
        <v>60876</v>
      </c>
      <c r="S1092">
        <v>2024</v>
      </c>
      <c r="T1092">
        <v>76</v>
      </c>
      <c r="U1092">
        <v>0</v>
      </c>
      <c r="V1092" t="s">
        <v>1802</v>
      </c>
      <c r="W1092">
        <v>110072</v>
      </c>
      <c r="X1092" t="s">
        <v>26</v>
      </c>
      <c r="Y1092" t="s">
        <v>26</v>
      </c>
      <c r="Z1092" t="s">
        <v>222</v>
      </c>
      <c r="AA1092" t="s">
        <v>742</v>
      </c>
      <c r="AB1092" s="3" t="str">
        <f t="shared" si="34"/>
        <v>0072</v>
      </c>
      <c r="AC1092" s="4" t="str">
        <f t="shared" si="35"/>
        <v>Non-TIF</v>
      </c>
    </row>
    <row r="1093" spans="1:29" x14ac:dyDescent="0.25">
      <c r="A1093">
        <v>2024</v>
      </c>
      <c r="B1093">
        <v>76</v>
      </c>
      <c r="C1093" t="s">
        <v>31</v>
      </c>
      <c r="D1093">
        <v>85266116</v>
      </c>
      <c r="E1093">
        <v>320776221</v>
      </c>
      <c r="F1093">
        <v>14168038</v>
      </c>
      <c r="G1093">
        <v>20349792</v>
      </c>
      <c r="H1093">
        <v>110151097</v>
      </c>
      <c r="I1093">
        <v>0</v>
      </c>
      <c r="J1093">
        <v>0</v>
      </c>
      <c r="K1093">
        <v>0</v>
      </c>
      <c r="L1093">
        <v>680371</v>
      </c>
      <c r="M1093">
        <v>30156935</v>
      </c>
      <c r="N1093">
        <v>581548570</v>
      </c>
      <c r="O1093">
        <v>842183</v>
      </c>
      <c r="P1093">
        <v>2896928</v>
      </c>
      <c r="Q1093">
        <v>577809459</v>
      </c>
      <c r="R1093">
        <v>9436238</v>
      </c>
      <c r="S1093">
        <v>2024</v>
      </c>
      <c r="T1093">
        <v>76</v>
      </c>
      <c r="U1093">
        <v>5</v>
      </c>
      <c r="V1093">
        <v>283</v>
      </c>
      <c r="W1093">
        <v>765283</v>
      </c>
      <c r="X1093" t="s">
        <v>26</v>
      </c>
      <c r="Y1093" t="s">
        <v>26</v>
      </c>
      <c r="Z1093" t="s">
        <v>225</v>
      </c>
      <c r="AA1093" t="s">
        <v>742</v>
      </c>
      <c r="AB1093" s="3" t="str">
        <f t="shared" si="34"/>
        <v>5283</v>
      </c>
      <c r="AC1093" s="4" t="str">
        <f t="shared" si="35"/>
        <v>Non-TIF</v>
      </c>
    </row>
    <row r="1094" spans="1:29" x14ac:dyDescent="0.25">
      <c r="A1094">
        <v>2024</v>
      </c>
      <c r="B1094">
        <v>77</v>
      </c>
      <c r="C1094" t="s">
        <v>44</v>
      </c>
      <c r="D1094">
        <v>520010923</v>
      </c>
      <c r="E1094">
        <v>2180707</v>
      </c>
      <c r="F1094">
        <v>224158</v>
      </c>
      <c r="G1094">
        <v>532789776</v>
      </c>
      <c r="H1094">
        <v>62987810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1118193374</v>
      </c>
      <c r="O1094">
        <v>1048000</v>
      </c>
      <c r="P1094">
        <v>3074500</v>
      </c>
      <c r="Q1094">
        <v>1114070874</v>
      </c>
      <c r="R1094">
        <v>0</v>
      </c>
      <c r="S1094">
        <v>2024</v>
      </c>
      <c r="T1094">
        <v>77</v>
      </c>
      <c r="U1094">
        <v>1</v>
      </c>
      <c r="V1094">
        <v>576</v>
      </c>
      <c r="W1094">
        <v>251576</v>
      </c>
      <c r="X1094" t="s">
        <v>26</v>
      </c>
      <c r="Y1094" t="s">
        <v>26</v>
      </c>
      <c r="Z1094" t="s">
        <v>328</v>
      </c>
      <c r="AA1094" t="s">
        <v>777</v>
      </c>
      <c r="AB1094" s="3" t="str">
        <f t="shared" si="34"/>
        <v>1576</v>
      </c>
      <c r="AC1094" s="4" t="str">
        <f t="shared" si="35"/>
        <v>Non-TIF</v>
      </c>
    </row>
    <row r="1095" spans="1:29" x14ac:dyDescent="0.25">
      <c r="A1095">
        <v>2024</v>
      </c>
      <c r="B1095">
        <v>77</v>
      </c>
      <c r="C1095" t="s">
        <v>31</v>
      </c>
      <c r="D1095">
        <v>0</v>
      </c>
      <c r="E1095">
        <v>0</v>
      </c>
      <c r="F1095">
        <v>0</v>
      </c>
      <c r="G1095">
        <v>253487</v>
      </c>
      <c r="H1095">
        <v>826247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1079734</v>
      </c>
      <c r="O1095">
        <v>0</v>
      </c>
      <c r="P1095">
        <v>0</v>
      </c>
      <c r="Q1095">
        <v>1079734</v>
      </c>
      <c r="R1095">
        <v>11748</v>
      </c>
      <c r="S1095">
        <v>2024</v>
      </c>
      <c r="T1095">
        <v>77</v>
      </c>
      <c r="U1095">
        <v>5</v>
      </c>
      <c r="V1095">
        <v>319</v>
      </c>
      <c r="W1095">
        <v>505319</v>
      </c>
      <c r="X1095" t="s">
        <v>26</v>
      </c>
      <c r="Y1095" t="s">
        <v>26</v>
      </c>
      <c r="Z1095" t="s">
        <v>625</v>
      </c>
      <c r="AA1095" t="s">
        <v>777</v>
      </c>
      <c r="AB1095" s="3" t="str">
        <f t="shared" si="34"/>
        <v>5319</v>
      </c>
      <c r="AC1095" s="4" t="str">
        <f t="shared" si="35"/>
        <v>Non-TIF</v>
      </c>
    </row>
    <row r="1096" spans="1:29" x14ac:dyDescent="0.25">
      <c r="A1096">
        <v>2024</v>
      </c>
      <c r="B1096">
        <v>77</v>
      </c>
      <c r="C1096" t="s">
        <v>31</v>
      </c>
      <c r="D1096">
        <v>432115221</v>
      </c>
      <c r="E1096">
        <v>39590980</v>
      </c>
      <c r="F1096">
        <v>2842483</v>
      </c>
      <c r="G1096">
        <v>128130557</v>
      </c>
      <c r="H1096">
        <v>33924742</v>
      </c>
      <c r="I1096">
        <v>0</v>
      </c>
      <c r="J1096">
        <v>0</v>
      </c>
      <c r="K1096">
        <v>0</v>
      </c>
      <c r="L1096">
        <v>16907657</v>
      </c>
      <c r="M1096">
        <v>3254187</v>
      </c>
      <c r="N1096">
        <v>656765827</v>
      </c>
      <c r="O1096">
        <v>776000</v>
      </c>
      <c r="P1096">
        <v>2229500</v>
      </c>
      <c r="Q1096">
        <v>653760327</v>
      </c>
      <c r="R1096">
        <v>79064709</v>
      </c>
      <c r="S1096">
        <v>2024</v>
      </c>
      <c r="T1096">
        <v>77</v>
      </c>
      <c r="U1096">
        <v>0</v>
      </c>
      <c r="V1096">
        <v>720</v>
      </c>
      <c r="W1096">
        <v>770720</v>
      </c>
      <c r="X1096" t="s">
        <v>26</v>
      </c>
      <c r="Y1096" t="s">
        <v>26</v>
      </c>
      <c r="Z1096" t="s">
        <v>561</v>
      </c>
      <c r="AA1096" t="s">
        <v>777</v>
      </c>
      <c r="AB1096" s="3" t="str">
        <f t="shared" si="34"/>
        <v>0720</v>
      </c>
      <c r="AC1096" s="4" t="str">
        <f t="shared" si="35"/>
        <v>Non-TIF</v>
      </c>
    </row>
    <row r="1097" spans="1:29" x14ac:dyDescent="0.25">
      <c r="A1097">
        <v>2024</v>
      </c>
      <c r="B1097">
        <v>77</v>
      </c>
      <c r="C1097" t="s">
        <v>31</v>
      </c>
      <c r="D1097">
        <v>5932833099</v>
      </c>
      <c r="E1097">
        <v>2057724</v>
      </c>
      <c r="F1097">
        <v>279033</v>
      </c>
      <c r="G1097">
        <v>1098620390</v>
      </c>
      <c r="H1097">
        <v>134833560</v>
      </c>
      <c r="I1097">
        <v>0</v>
      </c>
      <c r="J1097">
        <v>0</v>
      </c>
      <c r="K1097">
        <v>0</v>
      </c>
      <c r="L1097">
        <v>206420</v>
      </c>
      <c r="M1097">
        <v>26187352</v>
      </c>
      <c r="N1097">
        <v>7195017578</v>
      </c>
      <c r="O1097">
        <v>15927036</v>
      </c>
      <c r="P1097">
        <v>74581000</v>
      </c>
      <c r="Q1097">
        <v>7104509542</v>
      </c>
      <c r="R1097">
        <v>191828501</v>
      </c>
      <c r="S1097">
        <v>2024</v>
      </c>
      <c r="T1097">
        <v>77</v>
      </c>
      <c r="U1097">
        <v>1</v>
      </c>
      <c r="V1097">
        <v>737</v>
      </c>
      <c r="W1097">
        <v>771737</v>
      </c>
      <c r="X1097" t="s">
        <v>26</v>
      </c>
      <c r="Y1097" t="s">
        <v>26</v>
      </c>
      <c r="Z1097" t="s">
        <v>809</v>
      </c>
      <c r="AA1097" t="s">
        <v>777</v>
      </c>
      <c r="AB1097" s="3" t="str">
        <f t="shared" si="34"/>
        <v>1737</v>
      </c>
      <c r="AC1097" s="4" t="str">
        <f t="shared" si="35"/>
        <v>Non-TIF</v>
      </c>
    </row>
    <row r="1098" spans="1:29" x14ac:dyDescent="0.25">
      <c r="A1098">
        <v>2024</v>
      </c>
      <c r="B1098">
        <v>77</v>
      </c>
      <c r="C1098" t="s">
        <v>31</v>
      </c>
      <c r="D1098">
        <v>2110214632</v>
      </c>
      <c r="E1098">
        <v>2974852</v>
      </c>
      <c r="F1098">
        <v>3798934</v>
      </c>
      <c r="G1098">
        <v>483965282</v>
      </c>
      <c r="H1098">
        <v>5401042</v>
      </c>
      <c r="I1098">
        <v>0</v>
      </c>
      <c r="J1098">
        <v>0</v>
      </c>
      <c r="K1098">
        <v>0</v>
      </c>
      <c r="L1098">
        <v>3081531</v>
      </c>
      <c r="M1098">
        <v>0</v>
      </c>
      <c r="N1098">
        <v>2609436273</v>
      </c>
      <c r="O1098">
        <v>3720000</v>
      </c>
      <c r="P1098">
        <v>17576000</v>
      </c>
      <c r="Q1098">
        <v>2588140273</v>
      </c>
      <c r="R1098">
        <v>47533397</v>
      </c>
      <c r="S1098">
        <v>2024</v>
      </c>
      <c r="T1098">
        <v>77</v>
      </c>
      <c r="U1098">
        <v>3</v>
      </c>
      <c r="V1098">
        <v>231</v>
      </c>
      <c r="W1098">
        <v>773231</v>
      </c>
      <c r="X1098" t="s">
        <v>26</v>
      </c>
      <c r="Y1098" t="s">
        <v>26</v>
      </c>
      <c r="Z1098" t="s">
        <v>810</v>
      </c>
      <c r="AA1098" t="s">
        <v>777</v>
      </c>
      <c r="AB1098" s="3" t="str">
        <f t="shared" si="34"/>
        <v>3231</v>
      </c>
      <c r="AC1098" s="4" t="str">
        <f t="shared" si="35"/>
        <v>Non-TIF</v>
      </c>
    </row>
    <row r="1099" spans="1:29" x14ac:dyDescent="0.25">
      <c r="A1099">
        <v>2024</v>
      </c>
      <c r="B1099">
        <v>78</v>
      </c>
      <c r="C1099" t="s">
        <v>44</v>
      </c>
      <c r="D1099">
        <v>48013528</v>
      </c>
      <c r="E1099">
        <v>0</v>
      </c>
      <c r="F1099">
        <v>0</v>
      </c>
      <c r="G1099">
        <v>194237864</v>
      </c>
      <c r="H1099">
        <v>15065745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257317137</v>
      </c>
      <c r="O1099">
        <v>120000</v>
      </c>
      <c r="P1099">
        <v>260000</v>
      </c>
      <c r="Q1099">
        <v>256937137</v>
      </c>
      <c r="R1099">
        <v>0</v>
      </c>
      <c r="S1099">
        <v>2024</v>
      </c>
      <c r="T1099">
        <v>78</v>
      </c>
      <c r="U1099">
        <v>1</v>
      </c>
      <c r="V1099">
        <v>476</v>
      </c>
      <c r="W1099">
        <v>781476</v>
      </c>
      <c r="X1099" t="s">
        <v>26</v>
      </c>
      <c r="Y1099" t="s">
        <v>26</v>
      </c>
      <c r="Z1099" t="s">
        <v>784</v>
      </c>
      <c r="AA1099" t="s">
        <v>780</v>
      </c>
      <c r="AB1099" s="3" t="str">
        <f t="shared" si="34"/>
        <v>1476</v>
      </c>
      <c r="AC1099" s="4" t="str">
        <f t="shared" si="35"/>
        <v>Non-TIF</v>
      </c>
    </row>
    <row r="1100" spans="1:29" x14ac:dyDescent="0.25">
      <c r="A1100">
        <v>2024</v>
      </c>
      <c r="B1100">
        <v>59</v>
      </c>
      <c r="C1100" t="s">
        <v>31</v>
      </c>
      <c r="D1100">
        <v>97134</v>
      </c>
      <c r="E1100">
        <v>82935</v>
      </c>
      <c r="F1100">
        <v>16686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196755</v>
      </c>
      <c r="O1100">
        <v>0</v>
      </c>
      <c r="P1100">
        <v>0</v>
      </c>
      <c r="Q1100">
        <v>196755</v>
      </c>
      <c r="R1100">
        <v>3676</v>
      </c>
      <c r="S1100">
        <v>2024</v>
      </c>
      <c r="T1100">
        <v>59</v>
      </c>
      <c r="U1100">
        <v>6</v>
      </c>
      <c r="V1100">
        <v>854</v>
      </c>
      <c r="W1100">
        <v>936854</v>
      </c>
      <c r="X1100" t="s">
        <v>26</v>
      </c>
      <c r="Y1100" t="s">
        <v>26</v>
      </c>
      <c r="Z1100" t="s">
        <v>503</v>
      </c>
      <c r="AA1100" t="s">
        <v>650</v>
      </c>
      <c r="AB1100" s="3" t="str">
        <f t="shared" si="34"/>
        <v>6854</v>
      </c>
      <c r="AC1100" s="4" t="str">
        <f t="shared" si="35"/>
        <v>Non-TIF</v>
      </c>
    </row>
    <row r="1101" spans="1:29" x14ac:dyDescent="0.25">
      <c r="A1101">
        <v>2024</v>
      </c>
      <c r="B1101">
        <v>60</v>
      </c>
      <c r="C1101" t="s">
        <v>44</v>
      </c>
      <c r="D1101">
        <v>7409181</v>
      </c>
      <c r="E1101">
        <v>0</v>
      </c>
      <c r="F1101">
        <v>0</v>
      </c>
      <c r="G1101">
        <v>56095060</v>
      </c>
      <c r="H1101">
        <v>3759060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67263301</v>
      </c>
      <c r="O1101">
        <v>16000</v>
      </c>
      <c r="P1101">
        <v>45500</v>
      </c>
      <c r="Q1101">
        <v>67201801</v>
      </c>
      <c r="R1101">
        <v>0</v>
      </c>
      <c r="S1101">
        <v>2024</v>
      </c>
      <c r="T1101">
        <v>60</v>
      </c>
      <c r="U1101">
        <v>6</v>
      </c>
      <c r="V1101">
        <v>983</v>
      </c>
      <c r="W1101">
        <v>606983</v>
      </c>
      <c r="X1101" t="s">
        <v>26</v>
      </c>
      <c r="Y1101" t="s">
        <v>26</v>
      </c>
      <c r="Z1101" t="s">
        <v>691</v>
      </c>
      <c r="AA1101" t="s">
        <v>652</v>
      </c>
      <c r="AB1101" s="3" t="str">
        <f t="shared" si="34"/>
        <v>6983</v>
      </c>
      <c r="AC1101" s="4" t="str">
        <f t="shared" si="35"/>
        <v>Non-TIF</v>
      </c>
    </row>
    <row r="1102" spans="1:29" x14ac:dyDescent="0.25">
      <c r="A1102">
        <v>2024</v>
      </c>
      <c r="B1102">
        <v>60</v>
      </c>
      <c r="C1102" t="s">
        <v>23</v>
      </c>
      <c r="D1102">
        <v>0</v>
      </c>
      <c r="E1102">
        <v>0</v>
      </c>
      <c r="F1102">
        <v>0</v>
      </c>
      <c r="G1102">
        <v>2051555</v>
      </c>
      <c r="H1102">
        <v>5396881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7448436</v>
      </c>
      <c r="O1102">
        <v>0</v>
      </c>
      <c r="P1102">
        <v>0</v>
      </c>
      <c r="Q1102">
        <v>7448436</v>
      </c>
      <c r="R1102">
        <v>0</v>
      </c>
      <c r="S1102">
        <v>2024</v>
      </c>
      <c r="T1102">
        <v>60</v>
      </c>
      <c r="U1102">
        <v>2</v>
      </c>
      <c r="V1102">
        <v>457</v>
      </c>
      <c r="W1102" t="s">
        <v>846</v>
      </c>
      <c r="X1102" t="s">
        <v>25</v>
      </c>
      <c r="Y1102" t="s">
        <v>26</v>
      </c>
      <c r="Z1102" t="s">
        <v>847</v>
      </c>
      <c r="AA1102" t="s">
        <v>652</v>
      </c>
      <c r="AB1102" s="3" t="str">
        <f t="shared" si="34"/>
        <v>2457</v>
      </c>
      <c r="AC1102" s="4" t="str">
        <f t="shared" si="35"/>
        <v>TIF</v>
      </c>
    </row>
    <row r="1103" spans="1:29" x14ac:dyDescent="0.25">
      <c r="A1103">
        <v>2024</v>
      </c>
      <c r="B1103">
        <v>60</v>
      </c>
      <c r="C1103" t="s">
        <v>31</v>
      </c>
      <c r="D1103">
        <v>76791601</v>
      </c>
      <c r="E1103">
        <v>172414046</v>
      </c>
      <c r="F1103">
        <v>19200985</v>
      </c>
      <c r="G1103">
        <v>16742516</v>
      </c>
      <c r="H1103">
        <v>770140</v>
      </c>
      <c r="I1103">
        <v>0</v>
      </c>
      <c r="J1103">
        <v>0</v>
      </c>
      <c r="K1103">
        <v>0</v>
      </c>
      <c r="L1103">
        <v>2139835</v>
      </c>
      <c r="M1103">
        <v>0</v>
      </c>
      <c r="N1103">
        <v>288059123</v>
      </c>
      <c r="O1103">
        <v>436000</v>
      </c>
      <c r="P1103">
        <v>1248000</v>
      </c>
      <c r="Q1103">
        <v>286375123</v>
      </c>
      <c r="R1103">
        <v>2942592</v>
      </c>
      <c r="S1103">
        <v>2024</v>
      </c>
      <c r="T1103">
        <v>60</v>
      </c>
      <c r="U1103">
        <v>2</v>
      </c>
      <c r="V1103">
        <v>457</v>
      </c>
      <c r="W1103">
        <v>602457</v>
      </c>
      <c r="X1103" t="s">
        <v>26</v>
      </c>
      <c r="Y1103" t="s">
        <v>26</v>
      </c>
      <c r="Z1103" t="s">
        <v>690</v>
      </c>
      <c r="AA1103" t="s">
        <v>652</v>
      </c>
      <c r="AB1103" s="3" t="str">
        <f t="shared" si="34"/>
        <v>2457</v>
      </c>
      <c r="AC1103" s="4" t="str">
        <f t="shared" si="35"/>
        <v>Non-TIF</v>
      </c>
    </row>
    <row r="1104" spans="1:29" x14ac:dyDescent="0.25">
      <c r="A1104">
        <v>2024</v>
      </c>
      <c r="B1104">
        <v>60</v>
      </c>
      <c r="C1104" t="s">
        <v>31</v>
      </c>
      <c r="D1104">
        <v>1448149</v>
      </c>
      <c r="E1104">
        <v>7443830</v>
      </c>
      <c r="F1104">
        <v>934429</v>
      </c>
      <c r="G1104">
        <v>27449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9853857</v>
      </c>
      <c r="O1104">
        <v>0</v>
      </c>
      <c r="P1104">
        <v>19500</v>
      </c>
      <c r="Q1104">
        <v>9834357</v>
      </c>
      <c r="R1104">
        <v>76939</v>
      </c>
      <c r="S1104">
        <v>2024</v>
      </c>
      <c r="T1104">
        <v>60</v>
      </c>
      <c r="U1104">
        <v>5</v>
      </c>
      <c r="V1104">
        <v>949</v>
      </c>
      <c r="W1104">
        <v>715949</v>
      </c>
      <c r="X1104" t="s">
        <v>26</v>
      </c>
      <c r="Y1104" t="s">
        <v>26</v>
      </c>
      <c r="Z1104" t="s">
        <v>728</v>
      </c>
      <c r="AA1104" t="s">
        <v>652</v>
      </c>
      <c r="AB1104" s="3" t="str">
        <f t="shared" si="34"/>
        <v>5949</v>
      </c>
      <c r="AC1104" s="4" t="str">
        <f t="shared" si="35"/>
        <v>Non-TIF</v>
      </c>
    </row>
    <row r="1105" spans="1:29" x14ac:dyDescent="0.25">
      <c r="A1105">
        <v>2024</v>
      </c>
      <c r="B1105">
        <v>60</v>
      </c>
      <c r="C1105" t="s">
        <v>31</v>
      </c>
      <c r="D1105">
        <v>2121227</v>
      </c>
      <c r="E1105">
        <v>5258501</v>
      </c>
      <c r="F1105">
        <v>1749062</v>
      </c>
      <c r="G1105">
        <v>611192</v>
      </c>
      <c r="H1105">
        <v>0</v>
      </c>
      <c r="I1105">
        <v>0</v>
      </c>
      <c r="J1105">
        <v>0</v>
      </c>
      <c r="K1105">
        <v>0</v>
      </c>
      <c r="L1105">
        <v>2185740</v>
      </c>
      <c r="M1105">
        <v>0</v>
      </c>
      <c r="N1105">
        <v>11925722</v>
      </c>
      <c r="O1105">
        <v>4000</v>
      </c>
      <c r="P1105">
        <v>6500</v>
      </c>
      <c r="Q1105">
        <v>11915222</v>
      </c>
      <c r="R1105">
        <v>151440</v>
      </c>
      <c r="S1105">
        <v>2024</v>
      </c>
      <c r="T1105">
        <v>60</v>
      </c>
      <c r="U1105">
        <v>5</v>
      </c>
      <c r="V1105">
        <v>607</v>
      </c>
      <c r="W1105">
        <v>845607</v>
      </c>
      <c r="X1105" t="s">
        <v>26</v>
      </c>
      <c r="Y1105" t="s">
        <v>26</v>
      </c>
      <c r="Z1105" t="s">
        <v>655</v>
      </c>
      <c r="AA1105" t="s">
        <v>652</v>
      </c>
      <c r="AB1105" s="3" t="str">
        <f t="shared" si="34"/>
        <v>5607</v>
      </c>
      <c r="AC1105" s="4" t="str">
        <f t="shared" si="35"/>
        <v>Non-TIF</v>
      </c>
    </row>
    <row r="1106" spans="1:29" x14ac:dyDescent="0.25">
      <c r="A1106">
        <v>2024</v>
      </c>
      <c r="B1106">
        <v>61</v>
      </c>
      <c r="C1106" t="s">
        <v>44</v>
      </c>
      <c r="D1106">
        <v>0</v>
      </c>
      <c r="E1106">
        <v>0</v>
      </c>
      <c r="F1106">
        <v>0</v>
      </c>
      <c r="G1106">
        <v>0</v>
      </c>
      <c r="H1106">
        <v>8246886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8246886</v>
      </c>
      <c r="O1106">
        <v>0</v>
      </c>
      <c r="P1106">
        <v>0</v>
      </c>
      <c r="Q1106">
        <v>8246886</v>
      </c>
      <c r="R1106">
        <v>0</v>
      </c>
      <c r="S1106">
        <v>2024</v>
      </c>
      <c r="T1106">
        <v>61</v>
      </c>
      <c r="U1106">
        <v>4</v>
      </c>
      <c r="V1106">
        <v>978</v>
      </c>
      <c r="W1106" t="s">
        <v>1761</v>
      </c>
      <c r="X1106" t="s">
        <v>26</v>
      </c>
      <c r="Y1106" t="s">
        <v>26</v>
      </c>
      <c r="Z1106" t="s">
        <v>79</v>
      </c>
      <c r="AA1106" t="s">
        <v>656</v>
      </c>
      <c r="AB1106" s="3" t="str">
        <f t="shared" si="34"/>
        <v>4978</v>
      </c>
      <c r="AC1106" s="4" t="str">
        <f t="shared" si="35"/>
        <v>Non-TIF</v>
      </c>
    </row>
    <row r="1107" spans="1:29" x14ac:dyDescent="0.25">
      <c r="A1107">
        <v>2024</v>
      </c>
      <c r="B1107">
        <v>61</v>
      </c>
      <c r="C1107" t="s">
        <v>23</v>
      </c>
      <c r="D1107">
        <v>0</v>
      </c>
      <c r="E1107">
        <v>0</v>
      </c>
      <c r="F1107">
        <v>0</v>
      </c>
      <c r="G1107">
        <v>0</v>
      </c>
      <c r="H1107">
        <v>25053200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25053200</v>
      </c>
      <c r="O1107">
        <v>0</v>
      </c>
      <c r="P1107">
        <v>0</v>
      </c>
      <c r="Q1107">
        <v>25053200</v>
      </c>
      <c r="R1107">
        <v>0</v>
      </c>
      <c r="S1107">
        <v>2024</v>
      </c>
      <c r="T1107">
        <v>61</v>
      </c>
      <c r="U1107">
        <v>4</v>
      </c>
      <c r="V1107">
        <v>978</v>
      </c>
      <c r="W1107" t="s">
        <v>80</v>
      </c>
      <c r="X1107" t="s">
        <v>25</v>
      </c>
      <c r="Y1107" t="s">
        <v>26</v>
      </c>
      <c r="Z1107" t="s">
        <v>81</v>
      </c>
      <c r="AA1107" t="s">
        <v>656</v>
      </c>
      <c r="AB1107" s="3" t="str">
        <f t="shared" si="34"/>
        <v>4978</v>
      </c>
      <c r="AC1107" s="4" t="str">
        <f t="shared" si="35"/>
        <v>TIF</v>
      </c>
    </row>
    <row r="1108" spans="1:29" x14ac:dyDescent="0.25">
      <c r="A1108">
        <v>2024</v>
      </c>
      <c r="B1108">
        <v>61</v>
      </c>
      <c r="C1108" t="s">
        <v>31</v>
      </c>
      <c r="D1108">
        <v>9818059</v>
      </c>
      <c r="E1108">
        <v>4903320</v>
      </c>
      <c r="F1108">
        <v>217364</v>
      </c>
      <c r="G1108">
        <v>258754</v>
      </c>
      <c r="H1108">
        <v>0</v>
      </c>
      <c r="I1108">
        <v>0</v>
      </c>
      <c r="J1108">
        <v>0</v>
      </c>
      <c r="K1108">
        <v>0</v>
      </c>
      <c r="L1108">
        <v>208805</v>
      </c>
      <c r="M1108">
        <v>235313</v>
      </c>
      <c r="N1108">
        <v>15641615</v>
      </c>
      <c r="O1108">
        <v>4000</v>
      </c>
      <c r="P1108">
        <v>39000</v>
      </c>
      <c r="Q1108">
        <v>15598615</v>
      </c>
      <c r="R1108">
        <v>1572665</v>
      </c>
      <c r="S1108">
        <v>2024</v>
      </c>
      <c r="T1108">
        <v>61</v>
      </c>
      <c r="U1108">
        <v>0</v>
      </c>
      <c r="V1108" t="s">
        <v>1813</v>
      </c>
      <c r="W1108">
        <v>250027</v>
      </c>
      <c r="X1108" t="s">
        <v>26</v>
      </c>
      <c r="Y1108" t="s">
        <v>26</v>
      </c>
      <c r="Z1108" t="s">
        <v>323</v>
      </c>
      <c r="AA1108" t="s">
        <v>656</v>
      </c>
      <c r="AB1108" s="3" t="str">
        <f t="shared" si="34"/>
        <v>0027</v>
      </c>
      <c r="AC1108" s="4" t="str">
        <f t="shared" si="35"/>
        <v>Non-TIF</v>
      </c>
    </row>
    <row r="1109" spans="1:29" x14ac:dyDescent="0.25">
      <c r="A1109">
        <v>2024</v>
      </c>
      <c r="B1109">
        <v>61</v>
      </c>
      <c r="C1109" t="s">
        <v>31</v>
      </c>
      <c r="D1109">
        <v>113674403</v>
      </c>
      <c r="E1109">
        <v>29360137</v>
      </c>
      <c r="F1109">
        <v>2273848</v>
      </c>
      <c r="G1109">
        <v>3756060</v>
      </c>
      <c r="H1109">
        <v>281298</v>
      </c>
      <c r="I1109">
        <v>0</v>
      </c>
      <c r="J1109">
        <v>0</v>
      </c>
      <c r="K1109">
        <v>0</v>
      </c>
      <c r="L1109">
        <v>4227354</v>
      </c>
      <c r="M1109">
        <v>0</v>
      </c>
      <c r="N1109">
        <v>153573100</v>
      </c>
      <c r="O1109">
        <v>456000</v>
      </c>
      <c r="P1109">
        <v>526500</v>
      </c>
      <c r="Q1109">
        <v>152590600</v>
      </c>
      <c r="R1109">
        <v>2273165</v>
      </c>
      <c r="S1109">
        <v>2024</v>
      </c>
      <c r="T1109">
        <v>61</v>
      </c>
      <c r="U1109">
        <v>3</v>
      </c>
      <c r="V1109">
        <v>119</v>
      </c>
      <c r="W1109">
        <v>613119</v>
      </c>
      <c r="X1109" t="s">
        <v>26</v>
      </c>
      <c r="Y1109" t="s">
        <v>26</v>
      </c>
      <c r="Z1109" t="s">
        <v>235</v>
      </c>
      <c r="AA1109" t="s">
        <v>656</v>
      </c>
      <c r="AB1109" s="3" t="str">
        <f t="shared" si="34"/>
        <v>3119</v>
      </c>
      <c r="AC1109" s="4" t="str">
        <f t="shared" si="35"/>
        <v>Non-TIF</v>
      </c>
    </row>
    <row r="1110" spans="1:29" x14ac:dyDescent="0.25">
      <c r="A1110">
        <v>2024</v>
      </c>
      <c r="B1110">
        <v>62</v>
      </c>
      <c r="C1110" t="s">
        <v>44</v>
      </c>
      <c r="D1110">
        <v>0</v>
      </c>
      <c r="E1110">
        <v>207177</v>
      </c>
      <c r="F1110">
        <v>0</v>
      </c>
      <c r="G1110">
        <v>0</v>
      </c>
      <c r="H1110">
        <v>2669675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2876852</v>
      </c>
      <c r="O1110">
        <v>0</v>
      </c>
      <c r="P1110">
        <v>0</v>
      </c>
      <c r="Q1110">
        <v>2876852</v>
      </c>
      <c r="R1110">
        <v>0</v>
      </c>
      <c r="S1110">
        <v>2024</v>
      </c>
      <c r="T1110">
        <v>62</v>
      </c>
      <c r="U1110">
        <v>3</v>
      </c>
      <c r="V1110">
        <v>906</v>
      </c>
      <c r="W1110">
        <v>503906</v>
      </c>
      <c r="X1110" t="s">
        <v>26</v>
      </c>
      <c r="Y1110" t="s">
        <v>26</v>
      </c>
      <c r="Z1110" t="s">
        <v>537</v>
      </c>
      <c r="AA1110" t="s">
        <v>657</v>
      </c>
      <c r="AB1110" s="3" t="str">
        <f t="shared" si="34"/>
        <v>3906</v>
      </c>
      <c r="AC1110" s="4" t="str">
        <f t="shared" si="35"/>
        <v>Non-TIF</v>
      </c>
    </row>
    <row r="1111" spans="1:29" x14ac:dyDescent="0.25">
      <c r="A1111">
        <v>2024</v>
      </c>
      <c r="B1111">
        <v>62</v>
      </c>
      <c r="C1111" t="s">
        <v>23</v>
      </c>
      <c r="D1111">
        <v>0</v>
      </c>
      <c r="E1111">
        <v>0</v>
      </c>
      <c r="F1111">
        <v>0</v>
      </c>
      <c r="G1111">
        <v>0</v>
      </c>
      <c r="H1111">
        <v>63489773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63489773</v>
      </c>
      <c r="O1111">
        <v>0</v>
      </c>
      <c r="P1111">
        <v>0</v>
      </c>
      <c r="Q1111">
        <v>63489773</v>
      </c>
      <c r="R1111">
        <v>0</v>
      </c>
      <c r="S1111">
        <v>2024</v>
      </c>
      <c r="T1111">
        <v>62</v>
      </c>
      <c r="U1111">
        <v>4</v>
      </c>
      <c r="V1111">
        <v>776</v>
      </c>
      <c r="W1111" t="s">
        <v>891</v>
      </c>
      <c r="X1111" t="s">
        <v>25</v>
      </c>
      <c r="Y1111" t="s">
        <v>26</v>
      </c>
      <c r="Z1111" t="s">
        <v>892</v>
      </c>
      <c r="AA1111" t="s">
        <v>657</v>
      </c>
      <c r="AB1111" s="3" t="str">
        <f t="shared" si="34"/>
        <v>4776</v>
      </c>
      <c r="AC1111" s="4" t="str">
        <f t="shared" si="35"/>
        <v>TIF</v>
      </c>
    </row>
    <row r="1112" spans="1:29" x14ac:dyDescent="0.25">
      <c r="A1112">
        <v>2024</v>
      </c>
      <c r="B1112">
        <v>62</v>
      </c>
      <c r="C1112" t="s">
        <v>31</v>
      </c>
      <c r="D1112">
        <v>159574037</v>
      </c>
      <c r="E1112">
        <v>117189093</v>
      </c>
      <c r="F1112">
        <v>10432264</v>
      </c>
      <c r="G1112">
        <v>11543439</v>
      </c>
      <c r="H1112">
        <v>7921820</v>
      </c>
      <c r="I1112">
        <v>0</v>
      </c>
      <c r="J1112">
        <v>0</v>
      </c>
      <c r="K1112">
        <v>0</v>
      </c>
      <c r="L1112">
        <v>34980518</v>
      </c>
      <c r="M1112">
        <v>14003019</v>
      </c>
      <c r="N1112">
        <v>355644190</v>
      </c>
      <c r="O1112">
        <v>624000</v>
      </c>
      <c r="P1112">
        <v>1114750</v>
      </c>
      <c r="Q1112">
        <v>353905440</v>
      </c>
      <c r="R1112">
        <v>32020350</v>
      </c>
      <c r="S1112">
        <v>2024</v>
      </c>
      <c r="T1112">
        <v>62</v>
      </c>
      <c r="U1112">
        <v>5</v>
      </c>
      <c r="V1112" t="s">
        <v>1830</v>
      </c>
      <c r="W1112">
        <v>625013</v>
      </c>
      <c r="X1112" t="s">
        <v>26</v>
      </c>
      <c r="Y1112" t="s">
        <v>26</v>
      </c>
      <c r="Z1112" t="s">
        <v>658</v>
      </c>
      <c r="AA1112" t="s">
        <v>657</v>
      </c>
      <c r="AB1112" s="3" t="str">
        <f t="shared" si="34"/>
        <v>5013</v>
      </c>
      <c r="AC1112" s="4" t="str">
        <f t="shared" si="35"/>
        <v>Non-TIF</v>
      </c>
    </row>
    <row r="1113" spans="1:29" x14ac:dyDescent="0.25">
      <c r="A1113">
        <v>2024</v>
      </c>
      <c r="B1113">
        <v>64</v>
      </c>
      <c r="C1113" t="s">
        <v>44</v>
      </c>
      <c r="D1113">
        <v>9779166</v>
      </c>
      <c r="E1113">
        <v>0</v>
      </c>
      <c r="F1113">
        <v>0</v>
      </c>
      <c r="G1113">
        <v>4207031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13986197</v>
      </c>
      <c r="O1113">
        <v>0</v>
      </c>
      <c r="P1113">
        <v>136500</v>
      </c>
      <c r="Q1113">
        <v>13849697</v>
      </c>
      <c r="R1113">
        <v>0</v>
      </c>
      <c r="S1113">
        <v>2024</v>
      </c>
      <c r="T1113">
        <v>64</v>
      </c>
      <c r="U1113">
        <v>6</v>
      </c>
      <c r="V1113">
        <v>985</v>
      </c>
      <c r="W1113">
        <v>646985</v>
      </c>
      <c r="X1113" t="s">
        <v>26</v>
      </c>
      <c r="Y1113" t="s">
        <v>26</v>
      </c>
      <c r="Z1113" t="s">
        <v>751</v>
      </c>
      <c r="AA1113" t="s">
        <v>663</v>
      </c>
      <c r="AB1113" s="3" t="str">
        <f t="shared" si="34"/>
        <v>6985</v>
      </c>
      <c r="AC1113" s="4" t="str">
        <f t="shared" si="35"/>
        <v>Non-TIF</v>
      </c>
    </row>
    <row r="1114" spans="1:29" x14ac:dyDescent="0.25">
      <c r="A1114">
        <v>2024</v>
      </c>
      <c r="B1114">
        <v>64</v>
      </c>
      <c r="C1114" t="s">
        <v>23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2024</v>
      </c>
      <c r="T1114">
        <v>64</v>
      </c>
      <c r="U1114">
        <v>6</v>
      </c>
      <c r="V1114">
        <v>985</v>
      </c>
      <c r="W1114" t="s">
        <v>721</v>
      </c>
      <c r="X1114" t="s">
        <v>25</v>
      </c>
      <c r="Y1114" t="s">
        <v>26</v>
      </c>
      <c r="Z1114" t="s">
        <v>722</v>
      </c>
      <c r="AA1114" t="s">
        <v>663</v>
      </c>
      <c r="AB1114" s="3" t="str">
        <f t="shared" si="34"/>
        <v>6985</v>
      </c>
      <c r="AC1114" s="4" t="str">
        <f t="shared" si="35"/>
        <v>TIF</v>
      </c>
    </row>
    <row r="1115" spans="1:29" x14ac:dyDescent="0.25">
      <c r="A1115">
        <v>2024</v>
      </c>
      <c r="B1115">
        <v>64</v>
      </c>
      <c r="C1115" t="s">
        <v>31</v>
      </c>
      <c r="D1115">
        <v>6573130</v>
      </c>
      <c r="E1115">
        <v>6722612</v>
      </c>
      <c r="F1115">
        <v>220227</v>
      </c>
      <c r="G1115">
        <v>349367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13865336</v>
      </c>
      <c r="O1115">
        <v>0</v>
      </c>
      <c r="P1115">
        <v>52000</v>
      </c>
      <c r="Q1115">
        <v>13813336</v>
      </c>
      <c r="R1115">
        <v>101044</v>
      </c>
      <c r="S1115">
        <v>2024</v>
      </c>
      <c r="T1115">
        <v>64</v>
      </c>
      <c r="U1115">
        <v>0</v>
      </c>
      <c r="V1115">
        <v>513</v>
      </c>
      <c r="W1115">
        <v>500513</v>
      </c>
      <c r="X1115" t="s">
        <v>26</v>
      </c>
      <c r="Y1115" t="s">
        <v>26</v>
      </c>
      <c r="Z1115" t="s">
        <v>529</v>
      </c>
      <c r="AA1115" t="s">
        <v>663</v>
      </c>
      <c r="AB1115" s="3" t="str">
        <f t="shared" si="34"/>
        <v>0513</v>
      </c>
      <c r="AC1115" s="4" t="str">
        <f t="shared" si="35"/>
        <v>Non-TIF</v>
      </c>
    </row>
    <row r="1116" spans="1:29" x14ac:dyDescent="0.25">
      <c r="A1116">
        <v>2024</v>
      </c>
      <c r="B1116">
        <v>64</v>
      </c>
      <c r="C1116" t="s">
        <v>31</v>
      </c>
      <c r="D1116">
        <v>954524</v>
      </c>
      <c r="E1116">
        <v>842625</v>
      </c>
      <c r="F1116">
        <v>52868</v>
      </c>
      <c r="G1116">
        <v>102086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1952103</v>
      </c>
      <c r="O1116">
        <v>0</v>
      </c>
      <c r="P1116">
        <v>13000</v>
      </c>
      <c r="Q1116">
        <v>1939103</v>
      </c>
      <c r="R1116">
        <v>19428</v>
      </c>
      <c r="S1116">
        <v>2024</v>
      </c>
      <c r="T1116">
        <v>64</v>
      </c>
      <c r="U1116">
        <v>1</v>
      </c>
      <c r="V1116">
        <v>350</v>
      </c>
      <c r="W1116">
        <v>851350</v>
      </c>
      <c r="X1116" t="s">
        <v>26</v>
      </c>
      <c r="Y1116" t="s">
        <v>26</v>
      </c>
      <c r="Z1116" t="s">
        <v>532</v>
      </c>
      <c r="AA1116" t="s">
        <v>663</v>
      </c>
      <c r="AB1116" s="3" t="str">
        <f t="shared" si="34"/>
        <v>1350</v>
      </c>
      <c r="AC1116" s="4" t="str">
        <f t="shared" si="35"/>
        <v>Non-TIF</v>
      </c>
    </row>
    <row r="1117" spans="1:29" x14ac:dyDescent="0.25">
      <c r="A1117">
        <v>2024</v>
      </c>
      <c r="B1117">
        <v>65</v>
      </c>
      <c r="C1117" t="s">
        <v>23</v>
      </c>
      <c r="D1117">
        <v>31871942</v>
      </c>
      <c r="E1117">
        <v>2740759</v>
      </c>
      <c r="F1117">
        <v>21075</v>
      </c>
      <c r="G1117">
        <v>7757347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42391123</v>
      </c>
      <c r="O1117">
        <v>0</v>
      </c>
      <c r="P1117">
        <v>0</v>
      </c>
      <c r="Q1117">
        <v>42391123</v>
      </c>
      <c r="R1117">
        <v>0</v>
      </c>
      <c r="S1117">
        <v>2024</v>
      </c>
      <c r="T1117">
        <v>65</v>
      </c>
      <c r="U1117">
        <v>2</v>
      </c>
      <c r="V1117">
        <v>511</v>
      </c>
      <c r="W1117" t="s">
        <v>895</v>
      </c>
      <c r="X1117" t="s">
        <v>25</v>
      </c>
      <c r="Y1117" t="s">
        <v>26</v>
      </c>
      <c r="Z1117" t="s">
        <v>896</v>
      </c>
      <c r="AA1117" t="s">
        <v>699</v>
      </c>
      <c r="AB1117" s="3" t="str">
        <f t="shared" si="34"/>
        <v>2511</v>
      </c>
      <c r="AC1117" s="4" t="str">
        <f t="shared" si="35"/>
        <v>TIF</v>
      </c>
    </row>
    <row r="1118" spans="1:29" x14ac:dyDescent="0.25">
      <c r="A1118">
        <v>2024</v>
      </c>
      <c r="B1118">
        <v>67</v>
      </c>
      <c r="C1118" t="s">
        <v>31</v>
      </c>
      <c r="D1118">
        <v>33553200</v>
      </c>
      <c r="E1118">
        <v>101360634</v>
      </c>
      <c r="F1118">
        <v>2356210</v>
      </c>
      <c r="G1118">
        <v>4002227</v>
      </c>
      <c r="H1118">
        <v>3547494</v>
      </c>
      <c r="I1118">
        <v>0</v>
      </c>
      <c r="J1118">
        <v>0</v>
      </c>
      <c r="K1118">
        <v>0</v>
      </c>
      <c r="L1118">
        <v>3773151</v>
      </c>
      <c r="M1118">
        <v>10708913</v>
      </c>
      <c r="N1118">
        <v>159301829</v>
      </c>
      <c r="O1118">
        <v>176000</v>
      </c>
      <c r="P1118">
        <v>611000</v>
      </c>
      <c r="Q1118">
        <v>158514829</v>
      </c>
      <c r="R1118">
        <v>929594</v>
      </c>
      <c r="S1118">
        <v>2024</v>
      </c>
      <c r="T1118">
        <v>67</v>
      </c>
      <c r="U1118">
        <v>7</v>
      </c>
      <c r="V1118" t="s">
        <v>1834</v>
      </c>
      <c r="W1118">
        <v>677002</v>
      </c>
      <c r="X1118" t="s">
        <v>26</v>
      </c>
      <c r="Y1118" t="s">
        <v>26</v>
      </c>
      <c r="Z1118" t="s">
        <v>791</v>
      </c>
      <c r="AA1118" t="s">
        <v>704</v>
      </c>
      <c r="AB1118" s="3" t="str">
        <f t="shared" si="34"/>
        <v>7002</v>
      </c>
      <c r="AC1118" s="4" t="str">
        <f t="shared" si="35"/>
        <v>Non-TIF</v>
      </c>
    </row>
    <row r="1119" spans="1:29" x14ac:dyDescent="0.25">
      <c r="A1119">
        <v>2024</v>
      </c>
      <c r="B1119">
        <v>67</v>
      </c>
      <c r="C1119" t="s">
        <v>31</v>
      </c>
      <c r="D1119">
        <v>12682422</v>
      </c>
      <c r="E1119">
        <v>51111753</v>
      </c>
      <c r="F1119">
        <v>1251315</v>
      </c>
      <c r="G1119">
        <v>111835</v>
      </c>
      <c r="H1119">
        <v>0</v>
      </c>
      <c r="I1119">
        <v>0</v>
      </c>
      <c r="J1119">
        <v>0</v>
      </c>
      <c r="K1119">
        <v>0</v>
      </c>
      <c r="L1119">
        <v>342590</v>
      </c>
      <c r="M1119">
        <v>2141783</v>
      </c>
      <c r="N1119">
        <v>67641698</v>
      </c>
      <c r="O1119">
        <v>64000</v>
      </c>
      <c r="P1119">
        <v>136500</v>
      </c>
      <c r="Q1119">
        <v>67441198</v>
      </c>
      <c r="R1119">
        <v>354785</v>
      </c>
      <c r="S1119">
        <v>2024</v>
      </c>
      <c r="T1119">
        <v>67</v>
      </c>
      <c r="U1119">
        <v>6</v>
      </c>
      <c r="V1119">
        <v>992</v>
      </c>
      <c r="W1119">
        <v>976992</v>
      </c>
      <c r="X1119" t="s">
        <v>26</v>
      </c>
      <c r="Y1119" t="s">
        <v>26</v>
      </c>
      <c r="Z1119" t="s">
        <v>792</v>
      </c>
      <c r="AA1119" t="s">
        <v>704</v>
      </c>
      <c r="AB1119" s="3" t="str">
        <f t="shared" si="34"/>
        <v>6992</v>
      </c>
      <c r="AC1119" s="4" t="str">
        <f t="shared" si="35"/>
        <v>Non-TIF</v>
      </c>
    </row>
    <row r="1120" spans="1:29" x14ac:dyDescent="0.25">
      <c r="A1120">
        <v>2024</v>
      </c>
      <c r="B1120">
        <v>68</v>
      </c>
      <c r="C1120" t="s">
        <v>31</v>
      </c>
      <c r="D1120">
        <v>13842215</v>
      </c>
      <c r="E1120">
        <v>14755734</v>
      </c>
      <c r="F1120">
        <v>626893</v>
      </c>
      <c r="G1120">
        <v>551650</v>
      </c>
      <c r="H1120">
        <v>476250</v>
      </c>
      <c r="I1120">
        <v>0</v>
      </c>
      <c r="J1120">
        <v>0</v>
      </c>
      <c r="K1120">
        <v>3346</v>
      </c>
      <c r="L1120">
        <v>808958</v>
      </c>
      <c r="M1120">
        <v>2255354</v>
      </c>
      <c r="N1120">
        <v>33320400</v>
      </c>
      <c r="O1120">
        <v>56000</v>
      </c>
      <c r="P1120">
        <v>279500</v>
      </c>
      <c r="Q1120">
        <v>32984900</v>
      </c>
      <c r="R1120">
        <v>154448</v>
      </c>
      <c r="S1120">
        <v>2024</v>
      </c>
      <c r="T1120">
        <v>68</v>
      </c>
      <c r="U1120">
        <v>4</v>
      </c>
      <c r="V1120">
        <v>491</v>
      </c>
      <c r="W1120" t="s">
        <v>1776</v>
      </c>
      <c r="X1120" t="s">
        <v>26</v>
      </c>
      <c r="Y1120" t="s">
        <v>26</v>
      </c>
      <c r="Z1120" t="s">
        <v>41</v>
      </c>
      <c r="AA1120" t="s">
        <v>705</v>
      </c>
      <c r="AB1120" s="3" t="str">
        <f t="shared" si="34"/>
        <v>4491</v>
      </c>
      <c r="AC1120" s="4" t="str">
        <f t="shared" si="35"/>
        <v>Non-TIF</v>
      </c>
    </row>
    <row r="1121" spans="1:29" x14ac:dyDescent="0.25">
      <c r="A1121">
        <v>2024</v>
      </c>
      <c r="B1121">
        <v>68</v>
      </c>
      <c r="C1121" t="s">
        <v>31</v>
      </c>
      <c r="D1121">
        <v>9337216</v>
      </c>
      <c r="E1121">
        <v>14721438</v>
      </c>
      <c r="F1121">
        <v>506673</v>
      </c>
      <c r="G1121">
        <v>502747</v>
      </c>
      <c r="H1121">
        <v>140851</v>
      </c>
      <c r="I1121">
        <v>0</v>
      </c>
      <c r="J1121">
        <v>0</v>
      </c>
      <c r="K1121">
        <v>10978</v>
      </c>
      <c r="L1121">
        <v>208422</v>
      </c>
      <c r="M1121">
        <v>2823121</v>
      </c>
      <c r="N1121">
        <v>28251446</v>
      </c>
      <c r="O1121">
        <v>64000</v>
      </c>
      <c r="P1121">
        <v>286000</v>
      </c>
      <c r="Q1121">
        <v>27901446</v>
      </c>
      <c r="R1121">
        <v>4040351</v>
      </c>
      <c r="S1121">
        <v>2024</v>
      </c>
      <c r="T1121">
        <v>68</v>
      </c>
      <c r="U1121">
        <v>0</v>
      </c>
      <c r="V1121">
        <v>657</v>
      </c>
      <c r="W1121">
        <v>900657</v>
      </c>
      <c r="X1121" t="s">
        <v>26</v>
      </c>
      <c r="Y1121" t="s">
        <v>26</v>
      </c>
      <c r="Z1121" t="s">
        <v>500</v>
      </c>
      <c r="AA1121" t="s">
        <v>705</v>
      </c>
      <c r="AB1121" s="3" t="str">
        <f t="shared" si="34"/>
        <v>0657</v>
      </c>
      <c r="AC1121" s="4" t="str">
        <f t="shared" si="35"/>
        <v>Non-TIF</v>
      </c>
    </row>
    <row r="1122" spans="1:29" x14ac:dyDescent="0.25">
      <c r="A1122">
        <v>2024</v>
      </c>
      <c r="B1122">
        <v>69</v>
      </c>
      <c r="C1122" t="s">
        <v>44</v>
      </c>
      <c r="D1122">
        <v>23749470</v>
      </c>
      <c r="E1122">
        <v>1358755</v>
      </c>
      <c r="F1122">
        <v>1704758</v>
      </c>
      <c r="G1122">
        <v>48601307</v>
      </c>
      <c r="H1122">
        <v>11223360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86637650</v>
      </c>
      <c r="O1122">
        <v>116000</v>
      </c>
      <c r="P1122">
        <v>217750</v>
      </c>
      <c r="Q1122">
        <v>86303900</v>
      </c>
      <c r="R1122">
        <v>0</v>
      </c>
      <c r="S1122">
        <v>2024</v>
      </c>
      <c r="T1122">
        <v>69</v>
      </c>
      <c r="U1122">
        <v>5</v>
      </c>
      <c r="V1122">
        <v>463</v>
      </c>
      <c r="W1122">
        <v>695463</v>
      </c>
      <c r="X1122" t="s">
        <v>26</v>
      </c>
      <c r="Y1122" t="s">
        <v>26</v>
      </c>
      <c r="Z1122" t="s">
        <v>724</v>
      </c>
      <c r="AA1122" t="s">
        <v>725</v>
      </c>
      <c r="AB1122" s="3" t="str">
        <f t="shared" si="34"/>
        <v>5463</v>
      </c>
      <c r="AC1122" s="4" t="str">
        <f t="shared" si="35"/>
        <v>Non-TIF</v>
      </c>
    </row>
    <row r="1123" spans="1:29" x14ac:dyDescent="0.25">
      <c r="A1123">
        <v>2024</v>
      </c>
      <c r="B1123">
        <v>69</v>
      </c>
      <c r="C1123" t="s">
        <v>44</v>
      </c>
      <c r="D1123">
        <v>17436576</v>
      </c>
      <c r="E1123">
        <v>219725</v>
      </c>
      <c r="F1123">
        <v>23420</v>
      </c>
      <c r="G1123">
        <v>2794196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20473917</v>
      </c>
      <c r="O1123">
        <v>128000</v>
      </c>
      <c r="P1123">
        <v>175500</v>
      </c>
      <c r="Q1123">
        <v>20170417</v>
      </c>
      <c r="R1123">
        <v>0</v>
      </c>
      <c r="S1123">
        <v>2024</v>
      </c>
      <c r="T1123">
        <v>69</v>
      </c>
      <c r="U1123">
        <v>6</v>
      </c>
      <c r="V1123">
        <v>165</v>
      </c>
      <c r="W1123">
        <v>696165</v>
      </c>
      <c r="X1123" t="s">
        <v>26</v>
      </c>
      <c r="Y1123" t="s">
        <v>26</v>
      </c>
      <c r="Z1123" t="s">
        <v>726</v>
      </c>
      <c r="AA1123" t="s">
        <v>725</v>
      </c>
      <c r="AB1123" s="3" t="str">
        <f t="shared" si="34"/>
        <v>6165</v>
      </c>
      <c r="AC1123" s="4" t="str">
        <f t="shared" si="35"/>
        <v>Non-TIF</v>
      </c>
    </row>
    <row r="1124" spans="1:29" x14ac:dyDescent="0.25">
      <c r="A1124">
        <v>2024</v>
      </c>
      <c r="B1124">
        <v>69</v>
      </c>
      <c r="C1124" t="s">
        <v>44</v>
      </c>
      <c r="D1124">
        <v>0</v>
      </c>
      <c r="E1124">
        <v>0</v>
      </c>
      <c r="F1124">
        <v>0</v>
      </c>
      <c r="G1124">
        <v>2028595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2028595</v>
      </c>
      <c r="O1124">
        <v>0</v>
      </c>
      <c r="P1124">
        <v>0</v>
      </c>
      <c r="Q1124">
        <v>2028595</v>
      </c>
      <c r="R1124">
        <v>0</v>
      </c>
      <c r="S1124">
        <v>2024</v>
      </c>
      <c r="T1124">
        <v>69</v>
      </c>
      <c r="U1124">
        <v>6</v>
      </c>
      <c r="V1124">
        <v>651</v>
      </c>
      <c r="W1124">
        <v>696651</v>
      </c>
      <c r="X1124" t="s">
        <v>26</v>
      </c>
      <c r="Y1124" t="s">
        <v>26</v>
      </c>
      <c r="Z1124" t="s">
        <v>100</v>
      </c>
      <c r="AA1124" t="s">
        <v>725</v>
      </c>
      <c r="AB1124" s="3" t="str">
        <f t="shared" si="34"/>
        <v>6651</v>
      </c>
      <c r="AC1124" s="4" t="str">
        <f t="shared" si="35"/>
        <v>Non-TIF</v>
      </c>
    </row>
    <row r="1125" spans="1:29" x14ac:dyDescent="0.25">
      <c r="A1125">
        <v>2024</v>
      </c>
      <c r="B1125">
        <v>70</v>
      </c>
      <c r="C1125" t="s">
        <v>44</v>
      </c>
      <c r="D1125">
        <v>3726978</v>
      </c>
      <c r="E1125">
        <v>430340</v>
      </c>
      <c r="F1125">
        <v>23510</v>
      </c>
      <c r="G1125">
        <v>28049885</v>
      </c>
      <c r="H1125">
        <v>33045070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65275783</v>
      </c>
      <c r="O1125">
        <v>60000</v>
      </c>
      <c r="P1125">
        <v>182000</v>
      </c>
      <c r="Q1125">
        <v>65033783</v>
      </c>
      <c r="R1125">
        <v>0</v>
      </c>
      <c r="S1125">
        <v>2024</v>
      </c>
      <c r="T1125">
        <v>70</v>
      </c>
      <c r="U1125">
        <v>4</v>
      </c>
      <c r="V1125">
        <v>581</v>
      </c>
      <c r="W1125">
        <v>704581</v>
      </c>
      <c r="X1125" t="s">
        <v>26</v>
      </c>
      <c r="Y1125" t="s">
        <v>26</v>
      </c>
      <c r="Z1125" t="s">
        <v>708</v>
      </c>
      <c r="AA1125" t="s">
        <v>709</v>
      </c>
      <c r="AB1125" s="3" t="str">
        <f t="shared" si="34"/>
        <v>4581</v>
      </c>
      <c r="AC1125" s="4" t="str">
        <f t="shared" si="35"/>
        <v>Non-TIF</v>
      </c>
    </row>
    <row r="1126" spans="1:29" x14ac:dyDescent="0.25">
      <c r="A1126">
        <v>2024</v>
      </c>
      <c r="B1126">
        <v>70</v>
      </c>
      <c r="C1126" t="s">
        <v>31</v>
      </c>
      <c r="D1126">
        <v>29552646</v>
      </c>
      <c r="E1126">
        <v>11603857</v>
      </c>
      <c r="F1126">
        <v>1250217</v>
      </c>
      <c r="G1126">
        <v>299273</v>
      </c>
      <c r="H1126">
        <v>87572</v>
      </c>
      <c r="I1126">
        <v>0</v>
      </c>
      <c r="J1126">
        <v>0</v>
      </c>
      <c r="K1126">
        <v>0</v>
      </c>
      <c r="L1126">
        <v>0</v>
      </c>
      <c r="M1126">
        <v>334003</v>
      </c>
      <c r="N1126">
        <v>43127568</v>
      </c>
      <c r="O1126">
        <v>96000</v>
      </c>
      <c r="P1126">
        <v>195000</v>
      </c>
      <c r="Q1126">
        <v>42836568</v>
      </c>
      <c r="R1126">
        <v>2639838</v>
      </c>
      <c r="S1126">
        <v>2024</v>
      </c>
      <c r="T1126">
        <v>70</v>
      </c>
      <c r="U1126">
        <v>1</v>
      </c>
      <c r="V1126">
        <v>611</v>
      </c>
      <c r="W1126">
        <v>821611</v>
      </c>
      <c r="X1126" t="s">
        <v>26</v>
      </c>
      <c r="Y1126" t="s">
        <v>26</v>
      </c>
      <c r="Z1126" t="s">
        <v>710</v>
      </c>
      <c r="AA1126" t="s">
        <v>709</v>
      </c>
      <c r="AB1126" s="3" t="str">
        <f t="shared" si="34"/>
        <v>1611</v>
      </c>
      <c r="AC1126" s="4" t="str">
        <f t="shared" si="35"/>
        <v>Non-TIF</v>
      </c>
    </row>
    <row r="1127" spans="1:29" x14ac:dyDescent="0.25">
      <c r="A1127">
        <v>2024</v>
      </c>
      <c r="B1127">
        <v>71</v>
      </c>
      <c r="C1127" t="s">
        <v>23</v>
      </c>
      <c r="D1127">
        <v>43817405</v>
      </c>
      <c r="E1127">
        <v>4192875</v>
      </c>
      <c r="F1127">
        <v>284926</v>
      </c>
      <c r="G1127">
        <v>63751002</v>
      </c>
      <c r="H1127">
        <v>13112275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125158483</v>
      </c>
      <c r="O1127">
        <v>111524</v>
      </c>
      <c r="P1127">
        <v>526500</v>
      </c>
      <c r="Q1127">
        <v>124520459</v>
      </c>
      <c r="R1127">
        <v>0</v>
      </c>
      <c r="S1127">
        <v>2024</v>
      </c>
      <c r="T1127">
        <v>71</v>
      </c>
      <c r="U1127">
        <v>5</v>
      </c>
      <c r="V1127">
        <v>949</v>
      </c>
      <c r="W1127" t="s">
        <v>793</v>
      </c>
      <c r="X1127" t="s">
        <v>25</v>
      </c>
      <c r="Y1127" t="s">
        <v>26</v>
      </c>
      <c r="Z1127" t="s">
        <v>794</v>
      </c>
      <c r="AA1127" t="s">
        <v>727</v>
      </c>
      <c r="AB1127" s="3" t="str">
        <f t="shared" si="34"/>
        <v>5949</v>
      </c>
      <c r="AC1127" s="4" t="str">
        <f t="shared" si="35"/>
        <v>TIF</v>
      </c>
    </row>
    <row r="1128" spans="1:29" x14ac:dyDescent="0.25">
      <c r="A1128">
        <v>2024</v>
      </c>
      <c r="B1128">
        <v>71</v>
      </c>
      <c r="C1128" t="s">
        <v>31</v>
      </c>
      <c r="D1128">
        <v>114049173</v>
      </c>
      <c r="E1128">
        <v>286344484</v>
      </c>
      <c r="F1128">
        <v>28474120</v>
      </c>
      <c r="G1128">
        <v>26660873</v>
      </c>
      <c r="H1128">
        <v>210632894</v>
      </c>
      <c r="I1128">
        <v>0</v>
      </c>
      <c r="J1128">
        <v>0</v>
      </c>
      <c r="K1128">
        <v>0</v>
      </c>
      <c r="L1128">
        <v>40420812</v>
      </c>
      <c r="M1128">
        <v>0</v>
      </c>
      <c r="N1128">
        <v>706582356</v>
      </c>
      <c r="O1128">
        <v>792000</v>
      </c>
      <c r="P1128">
        <v>2967145</v>
      </c>
      <c r="Q1128">
        <v>702823211</v>
      </c>
      <c r="R1128">
        <v>8203378</v>
      </c>
      <c r="S1128">
        <v>2024</v>
      </c>
      <c r="T1128">
        <v>71</v>
      </c>
      <c r="U1128">
        <v>5</v>
      </c>
      <c r="V1128">
        <v>157</v>
      </c>
      <c r="W1128">
        <v>715157</v>
      </c>
      <c r="X1128" t="s">
        <v>26</v>
      </c>
      <c r="Y1128" t="s">
        <v>26</v>
      </c>
      <c r="Z1128" t="s">
        <v>260</v>
      </c>
      <c r="AA1128" t="s">
        <v>727</v>
      </c>
      <c r="AB1128" s="3" t="str">
        <f t="shared" si="34"/>
        <v>5157</v>
      </c>
      <c r="AC1128" s="4" t="str">
        <f t="shared" si="35"/>
        <v>Non-TIF</v>
      </c>
    </row>
    <row r="1129" spans="1:29" x14ac:dyDescent="0.25">
      <c r="A1129">
        <v>2024</v>
      </c>
      <c r="B1129">
        <v>71</v>
      </c>
      <c r="C1129" t="s">
        <v>31</v>
      </c>
      <c r="D1129">
        <v>152204528</v>
      </c>
      <c r="E1129">
        <v>96352054</v>
      </c>
      <c r="F1129">
        <v>10811218</v>
      </c>
      <c r="G1129">
        <v>30141968</v>
      </c>
      <c r="H1129">
        <v>1657804</v>
      </c>
      <c r="I1129">
        <v>0</v>
      </c>
      <c r="J1129">
        <v>0</v>
      </c>
      <c r="K1129">
        <v>0</v>
      </c>
      <c r="L1129">
        <v>877321</v>
      </c>
      <c r="M1129">
        <v>9736670</v>
      </c>
      <c r="N1129">
        <v>301781563</v>
      </c>
      <c r="O1129">
        <v>728000</v>
      </c>
      <c r="P1129">
        <v>2710500</v>
      </c>
      <c r="Q1129">
        <v>298343063</v>
      </c>
      <c r="R1129">
        <v>4527724</v>
      </c>
      <c r="S1129">
        <v>2024</v>
      </c>
      <c r="T1129">
        <v>71</v>
      </c>
      <c r="U1129">
        <v>5</v>
      </c>
      <c r="V1129">
        <v>949</v>
      </c>
      <c r="W1129">
        <v>715949</v>
      </c>
      <c r="X1129" t="s">
        <v>26</v>
      </c>
      <c r="Y1129" t="s">
        <v>26</v>
      </c>
      <c r="Z1129" t="s">
        <v>728</v>
      </c>
      <c r="AA1129" t="s">
        <v>727</v>
      </c>
      <c r="AB1129" s="3" t="str">
        <f t="shared" si="34"/>
        <v>5949</v>
      </c>
      <c r="AC1129" s="4" t="str">
        <f t="shared" si="35"/>
        <v>Non-TIF</v>
      </c>
    </row>
    <row r="1130" spans="1:29" x14ac:dyDescent="0.25">
      <c r="A1130">
        <v>2024</v>
      </c>
      <c r="B1130">
        <v>72</v>
      </c>
      <c r="C1130" t="s">
        <v>44</v>
      </c>
      <c r="D1130">
        <v>660552</v>
      </c>
      <c r="E1130">
        <v>0</v>
      </c>
      <c r="F1130">
        <v>0</v>
      </c>
      <c r="G1130">
        <v>15863018</v>
      </c>
      <c r="H1130">
        <v>6030504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22554074</v>
      </c>
      <c r="O1130">
        <v>88000</v>
      </c>
      <c r="P1130">
        <v>429000</v>
      </c>
      <c r="Q1130">
        <v>22037074</v>
      </c>
      <c r="R1130">
        <v>0</v>
      </c>
      <c r="S1130">
        <v>2024</v>
      </c>
      <c r="T1130">
        <v>72</v>
      </c>
      <c r="U1130">
        <v>5</v>
      </c>
      <c r="V1130">
        <v>994</v>
      </c>
      <c r="W1130">
        <v>725994</v>
      </c>
      <c r="X1130" t="s">
        <v>26</v>
      </c>
      <c r="Y1130" t="s">
        <v>26</v>
      </c>
      <c r="Z1130" t="s">
        <v>733</v>
      </c>
      <c r="AA1130" t="s">
        <v>732</v>
      </c>
      <c r="AB1130" s="3" t="str">
        <f t="shared" si="34"/>
        <v>5994</v>
      </c>
      <c r="AC1130" s="4" t="str">
        <f t="shared" si="35"/>
        <v>Non-TIF</v>
      </c>
    </row>
    <row r="1131" spans="1:29" x14ac:dyDescent="0.25">
      <c r="A1131">
        <v>2024</v>
      </c>
      <c r="B1131">
        <v>72</v>
      </c>
      <c r="C1131" t="s">
        <v>23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2024</v>
      </c>
      <c r="T1131">
        <v>72</v>
      </c>
      <c r="U1131">
        <v>5</v>
      </c>
      <c r="V1131">
        <v>949</v>
      </c>
      <c r="W1131" t="s">
        <v>793</v>
      </c>
      <c r="X1131" t="s">
        <v>25</v>
      </c>
      <c r="Y1131" t="s">
        <v>26</v>
      </c>
      <c r="Z1131" t="s">
        <v>794</v>
      </c>
      <c r="AA1131" t="s">
        <v>732</v>
      </c>
      <c r="AB1131" s="3" t="str">
        <f t="shared" si="34"/>
        <v>5949</v>
      </c>
      <c r="AC1131" s="4" t="str">
        <f t="shared" si="35"/>
        <v>TIF</v>
      </c>
    </row>
    <row r="1132" spans="1:29" x14ac:dyDescent="0.25">
      <c r="A1132">
        <v>2024</v>
      </c>
      <c r="B1132">
        <v>73</v>
      </c>
      <c r="C1132" t="s">
        <v>23</v>
      </c>
      <c r="D1132">
        <v>2046744</v>
      </c>
      <c r="E1132">
        <v>0</v>
      </c>
      <c r="F1132">
        <v>0</v>
      </c>
      <c r="G1132">
        <v>6207593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8254337</v>
      </c>
      <c r="O1132">
        <v>4000</v>
      </c>
      <c r="P1132">
        <v>19500</v>
      </c>
      <c r="Q1132">
        <v>8230837</v>
      </c>
      <c r="R1132">
        <v>0</v>
      </c>
      <c r="S1132">
        <v>2024</v>
      </c>
      <c r="T1132">
        <v>73</v>
      </c>
      <c r="U1132">
        <v>1</v>
      </c>
      <c r="V1132">
        <v>197</v>
      </c>
      <c r="W1132" t="s">
        <v>818</v>
      </c>
      <c r="X1132" t="s">
        <v>25</v>
      </c>
      <c r="Y1132" t="s">
        <v>26</v>
      </c>
      <c r="Z1132" t="s">
        <v>819</v>
      </c>
      <c r="AA1132" t="s">
        <v>736</v>
      </c>
      <c r="AB1132" s="3" t="str">
        <f t="shared" si="34"/>
        <v>1197</v>
      </c>
      <c r="AC1132" s="4" t="str">
        <f t="shared" si="35"/>
        <v>TIF</v>
      </c>
    </row>
    <row r="1133" spans="1:29" x14ac:dyDescent="0.25">
      <c r="A1133">
        <v>2024</v>
      </c>
      <c r="B1133">
        <v>73</v>
      </c>
      <c r="C1133" t="s">
        <v>31</v>
      </c>
      <c r="D1133">
        <v>425836</v>
      </c>
      <c r="E1133">
        <v>470044</v>
      </c>
      <c r="F1133">
        <v>12585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258182</v>
      </c>
      <c r="N1133">
        <v>1166647</v>
      </c>
      <c r="O1133">
        <v>0</v>
      </c>
      <c r="P1133">
        <v>13000</v>
      </c>
      <c r="Q1133">
        <v>1153647</v>
      </c>
      <c r="R1133">
        <v>28939</v>
      </c>
      <c r="S1133">
        <v>2024</v>
      </c>
      <c r="T1133">
        <v>73</v>
      </c>
      <c r="U1133">
        <v>5</v>
      </c>
      <c r="V1133">
        <v>463</v>
      </c>
      <c r="W1133">
        <v>695463</v>
      </c>
      <c r="X1133" t="s">
        <v>26</v>
      </c>
      <c r="Y1133" t="s">
        <v>26</v>
      </c>
      <c r="Z1133" t="s">
        <v>724</v>
      </c>
      <c r="AA1133" t="s">
        <v>736</v>
      </c>
      <c r="AB1133" s="3" t="str">
        <f t="shared" si="34"/>
        <v>5463</v>
      </c>
      <c r="AC1133" s="4" t="str">
        <f t="shared" si="35"/>
        <v>Non-TIF</v>
      </c>
    </row>
    <row r="1134" spans="1:29" x14ac:dyDescent="0.25">
      <c r="A1134">
        <v>2024</v>
      </c>
      <c r="B1134">
        <v>74</v>
      </c>
      <c r="C1134" t="s">
        <v>44</v>
      </c>
      <c r="D1134">
        <v>52624842</v>
      </c>
      <c r="E1134">
        <v>2589932</v>
      </c>
      <c r="F1134">
        <v>350662</v>
      </c>
      <c r="G1134">
        <v>36612994</v>
      </c>
      <c r="H1134">
        <v>32893700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125072130</v>
      </c>
      <c r="O1134">
        <v>348000</v>
      </c>
      <c r="P1134">
        <v>1046500</v>
      </c>
      <c r="Q1134">
        <v>123677630</v>
      </c>
      <c r="R1134">
        <v>0</v>
      </c>
      <c r="S1134">
        <v>2024</v>
      </c>
      <c r="T1134">
        <v>74</v>
      </c>
      <c r="U1134">
        <v>2</v>
      </c>
      <c r="V1134" t="s">
        <v>1832</v>
      </c>
      <c r="W1134">
        <v>742088</v>
      </c>
      <c r="X1134" t="s">
        <v>26</v>
      </c>
      <c r="Y1134" t="s">
        <v>26</v>
      </c>
      <c r="Z1134" t="s">
        <v>759</v>
      </c>
      <c r="AA1134" t="s">
        <v>738</v>
      </c>
      <c r="AB1134" s="3" t="str">
        <f t="shared" si="34"/>
        <v>2088</v>
      </c>
      <c r="AC1134" s="4" t="str">
        <f t="shared" si="35"/>
        <v>Non-TIF</v>
      </c>
    </row>
    <row r="1135" spans="1:29" x14ac:dyDescent="0.25">
      <c r="A1135">
        <v>2024</v>
      </c>
      <c r="B1135">
        <v>74</v>
      </c>
      <c r="C1135" t="s">
        <v>23</v>
      </c>
      <c r="D1135">
        <v>0</v>
      </c>
      <c r="E1135">
        <v>0</v>
      </c>
      <c r="F1135">
        <v>0</v>
      </c>
      <c r="G1135">
        <v>0</v>
      </c>
      <c r="H1135">
        <v>3546634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3546634</v>
      </c>
      <c r="O1135">
        <v>0</v>
      </c>
      <c r="P1135">
        <v>0</v>
      </c>
      <c r="Q1135">
        <v>3546634</v>
      </c>
      <c r="R1135">
        <v>0</v>
      </c>
      <c r="S1135">
        <v>2024</v>
      </c>
      <c r="T1135">
        <v>74</v>
      </c>
      <c r="U1135">
        <v>2</v>
      </c>
      <c r="V1135">
        <v>556</v>
      </c>
      <c r="W1135" t="s">
        <v>570</v>
      </c>
      <c r="X1135" t="s">
        <v>25</v>
      </c>
      <c r="Y1135" t="s">
        <v>26</v>
      </c>
      <c r="Z1135" t="s">
        <v>571</v>
      </c>
      <c r="AA1135" t="s">
        <v>738</v>
      </c>
      <c r="AB1135" s="3" t="str">
        <f t="shared" si="34"/>
        <v>2556</v>
      </c>
      <c r="AC1135" s="4" t="str">
        <f t="shared" si="35"/>
        <v>TIF</v>
      </c>
    </row>
    <row r="1136" spans="1:29" x14ac:dyDescent="0.25">
      <c r="A1136">
        <v>2024</v>
      </c>
      <c r="B1136">
        <v>86</v>
      </c>
      <c r="C1136" t="s">
        <v>23</v>
      </c>
      <c r="D1136">
        <v>2374540</v>
      </c>
      <c r="E1136">
        <v>31100</v>
      </c>
      <c r="F1136">
        <v>0</v>
      </c>
      <c r="G1136">
        <v>960268</v>
      </c>
      <c r="H1136">
        <v>1924189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5290097</v>
      </c>
      <c r="O1136">
        <v>0</v>
      </c>
      <c r="P1136">
        <v>0</v>
      </c>
      <c r="Q1136">
        <v>5290097</v>
      </c>
      <c r="R1136">
        <v>0</v>
      </c>
      <c r="S1136">
        <v>2024</v>
      </c>
      <c r="T1136">
        <v>86</v>
      </c>
      <c r="U1136">
        <v>6</v>
      </c>
      <c r="V1136" t="s">
        <v>1838</v>
      </c>
      <c r="W1136" t="s">
        <v>831</v>
      </c>
      <c r="X1136" t="s">
        <v>25</v>
      </c>
      <c r="Y1136" t="s">
        <v>26</v>
      </c>
      <c r="Z1136" t="s">
        <v>832</v>
      </c>
      <c r="AA1136" t="s">
        <v>830</v>
      </c>
      <c r="AB1136" s="3" t="str">
        <f t="shared" si="34"/>
        <v>6098</v>
      </c>
      <c r="AC1136" s="4" t="str">
        <f t="shared" si="35"/>
        <v>TIF</v>
      </c>
    </row>
    <row r="1137" spans="1:29" x14ac:dyDescent="0.25">
      <c r="A1137">
        <v>2024</v>
      </c>
      <c r="B1137">
        <v>86</v>
      </c>
      <c r="C1137" t="s">
        <v>31</v>
      </c>
      <c r="D1137">
        <v>9021398</v>
      </c>
      <c r="E1137">
        <v>17969207</v>
      </c>
      <c r="F1137">
        <v>560391</v>
      </c>
      <c r="G1137">
        <v>256451</v>
      </c>
      <c r="H1137">
        <v>0</v>
      </c>
      <c r="I1137">
        <v>0</v>
      </c>
      <c r="J1137">
        <v>0</v>
      </c>
      <c r="K1137">
        <v>0</v>
      </c>
      <c r="L1137">
        <v>289412</v>
      </c>
      <c r="M1137">
        <v>5727603</v>
      </c>
      <c r="N1137">
        <v>33824462</v>
      </c>
      <c r="O1137">
        <v>60000</v>
      </c>
      <c r="P1137">
        <v>195000</v>
      </c>
      <c r="Q1137">
        <v>33569462</v>
      </c>
      <c r="R1137">
        <v>868891</v>
      </c>
      <c r="S1137">
        <v>2024</v>
      </c>
      <c r="T1137">
        <v>86</v>
      </c>
      <c r="U1137">
        <v>0</v>
      </c>
      <c r="V1137">
        <v>576</v>
      </c>
      <c r="W1137" t="s">
        <v>1793</v>
      </c>
      <c r="X1137" t="s">
        <v>26</v>
      </c>
      <c r="Y1137" t="s">
        <v>26</v>
      </c>
      <c r="Z1137" t="s">
        <v>45</v>
      </c>
      <c r="AA1137" t="s">
        <v>830</v>
      </c>
      <c r="AB1137" s="3" t="str">
        <f t="shared" si="34"/>
        <v>0576</v>
      </c>
      <c r="AC1137" s="4" t="str">
        <f t="shared" si="35"/>
        <v>Non-TIF</v>
      </c>
    </row>
    <row r="1138" spans="1:29" x14ac:dyDescent="0.25">
      <c r="A1138">
        <v>2024</v>
      </c>
      <c r="B1138">
        <v>87</v>
      </c>
      <c r="C1138" t="s">
        <v>31</v>
      </c>
      <c r="D1138">
        <v>2673709</v>
      </c>
      <c r="E1138">
        <v>9784648</v>
      </c>
      <c r="F1138">
        <v>357941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12816298</v>
      </c>
      <c r="O1138">
        <v>8000</v>
      </c>
      <c r="P1138">
        <v>45500</v>
      </c>
      <c r="Q1138">
        <v>12762798</v>
      </c>
      <c r="R1138">
        <v>213831</v>
      </c>
      <c r="S1138">
        <v>2024</v>
      </c>
      <c r="T1138">
        <v>87</v>
      </c>
      <c r="U1138">
        <v>6</v>
      </c>
      <c r="V1138">
        <v>651</v>
      </c>
      <c r="W1138">
        <v>696651</v>
      </c>
      <c r="X1138" t="s">
        <v>26</v>
      </c>
      <c r="Y1138" t="s">
        <v>26</v>
      </c>
      <c r="Z1138" t="s">
        <v>100</v>
      </c>
      <c r="AA1138" t="s">
        <v>834</v>
      </c>
      <c r="AB1138" s="3" t="str">
        <f t="shared" si="34"/>
        <v>6651</v>
      </c>
      <c r="AC1138" s="4" t="str">
        <f t="shared" si="35"/>
        <v>Non-TIF</v>
      </c>
    </row>
    <row r="1139" spans="1:29" x14ac:dyDescent="0.25">
      <c r="A1139">
        <v>2024</v>
      </c>
      <c r="B1139">
        <v>87</v>
      </c>
      <c r="C1139" t="s">
        <v>31</v>
      </c>
      <c r="D1139">
        <v>729318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729318</v>
      </c>
      <c r="O1139">
        <v>12000</v>
      </c>
      <c r="P1139">
        <v>13000</v>
      </c>
      <c r="Q1139">
        <v>704318</v>
      </c>
      <c r="R1139">
        <v>18954</v>
      </c>
      <c r="S1139">
        <v>2024</v>
      </c>
      <c r="T1139">
        <v>87</v>
      </c>
      <c r="U1139">
        <v>1</v>
      </c>
      <c r="V1139">
        <v>782</v>
      </c>
      <c r="W1139">
        <v>801782</v>
      </c>
      <c r="X1139" t="s">
        <v>26</v>
      </c>
      <c r="Y1139" t="s">
        <v>26</v>
      </c>
      <c r="Z1139" t="s">
        <v>796</v>
      </c>
      <c r="AA1139" t="s">
        <v>834</v>
      </c>
      <c r="AB1139" s="3" t="str">
        <f t="shared" si="34"/>
        <v>1782</v>
      </c>
      <c r="AC1139" s="4" t="str">
        <f t="shared" si="35"/>
        <v>Non-TIF</v>
      </c>
    </row>
    <row r="1140" spans="1:29" x14ac:dyDescent="0.25">
      <c r="A1140">
        <v>2024</v>
      </c>
      <c r="B1140">
        <v>88</v>
      </c>
      <c r="C1140" t="s">
        <v>23</v>
      </c>
      <c r="D1140">
        <v>0</v>
      </c>
      <c r="E1140">
        <v>0</v>
      </c>
      <c r="F1140">
        <v>0</v>
      </c>
      <c r="G1140">
        <v>0</v>
      </c>
      <c r="H1140">
        <v>6546600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6546600</v>
      </c>
      <c r="O1140">
        <v>0</v>
      </c>
      <c r="P1140">
        <v>0</v>
      </c>
      <c r="Q1140">
        <v>6546600</v>
      </c>
      <c r="R1140">
        <v>0</v>
      </c>
      <c r="S1140">
        <v>2024</v>
      </c>
      <c r="T1140">
        <v>88</v>
      </c>
      <c r="U1140">
        <v>4</v>
      </c>
      <c r="V1140">
        <v>978</v>
      </c>
      <c r="W1140" t="s">
        <v>80</v>
      </c>
      <c r="X1140" t="s">
        <v>25</v>
      </c>
      <c r="Y1140" t="s">
        <v>26</v>
      </c>
      <c r="Z1140" t="s">
        <v>81</v>
      </c>
      <c r="AA1140" t="s">
        <v>835</v>
      </c>
      <c r="AB1140" s="3" t="str">
        <f t="shared" si="34"/>
        <v>4978</v>
      </c>
      <c r="AC1140" s="4" t="str">
        <f t="shared" si="35"/>
        <v>TIF</v>
      </c>
    </row>
    <row r="1141" spans="1:29" x14ac:dyDescent="0.25">
      <c r="A1141">
        <v>2024</v>
      </c>
      <c r="B1141">
        <v>88</v>
      </c>
      <c r="C1141" t="s">
        <v>31</v>
      </c>
      <c r="D1141">
        <v>1286131</v>
      </c>
      <c r="E1141">
        <v>3197931</v>
      </c>
      <c r="F1141">
        <v>413033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20327</v>
      </c>
      <c r="M1141">
        <v>0</v>
      </c>
      <c r="N1141">
        <v>4917422</v>
      </c>
      <c r="O1141">
        <v>4000</v>
      </c>
      <c r="P1141">
        <v>19500</v>
      </c>
      <c r="Q1141">
        <v>4893922</v>
      </c>
      <c r="R1141">
        <v>133250</v>
      </c>
      <c r="S1141">
        <v>2024</v>
      </c>
      <c r="T1141">
        <v>88</v>
      </c>
      <c r="U1141">
        <v>4</v>
      </c>
      <c r="V1141">
        <v>978</v>
      </c>
      <c r="W1141" t="s">
        <v>1761</v>
      </c>
      <c r="X1141" t="s">
        <v>26</v>
      </c>
      <c r="Y1141" t="s">
        <v>26</v>
      </c>
      <c r="Z1141" t="s">
        <v>79</v>
      </c>
      <c r="AA1141" t="s">
        <v>835</v>
      </c>
      <c r="AB1141" s="3" t="str">
        <f t="shared" si="34"/>
        <v>4978</v>
      </c>
      <c r="AC1141" s="4" t="str">
        <f t="shared" si="35"/>
        <v>Non-TIF</v>
      </c>
    </row>
    <row r="1142" spans="1:29" x14ac:dyDescent="0.25">
      <c r="A1142">
        <v>2024</v>
      </c>
      <c r="B1142">
        <v>88</v>
      </c>
      <c r="C1142" t="s">
        <v>31</v>
      </c>
      <c r="D1142">
        <v>251657521</v>
      </c>
      <c r="E1142">
        <v>57162490</v>
      </c>
      <c r="F1142">
        <v>6584233</v>
      </c>
      <c r="G1142">
        <v>64315624</v>
      </c>
      <c r="H1142">
        <v>21236458</v>
      </c>
      <c r="I1142">
        <v>0</v>
      </c>
      <c r="J1142">
        <v>0</v>
      </c>
      <c r="K1142">
        <v>0</v>
      </c>
      <c r="L1142">
        <v>2702232</v>
      </c>
      <c r="M1142">
        <v>13493931</v>
      </c>
      <c r="N1142">
        <v>417152489</v>
      </c>
      <c r="O1142">
        <v>1370747</v>
      </c>
      <c r="P1142">
        <v>5771054</v>
      </c>
      <c r="Q1142">
        <v>410010688</v>
      </c>
      <c r="R1142">
        <v>24299485</v>
      </c>
      <c r="S1142">
        <v>2024</v>
      </c>
      <c r="T1142">
        <v>88</v>
      </c>
      <c r="U1142">
        <v>1</v>
      </c>
      <c r="V1142">
        <v>503</v>
      </c>
      <c r="W1142">
        <v>881503</v>
      </c>
      <c r="X1142" t="s">
        <v>26</v>
      </c>
      <c r="Y1142" t="s">
        <v>26</v>
      </c>
      <c r="Z1142" t="s">
        <v>1735</v>
      </c>
      <c r="AA1142" t="s">
        <v>835</v>
      </c>
      <c r="AB1142" s="3" t="str">
        <f t="shared" si="34"/>
        <v>1503</v>
      </c>
      <c r="AC1142" s="4" t="str">
        <f t="shared" si="35"/>
        <v>Non-TIF</v>
      </c>
    </row>
    <row r="1143" spans="1:29" x14ac:dyDescent="0.25">
      <c r="A1143">
        <v>2024</v>
      </c>
      <c r="B1143">
        <v>89</v>
      </c>
      <c r="C1143" t="s">
        <v>31</v>
      </c>
      <c r="D1143">
        <v>484988</v>
      </c>
      <c r="E1143">
        <v>957100</v>
      </c>
      <c r="F1143">
        <v>219253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1661341</v>
      </c>
      <c r="O1143">
        <v>4000</v>
      </c>
      <c r="P1143">
        <v>6500</v>
      </c>
      <c r="Q1143">
        <v>1650841</v>
      </c>
      <c r="R1143">
        <v>6329</v>
      </c>
      <c r="S1143">
        <v>2024</v>
      </c>
      <c r="T1143">
        <v>89</v>
      </c>
      <c r="U1143">
        <v>1</v>
      </c>
      <c r="V1143">
        <v>619</v>
      </c>
      <c r="W1143">
        <v>261619</v>
      </c>
      <c r="X1143" t="s">
        <v>26</v>
      </c>
      <c r="Y1143" t="s">
        <v>26</v>
      </c>
      <c r="Z1143" t="s">
        <v>287</v>
      </c>
      <c r="AA1143" t="s">
        <v>836</v>
      </c>
      <c r="AB1143" s="3" t="str">
        <f t="shared" si="34"/>
        <v>1619</v>
      </c>
      <c r="AC1143" s="4" t="str">
        <f t="shared" si="35"/>
        <v>Non-TIF</v>
      </c>
    </row>
    <row r="1144" spans="1:29" x14ac:dyDescent="0.25">
      <c r="A1144">
        <v>2024</v>
      </c>
      <c r="B1144">
        <v>89</v>
      </c>
      <c r="C1144" t="s">
        <v>31</v>
      </c>
      <c r="D1144">
        <v>1233703</v>
      </c>
      <c r="E1144">
        <v>2275808</v>
      </c>
      <c r="F1144">
        <v>75392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1556027</v>
      </c>
      <c r="M1144">
        <v>0</v>
      </c>
      <c r="N1144">
        <v>5140930</v>
      </c>
      <c r="O1144">
        <v>12000</v>
      </c>
      <c r="P1144">
        <v>26000</v>
      </c>
      <c r="Q1144">
        <v>5102930</v>
      </c>
      <c r="R1144">
        <v>57136</v>
      </c>
      <c r="S1144">
        <v>2024</v>
      </c>
      <c r="T1144">
        <v>89</v>
      </c>
      <c r="U1144">
        <v>2</v>
      </c>
      <c r="V1144">
        <v>169</v>
      </c>
      <c r="W1144">
        <v>512169</v>
      </c>
      <c r="X1144" t="s">
        <v>26</v>
      </c>
      <c r="Y1144" t="s">
        <v>26</v>
      </c>
      <c r="Z1144" t="s">
        <v>486</v>
      </c>
      <c r="AA1144" t="s">
        <v>836</v>
      </c>
      <c r="AB1144" s="3" t="str">
        <f t="shared" si="34"/>
        <v>2169</v>
      </c>
      <c r="AC1144" s="4" t="str">
        <f t="shared" si="35"/>
        <v>Non-TIF</v>
      </c>
    </row>
    <row r="1145" spans="1:29" x14ac:dyDescent="0.25">
      <c r="A1145">
        <v>2024</v>
      </c>
      <c r="B1145">
        <v>90</v>
      </c>
      <c r="C1145" t="s">
        <v>31</v>
      </c>
      <c r="D1145">
        <v>0</v>
      </c>
      <c r="E1145">
        <v>63503</v>
      </c>
      <c r="F1145">
        <v>5355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68858</v>
      </c>
      <c r="O1145">
        <v>0</v>
      </c>
      <c r="P1145">
        <v>0</v>
      </c>
      <c r="Q1145">
        <v>68858</v>
      </c>
      <c r="R1145">
        <v>177</v>
      </c>
      <c r="S1145">
        <v>2024</v>
      </c>
      <c r="T1145">
        <v>90</v>
      </c>
      <c r="U1145">
        <v>2</v>
      </c>
      <c r="V1145">
        <v>169</v>
      </c>
      <c r="W1145">
        <v>512169</v>
      </c>
      <c r="X1145" t="s">
        <v>26</v>
      </c>
      <c r="Y1145" t="s">
        <v>26</v>
      </c>
      <c r="Z1145" t="s">
        <v>486</v>
      </c>
      <c r="AA1145" t="s">
        <v>917</v>
      </c>
      <c r="AB1145" s="3" t="str">
        <f t="shared" si="34"/>
        <v>2169</v>
      </c>
      <c r="AC1145" s="4" t="str">
        <f t="shared" si="35"/>
        <v>Non-TIF</v>
      </c>
    </row>
    <row r="1146" spans="1:29" x14ac:dyDescent="0.25">
      <c r="A1146">
        <v>2024</v>
      </c>
      <c r="B1146">
        <v>90</v>
      </c>
      <c r="C1146" t="s">
        <v>31</v>
      </c>
      <c r="D1146">
        <v>11870546</v>
      </c>
      <c r="E1146">
        <v>46490896</v>
      </c>
      <c r="F1146">
        <v>3751875</v>
      </c>
      <c r="G1146">
        <v>14183</v>
      </c>
      <c r="H1146">
        <v>0</v>
      </c>
      <c r="I1146">
        <v>0</v>
      </c>
      <c r="J1146">
        <v>0</v>
      </c>
      <c r="K1146">
        <v>0</v>
      </c>
      <c r="L1146">
        <v>24281123</v>
      </c>
      <c r="M1146">
        <v>2527153</v>
      </c>
      <c r="N1146">
        <v>88935776</v>
      </c>
      <c r="O1146">
        <v>72000</v>
      </c>
      <c r="P1146">
        <v>240500</v>
      </c>
      <c r="Q1146">
        <v>88623276</v>
      </c>
      <c r="R1146">
        <v>1194122</v>
      </c>
      <c r="S1146">
        <v>2024</v>
      </c>
      <c r="T1146">
        <v>90</v>
      </c>
      <c r="U1146">
        <v>5</v>
      </c>
      <c r="V1146">
        <v>163</v>
      </c>
      <c r="W1146">
        <v>545163</v>
      </c>
      <c r="X1146" t="s">
        <v>26</v>
      </c>
      <c r="Y1146" t="s">
        <v>26</v>
      </c>
      <c r="Z1146" t="s">
        <v>536</v>
      </c>
      <c r="AA1146" t="s">
        <v>917</v>
      </c>
      <c r="AB1146" s="3" t="str">
        <f t="shared" si="34"/>
        <v>5163</v>
      </c>
      <c r="AC1146" s="4" t="str">
        <f t="shared" si="35"/>
        <v>Non-TIF</v>
      </c>
    </row>
    <row r="1147" spans="1:29" x14ac:dyDescent="0.25">
      <c r="A1147">
        <v>2024</v>
      </c>
      <c r="B1147">
        <v>91</v>
      </c>
      <c r="C1147" t="s">
        <v>31</v>
      </c>
      <c r="D1147">
        <v>102868295</v>
      </c>
      <c r="E1147">
        <v>27629421</v>
      </c>
      <c r="F1147">
        <v>2081167</v>
      </c>
      <c r="G1147">
        <v>4691341</v>
      </c>
      <c r="H1147">
        <v>322608</v>
      </c>
      <c r="I1147">
        <v>0</v>
      </c>
      <c r="J1147">
        <v>0</v>
      </c>
      <c r="K1147">
        <v>0</v>
      </c>
      <c r="L1147">
        <v>20068222</v>
      </c>
      <c r="M1147">
        <v>0</v>
      </c>
      <c r="N1147">
        <v>157661054</v>
      </c>
      <c r="O1147">
        <v>412000</v>
      </c>
      <c r="P1147">
        <v>1131000</v>
      </c>
      <c r="Q1147">
        <v>156118054</v>
      </c>
      <c r="R1147">
        <v>4012545</v>
      </c>
      <c r="S1147">
        <v>2024</v>
      </c>
      <c r="T1147">
        <v>91</v>
      </c>
      <c r="U1147">
        <v>3</v>
      </c>
      <c r="V1147">
        <v>119</v>
      </c>
      <c r="W1147">
        <v>613119</v>
      </c>
      <c r="X1147" t="s">
        <v>26</v>
      </c>
      <c r="Y1147" t="s">
        <v>26</v>
      </c>
      <c r="Z1147" t="s">
        <v>235</v>
      </c>
      <c r="AA1147" t="s">
        <v>838</v>
      </c>
      <c r="AB1147" s="3" t="str">
        <f t="shared" si="34"/>
        <v>3119</v>
      </c>
      <c r="AC1147" s="4" t="str">
        <f t="shared" si="35"/>
        <v>Non-TIF</v>
      </c>
    </row>
    <row r="1148" spans="1:29" x14ac:dyDescent="0.25">
      <c r="A1148">
        <v>2024</v>
      </c>
      <c r="B1148">
        <v>91</v>
      </c>
      <c r="C1148" t="s">
        <v>31</v>
      </c>
      <c r="D1148">
        <v>131844937</v>
      </c>
      <c r="E1148">
        <v>22580386</v>
      </c>
      <c r="F1148">
        <v>2057603</v>
      </c>
      <c r="G1148">
        <v>11800168</v>
      </c>
      <c r="H1148">
        <v>0</v>
      </c>
      <c r="I1148">
        <v>0</v>
      </c>
      <c r="J1148">
        <v>0</v>
      </c>
      <c r="K1148">
        <v>0</v>
      </c>
      <c r="L1148">
        <v>300648</v>
      </c>
      <c r="M1148">
        <v>0</v>
      </c>
      <c r="N1148">
        <v>168583742</v>
      </c>
      <c r="O1148">
        <v>396695</v>
      </c>
      <c r="P1148">
        <v>1131000</v>
      </c>
      <c r="Q1148">
        <v>167056047</v>
      </c>
      <c r="R1148">
        <v>2157209</v>
      </c>
      <c r="S1148">
        <v>2024</v>
      </c>
      <c r="T1148">
        <v>91</v>
      </c>
      <c r="U1148">
        <v>4</v>
      </c>
      <c r="V1148">
        <v>122</v>
      </c>
      <c r="W1148">
        <v>914122</v>
      </c>
      <c r="X1148" t="s">
        <v>26</v>
      </c>
      <c r="Y1148" t="s">
        <v>26</v>
      </c>
      <c r="Z1148" t="s">
        <v>715</v>
      </c>
      <c r="AA1148" t="s">
        <v>838</v>
      </c>
      <c r="AB1148" s="3" t="str">
        <f t="shared" si="34"/>
        <v>4122</v>
      </c>
      <c r="AC1148" s="4" t="str">
        <f t="shared" si="35"/>
        <v>Non-TIF</v>
      </c>
    </row>
    <row r="1149" spans="1:29" x14ac:dyDescent="0.25">
      <c r="A1149">
        <v>2024</v>
      </c>
      <c r="B1149">
        <v>92</v>
      </c>
      <c r="C1149" t="s">
        <v>31</v>
      </c>
      <c r="D1149">
        <v>16824711</v>
      </c>
      <c r="E1149">
        <v>42287784</v>
      </c>
      <c r="F1149">
        <v>6133499</v>
      </c>
      <c r="G1149">
        <v>440605</v>
      </c>
      <c r="H1149">
        <v>1684854</v>
      </c>
      <c r="I1149">
        <v>0</v>
      </c>
      <c r="J1149">
        <v>0</v>
      </c>
      <c r="K1149">
        <v>0</v>
      </c>
      <c r="L1149">
        <v>16825814</v>
      </c>
      <c r="M1149">
        <v>79378</v>
      </c>
      <c r="N1149">
        <v>84276645</v>
      </c>
      <c r="O1149">
        <v>52000</v>
      </c>
      <c r="P1149">
        <v>182000</v>
      </c>
      <c r="Q1149">
        <v>84042645</v>
      </c>
      <c r="R1149">
        <v>1202653</v>
      </c>
      <c r="S1149">
        <v>2024</v>
      </c>
      <c r="T1149">
        <v>92</v>
      </c>
      <c r="U1149">
        <v>3</v>
      </c>
      <c r="V1149">
        <v>330</v>
      </c>
      <c r="W1149">
        <v>543330</v>
      </c>
      <c r="X1149" t="s">
        <v>26</v>
      </c>
      <c r="Y1149" t="s">
        <v>26</v>
      </c>
      <c r="Z1149" t="s">
        <v>549</v>
      </c>
      <c r="AA1149" t="s">
        <v>858</v>
      </c>
      <c r="AB1149" s="3" t="str">
        <f t="shared" si="34"/>
        <v>3330</v>
      </c>
      <c r="AC1149" s="4" t="str">
        <f t="shared" si="35"/>
        <v>Non-TIF</v>
      </c>
    </row>
    <row r="1150" spans="1:29" x14ac:dyDescent="0.25">
      <c r="A1150">
        <v>2024</v>
      </c>
      <c r="B1150">
        <v>93</v>
      </c>
      <c r="C1150" t="s">
        <v>31</v>
      </c>
      <c r="D1150">
        <v>15427717</v>
      </c>
      <c r="E1150">
        <v>22767575</v>
      </c>
      <c r="F1150">
        <v>573524</v>
      </c>
      <c r="G1150">
        <v>5781040</v>
      </c>
      <c r="H1150">
        <v>118388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44668244</v>
      </c>
      <c r="O1150">
        <v>112000</v>
      </c>
      <c r="P1150">
        <v>403000</v>
      </c>
      <c r="Q1150">
        <v>44153244</v>
      </c>
      <c r="R1150">
        <v>867664</v>
      </c>
      <c r="S1150">
        <v>2024</v>
      </c>
      <c r="T1150">
        <v>93</v>
      </c>
      <c r="U1150">
        <v>4</v>
      </c>
      <c r="V1150">
        <v>505</v>
      </c>
      <c r="W1150">
        <v>934505</v>
      </c>
      <c r="X1150" t="s">
        <v>26</v>
      </c>
      <c r="Y1150" t="s">
        <v>26</v>
      </c>
      <c r="Z1150" t="s">
        <v>352</v>
      </c>
      <c r="AA1150" t="s">
        <v>859</v>
      </c>
      <c r="AB1150" s="3" t="str">
        <f t="shared" si="34"/>
        <v>4505</v>
      </c>
      <c r="AC1150" s="4" t="str">
        <f t="shared" si="35"/>
        <v>Non-TIF</v>
      </c>
    </row>
    <row r="1151" spans="1:29" x14ac:dyDescent="0.25">
      <c r="A1151">
        <v>2024</v>
      </c>
      <c r="B1151">
        <v>93</v>
      </c>
      <c r="C1151" t="s">
        <v>31</v>
      </c>
      <c r="D1151">
        <v>96692245</v>
      </c>
      <c r="E1151">
        <v>118005001</v>
      </c>
      <c r="F1151">
        <v>5603000</v>
      </c>
      <c r="G1151">
        <v>12713722</v>
      </c>
      <c r="H1151">
        <v>7440068</v>
      </c>
      <c r="I1151">
        <v>0</v>
      </c>
      <c r="J1151">
        <v>0</v>
      </c>
      <c r="K1151">
        <v>0</v>
      </c>
      <c r="L1151">
        <v>28737381</v>
      </c>
      <c r="M1151">
        <v>37449300</v>
      </c>
      <c r="N1151">
        <v>306640717</v>
      </c>
      <c r="O1151">
        <v>514723</v>
      </c>
      <c r="P1151">
        <v>2145000</v>
      </c>
      <c r="Q1151">
        <v>303980994</v>
      </c>
      <c r="R1151">
        <v>4832891</v>
      </c>
      <c r="S1151">
        <v>2024</v>
      </c>
      <c r="T1151">
        <v>93</v>
      </c>
      <c r="U1151">
        <v>6</v>
      </c>
      <c r="V1151">
        <v>854</v>
      </c>
      <c r="W1151">
        <v>936854</v>
      </c>
      <c r="X1151" t="s">
        <v>26</v>
      </c>
      <c r="Y1151" t="s">
        <v>26</v>
      </c>
      <c r="Z1151" t="s">
        <v>503</v>
      </c>
      <c r="AA1151" t="s">
        <v>859</v>
      </c>
      <c r="AB1151" s="3" t="str">
        <f t="shared" si="34"/>
        <v>6854</v>
      </c>
      <c r="AC1151" s="4" t="str">
        <f t="shared" si="35"/>
        <v>Non-TIF</v>
      </c>
    </row>
    <row r="1152" spans="1:29" x14ac:dyDescent="0.25">
      <c r="A1152">
        <v>2024</v>
      </c>
      <c r="B1152">
        <v>94</v>
      </c>
      <c r="C1152" t="s">
        <v>23</v>
      </c>
      <c r="D1152">
        <v>0</v>
      </c>
      <c r="E1152">
        <v>0</v>
      </c>
      <c r="F1152">
        <v>0</v>
      </c>
      <c r="G1152">
        <v>1598770</v>
      </c>
      <c r="H1152">
        <v>47689219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49287989</v>
      </c>
      <c r="O1152">
        <v>0</v>
      </c>
      <c r="P1152">
        <v>0</v>
      </c>
      <c r="Q1152">
        <v>49287989</v>
      </c>
      <c r="R1152">
        <v>0</v>
      </c>
      <c r="S1152">
        <v>2024</v>
      </c>
      <c r="T1152">
        <v>94</v>
      </c>
      <c r="U1152">
        <v>4</v>
      </c>
      <c r="V1152" t="s">
        <v>1807</v>
      </c>
      <c r="W1152" t="s">
        <v>861</v>
      </c>
      <c r="X1152" t="s">
        <v>25</v>
      </c>
      <c r="Y1152" t="s">
        <v>26</v>
      </c>
      <c r="Z1152" t="s">
        <v>862</v>
      </c>
      <c r="AA1152" t="s">
        <v>860</v>
      </c>
      <c r="AB1152" s="3" t="str">
        <f t="shared" si="34"/>
        <v>4023</v>
      </c>
      <c r="AC1152" s="4" t="str">
        <f t="shared" si="35"/>
        <v>TIF</v>
      </c>
    </row>
    <row r="1153" spans="1:29" x14ac:dyDescent="0.25">
      <c r="A1153">
        <v>2024</v>
      </c>
      <c r="B1153">
        <v>94</v>
      </c>
      <c r="C1153" t="s">
        <v>31</v>
      </c>
      <c r="D1153">
        <v>13647324</v>
      </c>
      <c r="E1153">
        <v>23745758</v>
      </c>
      <c r="F1153">
        <v>377059</v>
      </c>
      <c r="G1153">
        <v>3556599</v>
      </c>
      <c r="H1153">
        <v>1093025</v>
      </c>
      <c r="I1153">
        <v>0</v>
      </c>
      <c r="J1153">
        <v>0</v>
      </c>
      <c r="K1153">
        <v>1897</v>
      </c>
      <c r="L1153">
        <v>732940</v>
      </c>
      <c r="M1153">
        <v>1610583</v>
      </c>
      <c r="N1153">
        <v>44765185</v>
      </c>
      <c r="O1153">
        <v>100000</v>
      </c>
      <c r="P1153">
        <v>266500</v>
      </c>
      <c r="Q1153">
        <v>44398685</v>
      </c>
      <c r="R1153">
        <v>556192</v>
      </c>
      <c r="S1153">
        <v>2024</v>
      </c>
      <c r="T1153">
        <v>94</v>
      </c>
      <c r="U1153">
        <v>6</v>
      </c>
      <c r="V1153">
        <v>867</v>
      </c>
      <c r="W1153">
        <v>406867</v>
      </c>
      <c r="X1153" t="s">
        <v>26</v>
      </c>
      <c r="Y1153" t="s">
        <v>26</v>
      </c>
      <c r="Z1153" t="s">
        <v>478</v>
      </c>
      <c r="AA1153" t="s">
        <v>860</v>
      </c>
      <c r="AB1153" s="3" t="str">
        <f t="shared" si="34"/>
        <v>6867</v>
      </c>
      <c r="AC1153" s="4" t="str">
        <f t="shared" si="35"/>
        <v>Non-TIF</v>
      </c>
    </row>
    <row r="1154" spans="1:29" x14ac:dyDescent="0.25">
      <c r="A1154">
        <v>2024</v>
      </c>
      <c r="B1154">
        <v>78</v>
      </c>
      <c r="C1154" t="s">
        <v>44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2024</v>
      </c>
      <c r="T1154">
        <v>78</v>
      </c>
      <c r="U1154">
        <v>6</v>
      </c>
      <c r="V1154">
        <v>453</v>
      </c>
      <c r="W1154">
        <v>786453</v>
      </c>
      <c r="X1154" t="s">
        <v>26</v>
      </c>
      <c r="Y1154" t="s">
        <v>26</v>
      </c>
      <c r="Z1154" t="s">
        <v>723</v>
      </c>
      <c r="AA1154" t="s">
        <v>780</v>
      </c>
      <c r="AB1154" s="3" t="str">
        <f t="shared" si="34"/>
        <v>6453</v>
      </c>
      <c r="AC1154" s="4" t="str">
        <f t="shared" si="35"/>
        <v>Non-TIF</v>
      </c>
    </row>
    <row r="1155" spans="1:29" x14ac:dyDescent="0.25">
      <c r="A1155">
        <v>2024</v>
      </c>
      <c r="B1155">
        <v>78</v>
      </c>
      <c r="C1155" t="s">
        <v>44</v>
      </c>
      <c r="D1155">
        <v>14549663</v>
      </c>
      <c r="E1155">
        <v>0</v>
      </c>
      <c r="F1155">
        <v>0</v>
      </c>
      <c r="G1155">
        <v>1927606</v>
      </c>
      <c r="H1155">
        <v>1083481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17560750</v>
      </c>
      <c r="O1155">
        <v>208000</v>
      </c>
      <c r="P1155">
        <v>468000</v>
      </c>
      <c r="Q1155">
        <v>16884750</v>
      </c>
      <c r="R1155">
        <v>0</v>
      </c>
      <c r="S1155">
        <v>2024</v>
      </c>
      <c r="T1155">
        <v>78</v>
      </c>
      <c r="U1155">
        <v>6</v>
      </c>
      <c r="V1155">
        <v>460</v>
      </c>
      <c r="W1155">
        <v>786460</v>
      </c>
      <c r="X1155" t="s">
        <v>26</v>
      </c>
      <c r="Y1155" t="s">
        <v>26</v>
      </c>
      <c r="Z1155" t="s">
        <v>456</v>
      </c>
      <c r="AA1155" t="s">
        <v>780</v>
      </c>
      <c r="AB1155" s="3" t="str">
        <f t="shared" ref="AB1155:AB1218" si="36">CONCATENATE(U1155,TEXT(V1155,"000"))</f>
        <v>6460</v>
      </c>
      <c r="AC1155" s="4" t="str">
        <f t="shared" ref="AC1155:AC1218" si="37">IF(C1155="I","TIF","Non-TIF")</f>
        <v>Non-TIF</v>
      </c>
    </row>
    <row r="1156" spans="1:29" x14ac:dyDescent="0.25">
      <c r="A1156">
        <v>2024</v>
      </c>
      <c r="B1156">
        <v>78</v>
      </c>
      <c r="C1156" t="s">
        <v>23</v>
      </c>
      <c r="D1156">
        <v>7976503</v>
      </c>
      <c r="E1156">
        <v>31549</v>
      </c>
      <c r="F1156">
        <v>0</v>
      </c>
      <c r="G1156">
        <v>7205469</v>
      </c>
      <c r="H1156">
        <v>4055457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19268978</v>
      </c>
      <c r="O1156">
        <v>0</v>
      </c>
      <c r="P1156">
        <v>0</v>
      </c>
      <c r="Q1156">
        <v>19268978</v>
      </c>
      <c r="R1156">
        <v>0</v>
      </c>
      <c r="S1156">
        <v>2024</v>
      </c>
      <c r="T1156">
        <v>78</v>
      </c>
      <c r="U1156">
        <v>0</v>
      </c>
      <c r="V1156">
        <v>441</v>
      </c>
      <c r="W1156" t="s">
        <v>803</v>
      </c>
      <c r="X1156" t="s">
        <v>25</v>
      </c>
      <c r="Y1156" t="s">
        <v>26</v>
      </c>
      <c r="Z1156" t="s">
        <v>804</v>
      </c>
      <c r="AA1156" t="s">
        <v>780</v>
      </c>
      <c r="AB1156" s="3" t="str">
        <f t="shared" si="36"/>
        <v>0441</v>
      </c>
      <c r="AC1156" s="4" t="str">
        <f t="shared" si="37"/>
        <v>TIF</v>
      </c>
    </row>
    <row r="1157" spans="1:29" x14ac:dyDescent="0.25">
      <c r="A1157">
        <v>2024</v>
      </c>
      <c r="B1157">
        <v>78</v>
      </c>
      <c r="C1157" t="s">
        <v>23</v>
      </c>
      <c r="D1157">
        <v>38184661</v>
      </c>
      <c r="E1157">
        <v>0</v>
      </c>
      <c r="F1157">
        <v>0</v>
      </c>
      <c r="G1157">
        <v>36882881</v>
      </c>
      <c r="H1157">
        <v>1143953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76211495</v>
      </c>
      <c r="O1157">
        <v>32000</v>
      </c>
      <c r="P1157">
        <v>58500</v>
      </c>
      <c r="Q1157">
        <v>76120995</v>
      </c>
      <c r="R1157">
        <v>0</v>
      </c>
      <c r="S1157">
        <v>2024</v>
      </c>
      <c r="T1157">
        <v>78</v>
      </c>
      <c r="U1157">
        <v>1</v>
      </c>
      <c r="V1157">
        <v>476</v>
      </c>
      <c r="W1157" t="s">
        <v>908</v>
      </c>
      <c r="X1157" t="s">
        <v>25</v>
      </c>
      <c r="Y1157" t="s">
        <v>26</v>
      </c>
      <c r="Z1157" t="s">
        <v>909</v>
      </c>
      <c r="AA1157" t="s">
        <v>780</v>
      </c>
      <c r="AB1157" s="3" t="str">
        <f t="shared" si="36"/>
        <v>1476</v>
      </c>
      <c r="AC1157" s="4" t="str">
        <f t="shared" si="37"/>
        <v>TIF</v>
      </c>
    </row>
    <row r="1158" spans="1:29" x14ac:dyDescent="0.25">
      <c r="A1158">
        <v>2024</v>
      </c>
      <c r="B1158">
        <v>78</v>
      </c>
      <c r="C1158" t="s">
        <v>23</v>
      </c>
      <c r="D1158">
        <v>4894369</v>
      </c>
      <c r="E1158">
        <v>0</v>
      </c>
      <c r="F1158">
        <v>0</v>
      </c>
      <c r="G1158">
        <v>7000085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11894454</v>
      </c>
      <c r="O1158">
        <v>28000</v>
      </c>
      <c r="P1158">
        <v>78000</v>
      </c>
      <c r="Q1158">
        <v>11788454</v>
      </c>
      <c r="R1158">
        <v>0</v>
      </c>
      <c r="S1158">
        <v>2024</v>
      </c>
      <c r="T1158">
        <v>78</v>
      </c>
      <c r="U1158">
        <v>3</v>
      </c>
      <c r="V1158">
        <v>645</v>
      </c>
      <c r="W1158" t="s">
        <v>812</v>
      </c>
      <c r="X1158" t="s">
        <v>25</v>
      </c>
      <c r="Y1158" t="s">
        <v>26</v>
      </c>
      <c r="Z1158" t="s">
        <v>813</v>
      </c>
      <c r="AA1158" t="s">
        <v>780</v>
      </c>
      <c r="AB1158" s="3" t="str">
        <f t="shared" si="36"/>
        <v>3645</v>
      </c>
      <c r="AC1158" s="4" t="str">
        <f t="shared" si="37"/>
        <v>TIF</v>
      </c>
    </row>
    <row r="1159" spans="1:29" x14ac:dyDescent="0.25">
      <c r="A1159">
        <v>2024</v>
      </c>
      <c r="B1159">
        <v>78</v>
      </c>
      <c r="C1159" t="s">
        <v>31</v>
      </c>
      <c r="D1159">
        <v>53848893</v>
      </c>
      <c r="E1159">
        <v>154706132</v>
      </c>
      <c r="F1159">
        <v>5046234</v>
      </c>
      <c r="G1159">
        <v>12825555</v>
      </c>
      <c r="H1159">
        <v>123244422</v>
      </c>
      <c r="I1159">
        <v>0</v>
      </c>
      <c r="J1159">
        <v>0</v>
      </c>
      <c r="K1159">
        <v>0</v>
      </c>
      <c r="L1159">
        <v>2623727</v>
      </c>
      <c r="M1159">
        <v>4298868</v>
      </c>
      <c r="N1159">
        <v>356593831</v>
      </c>
      <c r="O1159">
        <v>376000</v>
      </c>
      <c r="P1159">
        <v>929500</v>
      </c>
      <c r="Q1159">
        <v>355288331</v>
      </c>
      <c r="R1159">
        <v>19757450</v>
      </c>
      <c r="S1159">
        <v>2024</v>
      </c>
      <c r="T1159">
        <v>78</v>
      </c>
      <c r="U1159">
        <v>0</v>
      </c>
      <c r="V1159">
        <v>441</v>
      </c>
      <c r="W1159">
        <v>780441</v>
      </c>
      <c r="X1159" t="s">
        <v>26</v>
      </c>
      <c r="Y1159" t="s">
        <v>26</v>
      </c>
      <c r="Z1159" t="s">
        <v>227</v>
      </c>
      <c r="AA1159" t="s">
        <v>780</v>
      </c>
      <c r="AB1159" s="3" t="str">
        <f t="shared" si="36"/>
        <v>0441</v>
      </c>
      <c r="AC1159" s="4" t="str">
        <f t="shared" si="37"/>
        <v>Non-TIF</v>
      </c>
    </row>
    <row r="1160" spans="1:29" x14ac:dyDescent="0.25">
      <c r="A1160">
        <v>2024</v>
      </c>
      <c r="B1160">
        <v>78</v>
      </c>
      <c r="C1160" t="s">
        <v>31</v>
      </c>
      <c r="D1160">
        <v>834675573</v>
      </c>
      <c r="E1160">
        <v>20979544</v>
      </c>
      <c r="F1160">
        <v>8056966</v>
      </c>
      <c r="G1160">
        <v>372261418</v>
      </c>
      <c r="H1160">
        <v>444687054</v>
      </c>
      <c r="I1160">
        <v>0</v>
      </c>
      <c r="J1160">
        <v>0</v>
      </c>
      <c r="K1160">
        <v>0</v>
      </c>
      <c r="L1160">
        <v>19909727</v>
      </c>
      <c r="M1160">
        <v>6938607</v>
      </c>
      <c r="N1160">
        <v>1707508889</v>
      </c>
      <c r="O1160">
        <v>2920000</v>
      </c>
      <c r="P1160">
        <v>8723000</v>
      </c>
      <c r="Q1160">
        <v>1695865889</v>
      </c>
      <c r="R1160">
        <v>168927574</v>
      </c>
      <c r="S1160">
        <v>2024</v>
      </c>
      <c r="T1160">
        <v>78</v>
      </c>
      <c r="U1160">
        <v>3</v>
      </c>
      <c r="V1160">
        <v>645</v>
      </c>
      <c r="W1160">
        <v>783645</v>
      </c>
      <c r="X1160" t="s">
        <v>26</v>
      </c>
      <c r="Y1160" t="s">
        <v>26</v>
      </c>
      <c r="Z1160" t="s">
        <v>752</v>
      </c>
      <c r="AA1160" t="s">
        <v>780</v>
      </c>
      <c r="AB1160" s="3" t="str">
        <f t="shared" si="36"/>
        <v>3645</v>
      </c>
      <c r="AC1160" s="4" t="str">
        <f t="shared" si="37"/>
        <v>Non-TIF</v>
      </c>
    </row>
    <row r="1161" spans="1:29" x14ac:dyDescent="0.25">
      <c r="A1161">
        <v>2024</v>
      </c>
      <c r="B1161">
        <v>79</v>
      </c>
      <c r="C1161" t="s">
        <v>44</v>
      </c>
      <c r="D1161">
        <v>0</v>
      </c>
      <c r="E1161">
        <v>0</v>
      </c>
      <c r="F1161">
        <v>0</v>
      </c>
      <c r="G1161">
        <v>0</v>
      </c>
      <c r="H1161">
        <v>1834303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1834303</v>
      </c>
      <c r="O1161">
        <v>0</v>
      </c>
      <c r="P1161">
        <v>0</v>
      </c>
      <c r="Q1161">
        <v>1834303</v>
      </c>
      <c r="R1161">
        <v>0</v>
      </c>
      <c r="S1161">
        <v>2024</v>
      </c>
      <c r="T1161">
        <v>79</v>
      </c>
      <c r="U1161">
        <v>2</v>
      </c>
      <c r="V1161" t="s">
        <v>1821</v>
      </c>
      <c r="W1161">
        <v>482097</v>
      </c>
      <c r="X1161" t="s">
        <v>26</v>
      </c>
      <c r="Y1161" t="s">
        <v>26</v>
      </c>
      <c r="Z1161" t="s">
        <v>522</v>
      </c>
      <c r="AA1161" t="s">
        <v>786</v>
      </c>
      <c r="AB1161" s="3" t="str">
        <f t="shared" si="36"/>
        <v>2097</v>
      </c>
      <c r="AC1161" s="4" t="str">
        <f t="shared" si="37"/>
        <v>Non-TIF</v>
      </c>
    </row>
    <row r="1162" spans="1:29" x14ac:dyDescent="0.25">
      <c r="A1162">
        <v>2024</v>
      </c>
      <c r="B1162">
        <v>79</v>
      </c>
      <c r="C1162" t="s">
        <v>23</v>
      </c>
      <c r="D1162">
        <v>0</v>
      </c>
      <c r="E1162">
        <v>0</v>
      </c>
      <c r="F1162">
        <v>0</v>
      </c>
      <c r="G1162">
        <v>0</v>
      </c>
      <c r="H1162">
        <v>862613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862613</v>
      </c>
      <c r="O1162">
        <v>0</v>
      </c>
      <c r="P1162">
        <v>0</v>
      </c>
      <c r="Q1162">
        <v>862613</v>
      </c>
      <c r="R1162">
        <v>0</v>
      </c>
      <c r="S1162">
        <v>2024</v>
      </c>
      <c r="T1162">
        <v>79</v>
      </c>
      <c r="U1162">
        <v>2</v>
      </c>
      <c r="V1162" t="s">
        <v>1821</v>
      </c>
      <c r="W1162" t="s">
        <v>1707</v>
      </c>
      <c r="X1162" t="s">
        <v>25</v>
      </c>
      <c r="Y1162" t="s">
        <v>26</v>
      </c>
      <c r="Z1162" t="s">
        <v>1708</v>
      </c>
      <c r="AA1162" t="s">
        <v>786</v>
      </c>
      <c r="AB1162" s="3" t="str">
        <f t="shared" si="36"/>
        <v>2097</v>
      </c>
      <c r="AC1162" s="4" t="str">
        <f t="shared" si="37"/>
        <v>TIF</v>
      </c>
    </row>
    <row r="1163" spans="1:29" x14ac:dyDescent="0.25">
      <c r="A1163">
        <v>2024</v>
      </c>
      <c r="B1163">
        <v>79</v>
      </c>
      <c r="C1163" t="s">
        <v>31</v>
      </c>
      <c r="D1163">
        <v>2018360</v>
      </c>
      <c r="E1163">
        <v>10345610</v>
      </c>
      <c r="F1163">
        <v>704647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13068617</v>
      </c>
      <c r="O1163">
        <v>4000</v>
      </c>
      <c r="P1163">
        <v>58500</v>
      </c>
      <c r="Q1163">
        <v>13006117</v>
      </c>
      <c r="R1163">
        <v>118238</v>
      </c>
      <c r="S1163">
        <v>2024</v>
      </c>
      <c r="T1163">
        <v>79</v>
      </c>
      <c r="U1163">
        <v>6</v>
      </c>
      <c r="V1163">
        <v>462</v>
      </c>
      <c r="W1163">
        <v>546462</v>
      </c>
      <c r="X1163" t="s">
        <v>26</v>
      </c>
      <c r="Y1163" t="s">
        <v>26</v>
      </c>
      <c r="Z1163" t="s">
        <v>555</v>
      </c>
      <c r="AA1163" t="s">
        <v>786</v>
      </c>
      <c r="AB1163" s="3" t="str">
        <f t="shared" si="36"/>
        <v>6462</v>
      </c>
      <c r="AC1163" s="4" t="str">
        <f t="shared" si="37"/>
        <v>Non-TIF</v>
      </c>
    </row>
    <row r="1164" spans="1:29" x14ac:dyDescent="0.25">
      <c r="A1164">
        <v>2024</v>
      </c>
      <c r="B1164">
        <v>80</v>
      </c>
      <c r="C1164" t="s">
        <v>31</v>
      </c>
      <c r="D1164">
        <v>1117184</v>
      </c>
      <c r="E1164">
        <v>4151336</v>
      </c>
      <c r="F1164">
        <v>300394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5568914</v>
      </c>
      <c r="O1164">
        <v>4000</v>
      </c>
      <c r="P1164">
        <v>19500</v>
      </c>
      <c r="Q1164">
        <v>5545414</v>
      </c>
      <c r="R1164">
        <v>92636</v>
      </c>
      <c r="S1164">
        <v>2024</v>
      </c>
      <c r="T1164">
        <v>80</v>
      </c>
      <c r="U1164">
        <v>3</v>
      </c>
      <c r="V1164">
        <v>609</v>
      </c>
      <c r="W1164">
        <v>873609</v>
      </c>
      <c r="X1164" t="s">
        <v>26</v>
      </c>
      <c r="Y1164" t="s">
        <v>26</v>
      </c>
      <c r="Z1164" t="s">
        <v>82</v>
      </c>
      <c r="AA1164" t="s">
        <v>795</v>
      </c>
      <c r="AB1164" s="3" t="str">
        <f t="shared" si="36"/>
        <v>3609</v>
      </c>
      <c r="AC1164" s="4" t="str">
        <f t="shared" si="37"/>
        <v>Non-TIF</v>
      </c>
    </row>
    <row r="1165" spans="1:29" x14ac:dyDescent="0.25">
      <c r="A1165">
        <v>2024</v>
      </c>
      <c r="B1165">
        <v>80</v>
      </c>
      <c r="C1165" t="s">
        <v>31</v>
      </c>
      <c r="D1165">
        <v>42215</v>
      </c>
      <c r="E1165">
        <v>35944</v>
      </c>
      <c r="F1165">
        <v>20317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98476</v>
      </c>
      <c r="O1165">
        <v>4000</v>
      </c>
      <c r="P1165">
        <v>6500</v>
      </c>
      <c r="Q1165">
        <v>87976</v>
      </c>
      <c r="R1165">
        <v>0</v>
      </c>
      <c r="S1165">
        <v>2024</v>
      </c>
      <c r="T1165">
        <v>80</v>
      </c>
      <c r="U1165">
        <v>1</v>
      </c>
      <c r="V1165">
        <v>503</v>
      </c>
      <c r="W1165">
        <v>881503</v>
      </c>
      <c r="X1165" t="s">
        <v>26</v>
      </c>
      <c r="Y1165" t="s">
        <v>26</v>
      </c>
      <c r="Z1165" t="s">
        <v>1735</v>
      </c>
      <c r="AA1165" t="s">
        <v>795</v>
      </c>
      <c r="AB1165" s="3" t="str">
        <f t="shared" si="36"/>
        <v>1503</v>
      </c>
      <c r="AC1165" s="4" t="str">
        <f t="shared" si="37"/>
        <v>Non-TIF</v>
      </c>
    </row>
    <row r="1166" spans="1:29" x14ac:dyDescent="0.25">
      <c r="A1166">
        <v>2024</v>
      </c>
      <c r="B1166">
        <v>81</v>
      </c>
      <c r="C1166" t="s">
        <v>31</v>
      </c>
      <c r="D1166">
        <v>109273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109273</v>
      </c>
      <c r="O1166">
        <v>0</v>
      </c>
      <c r="P1166">
        <v>0</v>
      </c>
      <c r="Q1166">
        <v>109273</v>
      </c>
      <c r="R1166">
        <v>0</v>
      </c>
      <c r="S1166">
        <v>2024</v>
      </c>
      <c r="T1166">
        <v>81</v>
      </c>
      <c r="U1166">
        <v>0</v>
      </c>
      <c r="V1166">
        <v>171</v>
      </c>
      <c r="W1166">
        <v>110171</v>
      </c>
      <c r="X1166" t="s">
        <v>26</v>
      </c>
      <c r="Y1166" t="s">
        <v>26</v>
      </c>
      <c r="Z1166" t="s">
        <v>1056</v>
      </c>
      <c r="AA1166" t="s">
        <v>799</v>
      </c>
      <c r="AB1166" s="3" t="str">
        <f t="shared" si="36"/>
        <v>0171</v>
      </c>
      <c r="AC1166" s="4" t="str">
        <f t="shared" si="37"/>
        <v>Non-TIF</v>
      </c>
    </row>
    <row r="1167" spans="1:29" x14ac:dyDescent="0.25">
      <c r="A1167">
        <v>2024</v>
      </c>
      <c r="B1167">
        <v>81</v>
      </c>
      <c r="C1167" t="s">
        <v>31</v>
      </c>
      <c r="D1167">
        <v>495679</v>
      </c>
      <c r="E1167">
        <v>2734527</v>
      </c>
      <c r="F1167">
        <v>1225325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4455531</v>
      </c>
      <c r="O1167">
        <v>0</v>
      </c>
      <c r="P1167">
        <v>13000</v>
      </c>
      <c r="Q1167">
        <v>4442531</v>
      </c>
      <c r="R1167">
        <v>1054292</v>
      </c>
      <c r="S1167">
        <v>2024</v>
      </c>
      <c r="T1167">
        <v>81</v>
      </c>
      <c r="U1167">
        <v>6</v>
      </c>
      <c r="V1167">
        <v>219</v>
      </c>
      <c r="W1167">
        <v>116219</v>
      </c>
      <c r="X1167" t="s">
        <v>26</v>
      </c>
      <c r="Y1167" t="s">
        <v>26</v>
      </c>
      <c r="Z1167" t="s">
        <v>74</v>
      </c>
      <c r="AA1167" t="s">
        <v>799</v>
      </c>
      <c r="AB1167" s="3" t="str">
        <f t="shared" si="36"/>
        <v>6219</v>
      </c>
      <c r="AC1167" s="4" t="str">
        <f t="shared" si="37"/>
        <v>Non-TIF</v>
      </c>
    </row>
    <row r="1168" spans="1:29" x14ac:dyDescent="0.25">
      <c r="A1168">
        <v>2024</v>
      </c>
      <c r="B1168">
        <v>81</v>
      </c>
      <c r="C1168" t="s">
        <v>31</v>
      </c>
      <c r="D1168">
        <v>9486508</v>
      </c>
      <c r="E1168">
        <v>25995288</v>
      </c>
      <c r="F1168">
        <v>1770839</v>
      </c>
      <c r="G1168">
        <v>817995</v>
      </c>
      <c r="H1168">
        <v>1426731</v>
      </c>
      <c r="I1168">
        <v>0</v>
      </c>
      <c r="J1168">
        <v>0</v>
      </c>
      <c r="K1168">
        <v>0</v>
      </c>
      <c r="L1168">
        <v>163678</v>
      </c>
      <c r="M1168">
        <v>0</v>
      </c>
      <c r="N1168">
        <v>39661039</v>
      </c>
      <c r="O1168">
        <v>60000</v>
      </c>
      <c r="P1168">
        <v>182000</v>
      </c>
      <c r="Q1168">
        <v>39419039</v>
      </c>
      <c r="R1168">
        <v>973799</v>
      </c>
      <c r="S1168">
        <v>2024</v>
      </c>
      <c r="T1168">
        <v>81</v>
      </c>
      <c r="U1168">
        <v>6</v>
      </c>
      <c r="V1168" t="s">
        <v>1801</v>
      </c>
      <c r="W1168">
        <v>136091</v>
      </c>
      <c r="X1168" t="s">
        <v>26</v>
      </c>
      <c r="Y1168" t="s">
        <v>26</v>
      </c>
      <c r="Z1168" t="s">
        <v>179</v>
      </c>
      <c r="AA1168" t="s">
        <v>799</v>
      </c>
      <c r="AB1168" s="3" t="str">
        <f t="shared" si="36"/>
        <v>6091</v>
      </c>
      <c r="AC1168" s="4" t="str">
        <f t="shared" si="37"/>
        <v>Non-TIF</v>
      </c>
    </row>
    <row r="1169" spans="1:29" x14ac:dyDescent="0.25">
      <c r="A1169">
        <v>2024</v>
      </c>
      <c r="B1169">
        <v>81</v>
      </c>
      <c r="C1169" t="s">
        <v>31</v>
      </c>
      <c r="D1169">
        <v>42780093</v>
      </c>
      <c r="E1169">
        <v>98818098</v>
      </c>
      <c r="F1169">
        <v>6817696</v>
      </c>
      <c r="G1169">
        <v>10729869</v>
      </c>
      <c r="H1169">
        <v>26308974</v>
      </c>
      <c r="I1169">
        <v>0</v>
      </c>
      <c r="J1169">
        <v>0</v>
      </c>
      <c r="K1169">
        <v>0</v>
      </c>
      <c r="L1169">
        <v>249291</v>
      </c>
      <c r="M1169">
        <v>2190290</v>
      </c>
      <c r="N1169">
        <v>187894311</v>
      </c>
      <c r="O1169">
        <v>252000</v>
      </c>
      <c r="P1169">
        <v>929500</v>
      </c>
      <c r="Q1169">
        <v>186712811</v>
      </c>
      <c r="R1169">
        <v>5619367</v>
      </c>
      <c r="S1169">
        <v>2024</v>
      </c>
      <c r="T1169">
        <v>81</v>
      </c>
      <c r="U1169">
        <v>4</v>
      </c>
      <c r="V1169">
        <v>860</v>
      </c>
      <c r="W1169">
        <v>814860</v>
      </c>
      <c r="X1169" t="s">
        <v>26</v>
      </c>
      <c r="Y1169" t="s">
        <v>26</v>
      </c>
      <c r="Z1169" t="s">
        <v>251</v>
      </c>
      <c r="AA1169" t="s">
        <v>799</v>
      </c>
      <c r="AB1169" s="3" t="str">
        <f t="shared" si="36"/>
        <v>4860</v>
      </c>
      <c r="AC1169" s="4" t="str">
        <f t="shared" si="37"/>
        <v>Non-TIF</v>
      </c>
    </row>
    <row r="1170" spans="1:29" x14ac:dyDescent="0.25">
      <c r="A1170">
        <v>2024</v>
      </c>
      <c r="B1170">
        <v>82</v>
      </c>
      <c r="C1170" t="s">
        <v>44</v>
      </c>
      <c r="D1170">
        <v>35656789</v>
      </c>
      <c r="E1170">
        <v>0</v>
      </c>
      <c r="F1170">
        <v>0</v>
      </c>
      <c r="G1170">
        <v>176813499</v>
      </c>
      <c r="H1170">
        <v>8512635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220982923</v>
      </c>
      <c r="O1170">
        <v>60000</v>
      </c>
      <c r="P1170">
        <v>370500</v>
      </c>
      <c r="Q1170">
        <v>220552423</v>
      </c>
      <c r="R1170">
        <v>0</v>
      </c>
      <c r="S1170">
        <v>2024</v>
      </c>
      <c r="T1170">
        <v>82</v>
      </c>
      <c r="U1170">
        <v>0</v>
      </c>
      <c r="V1170">
        <v>621</v>
      </c>
      <c r="W1170">
        <v>820621</v>
      </c>
      <c r="X1170" t="s">
        <v>26</v>
      </c>
      <c r="Y1170" t="s">
        <v>26</v>
      </c>
      <c r="Z1170" t="s">
        <v>801</v>
      </c>
      <c r="AA1170" t="s">
        <v>800</v>
      </c>
      <c r="AB1170" s="3" t="str">
        <f t="shared" si="36"/>
        <v>0621</v>
      </c>
      <c r="AC1170" s="4" t="str">
        <f t="shared" si="37"/>
        <v>Non-TIF</v>
      </c>
    </row>
    <row r="1171" spans="1:29" x14ac:dyDescent="0.25">
      <c r="A1171">
        <v>2024</v>
      </c>
      <c r="B1171">
        <v>82</v>
      </c>
      <c r="C1171" t="s">
        <v>44</v>
      </c>
      <c r="D1171">
        <v>65079197</v>
      </c>
      <c r="E1171">
        <v>0</v>
      </c>
      <c r="F1171">
        <v>0</v>
      </c>
      <c r="G1171">
        <v>293712645</v>
      </c>
      <c r="H1171">
        <v>214946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359006788</v>
      </c>
      <c r="O1171">
        <v>228000</v>
      </c>
      <c r="P1171">
        <v>1027000</v>
      </c>
      <c r="Q1171">
        <v>357751788</v>
      </c>
      <c r="R1171">
        <v>0</v>
      </c>
      <c r="S1171">
        <v>2024</v>
      </c>
      <c r="T1171">
        <v>82</v>
      </c>
      <c r="U1171">
        <v>1</v>
      </c>
      <c r="V1171">
        <v>611</v>
      </c>
      <c r="W1171">
        <v>821611</v>
      </c>
      <c r="X1171" t="s">
        <v>26</v>
      </c>
      <c r="Y1171" t="s">
        <v>26</v>
      </c>
      <c r="Z1171" t="s">
        <v>710</v>
      </c>
      <c r="AA1171" t="s">
        <v>800</v>
      </c>
      <c r="AB1171" s="3" t="str">
        <f t="shared" si="36"/>
        <v>1611</v>
      </c>
      <c r="AC1171" s="4" t="str">
        <f t="shared" si="37"/>
        <v>Non-TIF</v>
      </c>
    </row>
    <row r="1172" spans="1:29" x14ac:dyDescent="0.25">
      <c r="A1172">
        <v>2024</v>
      </c>
      <c r="B1172">
        <v>94</v>
      </c>
      <c r="C1172" t="s">
        <v>31</v>
      </c>
      <c r="D1172">
        <v>81174524</v>
      </c>
      <c r="E1172">
        <v>172800558</v>
      </c>
      <c r="F1172">
        <v>9968246</v>
      </c>
      <c r="G1172">
        <v>19704277</v>
      </c>
      <c r="H1172">
        <v>11148996</v>
      </c>
      <c r="I1172">
        <v>0</v>
      </c>
      <c r="J1172">
        <v>0</v>
      </c>
      <c r="K1172">
        <v>23818</v>
      </c>
      <c r="L1172">
        <v>35209911</v>
      </c>
      <c r="M1172">
        <v>37238749</v>
      </c>
      <c r="N1172">
        <v>367269079</v>
      </c>
      <c r="O1172">
        <v>444000</v>
      </c>
      <c r="P1172">
        <v>1261000</v>
      </c>
      <c r="Q1172">
        <v>365564079</v>
      </c>
      <c r="R1172">
        <v>15866346</v>
      </c>
      <c r="S1172">
        <v>2024</v>
      </c>
      <c r="T1172">
        <v>94</v>
      </c>
      <c r="U1172">
        <v>5</v>
      </c>
      <c r="V1172">
        <v>323</v>
      </c>
      <c r="W1172">
        <v>945323</v>
      </c>
      <c r="X1172" t="s">
        <v>26</v>
      </c>
      <c r="Y1172" t="s">
        <v>26</v>
      </c>
      <c r="Z1172" t="s">
        <v>1737</v>
      </c>
      <c r="AA1172" t="s">
        <v>860</v>
      </c>
      <c r="AB1172" s="3" t="str">
        <f t="shared" si="36"/>
        <v>5323</v>
      </c>
      <c r="AC1172" s="4" t="str">
        <f t="shared" si="37"/>
        <v>Non-TIF</v>
      </c>
    </row>
    <row r="1173" spans="1:29" x14ac:dyDescent="0.25">
      <c r="A1173">
        <v>2024</v>
      </c>
      <c r="B1173">
        <v>94</v>
      </c>
      <c r="C1173" t="s">
        <v>31</v>
      </c>
      <c r="D1173">
        <v>58128831</v>
      </c>
      <c r="E1173">
        <v>102892306</v>
      </c>
      <c r="F1173">
        <v>5997105</v>
      </c>
      <c r="G1173">
        <v>8657261</v>
      </c>
      <c r="H1173">
        <v>1752023</v>
      </c>
      <c r="I1173">
        <v>0</v>
      </c>
      <c r="J1173">
        <v>0</v>
      </c>
      <c r="K1173">
        <v>13953</v>
      </c>
      <c r="L1173">
        <v>43637515</v>
      </c>
      <c r="M1173">
        <v>0</v>
      </c>
      <c r="N1173">
        <v>221078994</v>
      </c>
      <c r="O1173">
        <v>418761</v>
      </c>
      <c r="P1173">
        <v>1131000</v>
      </c>
      <c r="Q1173">
        <v>219529233</v>
      </c>
      <c r="R1173">
        <v>6151600</v>
      </c>
      <c r="S1173">
        <v>2024</v>
      </c>
      <c r="T1173">
        <v>94</v>
      </c>
      <c r="U1173">
        <v>6</v>
      </c>
      <c r="V1173" t="s">
        <v>1804</v>
      </c>
      <c r="W1173">
        <v>946096</v>
      </c>
      <c r="X1173" t="s">
        <v>26</v>
      </c>
      <c r="Y1173" t="s">
        <v>26</v>
      </c>
      <c r="Z1173" t="s">
        <v>1736</v>
      </c>
      <c r="AA1173" t="s">
        <v>860</v>
      </c>
      <c r="AB1173" s="3" t="str">
        <f t="shared" si="36"/>
        <v>6096</v>
      </c>
      <c r="AC1173" s="4" t="str">
        <f t="shared" si="37"/>
        <v>Non-TIF</v>
      </c>
    </row>
    <row r="1174" spans="1:29" x14ac:dyDescent="0.25">
      <c r="A1174">
        <v>2024</v>
      </c>
      <c r="B1174">
        <v>94</v>
      </c>
      <c r="C1174" t="s">
        <v>31</v>
      </c>
      <c r="D1174">
        <v>6783385</v>
      </c>
      <c r="E1174">
        <v>31059324</v>
      </c>
      <c r="F1174">
        <v>559257</v>
      </c>
      <c r="G1174">
        <v>10352095</v>
      </c>
      <c r="H1174">
        <v>0</v>
      </c>
      <c r="I1174">
        <v>0</v>
      </c>
      <c r="J1174">
        <v>0</v>
      </c>
      <c r="K1174">
        <v>33379</v>
      </c>
      <c r="L1174">
        <v>634535</v>
      </c>
      <c r="M1174">
        <v>6126816</v>
      </c>
      <c r="N1174">
        <v>55548791</v>
      </c>
      <c r="O1174">
        <v>60000</v>
      </c>
      <c r="P1174">
        <v>149500</v>
      </c>
      <c r="Q1174">
        <v>55339291</v>
      </c>
      <c r="R1174">
        <v>665461</v>
      </c>
      <c r="S1174">
        <v>2024</v>
      </c>
      <c r="T1174">
        <v>94</v>
      </c>
      <c r="U1174">
        <v>1</v>
      </c>
      <c r="V1174">
        <v>944</v>
      </c>
      <c r="W1174">
        <v>991944</v>
      </c>
      <c r="X1174" t="s">
        <v>26</v>
      </c>
      <c r="Y1174" t="s">
        <v>26</v>
      </c>
      <c r="Z1174" t="s">
        <v>495</v>
      </c>
      <c r="AA1174" t="s">
        <v>860</v>
      </c>
      <c r="AB1174" s="3" t="str">
        <f t="shared" si="36"/>
        <v>1944</v>
      </c>
      <c r="AC1174" s="4" t="str">
        <f t="shared" si="37"/>
        <v>Non-TIF</v>
      </c>
    </row>
    <row r="1175" spans="1:29" x14ac:dyDescent="0.25">
      <c r="A1175">
        <v>2024</v>
      </c>
      <c r="B1175">
        <v>95</v>
      </c>
      <c r="C1175" t="s">
        <v>44</v>
      </c>
      <c r="D1175">
        <v>9364207</v>
      </c>
      <c r="E1175">
        <v>143196</v>
      </c>
      <c r="F1175">
        <v>14553</v>
      </c>
      <c r="G1175">
        <v>13387337</v>
      </c>
      <c r="H1175">
        <v>620737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23530030</v>
      </c>
      <c r="O1175">
        <v>60000</v>
      </c>
      <c r="P1175">
        <v>279500</v>
      </c>
      <c r="Q1175">
        <v>23190530</v>
      </c>
      <c r="R1175">
        <v>0</v>
      </c>
      <c r="S1175">
        <v>2024</v>
      </c>
      <c r="T1175">
        <v>95</v>
      </c>
      <c r="U1175">
        <v>2</v>
      </c>
      <c r="V1175">
        <v>295</v>
      </c>
      <c r="W1175">
        <v>952295</v>
      </c>
      <c r="X1175" t="s">
        <v>26</v>
      </c>
      <c r="Y1175" t="s">
        <v>26</v>
      </c>
      <c r="Z1175" t="s">
        <v>314</v>
      </c>
      <c r="AA1175" t="s">
        <v>863</v>
      </c>
      <c r="AB1175" s="3" t="str">
        <f t="shared" si="36"/>
        <v>2295</v>
      </c>
      <c r="AC1175" s="4" t="str">
        <f t="shared" si="37"/>
        <v>Non-TIF</v>
      </c>
    </row>
    <row r="1176" spans="1:29" x14ac:dyDescent="0.25">
      <c r="A1176">
        <v>2024</v>
      </c>
      <c r="B1176">
        <v>95</v>
      </c>
      <c r="C1176" t="s">
        <v>23</v>
      </c>
      <c r="D1176">
        <v>0</v>
      </c>
      <c r="E1176">
        <v>0</v>
      </c>
      <c r="F1176">
        <v>0</v>
      </c>
      <c r="G1176">
        <v>2364491</v>
      </c>
      <c r="H1176">
        <v>82662245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85026736</v>
      </c>
      <c r="O1176">
        <v>0</v>
      </c>
      <c r="P1176">
        <v>0</v>
      </c>
      <c r="Q1176">
        <v>85026736</v>
      </c>
      <c r="R1176">
        <v>0</v>
      </c>
      <c r="S1176">
        <v>2024</v>
      </c>
      <c r="T1176">
        <v>95</v>
      </c>
      <c r="U1176">
        <v>0</v>
      </c>
      <c r="V1176">
        <v>873</v>
      </c>
      <c r="W1176" t="s">
        <v>994</v>
      </c>
      <c r="X1176" t="s">
        <v>25</v>
      </c>
      <c r="Y1176" t="s">
        <v>26</v>
      </c>
      <c r="Z1176" t="s">
        <v>995</v>
      </c>
      <c r="AA1176" t="s">
        <v>863</v>
      </c>
      <c r="AB1176" s="3" t="str">
        <f t="shared" si="36"/>
        <v>0873</v>
      </c>
      <c r="AC1176" s="4" t="str">
        <f t="shared" si="37"/>
        <v>TIF</v>
      </c>
    </row>
    <row r="1177" spans="1:29" x14ac:dyDescent="0.25">
      <c r="A1177">
        <v>2024</v>
      </c>
      <c r="B1177">
        <v>95</v>
      </c>
      <c r="C1177" t="s">
        <v>23</v>
      </c>
      <c r="D1177">
        <v>8761581</v>
      </c>
      <c r="E1177">
        <v>6655</v>
      </c>
      <c r="F1177">
        <v>676</v>
      </c>
      <c r="G1177">
        <v>6104368</v>
      </c>
      <c r="H1177">
        <v>45877839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60751119</v>
      </c>
      <c r="O1177">
        <v>0</v>
      </c>
      <c r="P1177">
        <v>0</v>
      </c>
      <c r="Q1177">
        <v>60751119</v>
      </c>
      <c r="R1177">
        <v>0</v>
      </c>
      <c r="S1177">
        <v>2024</v>
      </c>
      <c r="T1177">
        <v>95</v>
      </c>
      <c r="U1177">
        <v>2</v>
      </c>
      <c r="V1177">
        <v>295</v>
      </c>
      <c r="W1177" t="s">
        <v>409</v>
      </c>
      <c r="X1177" t="s">
        <v>25</v>
      </c>
      <c r="Y1177" t="s">
        <v>26</v>
      </c>
      <c r="Z1177" t="s">
        <v>410</v>
      </c>
      <c r="AA1177" t="s">
        <v>863</v>
      </c>
      <c r="AB1177" s="3" t="str">
        <f t="shared" si="36"/>
        <v>2295</v>
      </c>
      <c r="AC1177" s="4" t="str">
        <f t="shared" si="37"/>
        <v>TIF</v>
      </c>
    </row>
    <row r="1178" spans="1:29" x14ac:dyDescent="0.25">
      <c r="A1178">
        <v>2024</v>
      </c>
      <c r="B1178">
        <v>95</v>
      </c>
      <c r="C1178" t="s">
        <v>31</v>
      </c>
      <c r="D1178">
        <v>199735</v>
      </c>
      <c r="E1178">
        <v>878882</v>
      </c>
      <c r="F1178">
        <v>43354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1121971</v>
      </c>
      <c r="O1178">
        <v>0</v>
      </c>
      <c r="P1178">
        <v>6500</v>
      </c>
      <c r="Q1178">
        <v>1115471</v>
      </c>
      <c r="R1178">
        <v>2795</v>
      </c>
      <c r="S1178">
        <v>2024</v>
      </c>
      <c r="T1178">
        <v>95</v>
      </c>
      <c r="U1178">
        <v>6</v>
      </c>
      <c r="V1178">
        <v>417</v>
      </c>
      <c r="W1178">
        <v>556417</v>
      </c>
      <c r="X1178" t="s">
        <v>26</v>
      </c>
      <c r="Y1178" t="s">
        <v>26</v>
      </c>
      <c r="Z1178" t="s">
        <v>604</v>
      </c>
      <c r="AA1178" t="s">
        <v>863</v>
      </c>
      <c r="AB1178" s="3" t="str">
        <f t="shared" si="36"/>
        <v>6417</v>
      </c>
      <c r="AC1178" s="4" t="str">
        <f t="shared" si="37"/>
        <v>Non-TIF</v>
      </c>
    </row>
    <row r="1179" spans="1:29" x14ac:dyDescent="0.25">
      <c r="A1179">
        <v>2024</v>
      </c>
      <c r="B1179">
        <v>95</v>
      </c>
      <c r="C1179" t="s">
        <v>31</v>
      </c>
      <c r="D1179">
        <v>60463912</v>
      </c>
      <c r="E1179">
        <v>162609337</v>
      </c>
      <c r="F1179">
        <v>16258485</v>
      </c>
      <c r="G1179">
        <v>26156760</v>
      </c>
      <c r="H1179">
        <v>13071567</v>
      </c>
      <c r="I1179">
        <v>0</v>
      </c>
      <c r="J1179">
        <v>0</v>
      </c>
      <c r="K1179">
        <v>0</v>
      </c>
      <c r="L1179">
        <v>6200163</v>
      </c>
      <c r="M1179">
        <v>4497458</v>
      </c>
      <c r="N1179">
        <v>289257682</v>
      </c>
      <c r="O1179">
        <v>440000</v>
      </c>
      <c r="P1179">
        <v>1674214</v>
      </c>
      <c r="Q1179">
        <v>287143468</v>
      </c>
      <c r="R1179">
        <v>3849579</v>
      </c>
      <c r="S1179">
        <v>2024</v>
      </c>
      <c r="T1179">
        <v>95</v>
      </c>
      <c r="U1179">
        <v>0</v>
      </c>
      <c r="V1179">
        <v>873</v>
      </c>
      <c r="W1179">
        <v>950873</v>
      </c>
      <c r="X1179" t="s">
        <v>26</v>
      </c>
      <c r="Y1179" t="s">
        <v>26</v>
      </c>
      <c r="Z1179" t="s">
        <v>597</v>
      </c>
      <c r="AA1179" t="s">
        <v>863</v>
      </c>
      <c r="AB1179" s="3" t="str">
        <f t="shared" si="36"/>
        <v>0873</v>
      </c>
      <c r="AC1179" s="4" t="str">
        <f t="shared" si="37"/>
        <v>Non-TIF</v>
      </c>
    </row>
    <row r="1180" spans="1:29" x14ac:dyDescent="0.25">
      <c r="A1180">
        <v>2024</v>
      </c>
      <c r="B1180">
        <v>95</v>
      </c>
      <c r="C1180" t="s">
        <v>31</v>
      </c>
      <c r="D1180">
        <v>83535048</v>
      </c>
      <c r="E1180">
        <v>66204039</v>
      </c>
      <c r="F1180">
        <v>4281040</v>
      </c>
      <c r="G1180">
        <v>12197226</v>
      </c>
      <c r="H1180">
        <v>455855</v>
      </c>
      <c r="I1180">
        <v>0</v>
      </c>
      <c r="J1180">
        <v>0</v>
      </c>
      <c r="K1180">
        <v>0</v>
      </c>
      <c r="L1180">
        <v>2742105</v>
      </c>
      <c r="M1180">
        <v>13981231</v>
      </c>
      <c r="N1180">
        <v>183396544</v>
      </c>
      <c r="O1180">
        <v>468000</v>
      </c>
      <c r="P1180">
        <v>1690000</v>
      </c>
      <c r="Q1180">
        <v>181238544</v>
      </c>
      <c r="R1180">
        <v>3285731</v>
      </c>
      <c r="S1180">
        <v>2024</v>
      </c>
      <c r="T1180">
        <v>95</v>
      </c>
      <c r="U1180">
        <v>3</v>
      </c>
      <c r="V1180">
        <v>420</v>
      </c>
      <c r="W1180">
        <v>953420</v>
      </c>
      <c r="X1180" t="s">
        <v>26</v>
      </c>
      <c r="Y1180" t="s">
        <v>26</v>
      </c>
      <c r="Z1180" t="s">
        <v>866</v>
      </c>
      <c r="AA1180" t="s">
        <v>863</v>
      </c>
      <c r="AB1180" s="3" t="str">
        <f t="shared" si="36"/>
        <v>3420</v>
      </c>
      <c r="AC1180" s="4" t="str">
        <f t="shared" si="37"/>
        <v>Non-TIF</v>
      </c>
    </row>
    <row r="1181" spans="1:29" x14ac:dyDescent="0.25">
      <c r="A1181">
        <v>2024</v>
      </c>
      <c r="B1181">
        <v>96</v>
      </c>
      <c r="C1181" t="s">
        <v>44</v>
      </c>
      <c r="D1181">
        <v>0</v>
      </c>
      <c r="E1181">
        <v>0</v>
      </c>
      <c r="F1181">
        <v>0</v>
      </c>
      <c r="G1181">
        <v>2736273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2736273</v>
      </c>
      <c r="O1181">
        <v>0</v>
      </c>
      <c r="P1181">
        <v>0</v>
      </c>
      <c r="Q1181">
        <v>2736273</v>
      </c>
      <c r="R1181">
        <v>0</v>
      </c>
      <c r="S1181">
        <v>2024</v>
      </c>
      <c r="T1181">
        <v>96</v>
      </c>
      <c r="U1181">
        <v>1</v>
      </c>
      <c r="V1181">
        <v>638</v>
      </c>
      <c r="W1181">
        <v>961638</v>
      </c>
      <c r="X1181" t="s">
        <v>26</v>
      </c>
      <c r="Y1181" t="s">
        <v>26</v>
      </c>
      <c r="Z1181" t="s">
        <v>1706</v>
      </c>
      <c r="AA1181" t="s">
        <v>867</v>
      </c>
      <c r="AB1181" s="3" t="str">
        <f t="shared" si="36"/>
        <v>1638</v>
      </c>
      <c r="AC1181" s="4" t="str">
        <f t="shared" si="37"/>
        <v>Non-TIF</v>
      </c>
    </row>
    <row r="1182" spans="1:29" x14ac:dyDescent="0.25">
      <c r="A1182">
        <v>2024</v>
      </c>
      <c r="B1182">
        <v>96</v>
      </c>
      <c r="C1182" t="s">
        <v>23</v>
      </c>
      <c r="D1182">
        <v>0</v>
      </c>
      <c r="E1182">
        <v>0</v>
      </c>
      <c r="F1182">
        <v>0</v>
      </c>
      <c r="G1182">
        <v>7615406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7615406</v>
      </c>
      <c r="O1182">
        <v>0</v>
      </c>
      <c r="P1182">
        <v>0</v>
      </c>
      <c r="Q1182">
        <v>7615406</v>
      </c>
      <c r="R1182">
        <v>0</v>
      </c>
      <c r="S1182">
        <v>2024</v>
      </c>
      <c r="T1182">
        <v>96</v>
      </c>
      <c r="U1182">
        <v>1</v>
      </c>
      <c r="V1182">
        <v>638</v>
      </c>
      <c r="W1182" t="s">
        <v>971</v>
      </c>
      <c r="X1182" t="s">
        <v>25</v>
      </c>
      <c r="Y1182" t="s">
        <v>26</v>
      </c>
      <c r="Z1182" t="s">
        <v>1726</v>
      </c>
      <c r="AA1182" t="s">
        <v>867</v>
      </c>
      <c r="AB1182" s="3" t="str">
        <f t="shared" si="36"/>
        <v>1638</v>
      </c>
      <c r="AC1182" s="4" t="str">
        <f t="shared" si="37"/>
        <v>TIF</v>
      </c>
    </row>
    <row r="1183" spans="1:29" x14ac:dyDescent="0.25">
      <c r="A1183">
        <v>2024</v>
      </c>
      <c r="B1183">
        <v>96</v>
      </c>
      <c r="C1183" t="s">
        <v>23</v>
      </c>
      <c r="D1183">
        <v>0</v>
      </c>
      <c r="E1183">
        <v>0</v>
      </c>
      <c r="F1183">
        <v>0</v>
      </c>
      <c r="G1183">
        <v>2101258</v>
      </c>
      <c r="H1183">
        <v>443340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2544598</v>
      </c>
      <c r="O1183">
        <v>0</v>
      </c>
      <c r="P1183">
        <v>0</v>
      </c>
      <c r="Q1183">
        <v>2544598</v>
      </c>
      <c r="R1183">
        <v>0</v>
      </c>
      <c r="S1183">
        <v>2024</v>
      </c>
      <c r="T1183">
        <v>96</v>
      </c>
      <c r="U1183">
        <v>6</v>
      </c>
      <c r="V1183">
        <v>100</v>
      </c>
      <c r="W1183" t="s">
        <v>899</v>
      </c>
      <c r="X1183" t="s">
        <v>25</v>
      </c>
      <c r="Y1183" t="s">
        <v>26</v>
      </c>
      <c r="Z1183" t="s">
        <v>900</v>
      </c>
      <c r="AA1183" t="s">
        <v>867</v>
      </c>
      <c r="AB1183" s="3" t="str">
        <f t="shared" si="36"/>
        <v>6100</v>
      </c>
      <c r="AC1183" s="4" t="str">
        <f t="shared" si="37"/>
        <v>TIF</v>
      </c>
    </row>
    <row r="1184" spans="1:29" x14ac:dyDescent="0.25">
      <c r="A1184">
        <v>2024</v>
      </c>
      <c r="B1184">
        <v>97</v>
      </c>
      <c r="C1184" t="s">
        <v>23</v>
      </c>
      <c r="D1184">
        <v>7835469</v>
      </c>
      <c r="E1184">
        <v>0</v>
      </c>
      <c r="F1184">
        <v>0</v>
      </c>
      <c r="G1184">
        <v>2757025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10592494</v>
      </c>
      <c r="O1184">
        <v>20000</v>
      </c>
      <c r="P1184">
        <v>32500</v>
      </c>
      <c r="Q1184">
        <v>10539994</v>
      </c>
      <c r="R1184">
        <v>0</v>
      </c>
      <c r="S1184">
        <v>2024</v>
      </c>
      <c r="T1184">
        <v>97</v>
      </c>
      <c r="U1184">
        <v>7</v>
      </c>
      <c r="V1184" t="s">
        <v>1838</v>
      </c>
      <c r="W1184" t="s">
        <v>974</v>
      </c>
      <c r="X1184" t="s">
        <v>25</v>
      </c>
      <c r="Y1184" t="s">
        <v>26</v>
      </c>
      <c r="Z1184" t="s">
        <v>975</v>
      </c>
      <c r="AA1184" t="s">
        <v>902</v>
      </c>
      <c r="AB1184" s="3" t="str">
        <f t="shared" si="36"/>
        <v>7098</v>
      </c>
      <c r="AC1184" s="4" t="str">
        <f t="shared" si="37"/>
        <v>TIF</v>
      </c>
    </row>
    <row r="1185" spans="1:29" x14ac:dyDescent="0.25">
      <c r="A1185">
        <v>2024</v>
      </c>
      <c r="B1185">
        <v>97</v>
      </c>
      <c r="C1185" t="s">
        <v>31</v>
      </c>
      <c r="D1185">
        <v>51196097</v>
      </c>
      <c r="E1185">
        <v>160899158</v>
      </c>
      <c r="F1185">
        <v>7823754</v>
      </c>
      <c r="G1185">
        <v>16486096</v>
      </c>
      <c r="H1185">
        <v>25110</v>
      </c>
      <c r="I1185">
        <v>0</v>
      </c>
      <c r="J1185">
        <v>0</v>
      </c>
      <c r="K1185">
        <v>0</v>
      </c>
      <c r="L1185">
        <v>606480</v>
      </c>
      <c r="M1185">
        <v>0</v>
      </c>
      <c r="N1185">
        <v>237036695</v>
      </c>
      <c r="O1185">
        <v>353852</v>
      </c>
      <c r="P1185">
        <v>741000</v>
      </c>
      <c r="Q1185">
        <v>235941843</v>
      </c>
      <c r="R1185">
        <v>3562638</v>
      </c>
      <c r="S1185">
        <v>2024</v>
      </c>
      <c r="T1185">
        <v>97</v>
      </c>
      <c r="U1185">
        <v>4</v>
      </c>
      <c r="V1185" t="s">
        <v>1811</v>
      </c>
      <c r="W1185">
        <v>674033</v>
      </c>
      <c r="X1185" t="s">
        <v>26</v>
      </c>
      <c r="Y1185" t="s">
        <v>26</v>
      </c>
      <c r="Z1185" t="s">
        <v>1719</v>
      </c>
      <c r="AA1185" t="s">
        <v>902</v>
      </c>
      <c r="AB1185" s="3" t="str">
        <f t="shared" si="36"/>
        <v>4033</v>
      </c>
      <c r="AC1185" s="4" t="str">
        <f t="shared" si="37"/>
        <v>Non-TIF</v>
      </c>
    </row>
    <row r="1186" spans="1:29" x14ac:dyDescent="0.25">
      <c r="A1186">
        <v>2024</v>
      </c>
      <c r="B1186">
        <v>97</v>
      </c>
      <c r="C1186" t="s">
        <v>31</v>
      </c>
      <c r="D1186">
        <v>169106147</v>
      </c>
      <c r="E1186">
        <v>93469610</v>
      </c>
      <c r="F1186">
        <v>5586139</v>
      </c>
      <c r="G1186">
        <v>24713867</v>
      </c>
      <c r="H1186">
        <v>1197096</v>
      </c>
      <c r="I1186">
        <v>0</v>
      </c>
      <c r="J1186">
        <v>0</v>
      </c>
      <c r="K1186">
        <v>0</v>
      </c>
      <c r="L1186">
        <v>2344920</v>
      </c>
      <c r="M1186">
        <v>0</v>
      </c>
      <c r="N1186">
        <v>296417779</v>
      </c>
      <c r="O1186">
        <v>717852</v>
      </c>
      <c r="P1186">
        <v>1592500</v>
      </c>
      <c r="Q1186">
        <v>294107427</v>
      </c>
      <c r="R1186">
        <v>4707305</v>
      </c>
      <c r="S1186">
        <v>2024</v>
      </c>
      <c r="T1186">
        <v>97</v>
      </c>
      <c r="U1186">
        <v>3</v>
      </c>
      <c r="V1186">
        <v>555</v>
      </c>
      <c r="W1186">
        <v>973555</v>
      </c>
      <c r="X1186" t="s">
        <v>26</v>
      </c>
      <c r="Y1186" t="s">
        <v>26</v>
      </c>
      <c r="Z1186" t="s">
        <v>904</v>
      </c>
      <c r="AA1186" t="s">
        <v>902</v>
      </c>
      <c r="AB1186" s="3" t="str">
        <f t="shared" si="36"/>
        <v>3555</v>
      </c>
      <c r="AC1186" s="4" t="str">
        <f t="shared" si="37"/>
        <v>Non-TIF</v>
      </c>
    </row>
    <row r="1187" spans="1:29" x14ac:dyDescent="0.25">
      <c r="A1187">
        <v>2024</v>
      </c>
      <c r="B1187">
        <v>97</v>
      </c>
      <c r="C1187" t="s">
        <v>31</v>
      </c>
      <c r="D1187">
        <v>113666801</v>
      </c>
      <c r="E1187">
        <v>118553336</v>
      </c>
      <c r="F1187">
        <v>6155456</v>
      </c>
      <c r="G1187">
        <v>11121835</v>
      </c>
      <c r="H1187">
        <v>17051</v>
      </c>
      <c r="I1187">
        <v>0</v>
      </c>
      <c r="J1187">
        <v>0</v>
      </c>
      <c r="K1187">
        <v>0</v>
      </c>
      <c r="L1187">
        <v>2553623</v>
      </c>
      <c r="M1187">
        <v>0</v>
      </c>
      <c r="N1187">
        <v>252068102</v>
      </c>
      <c r="O1187">
        <v>552000</v>
      </c>
      <c r="P1187">
        <v>1215500</v>
      </c>
      <c r="Q1187">
        <v>250300602</v>
      </c>
      <c r="R1187">
        <v>3011923</v>
      </c>
      <c r="S1187">
        <v>2024</v>
      </c>
      <c r="T1187">
        <v>97</v>
      </c>
      <c r="U1187">
        <v>7</v>
      </c>
      <c r="V1187" t="s">
        <v>1838</v>
      </c>
      <c r="W1187">
        <v>977098</v>
      </c>
      <c r="X1187" t="s">
        <v>26</v>
      </c>
      <c r="Y1187" t="s">
        <v>26</v>
      </c>
      <c r="Z1187" t="s">
        <v>976</v>
      </c>
      <c r="AA1187" t="s">
        <v>902</v>
      </c>
      <c r="AB1187" s="3" t="str">
        <f t="shared" si="36"/>
        <v>7098</v>
      </c>
      <c r="AC1187" s="4" t="str">
        <f t="shared" si="37"/>
        <v>Non-TIF</v>
      </c>
    </row>
    <row r="1188" spans="1:29" x14ac:dyDescent="0.25">
      <c r="A1188">
        <v>2024</v>
      </c>
      <c r="B1188">
        <v>98</v>
      </c>
      <c r="C1188" t="s">
        <v>44</v>
      </c>
      <c r="D1188">
        <v>46738841</v>
      </c>
      <c r="E1188">
        <v>238774</v>
      </c>
      <c r="F1188">
        <v>17111</v>
      </c>
      <c r="G1188">
        <v>13270972</v>
      </c>
      <c r="H1188">
        <v>681000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60946698</v>
      </c>
      <c r="O1188">
        <v>427704</v>
      </c>
      <c r="P1188">
        <v>1095250</v>
      </c>
      <c r="Q1188">
        <v>59423744</v>
      </c>
      <c r="R1188">
        <v>0</v>
      </c>
      <c r="S1188">
        <v>2024</v>
      </c>
      <c r="T1188">
        <v>98</v>
      </c>
      <c r="U1188">
        <v>4</v>
      </c>
      <c r="V1188">
        <v>788</v>
      </c>
      <c r="W1188">
        <v>984788</v>
      </c>
      <c r="X1188" t="s">
        <v>26</v>
      </c>
      <c r="Y1188" t="s">
        <v>26</v>
      </c>
      <c r="Z1188" t="s">
        <v>906</v>
      </c>
      <c r="AA1188" t="s">
        <v>905</v>
      </c>
      <c r="AB1188" s="3" t="str">
        <f t="shared" si="36"/>
        <v>4788</v>
      </c>
      <c r="AC1188" s="4" t="str">
        <f t="shared" si="37"/>
        <v>Non-TIF</v>
      </c>
    </row>
    <row r="1189" spans="1:29" x14ac:dyDescent="0.25">
      <c r="A1189">
        <v>2024</v>
      </c>
      <c r="B1189">
        <v>98</v>
      </c>
      <c r="C1189" t="s">
        <v>23</v>
      </c>
      <c r="D1189">
        <v>0</v>
      </c>
      <c r="E1189">
        <v>0</v>
      </c>
      <c r="F1189">
        <v>0</v>
      </c>
      <c r="G1189">
        <v>0</v>
      </c>
      <c r="H1189">
        <v>6123100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6123100</v>
      </c>
      <c r="O1189">
        <v>0</v>
      </c>
      <c r="P1189">
        <v>0</v>
      </c>
      <c r="Q1189">
        <v>6123100</v>
      </c>
      <c r="R1189">
        <v>0</v>
      </c>
      <c r="S1189">
        <v>2024</v>
      </c>
      <c r="T1189">
        <v>98</v>
      </c>
      <c r="U1189">
        <v>4</v>
      </c>
      <c r="V1189">
        <v>772</v>
      </c>
      <c r="W1189" t="s">
        <v>310</v>
      </c>
      <c r="X1189" t="s">
        <v>25</v>
      </c>
      <c r="Y1189" t="s">
        <v>26</v>
      </c>
      <c r="Z1189" t="s">
        <v>311</v>
      </c>
      <c r="AA1189" t="s">
        <v>905</v>
      </c>
      <c r="AB1189" s="3" t="str">
        <f t="shared" si="36"/>
        <v>4772</v>
      </c>
      <c r="AC1189" s="4" t="str">
        <f t="shared" si="37"/>
        <v>TIF</v>
      </c>
    </row>
    <row r="1190" spans="1:29" x14ac:dyDescent="0.25">
      <c r="A1190">
        <v>2024</v>
      </c>
      <c r="B1190">
        <v>74</v>
      </c>
      <c r="C1190" t="s">
        <v>31</v>
      </c>
      <c r="D1190">
        <v>47842633</v>
      </c>
      <c r="E1190">
        <v>97998537</v>
      </c>
      <c r="F1190">
        <v>10440818</v>
      </c>
      <c r="G1190">
        <v>8033253</v>
      </c>
      <c r="H1190">
        <v>66181</v>
      </c>
      <c r="I1190">
        <v>0</v>
      </c>
      <c r="J1190">
        <v>0</v>
      </c>
      <c r="K1190">
        <v>0</v>
      </c>
      <c r="L1190">
        <v>371849</v>
      </c>
      <c r="M1190">
        <v>12933062</v>
      </c>
      <c r="N1190">
        <v>177686333</v>
      </c>
      <c r="O1190">
        <v>284000</v>
      </c>
      <c r="P1190">
        <v>793000</v>
      </c>
      <c r="Q1190">
        <v>176609333</v>
      </c>
      <c r="R1190">
        <v>1838643</v>
      </c>
      <c r="S1190">
        <v>2024</v>
      </c>
      <c r="T1190">
        <v>74</v>
      </c>
      <c r="U1190">
        <v>6</v>
      </c>
      <c r="V1190">
        <v>921</v>
      </c>
      <c r="W1190">
        <v>746921</v>
      </c>
      <c r="X1190" t="s">
        <v>26</v>
      </c>
      <c r="Y1190" t="s">
        <v>26</v>
      </c>
      <c r="Z1190" t="s">
        <v>665</v>
      </c>
      <c r="AA1190" t="s">
        <v>738</v>
      </c>
      <c r="AB1190" s="3" t="str">
        <f t="shared" si="36"/>
        <v>6921</v>
      </c>
      <c r="AC1190" s="4" t="str">
        <f t="shared" si="37"/>
        <v>Non-TIF</v>
      </c>
    </row>
    <row r="1191" spans="1:29" x14ac:dyDescent="0.25">
      <c r="A1191">
        <v>2024</v>
      </c>
      <c r="B1191">
        <v>74</v>
      </c>
      <c r="C1191" t="s">
        <v>31</v>
      </c>
      <c r="D1191">
        <v>1860811</v>
      </c>
      <c r="E1191">
        <v>16272209</v>
      </c>
      <c r="F1191">
        <v>933035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19066055</v>
      </c>
      <c r="O1191">
        <v>12000</v>
      </c>
      <c r="P1191">
        <v>39000</v>
      </c>
      <c r="Q1191">
        <v>19015055</v>
      </c>
      <c r="R1191">
        <v>82510</v>
      </c>
      <c r="S1191">
        <v>2024</v>
      </c>
      <c r="T1191">
        <v>74</v>
      </c>
      <c r="U1191">
        <v>3</v>
      </c>
      <c r="V1191">
        <v>537</v>
      </c>
      <c r="W1191">
        <v>763537</v>
      </c>
      <c r="X1191" t="s">
        <v>26</v>
      </c>
      <c r="Y1191" t="s">
        <v>26</v>
      </c>
      <c r="Z1191" t="s">
        <v>277</v>
      </c>
      <c r="AA1191" t="s">
        <v>738</v>
      </c>
      <c r="AB1191" s="3" t="str">
        <f t="shared" si="36"/>
        <v>3537</v>
      </c>
      <c r="AC1191" s="4" t="str">
        <f t="shared" si="37"/>
        <v>Non-TIF</v>
      </c>
    </row>
    <row r="1192" spans="1:29" x14ac:dyDescent="0.25">
      <c r="A1192">
        <v>2024</v>
      </c>
      <c r="B1192">
        <v>75</v>
      </c>
      <c r="C1192" t="s">
        <v>44</v>
      </c>
      <c r="D1192">
        <v>14194949</v>
      </c>
      <c r="E1192">
        <v>25149</v>
      </c>
      <c r="F1192">
        <v>0</v>
      </c>
      <c r="G1192">
        <v>3905671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18125769</v>
      </c>
      <c r="O1192">
        <v>104000</v>
      </c>
      <c r="P1192">
        <v>292500</v>
      </c>
      <c r="Q1192">
        <v>17729269</v>
      </c>
      <c r="R1192">
        <v>0</v>
      </c>
      <c r="S1192">
        <v>2024</v>
      </c>
      <c r="T1192">
        <v>75</v>
      </c>
      <c r="U1192">
        <v>2</v>
      </c>
      <c r="V1192">
        <v>988</v>
      </c>
      <c r="W1192">
        <v>752988</v>
      </c>
      <c r="X1192" t="s">
        <v>26</v>
      </c>
      <c r="Y1192" t="s">
        <v>26</v>
      </c>
      <c r="Z1192" t="s">
        <v>739</v>
      </c>
      <c r="AA1192" t="s">
        <v>740</v>
      </c>
      <c r="AB1192" s="3" t="str">
        <f t="shared" si="36"/>
        <v>2988</v>
      </c>
      <c r="AC1192" s="4" t="str">
        <f t="shared" si="37"/>
        <v>Non-TIF</v>
      </c>
    </row>
    <row r="1193" spans="1:29" x14ac:dyDescent="0.25">
      <c r="A1193">
        <v>2024</v>
      </c>
      <c r="B1193">
        <v>75</v>
      </c>
      <c r="C1193" t="s">
        <v>31</v>
      </c>
      <c r="D1193">
        <v>48862742</v>
      </c>
      <c r="E1193">
        <v>1980134</v>
      </c>
      <c r="F1193">
        <v>309838</v>
      </c>
      <c r="G1193">
        <v>2062652</v>
      </c>
      <c r="H1193">
        <v>0</v>
      </c>
      <c r="I1193">
        <v>0</v>
      </c>
      <c r="J1193">
        <v>0</v>
      </c>
      <c r="K1193">
        <v>0</v>
      </c>
      <c r="L1193">
        <v>68568</v>
      </c>
      <c r="M1193">
        <v>0</v>
      </c>
      <c r="N1193">
        <v>53283934</v>
      </c>
      <c r="O1193">
        <v>100000</v>
      </c>
      <c r="P1193">
        <v>299000</v>
      </c>
      <c r="Q1193">
        <v>52884934</v>
      </c>
      <c r="R1193">
        <v>147599</v>
      </c>
      <c r="S1193">
        <v>2024</v>
      </c>
      <c r="T1193">
        <v>75</v>
      </c>
      <c r="U1193">
        <v>6</v>
      </c>
      <c r="V1193" t="s">
        <v>1835</v>
      </c>
      <c r="W1193">
        <v>976039</v>
      </c>
      <c r="X1193" t="s">
        <v>26</v>
      </c>
      <c r="Y1193" t="s">
        <v>26</v>
      </c>
      <c r="Z1193" t="s">
        <v>823</v>
      </c>
      <c r="AA1193" t="s">
        <v>740</v>
      </c>
      <c r="AB1193" s="3" t="str">
        <f t="shared" si="36"/>
        <v>6039</v>
      </c>
      <c r="AC1193" s="4" t="str">
        <f t="shared" si="37"/>
        <v>Non-TIF</v>
      </c>
    </row>
    <row r="1194" spans="1:29" x14ac:dyDescent="0.25">
      <c r="A1194">
        <v>2024</v>
      </c>
      <c r="B1194">
        <v>76</v>
      </c>
      <c r="C1194" t="s">
        <v>23</v>
      </c>
      <c r="D1194">
        <v>0</v>
      </c>
      <c r="E1194">
        <v>0</v>
      </c>
      <c r="F1194">
        <v>0</v>
      </c>
      <c r="G1194">
        <v>956584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956584</v>
      </c>
      <c r="O1194">
        <v>0</v>
      </c>
      <c r="P1194">
        <v>0</v>
      </c>
      <c r="Q1194">
        <v>956584</v>
      </c>
      <c r="R1194">
        <v>0</v>
      </c>
      <c r="S1194">
        <v>2024</v>
      </c>
      <c r="T1194">
        <v>76</v>
      </c>
      <c r="U1194">
        <v>4</v>
      </c>
      <c r="V1194">
        <v>644</v>
      </c>
      <c r="W1194" t="s">
        <v>824</v>
      </c>
      <c r="X1194" t="s">
        <v>25</v>
      </c>
      <c r="Y1194" t="s">
        <v>26</v>
      </c>
      <c r="Z1194" t="s">
        <v>825</v>
      </c>
      <c r="AA1194" t="s">
        <v>742</v>
      </c>
      <c r="AB1194" s="3" t="str">
        <f t="shared" si="36"/>
        <v>4644</v>
      </c>
      <c r="AC1194" s="4" t="str">
        <f t="shared" si="37"/>
        <v>TIF</v>
      </c>
    </row>
    <row r="1195" spans="1:29" x14ac:dyDescent="0.25">
      <c r="A1195">
        <v>2024</v>
      </c>
      <c r="B1195">
        <v>76</v>
      </c>
      <c r="C1195" t="s">
        <v>23</v>
      </c>
      <c r="D1195">
        <v>0</v>
      </c>
      <c r="E1195">
        <v>0</v>
      </c>
      <c r="F1195">
        <v>0</v>
      </c>
      <c r="G1195">
        <v>5722909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5722909</v>
      </c>
      <c r="O1195">
        <v>0</v>
      </c>
      <c r="P1195">
        <v>0</v>
      </c>
      <c r="Q1195">
        <v>5722909</v>
      </c>
      <c r="R1195">
        <v>0</v>
      </c>
      <c r="S1195">
        <v>2024</v>
      </c>
      <c r="T1195">
        <v>76</v>
      </c>
      <c r="U1195">
        <v>5</v>
      </c>
      <c r="V1195">
        <v>283</v>
      </c>
      <c r="W1195" t="s">
        <v>826</v>
      </c>
      <c r="X1195" t="s">
        <v>25</v>
      </c>
      <c r="Y1195" t="s">
        <v>26</v>
      </c>
      <c r="Z1195" t="s">
        <v>827</v>
      </c>
      <c r="AA1195" t="s">
        <v>742</v>
      </c>
      <c r="AB1195" s="3" t="str">
        <f t="shared" si="36"/>
        <v>5283</v>
      </c>
      <c r="AC1195" s="4" t="str">
        <f t="shared" si="37"/>
        <v>TIF</v>
      </c>
    </row>
    <row r="1196" spans="1:29" x14ac:dyDescent="0.25">
      <c r="A1196">
        <v>2024</v>
      </c>
      <c r="B1196">
        <v>76</v>
      </c>
      <c r="C1196" t="s">
        <v>31</v>
      </c>
      <c r="D1196">
        <v>15647328</v>
      </c>
      <c r="E1196">
        <v>66438648</v>
      </c>
      <c r="F1196">
        <v>4686396</v>
      </c>
      <c r="G1196">
        <v>4981953</v>
      </c>
      <c r="H1196">
        <v>51473808</v>
      </c>
      <c r="I1196">
        <v>0</v>
      </c>
      <c r="J1196">
        <v>0</v>
      </c>
      <c r="K1196">
        <v>0</v>
      </c>
      <c r="L1196">
        <v>0</v>
      </c>
      <c r="M1196">
        <v>2074096</v>
      </c>
      <c r="N1196">
        <v>145302229</v>
      </c>
      <c r="O1196">
        <v>161044</v>
      </c>
      <c r="P1196">
        <v>474289</v>
      </c>
      <c r="Q1196">
        <v>144666896</v>
      </c>
      <c r="R1196">
        <v>2068161</v>
      </c>
      <c r="S1196">
        <v>2024</v>
      </c>
      <c r="T1196">
        <v>76</v>
      </c>
      <c r="U1196">
        <v>4</v>
      </c>
      <c r="V1196">
        <v>644</v>
      </c>
      <c r="W1196">
        <v>114644</v>
      </c>
      <c r="X1196" t="s">
        <v>26</v>
      </c>
      <c r="Y1196" t="s">
        <v>26</v>
      </c>
      <c r="Z1196" t="s">
        <v>223</v>
      </c>
      <c r="AA1196" t="s">
        <v>742</v>
      </c>
      <c r="AB1196" s="3" t="str">
        <f t="shared" si="36"/>
        <v>4644</v>
      </c>
      <c r="AC1196" s="4" t="str">
        <f t="shared" si="37"/>
        <v>Non-TIF</v>
      </c>
    </row>
    <row r="1197" spans="1:29" x14ac:dyDescent="0.25">
      <c r="A1197">
        <v>2024</v>
      </c>
      <c r="B1197">
        <v>77</v>
      </c>
      <c r="C1197" t="s">
        <v>44</v>
      </c>
      <c r="D1197">
        <v>43232245</v>
      </c>
      <c r="E1197">
        <v>659827</v>
      </c>
      <c r="F1197">
        <v>1329</v>
      </c>
      <c r="G1197">
        <v>129201181</v>
      </c>
      <c r="H1197">
        <v>27715061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200809643</v>
      </c>
      <c r="O1197">
        <v>256000</v>
      </c>
      <c r="P1197">
        <v>591500</v>
      </c>
      <c r="Q1197">
        <v>199962143</v>
      </c>
      <c r="R1197">
        <v>0</v>
      </c>
      <c r="S1197">
        <v>2024</v>
      </c>
      <c r="T1197">
        <v>77</v>
      </c>
      <c r="U1197">
        <v>0</v>
      </c>
      <c r="V1197">
        <v>720</v>
      </c>
      <c r="W1197">
        <v>770720</v>
      </c>
      <c r="X1197" t="s">
        <v>26</v>
      </c>
      <c r="Y1197" t="s">
        <v>26</v>
      </c>
      <c r="Z1197" t="s">
        <v>561</v>
      </c>
      <c r="AA1197" t="s">
        <v>777</v>
      </c>
      <c r="AB1197" s="3" t="str">
        <f t="shared" si="36"/>
        <v>0720</v>
      </c>
      <c r="AC1197" s="4" t="str">
        <f t="shared" si="37"/>
        <v>Non-TIF</v>
      </c>
    </row>
    <row r="1198" spans="1:29" x14ac:dyDescent="0.25">
      <c r="A1198">
        <v>2024</v>
      </c>
      <c r="B1198">
        <v>77</v>
      </c>
      <c r="C1198" t="s">
        <v>44</v>
      </c>
      <c r="D1198">
        <v>32269434</v>
      </c>
      <c r="E1198">
        <v>529648</v>
      </c>
      <c r="F1198">
        <v>14550</v>
      </c>
      <c r="G1198">
        <v>144797952</v>
      </c>
      <c r="H1198">
        <v>209097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177820681</v>
      </c>
      <c r="O1198">
        <v>64400</v>
      </c>
      <c r="P1198">
        <v>146250</v>
      </c>
      <c r="Q1198">
        <v>177610031</v>
      </c>
      <c r="R1198">
        <v>0</v>
      </c>
      <c r="S1198">
        <v>2024</v>
      </c>
      <c r="T1198">
        <v>77</v>
      </c>
      <c r="U1198">
        <v>6</v>
      </c>
      <c r="V1198">
        <v>101</v>
      </c>
      <c r="W1198">
        <v>776101</v>
      </c>
      <c r="X1198" t="s">
        <v>26</v>
      </c>
      <c r="Y1198" t="s">
        <v>26</v>
      </c>
      <c r="Z1198" t="s">
        <v>542</v>
      </c>
      <c r="AA1198" t="s">
        <v>777</v>
      </c>
      <c r="AB1198" s="3" t="str">
        <f t="shared" si="36"/>
        <v>6101</v>
      </c>
      <c r="AC1198" s="4" t="str">
        <f t="shared" si="37"/>
        <v>Non-TIF</v>
      </c>
    </row>
    <row r="1199" spans="1:29" x14ac:dyDescent="0.25">
      <c r="A1199">
        <v>2024</v>
      </c>
      <c r="B1199">
        <v>77</v>
      </c>
      <c r="C1199" t="s">
        <v>44</v>
      </c>
      <c r="D1199">
        <v>141657166</v>
      </c>
      <c r="E1199">
        <v>459077</v>
      </c>
      <c r="F1199">
        <v>291516</v>
      </c>
      <c r="G1199">
        <v>412230696</v>
      </c>
      <c r="H1199">
        <v>14635594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569274049</v>
      </c>
      <c r="O1199">
        <v>164000</v>
      </c>
      <c r="P1199">
        <v>981500</v>
      </c>
      <c r="Q1199">
        <v>568128549</v>
      </c>
      <c r="R1199">
        <v>0</v>
      </c>
      <c r="S1199">
        <v>2024</v>
      </c>
      <c r="T1199">
        <v>77</v>
      </c>
      <c r="U1199">
        <v>6</v>
      </c>
      <c r="V1199">
        <v>579</v>
      </c>
      <c r="W1199">
        <v>776579</v>
      </c>
      <c r="X1199" t="s">
        <v>26</v>
      </c>
      <c r="Y1199" t="s">
        <v>26</v>
      </c>
      <c r="Z1199" t="s">
        <v>868</v>
      </c>
      <c r="AA1199" t="s">
        <v>777</v>
      </c>
      <c r="AB1199" s="3" t="str">
        <f t="shared" si="36"/>
        <v>6579</v>
      </c>
      <c r="AC1199" s="4" t="str">
        <f t="shared" si="37"/>
        <v>Non-TIF</v>
      </c>
    </row>
    <row r="1200" spans="1:29" x14ac:dyDescent="0.25">
      <c r="A1200">
        <v>2024</v>
      </c>
      <c r="B1200">
        <v>77</v>
      </c>
      <c r="C1200" t="s">
        <v>44</v>
      </c>
      <c r="D1200">
        <v>0</v>
      </c>
      <c r="E1200">
        <v>170434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170434</v>
      </c>
      <c r="O1200">
        <v>0</v>
      </c>
      <c r="P1200">
        <v>0</v>
      </c>
      <c r="Q1200">
        <v>170434</v>
      </c>
      <c r="R1200">
        <v>0</v>
      </c>
      <c r="S1200">
        <v>2024</v>
      </c>
      <c r="T1200">
        <v>77</v>
      </c>
      <c r="U1200">
        <v>0</v>
      </c>
      <c r="V1200">
        <v>981</v>
      </c>
      <c r="W1200">
        <v>910981</v>
      </c>
      <c r="X1200" t="s">
        <v>26</v>
      </c>
      <c r="Y1200" t="s">
        <v>26</v>
      </c>
      <c r="Z1200" t="s">
        <v>837</v>
      </c>
      <c r="AA1200" t="s">
        <v>777</v>
      </c>
      <c r="AB1200" s="3" t="str">
        <f t="shared" si="36"/>
        <v>0981</v>
      </c>
      <c r="AC1200" s="4" t="str">
        <f t="shared" si="37"/>
        <v>Non-TIF</v>
      </c>
    </row>
    <row r="1201" spans="1:29" x14ac:dyDescent="0.25">
      <c r="A1201">
        <v>2024</v>
      </c>
      <c r="B1201">
        <v>77</v>
      </c>
      <c r="C1201" t="s">
        <v>23</v>
      </c>
      <c r="D1201">
        <v>192784426</v>
      </c>
      <c r="E1201">
        <v>0</v>
      </c>
      <c r="F1201">
        <v>0</v>
      </c>
      <c r="G1201">
        <v>175850661</v>
      </c>
      <c r="H1201">
        <v>15797241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384432328</v>
      </c>
      <c r="O1201">
        <v>0</v>
      </c>
      <c r="P1201">
        <v>0</v>
      </c>
      <c r="Q1201">
        <v>384432328</v>
      </c>
      <c r="R1201">
        <v>0</v>
      </c>
      <c r="S1201">
        <v>2024</v>
      </c>
      <c r="T1201">
        <v>77</v>
      </c>
      <c r="U1201">
        <v>1</v>
      </c>
      <c r="V1201">
        <v>576</v>
      </c>
      <c r="W1201" t="s">
        <v>324</v>
      </c>
      <c r="X1201" t="s">
        <v>25</v>
      </c>
      <c r="Y1201" t="s">
        <v>26</v>
      </c>
      <c r="Z1201" t="s">
        <v>325</v>
      </c>
      <c r="AA1201" t="s">
        <v>777</v>
      </c>
      <c r="AB1201" s="3" t="str">
        <f t="shared" si="36"/>
        <v>1576</v>
      </c>
      <c r="AC1201" s="4" t="str">
        <f t="shared" si="37"/>
        <v>TIF</v>
      </c>
    </row>
    <row r="1202" spans="1:29" x14ac:dyDescent="0.25">
      <c r="A1202">
        <v>2024</v>
      </c>
      <c r="B1202">
        <v>77</v>
      </c>
      <c r="C1202" t="s">
        <v>23</v>
      </c>
      <c r="D1202">
        <v>7554079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7554079</v>
      </c>
      <c r="O1202">
        <v>0</v>
      </c>
      <c r="P1202">
        <v>0</v>
      </c>
      <c r="Q1202">
        <v>7554079</v>
      </c>
      <c r="R1202">
        <v>0</v>
      </c>
      <c r="S1202">
        <v>2024</v>
      </c>
      <c r="T1202">
        <v>77</v>
      </c>
      <c r="U1202">
        <v>7</v>
      </c>
      <c r="V1202">
        <v>110</v>
      </c>
      <c r="W1202" t="s">
        <v>253</v>
      </c>
      <c r="X1202" t="s">
        <v>25</v>
      </c>
      <c r="Y1202" t="s">
        <v>26</v>
      </c>
      <c r="Z1202" t="s">
        <v>254</v>
      </c>
      <c r="AA1202" t="s">
        <v>777</v>
      </c>
      <c r="AB1202" s="3" t="str">
        <f t="shared" si="36"/>
        <v>7110</v>
      </c>
      <c r="AC1202" s="4" t="str">
        <f t="shared" si="37"/>
        <v>TIF</v>
      </c>
    </row>
    <row r="1203" spans="1:29" x14ac:dyDescent="0.25">
      <c r="A1203">
        <v>2024</v>
      </c>
      <c r="B1203">
        <v>77</v>
      </c>
      <c r="C1203" t="s">
        <v>23</v>
      </c>
      <c r="D1203">
        <v>115954693</v>
      </c>
      <c r="E1203">
        <v>0</v>
      </c>
      <c r="F1203">
        <v>0</v>
      </c>
      <c r="G1203">
        <v>137056794</v>
      </c>
      <c r="H1203">
        <v>27030553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280042040</v>
      </c>
      <c r="O1203">
        <v>0</v>
      </c>
      <c r="P1203">
        <v>0</v>
      </c>
      <c r="Q1203">
        <v>280042040</v>
      </c>
      <c r="R1203">
        <v>0</v>
      </c>
      <c r="S1203">
        <v>2024</v>
      </c>
      <c r="T1203">
        <v>77</v>
      </c>
      <c r="U1203">
        <v>0</v>
      </c>
      <c r="V1203">
        <v>261</v>
      </c>
      <c r="W1203" t="s">
        <v>869</v>
      </c>
      <c r="X1203" t="s">
        <v>25</v>
      </c>
      <c r="Y1203" t="s">
        <v>26</v>
      </c>
      <c r="Z1203" t="s">
        <v>870</v>
      </c>
      <c r="AA1203" t="s">
        <v>777</v>
      </c>
      <c r="AB1203" s="3" t="str">
        <f t="shared" si="36"/>
        <v>0261</v>
      </c>
      <c r="AC1203" s="4" t="str">
        <f t="shared" si="37"/>
        <v>TIF</v>
      </c>
    </row>
    <row r="1204" spans="1:29" x14ac:dyDescent="0.25">
      <c r="A1204">
        <v>2024</v>
      </c>
      <c r="B1204">
        <v>77</v>
      </c>
      <c r="C1204" t="s">
        <v>23</v>
      </c>
      <c r="D1204">
        <v>81213054</v>
      </c>
      <c r="E1204">
        <v>0</v>
      </c>
      <c r="F1204">
        <v>0</v>
      </c>
      <c r="G1204">
        <v>211486991</v>
      </c>
      <c r="H1204">
        <v>4890418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297590463</v>
      </c>
      <c r="O1204">
        <v>0</v>
      </c>
      <c r="P1204">
        <v>0</v>
      </c>
      <c r="Q1204">
        <v>297590463</v>
      </c>
      <c r="R1204">
        <v>0</v>
      </c>
      <c r="S1204">
        <v>2024</v>
      </c>
      <c r="T1204">
        <v>77</v>
      </c>
      <c r="U1204">
        <v>0</v>
      </c>
      <c r="V1204">
        <v>720</v>
      </c>
      <c r="W1204" t="s">
        <v>769</v>
      </c>
      <c r="X1204" t="s">
        <v>25</v>
      </c>
      <c r="Y1204" t="s">
        <v>26</v>
      </c>
      <c r="Z1204" t="s">
        <v>770</v>
      </c>
      <c r="AA1204" t="s">
        <v>777</v>
      </c>
      <c r="AB1204" s="3" t="str">
        <f t="shared" si="36"/>
        <v>0720</v>
      </c>
      <c r="AC1204" s="4" t="str">
        <f t="shared" si="37"/>
        <v>TIF</v>
      </c>
    </row>
    <row r="1205" spans="1:29" x14ac:dyDescent="0.25">
      <c r="A1205">
        <v>2024</v>
      </c>
      <c r="B1205">
        <v>77</v>
      </c>
      <c r="C1205" t="s">
        <v>23</v>
      </c>
      <c r="D1205">
        <v>296942660</v>
      </c>
      <c r="E1205">
        <v>0</v>
      </c>
      <c r="F1205">
        <v>0</v>
      </c>
      <c r="G1205">
        <v>1004666002</v>
      </c>
      <c r="H1205">
        <v>81323848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1382932510</v>
      </c>
      <c r="O1205">
        <v>8000</v>
      </c>
      <c r="P1205">
        <v>32500</v>
      </c>
      <c r="Q1205">
        <v>1382892010</v>
      </c>
      <c r="R1205">
        <v>0</v>
      </c>
      <c r="S1205">
        <v>2024</v>
      </c>
      <c r="T1205">
        <v>77</v>
      </c>
      <c r="U1205">
        <v>1</v>
      </c>
      <c r="V1205">
        <v>737</v>
      </c>
      <c r="W1205" t="s">
        <v>871</v>
      </c>
      <c r="X1205" t="s">
        <v>25</v>
      </c>
      <c r="Y1205" t="s">
        <v>26</v>
      </c>
      <c r="Z1205" t="s">
        <v>872</v>
      </c>
      <c r="AA1205" t="s">
        <v>777</v>
      </c>
      <c r="AB1205" s="3" t="str">
        <f t="shared" si="36"/>
        <v>1737</v>
      </c>
      <c r="AC1205" s="4" t="str">
        <f t="shared" si="37"/>
        <v>TIF</v>
      </c>
    </row>
    <row r="1206" spans="1:29" x14ac:dyDescent="0.25">
      <c r="A1206">
        <v>2024</v>
      </c>
      <c r="B1206">
        <v>77</v>
      </c>
      <c r="C1206" t="s">
        <v>23</v>
      </c>
      <c r="D1206">
        <v>138727586</v>
      </c>
      <c r="E1206">
        <v>0</v>
      </c>
      <c r="F1206">
        <v>0</v>
      </c>
      <c r="G1206">
        <v>393308834</v>
      </c>
      <c r="H1206">
        <v>4736472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536772892</v>
      </c>
      <c r="O1206">
        <v>40000</v>
      </c>
      <c r="P1206">
        <v>143000</v>
      </c>
      <c r="Q1206">
        <v>536589892</v>
      </c>
      <c r="R1206">
        <v>0</v>
      </c>
      <c r="S1206">
        <v>2024</v>
      </c>
      <c r="T1206">
        <v>77</v>
      </c>
      <c r="U1206">
        <v>3</v>
      </c>
      <c r="V1206">
        <v>231</v>
      </c>
      <c r="W1206" t="s">
        <v>873</v>
      </c>
      <c r="X1206" t="s">
        <v>25</v>
      </c>
      <c r="Y1206" t="s">
        <v>26</v>
      </c>
      <c r="Z1206" t="s">
        <v>874</v>
      </c>
      <c r="AA1206" t="s">
        <v>777</v>
      </c>
      <c r="AB1206" s="3" t="str">
        <f t="shared" si="36"/>
        <v>3231</v>
      </c>
      <c r="AC1206" s="4" t="str">
        <f t="shared" si="37"/>
        <v>TIF</v>
      </c>
    </row>
    <row r="1207" spans="1:29" x14ac:dyDescent="0.25">
      <c r="A1207">
        <v>2024</v>
      </c>
      <c r="B1207">
        <v>77</v>
      </c>
      <c r="C1207" t="s">
        <v>23</v>
      </c>
      <c r="D1207">
        <v>83408810</v>
      </c>
      <c r="E1207">
        <v>0</v>
      </c>
      <c r="F1207">
        <v>0</v>
      </c>
      <c r="G1207">
        <v>5050878</v>
      </c>
      <c r="H1207">
        <v>381478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88841166</v>
      </c>
      <c r="O1207">
        <v>36000</v>
      </c>
      <c r="P1207">
        <v>84500</v>
      </c>
      <c r="Q1207">
        <v>88720666</v>
      </c>
      <c r="R1207">
        <v>0</v>
      </c>
      <c r="S1207">
        <v>2024</v>
      </c>
      <c r="T1207">
        <v>77</v>
      </c>
      <c r="U1207">
        <v>4</v>
      </c>
      <c r="V1207">
        <v>779</v>
      </c>
      <c r="W1207" t="s">
        <v>875</v>
      </c>
      <c r="X1207" t="s">
        <v>25</v>
      </c>
      <c r="Y1207" t="s">
        <v>26</v>
      </c>
      <c r="Z1207" t="s">
        <v>876</v>
      </c>
      <c r="AA1207" t="s">
        <v>777</v>
      </c>
      <c r="AB1207" s="3" t="str">
        <f t="shared" si="36"/>
        <v>4779</v>
      </c>
      <c r="AC1207" s="4" t="str">
        <f t="shared" si="37"/>
        <v>TIF</v>
      </c>
    </row>
    <row r="1208" spans="1:29" x14ac:dyDescent="0.25">
      <c r="A1208">
        <v>2024</v>
      </c>
      <c r="B1208">
        <v>82</v>
      </c>
      <c r="C1208" t="s">
        <v>23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2024</v>
      </c>
      <c r="T1208">
        <v>82</v>
      </c>
      <c r="U1208">
        <v>1</v>
      </c>
      <c r="V1208">
        <v>926</v>
      </c>
      <c r="W1208" t="s">
        <v>152</v>
      </c>
      <c r="X1208" t="s">
        <v>25</v>
      </c>
      <c r="Y1208" t="s">
        <v>26</v>
      </c>
      <c r="Z1208" t="s">
        <v>153</v>
      </c>
      <c r="AA1208" t="s">
        <v>800</v>
      </c>
      <c r="AB1208" s="3" t="str">
        <f t="shared" si="36"/>
        <v>1926</v>
      </c>
      <c r="AC1208" s="4" t="str">
        <f t="shared" si="37"/>
        <v>TIF</v>
      </c>
    </row>
    <row r="1209" spans="1:29" x14ac:dyDescent="0.25">
      <c r="A1209">
        <v>2024</v>
      </c>
      <c r="B1209">
        <v>82</v>
      </c>
      <c r="C1209" t="s">
        <v>23</v>
      </c>
      <c r="D1209">
        <v>29585958</v>
      </c>
      <c r="E1209">
        <v>0</v>
      </c>
      <c r="F1209">
        <v>0</v>
      </c>
      <c r="G1209">
        <v>122157704</v>
      </c>
      <c r="H1209">
        <v>35662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151779324</v>
      </c>
      <c r="O1209">
        <v>8000</v>
      </c>
      <c r="P1209">
        <v>32500</v>
      </c>
      <c r="Q1209">
        <v>151738824</v>
      </c>
      <c r="R1209">
        <v>0</v>
      </c>
      <c r="S1209">
        <v>2024</v>
      </c>
      <c r="T1209">
        <v>82</v>
      </c>
      <c r="U1209">
        <v>1</v>
      </c>
      <c r="V1209">
        <v>611</v>
      </c>
      <c r="W1209" t="s">
        <v>713</v>
      </c>
      <c r="X1209" t="s">
        <v>25</v>
      </c>
      <c r="Y1209" t="s">
        <v>26</v>
      </c>
      <c r="Z1209" t="s">
        <v>714</v>
      </c>
      <c r="AA1209" t="s">
        <v>800</v>
      </c>
      <c r="AB1209" s="3" t="str">
        <f t="shared" si="36"/>
        <v>1611</v>
      </c>
      <c r="AC1209" s="4" t="str">
        <f t="shared" si="37"/>
        <v>TIF</v>
      </c>
    </row>
    <row r="1210" spans="1:29" x14ac:dyDescent="0.25">
      <c r="A1210">
        <v>2024</v>
      </c>
      <c r="B1210">
        <v>82</v>
      </c>
      <c r="C1210" t="s">
        <v>23</v>
      </c>
      <c r="D1210">
        <v>27221908</v>
      </c>
      <c r="E1210">
        <v>0</v>
      </c>
      <c r="F1210">
        <v>0</v>
      </c>
      <c r="G1210">
        <v>39281523</v>
      </c>
      <c r="H1210">
        <v>65097651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131601082</v>
      </c>
      <c r="O1210">
        <v>0</v>
      </c>
      <c r="P1210">
        <v>0</v>
      </c>
      <c r="Q1210">
        <v>131601082</v>
      </c>
      <c r="R1210">
        <v>0</v>
      </c>
      <c r="S1210">
        <v>2024</v>
      </c>
      <c r="T1210">
        <v>82</v>
      </c>
      <c r="U1210">
        <v>4</v>
      </c>
      <c r="V1210">
        <v>784</v>
      </c>
      <c r="W1210" t="s">
        <v>913</v>
      </c>
      <c r="X1210" t="s">
        <v>25</v>
      </c>
      <c r="Y1210" t="s">
        <v>26</v>
      </c>
      <c r="Z1210" t="s">
        <v>914</v>
      </c>
      <c r="AA1210" t="s">
        <v>800</v>
      </c>
      <c r="AB1210" s="3" t="str">
        <f t="shared" si="36"/>
        <v>4784</v>
      </c>
      <c r="AC1210" s="4" t="str">
        <f t="shared" si="37"/>
        <v>TIF</v>
      </c>
    </row>
    <row r="1211" spans="1:29" x14ac:dyDescent="0.25">
      <c r="A1211">
        <v>2024</v>
      </c>
      <c r="B1211">
        <v>82</v>
      </c>
      <c r="C1211" t="s">
        <v>31</v>
      </c>
      <c r="D1211">
        <v>805576649</v>
      </c>
      <c r="E1211">
        <v>160835987</v>
      </c>
      <c r="F1211">
        <v>15192639</v>
      </c>
      <c r="G1211">
        <v>278743306</v>
      </c>
      <c r="H1211">
        <v>70123724</v>
      </c>
      <c r="I1211">
        <v>0</v>
      </c>
      <c r="J1211">
        <v>0</v>
      </c>
      <c r="K1211">
        <v>0</v>
      </c>
      <c r="L1211">
        <v>27041881</v>
      </c>
      <c r="M1211">
        <v>2637882</v>
      </c>
      <c r="N1211">
        <v>1360152068</v>
      </c>
      <c r="O1211">
        <v>2724000</v>
      </c>
      <c r="P1211">
        <v>7754500</v>
      </c>
      <c r="Q1211">
        <v>1349673568</v>
      </c>
      <c r="R1211">
        <v>42047484</v>
      </c>
      <c r="S1211">
        <v>2024</v>
      </c>
      <c r="T1211">
        <v>82</v>
      </c>
      <c r="U1211">
        <v>4</v>
      </c>
      <c r="V1211">
        <v>784</v>
      </c>
      <c r="W1211">
        <v>824784</v>
      </c>
      <c r="X1211" t="s">
        <v>26</v>
      </c>
      <c r="Y1211" t="s">
        <v>26</v>
      </c>
      <c r="Z1211" t="s">
        <v>856</v>
      </c>
      <c r="AA1211" t="s">
        <v>800</v>
      </c>
      <c r="AB1211" s="3" t="str">
        <f t="shared" si="36"/>
        <v>4784</v>
      </c>
      <c r="AC1211" s="4" t="str">
        <f t="shared" si="37"/>
        <v>Non-TIF</v>
      </c>
    </row>
    <row r="1212" spans="1:29" x14ac:dyDescent="0.25">
      <c r="A1212">
        <v>2024</v>
      </c>
      <c r="B1212">
        <v>82</v>
      </c>
      <c r="C1212" t="s">
        <v>31</v>
      </c>
      <c r="D1212">
        <v>1914729903</v>
      </c>
      <c r="E1212">
        <v>19536568</v>
      </c>
      <c r="F1212">
        <v>1989648</v>
      </c>
      <c r="G1212">
        <v>188791082</v>
      </c>
      <c r="H1212">
        <v>89058083</v>
      </c>
      <c r="I1212">
        <v>0</v>
      </c>
      <c r="J1212">
        <v>0</v>
      </c>
      <c r="K1212">
        <v>0</v>
      </c>
      <c r="L1212">
        <v>13781776</v>
      </c>
      <c r="M1212">
        <v>3650917</v>
      </c>
      <c r="N1212">
        <v>2231537977</v>
      </c>
      <c r="O1212">
        <v>4028000</v>
      </c>
      <c r="P1212">
        <v>12740000</v>
      </c>
      <c r="Q1212">
        <v>2214769977</v>
      </c>
      <c r="R1212">
        <v>53448626</v>
      </c>
      <c r="S1212">
        <v>2024</v>
      </c>
      <c r="T1212">
        <v>82</v>
      </c>
      <c r="U1212">
        <v>5</v>
      </c>
      <c r="V1212">
        <v>250</v>
      </c>
      <c r="W1212">
        <v>825250</v>
      </c>
      <c r="X1212" t="s">
        <v>26</v>
      </c>
      <c r="Y1212" t="s">
        <v>26</v>
      </c>
      <c r="Z1212" t="s">
        <v>883</v>
      </c>
      <c r="AA1212" t="s">
        <v>800</v>
      </c>
      <c r="AB1212" s="3" t="str">
        <f t="shared" si="36"/>
        <v>5250</v>
      </c>
      <c r="AC1212" s="4" t="str">
        <f t="shared" si="37"/>
        <v>Non-TIF</v>
      </c>
    </row>
    <row r="1213" spans="1:29" x14ac:dyDescent="0.25">
      <c r="A1213">
        <v>2024</v>
      </c>
      <c r="B1213">
        <v>83</v>
      </c>
      <c r="C1213" t="s">
        <v>44</v>
      </c>
      <c r="D1213">
        <v>11083690</v>
      </c>
      <c r="E1213">
        <v>184007</v>
      </c>
      <c r="F1213">
        <v>10635</v>
      </c>
      <c r="G1213">
        <v>2450827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13729159</v>
      </c>
      <c r="O1213">
        <v>116000</v>
      </c>
      <c r="P1213">
        <v>487500</v>
      </c>
      <c r="Q1213">
        <v>13125659</v>
      </c>
      <c r="R1213">
        <v>0</v>
      </c>
      <c r="S1213">
        <v>2024</v>
      </c>
      <c r="T1213">
        <v>83</v>
      </c>
      <c r="U1213">
        <v>2</v>
      </c>
      <c r="V1213">
        <v>151</v>
      </c>
      <c r="W1213" t="s">
        <v>1780</v>
      </c>
      <c r="X1213" t="s">
        <v>26</v>
      </c>
      <c r="Y1213" t="s">
        <v>26</v>
      </c>
      <c r="Z1213" t="s">
        <v>43</v>
      </c>
      <c r="AA1213" t="s">
        <v>802</v>
      </c>
      <c r="AB1213" s="3" t="str">
        <f t="shared" si="36"/>
        <v>2151</v>
      </c>
      <c r="AC1213" s="4" t="str">
        <f t="shared" si="37"/>
        <v>Non-TIF</v>
      </c>
    </row>
    <row r="1214" spans="1:29" x14ac:dyDescent="0.25">
      <c r="A1214">
        <v>2024</v>
      </c>
      <c r="B1214">
        <v>83</v>
      </c>
      <c r="C1214" t="s">
        <v>44</v>
      </c>
      <c r="D1214">
        <v>0</v>
      </c>
      <c r="E1214">
        <v>24977</v>
      </c>
      <c r="F1214">
        <v>1809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26786</v>
      </c>
      <c r="O1214">
        <v>0</v>
      </c>
      <c r="P1214">
        <v>0</v>
      </c>
      <c r="Q1214">
        <v>26786</v>
      </c>
      <c r="R1214">
        <v>0</v>
      </c>
      <c r="S1214">
        <v>2024</v>
      </c>
      <c r="T1214">
        <v>83</v>
      </c>
      <c r="U1214">
        <v>0</v>
      </c>
      <c r="V1214">
        <v>441</v>
      </c>
      <c r="W1214">
        <v>780441</v>
      </c>
      <c r="X1214" t="s">
        <v>26</v>
      </c>
      <c r="Y1214" t="s">
        <v>26</v>
      </c>
      <c r="Z1214" t="s">
        <v>227</v>
      </c>
      <c r="AA1214" t="s">
        <v>802</v>
      </c>
      <c r="AB1214" s="3" t="str">
        <f t="shared" si="36"/>
        <v>0441</v>
      </c>
      <c r="AC1214" s="4" t="str">
        <f t="shared" si="37"/>
        <v>Non-TIF</v>
      </c>
    </row>
    <row r="1215" spans="1:29" x14ac:dyDescent="0.25">
      <c r="A1215">
        <v>2024</v>
      </c>
      <c r="B1215">
        <v>83</v>
      </c>
      <c r="C1215" t="s">
        <v>23</v>
      </c>
      <c r="D1215">
        <v>10960542</v>
      </c>
      <c r="E1215">
        <v>358868</v>
      </c>
      <c r="F1215">
        <v>900430</v>
      </c>
      <c r="G1215">
        <v>5395096</v>
      </c>
      <c r="H1215">
        <v>2941731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20556667</v>
      </c>
      <c r="O1215">
        <v>0</v>
      </c>
      <c r="P1215">
        <v>0</v>
      </c>
      <c r="Q1215">
        <v>20556667</v>
      </c>
      <c r="R1215">
        <v>0</v>
      </c>
      <c r="S1215">
        <v>2024</v>
      </c>
      <c r="T1215">
        <v>83</v>
      </c>
      <c r="U1215">
        <v>2</v>
      </c>
      <c r="V1215">
        <v>826</v>
      </c>
      <c r="W1215" t="s">
        <v>884</v>
      </c>
      <c r="X1215" t="s">
        <v>25</v>
      </c>
      <c r="Y1215" t="s">
        <v>26</v>
      </c>
      <c r="Z1215" t="s">
        <v>885</v>
      </c>
      <c r="AA1215" t="s">
        <v>802</v>
      </c>
      <c r="AB1215" s="3" t="str">
        <f t="shared" si="36"/>
        <v>2826</v>
      </c>
      <c r="AC1215" s="4" t="str">
        <f t="shared" si="37"/>
        <v>TIF</v>
      </c>
    </row>
    <row r="1216" spans="1:29" x14ac:dyDescent="0.25">
      <c r="A1216">
        <v>2024</v>
      </c>
      <c r="B1216">
        <v>83</v>
      </c>
      <c r="C1216" t="s">
        <v>23</v>
      </c>
      <c r="D1216">
        <v>48754</v>
      </c>
      <c r="E1216">
        <v>1217564</v>
      </c>
      <c r="F1216">
        <v>5154444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6420762</v>
      </c>
      <c r="O1216">
        <v>0</v>
      </c>
      <c r="P1216">
        <v>0</v>
      </c>
      <c r="Q1216">
        <v>6420762</v>
      </c>
      <c r="R1216">
        <v>0</v>
      </c>
      <c r="S1216">
        <v>2024</v>
      </c>
      <c r="T1216">
        <v>83</v>
      </c>
      <c r="U1216">
        <v>3</v>
      </c>
      <c r="V1216">
        <v>168</v>
      </c>
      <c r="W1216" t="s">
        <v>125</v>
      </c>
      <c r="X1216" t="s">
        <v>25</v>
      </c>
      <c r="Y1216" t="s">
        <v>26</v>
      </c>
      <c r="Z1216" t="s">
        <v>126</v>
      </c>
      <c r="AA1216" t="s">
        <v>802</v>
      </c>
      <c r="AB1216" s="3" t="str">
        <f t="shared" si="36"/>
        <v>3168</v>
      </c>
      <c r="AC1216" s="4" t="str">
        <f t="shared" si="37"/>
        <v>TIF</v>
      </c>
    </row>
    <row r="1217" spans="1:29" x14ac:dyDescent="0.25">
      <c r="A1217">
        <v>2024</v>
      </c>
      <c r="B1217">
        <v>83</v>
      </c>
      <c r="C1217" t="s">
        <v>31</v>
      </c>
      <c r="D1217">
        <v>281409576</v>
      </c>
      <c r="E1217">
        <v>241465235</v>
      </c>
      <c r="F1217">
        <v>16930535</v>
      </c>
      <c r="G1217">
        <v>37034663</v>
      </c>
      <c r="H1217">
        <v>13939968</v>
      </c>
      <c r="I1217">
        <v>0</v>
      </c>
      <c r="J1217">
        <v>0</v>
      </c>
      <c r="K1217">
        <v>0</v>
      </c>
      <c r="L1217">
        <v>1190750</v>
      </c>
      <c r="M1217">
        <v>22583711</v>
      </c>
      <c r="N1217">
        <v>614554438</v>
      </c>
      <c r="O1217">
        <v>1420000</v>
      </c>
      <c r="P1217">
        <v>4569500</v>
      </c>
      <c r="Q1217">
        <v>608564938</v>
      </c>
      <c r="R1217">
        <v>6878416</v>
      </c>
      <c r="S1217">
        <v>2024</v>
      </c>
      <c r="T1217">
        <v>83</v>
      </c>
      <c r="U1217">
        <v>2</v>
      </c>
      <c r="V1217">
        <v>826</v>
      </c>
      <c r="W1217">
        <v>832826</v>
      </c>
      <c r="X1217" t="s">
        <v>26</v>
      </c>
      <c r="Y1217" t="s">
        <v>26</v>
      </c>
      <c r="Z1217" t="s">
        <v>483</v>
      </c>
      <c r="AA1217" t="s">
        <v>802</v>
      </c>
      <c r="AB1217" s="3" t="str">
        <f t="shared" si="36"/>
        <v>2826</v>
      </c>
      <c r="AC1217" s="4" t="str">
        <f t="shared" si="37"/>
        <v>Non-TIF</v>
      </c>
    </row>
    <row r="1218" spans="1:29" x14ac:dyDescent="0.25">
      <c r="A1218">
        <v>2024</v>
      </c>
      <c r="B1218">
        <v>83</v>
      </c>
      <c r="C1218" t="s">
        <v>31</v>
      </c>
      <c r="D1218">
        <v>41484904</v>
      </c>
      <c r="E1218">
        <v>135024038</v>
      </c>
      <c r="F1218">
        <v>6624047</v>
      </c>
      <c r="G1218">
        <v>4227882</v>
      </c>
      <c r="H1218">
        <v>0</v>
      </c>
      <c r="I1218">
        <v>0</v>
      </c>
      <c r="J1218">
        <v>0</v>
      </c>
      <c r="K1218">
        <v>0</v>
      </c>
      <c r="L1218">
        <v>751665</v>
      </c>
      <c r="M1218">
        <v>2081305</v>
      </c>
      <c r="N1218">
        <v>190193841</v>
      </c>
      <c r="O1218">
        <v>236000</v>
      </c>
      <c r="P1218">
        <v>793000</v>
      </c>
      <c r="Q1218">
        <v>189164841</v>
      </c>
      <c r="R1218">
        <v>2229285</v>
      </c>
      <c r="S1218">
        <v>2024</v>
      </c>
      <c r="T1218">
        <v>83</v>
      </c>
      <c r="U1218">
        <v>3</v>
      </c>
      <c r="V1218">
        <v>168</v>
      </c>
      <c r="W1218">
        <v>833168</v>
      </c>
      <c r="X1218" t="s">
        <v>26</v>
      </c>
      <c r="Y1218" t="s">
        <v>26</v>
      </c>
      <c r="Z1218" t="s">
        <v>90</v>
      </c>
      <c r="AA1218" t="s">
        <v>802</v>
      </c>
      <c r="AB1218" s="3" t="str">
        <f t="shared" si="36"/>
        <v>3168</v>
      </c>
      <c r="AC1218" s="4" t="str">
        <f t="shared" si="37"/>
        <v>Non-TIF</v>
      </c>
    </row>
    <row r="1219" spans="1:29" x14ac:dyDescent="0.25">
      <c r="A1219">
        <v>2024</v>
      </c>
      <c r="B1219">
        <v>84</v>
      </c>
      <c r="C1219" t="s">
        <v>44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2024</v>
      </c>
      <c r="T1219">
        <v>84</v>
      </c>
      <c r="U1219">
        <v>5</v>
      </c>
      <c r="V1219">
        <v>949</v>
      </c>
      <c r="W1219">
        <v>715949</v>
      </c>
      <c r="X1219" t="s">
        <v>26</v>
      </c>
      <c r="Y1219" t="s">
        <v>26</v>
      </c>
      <c r="Z1219" t="s">
        <v>728</v>
      </c>
      <c r="AA1219" t="s">
        <v>806</v>
      </c>
      <c r="AB1219" s="3" t="str">
        <f t="shared" ref="AB1219:AB1282" si="38">CONCATENATE(U1219,TEXT(V1219,"000"))</f>
        <v>5949</v>
      </c>
      <c r="AC1219" s="4" t="str">
        <f t="shared" ref="AC1219:AC1282" si="39">IF(C1219="I","TIF","Non-TIF")</f>
        <v>Non-TIF</v>
      </c>
    </row>
    <row r="1220" spans="1:29" x14ac:dyDescent="0.25">
      <c r="A1220">
        <v>2024</v>
      </c>
      <c r="B1220">
        <v>84</v>
      </c>
      <c r="C1220" t="s">
        <v>44</v>
      </c>
      <c r="D1220">
        <v>0</v>
      </c>
      <c r="E1220">
        <v>0</v>
      </c>
      <c r="F1220">
        <v>0</v>
      </c>
      <c r="G1220">
        <v>3735470</v>
      </c>
      <c r="H1220">
        <v>5265783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9001253</v>
      </c>
      <c r="O1220">
        <v>0</v>
      </c>
      <c r="P1220">
        <v>6500</v>
      </c>
      <c r="Q1220">
        <v>8994753</v>
      </c>
      <c r="R1220">
        <v>0</v>
      </c>
      <c r="S1220">
        <v>2024</v>
      </c>
      <c r="T1220">
        <v>84</v>
      </c>
      <c r="U1220">
        <v>5</v>
      </c>
      <c r="V1220">
        <v>607</v>
      </c>
      <c r="W1220">
        <v>845607</v>
      </c>
      <c r="X1220" t="s">
        <v>26</v>
      </c>
      <c r="Y1220" t="s">
        <v>26</v>
      </c>
      <c r="Z1220" t="s">
        <v>655</v>
      </c>
      <c r="AA1220" t="s">
        <v>806</v>
      </c>
      <c r="AB1220" s="3" t="str">
        <f t="shared" si="38"/>
        <v>5607</v>
      </c>
      <c r="AC1220" s="4" t="str">
        <f t="shared" si="39"/>
        <v>Non-TIF</v>
      </c>
    </row>
    <row r="1221" spans="1:29" x14ac:dyDescent="0.25">
      <c r="A1221">
        <v>2024</v>
      </c>
      <c r="B1221">
        <v>84</v>
      </c>
      <c r="C1221" t="s">
        <v>44</v>
      </c>
      <c r="D1221">
        <v>2780471</v>
      </c>
      <c r="E1221">
        <v>69196</v>
      </c>
      <c r="F1221">
        <v>567</v>
      </c>
      <c r="G1221">
        <v>6874559</v>
      </c>
      <c r="H1221">
        <v>2876954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12601747</v>
      </c>
      <c r="O1221">
        <v>68000</v>
      </c>
      <c r="P1221">
        <v>234000</v>
      </c>
      <c r="Q1221">
        <v>12299747</v>
      </c>
      <c r="R1221">
        <v>0</v>
      </c>
      <c r="S1221">
        <v>2024</v>
      </c>
      <c r="T1221">
        <v>84</v>
      </c>
      <c r="U1221">
        <v>6</v>
      </c>
      <c r="V1221">
        <v>990</v>
      </c>
      <c r="W1221">
        <v>846990</v>
      </c>
      <c r="X1221" t="s">
        <v>26</v>
      </c>
      <c r="Y1221" t="s">
        <v>26</v>
      </c>
      <c r="Z1221" t="s">
        <v>764</v>
      </c>
      <c r="AA1221" t="s">
        <v>806</v>
      </c>
      <c r="AB1221" s="3" t="str">
        <f t="shared" si="38"/>
        <v>6990</v>
      </c>
      <c r="AC1221" s="4" t="str">
        <f t="shared" si="39"/>
        <v>Non-TIF</v>
      </c>
    </row>
    <row r="1222" spans="1:29" x14ac:dyDescent="0.25">
      <c r="A1222">
        <v>2024</v>
      </c>
      <c r="B1222">
        <v>84</v>
      </c>
      <c r="C1222" t="s">
        <v>31</v>
      </c>
      <c r="D1222">
        <v>144932596</v>
      </c>
      <c r="E1222">
        <v>102524599</v>
      </c>
      <c r="F1222">
        <v>12642553</v>
      </c>
      <c r="G1222">
        <v>15139497</v>
      </c>
      <c r="H1222">
        <v>3147844</v>
      </c>
      <c r="I1222">
        <v>0</v>
      </c>
      <c r="J1222">
        <v>0</v>
      </c>
      <c r="K1222">
        <v>0</v>
      </c>
      <c r="L1222">
        <v>8612734</v>
      </c>
      <c r="M1222">
        <v>8565948</v>
      </c>
      <c r="N1222">
        <v>295565771</v>
      </c>
      <c r="O1222">
        <v>464000</v>
      </c>
      <c r="P1222">
        <v>2314000</v>
      </c>
      <c r="Q1222">
        <v>292787771</v>
      </c>
      <c r="R1222">
        <v>3194785</v>
      </c>
      <c r="S1222">
        <v>2024</v>
      </c>
      <c r="T1222">
        <v>84</v>
      </c>
      <c r="U1222">
        <v>0</v>
      </c>
      <c r="V1222">
        <v>747</v>
      </c>
      <c r="W1222">
        <v>840747</v>
      </c>
      <c r="X1222" t="s">
        <v>26</v>
      </c>
      <c r="Y1222" t="s">
        <v>26</v>
      </c>
      <c r="Z1222" t="s">
        <v>694</v>
      </c>
      <c r="AA1222" t="s">
        <v>806</v>
      </c>
      <c r="AB1222" s="3" t="str">
        <f t="shared" si="38"/>
        <v>0747</v>
      </c>
      <c r="AC1222" s="4" t="str">
        <f t="shared" si="39"/>
        <v>Non-TIF</v>
      </c>
    </row>
    <row r="1223" spans="1:29" x14ac:dyDescent="0.25">
      <c r="A1223">
        <v>2024</v>
      </c>
      <c r="B1223">
        <v>84</v>
      </c>
      <c r="C1223" t="s">
        <v>31</v>
      </c>
      <c r="D1223">
        <v>417028864</v>
      </c>
      <c r="E1223">
        <v>218737098</v>
      </c>
      <c r="F1223">
        <v>26770160</v>
      </c>
      <c r="G1223">
        <v>92720611</v>
      </c>
      <c r="H1223">
        <v>57826187</v>
      </c>
      <c r="I1223">
        <v>0</v>
      </c>
      <c r="J1223">
        <v>0</v>
      </c>
      <c r="K1223">
        <v>0</v>
      </c>
      <c r="L1223">
        <v>41453061</v>
      </c>
      <c r="M1223">
        <v>28039414</v>
      </c>
      <c r="N1223">
        <v>882575395</v>
      </c>
      <c r="O1223">
        <v>1348000</v>
      </c>
      <c r="P1223">
        <v>6961500</v>
      </c>
      <c r="Q1223">
        <v>874265895</v>
      </c>
      <c r="R1223">
        <v>5529267</v>
      </c>
      <c r="S1223">
        <v>2024</v>
      </c>
      <c r="T1223">
        <v>84</v>
      </c>
      <c r="U1223">
        <v>4</v>
      </c>
      <c r="V1223">
        <v>149</v>
      </c>
      <c r="W1223">
        <v>844149</v>
      </c>
      <c r="X1223" t="s">
        <v>26</v>
      </c>
      <c r="Y1223" t="s">
        <v>26</v>
      </c>
      <c r="Z1223" t="s">
        <v>731</v>
      </c>
      <c r="AA1223" t="s">
        <v>806</v>
      </c>
      <c r="AB1223" s="3" t="str">
        <f t="shared" si="38"/>
        <v>4149</v>
      </c>
      <c r="AC1223" s="4" t="str">
        <f t="shared" si="39"/>
        <v>Non-TIF</v>
      </c>
    </row>
    <row r="1224" spans="1:29" x14ac:dyDescent="0.25">
      <c r="A1224">
        <v>2024</v>
      </c>
      <c r="B1224">
        <v>85</v>
      </c>
      <c r="C1224" t="s">
        <v>44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2024</v>
      </c>
      <c r="T1224">
        <v>85</v>
      </c>
      <c r="U1224">
        <v>2</v>
      </c>
      <c r="V1224">
        <v>466</v>
      </c>
      <c r="W1224">
        <v>852466</v>
      </c>
      <c r="X1224" t="s">
        <v>26</v>
      </c>
      <c r="Y1224" t="s">
        <v>26</v>
      </c>
      <c r="Z1224" t="s">
        <v>140</v>
      </c>
      <c r="AA1224" t="s">
        <v>828</v>
      </c>
      <c r="AB1224" s="3" t="str">
        <f t="shared" si="38"/>
        <v>2466</v>
      </c>
      <c r="AC1224" s="4" t="str">
        <f t="shared" si="39"/>
        <v>Non-TIF</v>
      </c>
    </row>
    <row r="1225" spans="1:29" x14ac:dyDescent="0.25">
      <c r="A1225">
        <v>2024</v>
      </c>
      <c r="B1225">
        <v>85</v>
      </c>
      <c r="C1225" t="s">
        <v>23</v>
      </c>
      <c r="D1225">
        <v>33001492</v>
      </c>
      <c r="E1225">
        <v>0</v>
      </c>
      <c r="F1225">
        <v>0</v>
      </c>
      <c r="G1225">
        <v>19092817</v>
      </c>
      <c r="H1225">
        <v>5155162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57249471</v>
      </c>
      <c r="O1225">
        <v>120000</v>
      </c>
      <c r="P1225">
        <v>578500</v>
      </c>
      <c r="Q1225">
        <v>56550971</v>
      </c>
      <c r="R1225">
        <v>0</v>
      </c>
      <c r="S1225">
        <v>2024</v>
      </c>
      <c r="T1225">
        <v>85</v>
      </c>
      <c r="U1225">
        <v>5</v>
      </c>
      <c r="V1225">
        <v>643</v>
      </c>
      <c r="W1225" t="s">
        <v>987</v>
      </c>
      <c r="X1225" t="s">
        <v>25</v>
      </c>
      <c r="Y1225" t="s">
        <v>26</v>
      </c>
      <c r="Z1225" t="s">
        <v>988</v>
      </c>
      <c r="AA1225" t="s">
        <v>828</v>
      </c>
      <c r="AB1225" s="3" t="str">
        <f t="shared" si="38"/>
        <v>5643</v>
      </c>
      <c r="AC1225" s="4" t="str">
        <f t="shared" si="39"/>
        <v>TIF</v>
      </c>
    </row>
    <row r="1226" spans="1:29" x14ac:dyDescent="0.25">
      <c r="A1226">
        <v>2024</v>
      </c>
      <c r="B1226">
        <v>98</v>
      </c>
      <c r="C1226" t="s">
        <v>23</v>
      </c>
      <c r="D1226">
        <v>6441749</v>
      </c>
      <c r="E1226">
        <v>11</v>
      </c>
      <c r="F1226">
        <v>1</v>
      </c>
      <c r="G1226">
        <v>1087896</v>
      </c>
      <c r="H1226">
        <v>84918426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92448083</v>
      </c>
      <c r="O1226">
        <v>0</v>
      </c>
      <c r="P1226">
        <v>0</v>
      </c>
      <c r="Q1226">
        <v>92448083</v>
      </c>
      <c r="R1226">
        <v>0</v>
      </c>
      <c r="S1226">
        <v>2024</v>
      </c>
      <c r="T1226">
        <v>98</v>
      </c>
      <c r="U1226">
        <v>4</v>
      </c>
      <c r="V1226">
        <v>788</v>
      </c>
      <c r="W1226" t="s">
        <v>1002</v>
      </c>
      <c r="X1226" t="s">
        <v>25</v>
      </c>
      <c r="Y1226" t="s">
        <v>26</v>
      </c>
      <c r="Z1226" t="s">
        <v>1003</v>
      </c>
      <c r="AA1226" t="s">
        <v>905</v>
      </c>
      <c r="AB1226" s="3" t="str">
        <f t="shared" si="38"/>
        <v>4788</v>
      </c>
      <c r="AC1226" s="4" t="str">
        <f t="shared" si="39"/>
        <v>TIF</v>
      </c>
    </row>
    <row r="1227" spans="1:29" x14ac:dyDescent="0.25">
      <c r="A1227">
        <v>2024</v>
      </c>
      <c r="B1227">
        <v>99</v>
      </c>
      <c r="C1227" t="s">
        <v>44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2024</v>
      </c>
      <c r="T1227">
        <v>99</v>
      </c>
      <c r="U1227">
        <v>0</v>
      </c>
      <c r="V1227">
        <v>594</v>
      </c>
      <c r="W1227">
        <v>990594</v>
      </c>
      <c r="X1227" t="s">
        <v>26</v>
      </c>
      <c r="Y1227" t="s">
        <v>26</v>
      </c>
      <c r="Z1227" t="s">
        <v>411</v>
      </c>
      <c r="AA1227" t="s">
        <v>907</v>
      </c>
      <c r="AB1227" s="3" t="str">
        <f t="shared" si="38"/>
        <v>0594</v>
      </c>
      <c r="AC1227" s="4" t="str">
        <f t="shared" si="39"/>
        <v>Non-TIF</v>
      </c>
    </row>
    <row r="1228" spans="1:29" x14ac:dyDescent="0.25">
      <c r="A1228">
        <v>2024</v>
      </c>
      <c r="B1228">
        <v>99</v>
      </c>
      <c r="C1228" t="s">
        <v>44</v>
      </c>
      <c r="D1228">
        <v>11791995</v>
      </c>
      <c r="E1228">
        <v>282059</v>
      </c>
      <c r="F1228">
        <v>0</v>
      </c>
      <c r="G1228">
        <v>16549937</v>
      </c>
      <c r="H1228">
        <v>14805926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43429917</v>
      </c>
      <c r="O1228">
        <v>88000</v>
      </c>
      <c r="P1228">
        <v>292500</v>
      </c>
      <c r="Q1228">
        <v>43049417</v>
      </c>
      <c r="R1228">
        <v>0</v>
      </c>
      <c r="S1228">
        <v>2024</v>
      </c>
      <c r="T1228">
        <v>99</v>
      </c>
      <c r="U1228">
        <v>1</v>
      </c>
      <c r="V1228">
        <v>206</v>
      </c>
      <c r="W1228">
        <v>991206</v>
      </c>
      <c r="X1228" t="s">
        <v>26</v>
      </c>
      <c r="Y1228" t="s">
        <v>26</v>
      </c>
      <c r="Z1228" t="s">
        <v>412</v>
      </c>
      <c r="AA1228" t="s">
        <v>907</v>
      </c>
      <c r="AB1228" s="3" t="str">
        <f t="shared" si="38"/>
        <v>1206</v>
      </c>
      <c r="AC1228" s="4" t="str">
        <f t="shared" si="39"/>
        <v>Non-TIF</v>
      </c>
    </row>
    <row r="1229" spans="1:29" x14ac:dyDescent="0.25">
      <c r="A1229">
        <v>2024</v>
      </c>
      <c r="B1229">
        <v>99</v>
      </c>
      <c r="C1229" t="s">
        <v>23</v>
      </c>
      <c r="D1229">
        <v>0</v>
      </c>
      <c r="E1229">
        <v>0</v>
      </c>
      <c r="F1229">
        <v>0</v>
      </c>
      <c r="G1229">
        <v>0</v>
      </c>
      <c r="H1229">
        <v>5758005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5758005</v>
      </c>
      <c r="O1229">
        <v>0</v>
      </c>
      <c r="P1229">
        <v>0</v>
      </c>
      <c r="Q1229">
        <v>5758005</v>
      </c>
      <c r="R1229">
        <v>0</v>
      </c>
      <c r="S1229">
        <v>2024</v>
      </c>
      <c r="T1229">
        <v>99</v>
      </c>
      <c r="U1229">
        <v>4</v>
      </c>
      <c r="V1229">
        <v>775</v>
      </c>
      <c r="W1229" t="s">
        <v>641</v>
      </c>
      <c r="X1229" t="s">
        <v>25</v>
      </c>
      <c r="Y1229" t="s">
        <v>26</v>
      </c>
      <c r="Z1229" t="s">
        <v>642</v>
      </c>
      <c r="AA1229" t="s">
        <v>907</v>
      </c>
      <c r="AB1229" s="3" t="str">
        <f t="shared" si="38"/>
        <v>4775</v>
      </c>
      <c r="AC1229" s="4" t="str">
        <f t="shared" si="39"/>
        <v>TIF</v>
      </c>
    </row>
    <row r="1230" spans="1:29" x14ac:dyDescent="0.25">
      <c r="A1230">
        <v>2024</v>
      </c>
      <c r="B1230">
        <v>99</v>
      </c>
      <c r="C1230" t="s">
        <v>31</v>
      </c>
      <c r="D1230">
        <v>1289950</v>
      </c>
      <c r="E1230">
        <v>6933821</v>
      </c>
      <c r="F1230">
        <v>291221</v>
      </c>
      <c r="G1230">
        <v>854</v>
      </c>
      <c r="H1230">
        <v>813519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9329365</v>
      </c>
      <c r="O1230">
        <v>0</v>
      </c>
      <c r="P1230">
        <v>19500</v>
      </c>
      <c r="Q1230">
        <v>9309865</v>
      </c>
      <c r="R1230">
        <v>857450</v>
      </c>
      <c r="S1230">
        <v>2024</v>
      </c>
      <c r="T1230">
        <v>99</v>
      </c>
      <c r="U1230">
        <v>4</v>
      </c>
      <c r="V1230">
        <v>775</v>
      </c>
      <c r="W1230">
        <v>404775</v>
      </c>
      <c r="X1230" t="s">
        <v>26</v>
      </c>
      <c r="Y1230" t="s">
        <v>26</v>
      </c>
      <c r="Z1230" t="s">
        <v>449</v>
      </c>
      <c r="AA1230" t="s">
        <v>907</v>
      </c>
      <c r="AB1230" s="3" t="str">
        <f t="shared" si="38"/>
        <v>4775</v>
      </c>
      <c r="AC1230" s="4" t="str">
        <f t="shared" si="39"/>
        <v>Non-TIF</v>
      </c>
    </row>
    <row r="1231" spans="1:29" x14ac:dyDescent="0.25">
      <c r="A1231">
        <v>2024</v>
      </c>
      <c r="B1231">
        <v>99</v>
      </c>
      <c r="C1231" t="s">
        <v>31</v>
      </c>
      <c r="D1231">
        <v>1292367</v>
      </c>
      <c r="E1231">
        <v>7183087</v>
      </c>
      <c r="F1231">
        <v>210495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8685949</v>
      </c>
      <c r="O1231">
        <v>4000</v>
      </c>
      <c r="P1231">
        <v>13000</v>
      </c>
      <c r="Q1231">
        <v>8668949</v>
      </c>
      <c r="R1231">
        <v>192112</v>
      </c>
      <c r="S1231">
        <v>2024</v>
      </c>
      <c r="T1231">
        <v>99</v>
      </c>
      <c r="U1231">
        <v>6</v>
      </c>
      <c r="V1231">
        <v>867</v>
      </c>
      <c r="W1231">
        <v>406867</v>
      </c>
      <c r="X1231" t="s">
        <v>26</v>
      </c>
      <c r="Y1231" t="s">
        <v>26</v>
      </c>
      <c r="Z1231" t="s">
        <v>478</v>
      </c>
      <c r="AA1231" t="s">
        <v>907</v>
      </c>
      <c r="AB1231" s="3" t="str">
        <f t="shared" si="38"/>
        <v>6867</v>
      </c>
      <c r="AC1231" s="4" t="str">
        <f t="shared" si="39"/>
        <v>Non-TIF</v>
      </c>
    </row>
    <row r="1232" spans="1:29" x14ac:dyDescent="0.25">
      <c r="A1232">
        <v>2024</v>
      </c>
      <c r="B1232">
        <v>99</v>
      </c>
      <c r="C1232" t="s">
        <v>31</v>
      </c>
      <c r="D1232">
        <v>14579453</v>
      </c>
      <c r="E1232">
        <v>41695388</v>
      </c>
      <c r="F1232">
        <v>5729132</v>
      </c>
      <c r="G1232">
        <v>2323925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3222931</v>
      </c>
      <c r="N1232">
        <v>67550829</v>
      </c>
      <c r="O1232">
        <v>128000</v>
      </c>
      <c r="P1232">
        <v>325000</v>
      </c>
      <c r="Q1232">
        <v>67097829</v>
      </c>
      <c r="R1232">
        <v>763531</v>
      </c>
      <c r="S1232">
        <v>2024</v>
      </c>
      <c r="T1232">
        <v>99</v>
      </c>
      <c r="U1232">
        <v>1</v>
      </c>
      <c r="V1232">
        <v>854</v>
      </c>
      <c r="W1232">
        <v>991854</v>
      </c>
      <c r="X1232" t="s">
        <v>26</v>
      </c>
      <c r="Y1232" t="s">
        <v>26</v>
      </c>
      <c r="Z1232" t="s">
        <v>426</v>
      </c>
      <c r="AA1232" t="s">
        <v>907</v>
      </c>
      <c r="AB1232" s="3" t="str">
        <f t="shared" si="38"/>
        <v>1854</v>
      </c>
      <c r="AC1232" s="4" t="str">
        <f t="shared" si="39"/>
        <v>Non-TIF</v>
      </c>
    </row>
    <row r="1233" spans="1:29" x14ac:dyDescent="0.25">
      <c r="A1233">
        <v>2024</v>
      </c>
      <c r="B1233">
        <v>99</v>
      </c>
      <c r="C1233" t="s">
        <v>31</v>
      </c>
      <c r="D1233">
        <v>81194161</v>
      </c>
      <c r="E1233">
        <v>73832677</v>
      </c>
      <c r="F1233">
        <v>2060020</v>
      </c>
      <c r="G1233">
        <v>14827896</v>
      </c>
      <c r="H1233">
        <v>17797229</v>
      </c>
      <c r="I1233">
        <v>0</v>
      </c>
      <c r="J1233">
        <v>0</v>
      </c>
      <c r="K1233">
        <v>0</v>
      </c>
      <c r="L1233">
        <v>14664994</v>
      </c>
      <c r="M1233">
        <v>25097199</v>
      </c>
      <c r="N1233">
        <v>229474176</v>
      </c>
      <c r="O1233">
        <v>503400</v>
      </c>
      <c r="P1233">
        <v>1651000</v>
      </c>
      <c r="Q1233">
        <v>227319776</v>
      </c>
      <c r="R1233">
        <v>5317301</v>
      </c>
      <c r="S1233">
        <v>2024</v>
      </c>
      <c r="T1233">
        <v>99</v>
      </c>
      <c r="U1233">
        <v>1</v>
      </c>
      <c r="V1233">
        <v>944</v>
      </c>
      <c r="W1233">
        <v>991944</v>
      </c>
      <c r="X1233" t="s">
        <v>26</v>
      </c>
      <c r="Y1233" t="s">
        <v>26</v>
      </c>
      <c r="Z1233" t="s">
        <v>495</v>
      </c>
      <c r="AA1233" t="s">
        <v>907</v>
      </c>
      <c r="AB1233" s="3" t="str">
        <f t="shared" si="38"/>
        <v>1944</v>
      </c>
      <c r="AC1233" s="4" t="str">
        <f t="shared" si="39"/>
        <v>Non-TIF</v>
      </c>
    </row>
    <row r="1234" spans="1:29" x14ac:dyDescent="0.25">
      <c r="A1234">
        <v>2024</v>
      </c>
      <c r="B1234">
        <v>65</v>
      </c>
      <c r="C1234" t="s">
        <v>31</v>
      </c>
      <c r="D1234">
        <v>1521028</v>
      </c>
      <c r="E1234">
        <v>5404590</v>
      </c>
      <c r="F1234">
        <v>193403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7119021</v>
      </c>
      <c r="O1234">
        <v>12000</v>
      </c>
      <c r="P1234">
        <v>22750</v>
      </c>
      <c r="Q1234">
        <v>7084271</v>
      </c>
      <c r="R1234">
        <v>235799</v>
      </c>
      <c r="S1234">
        <v>2024</v>
      </c>
      <c r="T1234">
        <v>65</v>
      </c>
      <c r="U1234">
        <v>5</v>
      </c>
      <c r="V1234">
        <v>976</v>
      </c>
      <c r="W1234">
        <v>735976</v>
      </c>
      <c r="X1234" t="s">
        <v>26</v>
      </c>
      <c r="Y1234" t="s">
        <v>26</v>
      </c>
      <c r="Z1234" t="s">
        <v>440</v>
      </c>
      <c r="AA1234" t="s">
        <v>699</v>
      </c>
      <c r="AB1234" s="3" t="str">
        <f t="shared" si="38"/>
        <v>5976</v>
      </c>
      <c r="AC1234" s="4" t="str">
        <f t="shared" si="39"/>
        <v>Non-TIF</v>
      </c>
    </row>
    <row r="1235" spans="1:29" x14ac:dyDescent="0.25">
      <c r="A1235">
        <v>2024</v>
      </c>
      <c r="B1235">
        <v>67</v>
      </c>
      <c r="C1235" t="s">
        <v>31</v>
      </c>
      <c r="D1235">
        <v>0</v>
      </c>
      <c r="E1235">
        <v>1185417</v>
      </c>
      <c r="F1235">
        <v>25167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1210584</v>
      </c>
      <c r="O1235">
        <v>0</v>
      </c>
      <c r="P1235">
        <v>0</v>
      </c>
      <c r="Q1235">
        <v>1210584</v>
      </c>
      <c r="R1235">
        <v>3204</v>
      </c>
      <c r="S1235">
        <v>2024</v>
      </c>
      <c r="T1235">
        <v>67</v>
      </c>
      <c r="U1235">
        <v>7</v>
      </c>
      <c r="V1235" t="s">
        <v>1822</v>
      </c>
      <c r="W1235">
        <v>437092</v>
      </c>
      <c r="X1235" t="s">
        <v>26</v>
      </c>
      <c r="Y1235" t="s">
        <v>26</v>
      </c>
      <c r="Z1235" t="s">
        <v>455</v>
      </c>
      <c r="AA1235" t="s">
        <v>704</v>
      </c>
      <c r="AB1235" s="3" t="str">
        <f t="shared" si="38"/>
        <v>7092</v>
      </c>
      <c r="AC1235" s="4" t="str">
        <f t="shared" si="39"/>
        <v>Non-TIF</v>
      </c>
    </row>
    <row r="1236" spans="1:29" x14ac:dyDescent="0.25">
      <c r="A1236">
        <v>2024</v>
      </c>
      <c r="B1236">
        <v>67</v>
      </c>
      <c r="C1236" t="s">
        <v>31</v>
      </c>
      <c r="D1236">
        <v>108569415</v>
      </c>
      <c r="E1236">
        <v>194354188</v>
      </c>
      <c r="F1236">
        <v>5575083</v>
      </c>
      <c r="G1236">
        <v>19644352</v>
      </c>
      <c r="H1236">
        <v>1270935</v>
      </c>
      <c r="I1236">
        <v>0</v>
      </c>
      <c r="J1236">
        <v>0</v>
      </c>
      <c r="K1236">
        <v>0</v>
      </c>
      <c r="L1236">
        <v>1604188</v>
      </c>
      <c r="M1236">
        <v>18627392</v>
      </c>
      <c r="N1236">
        <v>349645553</v>
      </c>
      <c r="O1236">
        <v>768000</v>
      </c>
      <c r="P1236">
        <v>1904500</v>
      </c>
      <c r="Q1236">
        <v>346973053</v>
      </c>
      <c r="R1236">
        <v>2407485</v>
      </c>
      <c r="S1236">
        <v>2024</v>
      </c>
      <c r="T1236">
        <v>67</v>
      </c>
      <c r="U1236">
        <v>6</v>
      </c>
      <c r="V1236">
        <v>987</v>
      </c>
      <c r="W1236">
        <v>676987</v>
      </c>
      <c r="X1236" t="s">
        <v>26</v>
      </c>
      <c r="Y1236" t="s">
        <v>26</v>
      </c>
      <c r="Z1236" t="s">
        <v>513</v>
      </c>
      <c r="AA1236" t="s">
        <v>704</v>
      </c>
      <c r="AB1236" s="3" t="str">
        <f t="shared" si="38"/>
        <v>6987</v>
      </c>
      <c r="AC1236" s="4" t="str">
        <f t="shared" si="39"/>
        <v>Non-TIF</v>
      </c>
    </row>
    <row r="1237" spans="1:29" x14ac:dyDescent="0.25">
      <c r="A1237">
        <v>2024</v>
      </c>
      <c r="B1237">
        <v>69</v>
      </c>
      <c r="C1237" t="s">
        <v>23</v>
      </c>
      <c r="D1237">
        <v>1845213</v>
      </c>
      <c r="E1237">
        <v>0</v>
      </c>
      <c r="F1237">
        <v>0</v>
      </c>
      <c r="G1237">
        <v>3793508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5638721</v>
      </c>
      <c r="O1237">
        <v>0</v>
      </c>
      <c r="P1237">
        <v>0</v>
      </c>
      <c r="Q1237">
        <v>5638721</v>
      </c>
      <c r="R1237">
        <v>0</v>
      </c>
      <c r="S1237">
        <v>2024</v>
      </c>
      <c r="T1237">
        <v>69</v>
      </c>
      <c r="U1237">
        <v>5</v>
      </c>
      <c r="V1237">
        <v>463</v>
      </c>
      <c r="W1237" t="s">
        <v>932</v>
      </c>
      <c r="X1237" t="s">
        <v>25</v>
      </c>
      <c r="Y1237" t="s">
        <v>26</v>
      </c>
      <c r="Z1237" t="s">
        <v>933</v>
      </c>
      <c r="AA1237" t="s">
        <v>725</v>
      </c>
      <c r="AB1237" s="3" t="str">
        <f t="shared" si="38"/>
        <v>5463</v>
      </c>
      <c r="AC1237" s="4" t="str">
        <f t="shared" si="39"/>
        <v>TIF</v>
      </c>
    </row>
    <row r="1238" spans="1:29" x14ac:dyDescent="0.25">
      <c r="A1238">
        <v>2024</v>
      </c>
      <c r="B1238">
        <v>69</v>
      </c>
      <c r="C1238" t="s">
        <v>31</v>
      </c>
      <c r="D1238">
        <v>159698385</v>
      </c>
      <c r="E1238">
        <v>143277547</v>
      </c>
      <c r="F1238">
        <v>5721849</v>
      </c>
      <c r="G1238">
        <v>13852148</v>
      </c>
      <c r="H1238">
        <v>4961901</v>
      </c>
      <c r="I1238">
        <v>0</v>
      </c>
      <c r="J1238">
        <v>0</v>
      </c>
      <c r="K1238">
        <v>0</v>
      </c>
      <c r="L1238">
        <v>10531693</v>
      </c>
      <c r="M1238">
        <v>24656039</v>
      </c>
      <c r="N1238">
        <v>362699562</v>
      </c>
      <c r="O1238">
        <v>868000</v>
      </c>
      <c r="P1238">
        <v>1631500</v>
      </c>
      <c r="Q1238">
        <v>360200062</v>
      </c>
      <c r="R1238">
        <v>10608152</v>
      </c>
      <c r="S1238">
        <v>2024</v>
      </c>
      <c r="T1238">
        <v>69</v>
      </c>
      <c r="U1238">
        <v>5</v>
      </c>
      <c r="V1238">
        <v>463</v>
      </c>
      <c r="W1238">
        <v>695463</v>
      </c>
      <c r="X1238" t="s">
        <v>26</v>
      </c>
      <c r="Y1238" t="s">
        <v>26</v>
      </c>
      <c r="Z1238" t="s">
        <v>724</v>
      </c>
      <c r="AA1238" t="s">
        <v>725</v>
      </c>
      <c r="AB1238" s="3" t="str">
        <f t="shared" si="38"/>
        <v>5463</v>
      </c>
      <c r="AC1238" s="4" t="str">
        <f t="shared" si="39"/>
        <v>Non-TIF</v>
      </c>
    </row>
    <row r="1239" spans="1:29" x14ac:dyDescent="0.25">
      <c r="A1239">
        <v>2024</v>
      </c>
      <c r="B1239">
        <v>70</v>
      </c>
      <c r="C1239" t="s">
        <v>44</v>
      </c>
      <c r="D1239">
        <v>7118083</v>
      </c>
      <c r="E1239">
        <v>100487</v>
      </c>
      <c r="F1239">
        <v>4322</v>
      </c>
      <c r="G1239">
        <v>5208972</v>
      </c>
      <c r="H1239">
        <v>4648841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17080705</v>
      </c>
      <c r="O1239">
        <v>92000</v>
      </c>
      <c r="P1239">
        <v>279500</v>
      </c>
      <c r="Q1239">
        <v>16709205</v>
      </c>
      <c r="R1239">
        <v>0</v>
      </c>
      <c r="S1239">
        <v>2024</v>
      </c>
      <c r="T1239">
        <v>70</v>
      </c>
      <c r="U1239">
        <v>3</v>
      </c>
      <c r="V1239">
        <v>841</v>
      </c>
      <c r="W1239">
        <v>583841</v>
      </c>
      <c r="X1239" t="s">
        <v>26</v>
      </c>
      <c r="Y1239" t="s">
        <v>26</v>
      </c>
      <c r="Z1239" t="s">
        <v>649</v>
      </c>
      <c r="AA1239" t="s">
        <v>709</v>
      </c>
      <c r="AB1239" s="3" t="str">
        <f t="shared" si="38"/>
        <v>3841</v>
      </c>
      <c r="AC1239" s="4" t="str">
        <f t="shared" si="39"/>
        <v>Non-TIF</v>
      </c>
    </row>
    <row r="1240" spans="1:29" x14ac:dyDescent="0.25">
      <c r="A1240">
        <v>2024</v>
      </c>
      <c r="B1240">
        <v>70</v>
      </c>
      <c r="C1240" t="s">
        <v>44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2024</v>
      </c>
      <c r="T1240">
        <v>70</v>
      </c>
      <c r="U1240">
        <v>1</v>
      </c>
      <c r="V1240">
        <v>611</v>
      </c>
      <c r="W1240">
        <v>821611</v>
      </c>
      <c r="X1240" t="s">
        <v>26</v>
      </c>
      <c r="Y1240" t="s">
        <v>26</v>
      </c>
      <c r="Z1240" t="s">
        <v>710</v>
      </c>
      <c r="AA1240" t="s">
        <v>709</v>
      </c>
      <c r="AB1240" s="3" t="str">
        <f t="shared" si="38"/>
        <v>1611</v>
      </c>
      <c r="AC1240" s="4" t="str">
        <f t="shared" si="39"/>
        <v>Non-TIF</v>
      </c>
    </row>
    <row r="1241" spans="1:29" x14ac:dyDescent="0.25">
      <c r="A1241">
        <v>2024</v>
      </c>
      <c r="B1241">
        <v>70</v>
      </c>
      <c r="C1241" t="s">
        <v>23</v>
      </c>
      <c r="D1241">
        <v>11567522</v>
      </c>
      <c r="E1241">
        <v>662119</v>
      </c>
      <c r="F1241">
        <v>35923</v>
      </c>
      <c r="G1241">
        <v>39937503</v>
      </c>
      <c r="H1241">
        <v>17349061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69552128</v>
      </c>
      <c r="O1241">
        <v>0</v>
      </c>
      <c r="P1241">
        <v>0</v>
      </c>
      <c r="Q1241">
        <v>69552128</v>
      </c>
      <c r="R1241">
        <v>0</v>
      </c>
      <c r="S1241">
        <v>2024</v>
      </c>
      <c r="T1241">
        <v>70</v>
      </c>
      <c r="U1241">
        <v>4</v>
      </c>
      <c r="V1241">
        <v>581</v>
      </c>
      <c r="W1241" t="s">
        <v>936</v>
      </c>
      <c r="X1241" t="s">
        <v>25</v>
      </c>
      <c r="Y1241" t="s">
        <v>26</v>
      </c>
      <c r="Z1241" t="s">
        <v>937</v>
      </c>
      <c r="AA1241" t="s">
        <v>709</v>
      </c>
      <c r="AB1241" s="3" t="str">
        <f t="shared" si="38"/>
        <v>4581</v>
      </c>
      <c r="AC1241" s="4" t="str">
        <f t="shared" si="39"/>
        <v>TIF</v>
      </c>
    </row>
    <row r="1242" spans="1:29" x14ac:dyDescent="0.25">
      <c r="A1242">
        <v>2024</v>
      </c>
      <c r="B1242">
        <v>70</v>
      </c>
      <c r="C1242" t="s">
        <v>23</v>
      </c>
      <c r="D1242">
        <v>1804547</v>
      </c>
      <c r="E1242">
        <v>9700</v>
      </c>
      <c r="F1242">
        <v>4139</v>
      </c>
      <c r="G1242">
        <v>17169930</v>
      </c>
      <c r="H1242">
        <v>3888987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22877303</v>
      </c>
      <c r="O1242">
        <v>0</v>
      </c>
      <c r="P1242">
        <v>0</v>
      </c>
      <c r="Q1242">
        <v>22877303</v>
      </c>
      <c r="R1242">
        <v>0</v>
      </c>
      <c r="S1242">
        <v>2024</v>
      </c>
      <c r="T1242">
        <v>70</v>
      </c>
      <c r="U1242">
        <v>7</v>
      </c>
      <c r="V1242" t="s">
        <v>1805</v>
      </c>
      <c r="W1242" t="s">
        <v>938</v>
      </c>
      <c r="X1242" t="s">
        <v>25</v>
      </c>
      <c r="Y1242" t="s">
        <v>26</v>
      </c>
      <c r="Z1242" t="s">
        <v>939</v>
      </c>
      <c r="AA1242" t="s">
        <v>709</v>
      </c>
      <c r="AB1242" s="3" t="str">
        <f t="shared" si="38"/>
        <v>7038</v>
      </c>
      <c r="AC1242" s="4" t="str">
        <f t="shared" si="39"/>
        <v>TIF</v>
      </c>
    </row>
    <row r="1243" spans="1:29" x14ac:dyDescent="0.25">
      <c r="A1243">
        <v>2024</v>
      </c>
      <c r="B1243">
        <v>70</v>
      </c>
      <c r="C1243" t="s">
        <v>31</v>
      </c>
      <c r="D1243">
        <v>26567494</v>
      </c>
      <c r="E1243">
        <v>32772172</v>
      </c>
      <c r="F1243">
        <v>2701804</v>
      </c>
      <c r="G1243">
        <v>1277001</v>
      </c>
      <c r="H1243">
        <v>825559</v>
      </c>
      <c r="I1243">
        <v>0</v>
      </c>
      <c r="J1243">
        <v>0</v>
      </c>
      <c r="K1243">
        <v>0</v>
      </c>
      <c r="L1243">
        <v>0</v>
      </c>
      <c r="M1243">
        <v>1165068</v>
      </c>
      <c r="N1243">
        <v>65309098</v>
      </c>
      <c r="O1243">
        <v>116000</v>
      </c>
      <c r="P1243">
        <v>299000</v>
      </c>
      <c r="Q1243">
        <v>64894098</v>
      </c>
      <c r="R1243">
        <v>4517070</v>
      </c>
      <c r="S1243">
        <v>2024</v>
      </c>
      <c r="T1243">
        <v>70</v>
      </c>
      <c r="U1243">
        <v>1</v>
      </c>
      <c r="V1243">
        <v>926</v>
      </c>
      <c r="W1243">
        <v>161926</v>
      </c>
      <c r="X1243" t="s">
        <v>26</v>
      </c>
      <c r="Y1243" t="s">
        <v>26</v>
      </c>
      <c r="Z1243" t="s">
        <v>157</v>
      </c>
      <c r="AA1243" t="s">
        <v>709</v>
      </c>
      <c r="AB1243" s="3" t="str">
        <f t="shared" si="38"/>
        <v>1926</v>
      </c>
      <c r="AC1243" s="4" t="str">
        <f t="shared" si="39"/>
        <v>Non-TIF</v>
      </c>
    </row>
    <row r="1244" spans="1:29" x14ac:dyDescent="0.25">
      <c r="A1244">
        <v>2024</v>
      </c>
      <c r="B1244">
        <v>70</v>
      </c>
      <c r="C1244" t="s">
        <v>31</v>
      </c>
      <c r="D1244">
        <v>936478503</v>
      </c>
      <c r="E1244">
        <v>89777392</v>
      </c>
      <c r="F1244">
        <v>8767307</v>
      </c>
      <c r="G1244">
        <v>277238859</v>
      </c>
      <c r="H1244">
        <v>178678424</v>
      </c>
      <c r="I1244">
        <v>0</v>
      </c>
      <c r="J1244">
        <v>0</v>
      </c>
      <c r="K1244">
        <v>0</v>
      </c>
      <c r="L1244">
        <v>14528517</v>
      </c>
      <c r="M1244">
        <v>5496810</v>
      </c>
      <c r="N1244">
        <v>1510965812</v>
      </c>
      <c r="O1244">
        <v>3341545</v>
      </c>
      <c r="P1244">
        <v>12441000</v>
      </c>
      <c r="Q1244">
        <v>1495183267</v>
      </c>
      <c r="R1244">
        <v>19864789</v>
      </c>
      <c r="S1244">
        <v>2024</v>
      </c>
      <c r="T1244">
        <v>70</v>
      </c>
      <c r="U1244">
        <v>4</v>
      </c>
      <c r="V1244">
        <v>581</v>
      </c>
      <c r="W1244">
        <v>704581</v>
      </c>
      <c r="X1244" t="s">
        <v>26</v>
      </c>
      <c r="Y1244" t="s">
        <v>26</v>
      </c>
      <c r="Z1244" t="s">
        <v>708</v>
      </c>
      <c r="AA1244" t="s">
        <v>709</v>
      </c>
      <c r="AB1244" s="3" t="str">
        <f t="shared" si="38"/>
        <v>4581</v>
      </c>
      <c r="AC1244" s="4" t="str">
        <f t="shared" si="39"/>
        <v>Non-TIF</v>
      </c>
    </row>
    <row r="1245" spans="1:29" x14ac:dyDescent="0.25">
      <c r="A1245">
        <v>2024</v>
      </c>
      <c r="B1245">
        <v>70</v>
      </c>
      <c r="C1245" t="s">
        <v>31</v>
      </c>
      <c r="D1245">
        <v>109516177</v>
      </c>
      <c r="E1245">
        <v>92414928</v>
      </c>
      <c r="F1245">
        <v>9520784</v>
      </c>
      <c r="G1245">
        <v>10320015</v>
      </c>
      <c r="H1245">
        <v>4561379</v>
      </c>
      <c r="I1245">
        <v>0</v>
      </c>
      <c r="J1245">
        <v>0</v>
      </c>
      <c r="K1245">
        <v>0</v>
      </c>
      <c r="L1245">
        <v>5845500</v>
      </c>
      <c r="M1245">
        <v>2338028</v>
      </c>
      <c r="N1245">
        <v>234516811</v>
      </c>
      <c r="O1245">
        <v>324000</v>
      </c>
      <c r="P1245">
        <v>1118000</v>
      </c>
      <c r="Q1245">
        <v>233074811</v>
      </c>
      <c r="R1245">
        <v>4888980</v>
      </c>
      <c r="S1245">
        <v>2024</v>
      </c>
      <c r="T1245">
        <v>70</v>
      </c>
      <c r="U1245">
        <v>6</v>
      </c>
      <c r="V1245">
        <v>975</v>
      </c>
      <c r="W1245">
        <v>706975</v>
      </c>
      <c r="X1245" t="s">
        <v>26</v>
      </c>
      <c r="Y1245" t="s">
        <v>26</v>
      </c>
      <c r="Z1245" t="s">
        <v>160</v>
      </c>
      <c r="AA1245" t="s">
        <v>709</v>
      </c>
      <c r="AB1245" s="3" t="str">
        <f t="shared" si="38"/>
        <v>6975</v>
      </c>
      <c r="AC1245" s="4" t="str">
        <f t="shared" si="39"/>
        <v>Non-TIF</v>
      </c>
    </row>
    <row r="1246" spans="1:29" x14ac:dyDescent="0.25">
      <c r="A1246">
        <v>2024</v>
      </c>
      <c r="B1246">
        <v>70</v>
      </c>
      <c r="C1246" t="s">
        <v>31</v>
      </c>
      <c r="D1246">
        <v>126442770</v>
      </c>
      <c r="E1246">
        <v>41265773</v>
      </c>
      <c r="F1246">
        <v>3967479</v>
      </c>
      <c r="G1246">
        <v>7535999</v>
      </c>
      <c r="H1246">
        <v>8639617</v>
      </c>
      <c r="I1246">
        <v>0</v>
      </c>
      <c r="J1246">
        <v>0</v>
      </c>
      <c r="K1246">
        <v>0</v>
      </c>
      <c r="L1246">
        <v>2081738</v>
      </c>
      <c r="M1246">
        <v>2737778</v>
      </c>
      <c r="N1246">
        <v>192671154</v>
      </c>
      <c r="O1246">
        <v>588000</v>
      </c>
      <c r="P1246">
        <v>1586000</v>
      </c>
      <c r="Q1246">
        <v>190497154</v>
      </c>
      <c r="R1246">
        <v>2606515</v>
      </c>
      <c r="S1246">
        <v>2024</v>
      </c>
      <c r="T1246">
        <v>70</v>
      </c>
      <c r="U1246">
        <v>7</v>
      </c>
      <c r="V1246" t="s">
        <v>1805</v>
      </c>
      <c r="W1246">
        <v>707038</v>
      </c>
      <c r="X1246" t="s">
        <v>26</v>
      </c>
      <c r="Y1246" t="s">
        <v>26</v>
      </c>
      <c r="Z1246" t="s">
        <v>232</v>
      </c>
      <c r="AA1246" t="s">
        <v>709</v>
      </c>
      <c r="AB1246" s="3" t="str">
        <f t="shared" si="38"/>
        <v>7038</v>
      </c>
      <c r="AC1246" s="4" t="str">
        <f t="shared" si="39"/>
        <v>Non-TIF</v>
      </c>
    </row>
    <row r="1247" spans="1:29" x14ac:dyDescent="0.25">
      <c r="A1247">
        <v>2024</v>
      </c>
      <c r="B1247">
        <v>71</v>
      </c>
      <c r="C1247" t="s">
        <v>44</v>
      </c>
      <c r="D1247">
        <v>271316</v>
      </c>
      <c r="E1247">
        <v>48704</v>
      </c>
      <c r="F1247">
        <v>9027</v>
      </c>
      <c r="G1247">
        <v>1017849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1346896</v>
      </c>
      <c r="O1247">
        <v>8000</v>
      </c>
      <c r="P1247">
        <v>19500</v>
      </c>
      <c r="Q1247">
        <v>1319396</v>
      </c>
      <c r="R1247">
        <v>0</v>
      </c>
      <c r="S1247">
        <v>2024</v>
      </c>
      <c r="T1247">
        <v>71</v>
      </c>
      <c r="U1247">
        <v>5</v>
      </c>
      <c r="V1247">
        <v>949</v>
      </c>
      <c r="W1247">
        <v>715949</v>
      </c>
      <c r="X1247" t="s">
        <v>26</v>
      </c>
      <c r="Y1247" t="s">
        <v>26</v>
      </c>
      <c r="Z1247" t="s">
        <v>728</v>
      </c>
      <c r="AA1247" t="s">
        <v>727</v>
      </c>
      <c r="AB1247" s="3" t="str">
        <f t="shared" si="38"/>
        <v>5949</v>
      </c>
      <c r="AC1247" s="4" t="str">
        <f t="shared" si="39"/>
        <v>Non-TIF</v>
      </c>
    </row>
    <row r="1248" spans="1:29" x14ac:dyDescent="0.25">
      <c r="A1248">
        <v>2024</v>
      </c>
      <c r="B1248">
        <v>71</v>
      </c>
      <c r="C1248" t="s">
        <v>23</v>
      </c>
      <c r="D1248">
        <v>13379226</v>
      </c>
      <c r="E1248">
        <v>0</v>
      </c>
      <c r="F1248">
        <v>0</v>
      </c>
      <c r="G1248">
        <v>5446400</v>
      </c>
      <c r="H1248">
        <v>666487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19492113</v>
      </c>
      <c r="O1248">
        <v>0</v>
      </c>
      <c r="P1248">
        <v>0</v>
      </c>
      <c r="Q1248">
        <v>19492113</v>
      </c>
      <c r="R1248">
        <v>0</v>
      </c>
      <c r="S1248">
        <v>2024</v>
      </c>
      <c r="T1248">
        <v>71</v>
      </c>
      <c r="U1248">
        <v>2</v>
      </c>
      <c r="V1248">
        <v>862</v>
      </c>
      <c r="W1248" t="s">
        <v>940</v>
      </c>
      <c r="X1248" t="s">
        <v>25</v>
      </c>
      <c r="Y1248" t="s">
        <v>26</v>
      </c>
      <c r="Z1248" t="s">
        <v>941</v>
      </c>
      <c r="AA1248" t="s">
        <v>727</v>
      </c>
      <c r="AB1248" s="3" t="str">
        <f t="shared" si="38"/>
        <v>2862</v>
      </c>
      <c r="AC1248" s="4" t="str">
        <f t="shared" si="39"/>
        <v>TIF</v>
      </c>
    </row>
    <row r="1249" spans="1:29" x14ac:dyDescent="0.25">
      <c r="A1249">
        <v>2024</v>
      </c>
      <c r="B1249">
        <v>71</v>
      </c>
      <c r="C1249" t="s">
        <v>31</v>
      </c>
      <c r="D1249">
        <v>616996</v>
      </c>
      <c r="E1249">
        <v>2309516</v>
      </c>
      <c r="F1249">
        <v>103703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3030215</v>
      </c>
      <c r="O1249">
        <v>8000</v>
      </c>
      <c r="P1249">
        <v>13000</v>
      </c>
      <c r="Q1249">
        <v>3009215</v>
      </c>
      <c r="R1249">
        <v>58347</v>
      </c>
      <c r="S1249">
        <v>2024</v>
      </c>
      <c r="T1249">
        <v>71</v>
      </c>
      <c r="U1249">
        <v>6</v>
      </c>
      <c r="V1249" t="s">
        <v>1806</v>
      </c>
      <c r="W1249">
        <v>116048</v>
      </c>
      <c r="X1249" t="s">
        <v>26</v>
      </c>
      <c r="Y1249" t="s">
        <v>26</v>
      </c>
      <c r="Z1249" t="s">
        <v>216</v>
      </c>
      <c r="AA1249" t="s">
        <v>727</v>
      </c>
      <c r="AB1249" s="3" t="str">
        <f t="shared" si="38"/>
        <v>6048</v>
      </c>
      <c r="AC1249" s="4" t="str">
        <f t="shared" si="39"/>
        <v>Non-TIF</v>
      </c>
    </row>
    <row r="1250" spans="1:29" x14ac:dyDescent="0.25">
      <c r="A1250">
        <v>2024</v>
      </c>
      <c r="B1250">
        <v>71</v>
      </c>
      <c r="C1250" t="s">
        <v>31</v>
      </c>
      <c r="D1250">
        <v>1117229</v>
      </c>
      <c r="E1250">
        <v>9786262</v>
      </c>
      <c r="F1250">
        <v>477202</v>
      </c>
      <c r="G1250">
        <v>11433</v>
      </c>
      <c r="H1250">
        <v>0</v>
      </c>
      <c r="I1250">
        <v>0</v>
      </c>
      <c r="J1250">
        <v>0</v>
      </c>
      <c r="K1250">
        <v>0</v>
      </c>
      <c r="L1250">
        <v>443552</v>
      </c>
      <c r="M1250">
        <v>0</v>
      </c>
      <c r="N1250">
        <v>11835678</v>
      </c>
      <c r="O1250">
        <v>7894</v>
      </c>
      <c r="P1250">
        <v>26000</v>
      </c>
      <c r="Q1250">
        <v>11801784</v>
      </c>
      <c r="R1250">
        <v>116103</v>
      </c>
      <c r="S1250">
        <v>2024</v>
      </c>
      <c r="T1250">
        <v>71</v>
      </c>
      <c r="U1250">
        <v>1</v>
      </c>
      <c r="V1250">
        <v>218</v>
      </c>
      <c r="W1250">
        <v>211218</v>
      </c>
      <c r="X1250" t="s">
        <v>26</v>
      </c>
      <c r="Y1250" t="s">
        <v>26</v>
      </c>
      <c r="Z1250" t="s">
        <v>236</v>
      </c>
      <c r="AA1250" t="s">
        <v>727</v>
      </c>
      <c r="AB1250" s="3" t="str">
        <f t="shared" si="38"/>
        <v>1218</v>
      </c>
      <c r="AC1250" s="4" t="str">
        <f t="shared" si="39"/>
        <v>Non-TIF</v>
      </c>
    </row>
    <row r="1251" spans="1:29" x14ac:dyDescent="0.25">
      <c r="A1251">
        <v>2024</v>
      </c>
      <c r="B1251">
        <v>71</v>
      </c>
      <c r="C1251" t="s">
        <v>31</v>
      </c>
      <c r="D1251">
        <v>1374122</v>
      </c>
      <c r="E1251">
        <v>7878495</v>
      </c>
      <c r="F1251">
        <v>687312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24531</v>
      </c>
      <c r="M1251">
        <v>0</v>
      </c>
      <c r="N1251">
        <v>9964460</v>
      </c>
      <c r="O1251">
        <v>4000</v>
      </c>
      <c r="P1251">
        <v>39000</v>
      </c>
      <c r="Q1251">
        <v>9921460</v>
      </c>
      <c r="R1251">
        <v>2519337</v>
      </c>
      <c r="S1251">
        <v>2024</v>
      </c>
      <c r="T1251">
        <v>71</v>
      </c>
      <c r="U1251">
        <v>4</v>
      </c>
      <c r="V1251">
        <v>149</v>
      </c>
      <c r="W1251">
        <v>844149</v>
      </c>
      <c r="X1251" t="s">
        <v>26</v>
      </c>
      <c r="Y1251" t="s">
        <v>26</v>
      </c>
      <c r="Z1251" t="s">
        <v>731</v>
      </c>
      <c r="AA1251" t="s">
        <v>727</v>
      </c>
      <c r="AB1251" s="3" t="str">
        <f t="shared" si="38"/>
        <v>4149</v>
      </c>
      <c r="AC1251" s="4" t="str">
        <f t="shared" si="39"/>
        <v>Non-TIF</v>
      </c>
    </row>
    <row r="1252" spans="1:29" x14ac:dyDescent="0.25">
      <c r="A1252">
        <v>2024</v>
      </c>
      <c r="B1252">
        <v>77</v>
      </c>
      <c r="C1252" t="s">
        <v>23</v>
      </c>
      <c r="D1252">
        <v>28518602</v>
      </c>
      <c r="E1252">
        <v>2305</v>
      </c>
      <c r="F1252">
        <v>0</v>
      </c>
      <c r="G1252">
        <v>71301601</v>
      </c>
      <c r="H1252">
        <v>43198316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143020824</v>
      </c>
      <c r="O1252">
        <v>0</v>
      </c>
      <c r="P1252">
        <v>0</v>
      </c>
      <c r="Q1252">
        <v>143020824</v>
      </c>
      <c r="R1252">
        <v>0</v>
      </c>
      <c r="S1252">
        <v>2024</v>
      </c>
      <c r="T1252">
        <v>77</v>
      </c>
      <c r="U1252">
        <v>5</v>
      </c>
      <c r="V1252">
        <v>805</v>
      </c>
      <c r="W1252" t="s">
        <v>877</v>
      </c>
      <c r="X1252" t="s">
        <v>25</v>
      </c>
      <c r="Y1252" t="s">
        <v>26</v>
      </c>
      <c r="Z1252" t="s">
        <v>878</v>
      </c>
      <c r="AA1252" t="s">
        <v>777</v>
      </c>
      <c r="AB1252" s="3" t="str">
        <f t="shared" si="38"/>
        <v>5805</v>
      </c>
      <c r="AC1252" s="4" t="str">
        <f t="shared" si="39"/>
        <v>TIF</v>
      </c>
    </row>
    <row r="1253" spans="1:29" x14ac:dyDescent="0.25">
      <c r="A1253">
        <v>2024</v>
      </c>
      <c r="B1253">
        <v>77</v>
      </c>
      <c r="C1253" t="s">
        <v>23</v>
      </c>
      <c r="D1253">
        <v>108341778</v>
      </c>
      <c r="E1253">
        <v>0</v>
      </c>
      <c r="F1253">
        <v>0</v>
      </c>
      <c r="G1253">
        <v>445458332</v>
      </c>
      <c r="H1253">
        <v>9849704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563649814</v>
      </c>
      <c r="O1253">
        <v>179600</v>
      </c>
      <c r="P1253">
        <v>763750</v>
      </c>
      <c r="Q1253">
        <v>562706464</v>
      </c>
      <c r="R1253">
        <v>0</v>
      </c>
      <c r="S1253">
        <v>2024</v>
      </c>
      <c r="T1253">
        <v>77</v>
      </c>
      <c r="U1253">
        <v>6</v>
      </c>
      <c r="V1253">
        <v>101</v>
      </c>
      <c r="W1253" t="s">
        <v>879</v>
      </c>
      <c r="X1253" t="s">
        <v>25</v>
      </c>
      <c r="Y1253" t="s">
        <v>26</v>
      </c>
      <c r="Z1253" t="s">
        <v>880</v>
      </c>
      <c r="AA1253" t="s">
        <v>777</v>
      </c>
      <c r="AB1253" s="3" t="str">
        <f t="shared" si="38"/>
        <v>6101</v>
      </c>
      <c r="AC1253" s="4" t="str">
        <f t="shared" si="39"/>
        <v>TIF</v>
      </c>
    </row>
    <row r="1254" spans="1:29" x14ac:dyDescent="0.25">
      <c r="A1254">
        <v>2024</v>
      </c>
      <c r="B1254">
        <v>77</v>
      </c>
      <c r="C1254" t="s">
        <v>31</v>
      </c>
      <c r="D1254">
        <v>101570645</v>
      </c>
      <c r="E1254">
        <v>3281232</v>
      </c>
      <c r="F1254">
        <v>115274</v>
      </c>
      <c r="G1254">
        <v>1036409</v>
      </c>
      <c r="H1254">
        <v>0</v>
      </c>
      <c r="I1254">
        <v>0</v>
      </c>
      <c r="J1254">
        <v>0</v>
      </c>
      <c r="K1254">
        <v>0</v>
      </c>
      <c r="L1254">
        <v>719709</v>
      </c>
      <c r="M1254">
        <v>0</v>
      </c>
      <c r="N1254">
        <v>106723269</v>
      </c>
      <c r="O1254">
        <v>164000</v>
      </c>
      <c r="P1254">
        <v>552500</v>
      </c>
      <c r="Q1254">
        <v>106006769</v>
      </c>
      <c r="R1254">
        <v>250951</v>
      </c>
      <c r="S1254">
        <v>2024</v>
      </c>
      <c r="T1254">
        <v>77</v>
      </c>
      <c r="U1254">
        <v>7</v>
      </c>
      <c r="V1254">
        <v>110</v>
      </c>
      <c r="W1254">
        <v>257110</v>
      </c>
      <c r="X1254" t="s">
        <v>26</v>
      </c>
      <c r="Y1254" t="s">
        <v>26</v>
      </c>
      <c r="Z1254" t="s">
        <v>62</v>
      </c>
      <c r="AA1254" t="s">
        <v>777</v>
      </c>
      <c r="AB1254" s="3" t="str">
        <f t="shared" si="38"/>
        <v>7110</v>
      </c>
      <c r="AC1254" s="4" t="str">
        <f t="shared" si="39"/>
        <v>Non-TIF</v>
      </c>
    </row>
    <row r="1255" spans="1:29" x14ac:dyDescent="0.25">
      <c r="A1255">
        <v>2024</v>
      </c>
      <c r="B1255">
        <v>77</v>
      </c>
      <c r="C1255" t="s">
        <v>31</v>
      </c>
      <c r="D1255">
        <v>3987444826</v>
      </c>
      <c r="E1255">
        <v>12282828</v>
      </c>
      <c r="F1255">
        <v>857898</v>
      </c>
      <c r="G1255">
        <v>256963899</v>
      </c>
      <c r="H1255">
        <v>45963238</v>
      </c>
      <c r="I1255">
        <v>0</v>
      </c>
      <c r="J1255">
        <v>0</v>
      </c>
      <c r="K1255">
        <v>0</v>
      </c>
      <c r="L1255">
        <v>1294241</v>
      </c>
      <c r="M1255">
        <v>2486510</v>
      </c>
      <c r="N1255">
        <v>4307293440</v>
      </c>
      <c r="O1255">
        <v>7208147</v>
      </c>
      <c r="P1255">
        <v>28366000</v>
      </c>
      <c r="Q1255">
        <v>4271719293</v>
      </c>
      <c r="R1255">
        <v>39052179</v>
      </c>
      <c r="S1255">
        <v>2024</v>
      </c>
      <c r="T1255">
        <v>77</v>
      </c>
      <c r="U1255">
        <v>0</v>
      </c>
      <c r="V1255">
        <v>261</v>
      </c>
      <c r="W1255">
        <v>770261</v>
      </c>
      <c r="X1255" t="s">
        <v>26</v>
      </c>
      <c r="Y1255" t="s">
        <v>26</v>
      </c>
      <c r="Z1255" t="s">
        <v>778</v>
      </c>
      <c r="AA1255" t="s">
        <v>777</v>
      </c>
      <c r="AB1255" s="3" t="str">
        <f t="shared" si="38"/>
        <v>0261</v>
      </c>
      <c r="AC1255" s="4" t="str">
        <f t="shared" si="39"/>
        <v>Non-TIF</v>
      </c>
    </row>
    <row r="1256" spans="1:29" x14ac:dyDescent="0.25">
      <c r="A1256">
        <v>2024</v>
      </c>
      <c r="B1256">
        <v>77</v>
      </c>
      <c r="C1256" t="s">
        <v>31</v>
      </c>
      <c r="D1256">
        <v>446601221</v>
      </c>
      <c r="E1256">
        <v>55918482</v>
      </c>
      <c r="F1256">
        <v>3931414</v>
      </c>
      <c r="G1256">
        <v>36647995</v>
      </c>
      <c r="H1256">
        <v>70673</v>
      </c>
      <c r="I1256">
        <v>0</v>
      </c>
      <c r="J1256">
        <v>0</v>
      </c>
      <c r="K1256">
        <v>0</v>
      </c>
      <c r="L1256">
        <v>2455869</v>
      </c>
      <c r="M1256">
        <v>9970537</v>
      </c>
      <c r="N1256">
        <v>555596191</v>
      </c>
      <c r="O1256">
        <v>832000</v>
      </c>
      <c r="P1256">
        <v>3692000</v>
      </c>
      <c r="Q1256">
        <v>551072191</v>
      </c>
      <c r="R1256">
        <v>9793208</v>
      </c>
      <c r="S1256">
        <v>2024</v>
      </c>
      <c r="T1256">
        <v>77</v>
      </c>
      <c r="U1256">
        <v>4</v>
      </c>
      <c r="V1256">
        <v>779</v>
      </c>
      <c r="W1256">
        <v>774779</v>
      </c>
      <c r="X1256" t="s">
        <v>26</v>
      </c>
      <c r="Y1256" t="s">
        <v>26</v>
      </c>
      <c r="Z1256" t="s">
        <v>196</v>
      </c>
      <c r="AA1256" t="s">
        <v>777</v>
      </c>
      <c r="AB1256" s="3" t="str">
        <f t="shared" si="38"/>
        <v>4779</v>
      </c>
      <c r="AC1256" s="4" t="str">
        <f t="shared" si="39"/>
        <v>Non-TIF</v>
      </c>
    </row>
    <row r="1257" spans="1:29" x14ac:dyDescent="0.25">
      <c r="A1257">
        <v>2024</v>
      </c>
      <c r="B1257">
        <v>77</v>
      </c>
      <c r="C1257" t="s">
        <v>31</v>
      </c>
      <c r="D1257">
        <v>312630475</v>
      </c>
      <c r="E1257">
        <v>2536072</v>
      </c>
      <c r="F1257">
        <v>237603</v>
      </c>
      <c r="G1257">
        <v>681723281</v>
      </c>
      <c r="H1257">
        <v>282749553</v>
      </c>
      <c r="I1257">
        <v>0</v>
      </c>
      <c r="J1257">
        <v>0</v>
      </c>
      <c r="K1257">
        <v>0</v>
      </c>
      <c r="L1257">
        <v>1010100</v>
      </c>
      <c r="M1257">
        <v>10386998</v>
      </c>
      <c r="N1257">
        <v>1291274082</v>
      </c>
      <c r="O1257">
        <v>1002798</v>
      </c>
      <c r="P1257">
        <v>4387500</v>
      </c>
      <c r="Q1257">
        <v>1285883784</v>
      </c>
      <c r="R1257">
        <v>21948286</v>
      </c>
      <c r="S1257">
        <v>2024</v>
      </c>
      <c r="T1257">
        <v>77</v>
      </c>
      <c r="U1257">
        <v>5</v>
      </c>
      <c r="V1257">
        <v>805</v>
      </c>
      <c r="W1257">
        <v>775805</v>
      </c>
      <c r="X1257" t="s">
        <v>26</v>
      </c>
      <c r="Y1257" t="s">
        <v>26</v>
      </c>
      <c r="Z1257" t="s">
        <v>811</v>
      </c>
      <c r="AA1257" t="s">
        <v>777</v>
      </c>
      <c r="AB1257" s="3" t="str">
        <f t="shared" si="38"/>
        <v>5805</v>
      </c>
      <c r="AC1257" s="4" t="str">
        <f t="shared" si="39"/>
        <v>Non-TIF</v>
      </c>
    </row>
    <row r="1258" spans="1:29" x14ac:dyDescent="0.25">
      <c r="A1258">
        <v>2024</v>
      </c>
      <c r="B1258">
        <v>77</v>
      </c>
      <c r="C1258" t="s">
        <v>31</v>
      </c>
      <c r="D1258">
        <v>3488848254</v>
      </c>
      <c r="E1258">
        <v>1824026</v>
      </c>
      <c r="F1258">
        <v>118762</v>
      </c>
      <c r="G1258">
        <v>1665751078</v>
      </c>
      <c r="H1258">
        <v>34235589</v>
      </c>
      <c r="I1258">
        <v>0</v>
      </c>
      <c r="J1258">
        <v>0</v>
      </c>
      <c r="K1258">
        <v>0</v>
      </c>
      <c r="L1258">
        <v>8785113</v>
      </c>
      <c r="M1258">
        <v>6622292</v>
      </c>
      <c r="N1258">
        <v>5206185114</v>
      </c>
      <c r="O1258">
        <v>5685391</v>
      </c>
      <c r="P1258">
        <v>32734000</v>
      </c>
      <c r="Q1258">
        <v>5167765723</v>
      </c>
      <c r="R1258">
        <v>81562262</v>
      </c>
      <c r="S1258">
        <v>2024</v>
      </c>
      <c r="T1258">
        <v>77</v>
      </c>
      <c r="U1258">
        <v>6</v>
      </c>
      <c r="V1258">
        <v>957</v>
      </c>
      <c r="W1258">
        <v>776957</v>
      </c>
      <c r="X1258" t="s">
        <v>26</v>
      </c>
      <c r="Y1258" t="s">
        <v>26</v>
      </c>
      <c r="Z1258" t="s">
        <v>284</v>
      </c>
      <c r="AA1258" t="s">
        <v>777</v>
      </c>
      <c r="AB1258" s="3" t="str">
        <f t="shared" si="38"/>
        <v>6957</v>
      </c>
      <c r="AC1258" s="4" t="str">
        <f t="shared" si="39"/>
        <v>Non-TIF</v>
      </c>
    </row>
    <row r="1259" spans="1:29" x14ac:dyDescent="0.25">
      <c r="A1259">
        <v>2024</v>
      </c>
      <c r="B1259">
        <v>77</v>
      </c>
      <c r="C1259" t="s">
        <v>31</v>
      </c>
      <c r="D1259">
        <v>10809606</v>
      </c>
      <c r="E1259">
        <v>12067714</v>
      </c>
      <c r="F1259">
        <v>659952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11367280</v>
      </c>
      <c r="M1259">
        <v>0</v>
      </c>
      <c r="N1259">
        <v>34904552</v>
      </c>
      <c r="O1259">
        <v>20000</v>
      </c>
      <c r="P1259">
        <v>130000</v>
      </c>
      <c r="Q1259">
        <v>34754552</v>
      </c>
      <c r="R1259">
        <v>699516</v>
      </c>
      <c r="S1259">
        <v>2024</v>
      </c>
      <c r="T1259">
        <v>77</v>
      </c>
      <c r="U1259">
        <v>1</v>
      </c>
      <c r="V1259">
        <v>350</v>
      </c>
      <c r="W1259">
        <v>851350</v>
      </c>
      <c r="X1259" t="s">
        <v>26</v>
      </c>
      <c r="Y1259" t="s">
        <v>26</v>
      </c>
      <c r="Z1259" t="s">
        <v>532</v>
      </c>
      <c r="AA1259" t="s">
        <v>777</v>
      </c>
      <c r="AB1259" s="3" t="str">
        <f t="shared" si="38"/>
        <v>1350</v>
      </c>
      <c r="AC1259" s="4" t="str">
        <f t="shared" si="39"/>
        <v>Non-TIF</v>
      </c>
    </row>
    <row r="1260" spans="1:29" x14ac:dyDescent="0.25">
      <c r="A1260">
        <v>2024</v>
      </c>
      <c r="B1260">
        <v>78</v>
      </c>
      <c r="C1260" t="s">
        <v>44</v>
      </c>
      <c r="D1260">
        <v>370539</v>
      </c>
      <c r="E1260">
        <v>0</v>
      </c>
      <c r="F1260">
        <v>0</v>
      </c>
      <c r="G1260">
        <v>26303603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26674142</v>
      </c>
      <c r="O1260">
        <v>0</v>
      </c>
      <c r="P1260">
        <v>6500</v>
      </c>
      <c r="Q1260">
        <v>26667642</v>
      </c>
      <c r="R1260">
        <v>0</v>
      </c>
      <c r="S1260">
        <v>2024</v>
      </c>
      <c r="T1260">
        <v>78</v>
      </c>
      <c r="U1260">
        <v>3</v>
      </c>
      <c r="V1260">
        <v>645</v>
      </c>
      <c r="W1260">
        <v>783645</v>
      </c>
      <c r="X1260" t="s">
        <v>26</v>
      </c>
      <c r="Y1260" t="s">
        <v>26</v>
      </c>
      <c r="Z1260" t="s">
        <v>752</v>
      </c>
      <c r="AA1260" t="s">
        <v>780</v>
      </c>
      <c r="AB1260" s="3" t="str">
        <f t="shared" si="38"/>
        <v>3645</v>
      </c>
      <c r="AC1260" s="4" t="str">
        <f t="shared" si="39"/>
        <v>Non-TIF</v>
      </c>
    </row>
    <row r="1261" spans="1:29" x14ac:dyDescent="0.25">
      <c r="A1261">
        <v>2024</v>
      </c>
      <c r="B1261">
        <v>78</v>
      </c>
      <c r="C1261" t="s">
        <v>23</v>
      </c>
      <c r="D1261">
        <v>3997604</v>
      </c>
      <c r="E1261">
        <v>0</v>
      </c>
      <c r="F1261">
        <v>0</v>
      </c>
      <c r="G1261">
        <v>4420479</v>
      </c>
      <c r="H1261">
        <v>117072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8535155</v>
      </c>
      <c r="O1261">
        <v>12000</v>
      </c>
      <c r="P1261">
        <v>52000</v>
      </c>
      <c r="Q1261">
        <v>8471155</v>
      </c>
      <c r="R1261">
        <v>0</v>
      </c>
      <c r="S1261">
        <v>2024</v>
      </c>
      <c r="T1261">
        <v>78</v>
      </c>
      <c r="U1261">
        <v>4</v>
      </c>
      <c r="V1261">
        <v>824</v>
      </c>
      <c r="W1261" t="s">
        <v>814</v>
      </c>
      <c r="X1261" t="s">
        <v>25</v>
      </c>
      <c r="Y1261" t="s">
        <v>26</v>
      </c>
      <c r="Z1261" t="s">
        <v>815</v>
      </c>
      <c r="AA1261" t="s">
        <v>780</v>
      </c>
      <c r="AB1261" s="3" t="str">
        <f t="shared" si="38"/>
        <v>4824</v>
      </c>
      <c r="AC1261" s="4" t="str">
        <f t="shared" si="39"/>
        <v>TIF</v>
      </c>
    </row>
    <row r="1262" spans="1:29" x14ac:dyDescent="0.25">
      <c r="A1262">
        <v>2024</v>
      </c>
      <c r="B1262">
        <v>78</v>
      </c>
      <c r="C1262" t="s">
        <v>23</v>
      </c>
      <c r="D1262">
        <v>5490926</v>
      </c>
      <c r="E1262">
        <v>0</v>
      </c>
      <c r="F1262">
        <v>0</v>
      </c>
      <c r="G1262">
        <v>2894842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8385768</v>
      </c>
      <c r="O1262">
        <v>12000</v>
      </c>
      <c r="P1262">
        <v>13000</v>
      </c>
      <c r="Q1262">
        <v>8360768</v>
      </c>
      <c r="R1262">
        <v>0</v>
      </c>
      <c r="S1262">
        <v>2024</v>
      </c>
      <c r="T1262">
        <v>78</v>
      </c>
      <c r="U1262">
        <v>6</v>
      </c>
      <c r="V1262">
        <v>534</v>
      </c>
      <c r="W1262" t="s">
        <v>816</v>
      </c>
      <c r="X1262" t="s">
        <v>25</v>
      </c>
      <c r="Y1262" t="s">
        <v>26</v>
      </c>
      <c r="Z1262" t="s">
        <v>817</v>
      </c>
      <c r="AA1262" t="s">
        <v>780</v>
      </c>
      <c r="AB1262" s="3" t="str">
        <f t="shared" si="38"/>
        <v>6534</v>
      </c>
      <c r="AC1262" s="4" t="str">
        <f t="shared" si="39"/>
        <v>TIF</v>
      </c>
    </row>
    <row r="1263" spans="1:29" x14ac:dyDescent="0.25">
      <c r="A1263">
        <v>2024</v>
      </c>
      <c r="B1263">
        <v>78</v>
      </c>
      <c r="C1263" t="s">
        <v>31</v>
      </c>
      <c r="D1263">
        <v>1294977</v>
      </c>
      <c r="E1263">
        <v>5538055</v>
      </c>
      <c r="F1263">
        <v>196164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1870902</v>
      </c>
      <c r="M1263">
        <v>0</v>
      </c>
      <c r="N1263">
        <v>8900098</v>
      </c>
      <c r="O1263">
        <v>4000</v>
      </c>
      <c r="P1263">
        <v>6500</v>
      </c>
      <c r="Q1263">
        <v>8889598</v>
      </c>
      <c r="R1263">
        <v>105906</v>
      </c>
      <c r="S1263">
        <v>2024</v>
      </c>
      <c r="T1263">
        <v>78</v>
      </c>
      <c r="U1263">
        <v>0</v>
      </c>
      <c r="V1263">
        <v>387</v>
      </c>
      <c r="W1263">
        <v>150387</v>
      </c>
      <c r="X1263" t="s">
        <v>26</v>
      </c>
      <c r="Y1263" t="s">
        <v>26</v>
      </c>
      <c r="Z1263" t="s">
        <v>127</v>
      </c>
      <c r="AA1263" t="s">
        <v>780</v>
      </c>
      <c r="AB1263" s="3" t="str">
        <f t="shared" si="38"/>
        <v>0387</v>
      </c>
      <c r="AC1263" s="4" t="str">
        <f t="shared" si="39"/>
        <v>Non-TIF</v>
      </c>
    </row>
    <row r="1264" spans="1:29" x14ac:dyDescent="0.25">
      <c r="A1264">
        <v>2024</v>
      </c>
      <c r="B1264">
        <v>78</v>
      </c>
      <c r="C1264" t="s">
        <v>31</v>
      </c>
      <c r="D1264">
        <v>14770680</v>
      </c>
      <c r="E1264">
        <v>58263918</v>
      </c>
      <c r="F1264">
        <v>1858845</v>
      </c>
      <c r="G1264">
        <v>580402</v>
      </c>
      <c r="H1264">
        <v>0</v>
      </c>
      <c r="I1264">
        <v>0</v>
      </c>
      <c r="J1264">
        <v>0</v>
      </c>
      <c r="K1264">
        <v>0</v>
      </c>
      <c r="L1264">
        <v>1184569</v>
      </c>
      <c r="M1264">
        <v>217577</v>
      </c>
      <c r="N1264">
        <v>76875991</v>
      </c>
      <c r="O1264">
        <v>60000</v>
      </c>
      <c r="P1264">
        <v>188500</v>
      </c>
      <c r="Q1264">
        <v>76627491</v>
      </c>
      <c r="R1264">
        <v>1615438</v>
      </c>
      <c r="S1264">
        <v>2024</v>
      </c>
      <c r="T1264">
        <v>78</v>
      </c>
      <c r="U1264">
        <v>2</v>
      </c>
      <c r="V1264">
        <v>718</v>
      </c>
      <c r="W1264">
        <v>152718</v>
      </c>
      <c r="X1264" t="s">
        <v>26</v>
      </c>
      <c r="Y1264" t="s">
        <v>26</v>
      </c>
      <c r="Z1264" t="s">
        <v>36</v>
      </c>
      <c r="AA1264" t="s">
        <v>780</v>
      </c>
      <c r="AB1264" s="3" t="str">
        <f t="shared" si="38"/>
        <v>2718</v>
      </c>
      <c r="AC1264" s="4" t="str">
        <f t="shared" si="39"/>
        <v>Non-TIF</v>
      </c>
    </row>
    <row r="1265" spans="1:29" x14ac:dyDescent="0.25">
      <c r="A1265">
        <v>2024</v>
      </c>
      <c r="B1265">
        <v>78</v>
      </c>
      <c r="C1265" t="s">
        <v>31</v>
      </c>
      <c r="D1265">
        <v>212351</v>
      </c>
      <c r="E1265">
        <v>160640</v>
      </c>
      <c r="F1265">
        <v>8198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105892</v>
      </c>
      <c r="M1265">
        <v>0</v>
      </c>
      <c r="N1265">
        <v>487081</v>
      </c>
      <c r="O1265">
        <v>0</v>
      </c>
      <c r="P1265">
        <v>6500</v>
      </c>
      <c r="Q1265">
        <v>480581</v>
      </c>
      <c r="R1265">
        <v>10050</v>
      </c>
      <c r="S1265">
        <v>2024</v>
      </c>
      <c r="T1265">
        <v>78</v>
      </c>
      <c r="U1265">
        <v>2</v>
      </c>
      <c r="V1265">
        <v>511</v>
      </c>
      <c r="W1265">
        <v>652511</v>
      </c>
      <c r="X1265" t="s">
        <v>26</v>
      </c>
      <c r="Y1265" t="s">
        <v>26</v>
      </c>
      <c r="Z1265" t="s">
        <v>700</v>
      </c>
      <c r="AA1265" t="s">
        <v>780</v>
      </c>
      <c r="AB1265" s="3" t="str">
        <f t="shared" si="38"/>
        <v>2511</v>
      </c>
      <c r="AC1265" s="4" t="str">
        <f t="shared" si="39"/>
        <v>Non-TIF</v>
      </c>
    </row>
    <row r="1266" spans="1:29" x14ac:dyDescent="0.25">
      <c r="A1266">
        <v>2024</v>
      </c>
      <c r="B1266">
        <v>78</v>
      </c>
      <c r="C1266" t="s">
        <v>31</v>
      </c>
      <c r="D1266">
        <v>91165</v>
      </c>
      <c r="E1266">
        <v>583327</v>
      </c>
      <c r="F1266">
        <v>64329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738821</v>
      </c>
      <c r="O1266">
        <v>0</v>
      </c>
      <c r="P1266">
        <v>6500</v>
      </c>
      <c r="Q1266">
        <v>732321</v>
      </c>
      <c r="R1266">
        <v>39843</v>
      </c>
      <c r="S1266">
        <v>2024</v>
      </c>
      <c r="T1266">
        <v>78</v>
      </c>
      <c r="U1266">
        <v>5</v>
      </c>
      <c r="V1266">
        <v>463</v>
      </c>
      <c r="W1266">
        <v>695463</v>
      </c>
      <c r="X1266" t="s">
        <v>26</v>
      </c>
      <c r="Y1266" t="s">
        <v>26</v>
      </c>
      <c r="Z1266" t="s">
        <v>724</v>
      </c>
      <c r="AA1266" t="s">
        <v>780</v>
      </c>
      <c r="AB1266" s="3" t="str">
        <f t="shared" si="38"/>
        <v>5463</v>
      </c>
      <c r="AC1266" s="4" t="str">
        <f t="shared" si="39"/>
        <v>Non-TIF</v>
      </c>
    </row>
    <row r="1267" spans="1:29" x14ac:dyDescent="0.25">
      <c r="A1267">
        <v>2024</v>
      </c>
      <c r="B1267">
        <v>78</v>
      </c>
      <c r="C1267" t="s">
        <v>31</v>
      </c>
      <c r="D1267">
        <v>1660984441</v>
      </c>
      <c r="E1267">
        <v>24234858</v>
      </c>
      <c r="F1267">
        <v>2080565</v>
      </c>
      <c r="G1267">
        <v>646914735</v>
      </c>
      <c r="H1267">
        <v>95121676</v>
      </c>
      <c r="I1267">
        <v>0</v>
      </c>
      <c r="J1267">
        <v>0</v>
      </c>
      <c r="K1267">
        <v>0</v>
      </c>
      <c r="L1267">
        <v>2791899</v>
      </c>
      <c r="M1267">
        <v>30334928</v>
      </c>
      <c r="N1267">
        <v>2462463102</v>
      </c>
      <c r="O1267">
        <v>7548000</v>
      </c>
      <c r="P1267">
        <v>19136000</v>
      </c>
      <c r="Q1267">
        <v>2435779102</v>
      </c>
      <c r="R1267">
        <v>69068920</v>
      </c>
      <c r="S1267">
        <v>2024</v>
      </c>
      <c r="T1267">
        <v>78</v>
      </c>
      <c r="U1267">
        <v>1</v>
      </c>
      <c r="V1267">
        <v>476</v>
      </c>
      <c r="W1267">
        <v>781476</v>
      </c>
      <c r="X1267" t="s">
        <v>26</v>
      </c>
      <c r="Y1267" t="s">
        <v>26</v>
      </c>
      <c r="Z1267" t="s">
        <v>784</v>
      </c>
      <c r="AA1267" t="s">
        <v>780</v>
      </c>
      <c r="AB1267" s="3" t="str">
        <f t="shared" si="38"/>
        <v>1476</v>
      </c>
      <c r="AC1267" s="4" t="str">
        <f t="shared" si="39"/>
        <v>Non-TIF</v>
      </c>
    </row>
    <row r="1268" spans="1:29" x14ac:dyDescent="0.25">
      <c r="A1268">
        <v>2024</v>
      </c>
      <c r="B1268">
        <v>78</v>
      </c>
      <c r="C1268" t="s">
        <v>31</v>
      </c>
      <c r="D1268">
        <v>137187591</v>
      </c>
      <c r="E1268">
        <v>206175622</v>
      </c>
      <c r="F1268">
        <v>8988832</v>
      </c>
      <c r="G1268">
        <v>9191932</v>
      </c>
      <c r="H1268">
        <v>11353241</v>
      </c>
      <c r="I1268">
        <v>0</v>
      </c>
      <c r="J1268">
        <v>0</v>
      </c>
      <c r="K1268">
        <v>0</v>
      </c>
      <c r="L1268">
        <v>42724433</v>
      </c>
      <c r="M1268">
        <v>4364886</v>
      </c>
      <c r="N1268">
        <v>419986537</v>
      </c>
      <c r="O1268">
        <v>628000</v>
      </c>
      <c r="P1268">
        <v>1898000</v>
      </c>
      <c r="Q1268">
        <v>417460537</v>
      </c>
      <c r="R1268">
        <v>12609412</v>
      </c>
      <c r="S1268">
        <v>2024</v>
      </c>
      <c r="T1268">
        <v>78</v>
      </c>
      <c r="U1268">
        <v>4</v>
      </c>
      <c r="V1268">
        <v>824</v>
      </c>
      <c r="W1268">
        <v>784824</v>
      </c>
      <c r="X1268" t="s">
        <v>26</v>
      </c>
      <c r="Y1268" t="s">
        <v>26</v>
      </c>
      <c r="Z1268" t="s">
        <v>779</v>
      </c>
      <c r="AA1268" t="s">
        <v>780</v>
      </c>
      <c r="AB1268" s="3" t="str">
        <f t="shared" si="38"/>
        <v>4824</v>
      </c>
      <c r="AC1268" s="4" t="str">
        <f t="shared" si="39"/>
        <v>Non-TIF</v>
      </c>
    </row>
    <row r="1269" spans="1:29" x14ac:dyDescent="0.25">
      <c r="A1269">
        <v>2024</v>
      </c>
      <c r="B1269">
        <v>78</v>
      </c>
      <c r="C1269" t="s">
        <v>31</v>
      </c>
      <c r="D1269">
        <v>204603413</v>
      </c>
      <c r="E1269">
        <v>88185399</v>
      </c>
      <c r="F1269">
        <v>5233022</v>
      </c>
      <c r="G1269">
        <v>8430755</v>
      </c>
      <c r="H1269">
        <v>245737</v>
      </c>
      <c r="I1269">
        <v>0</v>
      </c>
      <c r="J1269">
        <v>0</v>
      </c>
      <c r="K1269">
        <v>0</v>
      </c>
      <c r="L1269">
        <v>141384</v>
      </c>
      <c r="M1269">
        <v>14104464</v>
      </c>
      <c r="N1269">
        <v>320944174</v>
      </c>
      <c r="O1269">
        <v>716000</v>
      </c>
      <c r="P1269">
        <v>1859000</v>
      </c>
      <c r="Q1269">
        <v>318369174</v>
      </c>
      <c r="R1269">
        <v>9174502</v>
      </c>
      <c r="S1269">
        <v>2024</v>
      </c>
      <c r="T1269">
        <v>78</v>
      </c>
      <c r="U1269">
        <v>6</v>
      </c>
      <c r="V1269">
        <v>534</v>
      </c>
      <c r="W1269">
        <v>786534</v>
      </c>
      <c r="X1269" t="s">
        <v>26</v>
      </c>
      <c r="Y1269" t="s">
        <v>26</v>
      </c>
      <c r="Z1269" t="s">
        <v>781</v>
      </c>
      <c r="AA1269" t="s">
        <v>780</v>
      </c>
      <c r="AB1269" s="3" t="str">
        <f t="shared" si="38"/>
        <v>6534</v>
      </c>
      <c r="AC1269" s="4" t="str">
        <f t="shared" si="39"/>
        <v>Non-TIF</v>
      </c>
    </row>
    <row r="1270" spans="1:29" x14ac:dyDescent="0.25">
      <c r="A1270">
        <v>2024</v>
      </c>
      <c r="B1270">
        <v>72</v>
      </c>
      <c r="C1270" t="s">
        <v>44</v>
      </c>
      <c r="D1270">
        <v>0</v>
      </c>
      <c r="E1270">
        <v>0</v>
      </c>
      <c r="F1270">
        <v>0</v>
      </c>
      <c r="G1270">
        <v>0</v>
      </c>
      <c r="H1270">
        <v>11588402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11588402</v>
      </c>
      <c r="O1270">
        <v>0</v>
      </c>
      <c r="P1270">
        <v>0</v>
      </c>
      <c r="Q1270">
        <v>11588402</v>
      </c>
      <c r="R1270">
        <v>0</v>
      </c>
      <c r="S1270">
        <v>2024</v>
      </c>
      <c r="T1270">
        <v>72</v>
      </c>
      <c r="U1270">
        <v>5</v>
      </c>
      <c r="V1270">
        <v>949</v>
      </c>
      <c r="W1270">
        <v>715949</v>
      </c>
      <c r="X1270" t="s">
        <v>26</v>
      </c>
      <c r="Y1270" t="s">
        <v>26</v>
      </c>
      <c r="Z1270" t="s">
        <v>728</v>
      </c>
      <c r="AA1270" t="s">
        <v>732</v>
      </c>
      <c r="AB1270" s="3" t="str">
        <f t="shared" si="38"/>
        <v>5949</v>
      </c>
      <c r="AC1270" s="4" t="str">
        <f t="shared" si="39"/>
        <v>Non-TIF</v>
      </c>
    </row>
    <row r="1271" spans="1:29" x14ac:dyDescent="0.25">
      <c r="A1271">
        <v>2024</v>
      </c>
      <c r="B1271">
        <v>72</v>
      </c>
      <c r="C1271" t="s">
        <v>31</v>
      </c>
      <c r="D1271">
        <v>9206443</v>
      </c>
      <c r="E1271">
        <v>44606616</v>
      </c>
      <c r="F1271">
        <v>15946646</v>
      </c>
      <c r="G1271">
        <v>3090967</v>
      </c>
      <c r="H1271">
        <v>48873833</v>
      </c>
      <c r="I1271">
        <v>0</v>
      </c>
      <c r="J1271">
        <v>0</v>
      </c>
      <c r="K1271">
        <v>0</v>
      </c>
      <c r="L1271">
        <v>1134795</v>
      </c>
      <c r="M1271">
        <v>0</v>
      </c>
      <c r="N1271">
        <v>122859300</v>
      </c>
      <c r="O1271">
        <v>56000</v>
      </c>
      <c r="P1271">
        <v>286000</v>
      </c>
      <c r="Q1271">
        <v>122517300</v>
      </c>
      <c r="R1271">
        <v>556975</v>
      </c>
      <c r="S1271">
        <v>2024</v>
      </c>
      <c r="T1271">
        <v>72</v>
      </c>
      <c r="U1271">
        <v>2</v>
      </c>
      <c r="V1271">
        <v>846</v>
      </c>
      <c r="W1271">
        <v>302846</v>
      </c>
      <c r="X1271" t="s">
        <v>26</v>
      </c>
      <c r="Y1271" t="s">
        <v>26</v>
      </c>
      <c r="Z1271" t="s">
        <v>340</v>
      </c>
      <c r="AA1271" t="s">
        <v>732</v>
      </c>
      <c r="AB1271" s="3" t="str">
        <f t="shared" si="38"/>
        <v>2846</v>
      </c>
      <c r="AC1271" s="4" t="str">
        <f t="shared" si="39"/>
        <v>Non-TIF</v>
      </c>
    </row>
    <row r="1272" spans="1:29" x14ac:dyDescent="0.25">
      <c r="A1272">
        <v>2024</v>
      </c>
      <c r="B1272">
        <v>72</v>
      </c>
      <c r="C1272" t="s">
        <v>31</v>
      </c>
      <c r="D1272">
        <v>13835586</v>
      </c>
      <c r="E1272">
        <v>60973000</v>
      </c>
      <c r="F1272">
        <v>5490199</v>
      </c>
      <c r="G1272">
        <v>3706974</v>
      </c>
      <c r="H1272">
        <v>59493</v>
      </c>
      <c r="I1272">
        <v>0</v>
      </c>
      <c r="J1272">
        <v>0</v>
      </c>
      <c r="K1272">
        <v>0</v>
      </c>
      <c r="L1272">
        <v>735610</v>
      </c>
      <c r="M1272">
        <v>0</v>
      </c>
      <c r="N1272">
        <v>84800862</v>
      </c>
      <c r="O1272">
        <v>132000</v>
      </c>
      <c r="P1272">
        <v>539500</v>
      </c>
      <c r="Q1272">
        <v>84129362</v>
      </c>
      <c r="R1272">
        <v>479878</v>
      </c>
      <c r="S1272">
        <v>2024</v>
      </c>
      <c r="T1272">
        <v>72</v>
      </c>
      <c r="U1272">
        <v>2</v>
      </c>
      <c r="V1272">
        <v>862</v>
      </c>
      <c r="W1272">
        <v>712862</v>
      </c>
      <c r="X1272" t="s">
        <v>26</v>
      </c>
      <c r="Y1272" t="s">
        <v>26</v>
      </c>
      <c r="Z1272" t="s">
        <v>399</v>
      </c>
      <c r="AA1272" t="s">
        <v>732</v>
      </c>
      <c r="AB1272" s="3" t="str">
        <f t="shared" si="38"/>
        <v>2862</v>
      </c>
      <c r="AC1272" s="4" t="str">
        <f t="shared" si="39"/>
        <v>Non-TIF</v>
      </c>
    </row>
    <row r="1273" spans="1:29" x14ac:dyDescent="0.25">
      <c r="A1273">
        <v>2024</v>
      </c>
      <c r="B1273">
        <v>73</v>
      </c>
      <c r="C1273" t="s">
        <v>44</v>
      </c>
      <c r="D1273">
        <v>1631265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1631265</v>
      </c>
      <c r="O1273">
        <v>8000</v>
      </c>
      <c r="P1273">
        <v>19500</v>
      </c>
      <c r="Q1273">
        <v>1603765</v>
      </c>
      <c r="R1273">
        <v>0</v>
      </c>
      <c r="S1273">
        <v>2024</v>
      </c>
      <c r="T1273">
        <v>73</v>
      </c>
      <c r="U1273">
        <v>2</v>
      </c>
      <c r="V1273">
        <v>113</v>
      </c>
      <c r="W1273">
        <v>732113</v>
      </c>
      <c r="X1273" t="s">
        <v>26</v>
      </c>
      <c r="Y1273" t="s">
        <v>26</v>
      </c>
      <c r="Z1273" t="s">
        <v>737</v>
      </c>
      <c r="AA1273" t="s">
        <v>736</v>
      </c>
      <c r="AB1273" s="3" t="str">
        <f t="shared" si="38"/>
        <v>2113</v>
      </c>
      <c r="AC1273" s="4" t="str">
        <f t="shared" si="39"/>
        <v>Non-TIF</v>
      </c>
    </row>
    <row r="1274" spans="1:29" x14ac:dyDescent="0.25">
      <c r="A1274">
        <v>2024</v>
      </c>
      <c r="B1274">
        <v>73</v>
      </c>
      <c r="C1274" t="s">
        <v>44</v>
      </c>
      <c r="D1274">
        <v>291362</v>
      </c>
      <c r="E1274">
        <v>501040</v>
      </c>
      <c r="F1274">
        <v>78157</v>
      </c>
      <c r="G1274">
        <v>6777261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7647820</v>
      </c>
      <c r="O1274">
        <v>0</v>
      </c>
      <c r="P1274">
        <v>0</v>
      </c>
      <c r="Q1274">
        <v>7647820</v>
      </c>
      <c r="R1274">
        <v>0</v>
      </c>
      <c r="S1274">
        <v>2024</v>
      </c>
      <c r="T1274">
        <v>73</v>
      </c>
      <c r="U1274">
        <v>5</v>
      </c>
      <c r="V1274">
        <v>976</v>
      </c>
      <c r="W1274">
        <v>735976</v>
      </c>
      <c r="X1274" t="s">
        <v>26</v>
      </c>
      <c r="Y1274" t="s">
        <v>26</v>
      </c>
      <c r="Z1274" t="s">
        <v>440</v>
      </c>
      <c r="AA1274" t="s">
        <v>736</v>
      </c>
      <c r="AB1274" s="3" t="str">
        <f t="shared" si="38"/>
        <v>5976</v>
      </c>
      <c r="AC1274" s="4" t="str">
        <f t="shared" si="39"/>
        <v>Non-TIF</v>
      </c>
    </row>
    <row r="1275" spans="1:29" x14ac:dyDescent="0.25">
      <c r="A1275">
        <v>2024</v>
      </c>
      <c r="B1275">
        <v>73</v>
      </c>
      <c r="C1275" t="s">
        <v>23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2024</v>
      </c>
      <c r="T1275">
        <v>73</v>
      </c>
      <c r="U1275">
        <v>2</v>
      </c>
      <c r="V1275">
        <v>113</v>
      </c>
      <c r="W1275" t="s">
        <v>734</v>
      </c>
      <c r="X1275" t="s">
        <v>25</v>
      </c>
      <c r="Y1275" t="s">
        <v>26</v>
      </c>
      <c r="Z1275" t="s">
        <v>735</v>
      </c>
      <c r="AA1275" t="s">
        <v>736</v>
      </c>
      <c r="AB1275" s="3" t="str">
        <f t="shared" si="38"/>
        <v>2113</v>
      </c>
      <c r="AC1275" s="4" t="str">
        <f t="shared" si="39"/>
        <v>TIF</v>
      </c>
    </row>
    <row r="1276" spans="1:29" x14ac:dyDescent="0.25">
      <c r="A1276">
        <v>2024</v>
      </c>
      <c r="B1276">
        <v>73</v>
      </c>
      <c r="C1276" t="s">
        <v>23</v>
      </c>
      <c r="D1276">
        <v>1364850</v>
      </c>
      <c r="E1276">
        <v>0</v>
      </c>
      <c r="F1276">
        <v>0</v>
      </c>
      <c r="G1276">
        <v>2770575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4135425</v>
      </c>
      <c r="O1276">
        <v>0</v>
      </c>
      <c r="P1276">
        <v>0</v>
      </c>
      <c r="Q1276">
        <v>4135425</v>
      </c>
      <c r="R1276">
        <v>0</v>
      </c>
      <c r="S1276">
        <v>2024</v>
      </c>
      <c r="T1276">
        <v>73</v>
      </c>
      <c r="U1276">
        <v>5</v>
      </c>
      <c r="V1276">
        <v>976</v>
      </c>
      <c r="W1276" t="s">
        <v>581</v>
      </c>
      <c r="X1276" t="s">
        <v>25</v>
      </c>
      <c r="Y1276" t="s">
        <v>26</v>
      </c>
      <c r="Z1276" t="s">
        <v>582</v>
      </c>
      <c r="AA1276" t="s">
        <v>736</v>
      </c>
      <c r="AB1276" s="3" t="str">
        <f t="shared" si="38"/>
        <v>5976</v>
      </c>
      <c r="AC1276" s="4" t="str">
        <f t="shared" si="39"/>
        <v>TIF</v>
      </c>
    </row>
    <row r="1277" spans="1:29" x14ac:dyDescent="0.25">
      <c r="A1277">
        <v>2024</v>
      </c>
      <c r="B1277">
        <v>74</v>
      </c>
      <c r="C1277" t="s">
        <v>44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2024</v>
      </c>
      <c r="T1277">
        <v>74</v>
      </c>
      <c r="U1277">
        <v>0</v>
      </c>
      <c r="V1277">
        <v>333</v>
      </c>
      <c r="W1277">
        <v>320333</v>
      </c>
      <c r="X1277" t="s">
        <v>26</v>
      </c>
      <c r="Y1277" t="s">
        <v>26</v>
      </c>
      <c r="Z1277" t="s">
        <v>382</v>
      </c>
      <c r="AA1277" t="s">
        <v>738</v>
      </c>
      <c r="AB1277" s="3" t="str">
        <f t="shared" si="38"/>
        <v>0333</v>
      </c>
      <c r="AC1277" s="4" t="str">
        <f t="shared" si="39"/>
        <v>Non-TIF</v>
      </c>
    </row>
    <row r="1278" spans="1:29" x14ac:dyDescent="0.25">
      <c r="A1278">
        <v>2024</v>
      </c>
      <c r="B1278">
        <v>74</v>
      </c>
      <c r="C1278" t="s">
        <v>23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2024</v>
      </c>
      <c r="T1278">
        <v>74</v>
      </c>
      <c r="U1278">
        <v>5</v>
      </c>
      <c r="V1278">
        <v>724</v>
      </c>
      <c r="W1278" t="s">
        <v>955</v>
      </c>
      <c r="X1278" t="s">
        <v>25</v>
      </c>
      <c r="Y1278" t="s">
        <v>26</v>
      </c>
      <c r="Z1278" t="s">
        <v>956</v>
      </c>
      <c r="AA1278" t="s">
        <v>738</v>
      </c>
      <c r="AB1278" s="3" t="str">
        <f t="shared" si="38"/>
        <v>5724</v>
      </c>
      <c r="AC1278" s="4" t="str">
        <f t="shared" si="39"/>
        <v>TIF</v>
      </c>
    </row>
    <row r="1279" spans="1:29" x14ac:dyDescent="0.25">
      <c r="A1279">
        <v>2024</v>
      </c>
      <c r="B1279">
        <v>74</v>
      </c>
      <c r="C1279" t="s">
        <v>31</v>
      </c>
      <c r="D1279">
        <v>260808</v>
      </c>
      <c r="E1279">
        <v>1001153</v>
      </c>
      <c r="F1279">
        <v>47705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1309666</v>
      </c>
      <c r="O1279">
        <v>0</v>
      </c>
      <c r="P1279">
        <v>0</v>
      </c>
      <c r="Q1279">
        <v>1309666</v>
      </c>
      <c r="R1279">
        <v>3279</v>
      </c>
      <c r="S1279">
        <v>2024</v>
      </c>
      <c r="T1279">
        <v>74</v>
      </c>
      <c r="U1279">
        <v>5</v>
      </c>
      <c r="V1279">
        <v>283</v>
      </c>
      <c r="W1279">
        <v>765283</v>
      </c>
      <c r="X1279" t="s">
        <v>26</v>
      </c>
      <c r="Y1279" t="s">
        <v>26</v>
      </c>
      <c r="Z1279" t="s">
        <v>225</v>
      </c>
      <c r="AA1279" t="s">
        <v>738</v>
      </c>
      <c r="AB1279" s="3" t="str">
        <f t="shared" si="38"/>
        <v>5283</v>
      </c>
      <c r="AC1279" s="4" t="str">
        <f t="shared" si="39"/>
        <v>Non-TIF</v>
      </c>
    </row>
    <row r="1280" spans="1:29" x14ac:dyDescent="0.25">
      <c r="A1280">
        <v>2024</v>
      </c>
      <c r="B1280">
        <v>75</v>
      </c>
      <c r="C1280" t="s">
        <v>44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2024</v>
      </c>
      <c r="T1280">
        <v>75</v>
      </c>
      <c r="U1280">
        <v>4</v>
      </c>
      <c r="V1280" t="s">
        <v>1808</v>
      </c>
      <c r="W1280">
        <v>184068</v>
      </c>
      <c r="X1280" t="s">
        <v>26</v>
      </c>
      <c r="Y1280" t="s">
        <v>26</v>
      </c>
      <c r="Z1280" t="s">
        <v>215</v>
      </c>
      <c r="AA1280" t="s">
        <v>740</v>
      </c>
      <c r="AB1280" s="3" t="str">
        <f t="shared" si="38"/>
        <v>4068</v>
      </c>
      <c r="AC1280" s="4" t="str">
        <f t="shared" si="39"/>
        <v>Non-TIF</v>
      </c>
    </row>
    <row r="1281" spans="1:29" x14ac:dyDescent="0.25">
      <c r="A1281">
        <v>2024</v>
      </c>
      <c r="B1281">
        <v>75</v>
      </c>
      <c r="C1281" t="s">
        <v>44</v>
      </c>
      <c r="D1281">
        <v>2904119</v>
      </c>
      <c r="E1281">
        <v>8333</v>
      </c>
      <c r="F1281">
        <v>0</v>
      </c>
      <c r="G1281">
        <v>11445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2923897</v>
      </c>
      <c r="O1281">
        <v>0</v>
      </c>
      <c r="P1281">
        <v>0</v>
      </c>
      <c r="Q1281">
        <v>2923897</v>
      </c>
      <c r="R1281">
        <v>0</v>
      </c>
      <c r="S1281">
        <v>2024</v>
      </c>
      <c r="T1281">
        <v>75</v>
      </c>
      <c r="U1281">
        <v>3</v>
      </c>
      <c r="V1281">
        <v>348</v>
      </c>
      <c r="W1281">
        <v>753348</v>
      </c>
      <c r="X1281" t="s">
        <v>26</v>
      </c>
      <c r="Y1281" t="s">
        <v>26</v>
      </c>
      <c r="Z1281" t="s">
        <v>351</v>
      </c>
      <c r="AA1281" t="s">
        <v>740</v>
      </c>
      <c r="AB1281" s="3" t="str">
        <f t="shared" si="38"/>
        <v>3348</v>
      </c>
      <c r="AC1281" s="4" t="str">
        <f t="shared" si="39"/>
        <v>Non-TIF</v>
      </c>
    </row>
    <row r="1282" spans="1:29" x14ac:dyDescent="0.25">
      <c r="A1282">
        <v>2024</v>
      </c>
      <c r="B1282">
        <v>75</v>
      </c>
      <c r="C1282" t="s">
        <v>44</v>
      </c>
      <c r="D1282">
        <v>1581356</v>
      </c>
      <c r="E1282">
        <v>12726</v>
      </c>
      <c r="F1282">
        <v>0</v>
      </c>
      <c r="G1282">
        <v>5553806</v>
      </c>
      <c r="H1282">
        <v>613827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7761715</v>
      </c>
      <c r="O1282">
        <v>20000</v>
      </c>
      <c r="P1282">
        <v>45500</v>
      </c>
      <c r="Q1282">
        <v>7696215</v>
      </c>
      <c r="R1282">
        <v>0</v>
      </c>
      <c r="S1282">
        <v>2024</v>
      </c>
      <c r="T1282">
        <v>75</v>
      </c>
      <c r="U1282">
        <v>5</v>
      </c>
      <c r="V1282">
        <v>486</v>
      </c>
      <c r="W1282">
        <v>755486</v>
      </c>
      <c r="X1282" t="s">
        <v>26</v>
      </c>
      <c r="Y1282" t="s">
        <v>26</v>
      </c>
      <c r="Z1282" t="s">
        <v>763</v>
      </c>
      <c r="AA1282" t="s">
        <v>740</v>
      </c>
      <c r="AB1282" s="3" t="str">
        <f t="shared" si="38"/>
        <v>5486</v>
      </c>
      <c r="AC1282" s="4" t="str">
        <f t="shared" si="39"/>
        <v>Non-TIF</v>
      </c>
    </row>
    <row r="1283" spans="1:29" x14ac:dyDescent="0.25">
      <c r="A1283">
        <v>2024</v>
      </c>
      <c r="B1283">
        <v>75</v>
      </c>
      <c r="C1283" t="s">
        <v>23</v>
      </c>
      <c r="D1283">
        <v>20176195</v>
      </c>
      <c r="E1283">
        <v>8048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20184243</v>
      </c>
      <c r="O1283">
        <v>0</v>
      </c>
      <c r="P1283">
        <v>0</v>
      </c>
      <c r="Q1283">
        <v>20184243</v>
      </c>
      <c r="R1283">
        <v>0</v>
      </c>
      <c r="S1283">
        <v>2024</v>
      </c>
      <c r="T1283">
        <v>75</v>
      </c>
      <c r="U1283">
        <v>2</v>
      </c>
      <c r="V1283">
        <v>988</v>
      </c>
      <c r="W1283" t="s">
        <v>957</v>
      </c>
      <c r="X1283" t="s">
        <v>25</v>
      </c>
      <c r="Y1283" t="s">
        <v>26</v>
      </c>
      <c r="Z1283" t="s">
        <v>958</v>
      </c>
      <c r="AA1283" t="s">
        <v>740</v>
      </c>
      <c r="AB1283" s="3" t="str">
        <f t="shared" ref="AB1283:AB1346" si="40">CONCATENATE(U1283,TEXT(V1283,"000"))</f>
        <v>2988</v>
      </c>
      <c r="AC1283" s="4" t="str">
        <f t="shared" ref="AC1283:AC1346" si="41">IF(C1283="I","TIF","Non-TIF")</f>
        <v>TIF</v>
      </c>
    </row>
    <row r="1284" spans="1:29" x14ac:dyDescent="0.25">
      <c r="A1284">
        <v>2024</v>
      </c>
      <c r="B1284">
        <v>75</v>
      </c>
      <c r="C1284" t="s">
        <v>23</v>
      </c>
      <c r="D1284">
        <v>1632377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1632377</v>
      </c>
      <c r="O1284">
        <v>0</v>
      </c>
      <c r="P1284">
        <v>19500</v>
      </c>
      <c r="Q1284">
        <v>1612877</v>
      </c>
      <c r="R1284">
        <v>0</v>
      </c>
      <c r="S1284">
        <v>2024</v>
      </c>
      <c r="T1284">
        <v>75</v>
      </c>
      <c r="U1284">
        <v>3</v>
      </c>
      <c r="V1284">
        <v>348</v>
      </c>
      <c r="W1284" t="s">
        <v>959</v>
      </c>
      <c r="X1284" t="s">
        <v>25</v>
      </c>
      <c r="Y1284" t="s">
        <v>26</v>
      </c>
      <c r="Z1284" t="s">
        <v>960</v>
      </c>
      <c r="AA1284" t="s">
        <v>740</v>
      </c>
      <c r="AB1284" s="3" t="str">
        <f t="shared" si="40"/>
        <v>3348</v>
      </c>
      <c r="AC1284" s="4" t="str">
        <f t="shared" si="41"/>
        <v>TIF</v>
      </c>
    </row>
    <row r="1285" spans="1:29" x14ac:dyDescent="0.25">
      <c r="A1285">
        <v>2024</v>
      </c>
      <c r="B1285">
        <v>75</v>
      </c>
      <c r="C1285" t="s">
        <v>23</v>
      </c>
      <c r="D1285">
        <v>34991048</v>
      </c>
      <c r="E1285">
        <v>482292</v>
      </c>
      <c r="F1285">
        <v>0</v>
      </c>
      <c r="G1285">
        <v>42550955</v>
      </c>
      <c r="H1285">
        <v>17554566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95578861</v>
      </c>
      <c r="O1285">
        <v>0</v>
      </c>
      <c r="P1285">
        <v>0</v>
      </c>
      <c r="Q1285">
        <v>95578861</v>
      </c>
      <c r="R1285">
        <v>0</v>
      </c>
      <c r="S1285">
        <v>2024</v>
      </c>
      <c r="T1285">
        <v>75</v>
      </c>
      <c r="U1285">
        <v>3</v>
      </c>
      <c r="V1285">
        <v>600</v>
      </c>
      <c r="W1285" t="s">
        <v>961</v>
      </c>
      <c r="X1285" t="s">
        <v>25</v>
      </c>
      <c r="Y1285" t="s">
        <v>26</v>
      </c>
      <c r="Z1285" t="s">
        <v>962</v>
      </c>
      <c r="AA1285" t="s">
        <v>740</v>
      </c>
      <c r="AB1285" s="3" t="str">
        <f t="shared" si="40"/>
        <v>3600</v>
      </c>
      <c r="AC1285" s="4" t="str">
        <f t="shared" si="41"/>
        <v>TIF</v>
      </c>
    </row>
    <row r="1286" spans="1:29" x14ac:dyDescent="0.25">
      <c r="A1286">
        <v>2024</v>
      </c>
      <c r="B1286">
        <v>75</v>
      </c>
      <c r="C1286" t="s">
        <v>31</v>
      </c>
      <c r="D1286">
        <v>119351983</v>
      </c>
      <c r="E1286">
        <v>113179419</v>
      </c>
      <c r="F1286">
        <v>8037986</v>
      </c>
      <c r="G1286">
        <v>20096577</v>
      </c>
      <c r="H1286">
        <v>850909</v>
      </c>
      <c r="I1286">
        <v>0</v>
      </c>
      <c r="J1286">
        <v>0</v>
      </c>
      <c r="K1286">
        <v>0</v>
      </c>
      <c r="L1286">
        <v>590283</v>
      </c>
      <c r="M1286">
        <v>0</v>
      </c>
      <c r="N1286">
        <v>262107157</v>
      </c>
      <c r="O1286">
        <v>584000</v>
      </c>
      <c r="P1286">
        <v>1462500</v>
      </c>
      <c r="Q1286">
        <v>260060657</v>
      </c>
      <c r="R1286">
        <v>1346019</v>
      </c>
      <c r="S1286">
        <v>2024</v>
      </c>
      <c r="T1286">
        <v>75</v>
      </c>
      <c r="U1286">
        <v>0</v>
      </c>
      <c r="V1286" t="s">
        <v>1833</v>
      </c>
      <c r="W1286">
        <v>750063</v>
      </c>
      <c r="X1286" t="s">
        <v>26</v>
      </c>
      <c r="Y1286" t="s">
        <v>26</v>
      </c>
      <c r="Z1286" t="s">
        <v>760</v>
      </c>
      <c r="AA1286" t="s">
        <v>740</v>
      </c>
      <c r="AB1286" s="3" t="str">
        <f t="shared" si="40"/>
        <v>0063</v>
      </c>
      <c r="AC1286" s="4" t="str">
        <f t="shared" si="41"/>
        <v>Non-TIF</v>
      </c>
    </row>
    <row r="1287" spans="1:29" x14ac:dyDescent="0.25">
      <c r="A1287">
        <v>2024</v>
      </c>
      <c r="B1287">
        <v>75</v>
      </c>
      <c r="C1287" t="s">
        <v>31</v>
      </c>
      <c r="D1287">
        <v>142279651</v>
      </c>
      <c r="E1287">
        <v>90233584</v>
      </c>
      <c r="F1287">
        <v>7313577</v>
      </c>
      <c r="G1287">
        <v>21777570</v>
      </c>
      <c r="H1287">
        <v>0</v>
      </c>
      <c r="I1287">
        <v>0</v>
      </c>
      <c r="J1287">
        <v>0</v>
      </c>
      <c r="K1287">
        <v>0</v>
      </c>
      <c r="L1287">
        <v>1388475</v>
      </c>
      <c r="M1287">
        <v>12760906</v>
      </c>
      <c r="N1287">
        <v>275753763</v>
      </c>
      <c r="O1287">
        <v>540000</v>
      </c>
      <c r="P1287">
        <v>1404000</v>
      </c>
      <c r="Q1287">
        <v>273809763</v>
      </c>
      <c r="R1287">
        <v>5916510</v>
      </c>
      <c r="S1287">
        <v>2024</v>
      </c>
      <c r="T1287">
        <v>75</v>
      </c>
      <c r="U1287">
        <v>2</v>
      </c>
      <c r="V1287">
        <v>988</v>
      </c>
      <c r="W1287">
        <v>752988</v>
      </c>
      <c r="X1287" t="s">
        <v>26</v>
      </c>
      <c r="Y1287" t="s">
        <v>26</v>
      </c>
      <c r="Z1287" t="s">
        <v>739</v>
      </c>
      <c r="AA1287" t="s">
        <v>740</v>
      </c>
      <c r="AB1287" s="3" t="str">
        <f t="shared" si="40"/>
        <v>2988</v>
      </c>
      <c r="AC1287" s="4" t="str">
        <f t="shared" si="41"/>
        <v>Non-TIF</v>
      </c>
    </row>
    <row r="1288" spans="1:29" x14ac:dyDescent="0.25">
      <c r="A1288">
        <v>2024</v>
      </c>
      <c r="B1288">
        <v>85</v>
      </c>
      <c r="C1288" t="s">
        <v>31</v>
      </c>
      <c r="D1288">
        <v>209879931</v>
      </c>
      <c r="E1288">
        <v>48795872</v>
      </c>
      <c r="F1288">
        <v>1918742</v>
      </c>
      <c r="G1288">
        <v>29145744</v>
      </c>
      <c r="H1288">
        <v>36469012</v>
      </c>
      <c r="I1288">
        <v>0</v>
      </c>
      <c r="J1288">
        <v>0</v>
      </c>
      <c r="K1288">
        <v>0</v>
      </c>
      <c r="L1288">
        <v>6094579</v>
      </c>
      <c r="M1288">
        <v>6298710</v>
      </c>
      <c r="N1288">
        <v>338602590</v>
      </c>
      <c r="O1288">
        <v>744000</v>
      </c>
      <c r="P1288">
        <v>3022500</v>
      </c>
      <c r="Q1288">
        <v>334836090</v>
      </c>
      <c r="R1288">
        <v>4490047</v>
      </c>
      <c r="S1288">
        <v>2024</v>
      </c>
      <c r="T1288">
        <v>85</v>
      </c>
      <c r="U1288">
        <v>5</v>
      </c>
      <c r="V1288">
        <v>643</v>
      </c>
      <c r="W1288">
        <v>855643</v>
      </c>
      <c r="X1288" t="s">
        <v>26</v>
      </c>
      <c r="Y1288" t="s">
        <v>26</v>
      </c>
      <c r="Z1288" t="s">
        <v>204</v>
      </c>
      <c r="AA1288" t="s">
        <v>828</v>
      </c>
      <c r="AB1288" s="3" t="str">
        <f t="shared" si="40"/>
        <v>5643</v>
      </c>
      <c r="AC1288" s="4" t="str">
        <f t="shared" si="41"/>
        <v>Non-TIF</v>
      </c>
    </row>
    <row r="1289" spans="1:29" x14ac:dyDescent="0.25">
      <c r="A1289">
        <v>2024</v>
      </c>
      <c r="B1289">
        <v>86</v>
      </c>
      <c r="C1289" t="s">
        <v>44</v>
      </c>
      <c r="D1289">
        <v>5952222</v>
      </c>
      <c r="E1289">
        <v>28799</v>
      </c>
      <c r="F1289">
        <v>0</v>
      </c>
      <c r="G1289">
        <v>4941816</v>
      </c>
      <c r="H1289">
        <v>3635765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14558602</v>
      </c>
      <c r="O1289">
        <v>40000</v>
      </c>
      <c r="P1289">
        <v>78000</v>
      </c>
      <c r="Q1289">
        <v>14440602</v>
      </c>
      <c r="R1289">
        <v>0</v>
      </c>
      <c r="S1289">
        <v>2024</v>
      </c>
      <c r="T1289">
        <v>86</v>
      </c>
      <c r="U1289">
        <v>6</v>
      </c>
      <c r="V1289" t="s">
        <v>1838</v>
      </c>
      <c r="W1289">
        <v>866098</v>
      </c>
      <c r="X1289" t="s">
        <v>26</v>
      </c>
      <c r="Y1289" t="s">
        <v>26</v>
      </c>
      <c r="Z1289" t="s">
        <v>833</v>
      </c>
      <c r="AA1289" t="s">
        <v>830</v>
      </c>
      <c r="AB1289" s="3" t="str">
        <f t="shared" si="40"/>
        <v>6098</v>
      </c>
      <c r="AC1289" s="4" t="str">
        <f t="shared" si="41"/>
        <v>Non-TIF</v>
      </c>
    </row>
    <row r="1290" spans="1:29" x14ac:dyDescent="0.25">
      <c r="A1290">
        <v>2024</v>
      </c>
      <c r="B1290">
        <v>86</v>
      </c>
      <c r="C1290" t="s">
        <v>23</v>
      </c>
      <c r="D1290">
        <v>0</v>
      </c>
      <c r="E1290">
        <v>0</v>
      </c>
      <c r="F1290">
        <v>0</v>
      </c>
      <c r="G1290">
        <v>0</v>
      </c>
      <c r="H1290">
        <v>2876161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2876161</v>
      </c>
      <c r="O1290">
        <v>0</v>
      </c>
      <c r="P1290">
        <v>0</v>
      </c>
      <c r="Q1290">
        <v>2876161</v>
      </c>
      <c r="R1290">
        <v>0</v>
      </c>
      <c r="S1290">
        <v>2024</v>
      </c>
      <c r="T1290">
        <v>86</v>
      </c>
      <c r="U1290">
        <v>2</v>
      </c>
      <c r="V1290">
        <v>682</v>
      </c>
      <c r="W1290" t="s">
        <v>942</v>
      </c>
      <c r="X1290" t="s">
        <v>25</v>
      </c>
      <c r="Y1290" t="s">
        <v>26</v>
      </c>
      <c r="Z1290" t="s">
        <v>943</v>
      </c>
      <c r="AA1290" t="s">
        <v>830</v>
      </c>
      <c r="AB1290" s="3" t="str">
        <f t="shared" si="40"/>
        <v>2682</v>
      </c>
      <c r="AC1290" s="4" t="str">
        <f t="shared" si="41"/>
        <v>TIF</v>
      </c>
    </row>
    <row r="1291" spans="1:29" x14ac:dyDescent="0.25">
      <c r="A1291">
        <v>2024</v>
      </c>
      <c r="B1291">
        <v>86</v>
      </c>
      <c r="C1291" t="s">
        <v>31</v>
      </c>
      <c r="D1291">
        <v>27191254</v>
      </c>
      <c r="E1291">
        <v>44465637</v>
      </c>
      <c r="F1291">
        <v>1456563</v>
      </c>
      <c r="G1291">
        <v>633083</v>
      </c>
      <c r="H1291">
        <v>172487</v>
      </c>
      <c r="I1291">
        <v>0</v>
      </c>
      <c r="J1291">
        <v>0</v>
      </c>
      <c r="K1291">
        <v>0</v>
      </c>
      <c r="L1291">
        <v>4616391</v>
      </c>
      <c r="M1291">
        <v>0</v>
      </c>
      <c r="N1291">
        <v>78535415</v>
      </c>
      <c r="O1291">
        <v>184000</v>
      </c>
      <c r="P1291">
        <v>559000</v>
      </c>
      <c r="Q1291">
        <v>77792415</v>
      </c>
      <c r="R1291">
        <v>1270063</v>
      </c>
      <c r="S1291">
        <v>2024</v>
      </c>
      <c r="T1291">
        <v>86</v>
      </c>
      <c r="U1291">
        <v>2</v>
      </c>
      <c r="V1291">
        <v>682</v>
      </c>
      <c r="W1291">
        <v>642682</v>
      </c>
      <c r="X1291" t="s">
        <v>26</v>
      </c>
      <c r="Y1291" t="s">
        <v>26</v>
      </c>
      <c r="Z1291" t="s">
        <v>664</v>
      </c>
      <c r="AA1291" t="s">
        <v>830</v>
      </c>
      <c r="AB1291" s="3" t="str">
        <f t="shared" si="40"/>
        <v>2682</v>
      </c>
      <c r="AC1291" s="4" t="str">
        <f t="shared" si="41"/>
        <v>Non-TIF</v>
      </c>
    </row>
    <row r="1292" spans="1:29" x14ac:dyDescent="0.25">
      <c r="A1292">
        <v>2024</v>
      </c>
      <c r="B1292">
        <v>87</v>
      </c>
      <c r="C1292" t="s">
        <v>31</v>
      </c>
      <c r="D1292">
        <v>4345981</v>
      </c>
      <c r="E1292">
        <v>16086092</v>
      </c>
      <c r="F1292">
        <v>880065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21312138</v>
      </c>
      <c r="O1292">
        <v>36000</v>
      </c>
      <c r="P1292">
        <v>78000</v>
      </c>
      <c r="Q1292">
        <v>21198138</v>
      </c>
      <c r="R1292">
        <v>1105270</v>
      </c>
      <c r="S1292">
        <v>2024</v>
      </c>
      <c r="T1292">
        <v>87</v>
      </c>
      <c r="U1292">
        <v>1</v>
      </c>
      <c r="V1292">
        <v>431</v>
      </c>
      <c r="W1292" t="s">
        <v>1764</v>
      </c>
      <c r="X1292" t="s">
        <v>26</v>
      </c>
      <c r="Y1292" t="s">
        <v>26</v>
      </c>
      <c r="Z1292" t="s">
        <v>99</v>
      </c>
      <c r="AA1292" t="s">
        <v>834</v>
      </c>
      <c r="AB1292" s="3" t="str">
        <f t="shared" si="40"/>
        <v>1431</v>
      </c>
      <c r="AC1292" s="4" t="str">
        <f t="shared" si="41"/>
        <v>Non-TIF</v>
      </c>
    </row>
    <row r="1293" spans="1:29" x14ac:dyDescent="0.25">
      <c r="A1293">
        <v>2024</v>
      </c>
      <c r="B1293">
        <v>87</v>
      </c>
      <c r="C1293" t="s">
        <v>31</v>
      </c>
      <c r="D1293">
        <v>2528821</v>
      </c>
      <c r="E1293">
        <v>9176438</v>
      </c>
      <c r="F1293">
        <v>1177362</v>
      </c>
      <c r="G1293">
        <v>2560351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15442972</v>
      </c>
      <c r="O1293">
        <v>34860</v>
      </c>
      <c r="P1293">
        <v>68250</v>
      </c>
      <c r="Q1293">
        <v>15339862</v>
      </c>
      <c r="R1293">
        <v>162369</v>
      </c>
      <c r="S1293">
        <v>2024</v>
      </c>
      <c r="T1293">
        <v>87</v>
      </c>
      <c r="U1293">
        <v>4</v>
      </c>
      <c r="V1293">
        <v>527</v>
      </c>
      <c r="W1293">
        <v>804527</v>
      </c>
      <c r="X1293" t="s">
        <v>26</v>
      </c>
      <c r="Y1293" t="s">
        <v>26</v>
      </c>
      <c r="Z1293" t="s">
        <v>502</v>
      </c>
      <c r="AA1293" t="s">
        <v>834</v>
      </c>
      <c r="AB1293" s="3" t="str">
        <f t="shared" si="40"/>
        <v>4527</v>
      </c>
      <c r="AC1293" s="4" t="str">
        <f t="shared" si="41"/>
        <v>Non-TIF</v>
      </c>
    </row>
    <row r="1294" spans="1:29" x14ac:dyDescent="0.25">
      <c r="A1294">
        <v>2024</v>
      </c>
      <c r="B1294">
        <v>87</v>
      </c>
      <c r="C1294" t="s">
        <v>31</v>
      </c>
      <c r="D1294">
        <v>53305216</v>
      </c>
      <c r="E1294">
        <v>65995383</v>
      </c>
      <c r="F1294">
        <v>7850394</v>
      </c>
      <c r="G1294">
        <v>5504032</v>
      </c>
      <c r="H1294">
        <v>34048</v>
      </c>
      <c r="I1294">
        <v>0</v>
      </c>
      <c r="J1294">
        <v>0</v>
      </c>
      <c r="K1294">
        <v>0</v>
      </c>
      <c r="L1294">
        <v>168187</v>
      </c>
      <c r="M1294">
        <v>0</v>
      </c>
      <c r="N1294">
        <v>132857260</v>
      </c>
      <c r="O1294">
        <v>342445</v>
      </c>
      <c r="P1294">
        <v>991392</v>
      </c>
      <c r="Q1294">
        <v>131523423</v>
      </c>
      <c r="R1294">
        <v>802798</v>
      </c>
      <c r="S1294">
        <v>2024</v>
      </c>
      <c r="T1294">
        <v>87</v>
      </c>
      <c r="U1294">
        <v>3</v>
      </c>
      <c r="V1294">
        <v>609</v>
      </c>
      <c r="W1294">
        <v>873609</v>
      </c>
      <c r="X1294" t="s">
        <v>26</v>
      </c>
      <c r="Y1294" t="s">
        <v>26</v>
      </c>
      <c r="Z1294" t="s">
        <v>82</v>
      </c>
      <c r="AA1294" t="s">
        <v>834</v>
      </c>
      <c r="AB1294" s="3" t="str">
        <f t="shared" si="40"/>
        <v>3609</v>
      </c>
      <c r="AC1294" s="4" t="str">
        <f t="shared" si="41"/>
        <v>Non-TIF</v>
      </c>
    </row>
    <row r="1295" spans="1:29" x14ac:dyDescent="0.25">
      <c r="A1295">
        <v>2024</v>
      </c>
      <c r="B1295">
        <v>89</v>
      </c>
      <c r="C1295" t="s">
        <v>23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2024</v>
      </c>
      <c r="T1295">
        <v>89</v>
      </c>
      <c r="U1295">
        <v>6</v>
      </c>
      <c r="V1295">
        <v>592</v>
      </c>
      <c r="W1295" t="s">
        <v>945</v>
      </c>
      <c r="X1295" t="s">
        <v>25</v>
      </c>
      <c r="Y1295" t="s">
        <v>26</v>
      </c>
      <c r="Z1295" t="s">
        <v>1725</v>
      </c>
      <c r="AA1295" t="s">
        <v>836</v>
      </c>
      <c r="AB1295" s="3" t="str">
        <f t="shared" si="40"/>
        <v>6592</v>
      </c>
      <c r="AC1295" s="4" t="str">
        <f t="shared" si="41"/>
        <v>TIF</v>
      </c>
    </row>
    <row r="1296" spans="1:29" x14ac:dyDescent="0.25">
      <c r="A1296">
        <v>2024</v>
      </c>
      <c r="B1296">
        <v>89</v>
      </c>
      <c r="C1296" t="s">
        <v>31</v>
      </c>
      <c r="D1296">
        <v>188156606</v>
      </c>
      <c r="E1296">
        <v>173073704</v>
      </c>
      <c r="F1296">
        <v>12704083</v>
      </c>
      <c r="G1296">
        <v>25805679</v>
      </c>
      <c r="H1296">
        <v>4828190</v>
      </c>
      <c r="I1296">
        <v>0</v>
      </c>
      <c r="J1296">
        <v>0</v>
      </c>
      <c r="K1296">
        <v>0</v>
      </c>
      <c r="L1296">
        <v>58940775</v>
      </c>
      <c r="M1296">
        <v>0</v>
      </c>
      <c r="N1296">
        <v>463509037</v>
      </c>
      <c r="O1296">
        <v>1362756</v>
      </c>
      <c r="P1296">
        <v>3719672</v>
      </c>
      <c r="Q1296">
        <v>458426609</v>
      </c>
      <c r="R1296">
        <v>4973736</v>
      </c>
      <c r="S1296">
        <v>2024</v>
      </c>
      <c r="T1296">
        <v>89</v>
      </c>
      <c r="U1296">
        <v>6</v>
      </c>
      <c r="V1296">
        <v>592</v>
      </c>
      <c r="W1296">
        <v>896592</v>
      </c>
      <c r="X1296" t="s">
        <v>26</v>
      </c>
      <c r="Y1296" t="s">
        <v>26</v>
      </c>
      <c r="Z1296" t="s">
        <v>836</v>
      </c>
      <c r="AA1296" t="s">
        <v>836</v>
      </c>
      <c r="AB1296" s="3" t="str">
        <f t="shared" si="40"/>
        <v>6592</v>
      </c>
      <c r="AC1296" s="4" t="str">
        <f t="shared" si="41"/>
        <v>Non-TIF</v>
      </c>
    </row>
    <row r="1297" spans="1:29" x14ac:dyDescent="0.25">
      <c r="A1297">
        <v>2024</v>
      </c>
      <c r="B1297">
        <v>90</v>
      </c>
      <c r="C1297" t="s">
        <v>31</v>
      </c>
      <c r="D1297">
        <v>81463784</v>
      </c>
      <c r="E1297">
        <v>59003651</v>
      </c>
      <c r="F1297">
        <v>2752218</v>
      </c>
      <c r="G1297">
        <v>9711276</v>
      </c>
      <c r="H1297">
        <v>342490</v>
      </c>
      <c r="I1297">
        <v>0</v>
      </c>
      <c r="J1297">
        <v>0</v>
      </c>
      <c r="K1297">
        <v>0</v>
      </c>
      <c r="L1297">
        <v>461171</v>
      </c>
      <c r="M1297">
        <v>12621900</v>
      </c>
      <c r="N1297">
        <v>166356490</v>
      </c>
      <c r="O1297">
        <v>438253</v>
      </c>
      <c r="P1297">
        <v>1553500</v>
      </c>
      <c r="Q1297">
        <v>164364737</v>
      </c>
      <c r="R1297">
        <v>56630129</v>
      </c>
      <c r="S1297">
        <v>2024</v>
      </c>
      <c r="T1297">
        <v>90</v>
      </c>
      <c r="U1297">
        <v>0</v>
      </c>
      <c r="V1297">
        <v>657</v>
      </c>
      <c r="W1297">
        <v>900657</v>
      </c>
      <c r="X1297" t="s">
        <v>26</v>
      </c>
      <c r="Y1297" t="s">
        <v>26</v>
      </c>
      <c r="Z1297" t="s">
        <v>500</v>
      </c>
      <c r="AA1297" t="s">
        <v>917</v>
      </c>
      <c r="AB1297" s="3" t="str">
        <f t="shared" si="40"/>
        <v>0657</v>
      </c>
      <c r="AC1297" s="4" t="str">
        <f t="shared" si="41"/>
        <v>Non-TIF</v>
      </c>
    </row>
    <row r="1298" spans="1:29" x14ac:dyDescent="0.25">
      <c r="A1298">
        <v>2024</v>
      </c>
      <c r="B1298">
        <v>90</v>
      </c>
      <c r="C1298" t="s">
        <v>31</v>
      </c>
      <c r="D1298">
        <v>79717816</v>
      </c>
      <c r="E1298">
        <v>51943267</v>
      </c>
      <c r="F1298">
        <v>2963971</v>
      </c>
      <c r="G1298">
        <v>7416022</v>
      </c>
      <c r="H1298">
        <v>0</v>
      </c>
      <c r="I1298">
        <v>0</v>
      </c>
      <c r="J1298">
        <v>0</v>
      </c>
      <c r="K1298">
        <v>0</v>
      </c>
      <c r="L1298">
        <v>8899187</v>
      </c>
      <c r="M1298">
        <v>9611521</v>
      </c>
      <c r="N1298">
        <v>160551784</v>
      </c>
      <c r="O1298">
        <v>584672</v>
      </c>
      <c r="P1298">
        <v>1699792</v>
      </c>
      <c r="Q1298">
        <v>158267320</v>
      </c>
      <c r="R1298">
        <v>2501252</v>
      </c>
      <c r="S1298">
        <v>2024</v>
      </c>
      <c r="T1298">
        <v>90</v>
      </c>
      <c r="U1298">
        <v>0</v>
      </c>
      <c r="V1298">
        <v>977</v>
      </c>
      <c r="W1298">
        <v>900977</v>
      </c>
      <c r="X1298" t="s">
        <v>26</v>
      </c>
      <c r="Y1298" t="s">
        <v>26</v>
      </c>
      <c r="Z1298" t="s">
        <v>501</v>
      </c>
      <c r="AA1298" t="s">
        <v>917</v>
      </c>
      <c r="AB1298" s="3" t="str">
        <f t="shared" si="40"/>
        <v>0977</v>
      </c>
      <c r="AC1298" s="4" t="str">
        <f t="shared" si="41"/>
        <v>Non-TIF</v>
      </c>
    </row>
    <row r="1299" spans="1:29" x14ac:dyDescent="0.25">
      <c r="A1299">
        <v>2024</v>
      </c>
      <c r="B1299">
        <v>90</v>
      </c>
      <c r="C1299" t="s">
        <v>31</v>
      </c>
      <c r="D1299">
        <v>543269028</v>
      </c>
      <c r="E1299">
        <v>43913214</v>
      </c>
      <c r="F1299">
        <v>2223634</v>
      </c>
      <c r="G1299">
        <v>63271429</v>
      </c>
      <c r="H1299">
        <v>12465001</v>
      </c>
      <c r="I1299">
        <v>0</v>
      </c>
      <c r="J1299">
        <v>0</v>
      </c>
      <c r="K1299">
        <v>0</v>
      </c>
      <c r="L1299">
        <v>6622181</v>
      </c>
      <c r="M1299">
        <v>12010016</v>
      </c>
      <c r="N1299">
        <v>683774503</v>
      </c>
      <c r="O1299">
        <v>3353360</v>
      </c>
      <c r="P1299">
        <v>10239882</v>
      </c>
      <c r="Q1299">
        <v>670181261</v>
      </c>
      <c r="R1299">
        <v>29314121</v>
      </c>
      <c r="S1299">
        <v>2024</v>
      </c>
      <c r="T1299">
        <v>90</v>
      </c>
      <c r="U1299">
        <v>5</v>
      </c>
      <c r="V1299" t="s">
        <v>1839</v>
      </c>
      <c r="W1299">
        <v>905049</v>
      </c>
      <c r="X1299" t="s">
        <v>26</v>
      </c>
      <c r="Y1299" t="s">
        <v>26</v>
      </c>
      <c r="Z1299" t="s">
        <v>946</v>
      </c>
      <c r="AA1299" t="s">
        <v>917</v>
      </c>
      <c r="AB1299" s="3" t="str">
        <f t="shared" si="40"/>
        <v>5049</v>
      </c>
      <c r="AC1299" s="4" t="str">
        <f t="shared" si="41"/>
        <v>Non-TIF</v>
      </c>
    </row>
    <row r="1300" spans="1:29" x14ac:dyDescent="0.25">
      <c r="A1300">
        <v>2024</v>
      </c>
      <c r="B1300">
        <v>91</v>
      </c>
      <c r="C1300" t="s">
        <v>44</v>
      </c>
      <c r="D1300">
        <v>6270626</v>
      </c>
      <c r="E1300">
        <v>404501</v>
      </c>
      <c r="F1300">
        <v>46562</v>
      </c>
      <c r="G1300">
        <v>38450233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45171922</v>
      </c>
      <c r="O1300">
        <v>60000</v>
      </c>
      <c r="P1300">
        <v>104000</v>
      </c>
      <c r="Q1300">
        <v>45007922</v>
      </c>
      <c r="R1300">
        <v>0</v>
      </c>
      <c r="S1300">
        <v>2024</v>
      </c>
      <c r="T1300">
        <v>91</v>
      </c>
      <c r="U1300">
        <v>4</v>
      </c>
      <c r="V1300">
        <v>797</v>
      </c>
      <c r="W1300">
        <v>914797</v>
      </c>
      <c r="X1300" t="s">
        <v>26</v>
      </c>
      <c r="Y1300" t="s">
        <v>26</v>
      </c>
      <c r="Z1300" t="s">
        <v>918</v>
      </c>
      <c r="AA1300" t="s">
        <v>838</v>
      </c>
      <c r="AB1300" s="3" t="str">
        <f t="shared" si="40"/>
        <v>4797</v>
      </c>
      <c r="AC1300" s="4" t="str">
        <f t="shared" si="41"/>
        <v>Non-TIF</v>
      </c>
    </row>
    <row r="1301" spans="1:29" x14ac:dyDescent="0.25">
      <c r="A1301">
        <v>2024</v>
      </c>
      <c r="B1301">
        <v>91</v>
      </c>
      <c r="C1301" t="s">
        <v>23</v>
      </c>
      <c r="D1301">
        <v>19831841</v>
      </c>
      <c r="E1301">
        <v>214350</v>
      </c>
      <c r="F1301">
        <v>19245</v>
      </c>
      <c r="G1301">
        <v>59597302</v>
      </c>
      <c r="H1301">
        <v>318493221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398155959</v>
      </c>
      <c r="O1301">
        <v>8000</v>
      </c>
      <c r="P1301">
        <v>45500</v>
      </c>
      <c r="Q1301">
        <v>398102459</v>
      </c>
      <c r="R1301">
        <v>0</v>
      </c>
      <c r="S1301">
        <v>2024</v>
      </c>
      <c r="T1301">
        <v>91</v>
      </c>
      <c r="U1301">
        <v>4</v>
      </c>
      <c r="V1301">
        <v>797</v>
      </c>
      <c r="W1301" t="s">
        <v>949</v>
      </c>
      <c r="X1301" t="s">
        <v>25</v>
      </c>
      <c r="Y1301" t="s">
        <v>26</v>
      </c>
      <c r="Z1301" t="s">
        <v>950</v>
      </c>
      <c r="AA1301" t="s">
        <v>838</v>
      </c>
      <c r="AB1301" s="3" t="str">
        <f t="shared" si="40"/>
        <v>4797</v>
      </c>
      <c r="AC1301" s="4" t="str">
        <f t="shared" si="41"/>
        <v>TIF</v>
      </c>
    </row>
    <row r="1302" spans="1:29" x14ac:dyDescent="0.25">
      <c r="A1302">
        <v>2024</v>
      </c>
      <c r="B1302">
        <v>92</v>
      </c>
      <c r="C1302" t="s">
        <v>44</v>
      </c>
      <c r="D1302">
        <v>0</v>
      </c>
      <c r="E1302">
        <v>5171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5171</v>
      </c>
      <c r="O1302">
        <v>0</v>
      </c>
      <c r="P1302">
        <v>0</v>
      </c>
      <c r="Q1302">
        <v>5171</v>
      </c>
      <c r="R1302">
        <v>0</v>
      </c>
      <c r="S1302">
        <v>2024</v>
      </c>
      <c r="T1302">
        <v>92</v>
      </c>
      <c r="U1302">
        <v>2</v>
      </c>
      <c r="V1302">
        <v>977</v>
      </c>
      <c r="W1302">
        <v>922977</v>
      </c>
      <c r="X1302" t="s">
        <v>26</v>
      </c>
      <c r="Y1302" t="s">
        <v>26</v>
      </c>
      <c r="Z1302" t="s">
        <v>589</v>
      </c>
      <c r="AA1302" t="s">
        <v>858</v>
      </c>
      <c r="AB1302" s="3" t="str">
        <f t="shared" si="40"/>
        <v>2977</v>
      </c>
      <c r="AC1302" s="4" t="str">
        <f t="shared" si="41"/>
        <v>Non-TIF</v>
      </c>
    </row>
    <row r="1303" spans="1:29" x14ac:dyDescent="0.25">
      <c r="A1303">
        <v>2024</v>
      </c>
      <c r="B1303">
        <v>92</v>
      </c>
      <c r="C1303" t="s">
        <v>44</v>
      </c>
      <c r="D1303">
        <v>59351382</v>
      </c>
      <c r="E1303">
        <v>0</v>
      </c>
      <c r="F1303">
        <v>0</v>
      </c>
      <c r="G1303">
        <v>7491455</v>
      </c>
      <c r="H1303">
        <v>2699538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69542375</v>
      </c>
      <c r="O1303">
        <v>164000</v>
      </c>
      <c r="P1303">
        <v>1274000</v>
      </c>
      <c r="Q1303">
        <v>68104375</v>
      </c>
      <c r="R1303">
        <v>0</v>
      </c>
      <c r="S1303">
        <v>2024</v>
      </c>
      <c r="T1303">
        <v>92</v>
      </c>
      <c r="U1303">
        <v>4</v>
      </c>
      <c r="V1303">
        <v>271</v>
      </c>
      <c r="W1303">
        <v>924271</v>
      </c>
      <c r="X1303" t="s">
        <v>26</v>
      </c>
      <c r="Y1303" t="s">
        <v>26</v>
      </c>
      <c r="Z1303" t="s">
        <v>556</v>
      </c>
      <c r="AA1303" t="s">
        <v>858</v>
      </c>
      <c r="AB1303" s="3" t="str">
        <f t="shared" si="40"/>
        <v>4271</v>
      </c>
      <c r="AC1303" s="4" t="str">
        <f t="shared" si="41"/>
        <v>Non-TIF</v>
      </c>
    </row>
    <row r="1304" spans="1:29" x14ac:dyDescent="0.25">
      <c r="A1304">
        <v>2024</v>
      </c>
      <c r="B1304">
        <v>92</v>
      </c>
      <c r="C1304" t="s">
        <v>44</v>
      </c>
      <c r="D1304">
        <v>0</v>
      </c>
      <c r="E1304">
        <v>0</v>
      </c>
      <c r="F1304">
        <v>0</v>
      </c>
      <c r="G1304">
        <v>71970</v>
      </c>
      <c r="H1304">
        <v>4343706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4415676</v>
      </c>
      <c r="O1304">
        <v>0</v>
      </c>
      <c r="P1304">
        <v>0</v>
      </c>
      <c r="Q1304">
        <v>4415676</v>
      </c>
      <c r="R1304">
        <v>0</v>
      </c>
      <c r="S1304">
        <v>2024</v>
      </c>
      <c r="T1304">
        <v>92</v>
      </c>
      <c r="U1304">
        <v>6</v>
      </c>
      <c r="V1304">
        <v>768</v>
      </c>
      <c r="W1304">
        <v>926768</v>
      </c>
      <c r="X1304" t="s">
        <v>26</v>
      </c>
      <c r="Y1304" t="s">
        <v>26</v>
      </c>
      <c r="Z1304" t="s">
        <v>627</v>
      </c>
      <c r="AA1304" t="s">
        <v>858</v>
      </c>
      <c r="AB1304" s="3" t="str">
        <f t="shared" si="40"/>
        <v>6768</v>
      </c>
      <c r="AC1304" s="4" t="str">
        <f t="shared" si="41"/>
        <v>Non-TIF</v>
      </c>
    </row>
    <row r="1305" spans="1:29" x14ac:dyDescent="0.25">
      <c r="A1305">
        <v>2024</v>
      </c>
      <c r="B1305">
        <v>92</v>
      </c>
      <c r="C1305" t="s">
        <v>23</v>
      </c>
      <c r="D1305">
        <v>1717781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1717781</v>
      </c>
      <c r="O1305">
        <v>8000</v>
      </c>
      <c r="P1305">
        <v>0</v>
      </c>
      <c r="Q1305">
        <v>1709781</v>
      </c>
      <c r="R1305">
        <v>0</v>
      </c>
      <c r="S1305">
        <v>2024</v>
      </c>
      <c r="T1305">
        <v>92</v>
      </c>
      <c r="U1305">
        <v>2</v>
      </c>
      <c r="V1305">
        <v>977</v>
      </c>
      <c r="W1305" t="s">
        <v>1757</v>
      </c>
      <c r="X1305" t="s">
        <v>25</v>
      </c>
      <c r="Y1305" t="s">
        <v>26</v>
      </c>
      <c r="Z1305" t="s">
        <v>1758</v>
      </c>
      <c r="AA1305" t="s">
        <v>858</v>
      </c>
      <c r="AB1305" s="3" t="str">
        <f t="shared" si="40"/>
        <v>2977</v>
      </c>
      <c r="AC1305" s="4" t="str">
        <f t="shared" si="41"/>
        <v>TIF</v>
      </c>
    </row>
    <row r="1306" spans="1:29" x14ac:dyDescent="0.25">
      <c r="A1306">
        <v>2024</v>
      </c>
      <c r="B1306">
        <v>75</v>
      </c>
      <c r="C1306" t="s">
        <v>31</v>
      </c>
      <c r="D1306">
        <v>550628614</v>
      </c>
      <c r="E1306">
        <v>241393220</v>
      </c>
      <c r="F1306">
        <v>27412697</v>
      </c>
      <c r="G1306">
        <v>56674884</v>
      </c>
      <c r="H1306">
        <v>12614256</v>
      </c>
      <c r="I1306">
        <v>0</v>
      </c>
      <c r="J1306">
        <v>0</v>
      </c>
      <c r="K1306">
        <v>0</v>
      </c>
      <c r="L1306">
        <v>3076411</v>
      </c>
      <c r="M1306">
        <v>31779222</v>
      </c>
      <c r="N1306">
        <v>923579304</v>
      </c>
      <c r="O1306">
        <v>1780000</v>
      </c>
      <c r="P1306">
        <v>6500000</v>
      </c>
      <c r="Q1306">
        <v>915299304</v>
      </c>
      <c r="R1306">
        <v>19710303</v>
      </c>
      <c r="S1306">
        <v>2024</v>
      </c>
      <c r="T1306">
        <v>75</v>
      </c>
      <c r="U1306">
        <v>3</v>
      </c>
      <c r="V1306">
        <v>600</v>
      </c>
      <c r="W1306">
        <v>753600</v>
      </c>
      <c r="X1306" t="s">
        <v>26</v>
      </c>
      <c r="Y1306" t="s">
        <v>26</v>
      </c>
      <c r="Z1306" t="s">
        <v>741</v>
      </c>
      <c r="AA1306" t="s">
        <v>740</v>
      </c>
      <c r="AB1306" s="3" t="str">
        <f t="shared" si="40"/>
        <v>3600</v>
      </c>
      <c r="AC1306" s="4" t="str">
        <f t="shared" si="41"/>
        <v>Non-TIF</v>
      </c>
    </row>
    <row r="1307" spans="1:29" x14ac:dyDescent="0.25">
      <c r="A1307">
        <v>2024</v>
      </c>
      <c r="B1307">
        <v>76</v>
      </c>
      <c r="C1307" t="s">
        <v>44</v>
      </c>
      <c r="D1307">
        <v>1204659</v>
      </c>
      <c r="E1307">
        <v>282380</v>
      </c>
      <c r="F1307">
        <v>0</v>
      </c>
      <c r="G1307">
        <v>1908331</v>
      </c>
      <c r="H1307">
        <v>758424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4153794</v>
      </c>
      <c r="O1307">
        <v>16000</v>
      </c>
      <c r="P1307">
        <v>19500</v>
      </c>
      <c r="Q1307">
        <v>4118294</v>
      </c>
      <c r="R1307">
        <v>0</v>
      </c>
      <c r="S1307">
        <v>2024</v>
      </c>
      <c r="T1307">
        <v>76</v>
      </c>
      <c r="U1307">
        <v>4</v>
      </c>
      <c r="V1307">
        <v>644</v>
      </c>
      <c r="W1307">
        <v>114644</v>
      </c>
      <c r="X1307" t="s">
        <v>26</v>
      </c>
      <c r="Y1307" t="s">
        <v>26</v>
      </c>
      <c r="Z1307" t="s">
        <v>223</v>
      </c>
      <c r="AA1307" t="s">
        <v>742</v>
      </c>
      <c r="AB1307" s="3" t="str">
        <f t="shared" si="40"/>
        <v>4644</v>
      </c>
      <c r="AC1307" s="4" t="str">
        <f t="shared" si="41"/>
        <v>Non-TIF</v>
      </c>
    </row>
    <row r="1308" spans="1:29" x14ac:dyDescent="0.25">
      <c r="A1308">
        <v>2024</v>
      </c>
      <c r="B1308">
        <v>76</v>
      </c>
      <c r="C1308" t="s">
        <v>23</v>
      </c>
      <c r="D1308">
        <v>0</v>
      </c>
      <c r="E1308">
        <v>0</v>
      </c>
      <c r="F1308">
        <v>0</v>
      </c>
      <c r="G1308">
        <v>3342664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3342664</v>
      </c>
      <c r="O1308">
        <v>0</v>
      </c>
      <c r="P1308">
        <v>0</v>
      </c>
      <c r="Q1308">
        <v>3342664</v>
      </c>
      <c r="R1308">
        <v>0</v>
      </c>
      <c r="S1308">
        <v>2024</v>
      </c>
      <c r="T1308">
        <v>76</v>
      </c>
      <c r="U1308">
        <v>3</v>
      </c>
      <c r="V1308">
        <v>537</v>
      </c>
      <c r="W1308" t="s">
        <v>775</v>
      </c>
      <c r="X1308" t="s">
        <v>25</v>
      </c>
      <c r="Y1308" t="s">
        <v>26</v>
      </c>
      <c r="Z1308" t="s">
        <v>776</v>
      </c>
      <c r="AA1308" t="s">
        <v>742</v>
      </c>
      <c r="AB1308" s="3" t="str">
        <f t="shared" si="40"/>
        <v>3537</v>
      </c>
      <c r="AC1308" s="4" t="str">
        <f t="shared" si="41"/>
        <v>TIF</v>
      </c>
    </row>
    <row r="1309" spans="1:29" x14ac:dyDescent="0.25">
      <c r="A1309">
        <v>2024</v>
      </c>
      <c r="B1309">
        <v>76</v>
      </c>
      <c r="C1309" t="s">
        <v>31</v>
      </c>
      <c r="D1309">
        <v>3589006</v>
      </c>
      <c r="E1309">
        <v>25763609</v>
      </c>
      <c r="F1309">
        <v>593616</v>
      </c>
      <c r="G1309">
        <v>0</v>
      </c>
      <c r="H1309">
        <v>4318322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34264553</v>
      </c>
      <c r="O1309">
        <v>20000</v>
      </c>
      <c r="P1309">
        <v>58500</v>
      </c>
      <c r="Q1309">
        <v>34186053</v>
      </c>
      <c r="R1309">
        <v>2635356</v>
      </c>
      <c r="S1309">
        <v>2024</v>
      </c>
      <c r="T1309">
        <v>76</v>
      </c>
      <c r="U1309">
        <v>4</v>
      </c>
      <c r="V1309" t="s">
        <v>1807</v>
      </c>
      <c r="W1309">
        <v>134023</v>
      </c>
      <c r="X1309" t="s">
        <v>26</v>
      </c>
      <c r="Y1309" t="s">
        <v>26</v>
      </c>
      <c r="Z1309" t="s">
        <v>283</v>
      </c>
      <c r="AA1309" t="s">
        <v>742</v>
      </c>
      <c r="AB1309" s="3" t="str">
        <f t="shared" si="40"/>
        <v>4023</v>
      </c>
      <c r="AC1309" s="4" t="str">
        <f t="shared" si="41"/>
        <v>Non-TIF</v>
      </c>
    </row>
    <row r="1310" spans="1:29" x14ac:dyDescent="0.25">
      <c r="A1310">
        <v>2024</v>
      </c>
      <c r="B1310">
        <v>76</v>
      </c>
      <c r="C1310" t="s">
        <v>31</v>
      </c>
      <c r="D1310">
        <v>4724089</v>
      </c>
      <c r="E1310">
        <v>20461966</v>
      </c>
      <c r="F1310">
        <v>448846</v>
      </c>
      <c r="G1310">
        <v>2878767</v>
      </c>
      <c r="H1310">
        <v>2599142</v>
      </c>
      <c r="I1310">
        <v>0</v>
      </c>
      <c r="J1310">
        <v>0</v>
      </c>
      <c r="K1310">
        <v>0</v>
      </c>
      <c r="L1310">
        <v>101205</v>
      </c>
      <c r="M1310">
        <v>3502589</v>
      </c>
      <c r="N1310">
        <v>34716604</v>
      </c>
      <c r="O1310">
        <v>61394</v>
      </c>
      <c r="P1310">
        <v>123500</v>
      </c>
      <c r="Q1310">
        <v>34531710</v>
      </c>
      <c r="R1310">
        <v>1148023</v>
      </c>
      <c r="S1310">
        <v>2024</v>
      </c>
      <c r="T1310">
        <v>76</v>
      </c>
      <c r="U1310">
        <v>2</v>
      </c>
      <c r="V1310">
        <v>493</v>
      </c>
      <c r="W1310">
        <v>462493</v>
      </c>
      <c r="X1310" t="s">
        <v>26</v>
      </c>
      <c r="Y1310" t="s">
        <v>26</v>
      </c>
      <c r="Z1310" t="s">
        <v>467</v>
      </c>
      <c r="AA1310" t="s">
        <v>742</v>
      </c>
      <c r="AB1310" s="3" t="str">
        <f t="shared" si="40"/>
        <v>2493</v>
      </c>
      <c r="AC1310" s="4" t="str">
        <f t="shared" si="41"/>
        <v>Non-TIF</v>
      </c>
    </row>
    <row r="1311" spans="1:29" x14ac:dyDescent="0.25">
      <c r="A1311">
        <v>2024</v>
      </c>
      <c r="B1311">
        <v>76</v>
      </c>
      <c r="C1311" t="s">
        <v>31</v>
      </c>
      <c r="D1311">
        <v>28095555</v>
      </c>
      <c r="E1311">
        <v>66888684</v>
      </c>
      <c r="F1311">
        <v>2591113</v>
      </c>
      <c r="G1311">
        <v>1188254</v>
      </c>
      <c r="H1311">
        <v>34968</v>
      </c>
      <c r="I1311">
        <v>0</v>
      </c>
      <c r="J1311">
        <v>0</v>
      </c>
      <c r="K1311">
        <v>0</v>
      </c>
      <c r="L1311">
        <v>441467</v>
      </c>
      <c r="M1311">
        <v>13434754</v>
      </c>
      <c r="N1311">
        <v>112674795</v>
      </c>
      <c r="O1311">
        <v>267264</v>
      </c>
      <c r="P1311">
        <v>773500</v>
      </c>
      <c r="Q1311">
        <v>111634031</v>
      </c>
      <c r="R1311">
        <v>1037847</v>
      </c>
      <c r="S1311">
        <v>2024</v>
      </c>
      <c r="T1311">
        <v>76</v>
      </c>
      <c r="U1311">
        <v>3</v>
      </c>
      <c r="V1311">
        <v>537</v>
      </c>
      <c r="W1311">
        <v>763537</v>
      </c>
      <c r="X1311" t="s">
        <v>26</v>
      </c>
      <c r="Y1311" t="s">
        <v>26</v>
      </c>
      <c r="Z1311" t="s">
        <v>277</v>
      </c>
      <c r="AA1311" t="s">
        <v>742</v>
      </c>
      <c r="AB1311" s="3" t="str">
        <f t="shared" si="40"/>
        <v>3537</v>
      </c>
      <c r="AC1311" s="4" t="str">
        <f t="shared" si="41"/>
        <v>Non-TIF</v>
      </c>
    </row>
    <row r="1312" spans="1:29" x14ac:dyDescent="0.25">
      <c r="A1312">
        <v>2024</v>
      </c>
      <c r="B1312">
        <v>77</v>
      </c>
      <c r="C1312" t="s">
        <v>44</v>
      </c>
      <c r="D1312">
        <v>425195546</v>
      </c>
      <c r="E1312">
        <v>650876</v>
      </c>
      <c r="F1312">
        <v>15732</v>
      </c>
      <c r="G1312">
        <v>941054609</v>
      </c>
      <c r="H1312">
        <v>141773297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1508690060</v>
      </c>
      <c r="O1312">
        <v>620000</v>
      </c>
      <c r="P1312">
        <v>3250000</v>
      </c>
      <c r="Q1312">
        <v>1504820060</v>
      </c>
      <c r="R1312">
        <v>0</v>
      </c>
      <c r="S1312">
        <v>2024</v>
      </c>
      <c r="T1312">
        <v>77</v>
      </c>
      <c r="U1312">
        <v>0</v>
      </c>
      <c r="V1312">
        <v>261</v>
      </c>
      <c r="W1312">
        <v>770261</v>
      </c>
      <c r="X1312" t="s">
        <v>26</v>
      </c>
      <c r="Y1312" t="s">
        <v>26</v>
      </c>
      <c r="Z1312" t="s">
        <v>778</v>
      </c>
      <c r="AA1312" t="s">
        <v>777</v>
      </c>
      <c r="AB1312" s="3" t="str">
        <f t="shared" si="40"/>
        <v>0261</v>
      </c>
      <c r="AC1312" s="4" t="str">
        <f t="shared" si="41"/>
        <v>Non-TIF</v>
      </c>
    </row>
    <row r="1313" spans="1:29" x14ac:dyDescent="0.25">
      <c r="A1313">
        <v>2024</v>
      </c>
      <c r="B1313">
        <v>77</v>
      </c>
      <c r="C1313" t="s">
        <v>44</v>
      </c>
      <c r="D1313">
        <v>131577068</v>
      </c>
      <c r="E1313">
        <v>254475</v>
      </c>
      <c r="F1313">
        <v>0</v>
      </c>
      <c r="G1313">
        <v>26984933</v>
      </c>
      <c r="H1313">
        <v>1147669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159964145</v>
      </c>
      <c r="O1313">
        <v>256000</v>
      </c>
      <c r="P1313">
        <v>669500</v>
      </c>
      <c r="Q1313">
        <v>159038645</v>
      </c>
      <c r="R1313">
        <v>0</v>
      </c>
      <c r="S1313">
        <v>2024</v>
      </c>
      <c r="T1313">
        <v>77</v>
      </c>
      <c r="U1313">
        <v>4</v>
      </c>
      <c r="V1313">
        <v>779</v>
      </c>
      <c r="W1313">
        <v>774779</v>
      </c>
      <c r="X1313" t="s">
        <v>26</v>
      </c>
      <c r="Y1313" t="s">
        <v>26</v>
      </c>
      <c r="Z1313" t="s">
        <v>196</v>
      </c>
      <c r="AA1313" t="s">
        <v>777</v>
      </c>
      <c r="AB1313" s="3" t="str">
        <f t="shared" si="40"/>
        <v>4779</v>
      </c>
      <c r="AC1313" s="4" t="str">
        <f t="shared" si="41"/>
        <v>Non-TIF</v>
      </c>
    </row>
    <row r="1314" spans="1:29" x14ac:dyDescent="0.25">
      <c r="A1314">
        <v>2024</v>
      </c>
      <c r="B1314">
        <v>77</v>
      </c>
      <c r="C1314" t="s">
        <v>31</v>
      </c>
      <c r="D1314">
        <v>1303277</v>
      </c>
      <c r="E1314">
        <v>1541689</v>
      </c>
      <c r="F1314">
        <v>138261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2983227</v>
      </c>
      <c r="O1314">
        <v>4000</v>
      </c>
      <c r="P1314">
        <v>13000</v>
      </c>
      <c r="Q1314">
        <v>2966227</v>
      </c>
      <c r="R1314">
        <v>129688</v>
      </c>
      <c r="S1314">
        <v>2024</v>
      </c>
      <c r="T1314">
        <v>77</v>
      </c>
      <c r="U1314">
        <v>0</v>
      </c>
      <c r="V1314">
        <v>472</v>
      </c>
      <c r="W1314">
        <v>850472</v>
      </c>
      <c r="X1314" t="s">
        <v>26</v>
      </c>
      <c r="Y1314" t="s">
        <v>26</v>
      </c>
      <c r="Z1314" t="s">
        <v>203</v>
      </c>
      <c r="AA1314" t="s">
        <v>777</v>
      </c>
      <c r="AB1314" s="3" t="str">
        <f t="shared" si="40"/>
        <v>0472</v>
      </c>
      <c r="AC1314" s="4" t="str">
        <f t="shared" si="41"/>
        <v>Non-TIF</v>
      </c>
    </row>
    <row r="1315" spans="1:29" x14ac:dyDescent="0.25">
      <c r="A1315">
        <v>2024</v>
      </c>
      <c r="B1315">
        <v>78</v>
      </c>
      <c r="C1315" t="s">
        <v>23</v>
      </c>
      <c r="D1315">
        <v>5872697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5872697</v>
      </c>
      <c r="O1315">
        <v>16000</v>
      </c>
      <c r="P1315">
        <v>6500</v>
      </c>
      <c r="Q1315">
        <v>5850197</v>
      </c>
      <c r="R1315">
        <v>0</v>
      </c>
      <c r="S1315">
        <v>2024</v>
      </c>
      <c r="T1315">
        <v>78</v>
      </c>
      <c r="U1315">
        <v>6</v>
      </c>
      <c r="V1315">
        <v>453</v>
      </c>
      <c r="W1315" t="s">
        <v>1717</v>
      </c>
      <c r="X1315" t="s">
        <v>25</v>
      </c>
      <c r="Y1315" t="s">
        <v>26</v>
      </c>
      <c r="Z1315" t="s">
        <v>1718</v>
      </c>
      <c r="AA1315" t="s">
        <v>780</v>
      </c>
      <c r="AB1315" s="3" t="str">
        <f t="shared" si="40"/>
        <v>6453</v>
      </c>
      <c r="AC1315" s="4" t="str">
        <f t="shared" si="41"/>
        <v>TIF</v>
      </c>
    </row>
    <row r="1316" spans="1:29" x14ac:dyDescent="0.25">
      <c r="A1316">
        <v>2024</v>
      </c>
      <c r="B1316">
        <v>78</v>
      </c>
      <c r="C1316" t="s">
        <v>23</v>
      </c>
      <c r="D1316">
        <v>22382702</v>
      </c>
      <c r="E1316">
        <v>0</v>
      </c>
      <c r="F1316">
        <v>0</v>
      </c>
      <c r="G1316">
        <v>1808428</v>
      </c>
      <c r="H1316">
        <v>491747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24682877</v>
      </c>
      <c r="O1316">
        <v>0</v>
      </c>
      <c r="P1316">
        <v>19500</v>
      </c>
      <c r="Q1316">
        <v>24663377</v>
      </c>
      <c r="R1316">
        <v>0</v>
      </c>
      <c r="S1316">
        <v>2024</v>
      </c>
      <c r="T1316">
        <v>78</v>
      </c>
      <c r="U1316">
        <v>6</v>
      </c>
      <c r="V1316">
        <v>460</v>
      </c>
      <c r="W1316" t="s">
        <v>782</v>
      </c>
      <c r="X1316" t="s">
        <v>25</v>
      </c>
      <c r="Y1316" t="s">
        <v>26</v>
      </c>
      <c r="Z1316" t="s">
        <v>783</v>
      </c>
      <c r="AA1316" t="s">
        <v>780</v>
      </c>
      <c r="AB1316" s="3" t="str">
        <f t="shared" si="40"/>
        <v>6460</v>
      </c>
      <c r="AC1316" s="4" t="str">
        <f t="shared" si="41"/>
        <v>TIF</v>
      </c>
    </row>
    <row r="1317" spans="1:29" x14ac:dyDescent="0.25">
      <c r="A1317">
        <v>2024</v>
      </c>
      <c r="B1317">
        <v>78</v>
      </c>
      <c r="C1317" t="s">
        <v>31</v>
      </c>
      <c r="D1317">
        <v>37751587</v>
      </c>
      <c r="E1317">
        <v>27934753</v>
      </c>
      <c r="F1317">
        <v>871293</v>
      </c>
      <c r="G1317">
        <v>605049</v>
      </c>
      <c r="H1317">
        <v>0</v>
      </c>
      <c r="I1317">
        <v>0</v>
      </c>
      <c r="J1317">
        <v>0</v>
      </c>
      <c r="K1317">
        <v>0</v>
      </c>
      <c r="L1317">
        <v>66221</v>
      </c>
      <c r="M1317">
        <v>8352063</v>
      </c>
      <c r="N1317">
        <v>75580966</v>
      </c>
      <c r="O1317">
        <v>140000</v>
      </c>
      <c r="P1317">
        <v>422500</v>
      </c>
      <c r="Q1317">
        <v>75018466</v>
      </c>
      <c r="R1317">
        <v>4228025</v>
      </c>
      <c r="S1317">
        <v>2024</v>
      </c>
      <c r="T1317">
        <v>78</v>
      </c>
      <c r="U1317">
        <v>4</v>
      </c>
      <c r="V1317">
        <v>356</v>
      </c>
      <c r="W1317">
        <v>434356</v>
      </c>
      <c r="X1317" t="s">
        <v>26</v>
      </c>
      <c r="Y1317" t="s">
        <v>26</v>
      </c>
      <c r="Z1317" t="s">
        <v>454</v>
      </c>
      <c r="AA1317" t="s">
        <v>780</v>
      </c>
      <c r="AB1317" s="3" t="str">
        <f t="shared" si="40"/>
        <v>4356</v>
      </c>
      <c r="AC1317" s="4" t="str">
        <f t="shared" si="41"/>
        <v>Non-TIF</v>
      </c>
    </row>
    <row r="1318" spans="1:29" x14ac:dyDescent="0.25">
      <c r="A1318">
        <v>2024</v>
      </c>
      <c r="B1318">
        <v>78</v>
      </c>
      <c r="C1318" t="s">
        <v>31</v>
      </c>
      <c r="D1318">
        <v>194539839</v>
      </c>
      <c r="E1318">
        <v>74093637</v>
      </c>
      <c r="F1318">
        <v>3611339</v>
      </c>
      <c r="G1318">
        <v>8909427</v>
      </c>
      <c r="H1318">
        <v>357035</v>
      </c>
      <c r="I1318">
        <v>0</v>
      </c>
      <c r="J1318">
        <v>0</v>
      </c>
      <c r="K1318">
        <v>0</v>
      </c>
      <c r="L1318">
        <v>4991349</v>
      </c>
      <c r="M1318">
        <v>0</v>
      </c>
      <c r="N1318">
        <v>286502626</v>
      </c>
      <c r="O1318">
        <v>516000</v>
      </c>
      <c r="P1318">
        <v>1618500</v>
      </c>
      <c r="Q1318">
        <v>284368126</v>
      </c>
      <c r="R1318">
        <v>7671560</v>
      </c>
      <c r="S1318">
        <v>2024</v>
      </c>
      <c r="T1318">
        <v>78</v>
      </c>
      <c r="U1318">
        <v>6</v>
      </c>
      <c r="V1318">
        <v>453</v>
      </c>
      <c r="W1318">
        <v>786453</v>
      </c>
      <c r="X1318" t="s">
        <v>26</v>
      </c>
      <c r="Y1318" t="s">
        <v>26</v>
      </c>
      <c r="Z1318" t="s">
        <v>723</v>
      </c>
      <c r="AA1318" t="s">
        <v>780</v>
      </c>
      <c r="AB1318" s="3" t="str">
        <f t="shared" si="40"/>
        <v>6453</v>
      </c>
      <c r="AC1318" s="4" t="str">
        <f t="shared" si="41"/>
        <v>Non-TIF</v>
      </c>
    </row>
    <row r="1319" spans="1:29" x14ac:dyDescent="0.25">
      <c r="A1319">
        <v>2024</v>
      </c>
      <c r="B1319">
        <v>78</v>
      </c>
      <c r="C1319" t="s">
        <v>31</v>
      </c>
      <c r="D1319">
        <v>73653750</v>
      </c>
      <c r="E1319">
        <v>69355218</v>
      </c>
      <c r="F1319">
        <v>3203044</v>
      </c>
      <c r="G1319">
        <v>5518413</v>
      </c>
      <c r="H1319">
        <v>0</v>
      </c>
      <c r="I1319">
        <v>0</v>
      </c>
      <c r="J1319">
        <v>0</v>
      </c>
      <c r="K1319">
        <v>0</v>
      </c>
      <c r="L1319">
        <v>1153689</v>
      </c>
      <c r="M1319">
        <v>7003911</v>
      </c>
      <c r="N1319">
        <v>159888025</v>
      </c>
      <c r="O1319">
        <v>208000</v>
      </c>
      <c r="P1319">
        <v>786500</v>
      </c>
      <c r="Q1319">
        <v>158893525</v>
      </c>
      <c r="R1319">
        <v>2492811</v>
      </c>
      <c r="S1319">
        <v>2024</v>
      </c>
      <c r="T1319">
        <v>78</v>
      </c>
      <c r="U1319">
        <v>6</v>
      </c>
      <c r="V1319">
        <v>460</v>
      </c>
      <c r="W1319">
        <v>786460</v>
      </c>
      <c r="X1319" t="s">
        <v>26</v>
      </c>
      <c r="Y1319" t="s">
        <v>26</v>
      </c>
      <c r="Z1319" t="s">
        <v>456</v>
      </c>
      <c r="AA1319" t="s">
        <v>780</v>
      </c>
      <c r="AB1319" s="3" t="str">
        <f t="shared" si="40"/>
        <v>6460</v>
      </c>
      <c r="AC1319" s="4" t="str">
        <f t="shared" si="41"/>
        <v>Non-TIF</v>
      </c>
    </row>
    <row r="1320" spans="1:29" x14ac:dyDescent="0.25">
      <c r="A1320">
        <v>2024</v>
      </c>
      <c r="B1320">
        <v>79</v>
      </c>
      <c r="C1320" t="s">
        <v>44</v>
      </c>
      <c r="D1320">
        <v>0</v>
      </c>
      <c r="E1320">
        <v>0</v>
      </c>
      <c r="F1320">
        <v>0</v>
      </c>
      <c r="G1320">
        <v>0</v>
      </c>
      <c r="H1320">
        <v>72840823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72840823</v>
      </c>
      <c r="O1320">
        <v>0</v>
      </c>
      <c r="P1320">
        <v>0</v>
      </c>
      <c r="Q1320">
        <v>72840823</v>
      </c>
      <c r="R1320">
        <v>0</v>
      </c>
      <c r="S1320">
        <v>2024</v>
      </c>
      <c r="T1320">
        <v>79</v>
      </c>
      <c r="U1320">
        <v>4</v>
      </c>
      <c r="V1320">
        <v>437</v>
      </c>
      <c r="W1320">
        <v>794437</v>
      </c>
      <c r="X1320" t="s">
        <v>26</v>
      </c>
      <c r="Y1320" t="s">
        <v>26</v>
      </c>
      <c r="Z1320" t="s">
        <v>912</v>
      </c>
      <c r="AA1320" t="s">
        <v>786</v>
      </c>
      <c r="AB1320" s="3" t="str">
        <f t="shared" si="40"/>
        <v>4437</v>
      </c>
      <c r="AC1320" s="4" t="str">
        <f t="shared" si="41"/>
        <v>Non-TIF</v>
      </c>
    </row>
    <row r="1321" spans="1:29" x14ac:dyDescent="0.25">
      <c r="A1321">
        <v>2024</v>
      </c>
      <c r="B1321">
        <v>79</v>
      </c>
      <c r="C1321" t="s">
        <v>23</v>
      </c>
      <c r="D1321">
        <v>0</v>
      </c>
      <c r="E1321">
        <v>0</v>
      </c>
      <c r="F1321">
        <v>0</v>
      </c>
      <c r="G1321">
        <v>0</v>
      </c>
      <c r="H1321">
        <v>4315914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4315914</v>
      </c>
      <c r="O1321">
        <v>0</v>
      </c>
      <c r="P1321">
        <v>0</v>
      </c>
      <c r="Q1321">
        <v>4315914</v>
      </c>
      <c r="R1321">
        <v>0</v>
      </c>
      <c r="S1321">
        <v>2024</v>
      </c>
      <c r="T1321">
        <v>79</v>
      </c>
      <c r="U1321">
        <v>6</v>
      </c>
      <c r="V1321">
        <v>462</v>
      </c>
      <c r="W1321" t="s">
        <v>1709</v>
      </c>
      <c r="X1321" t="s">
        <v>25</v>
      </c>
      <c r="Y1321" t="s">
        <v>26</v>
      </c>
      <c r="Z1321" t="s">
        <v>1710</v>
      </c>
      <c r="AA1321" t="s">
        <v>786</v>
      </c>
      <c r="AB1321" s="3" t="str">
        <f t="shared" si="40"/>
        <v>6462</v>
      </c>
      <c r="AC1321" s="4" t="str">
        <f t="shared" si="41"/>
        <v>TIF</v>
      </c>
    </row>
    <row r="1322" spans="1:29" x14ac:dyDescent="0.25">
      <c r="A1322">
        <v>2024</v>
      </c>
      <c r="B1322">
        <v>79</v>
      </c>
      <c r="C1322" t="s">
        <v>23</v>
      </c>
      <c r="D1322">
        <v>85565487</v>
      </c>
      <c r="E1322">
        <v>0</v>
      </c>
      <c r="F1322">
        <v>0</v>
      </c>
      <c r="G1322">
        <v>57697380</v>
      </c>
      <c r="H1322">
        <v>16424247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159687114</v>
      </c>
      <c r="O1322">
        <v>0</v>
      </c>
      <c r="P1322">
        <v>0</v>
      </c>
      <c r="Q1322">
        <v>159687114</v>
      </c>
      <c r="R1322">
        <v>0</v>
      </c>
      <c r="S1322">
        <v>2024</v>
      </c>
      <c r="T1322">
        <v>79</v>
      </c>
      <c r="U1322">
        <v>2</v>
      </c>
      <c r="V1322">
        <v>709</v>
      </c>
      <c r="W1322" t="s">
        <v>568</v>
      </c>
      <c r="X1322" t="s">
        <v>25</v>
      </c>
      <c r="Y1322" t="s">
        <v>26</v>
      </c>
      <c r="Z1322" t="s">
        <v>569</v>
      </c>
      <c r="AA1322" t="s">
        <v>786</v>
      </c>
      <c r="AB1322" s="3" t="str">
        <f t="shared" si="40"/>
        <v>2709</v>
      </c>
      <c r="AC1322" s="4" t="str">
        <f t="shared" si="41"/>
        <v>TIF</v>
      </c>
    </row>
    <row r="1323" spans="1:29" x14ac:dyDescent="0.25">
      <c r="A1323">
        <v>2024</v>
      </c>
      <c r="B1323">
        <v>79</v>
      </c>
      <c r="C1323" t="s">
        <v>31</v>
      </c>
      <c r="D1323">
        <v>2018190</v>
      </c>
      <c r="E1323">
        <v>7920425</v>
      </c>
      <c r="F1323">
        <v>373970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97506</v>
      </c>
      <c r="M1323">
        <v>0</v>
      </c>
      <c r="N1323">
        <v>10410091</v>
      </c>
      <c r="O1323">
        <v>12000</v>
      </c>
      <c r="P1323">
        <v>65000</v>
      </c>
      <c r="Q1323">
        <v>10333091</v>
      </c>
      <c r="R1323">
        <v>44358</v>
      </c>
      <c r="S1323">
        <v>2024</v>
      </c>
      <c r="T1323">
        <v>79</v>
      </c>
      <c r="U1323">
        <v>0</v>
      </c>
      <c r="V1323">
        <v>576</v>
      </c>
      <c r="W1323" t="s">
        <v>1793</v>
      </c>
      <c r="X1323" t="s">
        <v>26</v>
      </c>
      <c r="Y1323" t="s">
        <v>26</v>
      </c>
      <c r="Z1323" t="s">
        <v>45</v>
      </c>
      <c r="AA1323" t="s">
        <v>786</v>
      </c>
      <c r="AB1323" s="3" t="str">
        <f t="shared" si="40"/>
        <v>0576</v>
      </c>
      <c r="AC1323" s="4" t="str">
        <f t="shared" si="41"/>
        <v>Non-TIF</v>
      </c>
    </row>
    <row r="1324" spans="1:29" x14ac:dyDescent="0.25">
      <c r="A1324">
        <v>2024</v>
      </c>
      <c r="B1324">
        <v>92</v>
      </c>
      <c r="C1324" t="s">
        <v>23</v>
      </c>
      <c r="D1324">
        <v>11500314</v>
      </c>
      <c r="E1324">
        <v>0</v>
      </c>
      <c r="F1324">
        <v>0</v>
      </c>
      <c r="G1324">
        <v>859261</v>
      </c>
      <c r="H1324">
        <v>254542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12614117</v>
      </c>
      <c r="O1324">
        <v>0</v>
      </c>
      <c r="P1324">
        <v>0</v>
      </c>
      <c r="Q1324">
        <v>12614117</v>
      </c>
      <c r="R1324">
        <v>0</v>
      </c>
      <c r="S1324">
        <v>2024</v>
      </c>
      <c r="T1324">
        <v>92</v>
      </c>
      <c r="U1324">
        <v>4</v>
      </c>
      <c r="V1324">
        <v>271</v>
      </c>
      <c r="W1324" t="s">
        <v>992</v>
      </c>
      <c r="X1324" t="s">
        <v>25</v>
      </c>
      <c r="Y1324" t="s">
        <v>26</v>
      </c>
      <c r="Z1324" t="s">
        <v>993</v>
      </c>
      <c r="AA1324" t="s">
        <v>858</v>
      </c>
      <c r="AB1324" s="3" t="str">
        <f t="shared" si="40"/>
        <v>4271</v>
      </c>
      <c r="AC1324" s="4" t="str">
        <f t="shared" si="41"/>
        <v>TIF</v>
      </c>
    </row>
    <row r="1325" spans="1:29" x14ac:dyDescent="0.25">
      <c r="A1325">
        <v>2024</v>
      </c>
      <c r="B1325">
        <v>92</v>
      </c>
      <c r="C1325" t="s">
        <v>23</v>
      </c>
      <c r="D1325">
        <v>7709485</v>
      </c>
      <c r="E1325">
        <v>0</v>
      </c>
      <c r="F1325">
        <v>0</v>
      </c>
      <c r="G1325">
        <v>3184741</v>
      </c>
      <c r="H1325">
        <v>4843073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15737299</v>
      </c>
      <c r="O1325">
        <v>16000</v>
      </c>
      <c r="P1325">
        <v>52000</v>
      </c>
      <c r="Q1325">
        <v>15669299</v>
      </c>
      <c r="R1325">
        <v>0</v>
      </c>
      <c r="S1325">
        <v>2024</v>
      </c>
      <c r="T1325">
        <v>92</v>
      </c>
      <c r="U1325">
        <v>6</v>
      </c>
      <c r="V1325">
        <v>768</v>
      </c>
      <c r="W1325" t="s">
        <v>965</v>
      </c>
      <c r="X1325" t="s">
        <v>25</v>
      </c>
      <c r="Y1325" t="s">
        <v>26</v>
      </c>
      <c r="Z1325" t="s">
        <v>966</v>
      </c>
      <c r="AA1325" t="s">
        <v>858</v>
      </c>
      <c r="AB1325" s="3" t="str">
        <f t="shared" si="40"/>
        <v>6768</v>
      </c>
      <c r="AC1325" s="4" t="str">
        <f t="shared" si="41"/>
        <v>TIF</v>
      </c>
    </row>
    <row r="1326" spans="1:29" x14ac:dyDescent="0.25">
      <c r="A1326">
        <v>2024</v>
      </c>
      <c r="B1326">
        <v>92</v>
      </c>
      <c r="C1326" t="s">
        <v>31</v>
      </c>
      <c r="D1326">
        <v>32542546</v>
      </c>
      <c r="E1326">
        <v>32135974</v>
      </c>
      <c r="F1326">
        <v>4873628</v>
      </c>
      <c r="G1326">
        <v>2137560</v>
      </c>
      <c r="H1326">
        <v>9118043</v>
      </c>
      <c r="I1326">
        <v>0</v>
      </c>
      <c r="J1326">
        <v>0</v>
      </c>
      <c r="K1326">
        <v>0</v>
      </c>
      <c r="L1326">
        <v>74820</v>
      </c>
      <c r="M1326">
        <v>0</v>
      </c>
      <c r="N1326">
        <v>80882571</v>
      </c>
      <c r="O1326">
        <v>136000</v>
      </c>
      <c r="P1326">
        <v>513500</v>
      </c>
      <c r="Q1326">
        <v>80233071</v>
      </c>
      <c r="R1326">
        <v>1477128</v>
      </c>
      <c r="S1326">
        <v>2024</v>
      </c>
      <c r="T1326">
        <v>92</v>
      </c>
      <c r="U1326">
        <v>6</v>
      </c>
      <c r="V1326">
        <v>700</v>
      </c>
      <c r="W1326">
        <v>446700</v>
      </c>
      <c r="X1326" t="s">
        <v>26</v>
      </c>
      <c r="Y1326" t="s">
        <v>26</v>
      </c>
      <c r="Z1326" t="s">
        <v>459</v>
      </c>
      <c r="AA1326" t="s">
        <v>858</v>
      </c>
      <c r="AB1326" s="3" t="str">
        <f t="shared" si="40"/>
        <v>6700</v>
      </c>
      <c r="AC1326" s="4" t="str">
        <f t="shared" si="41"/>
        <v>Non-TIF</v>
      </c>
    </row>
    <row r="1327" spans="1:29" x14ac:dyDescent="0.25">
      <c r="A1327">
        <v>2024</v>
      </c>
      <c r="B1327">
        <v>92</v>
      </c>
      <c r="C1327" t="s">
        <v>31</v>
      </c>
      <c r="D1327">
        <v>175734</v>
      </c>
      <c r="E1327">
        <v>904827</v>
      </c>
      <c r="F1327">
        <v>147788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1228349</v>
      </c>
      <c r="O1327">
        <v>4000</v>
      </c>
      <c r="P1327">
        <v>6500</v>
      </c>
      <c r="Q1327">
        <v>1217849</v>
      </c>
      <c r="R1327">
        <v>22585</v>
      </c>
      <c r="S1327">
        <v>2024</v>
      </c>
      <c r="T1327">
        <v>92</v>
      </c>
      <c r="U1327">
        <v>2</v>
      </c>
      <c r="V1327">
        <v>169</v>
      </c>
      <c r="W1327">
        <v>512169</v>
      </c>
      <c r="X1327" t="s">
        <v>26</v>
      </c>
      <c r="Y1327" t="s">
        <v>26</v>
      </c>
      <c r="Z1327" t="s">
        <v>486</v>
      </c>
      <c r="AA1327" t="s">
        <v>858</v>
      </c>
      <c r="AB1327" s="3" t="str">
        <f t="shared" si="40"/>
        <v>2169</v>
      </c>
      <c r="AC1327" s="4" t="str">
        <f t="shared" si="41"/>
        <v>Non-TIF</v>
      </c>
    </row>
    <row r="1328" spans="1:29" x14ac:dyDescent="0.25">
      <c r="A1328">
        <v>2024</v>
      </c>
      <c r="B1328">
        <v>92</v>
      </c>
      <c r="C1328" t="s">
        <v>31</v>
      </c>
      <c r="D1328">
        <v>1907602</v>
      </c>
      <c r="E1328">
        <v>2282196</v>
      </c>
      <c r="F1328">
        <v>137447</v>
      </c>
      <c r="G1328">
        <v>251159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130407</v>
      </c>
      <c r="N1328">
        <v>4708811</v>
      </c>
      <c r="O1328">
        <v>8000</v>
      </c>
      <c r="P1328">
        <v>32500</v>
      </c>
      <c r="Q1328">
        <v>4668311</v>
      </c>
      <c r="R1328">
        <v>110627</v>
      </c>
      <c r="S1328">
        <v>2024</v>
      </c>
      <c r="T1328">
        <v>92</v>
      </c>
      <c r="U1328">
        <v>5</v>
      </c>
      <c r="V1328">
        <v>163</v>
      </c>
      <c r="W1328">
        <v>545163</v>
      </c>
      <c r="X1328" t="s">
        <v>26</v>
      </c>
      <c r="Y1328" t="s">
        <v>26</v>
      </c>
      <c r="Z1328" t="s">
        <v>536</v>
      </c>
      <c r="AA1328" t="s">
        <v>858</v>
      </c>
      <c r="AB1328" s="3" t="str">
        <f t="shared" si="40"/>
        <v>5163</v>
      </c>
      <c r="AC1328" s="4" t="str">
        <f t="shared" si="41"/>
        <v>Non-TIF</v>
      </c>
    </row>
    <row r="1329" spans="1:29" x14ac:dyDescent="0.25">
      <c r="A1329">
        <v>2024</v>
      </c>
      <c r="B1329">
        <v>94</v>
      </c>
      <c r="C1329" t="s">
        <v>44</v>
      </c>
      <c r="D1329">
        <v>11529</v>
      </c>
      <c r="E1329">
        <v>288056</v>
      </c>
      <c r="F1329">
        <v>0</v>
      </c>
      <c r="G1329">
        <v>9459962</v>
      </c>
      <c r="H1329">
        <v>12110830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21870377</v>
      </c>
      <c r="O1329">
        <v>4000</v>
      </c>
      <c r="P1329">
        <v>0</v>
      </c>
      <c r="Q1329">
        <v>21866377</v>
      </c>
      <c r="R1329">
        <v>0</v>
      </c>
      <c r="S1329">
        <v>2024</v>
      </c>
      <c r="T1329">
        <v>94</v>
      </c>
      <c r="U1329">
        <v>2</v>
      </c>
      <c r="V1329">
        <v>313</v>
      </c>
      <c r="W1329">
        <v>942313</v>
      </c>
      <c r="X1329" t="s">
        <v>26</v>
      </c>
      <c r="Y1329" t="s">
        <v>26</v>
      </c>
      <c r="Z1329" t="s">
        <v>919</v>
      </c>
      <c r="AA1329" t="s">
        <v>860</v>
      </c>
      <c r="AB1329" s="3" t="str">
        <f t="shared" si="40"/>
        <v>2313</v>
      </c>
      <c r="AC1329" s="4" t="str">
        <f t="shared" si="41"/>
        <v>Non-TIF</v>
      </c>
    </row>
    <row r="1330" spans="1:29" x14ac:dyDescent="0.25">
      <c r="A1330">
        <v>2024</v>
      </c>
      <c r="B1330">
        <v>94</v>
      </c>
      <c r="C1330" t="s">
        <v>31</v>
      </c>
      <c r="D1330">
        <v>7636774</v>
      </c>
      <c r="E1330">
        <v>15911424</v>
      </c>
      <c r="F1330">
        <v>701251</v>
      </c>
      <c r="G1330">
        <v>452961</v>
      </c>
      <c r="H1330">
        <v>15339</v>
      </c>
      <c r="I1330">
        <v>0</v>
      </c>
      <c r="J1330">
        <v>0</v>
      </c>
      <c r="K1330">
        <v>758</v>
      </c>
      <c r="L1330">
        <v>112255</v>
      </c>
      <c r="M1330">
        <v>0</v>
      </c>
      <c r="N1330">
        <v>24830762</v>
      </c>
      <c r="O1330">
        <v>48000</v>
      </c>
      <c r="P1330">
        <v>136500</v>
      </c>
      <c r="Q1330">
        <v>24646262</v>
      </c>
      <c r="R1330">
        <v>107464</v>
      </c>
      <c r="S1330">
        <v>2024</v>
      </c>
      <c r="T1330">
        <v>94</v>
      </c>
      <c r="U1330">
        <v>6</v>
      </c>
      <c r="V1330">
        <v>246</v>
      </c>
      <c r="W1330">
        <v>406246</v>
      </c>
      <c r="X1330" t="s">
        <v>26</v>
      </c>
      <c r="Y1330" t="s">
        <v>26</v>
      </c>
      <c r="Z1330" t="s">
        <v>139</v>
      </c>
      <c r="AA1330" t="s">
        <v>860</v>
      </c>
      <c r="AB1330" s="3" t="str">
        <f t="shared" si="40"/>
        <v>6246</v>
      </c>
      <c r="AC1330" s="4" t="str">
        <f t="shared" si="41"/>
        <v>Non-TIF</v>
      </c>
    </row>
    <row r="1331" spans="1:29" x14ac:dyDescent="0.25">
      <c r="A1331">
        <v>2024</v>
      </c>
      <c r="B1331">
        <v>94</v>
      </c>
      <c r="C1331" t="s">
        <v>31</v>
      </c>
      <c r="D1331">
        <v>734750</v>
      </c>
      <c r="E1331">
        <v>6933303</v>
      </c>
      <c r="F1331">
        <v>95727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2034101</v>
      </c>
      <c r="N1331">
        <v>9797881</v>
      </c>
      <c r="O1331">
        <v>4000</v>
      </c>
      <c r="P1331">
        <v>13000</v>
      </c>
      <c r="Q1331">
        <v>9780881</v>
      </c>
      <c r="R1331">
        <v>56394</v>
      </c>
      <c r="S1331">
        <v>2024</v>
      </c>
      <c r="T1331">
        <v>94</v>
      </c>
      <c r="U1331">
        <v>2</v>
      </c>
      <c r="V1331">
        <v>493</v>
      </c>
      <c r="W1331">
        <v>462493</v>
      </c>
      <c r="X1331" t="s">
        <v>26</v>
      </c>
      <c r="Y1331" t="s">
        <v>26</v>
      </c>
      <c r="Z1331" t="s">
        <v>467</v>
      </c>
      <c r="AA1331" t="s">
        <v>860</v>
      </c>
      <c r="AB1331" s="3" t="str">
        <f t="shared" si="40"/>
        <v>2493</v>
      </c>
      <c r="AC1331" s="4" t="str">
        <f t="shared" si="41"/>
        <v>Non-TIF</v>
      </c>
    </row>
    <row r="1332" spans="1:29" x14ac:dyDescent="0.25">
      <c r="A1332">
        <v>2024</v>
      </c>
      <c r="B1332">
        <v>96</v>
      </c>
      <c r="C1332" t="s">
        <v>44</v>
      </c>
      <c r="D1332">
        <v>0</v>
      </c>
      <c r="E1332">
        <v>0</v>
      </c>
      <c r="F1332">
        <v>0</v>
      </c>
      <c r="G1332">
        <v>4000</v>
      </c>
      <c r="H1332">
        <v>8644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12644</v>
      </c>
      <c r="O1332">
        <v>4000</v>
      </c>
      <c r="P1332">
        <v>0</v>
      </c>
      <c r="Q1332">
        <v>8644</v>
      </c>
      <c r="R1332">
        <v>0</v>
      </c>
      <c r="S1332">
        <v>2024</v>
      </c>
      <c r="T1332">
        <v>96</v>
      </c>
      <c r="U1332">
        <v>6</v>
      </c>
      <c r="V1332">
        <v>100</v>
      </c>
      <c r="W1332">
        <v>966100</v>
      </c>
      <c r="X1332" t="s">
        <v>26</v>
      </c>
      <c r="Y1332" t="s">
        <v>26</v>
      </c>
      <c r="Z1332" t="s">
        <v>901</v>
      </c>
      <c r="AA1332" t="s">
        <v>867</v>
      </c>
      <c r="AB1332" s="3" t="str">
        <f t="shared" si="40"/>
        <v>6100</v>
      </c>
      <c r="AC1332" s="4" t="str">
        <f t="shared" si="41"/>
        <v>Non-TIF</v>
      </c>
    </row>
    <row r="1333" spans="1:29" x14ac:dyDescent="0.25">
      <c r="A1333">
        <v>2024</v>
      </c>
      <c r="B1333">
        <v>96</v>
      </c>
      <c r="C1333" t="s">
        <v>31</v>
      </c>
      <c r="D1333">
        <v>13228817</v>
      </c>
      <c r="E1333">
        <v>16934393</v>
      </c>
      <c r="F1333">
        <v>1109698</v>
      </c>
      <c r="G1333">
        <v>202842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1708775</v>
      </c>
      <c r="N1333">
        <v>33184525</v>
      </c>
      <c r="O1333">
        <v>68000</v>
      </c>
      <c r="P1333">
        <v>214500</v>
      </c>
      <c r="Q1333">
        <v>32902025</v>
      </c>
      <c r="R1333">
        <v>275461</v>
      </c>
      <c r="S1333">
        <v>2024</v>
      </c>
      <c r="T1333">
        <v>96</v>
      </c>
      <c r="U1333">
        <v>5</v>
      </c>
      <c r="V1333">
        <v>310</v>
      </c>
      <c r="W1333" t="s">
        <v>1778</v>
      </c>
      <c r="X1333" t="s">
        <v>26</v>
      </c>
      <c r="Y1333" t="s">
        <v>26</v>
      </c>
      <c r="Z1333" t="s">
        <v>87</v>
      </c>
      <c r="AA1333" t="s">
        <v>867</v>
      </c>
      <c r="AB1333" s="3" t="str">
        <f t="shared" si="40"/>
        <v>5310</v>
      </c>
      <c r="AC1333" s="4" t="str">
        <f t="shared" si="41"/>
        <v>Non-TIF</v>
      </c>
    </row>
    <row r="1334" spans="1:29" x14ac:dyDescent="0.25">
      <c r="A1334">
        <v>2024</v>
      </c>
      <c r="B1334">
        <v>97</v>
      </c>
      <c r="C1334" t="s">
        <v>44</v>
      </c>
      <c r="D1334">
        <v>0</v>
      </c>
      <c r="E1334">
        <v>13471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13471</v>
      </c>
      <c r="O1334">
        <v>0</v>
      </c>
      <c r="P1334">
        <v>0</v>
      </c>
      <c r="Q1334">
        <v>13471</v>
      </c>
      <c r="R1334">
        <v>0</v>
      </c>
      <c r="S1334">
        <v>2024</v>
      </c>
      <c r="T1334">
        <v>97</v>
      </c>
      <c r="U1334">
        <v>1</v>
      </c>
      <c r="V1334">
        <v>975</v>
      </c>
      <c r="W1334">
        <v>971975</v>
      </c>
      <c r="X1334" t="s">
        <v>26</v>
      </c>
      <c r="Y1334" t="s">
        <v>26</v>
      </c>
      <c r="Z1334" t="s">
        <v>316</v>
      </c>
      <c r="AA1334" t="s">
        <v>902</v>
      </c>
      <c r="AB1334" s="3" t="str">
        <f t="shared" si="40"/>
        <v>1975</v>
      </c>
      <c r="AC1334" s="4" t="str">
        <f t="shared" si="41"/>
        <v>Non-TIF</v>
      </c>
    </row>
    <row r="1335" spans="1:29" x14ac:dyDescent="0.25">
      <c r="A1335">
        <v>2024</v>
      </c>
      <c r="B1335">
        <v>97</v>
      </c>
      <c r="C1335" t="s">
        <v>23</v>
      </c>
      <c r="D1335">
        <v>0</v>
      </c>
      <c r="E1335">
        <v>0</v>
      </c>
      <c r="F1335">
        <v>0</v>
      </c>
      <c r="G1335">
        <v>1199876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1199876</v>
      </c>
      <c r="O1335">
        <v>0</v>
      </c>
      <c r="P1335">
        <v>0</v>
      </c>
      <c r="Q1335">
        <v>1199876</v>
      </c>
      <c r="R1335">
        <v>0</v>
      </c>
      <c r="S1335">
        <v>2024</v>
      </c>
      <c r="T1335">
        <v>97</v>
      </c>
      <c r="U1335">
        <v>1</v>
      </c>
      <c r="V1335">
        <v>975</v>
      </c>
      <c r="W1335" t="s">
        <v>996</v>
      </c>
      <c r="X1335" t="s">
        <v>25</v>
      </c>
      <c r="Y1335" t="s">
        <v>26</v>
      </c>
      <c r="Z1335" t="s">
        <v>997</v>
      </c>
      <c r="AA1335" t="s">
        <v>902</v>
      </c>
      <c r="AB1335" s="3" t="str">
        <f t="shared" si="40"/>
        <v>1975</v>
      </c>
      <c r="AC1335" s="4" t="str">
        <f t="shared" si="41"/>
        <v>TIF</v>
      </c>
    </row>
    <row r="1336" spans="1:29" x14ac:dyDescent="0.25">
      <c r="A1336">
        <v>2024</v>
      </c>
      <c r="B1336">
        <v>97</v>
      </c>
      <c r="C1336" t="s">
        <v>23</v>
      </c>
      <c r="D1336">
        <v>65738597</v>
      </c>
      <c r="E1336">
        <v>330200</v>
      </c>
      <c r="F1336">
        <v>337</v>
      </c>
      <c r="G1336">
        <v>320887771</v>
      </c>
      <c r="H1336">
        <v>57474305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444431210</v>
      </c>
      <c r="O1336">
        <v>0</v>
      </c>
      <c r="P1336">
        <v>0</v>
      </c>
      <c r="Q1336">
        <v>444431210</v>
      </c>
      <c r="R1336">
        <v>0</v>
      </c>
      <c r="S1336">
        <v>2024</v>
      </c>
      <c r="T1336">
        <v>97</v>
      </c>
      <c r="U1336">
        <v>6</v>
      </c>
      <c r="V1336" t="s">
        <v>1835</v>
      </c>
      <c r="W1336" t="s">
        <v>1000</v>
      </c>
      <c r="X1336" t="s">
        <v>25</v>
      </c>
      <c r="Y1336" t="s">
        <v>26</v>
      </c>
      <c r="Z1336" t="s">
        <v>1001</v>
      </c>
      <c r="AA1336" t="s">
        <v>902</v>
      </c>
      <c r="AB1336" s="3" t="str">
        <f t="shared" si="40"/>
        <v>6039</v>
      </c>
      <c r="AC1336" s="4" t="str">
        <f t="shared" si="41"/>
        <v>TIF</v>
      </c>
    </row>
    <row r="1337" spans="1:29" x14ac:dyDescent="0.25">
      <c r="A1337">
        <v>2024</v>
      </c>
      <c r="B1337">
        <v>97</v>
      </c>
      <c r="C1337" t="s">
        <v>23</v>
      </c>
      <c r="D1337">
        <v>49994</v>
      </c>
      <c r="E1337">
        <v>93833</v>
      </c>
      <c r="F1337">
        <v>2255</v>
      </c>
      <c r="G1337">
        <v>3521548</v>
      </c>
      <c r="H1337">
        <v>3276714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6944344</v>
      </c>
      <c r="O1337">
        <v>0</v>
      </c>
      <c r="P1337">
        <v>0</v>
      </c>
      <c r="Q1337">
        <v>6944344</v>
      </c>
      <c r="R1337">
        <v>0</v>
      </c>
      <c r="S1337">
        <v>2024</v>
      </c>
      <c r="T1337">
        <v>97</v>
      </c>
      <c r="U1337">
        <v>6</v>
      </c>
      <c r="V1337">
        <v>992</v>
      </c>
      <c r="W1337" t="s">
        <v>920</v>
      </c>
      <c r="X1337" t="s">
        <v>25</v>
      </c>
      <c r="Y1337" t="s">
        <v>26</v>
      </c>
      <c r="Z1337" t="s">
        <v>921</v>
      </c>
      <c r="AA1337" t="s">
        <v>902</v>
      </c>
      <c r="AB1337" s="3" t="str">
        <f t="shared" si="40"/>
        <v>6992</v>
      </c>
      <c r="AC1337" s="4" t="str">
        <f t="shared" si="41"/>
        <v>TIF</v>
      </c>
    </row>
    <row r="1338" spans="1:29" x14ac:dyDescent="0.25">
      <c r="A1338">
        <v>2024</v>
      </c>
      <c r="B1338">
        <v>97</v>
      </c>
      <c r="C1338" t="s">
        <v>31</v>
      </c>
      <c r="D1338">
        <v>2153773864</v>
      </c>
      <c r="E1338">
        <v>6709360</v>
      </c>
      <c r="F1338">
        <v>479991</v>
      </c>
      <c r="G1338">
        <v>400206521</v>
      </c>
      <c r="H1338">
        <v>15226720</v>
      </c>
      <c r="I1338">
        <v>0</v>
      </c>
      <c r="J1338">
        <v>0</v>
      </c>
      <c r="K1338">
        <v>4747547</v>
      </c>
      <c r="L1338">
        <v>10972890</v>
      </c>
      <c r="M1338">
        <v>22586854</v>
      </c>
      <c r="N1338">
        <v>2614703747</v>
      </c>
      <c r="O1338">
        <v>8449030</v>
      </c>
      <c r="P1338">
        <v>21214575</v>
      </c>
      <c r="Q1338">
        <v>2585040142</v>
      </c>
      <c r="R1338">
        <v>111647898</v>
      </c>
      <c r="S1338">
        <v>2024</v>
      </c>
      <c r="T1338">
        <v>97</v>
      </c>
      <c r="U1338">
        <v>6</v>
      </c>
      <c r="V1338" t="s">
        <v>1835</v>
      </c>
      <c r="W1338">
        <v>976039</v>
      </c>
      <c r="X1338" t="s">
        <v>26</v>
      </c>
      <c r="Y1338" t="s">
        <v>26</v>
      </c>
      <c r="Z1338" t="s">
        <v>823</v>
      </c>
      <c r="AA1338" t="s">
        <v>902</v>
      </c>
      <c r="AB1338" s="3" t="str">
        <f t="shared" si="40"/>
        <v>6039</v>
      </c>
      <c r="AC1338" s="4" t="str">
        <f t="shared" si="41"/>
        <v>Non-TIF</v>
      </c>
    </row>
    <row r="1339" spans="1:29" x14ac:dyDescent="0.25">
      <c r="A1339">
        <v>2024</v>
      </c>
      <c r="B1339">
        <v>97</v>
      </c>
      <c r="C1339" t="s">
        <v>31</v>
      </c>
      <c r="D1339">
        <v>109508633</v>
      </c>
      <c r="E1339">
        <v>135724676</v>
      </c>
      <c r="F1339">
        <v>5797115</v>
      </c>
      <c r="G1339">
        <v>19811722</v>
      </c>
      <c r="H1339">
        <v>638523</v>
      </c>
      <c r="I1339">
        <v>0</v>
      </c>
      <c r="J1339">
        <v>0</v>
      </c>
      <c r="K1339">
        <v>0</v>
      </c>
      <c r="L1339">
        <v>1819229</v>
      </c>
      <c r="M1339">
        <v>12919670</v>
      </c>
      <c r="N1339">
        <v>286219568</v>
      </c>
      <c r="O1339">
        <v>588000</v>
      </c>
      <c r="P1339">
        <v>1131000</v>
      </c>
      <c r="Q1339">
        <v>284500568</v>
      </c>
      <c r="R1339">
        <v>56691947</v>
      </c>
      <c r="S1339">
        <v>2024</v>
      </c>
      <c r="T1339">
        <v>97</v>
      </c>
      <c r="U1339">
        <v>6</v>
      </c>
      <c r="V1339">
        <v>992</v>
      </c>
      <c r="W1339">
        <v>976992</v>
      </c>
      <c r="X1339" t="s">
        <v>26</v>
      </c>
      <c r="Y1339" t="s">
        <v>26</v>
      </c>
      <c r="Z1339" t="s">
        <v>792</v>
      </c>
      <c r="AA1339" t="s">
        <v>902</v>
      </c>
      <c r="AB1339" s="3" t="str">
        <f t="shared" si="40"/>
        <v>6992</v>
      </c>
      <c r="AC1339" s="4" t="str">
        <f t="shared" si="41"/>
        <v>Non-TIF</v>
      </c>
    </row>
    <row r="1340" spans="1:29" x14ac:dyDescent="0.25">
      <c r="A1340">
        <v>2024</v>
      </c>
      <c r="B1340">
        <v>98</v>
      </c>
      <c r="C1340" t="s">
        <v>23</v>
      </c>
      <c r="D1340">
        <v>0</v>
      </c>
      <c r="E1340">
        <v>0</v>
      </c>
      <c r="F1340">
        <v>0</v>
      </c>
      <c r="G1340">
        <v>0</v>
      </c>
      <c r="H1340">
        <v>49819843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49819843</v>
      </c>
      <c r="O1340">
        <v>0</v>
      </c>
      <c r="P1340">
        <v>0</v>
      </c>
      <c r="Q1340">
        <v>49819843</v>
      </c>
      <c r="R1340">
        <v>0</v>
      </c>
      <c r="S1340">
        <v>2024</v>
      </c>
      <c r="T1340">
        <v>98</v>
      </c>
      <c r="U1340">
        <v>5</v>
      </c>
      <c r="V1340">
        <v>751</v>
      </c>
      <c r="W1340" t="s">
        <v>897</v>
      </c>
      <c r="X1340" t="s">
        <v>25</v>
      </c>
      <c r="Y1340" t="s">
        <v>26</v>
      </c>
      <c r="Z1340" t="s">
        <v>898</v>
      </c>
      <c r="AA1340" t="s">
        <v>905</v>
      </c>
      <c r="AB1340" s="3" t="str">
        <f t="shared" si="40"/>
        <v>5751</v>
      </c>
      <c r="AC1340" s="4" t="str">
        <f t="shared" si="41"/>
        <v>TIF</v>
      </c>
    </row>
    <row r="1341" spans="1:29" x14ac:dyDescent="0.25">
      <c r="A1341">
        <v>2024</v>
      </c>
      <c r="B1341">
        <v>98</v>
      </c>
      <c r="C1341" t="s">
        <v>31</v>
      </c>
      <c r="D1341">
        <v>25570651</v>
      </c>
      <c r="E1341">
        <v>57796126</v>
      </c>
      <c r="F1341">
        <v>2153445</v>
      </c>
      <c r="G1341">
        <v>5543657</v>
      </c>
      <c r="H1341">
        <v>17250411</v>
      </c>
      <c r="I1341">
        <v>0</v>
      </c>
      <c r="J1341">
        <v>0</v>
      </c>
      <c r="K1341">
        <v>0</v>
      </c>
      <c r="L1341">
        <v>36641661</v>
      </c>
      <c r="M1341">
        <v>8814985</v>
      </c>
      <c r="N1341">
        <v>153770936</v>
      </c>
      <c r="O1341">
        <v>96000</v>
      </c>
      <c r="P1341">
        <v>416000</v>
      </c>
      <c r="Q1341">
        <v>153258936</v>
      </c>
      <c r="R1341">
        <v>1516015</v>
      </c>
      <c r="S1341">
        <v>2024</v>
      </c>
      <c r="T1341">
        <v>98</v>
      </c>
      <c r="U1341">
        <v>3</v>
      </c>
      <c r="V1341">
        <v>420</v>
      </c>
      <c r="W1341">
        <v>953420</v>
      </c>
      <c r="X1341" t="s">
        <v>26</v>
      </c>
      <c r="Y1341" t="s">
        <v>26</v>
      </c>
      <c r="Z1341" t="s">
        <v>866</v>
      </c>
      <c r="AA1341" t="s">
        <v>905</v>
      </c>
      <c r="AB1341" s="3" t="str">
        <f t="shared" si="40"/>
        <v>3420</v>
      </c>
      <c r="AC1341" s="4" t="str">
        <f t="shared" si="41"/>
        <v>Non-TIF</v>
      </c>
    </row>
    <row r="1342" spans="1:29" x14ac:dyDescent="0.25">
      <c r="A1342">
        <v>2024</v>
      </c>
      <c r="B1342">
        <v>79</v>
      </c>
      <c r="C1342" t="s">
        <v>31</v>
      </c>
      <c r="D1342">
        <v>2228639</v>
      </c>
      <c r="E1342">
        <v>3746741</v>
      </c>
      <c r="F1342">
        <v>176909</v>
      </c>
      <c r="G1342">
        <v>146311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6298600</v>
      </c>
      <c r="O1342">
        <v>12000</v>
      </c>
      <c r="P1342">
        <v>52000</v>
      </c>
      <c r="Q1342">
        <v>6234600</v>
      </c>
      <c r="R1342">
        <v>613996</v>
      </c>
      <c r="S1342">
        <v>2024</v>
      </c>
      <c r="T1342">
        <v>79</v>
      </c>
      <c r="U1342">
        <v>2</v>
      </c>
      <c r="V1342" t="s">
        <v>1821</v>
      </c>
      <c r="W1342">
        <v>482097</v>
      </c>
      <c r="X1342" t="s">
        <v>26</v>
      </c>
      <c r="Y1342" t="s">
        <v>26</v>
      </c>
      <c r="Z1342" t="s">
        <v>522</v>
      </c>
      <c r="AA1342" t="s">
        <v>786</v>
      </c>
      <c r="AB1342" s="3" t="str">
        <f t="shared" si="40"/>
        <v>2097</v>
      </c>
      <c r="AC1342" s="4" t="str">
        <f t="shared" si="41"/>
        <v>Non-TIF</v>
      </c>
    </row>
    <row r="1343" spans="1:29" x14ac:dyDescent="0.25">
      <c r="A1343">
        <v>2024</v>
      </c>
      <c r="B1343">
        <v>79</v>
      </c>
      <c r="C1343" t="s">
        <v>31</v>
      </c>
      <c r="D1343">
        <v>17202045</v>
      </c>
      <c r="E1343">
        <v>31319427</v>
      </c>
      <c r="F1343">
        <v>1269938</v>
      </c>
      <c r="G1343">
        <v>9829192</v>
      </c>
      <c r="H1343">
        <v>0</v>
      </c>
      <c r="I1343">
        <v>0</v>
      </c>
      <c r="J1343">
        <v>0</v>
      </c>
      <c r="K1343">
        <v>0</v>
      </c>
      <c r="L1343">
        <v>6643049</v>
      </c>
      <c r="M1343">
        <v>802376</v>
      </c>
      <c r="N1343">
        <v>67066027</v>
      </c>
      <c r="O1343">
        <v>84000</v>
      </c>
      <c r="P1343">
        <v>344500</v>
      </c>
      <c r="Q1343">
        <v>66637527</v>
      </c>
      <c r="R1343">
        <v>1155695</v>
      </c>
      <c r="S1343">
        <v>2024</v>
      </c>
      <c r="T1343">
        <v>79</v>
      </c>
      <c r="U1343">
        <v>2</v>
      </c>
      <c r="V1343">
        <v>766</v>
      </c>
      <c r="W1343">
        <v>482766</v>
      </c>
      <c r="X1343" t="s">
        <v>26</v>
      </c>
      <c r="Y1343" t="s">
        <v>26</v>
      </c>
      <c r="Z1343" t="s">
        <v>471</v>
      </c>
      <c r="AA1343" t="s">
        <v>786</v>
      </c>
      <c r="AB1343" s="3" t="str">
        <f t="shared" si="40"/>
        <v>2766</v>
      </c>
      <c r="AC1343" s="4" t="str">
        <f t="shared" si="41"/>
        <v>Non-TIF</v>
      </c>
    </row>
    <row r="1344" spans="1:29" x14ac:dyDescent="0.25">
      <c r="A1344">
        <v>2024</v>
      </c>
      <c r="B1344">
        <v>79</v>
      </c>
      <c r="C1344" t="s">
        <v>31</v>
      </c>
      <c r="D1344">
        <v>11834814</v>
      </c>
      <c r="E1344">
        <v>20016203</v>
      </c>
      <c r="F1344">
        <v>1948953</v>
      </c>
      <c r="G1344">
        <v>256102</v>
      </c>
      <c r="H1344">
        <v>0</v>
      </c>
      <c r="I1344">
        <v>0</v>
      </c>
      <c r="J1344">
        <v>0</v>
      </c>
      <c r="K1344">
        <v>0</v>
      </c>
      <c r="L1344">
        <v>396015</v>
      </c>
      <c r="M1344">
        <v>8516059</v>
      </c>
      <c r="N1344">
        <v>42968146</v>
      </c>
      <c r="O1344">
        <v>68000</v>
      </c>
      <c r="P1344">
        <v>188500</v>
      </c>
      <c r="Q1344">
        <v>42711646</v>
      </c>
      <c r="R1344">
        <v>2112326</v>
      </c>
      <c r="S1344">
        <v>2024</v>
      </c>
      <c r="T1344">
        <v>79</v>
      </c>
      <c r="U1344">
        <v>3</v>
      </c>
      <c r="V1344">
        <v>906</v>
      </c>
      <c r="W1344">
        <v>503906</v>
      </c>
      <c r="X1344" t="s">
        <v>26</v>
      </c>
      <c r="Y1344" t="s">
        <v>26</v>
      </c>
      <c r="Z1344" t="s">
        <v>537</v>
      </c>
      <c r="AA1344" t="s">
        <v>786</v>
      </c>
      <c r="AB1344" s="3" t="str">
        <f t="shared" si="40"/>
        <v>3906</v>
      </c>
      <c r="AC1344" s="4" t="str">
        <f t="shared" si="41"/>
        <v>Non-TIF</v>
      </c>
    </row>
    <row r="1345" spans="1:29" x14ac:dyDescent="0.25">
      <c r="A1345">
        <v>2024</v>
      </c>
      <c r="B1345">
        <v>79</v>
      </c>
      <c r="C1345" t="s">
        <v>31</v>
      </c>
      <c r="D1345">
        <v>248571751</v>
      </c>
      <c r="E1345">
        <v>115088464</v>
      </c>
      <c r="F1345">
        <v>12471703</v>
      </c>
      <c r="G1345">
        <v>28267299</v>
      </c>
      <c r="H1345">
        <v>37598708</v>
      </c>
      <c r="I1345">
        <v>0</v>
      </c>
      <c r="J1345">
        <v>0</v>
      </c>
      <c r="K1345">
        <v>0</v>
      </c>
      <c r="L1345">
        <v>1998936</v>
      </c>
      <c r="M1345">
        <v>18999621</v>
      </c>
      <c r="N1345">
        <v>462996482</v>
      </c>
      <c r="O1345">
        <v>896000</v>
      </c>
      <c r="P1345">
        <v>3380000</v>
      </c>
      <c r="Q1345">
        <v>458720482</v>
      </c>
      <c r="R1345">
        <v>10467708</v>
      </c>
      <c r="S1345">
        <v>2024</v>
      </c>
      <c r="T1345">
        <v>79</v>
      </c>
      <c r="U1345">
        <v>2</v>
      </c>
      <c r="V1345">
        <v>709</v>
      </c>
      <c r="W1345">
        <v>792709</v>
      </c>
      <c r="X1345" t="s">
        <v>26</v>
      </c>
      <c r="Y1345" t="s">
        <v>26</v>
      </c>
      <c r="Z1345" t="s">
        <v>531</v>
      </c>
      <c r="AA1345" t="s">
        <v>786</v>
      </c>
      <c r="AB1345" s="3" t="str">
        <f t="shared" si="40"/>
        <v>2709</v>
      </c>
      <c r="AC1345" s="4" t="str">
        <f t="shared" si="41"/>
        <v>Non-TIF</v>
      </c>
    </row>
    <row r="1346" spans="1:29" x14ac:dyDescent="0.25">
      <c r="A1346">
        <v>2024</v>
      </c>
      <c r="B1346">
        <v>80</v>
      </c>
      <c r="C1346" t="s">
        <v>31</v>
      </c>
      <c r="D1346">
        <v>574871</v>
      </c>
      <c r="E1346">
        <v>3421489</v>
      </c>
      <c r="F1346">
        <v>362796</v>
      </c>
      <c r="G1346">
        <v>118173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4477329</v>
      </c>
      <c r="O1346">
        <v>4000</v>
      </c>
      <c r="P1346">
        <v>0</v>
      </c>
      <c r="Q1346">
        <v>4473329</v>
      </c>
      <c r="R1346">
        <v>123717</v>
      </c>
      <c r="S1346">
        <v>2024</v>
      </c>
      <c r="T1346">
        <v>80</v>
      </c>
      <c r="U1346">
        <v>1</v>
      </c>
      <c r="V1346">
        <v>970</v>
      </c>
      <c r="W1346">
        <v>881970</v>
      </c>
      <c r="X1346" t="s">
        <v>26</v>
      </c>
      <c r="Y1346" t="s">
        <v>26</v>
      </c>
      <c r="Z1346" t="s">
        <v>396</v>
      </c>
      <c r="AA1346" t="s">
        <v>795</v>
      </c>
      <c r="AB1346" s="3" t="str">
        <f t="shared" si="40"/>
        <v>1970</v>
      </c>
      <c r="AC1346" s="4" t="str">
        <f t="shared" si="41"/>
        <v>Non-TIF</v>
      </c>
    </row>
    <row r="1347" spans="1:29" x14ac:dyDescent="0.25">
      <c r="A1347">
        <v>2024</v>
      </c>
      <c r="B1347">
        <v>81</v>
      </c>
      <c r="C1347" t="s">
        <v>44</v>
      </c>
      <c r="D1347">
        <v>85375</v>
      </c>
      <c r="E1347">
        <v>92316</v>
      </c>
      <c r="F1347">
        <v>0</v>
      </c>
      <c r="G1347">
        <v>1488639</v>
      </c>
      <c r="H1347">
        <v>426309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2092639</v>
      </c>
      <c r="O1347">
        <v>0</v>
      </c>
      <c r="P1347">
        <v>19500</v>
      </c>
      <c r="Q1347">
        <v>2073139</v>
      </c>
      <c r="R1347">
        <v>0</v>
      </c>
      <c r="S1347">
        <v>2024</v>
      </c>
      <c r="T1347">
        <v>81</v>
      </c>
      <c r="U1347">
        <v>6</v>
      </c>
      <c r="V1347">
        <v>741</v>
      </c>
      <c r="W1347">
        <v>816741</v>
      </c>
      <c r="X1347" t="s">
        <v>26</v>
      </c>
      <c r="Y1347" t="s">
        <v>26</v>
      </c>
      <c r="Z1347" t="s">
        <v>226</v>
      </c>
      <c r="AA1347" t="s">
        <v>799</v>
      </c>
      <c r="AB1347" s="3" t="str">
        <f t="shared" ref="AB1347:AB1410" si="42">CONCATENATE(U1347,TEXT(V1347,"000"))</f>
        <v>6741</v>
      </c>
      <c r="AC1347" s="4" t="str">
        <f t="shared" ref="AC1347:AC1410" si="43">IF(C1347="I","TIF","Non-TIF")</f>
        <v>Non-TIF</v>
      </c>
    </row>
    <row r="1348" spans="1:29" x14ac:dyDescent="0.25">
      <c r="A1348">
        <v>2024</v>
      </c>
      <c r="B1348">
        <v>81</v>
      </c>
      <c r="C1348" t="s">
        <v>23</v>
      </c>
      <c r="D1348">
        <v>2302393</v>
      </c>
      <c r="E1348">
        <v>59750</v>
      </c>
      <c r="F1348">
        <v>0</v>
      </c>
      <c r="G1348">
        <v>8832196</v>
      </c>
      <c r="H1348">
        <v>2576476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13770815</v>
      </c>
      <c r="O1348">
        <v>0</v>
      </c>
      <c r="P1348">
        <v>6500</v>
      </c>
      <c r="Q1348">
        <v>13764315</v>
      </c>
      <c r="R1348">
        <v>0</v>
      </c>
      <c r="S1348">
        <v>2024</v>
      </c>
      <c r="T1348">
        <v>81</v>
      </c>
      <c r="U1348">
        <v>6</v>
      </c>
      <c r="V1348">
        <v>741</v>
      </c>
      <c r="W1348" t="s">
        <v>797</v>
      </c>
      <c r="X1348" t="s">
        <v>25</v>
      </c>
      <c r="Y1348" t="s">
        <v>26</v>
      </c>
      <c r="Z1348" t="s">
        <v>798</v>
      </c>
      <c r="AA1348" t="s">
        <v>799</v>
      </c>
      <c r="AB1348" s="3" t="str">
        <f t="shared" si="42"/>
        <v>6741</v>
      </c>
      <c r="AC1348" s="4" t="str">
        <f t="shared" si="43"/>
        <v>TIF</v>
      </c>
    </row>
    <row r="1349" spans="1:29" x14ac:dyDescent="0.25">
      <c r="A1349">
        <v>2024</v>
      </c>
      <c r="B1349">
        <v>81</v>
      </c>
      <c r="C1349" t="s">
        <v>31</v>
      </c>
      <c r="D1349">
        <v>1362984</v>
      </c>
      <c r="E1349">
        <v>11035842</v>
      </c>
      <c r="F1349">
        <v>1060393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1220805</v>
      </c>
      <c r="M1349">
        <v>0</v>
      </c>
      <c r="N1349">
        <v>14680024</v>
      </c>
      <c r="O1349">
        <v>4000</v>
      </c>
      <c r="P1349">
        <v>19500</v>
      </c>
      <c r="Q1349">
        <v>14656524</v>
      </c>
      <c r="R1349">
        <v>1026355</v>
      </c>
      <c r="S1349">
        <v>2024</v>
      </c>
      <c r="T1349">
        <v>81</v>
      </c>
      <c r="U1349">
        <v>4</v>
      </c>
      <c r="V1349">
        <v>644</v>
      </c>
      <c r="W1349">
        <v>114644</v>
      </c>
      <c r="X1349" t="s">
        <v>26</v>
      </c>
      <c r="Y1349" t="s">
        <v>26</v>
      </c>
      <c r="Z1349" t="s">
        <v>223</v>
      </c>
      <c r="AA1349" t="s">
        <v>799</v>
      </c>
      <c r="AB1349" s="3" t="str">
        <f t="shared" si="42"/>
        <v>4644</v>
      </c>
      <c r="AC1349" s="4" t="str">
        <f t="shared" si="43"/>
        <v>Non-TIF</v>
      </c>
    </row>
    <row r="1350" spans="1:29" x14ac:dyDescent="0.25">
      <c r="A1350">
        <v>2024</v>
      </c>
      <c r="B1350">
        <v>82</v>
      </c>
      <c r="C1350" t="s">
        <v>44</v>
      </c>
      <c r="D1350">
        <v>23883831</v>
      </c>
      <c r="E1350">
        <v>0</v>
      </c>
      <c r="F1350">
        <v>0</v>
      </c>
      <c r="G1350">
        <v>89542245</v>
      </c>
      <c r="H1350">
        <v>58862097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172288173</v>
      </c>
      <c r="O1350">
        <v>168000</v>
      </c>
      <c r="P1350">
        <v>760500</v>
      </c>
      <c r="Q1350">
        <v>171359673</v>
      </c>
      <c r="R1350">
        <v>0</v>
      </c>
      <c r="S1350">
        <v>2024</v>
      </c>
      <c r="T1350">
        <v>82</v>
      </c>
      <c r="U1350">
        <v>4</v>
      </c>
      <c r="V1350">
        <v>784</v>
      </c>
      <c r="W1350">
        <v>824784</v>
      </c>
      <c r="X1350" t="s">
        <v>26</v>
      </c>
      <c r="Y1350" t="s">
        <v>26</v>
      </c>
      <c r="Z1350" t="s">
        <v>856</v>
      </c>
      <c r="AA1350" t="s">
        <v>800</v>
      </c>
      <c r="AB1350" s="3" t="str">
        <f t="shared" si="42"/>
        <v>4784</v>
      </c>
      <c r="AC1350" s="4" t="str">
        <f t="shared" si="43"/>
        <v>Non-TIF</v>
      </c>
    </row>
    <row r="1351" spans="1:29" x14ac:dyDescent="0.25">
      <c r="A1351">
        <v>2024</v>
      </c>
      <c r="B1351">
        <v>82</v>
      </c>
      <c r="C1351" t="s">
        <v>23</v>
      </c>
      <c r="D1351">
        <v>6055620</v>
      </c>
      <c r="E1351">
        <v>0</v>
      </c>
      <c r="F1351">
        <v>0</v>
      </c>
      <c r="G1351">
        <v>76973152</v>
      </c>
      <c r="H1351">
        <v>6628518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89657290</v>
      </c>
      <c r="O1351">
        <v>0</v>
      </c>
      <c r="P1351">
        <v>0</v>
      </c>
      <c r="Q1351">
        <v>89657290</v>
      </c>
      <c r="R1351">
        <v>0</v>
      </c>
      <c r="S1351">
        <v>2024</v>
      </c>
      <c r="T1351">
        <v>82</v>
      </c>
      <c r="U1351">
        <v>0</v>
      </c>
      <c r="V1351">
        <v>621</v>
      </c>
      <c r="W1351" t="s">
        <v>979</v>
      </c>
      <c r="X1351" t="s">
        <v>25</v>
      </c>
      <c r="Y1351" t="s">
        <v>26</v>
      </c>
      <c r="Z1351" t="s">
        <v>980</v>
      </c>
      <c r="AA1351" t="s">
        <v>800</v>
      </c>
      <c r="AB1351" s="3" t="str">
        <f t="shared" si="42"/>
        <v>0621</v>
      </c>
      <c r="AC1351" s="4" t="str">
        <f t="shared" si="43"/>
        <v>TIF</v>
      </c>
    </row>
    <row r="1352" spans="1:29" x14ac:dyDescent="0.25">
      <c r="A1352">
        <v>2024</v>
      </c>
      <c r="B1352">
        <v>82</v>
      </c>
      <c r="C1352" t="s">
        <v>31</v>
      </c>
      <c r="D1352">
        <v>16347835</v>
      </c>
      <c r="E1352">
        <v>23019318</v>
      </c>
      <c r="F1352">
        <v>1741115</v>
      </c>
      <c r="G1352">
        <v>1245082</v>
      </c>
      <c r="H1352">
        <v>988967</v>
      </c>
      <c r="I1352">
        <v>0</v>
      </c>
      <c r="J1352">
        <v>0</v>
      </c>
      <c r="K1352">
        <v>0</v>
      </c>
      <c r="L1352">
        <v>845368</v>
      </c>
      <c r="M1352">
        <v>0</v>
      </c>
      <c r="N1352">
        <v>44187685</v>
      </c>
      <c r="O1352">
        <v>60000</v>
      </c>
      <c r="P1352">
        <v>214500</v>
      </c>
      <c r="Q1352">
        <v>43913185</v>
      </c>
      <c r="R1352">
        <v>310607</v>
      </c>
      <c r="S1352">
        <v>2024</v>
      </c>
      <c r="T1352">
        <v>82</v>
      </c>
      <c r="U1352">
        <v>0</v>
      </c>
      <c r="V1352">
        <v>603</v>
      </c>
      <c r="W1352">
        <v>160603</v>
      </c>
      <c r="X1352" t="s">
        <v>26</v>
      </c>
      <c r="Y1352" t="s">
        <v>26</v>
      </c>
      <c r="Z1352" t="s">
        <v>208</v>
      </c>
      <c r="AA1352" t="s">
        <v>800</v>
      </c>
      <c r="AB1352" s="3" t="str">
        <f t="shared" si="42"/>
        <v>0603</v>
      </c>
      <c r="AC1352" s="4" t="str">
        <f t="shared" si="43"/>
        <v>Non-TIF</v>
      </c>
    </row>
    <row r="1353" spans="1:29" x14ac:dyDescent="0.25">
      <c r="A1353">
        <v>2024</v>
      </c>
      <c r="B1353">
        <v>82</v>
      </c>
      <c r="C1353" t="s">
        <v>31</v>
      </c>
      <c r="D1353">
        <v>9386100</v>
      </c>
      <c r="E1353">
        <v>7763970</v>
      </c>
      <c r="F1353">
        <v>371278</v>
      </c>
      <c r="G1353">
        <v>82217</v>
      </c>
      <c r="H1353">
        <v>0</v>
      </c>
      <c r="I1353">
        <v>0</v>
      </c>
      <c r="J1353">
        <v>0</v>
      </c>
      <c r="K1353">
        <v>0</v>
      </c>
      <c r="L1353">
        <v>631457</v>
      </c>
      <c r="M1353">
        <v>0</v>
      </c>
      <c r="N1353">
        <v>18235022</v>
      </c>
      <c r="O1353">
        <v>36000</v>
      </c>
      <c r="P1353">
        <v>130000</v>
      </c>
      <c r="Q1353">
        <v>18069022</v>
      </c>
      <c r="R1353">
        <v>171785</v>
      </c>
      <c r="S1353">
        <v>2024</v>
      </c>
      <c r="T1353">
        <v>82</v>
      </c>
      <c r="U1353">
        <v>0</v>
      </c>
      <c r="V1353">
        <v>918</v>
      </c>
      <c r="W1353">
        <v>230918</v>
      </c>
      <c r="X1353" t="s">
        <v>26</v>
      </c>
      <c r="Y1353" t="s">
        <v>26</v>
      </c>
      <c r="Z1353" t="s">
        <v>402</v>
      </c>
      <c r="AA1353" t="s">
        <v>800</v>
      </c>
      <c r="AB1353" s="3" t="str">
        <f t="shared" si="42"/>
        <v>0918</v>
      </c>
      <c r="AC1353" s="4" t="str">
        <f t="shared" si="43"/>
        <v>Non-TIF</v>
      </c>
    </row>
    <row r="1354" spans="1:29" x14ac:dyDescent="0.25">
      <c r="A1354">
        <v>2024</v>
      </c>
      <c r="B1354">
        <v>82</v>
      </c>
      <c r="C1354" t="s">
        <v>31</v>
      </c>
      <c r="D1354">
        <v>1119728358</v>
      </c>
      <c r="E1354">
        <v>710716</v>
      </c>
      <c r="F1354">
        <v>35488</v>
      </c>
      <c r="G1354">
        <v>436808869</v>
      </c>
      <c r="H1354">
        <v>7486095</v>
      </c>
      <c r="I1354">
        <v>0</v>
      </c>
      <c r="J1354">
        <v>0</v>
      </c>
      <c r="K1354">
        <v>0</v>
      </c>
      <c r="L1354">
        <v>7294648</v>
      </c>
      <c r="M1354">
        <v>862219</v>
      </c>
      <c r="N1354">
        <v>1572926393</v>
      </c>
      <c r="O1354">
        <v>3728000</v>
      </c>
      <c r="P1354">
        <v>11297000</v>
      </c>
      <c r="Q1354">
        <v>1557901393</v>
      </c>
      <c r="R1354">
        <v>31362802</v>
      </c>
      <c r="S1354">
        <v>2024</v>
      </c>
      <c r="T1354">
        <v>82</v>
      </c>
      <c r="U1354">
        <v>0</v>
      </c>
      <c r="V1354">
        <v>621</v>
      </c>
      <c r="W1354">
        <v>820621</v>
      </c>
      <c r="X1354" t="s">
        <v>26</v>
      </c>
      <c r="Y1354" t="s">
        <v>26</v>
      </c>
      <c r="Z1354" t="s">
        <v>801</v>
      </c>
      <c r="AA1354" t="s">
        <v>800</v>
      </c>
      <c r="AB1354" s="3" t="str">
        <f t="shared" si="42"/>
        <v>0621</v>
      </c>
      <c r="AC1354" s="4" t="str">
        <f t="shared" si="43"/>
        <v>Non-TIF</v>
      </c>
    </row>
    <row r="1355" spans="1:29" x14ac:dyDescent="0.25">
      <c r="A1355">
        <v>2024</v>
      </c>
      <c r="B1355">
        <v>82</v>
      </c>
      <c r="C1355" t="s">
        <v>31</v>
      </c>
      <c r="D1355">
        <v>3244434744</v>
      </c>
      <c r="E1355">
        <v>74235712</v>
      </c>
      <c r="F1355">
        <v>5087855</v>
      </c>
      <c r="G1355">
        <v>1302800739</v>
      </c>
      <c r="H1355">
        <v>120718672</v>
      </c>
      <c r="I1355">
        <v>0</v>
      </c>
      <c r="J1355">
        <v>0</v>
      </c>
      <c r="K1355">
        <v>0</v>
      </c>
      <c r="L1355">
        <v>1927674</v>
      </c>
      <c r="M1355">
        <v>8895458</v>
      </c>
      <c r="N1355">
        <v>4758100854</v>
      </c>
      <c r="O1355">
        <v>14400000</v>
      </c>
      <c r="P1355">
        <v>38883000</v>
      </c>
      <c r="Q1355">
        <v>4704817854</v>
      </c>
      <c r="R1355">
        <v>193696544</v>
      </c>
      <c r="S1355">
        <v>2024</v>
      </c>
      <c r="T1355">
        <v>82</v>
      </c>
      <c r="U1355">
        <v>1</v>
      </c>
      <c r="V1355">
        <v>611</v>
      </c>
      <c r="W1355">
        <v>821611</v>
      </c>
      <c r="X1355" t="s">
        <v>26</v>
      </c>
      <c r="Y1355" t="s">
        <v>26</v>
      </c>
      <c r="Z1355" t="s">
        <v>710</v>
      </c>
      <c r="AA1355" t="s">
        <v>800</v>
      </c>
      <c r="AB1355" s="3" t="str">
        <f t="shared" si="42"/>
        <v>1611</v>
      </c>
      <c r="AC1355" s="4" t="str">
        <f t="shared" si="43"/>
        <v>Non-TIF</v>
      </c>
    </row>
    <row r="1356" spans="1:29" x14ac:dyDescent="0.25">
      <c r="A1356">
        <v>2024</v>
      </c>
      <c r="B1356">
        <v>83</v>
      </c>
      <c r="C1356" t="s">
        <v>23</v>
      </c>
      <c r="D1356">
        <v>7033374</v>
      </c>
      <c r="E1356">
        <v>107970</v>
      </c>
      <c r="F1356">
        <v>6240</v>
      </c>
      <c r="G1356">
        <v>1048827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8196411</v>
      </c>
      <c r="O1356">
        <v>0</v>
      </c>
      <c r="P1356">
        <v>0</v>
      </c>
      <c r="Q1356">
        <v>8196411</v>
      </c>
      <c r="R1356">
        <v>0</v>
      </c>
      <c r="S1356">
        <v>2024</v>
      </c>
      <c r="T1356">
        <v>83</v>
      </c>
      <c r="U1356">
        <v>2</v>
      </c>
      <c r="V1356">
        <v>151</v>
      </c>
      <c r="W1356" t="s">
        <v>123</v>
      </c>
      <c r="X1356" t="s">
        <v>25</v>
      </c>
      <c r="Y1356" t="s">
        <v>26</v>
      </c>
      <c r="Z1356" t="s">
        <v>124</v>
      </c>
      <c r="AA1356" t="s">
        <v>802</v>
      </c>
      <c r="AB1356" s="3" t="str">
        <f t="shared" si="42"/>
        <v>2151</v>
      </c>
      <c r="AC1356" s="4" t="str">
        <f t="shared" si="43"/>
        <v>TIF</v>
      </c>
    </row>
    <row r="1357" spans="1:29" x14ac:dyDescent="0.25">
      <c r="A1357">
        <v>2024</v>
      </c>
      <c r="B1357">
        <v>83</v>
      </c>
      <c r="C1357" t="s">
        <v>31</v>
      </c>
      <c r="D1357">
        <v>17789661</v>
      </c>
      <c r="E1357">
        <v>52471528</v>
      </c>
      <c r="F1357">
        <v>1701886</v>
      </c>
      <c r="G1357">
        <v>305824</v>
      </c>
      <c r="H1357">
        <v>0</v>
      </c>
      <c r="I1357">
        <v>0</v>
      </c>
      <c r="J1357">
        <v>0</v>
      </c>
      <c r="K1357">
        <v>0</v>
      </c>
      <c r="L1357">
        <v>381792</v>
      </c>
      <c r="M1357">
        <v>0</v>
      </c>
      <c r="N1357">
        <v>72650691</v>
      </c>
      <c r="O1357">
        <v>60000</v>
      </c>
      <c r="P1357">
        <v>247000</v>
      </c>
      <c r="Q1357">
        <v>72343691</v>
      </c>
      <c r="R1357">
        <v>1186420</v>
      </c>
      <c r="S1357">
        <v>2024</v>
      </c>
      <c r="T1357">
        <v>83</v>
      </c>
      <c r="U1357">
        <v>2</v>
      </c>
      <c r="V1357">
        <v>151</v>
      </c>
      <c r="W1357" t="s">
        <v>1780</v>
      </c>
      <c r="X1357" t="s">
        <v>26</v>
      </c>
      <c r="Y1357" t="s">
        <v>26</v>
      </c>
      <c r="Z1357" t="s">
        <v>43</v>
      </c>
      <c r="AA1357" t="s">
        <v>802</v>
      </c>
      <c r="AB1357" s="3" t="str">
        <f t="shared" si="42"/>
        <v>2151</v>
      </c>
      <c r="AC1357" s="4" t="str">
        <f t="shared" si="43"/>
        <v>Non-TIF</v>
      </c>
    </row>
    <row r="1358" spans="1:29" x14ac:dyDescent="0.25">
      <c r="A1358">
        <v>2024</v>
      </c>
      <c r="B1358">
        <v>84</v>
      </c>
      <c r="C1358" t="s">
        <v>23</v>
      </c>
      <c r="D1358">
        <v>335328</v>
      </c>
      <c r="E1358">
        <v>0</v>
      </c>
      <c r="F1358">
        <v>0</v>
      </c>
      <c r="G1358">
        <v>2222046</v>
      </c>
      <c r="H1358">
        <v>21360389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23917763</v>
      </c>
      <c r="O1358">
        <v>0</v>
      </c>
      <c r="P1358">
        <v>0</v>
      </c>
      <c r="Q1358">
        <v>23917763</v>
      </c>
      <c r="R1358">
        <v>0</v>
      </c>
      <c r="S1358">
        <v>2024</v>
      </c>
      <c r="T1358">
        <v>84</v>
      </c>
      <c r="U1358">
        <v>5</v>
      </c>
      <c r="V1358">
        <v>949</v>
      </c>
      <c r="W1358" t="s">
        <v>793</v>
      </c>
      <c r="X1358" t="s">
        <v>25</v>
      </c>
      <c r="Y1358" t="s">
        <v>26</v>
      </c>
      <c r="Z1358" t="s">
        <v>794</v>
      </c>
      <c r="AA1358" t="s">
        <v>806</v>
      </c>
      <c r="AB1358" s="3" t="str">
        <f t="shared" si="42"/>
        <v>5949</v>
      </c>
      <c r="AC1358" s="4" t="str">
        <f t="shared" si="43"/>
        <v>TIF</v>
      </c>
    </row>
    <row r="1359" spans="1:29" x14ac:dyDescent="0.25">
      <c r="A1359">
        <v>2024</v>
      </c>
      <c r="B1359">
        <v>84</v>
      </c>
      <c r="C1359" t="s">
        <v>23</v>
      </c>
      <c r="D1359">
        <v>22229334</v>
      </c>
      <c r="E1359">
        <v>0</v>
      </c>
      <c r="F1359">
        <v>0</v>
      </c>
      <c r="G1359">
        <v>34154368</v>
      </c>
      <c r="H1359">
        <v>7337886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63721588</v>
      </c>
      <c r="O1359">
        <v>68000</v>
      </c>
      <c r="P1359">
        <v>318500</v>
      </c>
      <c r="Q1359">
        <v>63335088</v>
      </c>
      <c r="R1359">
        <v>0</v>
      </c>
      <c r="S1359">
        <v>2024</v>
      </c>
      <c r="T1359">
        <v>84</v>
      </c>
      <c r="U1359">
        <v>5</v>
      </c>
      <c r="V1359">
        <v>607</v>
      </c>
      <c r="W1359" t="s">
        <v>981</v>
      </c>
      <c r="X1359" t="s">
        <v>25</v>
      </c>
      <c r="Y1359" t="s">
        <v>26</v>
      </c>
      <c r="Z1359" t="s">
        <v>982</v>
      </c>
      <c r="AA1359" t="s">
        <v>806</v>
      </c>
      <c r="AB1359" s="3" t="str">
        <f t="shared" si="42"/>
        <v>5607</v>
      </c>
      <c r="AC1359" s="4" t="str">
        <f t="shared" si="43"/>
        <v>TIF</v>
      </c>
    </row>
    <row r="1360" spans="1:29" x14ac:dyDescent="0.25">
      <c r="A1360">
        <v>2024</v>
      </c>
      <c r="B1360">
        <v>99</v>
      </c>
      <c r="C1360" t="s">
        <v>44</v>
      </c>
      <c r="D1360">
        <v>83415</v>
      </c>
      <c r="E1360">
        <v>971346</v>
      </c>
      <c r="F1360">
        <v>10492714</v>
      </c>
      <c r="G1360">
        <v>2010022</v>
      </c>
      <c r="H1360">
        <v>53486745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67044242</v>
      </c>
      <c r="O1360">
        <v>32000</v>
      </c>
      <c r="P1360">
        <v>65000</v>
      </c>
      <c r="Q1360">
        <v>66947242</v>
      </c>
      <c r="R1360">
        <v>0</v>
      </c>
      <c r="S1360">
        <v>2024</v>
      </c>
      <c r="T1360">
        <v>99</v>
      </c>
      <c r="U1360">
        <v>1</v>
      </c>
      <c r="V1360">
        <v>944</v>
      </c>
      <c r="W1360">
        <v>991944</v>
      </c>
      <c r="X1360" t="s">
        <v>26</v>
      </c>
      <c r="Y1360" t="s">
        <v>26</v>
      </c>
      <c r="Z1360" t="s">
        <v>495</v>
      </c>
      <c r="AA1360" t="s">
        <v>907</v>
      </c>
      <c r="AB1360" s="3" t="str">
        <f t="shared" si="42"/>
        <v>1944</v>
      </c>
      <c r="AC1360" s="4" t="str">
        <f t="shared" si="43"/>
        <v>Non-TIF</v>
      </c>
    </row>
    <row r="1361" spans="1:29" x14ac:dyDescent="0.25">
      <c r="A1361">
        <v>2024</v>
      </c>
      <c r="B1361">
        <v>99</v>
      </c>
      <c r="C1361" t="s">
        <v>31</v>
      </c>
      <c r="D1361">
        <v>1506617</v>
      </c>
      <c r="E1361">
        <v>6537425</v>
      </c>
      <c r="F1361">
        <v>278294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48539</v>
      </c>
      <c r="M1361">
        <v>0</v>
      </c>
      <c r="N1361">
        <v>8370875</v>
      </c>
      <c r="O1361">
        <v>16000</v>
      </c>
      <c r="P1361">
        <v>13000</v>
      </c>
      <c r="Q1361">
        <v>8341875</v>
      </c>
      <c r="R1361">
        <v>35702</v>
      </c>
      <c r="S1361">
        <v>2024</v>
      </c>
      <c r="T1361">
        <v>99</v>
      </c>
      <c r="U1361">
        <v>0</v>
      </c>
      <c r="V1361">
        <v>916</v>
      </c>
      <c r="W1361">
        <v>350916</v>
      </c>
      <c r="X1361" t="s">
        <v>26</v>
      </c>
      <c r="Y1361" t="s">
        <v>26</v>
      </c>
      <c r="Z1361" t="s">
        <v>419</v>
      </c>
      <c r="AA1361" t="s">
        <v>907</v>
      </c>
      <c r="AB1361" s="3" t="str">
        <f t="shared" si="42"/>
        <v>0916</v>
      </c>
      <c r="AC1361" s="4" t="str">
        <f t="shared" si="43"/>
        <v>Non-TIF</v>
      </c>
    </row>
    <row r="1362" spans="1:29" x14ac:dyDescent="0.25">
      <c r="A1362">
        <v>2024</v>
      </c>
      <c r="B1362">
        <v>99</v>
      </c>
      <c r="C1362" t="s">
        <v>31</v>
      </c>
      <c r="D1362">
        <v>66452</v>
      </c>
      <c r="E1362">
        <v>691601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758053</v>
      </c>
      <c r="O1362">
        <v>0</v>
      </c>
      <c r="P1362">
        <v>0</v>
      </c>
      <c r="Q1362">
        <v>758053</v>
      </c>
      <c r="R1362">
        <v>186</v>
      </c>
      <c r="S1362">
        <v>2024</v>
      </c>
      <c r="T1362">
        <v>99</v>
      </c>
      <c r="U1362">
        <v>5</v>
      </c>
      <c r="V1362">
        <v>922</v>
      </c>
      <c r="W1362">
        <v>355922</v>
      </c>
      <c r="X1362" t="s">
        <v>26</v>
      </c>
      <c r="Y1362" t="s">
        <v>26</v>
      </c>
      <c r="Z1362" t="s">
        <v>163</v>
      </c>
      <c r="AA1362" t="s">
        <v>907</v>
      </c>
      <c r="AB1362" s="3" t="str">
        <f t="shared" si="42"/>
        <v>5922</v>
      </c>
      <c r="AC1362" s="4" t="str">
        <f t="shared" si="43"/>
        <v>Non-TIF</v>
      </c>
    </row>
    <row r="1363" spans="1:29" x14ac:dyDescent="0.25">
      <c r="A1363">
        <v>2024</v>
      </c>
      <c r="B1363">
        <v>99</v>
      </c>
      <c r="C1363" t="s">
        <v>31</v>
      </c>
      <c r="D1363">
        <v>85300559</v>
      </c>
      <c r="E1363">
        <v>83277083</v>
      </c>
      <c r="F1363">
        <v>3121213</v>
      </c>
      <c r="G1363">
        <v>21025578</v>
      </c>
      <c r="H1363">
        <v>3011340</v>
      </c>
      <c r="I1363">
        <v>0</v>
      </c>
      <c r="J1363">
        <v>0</v>
      </c>
      <c r="K1363">
        <v>0</v>
      </c>
      <c r="L1363">
        <v>6072330</v>
      </c>
      <c r="M1363">
        <v>18347185</v>
      </c>
      <c r="N1363">
        <v>220155288</v>
      </c>
      <c r="O1363">
        <v>496000</v>
      </c>
      <c r="P1363">
        <v>2060500</v>
      </c>
      <c r="Q1363">
        <v>217598788</v>
      </c>
      <c r="R1363">
        <v>4142147</v>
      </c>
      <c r="S1363">
        <v>2024</v>
      </c>
      <c r="T1363">
        <v>99</v>
      </c>
      <c r="U1363">
        <v>0</v>
      </c>
      <c r="V1363">
        <v>594</v>
      </c>
      <c r="W1363">
        <v>990594</v>
      </c>
      <c r="X1363" t="s">
        <v>26</v>
      </c>
      <c r="Y1363" t="s">
        <v>26</v>
      </c>
      <c r="Z1363" t="s">
        <v>411</v>
      </c>
      <c r="AA1363" t="s">
        <v>907</v>
      </c>
      <c r="AB1363" s="3" t="str">
        <f t="shared" si="42"/>
        <v>0594</v>
      </c>
      <c r="AC1363" s="4" t="str">
        <f t="shared" si="43"/>
        <v>Non-TIF</v>
      </c>
    </row>
    <row r="1364" spans="1:29" x14ac:dyDescent="0.25">
      <c r="A1364">
        <v>2024</v>
      </c>
      <c r="B1364">
        <v>84</v>
      </c>
      <c r="C1364" t="s">
        <v>31</v>
      </c>
      <c r="D1364">
        <v>585097</v>
      </c>
      <c r="E1364">
        <v>2356133</v>
      </c>
      <c r="F1364">
        <v>106007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3047237</v>
      </c>
      <c r="O1364">
        <v>8000</v>
      </c>
      <c r="P1364">
        <v>26000</v>
      </c>
      <c r="Q1364">
        <v>3013237</v>
      </c>
      <c r="R1364">
        <v>0</v>
      </c>
      <c r="S1364">
        <v>2024</v>
      </c>
      <c r="T1364">
        <v>84</v>
      </c>
      <c r="U1364">
        <v>2</v>
      </c>
      <c r="V1364">
        <v>457</v>
      </c>
      <c r="W1364">
        <v>602457</v>
      </c>
      <c r="X1364" t="s">
        <v>26</v>
      </c>
      <c r="Y1364" t="s">
        <v>26</v>
      </c>
      <c r="Z1364" t="s">
        <v>690</v>
      </c>
      <c r="AA1364" t="s">
        <v>806</v>
      </c>
      <c r="AB1364" s="3" t="str">
        <f t="shared" si="42"/>
        <v>2457</v>
      </c>
      <c r="AC1364" s="4" t="str">
        <f t="shared" si="43"/>
        <v>Non-TIF</v>
      </c>
    </row>
    <row r="1365" spans="1:29" x14ac:dyDescent="0.25">
      <c r="A1365">
        <v>2024</v>
      </c>
      <c r="B1365">
        <v>84</v>
      </c>
      <c r="C1365" t="s">
        <v>31</v>
      </c>
      <c r="D1365">
        <v>21539005</v>
      </c>
      <c r="E1365">
        <v>50941475</v>
      </c>
      <c r="F1365">
        <v>4515135</v>
      </c>
      <c r="G1365">
        <v>1875403</v>
      </c>
      <c r="H1365">
        <v>33778</v>
      </c>
      <c r="I1365">
        <v>0</v>
      </c>
      <c r="J1365">
        <v>0</v>
      </c>
      <c r="K1365">
        <v>0</v>
      </c>
      <c r="L1365">
        <v>0</v>
      </c>
      <c r="M1365">
        <v>6594548</v>
      </c>
      <c r="N1365">
        <v>85499344</v>
      </c>
      <c r="O1365">
        <v>112000</v>
      </c>
      <c r="P1365">
        <v>390000</v>
      </c>
      <c r="Q1365">
        <v>84997344</v>
      </c>
      <c r="R1365">
        <v>1050487</v>
      </c>
      <c r="S1365">
        <v>2024</v>
      </c>
      <c r="T1365">
        <v>84</v>
      </c>
      <c r="U1365">
        <v>5</v>
      </c>
      <c r="V1365">
        <v>949</v>
      </c>
      <c r="W1365">
        <v>715949</v>
      </c>
      <c r="X1365" t="s">
        <v>26</v>
      </c>
      <c r="Y1365" t="s">
        <v>26</v>
      </c>
      <c r="Z1365" t="s">
        <v>728</v>
      </c>
      <c r="AA1365" t="s">
        <v>806</v>
      </c>
      <c r="AB1365" s="3" t="str">
        <f t="shared" si="42"/>
        <v>5949</v>
      </c>
      <c r="AC1365" s="4" t="str">
        <f t="shared" si="43"/>
        <v>Non-TIF</v>
      </c>
    </row>
    <row r="1366" spans="1:29" x14ac:dyDescent="0.25">
      <c r="A1366">
        <v>2024</v>
      </c>
      <c r="B1366">
        <v>85</v>
      </c>
      <c r="C1366" t="s">
        <v>44</v>
      </c>
      <c r="D1366">
        <v>0</v>
      </c>
      <c r="E1366">
        <v>0</v>
      </c>
      <c r="F1366">
        <v>0</v>
      </c>
      <c r="G1366">
        <v>0</v>
      </c>
      <c r="H1366">
        <v>33225197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33225197</v>
      </c>
      <c r="O1366">
        <v>0</v>
      </c>
      <c r="P1366">
        <v>0</v>
      </c>
      <c r="Q1366">
        <v>33225197</v>
      </c>
      <c r="R1366">
        <v>0</v>
      </c>
      <c r="S1366">
        <v>2024</v>
      </c>
      <c r="T1366">
        <v>85</v>
      </c>
      <c r="U1366">
        <v>0</v>
      </c>
      <c r="V1366">
        <v>225</v>
      </c>
      <c r="W1366">
        <v>850225</v>
      </c>
      <c r="X1366" t="s">
        <v>26</v>
      </c>
      <c r="Y1366" t="s">
        <v>26</v>
      </c>
      <c r="Z1366" t="s">
        <v>829</v>
      </c>
      <c r="AA1366" t="s">
        <v>828</v>
      </c>
      <c r="AB1366" s="3" t="str">
        <f t="shared" si="42"/>
        <v>0225</v>
      </c>
      <c r="AC1366" s="4" t="str">
        <f t="shared" si="43"/>
        <v>Non-TIF</v>
      </c>
    </row>
    <row r="1367" spans="1:29" x14ac:dyDescent="0.25">
      <c r="A1367">
        <v>2024</v>
      </c>
      <c r="B1367">
        <v>85</v>
      </c>
      <c r="C1367" t="s">
        <v>44</v>
      </c>
      <c r="D1367">
        <v>10152078</v>
      </c>
      <c r="E1367">
        <v>0</v>
      </c>
      <c r="F1367">
        <v>0</v>
      </c>
      <c r="G1367">
        <v>1790409</v>
      </c>
      <c r="H1367">
        <v>51091749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63034236</v>
      </c>
      <c r="O1367">
        <v>64000</v>
      </c>
      <c r="P1367">
        <v>266500</v>
      </c>
      <c r="Q1367">
        <v>62703736</v>
      </c>
      <c r="R1367">
        <v>0</v>
      </c>
      <c r="S1367">
        <v>2024</v>
      </c>
      <c r="T1367">
        <v>85</v>
      </c>
      <c r="U1367">
        <v>1</v>
      </c>
      <c r="V1367">
        <v>359</v>
      </c>
      <c r="W1367">
        <v>851359</v>
      </c>
      <c r="X1367" t="s">
        <v>26</v>
      </c>
      <c r="Y1367" t="s">
        <v>26</v>
      </c>
      <c r="Z1367" t="s">
        <v>481</v>
      </c>
      <c r="AA1367" t="s">
        <v>828</v>
      </c>
      <c r="AB1367" s="3" t="str">
        <f t="shared" si="42"/>
        <v>1359</v>
      </c>
      <c r="AC1367" s="4" t="str">
        <f t="shared" si="43"/>
        <v>Non-TIF</v>
      </c>
    </row>
    <row r="1368" spans="1:29" x14ac:dyDescent="0.25">
      <c r="A1368">
        <v>2024</v>
      </c>
      <c r="B1368">
        <v>85</v>
      </c>
      <c r="C1368" t="s">
        <v>23</v>
      </c>
      <c r="D1368">
        <v>0</v>
      </c>
      <c r="E1368">
        <v>0</v>
      </c>
      <c r="F1368">
        <v>0</v>
      </c>
      <c r="G1368">
        <v>0</v>
      </c>
      <c r="H1368">
        <v>16426500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16426500</v>
      </c>
      <c r="O1368">
        <v>0</v>
      </c>
      <c r="P1368">
        <v>0</v>
      </c>
      <c r="Q1368">
        <v>16426500</v>
      </c>
      <c r="R1368">
        <v>0</v>
      </c>
      <c r="S1368">
        <v>2024</v>
      </c>
      <c r="T1368">
        <v>85</v>
      </c>
      <c r="U1368">
        <v>0</v>
      </c>
      <c r="V1368">
        <v>225</v>
      </c>
      <c r="W1368" t="s">
        <v>983</v>
      </c>
      <c r="X1368" t="s">
        <v>25</v>
      </c>
      <c r="Y1368" t="s">
        <v>26</v>
      </c>
      <c r="Z1368" t="s">
        <v>984</v>
      </c>
      <c r="AA1368" t="s">
        <v>828</v>
      </c>
      <c r="AB1368" s="3" t="str">
        <f t="shared" si="42"/>
        <v>0225</v>
      </c>
      <c r="AC1368" s="4" t="str">
        <f t="shared" si="43"/>
        <v>TIF</v>
      </c>
    </row>
    <row r="1369" spans="1:29" x14ac:dyDescent="0.25">
      <c r="A1369">
        <v>2024</v>
      </c>
      <c r="B1369">
        <v>85</v>
      </c>
      <c r="C1369" t="s">
        <v>23</v>
      </c>
      <c r="D1369">
        <v>0</v>
      </c>
      <c r="E1369">
        <v>0</v>
      </c>
      <c r="F1369">
        <v>0</v>
      </c>
      <c r="G1369">
        <v>6546502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6546502</v>
      </c>
      <c r="O1369">
        <v>0</v>
      </c>
      <c r="P1369">
        <v>0</v>
      </c>
      <c r="Q1369">
        <v>6546502</v>
      </c>
      <c r="R1369">
        <v>0</v>
      </c>
      <c r="S1369">
        <v>2024</v>
      </c>
      <c r="T1369">
        <v>85</v>
      </c>
      <c r="U1369">
        <v>2</v>
      </c>
      <c r="V1369">
        <v>466</v>
      </c>
      <c r="W1369" t="s">
        <v>1836</v>
      </c>
      <c r="X1369" t="s">
        <v>25</v>
      </c>
      <c r="Y1369" t="s">
        <v>26</v>
      </c>
      <c r="Z1369" t="s">
        <v>1837</v>
      </c>
      <c r="AA1369" t="s">
        <v>828</v>
      </c>
      <c r="AB1369" s="3" t="str">
        <f t="shared" si="42"/>
        <v>2466</v>
      </c>
      <c r="AC1369" s="4" t="str">
        <f t="shared" si="43"/>
        <v>TIF</v>
      </c>
    </row>
    <row r="1370" spans="1:29" x14ac:dyDescent="0.25">
      <c r="A1370">
        <v>2024</v>
      </c>
      <c r="B1370">
        <v>85</v>
      </c>
      <c r="C1370" t="s">
        <v>31</v>
      </c>
      <c r="D1370">
        <v>1746717</v>
      </c>
      <c r="E1370">
        <v>2560052</v>
      </c>
      <c r="F1370">
        <v>19573</v>
      </c>
      <c r="G1370">
        <v>119117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1225430</v>
      </c>
      <c r="N1370">
        <v>5670889</v>
      </c>
      <c r="O1370">
        <v>4000</v>
      </c>
      <c r="P1370">
        <v>26000</v>
      </c>
      <c r="Q1370">
        <v>5640889</v>
      </c>
      <c r="R1370">
        <v>31254</v>
      </c>
      <c r="S1370">
        <v>2024</v>
      </c>
      <c r="T1370">
        <v>85</v>
      </c>
      <c r="U1370">
        <v>6</v>
      </c>
      <c r="V1370">
        <v>985</v>
      </c>
      <c r="W1370">
        <v>646985</v>
      </c>
      <c r="X1370" t="s">
        <v>26</v>
      </c>
      <c r="Y1370" t="s">
        <v>26</v>
      </c>
      <c r="Z1370" t="s">
        <v>751</v>
      </c>
      <c r="AA1370" t="s">
        <v>828</v>
      </c>
      <c r="AB1370" s="3" t="str">
        <f t="shared" si="42"/>
        <v>6985</v>
      </c>
      <c r="AC1370" s="4" t="str">
        <f t="shared" si="43"/>
        <v>Non-TIF</v>
      </c>
    </row>
    <row r="1371" spans="1:29" x14ac:dyDescent="0.25">
      <c r="A1371">
        <v>2024</v>
      </c>
      <c r="B1371">
        <v>85</v>
      </c>
      <c r="C1371" t="s">
        <v>31</v>
      </c>
      <c r="D1371">
        <v>241123514</v>
      </c>
      <c r="E1371">
        <v>51579942</v>
      </c>
      <c r="F1371">
        <v>2345712</v>
      </c>
      <c r="G1371">
        <v>63394970</v>
      </c>
      <c r="H1371">
        <v>26242919</v>
      </c>
      <c r="I1371">
        <v>0</v>
      </c>
      <c r="J1371">
        <v>0</v>
      </c>
      <c r="K1371">
        <v>0</v>
      </c>
      <c r="L1371">
        <v>58514462</v>
      </c>
      <c r="M1371">
        <v>7401596</v>
      </c>
      <c r="N1371">
        <v>450603115</v>
      </c>
      <c r="O1371">
        <v>619704</v>
      </c>
      <c r="P1371">
        <v>2509000</v>
      </c>
      <c r="Q1371">
        <v>447474411</v>
      </c>
      <c r="R1371">
        <v>6061320</v>
      </c>
      <c r="S1371">
        <v>2024</v>
      </c>
      <c r="T1371">
        <v>85</v>
      </c>
      <c r="U1371">
        <v>0</v>
      </c>
      <c r="V1371">
        <v>472</v>
      </c>
      <c r="W1371">
        <v>850472</v>
      </c>
      <c r="X1371" t="s">
        <v>26</v>
      </c>
      <c r="Y1371" t="s">
        <v>26</v>
      </c>
      <c r="Z1371" t="s">
        <v>203</v>
      </c>
      <c r="AA1371" t="s">
        <v>828</v>
      </c>
      <c r="AB1371" s="3" t="str">
        <f t="shared" si="42"/>
        <v>0472</v>
      </c>
      <c r="AC1371" s="4" t="str">
        <f t="shared" si="43"/>
        <v>Non-TIF</v>
      </c>
    </row>
    <row r="1372" spans="1:29" x14ac:dyDescent="0.25">
      <c r="A1372">
        <v>2024</v>
      </c>
      <c r="B1372">
        <v>85</v>
      </c>
      <c r="C1372" t="s">
        <v>31</v>
      </c>
      <c r="D1372">
        <v>615885746</v>
      </c>
      <c r="E1372">
        <v>25015610</v>
      </c>
      <c r="F1372">
        <v>1583357</v>
      </c>
      <c r="G1372">
        <v>55983078</v>
      </c>
      <c r="H1372">
        <v>13346063</v>
      </c>
      <c r="I1372">
        <v>0</v>
      </c>
      <c r="J1372">
        <v>0</v>
      </c>
      <c r="K1372">
        <v>0</v>
      </c>
      <c r="L1372">
        <v>314713</v>
      </c>
      <c r="M1372">
        <v>7622175</v>
      </c>
      <c r="N1372">
        <v>719750742</v>
      </c>
      <c r="O1372">
        <v>1080000</v>
      </c>
      <c r="P1372">
        <v>5772379</v>
      </c>
      <c r="Q1372">
        <v>712898363</v>
      </c>
      <c r="R1372">
        <v>2806621</v>
      </c>
      <c r="S1372">
        <v>2024</v>
      </c>
      <c r="T1372">
        <v>85</v>
      </c>
      <c r="U1372">
        <v>2</v>
      </c>
      <c r="V1372">
        <v>466</v>
      </c>
      <c r="W1372">
        <v>852466</v>
      </c>
      <c r="X1372" t="s">
        <v>26</v>
      </c>
      <c r="Y1372" t="s">
        <v>26</v>
      </c>
      <c r="Z1372" t="s">
        <v>140</v>
      </c>
      <c r="AA1372" t="s">
        <v>828</v>
      </c>
      <c r="AB1372" s="3" t="str">
        <f t="shared" si="42"/>
        <v>2466</v>
      </c>
      <c r="AC1372" s="4" t="str">
        <f t="shared" si="43"/>
        <v>Non-TIF</v>
      </c>
    </row>
    <row r="1373" spans="1:29" x14ac:dyDescent="0.25">
      <c r="A1373">
        <v>2024</v>
      </c>
      <c r="B1373">
        <v>86</v>
      </c>
      <c r="C1373" t="s">
        <v>44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2024</v>
      </c>
      <c r="T1373">
        <v>86</v>
      </c>
      <c r="U1373">
        <v>2</v>
      </c>
      <c r="V1373">
        <v>682</v>
      </c>
      <c r="W1373">
        <v>642682</v>
      </c>
      <c r="X1373" t="s">
        <v>26</v>
      </c>
      <c r="Y1373" t="s">
        <v>26</v>
      </c>
      <c r="Z1373" t="s">
        <v>664</v>
      </c>
      <c r="AA1373" t="s">
        <v>830</v>
      </c>
      <c r="AB1373" s="3" t="str">
        <f t="shared" si="42"/>
        <v>2682</v>
      </c>
      <c r="AC1373" s="4" t="str">
        <f t="shared" si="43"/>
        <v>Non-TIF</v>
      </c>
    </row>
    <row r="1374" spans="1:29" x14ac:dyDescent="0.25">
      <c r="A1374">
        <v>2024</v>
      </c>
      <c r="B1374">
        <v>86</v>
      </c>
      <c r="C1374" t="s">
        <v>31</v>
      </c>
      <c r="D1374">
        <v>177938899</v>
      </c>
      <c r="E1374">
        <v>140316094</v>
      </c>
      <c r="F1374">
        <v>7099543</v>
      </c>
      <c r="G1374">
        <v>41607219</v>
      </c>
      <c r="H1374">
        <v>10587821</v>
      </c>
      <c r="I1374">
        <v>0</v>
      </c>
      <c r="J1374">
        <v>0</v>
      </c>
      <c r="K1374">
        <v>0</v>
      </c>
      <c r="L1374">
        <v>14041676</v>
      </c>
      <c r="M1374">
        <v>23620241</v>
      </c>
      <c r="N1374">
        <v>415211493</v>
      </c>
      <c r="O1374">
        <v>1031126</v>
      </c>
      <c r="P1374">
        <v>3198000</v>
      </c>
      <c r="Q1374">
        <v>410982367</v>
      </c>
      <c r="R1374">
        <v>9146934</v>
      </c>
      <c r="S1374">
        <v>2024</v>
      </c>
      <c r="T1374">
        <v>86</v>
      </c>
      <c r="U1374">
        <v>6</v>
      </c>
      <c r="V1374" t="s">
        <v>1838</v>
      </c>
      <c r="W1374">
        <v>866098</v>
      </c>
      <c r="X1374" t="s">
        <v>26</v>
      </c>
      <c r="Y1374" t="s">
        <v>26</v>
      </c>
      <c r="Z1374" t="s">
        <v>833</v>
      </c>
      <c r="AA1374" t="s">
        <v>830</v>
      </c>
      <c r="AB1374" s="3" t="str">
        <f t="shared" si="42"/>
        <v>6098</v>
      </c>
      <c r="AC1374" s="4" t="str">
        <f t="shared" si="43"/>
        <v>Non-TIF</v>
      </c>
    </row>
    <row r="1375" spans="1:29" x14ac:dyDescent="0.25">
      <c r="A1375">
        <v>2024</v>
      </c>
      <c r="B1375">
        <v>88</v>
      </c>
      <c r="C1375" t="s">
        <v>44</v>
      </c>
      <c r="D1375">
        <v>0</v>
      </c>
      <c r="E1375">
        <v>0</v>
      </c>
      <c r="F1375">
        <v>0</v>
      </c>
      <c r="G1375">
        <v>0</v>
      </c>
      <c r="H1375">
        <v>2084460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2084460</v>
      </c>
      <c r="O1375">
        <v>0</v>
      </c>
      <c r="P1375">
        <v>0</v>
      </c>
      <c r="Q1375">
        <v>2084460</v>
      </c>
      <c r="R1375">
        <v>0</v>
      </c>
      <c r="S1375">
        <v>2024</v>
      </c>
      <c r="T1375">
        <v>88</v>
      </c>
      <c r="U1375">
        <v>4</v>
      </c>
      <c r="V1375">
        <v>978</v>
      </c>
      <c r="W1375" t="s">
        <v>1761</v>
      </c>
      <c r="X1375" t="s">
        <v>26</v>
      </c>
      <c r="Y1375" t="s">
        <v>26</v>
      </c>
      <c r="Z1375" t="s">
        <v>79</v>
      </c>
      <c r="AA1375" t="s">
        <v>835</v>
      </c>
      <c r="AB1375" s="3" t="str">
        <f t="shared" si="42"/>
        <v>4978</v>
      </c>
      <c r="AC1375" s="4" t="str">
        <f t="shared" si="43"/>
        <v>Non-TIF</v>
      </c>
    </row>
    <row r="1376" spans="1:29" x14ac:dyDescent="0.25">
      <c r="A1376">
        <v>2024</v>
      </c>
      <c r="B1376">
        <v>88</v>
      </c>
      <c r="C1376" t="s">
        <v>44</v>
      </c>
      <c r="D1376">
        <v>2958519</v>
      </c>
      <c r="E1376">
        <v>0</v>
      </c>
      <c r="F1376">
        <v>0</v>
      </c>
      <c r="G1376">
        <v>8117499</v>
      </c>
      <c r="H1376">
        <v>3127800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14203818</v>
      </c>
      <c r="O1376">
        <v>24000</v>
      </c>
      <c r="P1376">
        <v>51974</v>
      </c>
      <c r="Q1376">
        <v>14127844</v>
      </c>
      <c r="R1376">
        <v>0</v>
      </c>
      <c r="S1376">
        <v>2024</v>
      </c>
      <c r="T1376">
        <v>88</v>
      </c>
      <c r="U1376">
        <v>1</v>
      </c>
      <c r="V1376">
        <v>503</v>
      </c>
      <c r="W1376">
        <v>881503</v>
      </c>
      <c r="X1376" t="s">
        <v>26</v>
      </c>
      <c r="Y1376" t="s">
        <v>26</v>
      </c>
      <c r="Z1376" t="s">
        <v>1735</v>
      </c>
      <c r="AA1376" t="s">
        <v>835</v>
      </c>
      <c r="AB1376" s="3" t="str">
        <f t="shared" si="42"/>
        <v>1503</v>
      </c>
      <c r="AC1376" s="4" t="str">
        <f t="shared" si="43"/>
        <v>Non-TIF</v>
      </c>
    </row>
    <row r="1377" spans="1:29" x14ac:dyDescent="0.25">
      <c r="A1377">
        <v>2024</v>
      </c>
      <c r="B1377">
        <v>88</v>
      </c>
      <c r="C1377" t="s">
        <v>23</v>
      </c>
      <c r="D1377">
        <v>2471848</v>
      </c>
      <c r="E1377">
        <v>0</v>
      </c>
      <c r="F1377">
        <v>0</v>
      </c>
      <c r="G1377">
        <v>714318</v>
      </c>
      <c r="H1377">
        <v>12872258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16058424</v>
      </c>
      <c r="O1377">
        <v>16000</v>
      </c>
      <c r="P1377">
        <v>71500</v>
      </c>
      <c r="Q1377">
        <v>15970924</v>
      </c>
      <c r="R1377">
        <v>0</v>
      </c>
      <c r="S1377">
        <v>2024</v>
      </c>
      <c r="T1377">
        <v>88</v>
      </c>
      <c r="U1377">
        <v>1</v>
      </c>
      <c r="V1377">
        <v>503</v>
      </c>
      <c r="W1377" t="s">
        <v>989</v>
      </c>
      <c r="X1377" t="s">
        <v>25</v>
      </c>
      <c r="Y1377" t="s">
        <v>26</v>
      </c>
      <c r="Z1377" t="s">
        <v>1734</v>
      </c>
      <c r="AA1377" t="s">
        <v>835</v>
      </c>
      <c r="AB1377" s="3" t="str">
        <f t="shared" si="42"/>
        <v>1503</v>
      </c>
      <c r="AC1377" s="4" t="str">
        <f t="shared" si="43"/>
        <v>TIF</v>
      </c>
    </row>
    <row r="1378" spans="1:29" x14ac:dyDescent="0.25">
      <c r="A1378">
        <v>2024</v>
      </c>
      <c r="B1378">
        <v>88</v>
      </c>
      <c r="C1378" t="s">
        <v>31</v>
      </c>
      <c r="D1378">
        <v>1065985</v>
      </c>
      <c r="E1378">
        <v>1513967</v>
      </c>
      <c r="F1378">
        <v>690366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126687</v>
      </c>
      <c r="M1378">
        <v>0</v>
      </c>
      <c r="N1378">
        <v>3397005</v>
      </c>
      <c r="O1378">
        <v>8000</v>
      </c>
      <c r="P1378">
        <v>0</v>
      </c>
      <c r="Q1378">
        <v>3389005</v>
      </c>
      <c r="R1378">
        <v>44279</v>
      </c>
      <c r="S1378">
        <v>2024</v>
      </c>
      <c r="T1378">
        <v>88</v>
      </c>
      <c r="U1378">
        <v>4</v>
      </c>
      <c r="V1378">
        <v>572</v>
      </c>
      <c r="W1378">
        <v>204572</v>
      </c>
      <c r="X1378" t="s">
        <v>26</v>
      </c>
      <c r="Y1378" t="s">
        <v>26</v>
      </c>
      <c r="Z1378" t="s">
        <v>255</v>
      </c>
      <c r="AA1378" t="s">
        <v>835</v>
      </c>
      <c r="AB1378" s="3" t="str">
        <f t="shared" si="42"/>
        <v>4572</v>
      </c>
      <c r="AC1378" s="4" t="str">
        <f t="shared" si="43"/>
        <v>Non-TIF</v>
      </c>
    </row>
    <row r="1379" spans="1:29" x14ac:dyDescent="0.25">
      <c r="A1379">
        <v>2024</v>
      </c>
      <c r="B1379">
        <v>88</v>
      </c>
      <c r="C1379" t="s">
        <v>31</v>
      </c>
      <c r="D1379">
        <v>317276</v>
      </c>
      <c r="E1379">
        <v>1129727</v>
      </c>
      <c r="F1379">
        <v>69159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34272</v>
      </c>
      <c r="M1379">
        <v>0</v>
      </c>
      <c r="N1379">
        <v>1550434</v>
      </c>
      <c r="O1379">
        <v>0</v>
      </c>
      <c r="P1379">
        <v>13000</v>
      </c>
      <c r="Q1379">
        <v>1537434</v>
      </c>
      <c r="R1379">
        <v>54093</v>
      </c>
      <c r="S1379">
        <v>2024</v>
      </c>
      <c r="T1379">
        <v>88</v>
      </c>
      <c r="U1379">
        <v>3</v>
      </c>
      <c r="V1379">
        <v>609</v>
      </c>
      <c r="W1379">
        <v>873609</v>
      </c>
      <c r="X1379" t="s">
        <v>26</v>
      </c>
      <c r="Y1379" t="s">
        <v>26</v>
      </c>
      <c r="Z1379" t="s">
        <v>82</v>
      </c>
      <c r="AA1379" t="s">
        <v>835</v>
      </c>
      <c r="AB1379" s="3" t="str">
        <f t="shared" si="42"/>
        <v>3609</v>
      </c>
      <c r="AC1379" s="4" t="str">
        <f t="shared" si="43"/>
        <v>Non-TIF</v>
      </c>
    </row>
    <row r="1380" spans="1:29" x14ac:dyDescent="0.25">
      <c r="A1380">
        <v>2024</v>
      </c>
      <c r="B1380">
        <v>89</v>
      </c>
      <c r="C1380" t="s">
        <v>44</v>
      </c>
      <c r="D1380">
        <v>3657333</v>
      </c>
      <c r="E1380">
        <v>130535</v>
      </c>
      <c r="F1380">
        <v>8102</v>
      </c>
      <c r="G1380">
        <v>1482568</v>
      </c>
      <c r="H1380">
        <v>2690010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7968548</v>
      </c>
      <c r="O1380">
        <v>16000</v>
      </c>
      <c r="P1380">
        <v>104000</v>
      </c>
      <c r="Q1380">
        <v>7848548</v>
      </c>
      <c r="R1380">
        <v>0</v>
      </c>
      <c r="S1380">
        <v>2024</v>
      </c>
      <c r="T1380">
        <v>89</v>
      </c>
      <c r="U1380">
        <v>6</v>
      </c>
      <c r="V1380">
        <v>592</v>
      </c>
      <c r="W1380">
        <v>896592</v>
      </c>
      <c r="X1380" t="s">
        <v>26</v>
      </c>
      <c r="Y1380" t="s">
        <v>26</v>
      </c>
      <c r="Z1380" t="s">
        <v>836</v>
      </c>
      <c r="AA1380" t="s">
        <v>836</v>
      </c>
      <c r="AB1380" s="3" t="str">
        <f t="shared" si="42"/>
        <v>6592</v>
      </c>
      <c r="AC1380" s="4" t="str">
        <f t="shared" si="43"/>
        <v>Non-TIF</v>
      </c>
    </row>
    <row r="1381" spans="1:29" x14ac:dyDescent="0.25">
      <c r="A1381">
        <v>2024</v>
      </c>
      <c r="B1381">
        <v>89</v>
      </c>
      <c r="C1381" t="s">
        <v>31</v>
      </c>
      <c r="D1381">
        <v>58592</v>
      </c>
      <c r="E1381">
        <v>74863</v>
      </c>
      <c r="F1381">
        <v>162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133617</v>
      </c>
      <c r="O1381">
        <v>0</v>
      </c>
      <c r="P1381">
        <v>0</v>
      </c>
      <c r="Q1381">
        <v>133617</v>
      </c>
      <c r="R1381">
        <v>996</v>
      </c>
      <c r="S1381">
        <v>2024</v>
      </c>
      <c r="T1381">
        <v>89</v>
      </c>
      <c r="U1381">
        <v>4</v>
      </c>
      <c r="V1381">
        <v>536</v>
      </c>
      <c r="W1381">
        <v>444536</v>
      </c>
      <c r="X1381" t="s">
        <v>26</v>
      </c>
      <c r="Y1381" t="s">
        <v>26</v>
      </c>
      <c r="Z1381" t="s">
        <v>457</v>
      </c>
      <c r="AA1381" t="s">
        <v>836</v>
      </c>
      <c r="AB1381" s="3" t="str">
        <f t="shared" si="42"/>
        <v>4536</v>
      </c>
      <c r="AC1381" s="4" t="str">
        <f t="shared" si="43"/>
        <v>Non-TIF</v>
      </c>
    </row>
    <row r="1382" spans="1:29" x14ac:dyDescent="0.25">
      <c r="A1382">
        <v>2024</v>
      </c>
      <c r="B1382">
        <v>79</v>
      </c>
      <c r="C1382" t="s">
        <v>44</v>
      </c>
      <c r="D1382">
        <v>0</v>
      </c>
      <c r="E1382">
        <v>0</v>
      </c>
      <c r="F1382">
        <v>0</v>
      </c>
      <c r="G1382">
        <v>0</v>
      </c>
      <c r="H1382">
        <v>9177306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9177306</v>
      </c>
      <c r="O1382">
        <v>0</v>
      </c>
      <c r="P1382">
        <v>0</v>
      </c>
      <c r="Q1382">
        <v>9177306</v>
      </c>
      <c r="R1382">
        <v>0</v>
      </c>
      <c r="S1382">
        <v>2024</v>
      </c>
      <c r="T1382">
        <v>79</v>
      </c>
      <c r="U1382">
        <v>6</v>
      </c>
      <c r="V1382">
        <v>462</v>
      </c>
      <c r="W1382">
        <v>546462</v>
      </c>
      <c r="X1382" t="s">
        <v>26</v>
      </c>
      <c r="Y1382" t="s">
        <v>26</v>
      </c>
      <c r="Z1382" t="s">
        <v>555</v>
      </c>
      <c r="AA1382" t="s">
        <v>786</v>
      </c>
      <c r="AB1382" s="3" t="str">
        <f t="shared" si="42"/>
        <v>6462</v>
      </c>
      <c r="AC1382" s="4" t="str">
        <f t="shared" si="43"/>
        <v>Non-TIF</v>
      </c>
    </row>
    <row r="1383" spans="1:29" x14ac:dyDescent="0.25">
      <c r="A1383">
        <v>2024</v>
      </c>
      <c r="B1383">
        <v>79</v>
      </c>
      <c r="C1383" t="s">
        <v>44</v>
      </c>
      <c r="D1383">
        <v>16112142</v>
      </c>
      <c r="E1383">
        <v>0</v>
      </c>
      <c r="F1383">
        <v>0</v>
      </c>
      <c r="G1383">
        <v>41682776</v>
      </c>
      <c r="H1383">
        <v>16326147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74121065</v>
      </c>
      <c r="O1383">
        <v>656000</v>
      </c>
      <c r="P1383">
        <v>2379000</v>
      </c>
      <c r="Q1383">
        <v>71086065</v>
      </c>
      <c r="R1383">
        <v>0</v>
      </c>
      <c r="S1383">
        <v>2024</v>
      </c>
      <c r="T1383">
        <v>79</v>
      </c>
      <c r="U1383">
        <v>2</v>
      </c>
      <c r="V1383">
        <v>709</v>
      </c>
      <c r="W1383">
        <v>792709</v>
      </c>
      <c r="X1383" t="s">
        <v>26</v>
      </c>
      <c r="Y1383" t="s">
        <v>26</v>
      </c>
      <c r="Z1383" t="s">
        <v>531</v>
      </c>
      <c r="AA1383" t="s">
        <v>786</v>
      </c>
      <c r="AB1383" s="3" t="str">
        <f t="shared" si="42"/>
        <v>2709</v>
      </c>
      <c r="AC1383" s="4" t="str">
        <f t="shared" si="43"/>
        <v>Non-TIF</v>
      </c>
    </row>
    <row r="1384" spans="1:29" x14ac:dyDescent="0.25">
      <c r="A1384">
        <v>2024</v>
      </c>
      <c r="B1384">
        <v>79</v>
      </c>
      <c r="C1384" t="s">
        <v>23</v>
      </c>
      <c r="D1384">
        <v>24895679</v>
      </c>
      <c r="E1384">
        <v>0</v>
      </c>
      <c r="F1384">
        <v>0</v>
      </c>
      <c r="G1384">
        <v>1296069</v>
      </c>
      <c r="H1384">
        <v>9845568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36037316</v>
      </c>
      <c r="O1384">
        <v>0</v>
      </c>
      <c r="P1384">
        <v>0</v>
      </c>
      <c r="Q1384">
        <v>36037316</v>
      </c>
      <c r="R1384">
        <v>0</v>
      </c>
      <c r="S1384">
        <v>2024</v>
      </c>
      <c r="T1384">
        <v>79</v>
      </c>
      <c r="U1384">
        <v>0</v>
      </c>
      <c r="V1384">
        <v>846</v>
      </c>
      <c r="W1384" t="s">
        <v>850</v>
      </c>
      <c r="X1384" t="s">
        <v>25</v>
      </c>
      <c r="Y1384" t="s">
        <v>26</v>
      </c>
      <c r="Z1384" t="s">
        <v>851</v>
      </c>
      <c r="AA1384" t="s">
        <v>786</v>
      </c>
      <c r="AB1384" s="3" t="str">
        <f t="shared" si="42"/>
        <v>0846</v>
      </c>
      <c r="AC1384" s="4" t="str">
        <f t="shared" si="43"/>
        <v>TIF</v>
      </c>
    </row>
    <row r="1385" spans="1:29" x14ac:dyDescent="0.25">
      <c r="A1385">
        <v>2024</v>
      </c>
      <c r="B1385">
        <v>79</v>
      </c>
      <c r="C1385" t="s">
        <v>31</v>
      </c>
      <c r="D1385">
        <v>3074997</v>
      </c>
      <c r="E1385">
        <v>7462811</v>
      </c>
      <c r="F1385">
        <v>326760</v>
      </c>
      <c r="G1385">
        <v>852454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3181286</v>
      </c>
      <c r="N1385">
        <v>14898308</v>
      </c>
      <c r="O1385">
        <v>8892</v>
      </c>
      <c r="P1385">
        <v>45500</v>
      </c>
      <c r="Q1385">
        <v>14843916</v>
      </c>
      <c r="R1385">
        <v>342720</v>
      </c>
      <c r="S1385">
        <v>2024</v>
      </c>
      <c r="T1385">
        <v>79</v>
      </c>
      <c r="U1385">
        <v>4</v>
      </c>
      <c r="V1385">
        <v>776</v>
      </c>
      <c r="W1385">
        <v>624776</v>
      </c>
      <c r="X1385" t="s">
        <v>26</v>
      </c>
      <c r="Y1385" t="s">
        <v>26</v>
      </c>
      <c r="Z1385" t="s">
        <v>716</v>
      </c>
      <c r="AA1385" t="s">
        <v>786</v>
      </c>
      <c r="AB1385" s="3" t="str">
        <f t="shared" si="42"/>
        <v>4776</v>
      </c>
      <c r="AC1385" s="4" t="str">
        <f t="shared" si="43"/>
        <v>Non-TIF</v>
      </c>
    </row>
    <row r="1386" spans="1:29" x14ac:dyDescent="0.25">
      <c r="A1386">
        <v>2024</v>
      </c>
      <c r="B1386">
        <v>79</v>
      </c>
      <c r="C1386" t="s">
        <v>31</v>
      </c>
      <c r="D1386">
        <v>53984130</v>
      </c>
      <c r="E1386">
        <v>103448454</v>
      </c>
      <c r="F1386">
        <v>6832292</v>
      </c>
      <c r="G1386">
        <v>16569580</v>
      </c>
      <c r="H1386">
        <v>2995069</v>
      </c>
      <c r="I1386">
        <v>0</v>
      </c>
      <c r="J1386">
        <v>0</v>
      </c>
      <c r="K1386">
        <v>0</v>
      </c>
      <c r="L1386">
        <v>6212811</v>
      </c>
      <c r="M1386">
        <v>3319996</v>
      </c>
      <c r="N1386">
        <v>193362332</v>
      </c>
      <c r="O1386">
        <v>308000</v>
      </c>
      <c r="P1386">
        <v>858000</v>
      </c>
      <c r="Q1386">
        <v>192196332</v>
      </c>
      <c r="R1386">
        <v>3145760</v>
      </c>
      <c r="S1386">
        <v>2024</v>
      </c>
      <c r="T1386">
        <v>79</v>
      </c>
      <c r="U1386">
        <v>0</v>
      </c>
      <c r="V1386">
        <v>846</v>
      </c>
      <c r="W1386">
        <v>790846</v>
      </c>
      <c r="X1386" t="s">
        <v>26</v>
      </c>
      <c r="Y1386" t="s">
        <v>26</v>
      </c>
      <c r="Z1386" t="s">
        <v>785</v>
      </c>
      <c r="AA1386" t="s">
        <v>786</v>
      </c>
      <c r="AB1386" s="3" t="str">
        <f t="shared" si="42"/>
        <v>0846</v>
      </c>
      <c r="AC1386" s="4" t="str">
        <f t="shared" si="43"/>
        <v>Non-TIF</v>
      </c>
    </row>
    <row r="1387" spans="1:29" x14ac:dyDescent="0.25">
      <c r="A1387">
        <v>2024</v>
      </c>
      <c r="B1387">
        <v>79</v>
      </c>
      <c r="C1387" t="s">
        <v>31</v>
      </c>
      <c r="D1387">
        <v>674387</v>
      </c>
      <c r="E1387">
        <v>2920553</v>
      </c>
      <c r="F1387">
        <v>99921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978889</v>
      </c>
      <c r="M1387">
        <v>0</v>
      </c>
      <c r="N1387">
        <v>4673750</v>
      </c>
      <c r="O1387">
        <v>4000</v>
      </c>
      <c r="P1387">
        <v>26000</v>
      </c>
      <c r="Q1387">
        <v>4643750</v>
      </c>
      <c r="R1387">
        <v>11928</v>
      </c>
      <c r="S1387">
        <v>2024</v>
      </c>
      <c r="T1387">
        <v>79</v>
      </c>
      <c r="U1387">
        <v>6</v>
      </c>
      <c r="V1387" t="s">
        <v>1838</v>
      </c>
      <c r="W1387">
        <v>866098</v>
      </c>
      <c r="X1387" t="s">
        <v>26</v>
      </c>
      <c r="Y1387" t="s">
        <v>26</v>
      </c>
      <c r="Z1387" t="s">
        <v>833</v>
      </c>
      <c r="AA1387" t="s">
        <v>786</v>
      </c>
      <c r="AB1387" s="3" t="str">
        <f t="shared" si="42"/>
        <v>6098</v>
      </c>
      <c r="AC1387" s="4" t="str">
        <f t="shared" si="43"/>
        <v>Non-TIF</v>
      </c>
    </row>
    <row r="1388" spans="1:29" x14ac:dyDescent="0.25">
      <c r="A1388">
        <v>2024</v>
      </c>
      <c r="B1388">
        <v>80</v>
      </c>
      <c r="C1388" t="s">
        <v>23</v>
      </c>
      <c r="D1388">
        <v>40111337</v>
      </c>
      <c r="E1388">
        <v>23974</v>
      </c>
      <c r="F1388">
        <v>3766</v>
      </c>
      <c r="G1388">
        <v>3937362</v>
      </c>
      <c r="H1388">
        <v>534668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44611107</v>
      </c>
      <c r="O1388">
        <v>0</v>
      </c>
      <c r="P1388">
        <v>0</v>
      </c>
      <c r="Q1388">
        <v>44611107</v>
      </c>
      <c r="R1388">
        <v>0</v>
      </c>
      <c r="S1388">
        <v>2024</v>
      </c>
      <c r="T1388">
        <v>80</v>
      </c>
      <c r="U1388">
        <v>4</v>
      </c>
      <c r="V1388">
        <v>527</v>
      </c>
      <c r="W1388" t="s">
        <v>852</v>
      </c>
      <c r="X1388" t="s">
        <v>25</v>
      </c>
      <c r="Y1388" t="s">
        <v>26</v>
      </c>
      <c r="Z1388" t="s">
        <v>853</v>
      </c>
      <c r="AA1388" t="s">
        <v>795</v>
      </c>
      <c r="AB1388" s="3" t="str">
        <f t="shared" si="42"/>
        <v>4527</v>
      </c>
      <c r="AC1388" s="4" t="str">
        <f t="shared" si="43"/>
        <v>TIF</v>
      </c>
    </row>
    <row r="1389" spans="1:29" x14ac:dyDescent="0.25">
      <c r="A1389">
        <v>2024</v>
      </c>
      <c r="B1389">
        <v>80</v>
      </c>
      <c r="C1389" t="s">
        <v>31</v>
      </c>
      <c r="D1389">
        <v>1380004</v>
      </c>
      <c r="E1389">
        <v>6153591</v>
      </c>
      <c r="F1389">
        <v>334379</v>
      </c>
      <c r="G1389">
        <v>36815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7904789</v>
      </c>
      <c r="O1389">
        <v>16000</v>
      </c>
      <c r="P1389">
        <v>32500</v>
      </c>
      <c r="Q1389">
        <v>7856289</v>
      </c>
      <c r="R1389">
        <v>37597</v>
      </c>
      <c r="S1389">
        <v>2024</v>
      </c>
      <c r="T1389">
        <v>80</v>
      </c>
      <c r="U1389">
        <v>3</v>
      </c>
      <c r="V1389">
        <v>465</v>
      </c>
      <c r="W1389">
        <v>273465</v>
      </c>
      <c r="X1389" t="s">
        <v>26</v>
      </c>
      <c r="Y1389" t="s">
        <v>26</v>
      </c>
      <c r="Z1389" t="s">
        <v>288</v>
      </c>
      <c r="AA1389" t="s">
        <v>795</v>
      </c>
      <c r="AB1389" s="3" t="str">
        <f t="shared" si="42"/>
        <v>3465</v>
      </c>
      <c r="AC1389" s="4" t="str">
        <f t="shared" si="43"/>
        <v>Non-TIF</v>
      </c>
    </row>
    <row r="1390" spans="1:29" x14ac:dyDescent="0.25">
      <c r="A1390">
        <v>2024</v>
      </c>
      <c r="B1390">
        <v>80</v>
      </c>
      <c r="C1390" t="s">
        <v>31</v>
      </c>
      <c r="D1390">
        <v>13229314</v>
      </c>
      <c r="E1390">
        <v>33314715</v>
      </c>
      <c r="F1390">
        <v>2926579</v>
      </c>
      <c r="G1390">
        <v>2477411</v>
      </c>
      <c r="H1390">
        <v>228000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52176019</v>
      </c>
      <c r="O1390">
        <v>82783</v>
      </c>
      <c r="P1390">
        <v>335647</v>
      </c>
      <c r="Q1390">
        <v>51757589</v>
      </c>
      <c r="R1390">
        <v>949817</v>
      </c>
      <c r="S1390">
        <v>2024</v>
      </c>
      <c r="T1390">
        <v>80</v>
      </c>
      <c r="U1390">
        <v>1</v>
      </c>
      <c r="V1390">
        <v>782</v>
      </c>
      <c r="W1390">
        <v>801782</v>
      </c>
      <c r="X1390" t="s">
        <v>26</v>
      </c>
      <c r="Y1390" t="s">
        <v>26</v>
      </c>
      <c r="Z1390" t="s">
        <v>796</v>
      </c>
      <c r="AA1390" t="s">
        <v>795</v>
      </c>
      <c r="AB1390" s="3" t="str">
        <f t="shared" si="42"/>
        <v>1782</v>
      </c>
      <c r="AC1390" s="4" t="str">
        <f t="shared" si="43"/>
        <v>Non-TIF</v>
      </c>
    </row>
    <row r="1391" spans="1:29" x14ac:dyDescent="0.25">
      <c r="A1391">
        <v>2024</v>
      </c>
      <c r="B1391">
        <v>80</v>
      </c>
      <c r="C1391" t="s">
        <v>31</v>
      </c>
      <c r="D1391">
        <v>79786495</v>
      </c>
      <c r="E1391">
        <v>137498729</v>
      </c>
      <c r="F1391">
        <v>8405222</v>
      </c>
      <c r="G1391">
        <v>8883786</v>
      </c>
      <c r="H1391">
        <v>791530</v>
      </c>
      <c r="I1391">
        <v>0</v>
      </c>
      <c r="J1391">
        <v>0</v>
      </c>
      <c r="K1391">
        <v>0</v>
      </c>
      <c r="L1391">
        <v>1498003</v>
      </c>
      <c r="M1391">
        <v>0</v>
      </c>
      <c r="N1391">
        <v>236863765</v>
      </c>
      <c r="O1391">
        <v>541520</v>
      </c>
      <c r="P1391">
        <v>1904500</v>
      </c>
      <c r="Q1391">
        <v>234417745</v>
      </c>
      <c r="R1391">
        <v>5884745</v>
      </c>
      <c r="S1391">
        <v>2024</v>
      </c>
      <c r="T1391">
        <v>80</v>
      </c>
      <c r="U1391">
        <v>4</v>
      </c>
      <c r="V1391">
        <v>527</v>
      </c>
      <c r="W1391">
        <v>804527</v>
      </c>
      <c r="X1391" t="s">
        <v>26</v>
      </c>
      <c r="Y1391" t="s">
        <v>26</v>
      </c>
      <c r="Z1391" t="s">
        <v>502</v>
      </c>
      <c r="AA1391" t="s">
        <v>795</v>
      </c>
      <c r="AB1391" s="3" t="str">
        <f t="shared" si="42"/>
        <v>4527</v>
      </c>
      <c r="AC1391" s="4" t="str">
        <f t="shared" si="43"/>
        <v>Non-TIF</v>
      </c>
    </row>
    <row r="1392" spans="1:29" x14ac:dyDescent="0.25">
      <c r="A1392">
        <v>2024</v>
      </c>
      <c r="B1392">
        <v>81</v>
      </c>
      <c r="C1392" t="s">
        <v>31</v>
      </c>
      <c r="D1392">
        <v>2286296</v>
      </c>
      <c r="E1392">
        <v>10986112</v>
      </c>
      <c r="F1392">
        <v>270851</v>
      </c>
      <c r="G1392">
        <v>78257</v>
      </c>
      <c r="H1392">
        <v>4864649</v>
      </c>
      <c r="I1392">
        <v>0</v>
      </c>
      <c r="J1392">
        <v>0</v>
      </c>
      <c r="K1392">
        <v>0</v>
      </c>
      <c r="L1392">
        <v>92650</v>
      </c>
      <c r="M1392">
        <v>0</v>
      </c>
      <c r="N1392">
        <v>18578815</v>
      </c>
      <c r="O1392">
        <v>4000</v>
      </c>
      <c r="P1392">
        <v>26000</v>
      </c>
      <c r="Q1392">
        <v>18548815</v>
      </c>
      <c r="R1392">
        <v>140711</v>
      </c>
      <c r="S1392">
        <v>2024</v>
      </c>
      <c r="T1392">
        <v>81</v>
      </c>
      <c r="U1392">
        <v>2</v>
      </c>
      <c r="V1392">
        <v>376</v>
      </c>
      <c r="W1392">
        <v>472376</v>
      </c>
      <c r="X1392" t="s">
        <v>26</v>
      </c>
      <c r="Y1392" t="s">
        <v>26</v>
      </c>
      <c r="Z1392" t="s">
        <v>175</v>
      </c>
      <c r="AA1392" t="s">
        <v>799</v>
      </c>
      <c r="AB1392" s="3" t="str">
        <f t="shared" si="42"/>
        <v>2376</v>
      </c>
      <c r="AC1392" s="4" t="str">
        <f t="shared" si="43"/>
        <v>Non-TIF</v>
      </c>
    </row>
    <row r="1393" spans="1:29" x14ac:dyDescent="0.25">
      <c r="A1393">
        <v>2024</v>
      </c>
      <c r="B1393">
        <v>81</v>
      </c>
      <c r="C1393" t="s">
        <v>31</v>
      </c>
      <c r="D1393">
        <v>59588122</v>
      </c>
      <c r="E1393">
        <v>147459496</v>
      </c>
      <c r="F1393">
        <v>9748290</v>
      </c>
      <c r="G1393">
        <v>22265917</v>
      </c>
      <c r="H1393">
        <v>42411287</v>
      </c>
      <c r="I1393">
        <v>0</v>
      </c>
      <c r="J1393">
        <v>0</v>
      </c>
      <c r="K1393">
        <v>0</v>
      </c>
      <c r="L1393">
        <v>885025</v>
      </c>
      <c r="M1393">
        <v>0</v>
      </c>
      <c r="N1393">
        <v>282358137</v>
      </c>
      <c r="O1393">
        <v>400199</v>
      </c>
      <c r="P1393">
        <v>1202500</v>
      </c>
      <c r="Q1393">
        <v>280755438</v>
      </c>
      <c r="R1393">
        <v>4076682</v>
      </c>
      <c r="S1393">
        <v>2024</v>
      </c>
      <c r="T1393">
        <v>81</v>
      </c>
      <c r="U1393">
        <v>5</v>
      </c>
      <c r="V1393">
        <v>823</v>
      </c>
      <c r="W1393">
        <v>815823</v>
      </c>
      <c r="X1393" t="s">
        <v>26</v>
      </c>
      <c r="Y1393" t="s">
        <v>26</v>
      </c>
      <c r="Z1393" t="s">
        <v>75</v>
      </c>
      <c r="AA1393" t="s">
        <v>799</v>
      </c>
      <c r="AB1393" s="3" t="str">
        <f t="shared" si="42"/>
        <v>5823</v>
      </c>
      <c r="AC1393" s="4" t="str">
        <f t="shared" si="43"/>
        <v>Non-TIF</v>
      </c>
    </row>
    <row r="1394" spans="1:29" x14ac:dyDescent="0.25">
      <c r="A1394">
        <v>2024</v>
      </c>
      <c r="B1394">
        <v>82</v>
      </c>
      <c r="C1394" t="s">
        <v>44</v>
      </c>
      <c r="D1394">
        <v>16504</v>
      </c>
      <c r="E1394">
        <v>0</v>
      </c>
      <c r="F1394">
        <v>0</v>
      </c>
      <c r="G1394">
        <v>5566695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5583199</v>
      </c>
      <c r="O1394">
        <v>0</v>
      </c>
      <c r="P1394">
        <v>6500</v>
      </c>
      <c r="Q1394">
        <v>5576699</v>
      </c>
      <c r="R1394">
        <v>0</v>
      </c>
      <c r="S1394">
        <v>2024</v>
      </c>
      <c r="T1394">
        <v>82</v>
      </c>
      <c r="U1394">
        <v>5</v>
      </c>
      <c r="V1394">
        <v>250</v>
      </c>
      <c r="W1394">
        <v>825250</v>
      </c>
      <c r="X1394" t="s">
        <v>26</v>
      </c>
      <c r="Y1394" t="s">
        <v>26</v>
      </c>
      <c r="Z1394" t="s">
        <v>883</v>
      </c>
      <c r="AA1394" t="s">
        <v>800</v>
      </c>
      <c r="AB1394" s="3" t="str">
        <f t="shared" si="42"/>
        <v>5250</v>
      </c>
      <c r="AC1394" s="4" t="str">
        <f t="shared" si="43"/>
        <v>Non-TIF</v>
      </c>
    </row>
    <row r="1395" spans="1:29" x14ac:dyDescent="0.25">
      <c r="A1395">
        <v>2024</v>
      </c>
      <c r="B1395">
        <v>82</v>
      </c>
      <c r="C1395" t="s">
        <v>23</v>
      </c>
      <c r="D1395">
        <v>82527566</v>
      </c>
      <c r="E1395">
        <v>0</v>
      </c>
      <c r="F1395">
        <v>0</v>
      </c>
      <c r="G1395">
        <v>98058138</v>
      </c>
      <c r="H1395">
        <v>645365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181231069</v>
      </c>
      <c r="O1395">
        <v>188000</v>
      </c>
      <c r="P1395">
        <v>572000</v>
      </c>
      <c r="Q1395">
        <v>180471069</v>
      </c>
      <c r="R1395">
        <v>0</v>
      </c>
      <c r="S1395">
        <v>2024</v>
      </c>
      <c r="T1395">
        <v>82</v>
      </c>
      <c r="U1395">
        <v>5</v>
      </c>
      <c r="V1395">
        <v>250</v>
      </c>
      <c r="W1395" t="s">
        <v>854</v>
      </c>
      <c r="X1395" t="s">
        <v>25</v>
      </c>
      <c r="Y1395" t="s">
        <v>26</v>
      </c>
      <c r="Z1395" t="s">
        <v>855</v>
      </c>
      <c r="AA1395" t="s">
        <v>800</v>
      </c>
      <c r="AB1395" s="3" t="str">
        <f t="shared" si="42"/>
        <v>5250</v>
      </c>
      <c r="AC1395" s="4" t="str">
        <f t="shared" si="43"/>
        <v>TIF</v>
      </c>
    </row>
    <row r="1396" spans="1:29" x14ac:dyDescent="0.25">
      <c r="A1396">
        <v>2024</v>
      </c>
      <c r="B1396">
        <v>82</v>
      </c>
      <c r="C1396" t="s">
        <v>31</v>
      </c>
      <c r="D1396">
        <v>16918782</v>
      </c>
      <c r="E1396">
        <v>34236338</v>
      </c>
      <c r="F1396">
        <v>2338252</v>
      </c>
      <c r="G1396">
        <v>19965992</v>
      </c>
      <c r="H1396">
        <v>0</v>
      </c>
      <c r="I1396">
        <v>0</v>
      </c>
      <c r="J1396">
        <v>0</v>
      </c>
      <c r="K1396">
        <v>0</v>
      </c>
      <c r="L1396">
        <v>4354202</v>
      </c>
      <c r="M1396">
        <v>135644</v>
      </c>
      <c r="N1396">
        <v>77949210</v>
      </c>
      <c r="O1396">
        <v>48000</v>
      </c>
      <c r="P1396">
        <v>188500</v>
      </c>
      <c r="Q1396">
        <v>77712710</v>
      </c>
      <c r="R1396">
        <v>463811</v>
      </c>
      <c r="S1396">
        <v>2024</v>
      </c>
      <c r="T1396">
        <v>82</v>
      </c>
      <c r="U1396">
        <v>1</v>
      </c>
      <c r="V1396">
        <v>926</v>
      </c>
      <c r="W1396">
        <v>161926</v>
      </c>
      <c r="X1396" t="s">
        <v>26</v>
      </c>
      <c r="Y1396" t="s">
        <v>26</v>
      </c>
      <c r="Z1396" t="s">
        <v>157</v>
      </c>
      <c r="AA1396" t="s">
        <v>800</v>
      </c>
      <c r="AB1396" s="3" t="str">
        <f t="shared" si="42"/>
        <v>1926</v>
      </c>
      <c r="AC1396" s="4" t="str">
        <f t="shared" si="43"/>
        <v>Non-TIF</v>
      </c>
    </row>
    <row r="1397" spans="1:29" x14ac:dyDescent="0.25">
      <c r="A1397">
        <v>2024</v>
      </c>
      <c r="B1397">
        <v>83</v>
      </c>
      <c r="C1397" t="s">
        <v>44</v>
      </c>
      <c r="D1397">
        <v>0</v>
      </c>
      <c r="E1397">
        <v>247759</v>
      </c>
      <c r="F1397">
        <v>565248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813007</v>
      </c>
      <c r="O1397">
        <v>0</v>
      </c>
      <c r="P1397">
        <v>0</v>
      </c>
      <c r="Q1397">
        <v>813007</v>
      </c>
      <c r="R1397">
        <v>0</v>
      </c>
      <c r="S1397">
        <v>2024</v>
      </c>
      <c r="T1397">
        <v>83</v>
      </c>
      <c r="U1397">
        <v>3</v>
      </c>
      <c r="V1397">
        <v>168</v>
      </c>
      <c r="W1397">
        <v>833168</v>
      </c>
      <c r="X1397" t="s">
        <v>26</v>
      </c>
      <c r="Y1397" t="s">
        <v>26</v>
      </c>
      <c r="Z1397" t="s">
        <v>90</v>
      </c>
      <c r="AA1397" t="s">
        <v>802</v>
      </c>
      <c r="AB1397" s="3" t="str">
        <f t="shared" si="42"/>
        <v>3168</v>
      </c>
      <c r="AC1397" s="4" t="str">
        <f t="shared" si="43"/>
        <v>Non-TIF</v>
      </c>
    </row>
    <row r="1398" spans="1:29" x14ac:dyDescent="0.25">
      <c r="A1398">
        <v>2024</v>
      </c>
      <c r="B1398">
        <v>83</v>
      </c>
      <c r="C1398" t="s">
        <v>31</v>
      </c>
      <c r="D1398">
        <v>36930</v>
      </c>
      <c r="E1398">
        <v>424660</v>
      </c>
      <c r="F1398">
        <v>15640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477230</v>
      </c>
      <c r="O1398">
        <v>0</v>
      </c>
      <c r="P1398">
        <v>0</v>
      </c>
      <c r="Q1398">
        <v>477230</v>
      </c>
      <c r="R1398">
        <v>2923</v>
      </c>
      <c r="S1398">
        <v>2024</v>
      </c>
      <c r="T1398">
        <v>83</v>
      </c>
      <c r="U1398">
        <v>7</v>
      </c>
      <c r="V1398" t="s">
        <v>1822</v>
      </c>
      <c r="W1398">
        <v>437092</v>
      </c>
      <c r="X1398" t="s">
        <v>26</v>
      </c>
      <c r="Y1398" t="s">
        <v>26</v>
      </c>
      <c r="Z1398" t="s">
        <v>455</v>
      </c>
      <c r="AA1398" t="s">
        <v>802</v>
      </c>
      <c r="AB1398" s="3" t="str">
        <f t="shared" si="42"/>
        <v>7092</v>
      </c>
      <c r="AC1398" s="4" t="str">
        <f t="shared" si="43"/>
        <v>Non-TIF</v>
      </c>
    </row>
    <row r="1399" spans="1:29" x14ac:dyDescent="0.25">
      <c r="A1399">
        <v>2024</v>
      </c>
      <c r="B1399">
        <v>83</v>
      </c>
      <c r="C1399" t="s">
        <v>31</v>
      </c>
      <c r="D1399">
        <v>1181236</v>
      </c>
      <c r="E1399">
        <v>1811913</v>
      </c>
      <c r="F1399">
        <v>51507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56750</v>
      </c>
      <c r="M1399">
        <v>289933</v>
      </c>
      <c r="N1399">
        <v>3391339</v>
      </c>
      <c r="O1399">
        <v>4000</v>
      </c>
      <c r="P1399">
        <v>6500</v>
      </c>
      <c r="Q1399">
        <v>3380839</v>
      </c>
      <c r="R1399">
        <v>40734</v>
      </c>
      <c r="S1399">
        <v>2024</v>
      </c>
      <c r="T1399">
        <v>83</v>
      </c>
      <c r="U1399">
        <v>6</v>
      </c>
      <c r="V1399">
        <v>460</v>
      </c>
      <c r="W1399">
        <v>786460</v>
      </c>
      <c r="X1399" t="s">
        <v>26</v>
      </c>
      <c r="Y1399" t="s">
        <v>26</v>
      </c>
      <c r="Z1399" t="s">
        <v>456</v>
      </c>
      <c r="AA1399" t="s">
        <v>802</v>
      </c>
      <c r="AB1399" s="3" t="str">
        <f t="shared" si="42"/>
        <v>6460</v>
      </c>
      <c r="AC1399" s="4" t="str">
        <f t="shared" si="43"/>
        <v>Non-TIF</v>
      </c>
    </row>
    <row r="1400" spans="1:29" x14ac:dyDescent="0.25">
      <c r="A1400">
        <v>2024</v>
      </c>
      <c r="B1400">
        <v>91</v>
      </c>
      <c r="C1400" t="s">
        <v>44</v>
      </c>
      <c r="D1400">
        <v>23506648</v>
      </c>
      <c r="E1400">
        <v>152816</v>
      </c>
      <c r="F1400">
        <v>2198</v>
      </c>
      <c r="G1400">
        <v>36755355</v>
      </c>
      <c r="H1400">
        <v>9281394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69698411</v>
      </c>
      <c r="O1400">
        <v>132000</v>
      </c>
      <c r="P1400">
        <v>598000</v>
      </c>
      <c r="Q1400">
        <v>68968411</v>
      </c>
      <c r="R1400">
        <v>0</v>
      </c>
      <c r="S1400">
        <v>2024</v>
      </c>
      <c r="T1400">
        <v>91</v>
      </c>
      <c r="U1400">
        <v>3</v>
      </c>
      <c r="V1400">
        <v>114</v>
      </c>
      <c r="W1400">
        <v>913114</v>
      </c>
      <c r="X1400" t="s">
        <v>26</v>
      </c>
      <c r="Y1400" t="s">
        <v>26</v>
      </c>
      <c r="Z1400" t="s">
        <v>857</v>
      </c>
      <c r="AA1400" t="s">
        <v>838</v>
      </c>
      <c r="AB1400" s="3" t="str">
        <f t="shared" si="42"/>
        <v>3114</v>
      </c>
      <c r="AC1400" s="4" t="str">
        <f t="shared" si="43"/>
        <v>Non-TIF</v>
      </c>
    </row>
    <row r="1401" spans="1:29" x14ac:dyDescent="0.25">
      <c r="A1401">
        <v>2024</v>
      </c>
      <c r="B1401">
        <v>91</v>
      </c>
      <c r="C1401" t="s">
        <v>23</v>
      </c>
      <c r="D1401">
        <v>0</v>
      </c>
      <c r="E1401">
        <v>0</v>
      </c>
      <c r="F1401">
        <v>0</v>
      </c>
      <c r="G1401">
        <v>1769494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1769494</v>
      </c>
      <c r="O1401">
        <v>0</v>
      </c>
      <c r="P1401">
        <v>0</v>
      </c>
      <c r="Q1401">
        <v>1769494</v>
      </c>
      <c r="R1401">
        <v>0</v>
      </c>
      <c r="S1401">
        <v>2024</v>
      </c>
      <c r="T1401">
        <v>91</v>
      </c>
      <c r="U1401">
        <v>0</v>
      </c>
      <c r="V1401">
        <v>981</v>
      </c>
      <c r="W1401" t="s">
        <v>972</v>
      </c>
      <c r="X1401" t="s">
        <v>25</v>
      </c>
      <c r="Y1401" t="s">
        <v>26</v>
      </c>
      <c r="Z1401" t="s">
        <v>973</v>
      </c>
      <c r="AA1401" t="s">
        <v>838</v>
      </c>
      <c r="AB1401" s="3" t="str">
        <f t="shared" si="42"/>
        <v>0981</v>
      </c>
      <c r="AC1401" s="4" t="str">
        <f t="shared" si="43"/>
        <v>TIF</v>
      </c>
    </row>
    <row r="1402" spans="1:29" x14ac:dyDescent="0.25">
      <c r="A1402">
        <v>2024</v>
      </c>
      <c r="B1402">
        <v>91</v>
      </c>
      <c r="C1402" t="s">
        <v>23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2024</v>
      </c>
      <c r="T1402">
        <v>91</v>
      </c>
      <c r="U1402">
        <v>6</v>
      </c>
      <c r="V1402" t="s">
        <v>1827</v>
      </c>
      <c r="W1402" t="s">
        <v>990</v>
      </c>
      <c r="X1402" t="s">
        <v>25</v>
      </c>
      <c r="Y1402" t="s">
        <v>26</v>
      </c>
      <c r="Z1402" t="s">
        <v>991</v>
      </c>
      <c r="AA1402" t="s">
        <v>838</v>
      </c>
      <c r="AB1402" s="3" t="str">
        <f t="shared" si="42"/>
        <v>6094</v>
      </c>
      <c r="AC1402" s="4" t="str">
        <f t="shared" si="43"/>
        <v>TIF</v>
      </c>
    </row>
    <row r="1403" spans="1:29" x14ac:dyDescent="0.25">
      <c r="A1403">
        <v>2024</v>
      </c>
      <c r="B1403">
        <v>91</v>
      </c>
      <c r="C1403" t="s">
        <v>31</v>
      </c>
      <c r="D1403">
        <v>268691271</v>
      </c>
      <c r="E1403">
        <v>23173388</v>
      </c>
      <c r="F1403">
        <v>1264379</v>
      </c>
      <c r="G1403">
        <v>22005445</v>
      </c>
      <c r="H1403">
        <v>691526</v>
      </c>
      <c r="I1403">
        <v>0</v>
      </c>
      <c r="J1403">
        <v>0</v>
      </c>
      <c r="K1403">
        <v>0</v>
      </c>
      <c r="L1403">
        <v>630184</v>
      </c>
      <c r="M1403">
        <v>11450581</v>
      </c>
      <c r="N1403">
        <v>327906774</v>
      </c>
      <c r="O1403">
        <v>800000</v>
      </c>
      <c r="P1403">
        <v>2401583</v>
      </c>
      <c r="Q1403">
        <v>324705191</v>
      </c>
      <c r="R1403">
        <v>2722653</v>
      </c>
      <c r="S1403">
        <v>2024</v>
      </c>
      <c r="T1403">
        <v>91</v>
      </c>
      <c r="U1403">
        <v>0</v>
      </c>
      <c r="V1403">
        <v>981</v>
      </c>
      <c r="W1403">
        <v>910981</v>
      </c>
      <c r="X1403" t="s">
        <v>26</v>
      </c>
      <c r="Y1403" t="s">
        <v>26</v>
      </c>
      <c r="Z1403" t="s">
        <v>837</v>
      </c>
      <c r="AA1403" t="s">
        <v>838</v>
      </c>
      <c r="AB1403" s="3" t="str">
        <f t="shared" si="42"/>
        <v>0981</v>
      </c>
      <c r="AC1403" s="4" t="str">
        <f t="shared" si="43"/>
        <v>Non-TIF</v>
      </c>
    </row>
    <row r="1404" spans="1:29" x14ac:dyDescent="0.25">
      <c r="A1404">
        <v>2024</v>
      </c>
      <c r="B1404">
        <v>91</v>
      </c>
      <c r="C1404" t="s">
        <v>31</v>
      </c>
      <c r="D1404">
        <v>129637678</v>
      </c>
      <c r="E1404">
        <v>54832283</v>
      </c>
      <c r="F1404">
        <v>2517446</v>
      </c>
      <c r="G1404">
        <v>3502393</v>
      </c>
      <c r="H1404">
        <v>1111642</v>
      </c>
      <c r="I1404">
        <v>0</v>
      </c>
      <c r="J1404">
        <v>0</v>
      </c>
      <c r="K1404">
        <v>0</v>
      </c>
      <c r="L1404">
        <v>4484237</v>
      </c>
      <c r="M1404">
        <v>0</v>
      </c>
      <c r="N1404">
        <v>196085679</v>
      </c>
      <c r="O1404">
        <v>540000</v>
      </c>
      <c r="P1404">
        <v>1384500</v>
      </c>
      <c r="Q1404">
        <v>194161179</v>
      </c>
      <c r="R1404">
        <v>4411143</v>
      </c>
      <c r="S1404">
        <v>2024</v>
      </c>
      <c r="T1404">
        <v>91</v>
      </c>
      <c r="U1404">
        <v>6</v>
      </c>
      <c r="V1404" t="s">
        <v>1827</v>
      </c>
      <c r="W1404">
        <v>916094</v>
      </c>
      <c r="X1404" t="s">
        <v>26</v>
      </c>
      <c r="Y1404" t="s">
        <v>26</v>
      </c>
      <c r="Z1404" t="s">
        <v>845</v>
      </c>
      <c r="AA1404" t="s">
        <v>838</v>
      </c>
      <c r="AB1404" s="3" t="str">
        <f t="shared" si="42"/>
        <v>6094</v>
      </c>
      <c r="AC1404" s="4" t="str">
        <f t="shared" si="43"/>
        <v>Non-TIF</v>
      </c>
    </row>
    <row r="1405" spans="1:29" x14ac:dyDescent="0.25">
      <c r="A1405">
        <v>2024</v>
      </c>
      <c r="B1405">
        <v>92</v>
      </c>
      <c r="C1405" t="s">
        <v>31</v>
      </c>
      <c r="D1405">
        <v>748043</v>
      </c>
      <c r="E1405">
        <v>2064910</v>
      </c>
      <c r="F1405">
        <v>361607</v>
      </c>
      <c r="G1405">
        <v>151968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3326528</v>
      </c>
      <c r="O1405">
        <v>0</v>
      </c>
      <c r="P1405">
        <v>6500</v>
      </c>
      <c r="Q1405">
        <v>3320028</v>
      </c>
      <c r="R1405">
        <v>85455</v>
      </c>
      <c r="S1405">
        <v>2024</v>
      </c>
      <c r="T1405">
        <v>92</v>
      </c>
      <c r="U1405">
        <v>7</v>
      </c>
      <c r="V1405" t="s">
        <v>1816</v>
      </c>
      <c r="W1405">
        <v>447047</v>
      </c>
      <c r="X1405" t="s">
        <v>26</v>
      </c>
      <c r="Y1405" t="s">
        <v>26</v>
      </c>
      <c r="Z1405" t="s">
        <v>304</v>
      </c>
      <c r="AA1405" t="s">
        <v>858</v>
      </c>
      <c r="AB1405" s="3" t="str">
        <f t="shared" si="42"/>
        <v>7047</v>
      </c>
      <c r="AC1405" s="4" t="str">
        <f t="shared" si="43"/>
        <v>Non-TIF</v>
      </c>
    </row>
    <row r="1406" spans="1:29" x14ac:dyDescent="0.25">
      <c r="A1406">
        <v>2024</v>
      </c>
      <c r="B1406">
        <v>92</v>
      </c>
      <c r="C1406" t="s">
        <v>31</v>
      </c>
      <c r="D1406">
        <v>182665954</v>
      </c>
      <c r="E1406">
        <v>73583718</v>
      </c>
      <c r="F1406">
        <v>8060733</v>
      </c>
      <c r="G1406">
        <v>82523471</v>
      </c>
      <c r="H1406">
        <v>2723433</v>
      </c>
      <c r="I1406">
        <v>0</v>
      </c>
      <c r="J1406">
        <v>0</v>
      </c>
      <c r="K1406">
        <v>0</v>
      </c>
      <c r="L1406">
        <v>8285451</v>
      </c>
      <c r="M1406">
        <v>1808698</v>
      </c>
      <c r="N1406">
        <v>359651458</v>
      </c>
      <c r="O1406">
        <v>620000</v>
      </c>
      <c r="P1406">
        <v>1839500</v>
      </c>
      <c r="Q1406">
        <v>357191958</v>
      </c>
      <c r="R1406">
        <v>8204540</v>
      </c>
      <c r="S1406">
        <v>2024</v>
      </c>
      <c r="T1406">
        <v>92</v>
      </c>
      <c r="U1406">
        <v>2</v>
      </c>
      <c r="V1406">
        <v>977</v>
      </c>
      <c r="W1406">
        <v>922977</v>
      </c>
      <c r="X1406" t="s">
        <v>26</v>
      </c>
      <c r="Y1406" t="s">
        <v>26</v>
      </c>
      <c r="Z1406" t="s">
        <v>589</v>
      </c>
      <c r="AA1406" t="s">
        <v>858</v>
      </c>
      <c r="AB1406" s="3" t="str">
        <f t="shared" si="42"/>
        <v>2977</v>
      </c>
      <c r="AC1406" s="4" t="str">
        <f t="shared" si="43"/>
        <v>Non-TIF</v>
      </c>
    </row>
    <row r="1407" spans="1:29" x14ac:dyDescent="0.25">
      <c r="A1407">
        <v>2024</v>
      </c>
      <c r="B1407">
        <v>92</v>
      </c>
      <c r="C1407" t="s">
        <v>31</v>
      </c>
      <c r="D1407">
        <v>213536995</v>
      </c>
      <c r="E1407">
        <v>95096463</v>
      </c>
      <c r="F1407">
        <v>26411586</v>
      </c>
      <c r="G1407">
        <v>40395405</v>
      </c>
      <c r="H1407">
        <v>5539219</v>
      </c>
      <c r="I1407">
        <v>0</v>
      </c>
      <c r="J1407">
        <v>0</v>
      </c>
      <c r="K1407">
        <v>0</v>
      </c>
      <c r="L1407">
        <v>7934322</v>
      </c>
      <c r="M1407">
        <v>603845</v>
      </c>
      <c r="N1407">
        <v>389517835</v>
      </c>
      <c r="O1407">
        <v>525852</v>
      </c>
      <c r="P1407">
        <v>2235097</v>
      </c>
      <c r="Q1407">
        <v>386756886</v>
      </c>
      <c r="R1407">
        <v>6908863</v>
      </c>
      <c r="S1407">
        <v>2024</v>
      </c>
      <c r="T1407">
        <v>92</v>
      </c>
      <c r="U1407">
        <v>4</v>
      </c>
      <c r="V1407">
        <v>271</v>
      </c>
      <c r="W1407">
        <v>924271</v>
      </c>
      <c r="X1407" t="s">
        <v>26</v>
      </c>
      <c r="Y1407" t="s">
        <v>26</v>
      </c>
      <c r="Z1407" t="s">
        <v>556</v>
      </c>
      <c r="AA1407" t="s">
        <v>858</v>
      </c>
      <c r="AB1407" s="3" t="str">
        <f t="shared" si="42"/>
        <v>4271</v>
      </c>
      <c r="AC1407" s="4" t="str">
        <f t="shared" si="43"/>
        <v>Non-TIF</v>
      </c>
    </row>
    <row r="1408" spans="1:29" x14ac:dyDescent="0.25">
      <c r="A1408">
        <v>2024</v>
      </c>
      <c r="B1408">
        <v>94</v>
      </c>
      <c r="C1408" t="s">
        <v>44</v>
      </c>
      <c r="D1408">
        <v>0</v>
      </c>
      <c r="E1408">
        <v>0</v>
      </c>
      <c r="F1408">
        <v>0</v>
      </c>
      <c r="G1408">
        <v>100847</v>
      </c>
      <c r="H1408">
        <v>12528469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12629316</v>
      </c>
      <c r="O1408">
        <v>0</v>
      </c>
      <c r="P1408">
        <v>0</v>
      </c>
      <c r="Q1408">
        <v>12629316</v>
      </c>
      <c r="R1408">
        <v>0</v>
      </c>
      <c r="S1408">
        <v>2024</v>
      </c>
      <c r="T1408">
        <v>94</v>
      </c>
      <c r="U1408">
        <v>4</v>
      </c>
      <c r="V1408" t="s">
        <v>1807</v>
      </c>
      <c r="W1408">
        <v>134023</v>
      </c>
      <c r="X1408" t="s">
        <v>26</v>
      </c>
      <c r="Y1408" t="s">
        <v>26</v>
      </c>
      <c r="Z1408" t="s">
        <v>283</v>
      </c>
      <c r="AA1408" t="s">
        <v>860</v>
      </c>
      <c r="AB1408" s="3" t="str">
        <f t="shared" si="42"/>
        <v>4023</v>
      </c>
      <c r="AC1408" s="4" t="str">
        <f t="shared" si="43"/>
        <v>Non-TIF</v>
      </c>
    </row>
    <row r="1409" spans="1:29" x14ac:dyDescent="0.25">
      <c r="A1409">
        <v>2024</v>
      </c>
      <c r="B1409">
        <v>94</v>
      </c>
      <c r="C1409" t="s">
        <v>44</v>
      </c>
      <c r="D1409">
        <v>0</v>
      </c>
      <c r="E1409">
        <v>0</v>
      </c>
      <c r="F1409">
        <v>0</v>
      </c>
      <c r="G1409">
        <v>4535541</v>
      </c>
      <c r="H1409">
        <v>22989421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27524962</v>
      </c>
      <c r="O1409">
        <v>0</v>
      </c>
      <c r="P1409">
        <v>0</v>
      </c>
      <c r="Q1409">
        <v>27524962</v>
      </c>
      <c r="R1409">
        <v>0</v>
      </c>
      <c r="S1409">
        <v>2024</v>
      </c>
      <c r="T1409">
        <v>94</v>
      </c>
      <c r="U1409">
        <v>5</v>
      </c>
      <c r="V1409">
        <v>323</v>
      </c>
      <c r="W1409">
        <v>945323</v>
      </c>
      <c r="X1409" t="s">
        <v>26</v>
      </c>
      <c r="Y1409" t="s">
        <v>26</v>
      </c>
      <c r="Z1409" t="s">
        <v>1737</v>
      </c>
      <c r="AA1409" t="s">
        <v>860</v>
      </c>
      <c r="AB1409" s="3" t="str">
        <f t="shared" si="42"/>
        <v>5323</v>
      </c>
      <c r="AC1409" s="4" t="str">
        <f t="shared" si="43"/>
        <v>Non-TIF</v>
      </c>
    </row>
    <row r="1410" spans="1:29" x14ac:dyDescent="0.25">
      <c r="A1410">
        <v>2024</v>
      </c>
      <c r="B1410">
        <v>94</v>
      </c>
      <c r="C1410" t="s">
        <v>44</v>
      </c>
      <c r="D1410">
        <v>2718614</v>
      </c>
      <c r="E1410">
        <v>0</v>
      </c>
      <c r="F1410">
        <v>0</v>
      </c>
      <c r="G1410">
        <v>2126189</v>
      </c>
      <c r="H1410">
        <v>22801621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27646424</v>
      </c>
      <c r="O1410">
        <v>32000</v>
      </c>
      <c r="P1410">
        <v>58500</v>
      </c>
      <c r="Q1410">
        <v>27555924</v>
      </c>
      <c r="R1410">
        <v>0</v>
      </c>
      <c r="S1410">
        <v>2024</v>
      </c>
      <c r="T1410">
        <v>94</v>
      </c>
      <c r="U1410">
        <v>6</v>
      </c>
      <c r="V1410" t="s">
        <v>1804</v>
      </c>
      <c r="W1410">
        <v>946096</v>
      </c>
      <c r="X1410" t="s">
        <v>26</v>
      </c>
      <c r="Y1410" t="s">
        <v>26</v>
      </c>
      <c r="Z1410" t="s">
        <v>1736</v>
      </c>
      <c r="AA1410" t="s">
        <v>860</v>
      </c>
      <c r="AB1410" s="3" t="str">
        <f t="shared" si="42"/>
        <v>6096</v>
      </c>
      <c r="AC1410" s="4" t="str">
        <f t="shared" si="43"/>
        <v>Non-TIF</v>
      </c>
    </row>
    <row r="1411" spans="1:29" x14ac:dyDescent="0.25">
      <c r="A1411">
        <v>2024</v>
      </c>
      <c r="B1411">
        <v>96</v>
      </c>
      <c r="C1411" t="s">
        <v>31</v>
      </c>
      <c r="D1411">
        <v>5258089</v>
      </c>
      <c r="E1411">
        <v>6853084</v>
      </c>
      <c r="F1411">
        <v>190597</v>
      </c>
      <c r="G1411">
        <v>751165</v>
      </c>
      <c r="H1411">
        <v>0</v>
      </c>
      <c r="I1411">
        <v>0</v>
      </c>
      <c r="J1411">
        <v>0</v>
      </c>
      <c r="K1411">
        <v>0</v>
      </c>
      <c r="L1411">
        <v>241252</v>
      </c>
      <c r="M1411">
        <v>0</v>
      </c>
      <c r="N1411">
        <v>13294187</v>
      </c>
      <c r="O1411">
        <v>32000</v>
      </c>
      <c r="P1411">
        <v>65000</v>
      </c>
      <c r="Q1411">
        <v>13197187</v>
      </c>
      <c r="R1411">
        <v>107022</v>
      </c>
      <c r="S1411">
        <v>2024</v>
      </c>
      <c r="T1411">
        <v>96</v>
      </c>
      <c r="U1411">
        <v>0</v>
      </c>
      <c r="V1411">
        <v>135</v>
      </c>
      <c r="W1411" t="s">
        <v>1775</v>
      </c>
      <c r="X1411" t="s">
        <v>26</v>
      </c>
      <c r="Y1411" t="s">
        <v>26</v>
      </c>
      <c r="Z1411" t="s">
        <v>83</v>
      </c>
      <c r="AA1411" t="s">
        <v>867</v>
      </c>
      <c r="AB1411" s="3" t="str">
        <f t="shared" ref="AB1411:AB1465" si="44">CONCATENATE(U1411,TEXT(V1411,"000"))</f>
        <v>0135</v>
      </c>
      <c r="AC1411" s="4" t="str">
        <f t="shared" ref="AC1411:AC1465" si="45">IF(C1411="I","TIF","Non-TIF")</f>
        <v>Non-TIF</v>
      </c>
    </row>
    <row r="1412" spans="1:29" x14ac:dyDescent="0.25">
      <c r="A1412">
        <v>2024</v>
      </c>
      <c r="B1412">
        <v>96</v>
      </c>
      <c r="C1412" t="s">
        <v>31</v>
      </c>
      <c r="D1412">
        <v>32803774</v>
      </c>
      <c r="E1412">
        <v>36993932</v>
      </c>
      <c r="F1412">
        <v>2567097</v>
      </c>
      <c r="G1412">
        <v>4565561</v>
      </c>
      <c r="H1412">
        <v>3482941</v>
      </c>
      <c r="I1412">
        <v>0</v>
      </c>
      <c r="J1412">
        <v>0</v>
      </c>
      <c r="K1412">
        <v>0</v>
      </c>
      <c r="L1412">
        <v>24790</v>
      </c>
      <c r="M1412">
        <v>2960554</v>
      </c>
      <c r="N1412">
        <v>83398649</v>
      </c>
      <c r="O1412">
        <v>180000</v>
      </c>
      <c r="P1412">
        <v>526500</v>
      </c>
      <c r="Q1412">
        <v>82692149</v>
      </c>
      <c r="R1412">
        <v>657062</v>
      </c>
      <c r="S1412">
        <v>2024</v>
      </c>
      <c r="T1412">
        <v>96</v>
      </c>
      <c r="U1412">
        <v>6</v>
      </c>
      <c r="V1412">
        <v>509</v>
      </c>
      <c r="W1412">
        <v>336509</v>
      </c>
      <c r="X1412" t="s">
        <v>26</v>
      </c>
      <c r="Y1412" t="s">
        <v>26</v>
      </c>
      <c r="Z1412" t="s">
        <v>219</v>
      </c>
      <c r="AA1412" t="s">
        <v>867</v>
      </c>
      <c r="AB1412" s="3" t="str">
        <f t="shared" si="44"/>
        <v>6509</v>
      </c>
      <c r="AC1412" s="4" t="str">
        <f t="shared" si="45"/>
        <v>Non-TIF</v>
      </c>
    </row>
    <row r="1413" spans="1:29" x14ac:dyDescent="0.25">
      <c r="A1413">
        <v>2024</v>
      </c>
      <c r="B1413">
        <v>97</v>
      </c>
      <c r="C1413" t="s">
        <v>44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2024</v>
      </c>
      <c r="T1413">
        <v>97</v>
      </c>
      <c r="U1413">
        <v>4</v>
      </c>
      <c r="V1413" t="s">
        <v>1811</v>
      </c>
      <c r="W1413">
        <v>674033</v>
      </c>
      <c r="X1413" t="s">
        <v>26</v>
      </c>
      <c r="Y1413" t="s">
        <v>26</v>
      </c>
      <c r="Z1413" t="s">
        <v>1719</v>
      </c>
      <c r="AA1413" t="s">
        <v>902</v>
      </c>
      <c r="AB1413" s="3" t="str">
        <f t="shared" si="44"/>
        <v>4033</v>
      </c>
      <c r="AC1413" s="4" t="str">
        <f t="shared" si="45"/>
        <v>Non-TIF</v>
      </c>
    </row>
    <row r="1414" spans="1:29" x14ac:dyDescent="0.25">
      <c r="A1414">
        <v>2024</v>
      </c>
      <c r="B1414">
        <v>97</v>
      </c>
      <c r="C1414" t="s">
        <v>44</v>
      </c>
      <c r="D1414">
        <v>179418</v>
      </c>
      <c r="E1414">
        <v>587052</v>
      </c>
      <c r="F1414">
        <v>13861</v>
      </c>
      <c r="G1414">
        <v>6424896</v>
      </c>
      <c r="H1414">
        <v>30238024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37443251</v>
      </c>
      <c r="O1414">
        <v>8000</v>
      </c>
      <c r="P1414">
        <v>0</v>
      </c>
      <c r="Q1414">
        <v>37435251</v>
      </c>
      <c r="R1414">
        <v>0</v>
      </c>
      <c r="S1414">
        <v>2024</v>
      </c>
      <c r="T1414">
        <v>97</v>
      </c>
      <c r="U1414">
        <v>6</v>
      </c>
      <c r="V1414">
        <v>992</v>
      </c>
      <c r="W1414">
        <v>976992</v>
      </c>
      <c r="X1414" t="s">
        <v>26</v>
      </c>
      <c r="Y1414" t="s">
        <v>26</v>
      </c>
      <c r="Z1414" t="s">
        <v>792</v>
      </c>
      <c r="AA1414" t="s">
        <v>902</v>
      </c>
      <c r="AB1414" s="3" t="str">
        <f t="shared" si="44"/>
        <v>6992</v>
      </c>
      <c r="AC1414" s="4" t="str">
        <f t="shared" si="45"/>
        <v>Non-TIF</v>
      </c>
    </row>
    <row r="1415" spans="1:29" x14ac:dyDescent="0.25">
      <c r="A1415">
        <v>2024</v>
      </c>
      <c r="B1415">
        <v>97</v>
      </c>
      <c r="C1415" t="s">
        <v>44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2024</v>
      </c>
      <c r="T1415">
        <v>97</v>
      </c>
      <c r="U1415">
        <v>7</v>
      </c>
      <c r="V1415" t="s">
        <v>1838</v>
      </c>
      <c r="W1415">
        <v>977098</v>
      </c>
      <c r="X1415" t="s">
        <v>26</v>
      </c>
      <c r="Y1415" t="s">
        <v>26</v>
      </c>
      <c r="Z1415" t="s">
        <v>976</v>
      </c>
      <c r="AA1415" t="s">
        <v>902</v>
      </c>
      <c r="AB1415" s="3" t="str">
        <f t="shared" si="44"/>
        <v>7098</v>
      </c>
      <c r="AC1415" s="4" t="str">
        <f t="shared" si="45"/>
        <v>Non-TIF</v>
      </c>
    </row>
    <row r="1416" spans="1:29" x14ac:dyDescent="0.25">
      <c r="A1416">
        <v>2024</v>
      </c>
      <c r="B1416">
        <v>97</v>
      </c>
      <c r="C1416" t="s">
        <v>23</v>
      </c>
      <c r="D1416">
        <v>13387772</v>
      </c>
      <c r="E1416">
        <v>199307</v>
      </c>
      <c r="F1416">
        <v>81235</v>
      </c>
      <c r="G1416">
        <v>107906020</v>
      </c>
      <c r="H1416">
        <v>110631321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232205655</v>
      </c>
      <c r="O1416">
        <v>0</v>
      </c>
      <c r="P1416">
        <v>0</v>
      </c>
      <c r="Q1416">
        <v>232205655</v>
      </c>
      <c r="R1416">
        <v>0</v>
      </c>
      <c r="S1416">
        <v>2024</v>
      </c>
      <c r="T1416">
        <v>97</v>
      </c>
      <c r="U1416">
        <v>5</v>
      </c>
      <c r="V1416">
        <v>877</v>
      </c>
      <c r="W1416" t="s">
        <v>998</v>
      </c>
      <c r="X1416" t="s">
        <v>25</v>
      </c>
      <c r="Y1416" t="s">
        <v>26</v>
      </c>
      <c r="Z1416" t="s">
        <v>999</v>
      </c>
      <c r="AA1416" t="s">
        <v>902</v>
      </c>
      <c r="AB1416" s="3" t="str">
        <f t="shared" si="44"/>
        <v>5877</v>
      </c>
      <c r="AC1416" s="4" t="str">
        <f t="shared" si="45"/>
        <v>TIF</v>
      </c>
    </row>
    <row r="1417" spans="1:29" x14ac:dyDescent="0.25">
      <c r="A1417">
        <v>2024</v>
      </c>
      <c r="B1417">
        <v>97</v>
      </c>
      <c r="C1417" t="s">
        <v>31</v>
      </c>
      <c r="D1417">
        <v>1358100</v>
      </c>
      <c r="E1417">
        <v>13256881</v>
      </c>
      <c r="F1417">
        <v>737763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15352744</v>
      </c>
      <c r="O1417">
        <v>20000</v>
      </c>
      <c r="P1417">
        <v>39000</v>
      </c>
      <c r="Q1417">
        <v>15293744</v>
      </c>
      <c r="R1417">
        <v>441068</v>
      </c>
      <c r="S1417">
        <v>2024</v>
      </c>
      <c r="T1417">
        <v>97</v>
      </c>
      <c r="U1417">
        <v>4</v>
      </c>
      <c r="V1417">
        <v>860</v>
      </c>
      <c r="W1417">
        <v>814860</v>
      </c>
      <c r="X1417" t="s">
        <v>26</v>
      </c>
      <c r="Y1417" t="s">
        <v>26</v>
      </c>
      <c r="Z1417" t="s">
        <v>251</v>
      </c>
      <c r="AA1417" t="s">
        <v>902</v>
      </c>
      <c r="AB1417" s="3" t="str">
        <f t="shared" si="44"/>
        <v>4860</v>
      </c>
      <c r="AC1417" s="4" t="str">
        <f t="shared" si="45"/>
        <v>Non-TIF</v>
      </c>
    </row>
    <row r="1418" spans="1:29" x14ac:dyDescent="0.25">
      <c r="A1418">
        <v>2024</v>
      </c>
      <c r="B1418">
        <v>84</v>
      </c>
      <c r="C1418" t="s">
        <v>23</v>
      </c>
      <c r="D1418">
        <v>21736756</v>
      </c>
      <c r="E1418">
        <v>704843</v>
      </c>
      <c r="F1418">
        <v>56316</v>
      </c>
      <c r="G1418">
        <v>40828198</v>
      </c>
      <c r="H1418">
        <v>15419020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78745133</v>
      </c>
      <c r="O1418">
        <v>28000</v>
      </c>
      <c r="P1418">
        <v>240500</v>
      </c>
      <c r="Q1418">
        <v>78476633</v>
      </c>
      <c r="R1418">
        <v>0</v>
      </c>
      <c r="S1418">
        <v>2024</v>
      </c>
      <c r="T1418">
        <v>84</v>
      </c>
      <c r="U1418">
        <v>0</v>
      </c>
      <c r="V1418">
        <v>747</v>
      </c>
      <c r="W1418" t="s">
        <v>922</v>
      </c>
      <c r="X1418" t="s">
        <v>25</v>
      </c>
      <c r="Y1418" t="s">
        <v>26</v>
      </c>
      <c r="Z1418" t="s">
        <v>923</v>
      </c>
      <c r="AA1418" t="s">
        <v>806</v>
      </c>
      <c r="AB1418" s="3" t="str">
        <f t="shared" si="44"/>
        <v>0747</v>
      </c>
      <c r="AC1418" s="4" t="str">
        <f t="shared" si="45"/>
        <v>TIF</v>
      </c>
    </row>
    <row r="1419" spans="1:29" x14ac:dyDescent="0.25">
      <c r="A1419">
        <v>2024</v>
      </c>
      <c r="B1419">
        <v>84</v>
      </c>
      <c r="C1419" t="s">
        <v>23</v>
      </c>
      <c r="D1419">
        <v>5706961</v>
      </c>
      <c r="E1419">
        <v>0</v>
      </c>
      <c r="F1419">
        <v>0</v>
      </c>
      <c r="G1419">
        <v>4525392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10232353</v>
      </c>
      <c r="O1419">
        <v>4000</v>
      </c>
      <c r="P1419">
        <v>32500</v>
      </c>
      <c r="Q1419">
        <v>10195853</v>
      </c>
      <c r="R1419">
        <v>0</v>
      </c>
      <c r="S1419">
        <v>2024</v>
      </c>
      <c r="T1419">
        <v>84</v>
      </c>
      <c r="U1419">
        <v>4</v>
      </c>
      <c r="V1419">
        <v>149</v>
      </c>
      <c r="W1419" t="s">
        <v>924</v>
      </c>
      <c r="X1419" t="s">
        <v>25</v>
      </c>
      <c r="Y1419" t="s">
        <v>26</v>
      </c>
      <c r="Z1419" t="s">
        <v>925</v>
      </c>
      <c r="AA1419" t="s">
        <v>806</v>
      </c>
      <c r="AB1419" s="3" t="str">
        <f t="shared" si="44"/>
        <v>4149</v>
      </c>
      <c r="AC1419" s="4" t="str">
        <f t="shared" si="45"/>
        <v>TIF</v>
      </c>
    </row>
    <row r="1420" spans="1:29" x14ac:dyDescent="0.25">
      <c r="A1420">
        <v>2024</v>
      </c>
      <c r="B1420">
        <v>84</v>
      </c>
      <c r="C1420" t="s">
        <v>23</v>
      </c>
      <c r="D1420">
        <v>55482770</v>
      </c>
      <c r="E1420">
        <v>9044434</v>
      </c>
      <c r="F1420">
        <v>6382944</v>
      </c>
      <c r="G1420">
        <v>72539977</v>
      </c>
      <c r="H1420">
        <v>21881029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165331154</v>
      </c>
      <c r="O1420">
        <v>12000</v>
      </c>
      <c r="P1420">
        <v>78000</v>
      </c>
      <c r="Q1420">
        <v>165241154</v>
      </c>
      <c r="R1420">
        <v>0</v>
      </c>
      <c r="S1420">
        <v>2024</v>
      </c>
      <c r="T1420">
        <v>84</v>
      </c>
      <c r="U1420">
        <v>6</v>
      </c>
      <c r="V1420" t="s">
        <v>1840</v>
      </c>
      <c r="W1420" t="s">
        <v>886</v>
      </c>
      <c r="X1420" t="s">
        <v>25</v>
      </c>
      <c r="Y1420" t="s">
        <v>26</v>
      </c>
      <c r="Z1420" t="s">
        <v>887</v>
      </c>
      <c r="AA1420" t="s">
        <v>806</v>
      </c>
      <c r="AB1420" s="3" t="str">
        <f t="shared" si="44"/>
        <v>6030</v>
      </c>
      <c r="AC1420" s="4" t="str">
        <f t="shared" si="45"/>
        <v>TIF</v>
      </c>
    </row>
    <row r="1421" spans="1:29" x14ac:dyDescent="0.25">
      <c r="A1421">
        <v>2024</v>
      </c>
      <c r="B1421">
        <v>84</v>
      </c>
      <c r="C1421" t="s">
        <v>23</v>
      </c>
      <c r="D1421">
        <v>7804144</v>
      </c>
      <c r="E1421">
        <v>202321</v>
      </c>
      <c r="F1421">
        <v>2018</v>
      </c>
      <c r="G1421">
        <v>6267209</v>
      </c>
      <c r="H1421">
        <v>2790916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17066608</v>
      </c>
      <c r="O1421">
        <v>0</v>
      </c>
      <c r="P1421">
        <v>0</v>
      </c>
      <c r="Q1421">
        <v>17066608</v>
      </c>
      <c r="R1421">
        <v>0</v>
      </c>
      <c r="S1421">
        <v>2024</v>
      </c>
      <c r="T1421">
        <v>84</v>
      </c>
      <c r="U1421">
        <v>6</v>
      </c>
      <c r="V1421">
        <v>990</v>
      </c>
      <c r="W1421" t="s">
        <v>926</v>
      </c>
      <c r="X1421" t="s">
        <v>25</v>
      </c>
      <c r="Y1421" t="s">
        <v>26</v>
      </c>
      <c r="Z1421" t="s">
        <v>927</v>
      </c>
      <c r="AA1421" t="s">
        <v>806</v>
      </c>
      <c r="AB1421" s="3" t="str">
        <f t="shared" si="44"/>
        <v>6990</v>
      </c>
      <c r="AC1421" s="4" t="str">
        <f t="shared" si="45"/>
        <v>TIF</v>
      </c>
    </row>
    <row r="1422" spans="1:29" x14ac:dyDescent="0.25">
      <c r="A1422">
        <v>2024</v>
      </c>
      <c r="B1422">
        <v>84</v>
      </c>
      <c r="C1422" t="s">
        <v>31</v>
      </c>
      <c r="D1422">
        <v>2129827</v>
      </c>
      <c r="E1422">
        <v>3981678</v>
      </c>
      <c r="F1422">
        <v>901136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15053</v>
      </c>
      <c r="M1422">
        <v>0</v>
      </c>
      <c r="N1422">
        <v>7027694</v>
      </c>
      <c r="O1422">
        <v>0</v>
      </c>
      <c r="P1422">
        <v>6500</v>
      </c>
      <c r="Q1422">
        <v>7021194</v>
      </c>
      <c r="R1422">
        <v>73485</v>
      </c>
      <c r="S1422">
        <v>2024</v>
      </c>
      <c r="T1422">
        <v>84</v>
      </c>
      <c r="U1422">
        <v>6</v>
      </c>
      <c r="V1422">
        <v>983</v>
      </c>
      <c r="W1422">
        <v>606983</v>
      </c>
      <c r="X1422" t="s">
        <v>26</v>
      </c>
      <c r="Y1422" t="s">
        <v>26</v>
      </c>
      <c r="Z1422" t="s">
        <v>691</v>
      </c>
      <c r="AA1422" t="s">
        <v>806</v>
      </c>
      <c r="AB1422" s="3" t="str">
        <f t="shared" si="44"/>
        <v>6983</v>
      </c>
      <c r="AC1422" s="4" t="str">
        <f t="shared" si="45"/>
        <v>Non-TIF</v>
      </c>
    </row>
    <row r="1423" spans="1:29" x14ac:dyDescent="0.25">
      <c r="A1423">
        <v>2024</v>
      </c>
      <c r="B1423">
        <v>84</v>
      </c>
      <c r="C1423" t="s">
        <v>31</v>
      </c>
      <c r="D1423">
        <v>341937478</v>
      </c>
      <c r="E1423">
        <v>92330496</v>
      </c>
      <c r="F1423">
        <v>14515079</v>
      </c>
      <c r="G1423">
        <v>52317654</v>
      </c>
      <c r="H1423">
        <v>15169627</v>
      </c>
      <c r="I1423">
        <v>0</v>
      </c>
      <c r="J1423">
        <v>0</v>
      </c>
      <c r="K1423">
        <v>0</v>
      </c>
      <c r="L1423">
        <v>22084240</v>
      </c>
      <c r="M1423">
        <v>10730739</v>
      </c>
      <c r="N1423">
        <v>549085313</v>
      </c>
      <c r="O1423">
        <v>574519</v>
      </c>
      <c r="P1423">
        <v>4101500</v>
      </c>
      <c r="Q1423">
        <v>544409294</v>
      </c>
      <c r="R1423">
        <v>4501337</v>
      </c>
      <c r="S1423">
        <v>2024</v>
      </c>
      <c r="T1423">
        <v>84</v>
      </c>
      <c r="U1423">
        <v>6</v>
      </c>
      <c r="V1423" t="s">
        <v>1840</v>
      </c>
      <c r="W1423">
        <v>846030</v>
      </c>
      <c r="X1423" t="s">
        <v>26</v>
      </c>
      <c r="Y1423" t="s">
        <v>26</v>
      </c>
      <c r="Z1423" t="s">
        <v>805</v>
      </c>
      <c r="AA1423" t="s">
        <v>806</v>
      </c>
      <c r="AB1423" s="3" t="str">
        <f t="shared" si="44"/>
        <v>6030</v>
      </c>
      <c r="AC1423" s="4" t="str">
        <f t="shared" si="45"/>
        <v>Non-TIF</v>
      </c>
    </row>
    <row r="1424" spans="1:29" x14ac:dyDescent="0.25">
      <c r="A1424">
        <v>2024</v>
      </c>
      <c r="B1424">
        <v>84</v>
      </c>
      <c r="C1424" t="s">
        <v>31</v>
      </c>
      <c r="D1424">
        <v>100276948</v>
      </c>
      <c r="E1424">
        <v>129999530</v>
      </c>
      <c r="F1424">
        <v>13628088</v>
      </c>
      <c r="G1424">
        <v>10195476</v>
      </c>
      <c r="H1424">
        <v>718016</v>
      </c>
      <c r="I1424">
        <v>0</v>
      </c>
      <c r="J1424">
        <v>0</v>
      </c>
      <c r="K1424">
        <v>0</v>
      </c>
      <c r="L1424">
        <v>812568</v>
      </c>
      <c r="M1424">
        <v>0</v>
      </c>
      <c r="N1424">
        <v>255630626</v>
      </c>
      <c r="O1424">
        <v>559808</v>
      </c>
      <c r="P1424">
        <v>2421808</v>
      </c>
      <c r="Q1424">
        <v>252649010</v>
      </c>
      <c r="R1424">
        <v>3084143</v>
      </c>
      <c r="S1424">
        <v>2024</v>
      </c>
      <c r="T1424">
        <v>84</v>
      </c>
      <c r="U1424">
        <v>6</v>
      </c>
      <c r="V1424">
        <v>990</v>
      </c>
      <c r="W1424">
        <v>846990</v>
      </c>
      <c r="X1424" t="s">
        <v>26</v>
      </c>
      <c r="Y1424" t="s">
        <v>26</v>
      </c>
      <c r="Z1424" t="s">
        <v>764</v>
      </c>
      <c r="AA1424" t="s">
        <v>806</v>
      </c>
      <c r="AB1424" s="3" t="str">
        <f t="shared" si="44"/>
        <v>6990</v>
      </c>
      <c r="AC1424" s="4" t="str">
        <f t="shared" si="45"/>
        <v>Non-TIF</v>
      </c>
    </row>
    <row r="1425" spans="1:29" x14ac:dyDescent="0.25">
      <c r="A1425">
        <v>2024</v>
      </c>
      <c r="B1425">
        <v>85</v>
      </c>
      <c r="C1425" t="s">
        <v>44</v>
      </c>
      <c r="D1425">
        <v>0</v>
      </c>
      <c r="E1425">
        <v>0</v>
      </c>
      <c r="F1425">
        <v>0</v>
      </c>
      <c r="G1425">
        <v>4889675</v>
      </c>
      <c r="H1425">
        <v>21189612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26079287</v>
      </c>
      <c r="O1425">
        <v>0</v>
      </c>
      <c r="P1425">
        <v>0</v>
      </c>
      <c r="Q1425">
        <v>26079287</v>
      </c>
      <c r="R1425">
        <v>0</v>
      </c>
      <c r="S1425">
        <v>2024</v>
      </c>
      <c r="T1425">
        <v>85</v>
      </c>
      <c r="U1425">
        <v>5</v>
      </c>
      <c r="V1425">
        <v>643</v>
      </c>
      <c r="W1425">
        <v>855643</v>
      </c>
      <c r="X1425" t="s">
        <v>26</v>
      </c>
      <c r="Y1425" t="s">
        <v>26</v>
      </c>
      <c r="Z1425" t="s">
        <v>204</v>
      </c>
      <c r="AA1425" t="s">
        <v>828</v>
      </c>
      <c r="AB1425" s="3" t="str">
        <f t="shared" si="44"/>
        <v>5643</v>
      </c>
      <c r="AC1425" s="4" t="str">
        <f t="shared" si="45"/>
        <v>Non-TIF</v>
      </c>
    </row>
    <row r="1426" spans="1:29" x14ac:dyDescent="0.25">
      <c r="A1426">
        <v>2024</v>
      </c>
      <c r="B1426">
        <v>85</v>
      </c>
      <c r="C1426" t="s">
        <v>23</v>
      </c>
      <c r="D1426">
        <v>18551932</v>
      </c>
      <c r="E1426">
        <v>0</v>
      </c>
      <c r="F1426">
        <v>0</v>
      </c>
      <c r="G1426">
        <v>17332327</v>
      </c>
      <c r="H1426">
        <v>10420464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46304723</v>
      </c>
      <c r="O1426">
        <v>0</v>
      </c>
      <c r="P1426">
        <v>0</v>
      </c>
      <c r="Q1426">
        <v>46304723</v>
      </c>
      <c r="R1426">
        <v>0</v>
      </c>
      <c r="S1426">
        <v>2024</v>
      </c>
      <c r="T1426">
        <v>85</v>
      </c>
      <c r="U1426">
        <v>4</v>
      </c>
      <c r="V1426">
        <v>617</v>
      </c>
      <c r="W1426" t="s">
        <v>928</v>
      </c>
      <c r="X1426" t="s">
        <v>25</v>
      </c>
      <c r="Y1426" t="s">
        <v>26</v>
      </c>
      <c r="Z1426" t="s">
        <v>929</v>
      </c>
      <c r="AA1426" t="s">
        <v>828</v>
      </c>
      <c r="AB1426" s="3" t="str">
        <f t="shared" si="44"/>
        <v>4617</v>
      </c>
      <c r="AC1426" s="4" t="str">
        <f t="shared" si="45"/>
        <v>TIF</v>
      </c>
    </row>
    <row r="1427" spans="1:29" x14ac:dyDescent="0.25">
      <c r="A1427">
        <v>2024</v>
      </c>
      <c r="B1427">
        <v>85</v>
      </c>
      <c r="C1427" t="s">
        <v>31</v>
      </c>
      <c r="D1427">
        <v>5831481</v>
      </c>
      <c r="E1427">
        <v>143282</v>
      </c>
      <c r="F1427">
        <v>812</v>
      </c>
      <c r="G1427">
        <v>154683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6130258</v>
      </c>
      <c r="O1427">
        <v>28000</v>
      </c>
      <c r="P1427">
        <v>84500</v>
      </c>
      <c r="Q1427">
        <v>6017758</v>
      </c>
      <c r="R1427">
        <v>26438</v>
      </c>
      <c r="S1427">
        <v>2024</v>
      </c>
      <c r="T1427">
        <v>85</v>
      </c>
      <c r="U1427">
        <v>4</v>
      </c>
      <c r="V1427">
        <v>779</v>
      </c>
      <c r="W1427">
        <v>774779</v>
      </c>
      <c r="X1427" t="s">
        <v>26</v>
      </c>
      <c r="Y1427" t="s">
        <v>26</v>
      </c>
      <c r="Z1427" t="s">
        <v>196</v>
      </c>
      <c r="AA1427" t="s">
        <v>828</v>
      </c>
      <c r="AB1427" s="3" t="str">
        <f t="shared" si="44"/>
        <v>4779</v>
      </c>
      <c r="AC1427" s="4" t="str">
        <f t="shared" si="45"/>
        <v>Non-TIF</v>
      </c>
    </row>
    <row r="1428" spans="1:29" x14ac:dyDescent="0.25">
      <c r="A1428">
        <v>2024</v>
      </c>
      <c r="B1428">
        <v>85</v>
      </c>
      <c r="C1428" t="s">
        <v>31</v>
      </c>
      <c r="D1428">
        <v>95354117</v>
      </c>
      <c r="E1428">
        <v>62779767</v>
      </c>
      <c r="F1428">
        <v>2787302</v>
      </c>
      <c r="G1428">
        <v>4557459</v>
      </c>
      <c r="H1428">
        <v>0</v>
      </c>
      <c r="I1428">
        <v>0</v>
      </c>
      <c r="J1428">
        <v>0</v>
      </c>
      <c r="K1428">
        <v>0</v>
      </c>
      <c r="L1428">
        <v>1168208</v>
      </c>
      <c r="M1428">
        <v>0</v>
      </c>
      <c r="N1428">
        <v>166646853</v>
      </c>
      <c r="O1428">
        <v>372106</v>
      </c>
      <c r="P1428">
        <v>1274000</v>
      </c>
      <c r="Q1428">
        <v>165000747</v>
      </c>
      <c r="R1428">
        <v>2046037</v>
      </c>
      <c r="S1428">
        <v>2024</v>
      </c>
      <c r="T1428">
        <v>85</v>
      </c>
      <c r="U1428">
        <v>1</v>
      </c>
      <c r="V1428">
        <v>350</v>
      </c>
      <c r="W1428">
        <v>851350</v>
      </c>
      <c r="X1428" t="s">
        <v>26</v>
      </c>
      <c r="Y1428" t="s">
        <v>26</v>
      </c>
      <c r="Z1428" t="s">
        <v>532</v>
      </c>
      <c r="AA1428" t="s">
        <v>828</v>
      </c>
      <c r="AB1428" s="3" t="str">
        <f t="shared" si="44"/>
        <v>1350</v>
      </c>
      <c r="AC1428" s="4" t="str">
        <f t="shared" si="45"/>
        <v>Non-TIF</v>
      </c>
    </row>
    <row r="1429" spans="1:29" x14ac:dyDescent="0.25">
      <c r="A1429">
        <v>2024</v>
      </c>
      <c r="B1429">
        <v>85</v>
      </c>
      <c r="C1429" t="s">
        <v>31</v>
      </c>
      <c r="D1429">
        <v>98554396</v>
      </c>
      <c r="E1429">
        <v>133779734</v>
      </c>
      <c r="F1429">
        <v>5391813</v>
      </c>
      <c r="G1429">
        <v>11911330</v>
      </c>
      <c r="H1429">
        <v>41218</v>
      </c>
      <c r="I1429">
        <v>0</v>
      </c>
      <c r="J1429">
        <v>0</v>
      </c>
      <c r="K1429">
        <v>0</v>
      </c>
      <c r="L1429">
        <v>683277</v>
      </c>
      <c r="M1429">
        <v>15942840</v>
      </c>
      <c r="N1429">
        <v>266304608</v>
      </c>
      <c r="O1429">
        <v>347704</v>
      </c>
      <c r="P1429">
        <v>1508000</v>
      </c>
      <c r="Q1429">
        <v>264448904</v>
      </c>
      <c r="R1429">
        <v>4091916</v>
      </c>
      <c r="S1429">
        <v>2024</v>
      </c>
      <c r="T1429">
        <v>85</v>
      </c>
      <c r="U1429">
        <v>1</v>
      </c>
      <c r="V1429">
        <v>359</v>
      </c>
      <c r="W1429">
        <v>851359</v>
      </c>
      <c r="X1429" t="s">
        <v>26</v>
      </c>
      <c r="Y1429" t="s">
        <v>26</v>
      </c>
      <c r="Z1429" t="s">
        <v>481</v>
      </c>
      <c r="AA1429" t="s">
        <v>828</v>
      </c>
      <c r="AB1429" s="3" t="str">
        <f t="shared" si="44"/>
        <v>1359</v>
      </c>
      <c r="AC1429" s="4" t="str">
        <f t="shared" si="45"/>
        <v>Non-TIF</v>
      </c>
    </row>
    <row r="1430" spans="1:29" x14ac:dyDescent="0.25">
      <c r="A1430">
        <v>2024</v>
      </c>
      <c r="B1430">
        <v>85</v>
      </c>
      <c r="C1430" t="s">
        <v>31</v>
      </c>
      <c r="D1430">
        <v>331646325</v>
      </c>
      <c r="E1430">
        <v>90294213</v>
      </c>
      <c r="F1430">
        <v>5352744</v>
      </c>
      <c r="G1430">
        <v>46976423</v>
      </c>
      <c r="H1430">
        <v>61796243</v>
      </c>
      <c r="I1430">
        <v>0</v>
      </c>
      <c r="J1430">
        <v>0</v>
      </c>
      <c r="K1430">
        <v>0</v>
      </c>
      <c r="L1430">
        <v>2375351</v>
      </c>
      <c r="M1430">
        <v>33368457</v>
      </c>
      <c r="N1430">
        <v>571809756</v>
      </c>
      <c r="O1430">
        <v>1123704</v>
      </c>
      <c r="P1430">
        <v>4342000</v>
      </c>
      <c r="Q1430">
        <v>566344052</v>
      </c>
      <c r="R1430">
        <v>9721148</v>
      </c>
      <c r="S1430">
        <v>2024</v>
      </c>
      <c r="T1430">
        <v>85</v>
      </c>
      <c r="U1430">
        <v>4</v>
      </c>
      <c r="V1430">
        <v>617</v>
      </c>
      <c r="W1430">
        <v>854617</v>
      </c>
      <c r="X1430" t="s">
        <v>26</v>
      </c>
      <c r="Y1430" t="s">
        <v>26</v>
      </c>
      <c r="Z1430" t="s">
        <v>888</v>
      </c>
      <c r="AA1430" t="s">
        <v>828</v>
      </c>
      <c r="AB1430" s="3" t="str">
        <f t="shared" si="44"/>
        <v>4617</v>
      </c>
      <c r="AC1430" s="4" t="str">
        <f t="shared" si="45"/>
        <v>Non-TIF</v>
      </c>
    </row>
    <row r="1431" spans="1:29" x14ac:dyDescent="0.25">
      <c r="A1431">
        <v>2024</v>
      </c>
      <c r="B1431">
        <v>86</v>
      </c>
      <c r="C1431" t="s">
        <v>23</v>
      </c>
      <c r="D1431">
        <v>0</v>
      </c>
      <c r="E1431">
        <v>0</v>
      </c>
      <c r="F1431">
        <v>0</v>
      </c>
      <c r="G1431">
        <v>6427670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6427670</v>
      </c>
      <c r="O1431">
        <v>0</v>
      </c>
      <c r="P1431">
        <v>0</v>
      </c>
      <c r="Q1431">
        <v>6427670</v>
      </c>
      <c r="R1431">
        <v>0</v>
      </c>
      <c r="S1431">
        <v>2024</v>
      </c>
      <c r="T1431">
        <v>86</v>
      </c>
      <c r="U1431">
        <v>0</v>
      </c>
      <c r="V1431">
        <v>609</v>
      </c>
      <c r="W1431" t="s">
        <v>188</v>
      </c>
      <c r="X1431" t="s">
        <v>25</v>
      </c>
      <c r="Y1431" t="s">
        <v>26</v>
      </c>
      <c r="Z1431" t="s">
        <v>189</v>
      </c>
      <c r="AA1431" t="s">
        <v>830</v>
      </c>
      <c r="AB1431" s="3" t="str">
        <f t="shared" si="44"/>
        <v>0609</v>
      </c>
      <c r="AC1431" s="4" t="str">
        <f t="shared" si="45"/>
        <v>TIF</v>
      </c>
    </row>
    <row r="1432" spans="1:29" x14ac:dyDescent="0.25">
      <c r="A1432">
        <v>2024</v>
      </c>
      <c r="B1432">
        <v>86</v>
      </c>
      <c r="C1432" t="s">
        <v>23</v>
      </c>
      <c r="D1432">
        <v>1970943</v>
      </c>
      <c r="E1432">
        <v>462944</v>
      </c>
      <c r="F1432">
        <v>0</v>
      </c>
      <c r="G1432">
        <v>211178</v>
      </c>
      <c r="H1432">
        <v>4890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2649955</v>
      </c>
      <c r="O1432">
        <v>0</v>
      </c>
      <c r="P1432">
        <v>13000</v>
      </c>
      <c r="Q1432">
        <v>2636955</v>
      </c>
      <c r="R1432">
        <v>0</v>
      </c>
      <c r="S1432">
        <v>2024</v>
      </c>
      <c r="T1432">
        <v>86</v>
      </c>
      <c r="U1432">
        <v>1</v>
      </c>
      <c r="V1432">
        <v>935</v>
      </c>
      <c r="W1432" t="s">
        <v>114</v>
      </c>
      <c r="X1432" t="s">
        <v>25</v>
      </c>
      <c r="Y1432" t="s">
        <v>26</v>
      </c>
      <c r="Z1432" t="s">
        <v>115</v>
      </c>
      <c r="AA1432" t="s">
        <v>830</v>
      </c>
      <c r="AB1432" s="3" t="str">
        <f t="shared" si="44"/>
        <v>1935</v>
      </c>
      <c r="AC1432" s="4" t="str">
        <f t="shared" si="45"/>
        <v>TIF</v>
      </c>
    </row>
    <row r="1433" spans="1:29" x14ac:dyDescent="0.25">
      <c r="A1433">
        <v>2024</v>
      </c>
      <c r="B1433">
        <v>86</v>
      </c>
      <c r="C1433" t="s">
        <v>23</v>
      </c>
      <c r="D1433">
        <v>0</v>
      </c>
      <c r="E1433">
        <v>0</v>
      </c>
      <c r="F1433">
        <v>0</v>
      </c>
      <c r="G1433">
        <v>0</v>
      </c>
      <c r="H1433">
        <v>17729020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17729020</v>
      </c>
      <c r="O1433">
        <v>0</v>
      </c>
      <c r="P1433">
        <v>0</v>
      </c>
      <c r="Q1433">
        <v>17729020</v>
      </c>
      <c r="R1433">
        <v>0</v>
      </c>
      <c r="S1433">
        <v>2024</v>
      </c>
      <c r="T1433">
        <v>86</v>
      </c>
      <c r="U1433">
        <v>2</v>
      </c>
      <c r="V1433">
        <v>502</v>
      </c>
      <c r="W1433" t="s">
        <v>442</v>
      </c>
      <c r="X1433" t="s">
        <v>25</v>
      </c>
      <c r="Y1433" t="s">
        <v>26</v>
      </c>
      <c r="Z1433" t="s">
        <v>443</v>
      </c>
      <c r="AA1433" t="s">
        <v>830</v>
      </c>
      <c r="AB1433" s="3" t="str">
        <f t="shared" si="44"/>
        <v>2502</v>
      </c>
      <c r="AC1433" s="4" t="str">
        <f t="shared" si="45"/>
        <v>TIF</v>
      </c>
    </row>
    <row r="1434" spans="1:29" x14ac:dyDescent="0.25">
      <c r="A1434">
        <v>2024</v>
      </c>
      <c r="B1434">
        <v>86</v>
      </c>
      <c r="C1434" t="s">
        <v>31</v>
      </c>
      <c r="D1434">
        <v>5044984</v>
      </c>
      <c r="E1434">
        <v>5486632</v>
      </c>
      <c r="F1434">
        <v>196388</v>
      </c>
      <c r="G1434">
        <v>611539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11339543</v>
      </c>
      <c r="O1434">
        <v>52000</v>
      </c>
      <c r="P1434">
        <v>58500</v>
      </c>
      <c r="Q1434">
        <v>11229043</v>
      </c>
      <c r="R1434">
        <v>170091</v>
      </c>
      <c r="S1434">
        <v>2024</v>
      </c>
      <c r="T1434">
        <v>86</v>
      </c>
      <c r="U1434">
        <v>0</v>
      </c>
      <c r="V1434">
        <v>609</v>
      </c>
      <c r="W1434" t="s">
        <v>1782</v>
      </c>
      <c r="X1434" t="s">
        <v>26</v>
      </c>
      <c r="Y1434" t="s">
        <v>26</v>
      </c>
      <c r="Z1434" t="s">
        <v>47</v>
      </c>
      <c r="AA1434" t="s">
        <v>830</v>
      </c>
      <c r="AB1434" s="3" t="str">
        <f t="shared" si="44"/>
        <v>0609</v>
      </c>
      <c r="AC1434" s="4" t="str">
        <f t="shared" si="45"/>
        <v>Non-TIF</v>
      </c>
    </row>
    <row r="1435" spans="1:29" x14ac:dyDescent="0.25">
      <c r="A1435">
        <v>2024</v>
      </c>
      <c r="B1435">
        <v>86</v>
      </c>
      <c r="C1435" t="s">
        <v>31</v>
      </c>
      <c r="D1435">
        <v>640821</v>
      </c>
      <c r="E1435">
        <v>2408305</v>
      </c>
      <c r="F1435">
        <v>43997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3093123</v>
      </c>
      <c r="O1435">
        <v>0</v>
      </c>
      <c r="P1435">
        <v>19500</v>
      </c>
      <c r="Q1435">
        <v>3073623</v>
      </c>
      <c r="R1435">
        <v>6413</v>
      </c>
      <c r="S1435">
        <v>2024</v>
      </c>
      <c r="T1435">
        <v>86</v>
      </c>
      <c r="U1435">
        <v>2</v>
      </c>
      <c r="V1435">
        <v>727</v>
      </c>
      <c r="W1435">
        <v>382727</v>
      </c>
      <c r="X1435" t="s">
        <v>26</v>
      </c>
      <c r="Y1435" t="s">
        <v>26</v>
      </c>
      <c r="Z1435" t="s">
        <v>475</v>
      </c>
      <c r="AA1435" t="s">
        <v>830</v>
      </c>
      <c r="AB1435" s="3" t="str">
        <f t="shared" si="44"/>
        <v>2727</v>
      </c>
      <c r="AC1435" s="4" t="str">
        <f t="shared" si="45"/>
        <v>Non-TIF</v>
      </c>
    </row>
    <row r="1436" spans="1:29" x14ac:dyDescent="0.25">
      <c r="A1436">
        <v>2024</v>
      </c>
      <c r="B1436">
        <v>97</v>
      </c>
      <c r="C1436" t="s">
        <v>31</v>
      </c>
      <c r="D1436">
        <v>38002840</v>
      </c>
      <c r="E1436">
        <v>79118964</v>
      </c>
      <c r="F1436">
        <v>4350600</v>
      </c>
      <c r="G1436">
        <v>7781883</v>
      </c>
      <c r="H1436">
        <v>0</v>
      </c>
      <c r="I1436">
        <v>0</v>
      </c>
      <c r="J1436">
        <v>0</v>
      </c>
      <c r="K1436">
        <v>0</v>
      </c>
      <c r="L1436">
        <v>197757</v>
      </c>
      <c r="M1436">
        <v>0</v>
      </c>
      <c r="N1436">
        <v>129452044</v>
      </c>
      <c r="O1436">
        <v>316000</v>
      </c>
      <c r="P1436">
        <v>754000</v>
      </c>
      <c r="Q1436">
        <v>128382044</v>
      </c>
      <c r="R1436">
        <v>2992992</v>
      </c>
      <c r="S1436">
        <v>2024</v>
      </c>
      <c r="T1436">
        <v>97</v>
      </c>
      <c r="U1436">
        <v>1</v>
      </c>
      <c r="V1436">
        <v>975</v>
      </c>
      <c r="W1436">
        <v>971975</v>
      </c>
      <c r="X1436" t="s">
        <v>26</v>
      </c>
      <c r="Y1436" t="s">
        <v>26</v>
      </c>
      <c r="Z1436" t="s">
        <v>316</v>
      </c>
      <c r="AA1436" t="s">
        <v>902</v>
      </c>
      <c r="AB1436" s="3" t="str">
        <f t="shared" si="44"/>
        <v>1975</v>
      </c>
      <c r="AC1436" s="4" t="str">
        <f t="shared" si="45"/>
        <v>Non-TIF</v>
      </c>
    </row>
    <row r="1437" spans="1:29" x14ac:dyDescent="0.25">
      <c r="A1437">
        <v>2024</v>
      </c>
      <c r="B1437">
        <v>97</v>
      </c>
      <c r="C1437" t="s">
        <v>31</v>
      </c>
      <c r="D1437">
        <v>281955456</v>
      </c>
      <c r="E1437">
        <v>42126360</v>
      </c>
      <c r="F1437">
        <v>3927557</v>
      </c>
      <c r="G1437">
        <v>25666568</v>
      </c>
      <c r="H1437">
        <v>29967351</v>
      </c>
      <c r="I1437">
        <v>0</v>
      </c>
      <c r="J1437">
        <v>0</v>
      </c>
      <c r="K1437">
        <v>0</v>
      </c>
      <c r="L1437">
        <v>5296829</v>
      </c>
      <c r="M1437">
        <v>6423132</v>
      </c>
      <c r="N1437">
        <v>395363253</v>
      </c>
      <c r="O1437">
        <v>976000</v>
      </c>
      <c r="P1437">
        <v>2113821</v>
      </c>
      <c r="Q1437">
        <v>392273432</v>
      </c>
      <c r="R1437">
        <v>167433541</v>
      </c>
      <c r="S1437">
        <v>2024</v>
      </c>
      <c r="T1437">
        <v>97</v>
      </c>
      <c r="U1437">
        <v>5</v>
      </c>
      <c r="V1437">
        <v>877</v>
      </c>
      <c r="W1437">
        <v>975877</v>
      </c>
      <c r="X1437" t="s">
        <v>26</v>
      </c>
      <c r="Y1437" t="s">
        <v>26</v>
      </c>
      <c r="Z1437" t="s">
        <v>903</v>
      </c>
      <c r="AA1437" t="s">
        <v>902</v>
      </c>
      <c r="AB1437" s="3" t="str">
        <f t="shared" si="44"/>
        <v>5877</v>
      </c>
      <c r="AC1437" s="4" t="str">
        <f t="shared" si="45"/>
        <v>Non-TIF</v>
      </c>
    </row>
    <row r="1438" spans="1:29" x14ac:dyDescent="0.25">
      <c r="A1438">
        <v>2024</v>
      </c>
      <c r="B1438">
        <v>98</v>
      </c>
      <c r="C1438" t="s">
        <v>44</v>
      </c>
      <c r="D1438">
        <v>0</v>
      </c>
      <c r="E1438">
        <v>0</v>
      </c>
      <c r="F1438">
        <v>0</v>
      </c>
      <c r="G1438">
        <v>711231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711231</v>
      </c>
      <c r="O1438">
        <v>0</v>
      </c>
      <c r="P1438">
        <v>0</v>
      </c>
      <c r="Q1438">
        <v>711231</v>
      </c>
      <c r="R1438">
        <v>0</v>
      </c>
      <c r="S1438">
        <v>2024</v>
      </c>
      <c r="T1438">
        <v>98</v>
      </c>
      <c r="U1438">
        <v>3</v>
      </c>
      <c r="V1438">
        <v>420</v>
      </c>
      <c r="W1438">
        <v>953420</v>
      </c>
      <c r="X1438" t="s">
        <v>26</v>
      </c>
      <c r="Y1438" t="s">
        <v>26</v>
      </c>
      <c r="Z1438" t="s">
        <v>866</v>
      </c>
      <c r="AA1438" t="s">
        <v>905</v>
      </c>
      <c r="AB1438" s="3" t="str">
        <f t="shared" si="44"/>
        <v>3420</v>
      </c>
      <c r="AC1438" s="4" t="str">
        <f t="shared" si="45"/>
        <v>Non-TIF</v>
      </c>
    </row>
    <row r="1439" spans="1:29" x14ac:dyDescent="0.25">
      <c r="A1439">
        <v>2024</v>
      </c>
      <c r="B1439">
        <v>98</v>
      </c>
      <c r="C1439" t="s">
        <v>23</v>
      </c>
      <c r="D1439">
        <v>0</v>
      </c>
      <c r="E1439">
        <v>0</v>
      </c>
      <c r="F1439">
        <v>0</v>
      </c>
      <c r="G1439">
        <v>2924886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2924886</v>
      </c>
      <c r="O1439">
        <v>0</v>
      </c>
      <c r="P1439">
        <v>0</v>
      </c>
      <c r="Q1439">
        <v>2924886</v>
      </c>
      <c r="R1439">
        <v>0</v>
      </c>
      <c r="S1439">
        <v>2024</v>
      </c>
      <c r="T1439">
        <v>98</v>
      </c>
      <c r="U1439">
        <v>3</v>
      </c>
      <c r="V1439">
        <v>420</v>
      </c>
      <c r="W1439" t="s">
        <v>864</v>
      </c>
      <c r="X1439" t="s">
        <v>25</v>
      </c>
      <c r="Y1439" t="s">
        <v>26</v>
      </c>
      <c r="Z1439" t="s">
        <v>865</v>
      </c>
      <c r="AA1439" t="s">
        <v>905</v>
      </c>
      <c r="AB1439" s="3" t="str">
        <f t="shared" si="44"/>
        <v>3420</v>
      </c>
      <c r="AC1439" s="4" t="str">
        <f t="shared" si="45"/>
        <v>TIF</v>
      </c>
    </row>
    <row r="1440" spans="1:29" x14ac:dyDescent="0.25">
      <c r="A1440">
        <v>2024</v>
      </c>
      <c r="B1440">
        <v>98</v>
      </c>
      <c r="C1440" t="s">
        <v>31</v>
      </c>
      <c r="D1440">
        <v>17996573</v>
      </c>
      <c r="E1440">
        <v>50789570</v>
      </c>
      <c r="F1440">
        <v>2404234</v>
      </c>
      <c r="G1440">
        <v>2121381</v>
      </c>
      <c r="H1440">
        <v>7205292</v>
      </c>
      <c r="I1440">
        <v>0</v>
      </c>
      <c r="J1440">
        <v>0</v>
      </c>
      <c r="K1440">
        <v>0</v>
      </c>
      <c r="L1440">
        <v>0</v>
      </c>
      <c r="M1440">
        <v>2321158</v>
      </c>
      <c r="N1440">
        <v>82838208</v>
      </c>
      <c r="O1440">
        <v>64000</v>
      </c>
      <c r="P1440">
        <v>299000</v>
      </c>
      <c r="Q1440">
        <v>82475208</v>
      </c>
      <c r="R1440">
        <v>1300640</v>
      </c>
      <c r="S1440">
        <v>2024</v>
      </c>
      <c r="T1440">
        <v>98</v>
      </c>
      <c r="U1440">
        <v>5</v>
      </c>
      <c r="V1440">
        <v>751</v>
      </c>
      <c r="W1440">
        <v>665751</v>
      </c>
      <c r="X1440" t="s">
        <v>26</v>
      </c>
      <c r="Y1440" t="s">
        <v>26</v>
      </c>
      <c r="Z1440" t="s">
        <v>787</v>
      </c>
      <c r="AA1440" t="s">
        <v>905</v>
      </c>
      <c r="AB1440" s="3" t="str">
        <f t="shared" si="44"/>
        <v>5751</v>
      </c>
      <c r="AC1440" s="4" t="str">
        <f t="shared" si="45"/>
        <v>Non-TIF</v>
      </c>
    </row>
    <row r="1441" spans="1:29" x14ac:dyDescent="0.25">
      <c r="A1441">
        <v>2024</v>
      </c>
      <c r="B1441">
        <v>98</v>
      </c>
      <c r="C1441" t="s">
        <v>31</v>
      </c>
      <c r="D1441">
        <v>15108467</v>
      </c>
      <c r="E1441">
        <v>9934148</v>
      </c>
      <c r="F1441">
        <v>314695</v>
      </c>
      <c r="G1441">
        <v>820031</v>
      </c>
      <c r="H1441">
        <v>0</v>
      </c>
      <c r="I1441">
        <v>0</v>
      </c>
      <c r="J1441">
        <v>0</v>
      </c>
      <c r="K1441">
        <v>0</v>
      </c>
      <c r="L1441">
        <v>1882406</v>
      </c>
      <c r="M1441">
        <v>967199</v>
      </c>
      <c r="N1441">
        <v>29026946</v>
      </c>
      <c r="O1441">
        <v>88000</v>
      </c>
      <c r="P1441">
        <v>338000</v>
      </c>
      <c r="Q1441">
        <v>28600946</v>
      </c>
      <c r="R1441">
        <v>214897</v>
      </c>
      <c r="S1441">
        <v>2024</v>
      </c>
      <c r="T1441">
        <v>98</v>
      </c>
      <c r="U1441">
        <v>2</v>
      </c>
      <c r="V1441">
        <v>295</v>
      </c>
      <c r="W1441">
        <v>952295</v>
      </c>
      <c r="X1441" t="s">
        <v>26</v>
      </c>
      <c r="Y1441" t="s">
        <v>26</v>
      </c>
      <c r="Z1441" t="s">
        <v>314</v>
      </c>
      <c r="AA1441" t="s">
        <v>905</v>
      </c>
      <c r="AB1441" s="3" t="str">
        <f t="shared" si="44"/>
        <v>2295</v>
      </c>
      <c r="AC1441" s="4" t="str">
        <f t="shared" si="45"/>
        <v>Non-TIF</v>
      </c>
    </row>
    <row r="1442" spans="1:29" x14ac:dyDescent="0.25">
      <c r="A1442">
        <v>2024</v>
      </c>
      <c r="B1442">
        <v>98</v>
      </c>
      <c r="C1442" t="s">
        <v>31</v>
      </c>
      <c r="D1442">
        <v>53804881</v>
      </c>
      <c r="E1442">
        <v>69802545</v>
      </c>
      <c r="F1442">
        <v>2641268</v>
      </c>
      <c r="G1442">
        <v>7435145</v>
      </c>
      <c r="H1442">
        <v>27040989</v>
      </c>
      <c r="I1442">
        <v>0</v>
      </c>
      <c r="J1442">
        <v>0</v>
      </c>
      <c r="K1442">
        <v>0</v>
      </c>
      <c r="L1442">
        <v>1465173</v>
      </c>
      <c r="M1442">
        <v>16202850</v>
      </c>
      <c r="N1442">
        <v>178392851</v>
      </c>
      <c r="O1442">
        <v>392000</v>
      </c>
      <c r="P1442">
        <v>884000</v>
      </c>
      <c r="Q1442">
        <v>177116851</v>
      </c>
      <c r="R1442">
        <v>13531417</v>
      </c>
      <c r="S1442">
        <v>2024</v>
      </c>
      <c r="T1442">
        <v>98</v>
      </c>
      <c r="U1442">
        <v>4</v>
      </c>
      <c r="V1442">
        <v>772</v>
      </c>
      <c r="W1442">
        <v>984772</v>
      </c>
      <c r="X1442" t="s">
        <v>26</v>
      </c>
      <c r="Y1442" t="s">
        <v>26</v>
      </c>
      <c r="Z1442" t="s">
        <v>315</v>
      </c>
      <c r="AA1442" t="s">
        <v>905</v>
      </c>
      <c r="AB1442" s="3" t="str">
        <f t="shared" si="44"/>
        <v>4772</v>
      </c>
      <c r="AC1442" s="4" t="str">
        <f t="shared" si="45"/>
        <v>Non-TIF</v>
      </c>
    </row>
    <row r="1443" spans="1:29" x14ac:dyDescent="0.25">
      <c r="A1443">
        <v>2024</v>
      </c>
      <c r="B1443">
        <v>98</v>
      </c>
      <c r="C1443" t="s">
        <v>31</v>
      </c>
      <c r="D1443">
        <v>52133621</v>
      </c>
      <c r="E1443">
        <v>114430274</v>
      </c>
      <c r="F1443">
        <v>5003992</v>
      </c>
      <c r="G1443">
        <v>43508834</v>
      </c>
      <c r="H1443">
        <v>6317486</v>
      </c>
      <c r="I1443">
        <v>0</v>
      </c>
      <c r="J1443">
        <v>0</v>
      </c>
      <c r="K1443">
        <v>0</v>
      </c>
      <c r="L1443">
        <v>2452821</v>
      </c>
      <c r="M1443">
        <v>13761173</v>
      </c>
      <c r="N1443">
        <v>237608201</v>
      </c>
      <c r="O1443">
        <v>288000</v>
      </c>
      <c r="P1443">
        <v>786500</v>
      </c>
      <c r="Q1443">
        <v>236533701</v>
      </c>
      <c r="R1443">
        <v>6007853</v>
      </c>
      <c r="S1443">
        <v>2024</v>
      </c>
      <c r="T1443">
        <v>98</v>
      </c>
      <c r="U1443">
        <v>4</v>
      </c>
      <c r="V1443">
        <v>788</v>
      </c>
      <c r="W1443">
        <v>984788</v>
      </c>
      <c r="X1443" t="s">
        <v>26</v>
      </c>
      <c r="Y1443" t="s">
        <v>26</v>
      </c>
      <c r="Z1443" t="s">
        <v>906</v>
      </c>
      <c r="AA1443" t="s">
        <v>905</v>
      </c>
      <c r="AB1443" s="3" t="str">
        <f t="shared" si="44"/>
        <v>4788</v>
      </c>
      <c r="AC1443" s="4" t="str">
        <f t="shared" si="45"/>
        <v>Non-TIF</v>
      </c>
    </row>
    <row r="1444" spans="1:29" x14ac:dyDescent="0.25">
      <c r="A1444">
        <v>2024</v>
      </c>
      <c r="B1444">
        <v>99</v>
      </c>
      <c r="C1444" t="s">
        <v>23</v>
      </c>
      <c r="D1444">
        <v>0</v>
      </c>
      <c r="E1444">
        <v>0</v>
      </c>
      <c r="F1444">
        <v>0</v>
      </c>
      <c r="G1444">
        <v>1121087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1121087</v>
      </c>
      <c r="O1444">
        <v>0</v>
      </c>
      <c r="P1444">
        <v>0</v>
      </c>
      <c r="Q1444">
        <v>1121087</v>
      </c>
      <c r="R1444">
        <v>0</v>
      </c>
      <c r="S1444">
        <v>2024</v>
      </c>
      <c r="T1444">
        <v>99</v>
      </c>
      <c r="U1444">
        <v>0</v>
      </c>
      <c r="V1444">
        <v>594</v>
      </c>
      <c r="W1444" t="s">
        <v>422</v>
      </c>
      <c r="X1444" t="s">
        <v>25</v>
      </c>
      <c r="Y1444" t="s">
        <v>26</v>
      </c>
      <c r="Z1444" t="s">
        <v>423</v>
      </c>
      <c r="AA1444" t="s">
        <v>907</v>
      </c>
      <c r="AB1444" s="3" t="str">
        <f t="shared" si="44"/>
        <v>0594</v>
      </c>
      <c r="AC1444" s="4" t="str">
        <f t="shared" si="45"/>
        <v>TIF</v>
      </c>
    </row>
    <row r="1445" spans="1:29" x14ac:dyDescent="0.25">
      <c r="A1445">
        <v>2024</v>
      </c>
      <c r="B1445">
        <v>99</v>
      </c>
      <c r="C1445" t="s">
        <v>23</v>
      </c>
      <c r="D1445">
        <v>4909929</v>
      </c>
      <c r="E1445">
        <v>74400</v>
      </c>
      <c r="F1445">
        <v>2880</v>
      </c>
      <c r="G1445">
        <v>8095157</v>
      </c>
      <c r="H1445">
        <v>61336974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74419340</v>
      </c>
      <c r="O1445">
        <v>4000</v>
      </c>
      <c r="P1445">
        <v>13000</v>
      </c>
      <c r="Q1445">
        <v>74402340</v>
      </c>
      <c r="R1445">
        <v>0</v>
      </c>
      <c r="S1445">
        <v>2024</v>
      </c>
      <c r="T1445">
        <v>99</v>
      </c>
      <c r="U1445">
        <v>1</v>
      </c>
      <c r="V1445">
        <v>944</v>
      </c>
      <c r="W1445" t="s">
        <v>1004</v>
      </c>
      <c r="X1445" t="s">
        <v>25</v>
      </c>
      <c r="Y1445" t="s">
        <v>26</v>
      </c>
      <c r="Z1445" t="s">
        <v>1005</v>
      </c>
      <c r="AA1445" t="s">
        <v>907</v>
      </c>
      <c r="AB1445" s="3" t="str">
        <f t="shared" si="44"/>
        <v>1944</v>
      </c>
      <c r="AC1445" s="4" t="str">
        <f t="shared" si="45"/>
        <v>TIF</v>
      </c>
    </row>
    <row r="1446" spans="1:29" x14ac:dyDescent="0.25">
      <c r="A1446">
        <v>2024</v>
      </c>
      <c r="B1446">
        <v>99</v>
      </c>
      <c r="C1446" t="s">
        <v>31</v>
      </c>
      <c r="D1446">
        <v>3823033</v>
      </c>
      <c r="E1446">
        <v>23311134</v>
      </c>
      <c r="F1446">
        <v>1379728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21469</v>
      </c>
      <c r="M1446">
        <v>1617593</v>
      </c>
      <c r="N1446">
        <v>30152957</v>
      </c>
      <c r="O1446">
        <v>20000</v>
      </c>
      <c r="P1446">
        <v>45500</v>
      </c>
      <c r="Q1446">
        <v>30087457</v>
      </c>
      <c r="R1446">
        <v>135494</v>
      </c>
      <c r="S1446">
        <v>2024</v>
      </c>
      <c r="T1446">
        <v>99</v>
      </c>
      <c r="U1446">
        <v>0</v>
      </c>
      <c r="V1446">
        <v>819</v>
      </c>
      <c r="W1446">
        <v>410819</v>
      </c>
      <c r="X1446" t="s">
        <v>26</v>
      </c>
      <c r="Y1446" t="s">
        <v>26</v>
      </c>
      <c r="Z1446" t="s">
        <v>407</v>
      </c>
      <c r="AA1446" t="s">
        <v>907</v>
      </c>
      <c r="AB1446" s="3" t="str">
        <f t="shared" si="44"/>
        <v>0819</v>
      </c>
      <c r="AC1446" s="4" t="str">
        <f t="shared" si="45"/>
        <v>Non-TIF</v>
      </c>
    </row>
    <row r="1447" spans="1:29" x14ac:dyDescent="0.25">
      <c r="A1447">
        <v>2024</v>
      </c>
      <c r="B1447">
        <v>86</v>
      </c>
      <c r="C1447" t="s">
        <v>31</v>
      </c>
      <c r="D1447">
        <v>8497974</v>
      </c>
      <c r="E1447">
        <v>19982978</v>
      </c>
      <c r="F1447">
        <v>340448</v>
      </c>
      <c r="G1447">
        <v>5326476</v>
      </c>
      <c r="H1447">
        <v>0</v>
      </c>
      <c r="I1447">
        <v>0</v>
      </c>
      <c r="J1447">
        <v>0</v>
      </c>
      <c r="K1447">
        <v>0</v>
      </c>
      <c r="L1447">
        <v>118935</v>
      </c>
      <c r="M1447">
        <v>1762339</v>
      </c>
      <c r="N1447">
        <v>36029150</v>
      </c>
      <c r="O1447">
        <v>36000</v>
      </c>
      <c r="P1447">
        <v>136500</v>
      </c>
      <c r="Q1447">
        <v>35856650</v>
      </c>
      <c r="R1447">
        <v>376278</v>
      </c>
      <c r="S1447">
        <v>2024</v>
      </c>
      <c r="T1447">
        <v>86</v>
      </c>
      <c r="U1447">
        <v>3</v>
      </c>
      <c r="V1447">
        <v>582</v>
      </c>
      <c r="W1447">
        <v>643582</v>
      </c>
      <c r="X1447" t="s">
        <v>26</v>
      </c>
      <c r="Y1447" t="s">
        <v>26</v>
      </c>
      <c r="Z1447" t="s">
        <v>530</v>
      </c>
      <c r="AA1447" t="s">
        <v>830</v>
      </c>
      <c r="AB1447" s="3" t="str">
        <f t="shared" si="44"/>
        <v>3582</v>
      </c>
      <c r="AC1447" s="4" t="str">
        <f t="shared" si="45"/>
        <v>Non-TIF</v>
      </c>
    </row>
    <row r="1448" spans="1:29" x14ac:dyDescent="0.25">
      <c r="A1448">
        <v>2024</v>
      </c>
      <c r="B1448">
        <v>86</v>
      </c>
      <c r="C1448" t="s">
        <v>31</v>
      </c>
      <c r="D1448">
        <v>55842210</v>
      </c>
      <c r="E1448">
        <v>70377191</v>
      </c>
      <c r="F1448">
        <v>1751225</v>
      </c>
      <c r="G1448">
        <v>2416727</v>
      </c>
      <c r="H1448">
        <v>4743967</v>
      </c>
      <c r="I1448">
        <v>0</v>
      </c>
      <c r="J1448">
        <v>0</v>
      </c>
      <c r="K1448">
        <v>0</v>
      </c>
      <c r="L1448">
        <v>318664</v>
      </c>
      <c r="M1448">
        <v>0</v>
      </c>
      <c r="N1448">
        <v>135449984</v>
      </c>
      <c r="O1448">
        <v>252000</v>
      </c>
      <c r="P1448">
        <v>903500</v>
      </c>
      <c r="Q1448">
        <v>134294484</v>
      </c>
      <c r="R1448">
        <v>1792001</v>
      </c>
      <c r="S1448">
        <v>2024</v>
      </c>
      <c r="T1448">
        <v>86</v>
      </c>
      <c r="U1448">
        <v>1</v>
      </c>
      <c r="V1448">
        <v>935</v>
      </c>
      <c r="W1448">
        <v>861935</v>
      </c>
      <c r="X1448" t="s">
        <v>26</v>
      </c>
      <c r="Y1448" t="s">
        <v>26</v>
      </c>
      <c r="Z1448" t="s">
        <v>172</v>
      </c>
      <c r="AA1448" t="s">
        <v>830</v>
      </c>
      <c r="AB1448" s="3" t="str">
        <f t="shared" si="44"/>
        <v>1935</v>
      </c>
      <c r="AC1448" s="4" t="str">
        <f t="shared" si="45"/>
        <v>Non-TIF</v>
      </c>
    </row>
    <row r="1449" spans="1:29" x14ac:dyDescent="0.25">
      <c r="A1449">
        <v>2024</v>
      </c>
      <c r="B1449">
        <v>86</v>
      </c>
      <c r="C1449" t="s">
        <v>31</v>
      </c>
      <c r="D1449">
        <v>60108417</v>
      </c>
      <c r="E1449">
        <v>106859366</v>
      </c>
      <c r="F1449">
        <v>3390316</v>
      </c>
      <c r="G1449">
        <v>9460850</v>
      </c>
      <c r="H1449">
        <v>423284</v>
      </c>
      <c r="I1449">
        <v>0</v>
      </c>
      <c r="J1449">
        <v>0</v>
      </c>
      <c r="K1449">
        <v>0</v>
      </c>
      <c r="L1449">
        <v>3721666</v>
      </c>
      <c r="M1449">
        <v>0</v>
      </c>
      <c r="N1449">
        <v>183963899</v>
      </c>
      <c r="O1449">
        <v>404000</v>
      </c>
      <c r="P1449">
        <v>1313000</v>
      </c>
      <c r="Q1449">
        <v>182246899</v>
      </c>
      <c r="R1449">
        <v>2782462</v>
      </c>
      <c r="S1449">
        <v>2024</v>
      </c>
      <c r="T1449">
        <v>86</v>
      </c>
      <c r="U1449">
        <v>2</v>
      </c>
      <c r="V1449">
        <v>502</v>
      </c>
      <c r="W1449">
        <v>862502</v>
      </c>
      <c r="X1449" t="s">
        <v>26</v>
      </c>
      <c r="Y1449" t="s">
        <v>26</v>
      </c>
      <c r="Z1449" t="s">
        <v>58</v>
      </c>
      <c r="AA1449" t="s">
        <v>830</v>
      </c>
      <c r="AB1449" s="3" t="str">
        <f t="shared" si="44"/>
        <v>2502</v>
      </c>
      <c r="AC1449" s="4" t="str">
        <f t="shared" si="45"/>
        <v>Non-TIF</v>
      </c>
    </row>
    <row r="1450" spans="1:29" x14ac:dyDescent="0.25">
      <c r="A1450">
        <v>2024</v>
      </c>
      <c r="B1450">
        <v>86</v>
      </c>
      <c r="C1450" t="s">
        <v>31</v>
      </c>
      <c r="D1450">
        <v>92734652</v>
      </c>
      <c r="E1450">
        <v>143711739</v>
      </c>
      <c r="F1450">
        <v>3742358</v>
      </c>
      <c r="G1450">
        <v>20266594</v>
      </c>
      <c r="H1450">
        <v>1886236</v>
      </c>
      <c r="I1450">
        <v>0</v>
      </c>
      <c r="J1450">
        <v>0</v>
      </c>
      <c r="K1450">
        <v>0</v>
      </c>
      <c r="L1450">
        <v>819635</v>
      </c>
      <c r="M1450">
        <v>0</v>
      </c>
      <c r="N1450">
        <v>263161214</v>
      </c>
      <c r="O1450">
        <v>532000</v>
      </c>
      <c r="P1450">
        <v>1592500</v>
      </c>
      <c r="Q1450">
        <v>261036714</v>
      </c>
      <c r="R1450">
        <v>3168855</v>
      </c>
      <c r="S1450">
        <v>2024</v>
      </c>
      <c r="T1450">
        <v>86</v>
      </c>
      <c r="U1450">
        <v>4</v>
      </c>
      <c r="V1450">
        <v>785</v>
      </c>
      <c r="W1450">
        <v>864785</v>
      </c>
      <c r="X1450" t="s">
        <v>26</v>
      </c>
      <c r="Y1450" t="s">
        <v>26</v>
      </c>
      <c r="Z1450" t="s">
        <v>944</v>
      </c>
      <c r="AA1450" t="s">
        <v>830</v>
      </c>
      <c r="AB1450" s="3" t="str">
        <f t="shared" si="44"/>
        <v>4785</v>
      </c>
      <c r="AC1450" s="4" t="str">
        <f t="shared" si="45"/>
        <v>Non-TIF</v>
      </c>
    </row>
    <row r="1451" spans="1:29" x14ac:dyDescent="0.25">
      <c r="A1451">
        <v>2024</v>
      </c>
      <c r="B1451">
        <v>87</v>
      </c>
      <c r="C1451" t="s">
        <v>44</v>
      </c>
      <c r="D1451">
        <v>444633</v>
      </c>
      <c r="E1451">
        <v>31288</v>
      </c>
      <c r="F1451">
        <v>90808</v>
      </c>
      <c r="G1451">
        <v>245071</v>
      </c>
      <c r="H1451">
        <v>10789975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11601775</v>
      </c>
      <c r="O1451">
        <v>0</v>
      </c>
      <c r="P1451">
        <v>0</v>
      </c>
      <c r="Q1451">
        <v>11601775</v>
      </c>
      <c r="R1451">
        <v>0</v>
      </c>
      <c r="S1451">
        <v>2024</v>
      </c>
      <c r="T1451">
        <v>87</v>
      </c>
      <c r="U1451">
        <v>3</v>
      </c>
      <c r="V1451">
        <v>609</v>
      </c>
      <c r="W1451">
        <v>873609</v>
      </c>
      <c r="X1451" t="s">
        <v>26</v>
      </c>
      <c r="Y1451" t="s">
        <v>26</v>
      </c>
      <c r="Z1451" t="s">
        <v>82</v>
      </c>
      <c r="AA1451" t="s">
        <v>834</v>
      </c>
      <c r="AB1451" s="3" t="str">
        <f t="shared" si="44"/>
        <v>3609</v>
      </c>
      <c r="AC1451" s="4" t="str">
        <f t="shared" si="45"/>
        <v>Non-TIF</v>
      </c>
    </row>
    <row r="1452" spans="1:29" x14ac:dyDescent="0.25">
      <c r="A1452">
        <v>2024</v>
      </c>
      <c r="B1452">
        <v>87</v>
      </c>
      <c r="C1452" t="s">
        <v>23</v>
      </c>
      <c r="D1452">
        <v>278348</v>
      </c>
      <c r="E1452">
        <v>0</v>
      </c>
      <c r="F1452">
        <v>0</v>
      </c>
      <c r="G1452">
        <v>0</v>
      </c>
      <c r="H1452">
        <v>641045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919393</v>
      </c>
      <c r="O1452">
        <v>0</v>
      </c>
      <c r="P1452">
        <v>0</v>
      </c>
      <c r="Q1452">
        <v>919393</v>
      </c>
      <c r="R1452">
        <v>0</v>
      </c>
      <c r="S1452">
        <v>2024</v>
      </c>
      <c r="T1452">
        <v>87</v>
      </c>
      <c r="U1452">
        <v>3</v>
      </c>
      <c r="V1452">
        <v>609</v>
      </c>
      <c r="W1452" t="s">
        <v>889</v>
      </c>
      <c r="X1452" t="s">
        <v>25</v>
      </c>
      <c r="Y1452" t="s">
        <v>26</v>
      </c>
      <c r="Z1452" t="s">
        <v>890</v>
      </c>
      <c r="AA1452" t="s">
        <v>834</v>
      </c>
      <c r="AB1452" s="3" t="str">
        <f t="shared" si="44"/>
        <v>3609</v>
      </c>
      <c r="AC1452" s="4" t="str">
        <f t="shared" si="45"/>
        <v>TIF</v>
      </c>
    </row>
    <row r="1453" spans="1:29" x14ac:dyDescent="0.25">
      <c r="A1453">
        <v>2024</v>
      </c>
      <c r="B1453">
        <v>87</v>
      </c>
      <c r="C1453" t="s">
        <v>31</v>
      </c>
      <c r="D1453">
        <v>14003113</v>
      </c>
      <c r="E1453">
        <v>24185401</v>
      </c>
      <c r="F1453">
        <v>1081223</v>
      </c>
      <c r="G1453">
        <v>945128</v>
      </c>
      <c r="H1453">
        <v>3742010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43956875</v>
      </c>
      <c r="O1453">
        <v>128000</v>
      </c>
      <c r="P1453">
        <v>354250</v>
      </c>
      <c r="Q1453">
        <v>43474625</v>
      </c>
      <c r="R1453">
        <v>821650</v>
      </c>
      <c r="S1453">
        <v>2024</v>
      </c>
      <c r="T1453">
        <v>87</v>
      </c>
      <c r="U1453">
        <v>1</v>
      </c>
      <c r="V1453">
        <v>197</v>
      </c>
      <c r="W1453">
        <v>731197</v>
      </c>
      <c r="X1453" t="s">
        <v>26</v>
      </c>
      <c r="Y1453" t="s">
        <v>26</v>
      </c>
      <c r="Z1453" t="s">
        <v>757</v>
      </c>
      <c r="AA1453" t="s">
        <v>834</v>
      </c>
      <c r="AB1453" s="3" t="str">
        <f t="shared" si="44"/>
        <v>1197</v>
      </c>
      <c r="AC1453" s="4" t="str">
        <f t="shared" si="45"/>
        <v>Non-TIF</v>
      </c>
    </row>
    <row r="1454" spans="1:29" x14ac:dyDescent="0.25">
      <c r="A1454">
        <v>2024</v>
      </c>
      <c r="B1454">
        <v>87</v>
      </c>
      <c r="C1454" t="s">
        <v>31</v>
      </c>
      <c r="D1454">
        <v>85578545</v>
      </c>
      <c r="E1454">
        <v>154852588</v>
      </c>
      <c r="F1454">
        <v>10552373</v>
      </c>
      <c r="G1454">
        <v>7032533</v>
      </c>
      <c r="H1454">
        <v>28138051</v>
      </c>
      <c r="I1454">
        <v>0</v>
      </c>
      <c r="J1454">
        <v>0</v>
      </c>
      <c r="K1454">
        <v>0</v>
      </c>
      <c r="L1454">
        <v>311270</v>
      </c>
      <c r="M1454">
        <v>0</v>
      </c>
      <c r="N1454">
        <v>286465360</v>
      </c>
      <c r="O1454">
        <v>667047</v>
      </c>
      <c r="P1454">
        <v>1882773</v>
      </c>
      <c r="Q1454">
        <v>283915540</v>
      </c>
      <c r="R1454">
        <v>4982215</v>
      </c>
      <c r="S1454">
        <v>2024</v>
      </c>
      <c r="T1454">
        <v>87</v>
      </c>
      <c r="U1454">
        <v>0</v>
      </c>
      <c r="V1454">
        <v>549</v>
      </c>
      <c r="W1454">
        <v>870549</v>
      </c>
      <c r="X1454" t="s">
        <v>26</v>
      </c>
      <c r="Y1454" t="s">
        <v>26</v>
      </c>
      <c r="Z1454" t="s">
        <v>758</v>
      </c>
      <c r="AA1454" t="s">
        <v>834</v>
      </c>
      <c r="AB1454" s="3" t="str">
        <f t="shared" si="44"/>
        <v>0549</v>
      </c>
      <c r="AC1454" s="4" t="str">
        <f t="shared" si="45"/>
        <v>Non-TIF</v>
      </c>
    </row>
    <row r="1455" spans="1:29" x14ac:dyDescent="0.25">
      <c r="A1455">
        <v>2024</v>
      </c>
      <c r="B1455">
        <v>88</v>
      </c>
      <c r="C1455" t="s">
        <v>31</v>
      </c>
      <c r="D1455">
        <v>77260914</v>
      </c>
      <c r="E1455">
        <v>64576198</v>
      </c>
      <c r="F1455">
        <v>7085816</v>
      </c>
      <c r="G1455">
        <v>6684090</v>
      </c>
      <c r="H1455">
        <v>3312484</v>
      </c>
      <c r="I1455">
        <v>0</v>
      </c>
      <c r="J1455">
        <v>0</v>
      </c>
      <c r="K1455">
        <v>0</v>
      </c>
      <c r="L1455">
        <v>661176</v>
      </c>
      <c r="M1455">
        <v>12748293</v>
      </c>
      <c r="N1455">
        <v>172328971</v>
      </c>
      <c r="O1455">
        <v>452000</v>
      </c>
      <c r="P1455">
        <v>1722500</v>
      </c>
      <c r="Q1455">
        <v>170154471</v>
      </c>
      <c r="R1455">
        <v>4969497</v>
      </c>
      <c r="S1455">
        <v>2024</v>
      </c>
      <c r="T1455">
        <v>88</v>
      </c>
      <c r="U1455">
        <v>1</v>
      </c>
      <c r="V1455">
        <v>970</v>
      </c>
      <c r="W1455">
        <v>881970</v>
      </c>
      <c r="X1455" t="s">
        <v>26</v>
      </c>
      <c r="Y1455" t="s">
        <v>26</v>
      </c>
      <c r="Z1455" t="s">
        <v>396</v>
      </c>
      <c r="AA1455" t="s">
        <v>835</v>
      </c>
      <c r="AB1455" s="3" t="str">
        <f t="shared" si="44"/>
        <v>1970</v>
      </c>
      <c r="AC1455" s="4" t="str">
        <f t="shared" si="45"/>
        <v>Non-TIF</v>
      </c>
    </row>
    <row r="1456" spans="1:29" x14ac:dyDescent="0.25">
      <c r="A1456">
        <v>2024</v>
      </c>
      <c r="B1456">
        <v>89</v>
      </c>
      <c r="C1456" t="s">
        <v>31</v>
      </c>
      <c r="D1456">
        <v>3969504</v>
      </c>
      <c r="E1456">
        <v>5461429</v>
      </c>
      <c r="F1456">
        <v>254756</v>
      </c>
      <c r="G1456">
        <v>280616</v>
      </c>
      <c r="H1456">
        <v>0</v>
      </c>
      <c r="I1456">
        <v>0</v>
      </c>
      <c r="J1456">
        <v>0</v>
      </c>
      <c r="K1456">
        <v>0</v>
      </c>
      <c r="L1456">
        <v>1527787</v>
      </c>
      <c r="M1456">
        <v>0</v>
      </c>
      <c r="N1456">
        <v>11494092</v>
      </c>
      <c r="O1456">
        <v>52000</v>
      </c>
      <c r="P1456">
        <v>110500</v>
      </c>
      <c r="Q1456">
        <v>11331592</v>
      </c>
      <c r="R1456">
        <v>460113</v>
      </c>
      <c r="S1456">
        <v>2024</v>
      </c>
      <c r="T1456">
        <v>89</v>
      </c>
      <c r="U1456">
        <v>0</v>
      </c>
      <c r="V1456">
        <v>977</v>
      </c>
      <c r="W1456">
        <v>900977</v>
      </c>
      <c r="X1456" t="s">
        <v>26</v>
      </c>
      <c r="Y1456" t="s">
        <v>26</v>
      </c>
      <c r="Z1456" t="s">
        <v>501</v>
      </c>
      <c r="AA1456" t="s">
        <v>836</v>
      </c>
      <c r="AB1456" s="3" t="str">
        <f t="shared" si="44"/>
        <v>0977</v>
      </c>
      <c r="AC1456" s="4" t="str">
        <f t="shared" si="45"/>
        <v>Non-TIF</v>
      </c>
    </row>
    <row r="1457" spans="1:29" x14ac:dyDescent="0.25">
      <c r="A1457">
        <v>2024</v>
      </c>
      <c r="B1457">
        <v>90</v>
      </c>
      <c r="C1457" t="s">
        <v>44</v>
      </c>
      <c r="D1457">
        <v>61464594</v>
      </c>
      <c r="E1457">
        <v>356234</v>
      </c>
      <c r="F1457">
        <v>30075</v>
      </c>
      <c r="G1457">
        <v>197161021</v>
      </c>
      <c r="H1457">
        <v>20192343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279204267</v>
      </c>
      <c r="O1457">
        <v>484000</v>
      </c>
      <c r="P1457">
        <v>1362817</v>
      </c>
      <c r="Q1457">
        <v>277357450</v>
      </c>
      <c r="R1457">
        <v>0</v>
      </c>
      <c r="S1457">
        <v>2024</v>
      </c>
      <c r="T1457">
        <v>90</v>
      </c>
      <c r="U1457">
        <v>5</v>
      </c>
      <c r="V1457" t="s">
        <v>1839</v>
      </c>
      <c r="W1457">
        <v>905049</v>
      </c>
      <c r="X1457" t="s">
        <v>26</v>
      </c>
      <c r="Y1457" t="s">
        <v>26</v>
      </c>
      <c r="Z1457" t="s">
        <v>946</v>
      </c>
      <c r="AA1457" t="s">
        <v>917</v>
      </c>
      <c r="AB1457" s="3" t="str">
        <f t="shared" si="44"/>
        <v>5049</v>
      </c>
      <c r="AC1457" s="4" t="str">
        <f t="shared" si="45"/>
        <v>Non-TIF</v>
      </c>
    </row>
    <row r="1458" spans="1:29" x14ac:dyDescent="0.25">
      <c r="A1458">
        <v>2024</v>
      </c>
      <c r="B1458">
        <v>90</v>
      </c>
      <c r="C1458" t="s">
        <v>23</v>
      </c>
      <c r="D1458">
        <v>28657754</v>
      </c>
      <c r="E1458">
        <v>1172558</v>
      </c>
      <c r="F1458">
        <v>148283</v>
      </c>
      <c r="G1458">
        <v>5856320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35834915</v>
      </c>
      <c r="O1458">
        <v>0</v>
      </c>
      <c r="P1458">
        <v>0</v>
      </c>
      <c r="Q1458">
        <v>35834915</v>
      </c>
      <c r="R1458">
        <v>0</v>
      </c>
      <c r="S1458">
        <v>2024</v>
      </c>
      <c r="T1458">
        <v>90</v>
      </c>
      <c r="U1458">
        <v>5</v>
      </c>
      <c r="V1458" t="s">
        <v>1839</v>
      </c>
      <c r="W1458" t="s">
        <v>915</v>
      </c>
      <c r="X1458" t="s">
        <v>25</v>
      </c>
      <c r="Y1458" t="s">
        <v>26</v>
      </c>
      <c r="Z1458" t="s">
        <v>916</v>
      </c>
      <c r="AA1458" t="s">
        <v>917</v>
      </c>
      <c r="AB1458" s="3" t="str">
        <f t="shared" si="44"/>
        <v>5049</v>
      </c>
      <c r="AC1458" s="4" t="str">
        <f t="shared" si="45"/>
        <v>TIF</v>
      </c>
    </row>
    <row r="1459" spans="1:29" x14ac:dyDescent="0.25">
      <c r="A1459">
        <v>2024</v>
      </c>
      <c r="B1459">
        <v>91</v>
      </c>
      <c r="C1459" t="s">
        <v>44</v>
      </c>
      <c r="D1459">
        <v>0</v>
      </c>
      <c r="E1459">
        <v>0</v>
      </c>
      <c r="F1459">
        <v>0</v>
      </c>
      <c r="G1459">
        <v>4936415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4936415</v>
      </c>
      <c r="O1459">
        <v>0</v>
      </c>
      <c r="P1459">
        <v>0</v>
      </c>
      <c r="Q1459">
        <v>4936415</v>
      </c>
      <c r="R1459">
        <v>0</v>
      </c>
      <c r="S1459">
        <v>2024</v>
      </c>
      <c r="T1459">
        <v>91</v>
      </c>
      <c r="U1459">
        <v>0</v>
      </c>
      <c r="V1459">
        <v>981</v>
      </c>
      <c r="W1459">
        <v>910981</v>
      </c>
      <c r="X1459" t="s">
        <v>26</v>
      </c>
      <c r="Y1459" t="s">
        <v>26</v>
      </c>
      <c r="Z1459" t="s">
        <v>837</v>
      </c>
      <c r="AA1459" t="s">
        <v>838</v>
      </c>
      <c r="AB1459" s="3" t="str">
        <f t="shared" si="44"/>
        <v>0981</v>
      </c>
      <c r="AC1459" s="4" t="str">
        <f t="shared" si="45"/>
        <v>Non-TIF</v>
      </c>
    </row>
    <row r="1460" spans="1:29" x14ac:dyDescent="0.25">
      <c r="A1460">
        <v>2024</v>
      </c>
      <c r="B1460">
        <v>91</v>
      </c>
      <c r="C1460" t="s">
        <v>44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2024</v>
      </c>
      <c r="T1460">
        <v>91</v>
      </c>
      <c r="U1460">
        <v>6</v>
      </c>
      <c r="V1460" t="s">
        <v>1827</v>
      </c>
      <c r="W1460">
        <v>916094</v>
      </c>
      <c r="X1460" t="s">
        <v>26</v>
      </c>
      <c r="Y1460" t="s">
        <v>26</v>
      </c>
      <c r="Z1460" t="s">
        <v>845</v>
      </c>
      <c r="AA1460" t="s">
        <v>838</v>
      </c>
      <c r="AB1460" s="3" t="str">
        <f t="shared" si="44"/>
        <v>6094</v>
      </c>
      <c r="AC1460" s="4" t="str">
        <f t="shared" si="45"/>
        <v>Non-TIF</v>
      </c>
    </row>
    <row r="1461" spans="1:29" x14ac:dyDescent="0.25">
      <c r="A1461">
        <v>2024</v>
      </c>
      <c r="B1461">
        <v>91</v>
      </c>
      <c r="C1461" t="s">
        <v>23</v>
      </c>
      <c r="D1461">
        <v>31249262</v>
      </c>
      <c r="E1461">
        <v>62923</v>
      </c>
      <c r="F1461">
        <v>1273</v>
      </c>
      <c r="G1461">
        <v>17970418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49283876</v>
      </c>
      <c r="O1461">
        <v>0</v>
      </c>
      <c r="P1461">
        <v>0</v>
      </c>
      <c r="Q1461">
        <v>49283876</v>
      </c>
      <c r="R1461">
        <v>0</v>
      </c>
      <c r="S1461">
        <v>2024</v>
      </c>
      <c r="T1461">
        <v>91</v>
      </c>
      <c r="U1461">
        <v>3</v>
      </c>
      <c r="V1461">
        <v>114</v>
      </c>
      <c r="W1461" t="s">
        <v>947</v>
      </c>
      <c r="X1461" t="s">
        <v>25</v>
      </c>
      <c r="Y1461" t="s">
        <v>26</v>
      </c>
      <c r="Z1461" t="s">
        <v>948</v>
      </c>
      <c r="AA1461" t="s">
        <v>838</v>
      </c>
      <c r="AB1461" s="3" t="str">
        <f t="shared" si="44"/>
        <v>3114</v>
      </c>
      <c r="AC1461" s="4" t="str">
        <f t="shared" si="45"/>
        <v>TIF</v>
      </c>
    </row>
    <row r="1462" spans="1:29" x14ac:dyDescent="0.25">
      <c r="A1462">
        <v>2024</v>
      </c>
      <c r="B1462">
        <v>91</v>
      </c>
      <c r="C1462" t="s">
        <v>31</v>
      </c>
      <c r="D1462">
        <v>19130633</v>
      </c>
      <c r="E1462">
        <v>9481013</v>
      </c>
      <c r="F1462">
        <v>514344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7663734</v>
      </c>
      <c r="N1462">
        <v>36789724</v>
      </c>
      <c r="O1462">
        <v>56000</v>
      </c>
      <c r="P1462">
        <v>175500</v>
      </c>
      <c r="Q1462">
        <v>36558224</v>
      </c>
      <c r="R1462">
        <v>759231</v>
      </c>
      <c r="S1462">
        <v>2024</v>
      </c>
      <c r="T1462">
        <v>91</v>
      </c>
      <c r="U1462">
        <v>5</v>
      </c>
      <c r="V1462">
        <v>256</v>
      </c>
      <c r="W1462">
        <v>635256</v>
      </c>
      <c r="X1462" t="s">
        <v>26</v>
      </c>
      <c r="Y1462" t="s">
        <v>26</v>
      </c>
      <c r="Z1462" t="s">
        <v>661</v>
      </c>
      <c r="AA1462" t="s">
        <v>838</v>
      </c>
      <c r="AB1462" s="3" t="str">
        <f t="shared" si="44"/>
        <v>5256</v>
      </c>
      <c r="AC1462" s="4" t="str">
        <f t="shared" si="45"/>
        <v>Non-TIF</v>
      </c>
    </row>
    <row r="1463" spans="1:29" x14ac:dyDescent="0.25">
      <c r="A1463">
        <v>2024</v>
      </c>
      <c r="B1463">
        <v>91</v>
      </c>
      <c r="C1463" t="s">
        <v>31</v>
      </c>
      <c r="D1463">
        <v>75773614</v>
      </c>
      <c r="E1463">
        <v>1580181</v>
      </c>
      <c r="F1463">
        <v>20607</v>
      </c>
      <c r="G1463">
        <v>3832491</v>
      </c>
      <c r="H1463">
        <v>0</v>
      </c>
      <c r="I1463">
        <v>0</v>
      </c>
      <c r="J1463">
        <v>0</v>
      </c>
      <c r="K1463">
        <v>0</v>
      </c>
      <c r="L1463">
        <v>463199</v>
      </c>
      <c r="M1463">
        <v>0</v>
      </c>
      <c r="N1463">
        <v>81670092</v>
      </c>
      <c r="O1463">
        <v>356000</v>
      </c>
      <c r="P1463">
        <v>1001000</v>
      </c>
      <c r="Q1463">
        <v>80313092</v>
      </c>
      <c r="R1463">
        <v>4134629</v>
      </c>
      <c r="S1463">
        <v>2024</v>
      </c>
      <c r="T1463">
        <v>91</v>
      </c>
      <c r="U1463">
        <v>1</v>
      </c>
      <c r="V1463">
        <v>737</v>
      </c>
      <c r="W1463">
        <v>771737</v>
      </c>
      <c r="X1463" t="s">
        <v>26</v>
      </c>
      <c r="Y1463" t="s">
        <v>26</v>
      </c>
      <c r="Z1463" t="s">
        <v>809</v>
      </c>
      <c r="AA1463" t="s">
        <v>838</v>
      </c>
      <c r="AB1463" s="3" t="str">
        <f t="shared" si="44"/>
        <v>1737</v>
      </c>
      <c r="AC1463" s="4" t="str">
        <f t="shared" si="45"/>
        <v>Non-TIF</v>
      </c>
    </row>
    <row r="1464" spans="1:29" x14ac:dyDescent="0.25">
      <c r="A1464">
        <v>2024</v>
      </c>
      <c r="B1464">
        <v>91</v>
      </c>
      <c r="C1464" t="s">
        <v>31</v>
      </c>
      <c r="D1464">
        <v>896726442</v>
      </c>
      <c r="E1464">
        <v>61495677</v>
      </c>
      <c r="F1464">
        <v>4028778</v>
      </c>
      <c r="G1464">
        <v>108801439</v>
      </c>
      <c r="H1464">
        <v>9868674</v>
      </c>
      <c r="I1464">
        <v>0</v>
      </c>
      <c r="J1464">
        <v>0</v>
      </c>
      <c r="K1464">
        <v>0</v>
      </c>
      <c r="L1464">
        <v>5008644</v>
      </c>
      <c r="M1464">
        <v>0</v>
      </c>
      <c r="N1464">
        <v>1085929654</v>
      </c>
      <c r="O1464">
        <v>2949994</v>
      </c>
      <c r="P1464">
        <v>8911642</v>
      </c>
      <c r="Q1464">
        <v>1074068018</v>
      </c>
      <c r="R1464">
        <v>7458066</v>
      </c>
      <c r="S1464">
        <v>2024</v>
      </c>
      <c r="T1464">
        <v>91</v>
      </c>
      <c r="U1464">
        <v>3</v>
      </c>
      <c r="V1464">
        <v>114</v>
      </c>
      <c r="W1464">
        <v>913114</v>
      </c>
      <c r="X1464" t="s">
        <v>26</v>
      </c>
      <c r="Y1464" t="s">
        <v>26</v>
      </c>
      <c r="Z1464" t="s">
        <v>857</v>
      </c>
      <c r="AA1464" t="s">
        <v>838</v>
      </c>
      <c r="AB1464" s="3" t="str">
        <f t="shared" si="44"/>
        <v>3114</v>
      </c>
      <c r="AC1464" s="4" t="str">
        <f t="shared" si="45"/>
        <v>Non-TIF</v>
      </c>
    </row>
    <row r="1465" spans="1:29" x14ac:dyDescent="0.25">
      <c r="A1465">
        <v>2024</v>
      </c>
      <c r="B1465">
        <v>91</v>
      </c>
      <c r="C1465" t="s">
        <v>31</v>
      </c>
      <c r="D1465">
        <v>990783609</v>
      </c>
      <c r="E1465">
        <v>14982774</v>
      </c>
      <c r="F1465">
        <v>1761797</v>
      </c>
      <c r="G1465">
        <v>55896882</v>
      </c>
      <c r="H1465">
        <v>4459109</v>
      </c>
      <c r="I1465">
        <v>0</v>
      </c>
      <c r="J1465">
        <v>0</v>
      </c>
      <c r="K1465">
        <v>0</v>
      </c>
      <c r="L1465">
        <v>1178307</v>
      </c>
      <c r="M1465">
        <v>0</v>
      </c>
      <c r="N1465">
        <v>1069062478</v>
      </c>
      <c r="O1465">
        <v>2099244</v>
      </c>
      <c r="P1465">
        <v>5453500</v>
      </c>
      <c r="Q1465">
        <v>1061509734</v>
      </c>
      <c r="R1465">
        <v>22238933</v>
      </c>
      <c r="S1465">
        <v>2024</v>
      </c>
      <c r="T1465">
        <v>91</v>
      </c>
      <c r="U1465">
        <v>4</v>
      </c>
      <c r="V1465">
        <v>797</v>
      </c>
      <c r="W1465">
        <v>914797</v>
      </c>
      <c r="X1465" t="s">
        <v>26</v>
      </c>
      <c r="Y1465" t="s">
        <v>26</v>
      </c>
      <c r="Z1465" t="s">
        <v>918</v>
      </c>
      <c r="AA1465" t="s">
        <v>838</v>
      </c>
      <c r="AB1465" s="3" t="str">
        <f t="shared" si="44"/>
        <v>4797</v>
      </c>
      <c r="AC1465" s="4" t="str">
        <f t="shared" si="45"/>
        <v>Non-TIF</v>
      </c>
    </row>
    <row r="1466" spans="1:29" x14ac:dyDescent="0.25">
      <c r="A1466">
        <v>2024</v>
      </c>
      <c r="B1466">
        <v>92</v>
      </c>
      <c r="C1466" t="s">
        <v>31</v>
      </c>
      <c r="D1466">
        <v>320395047</v>
      </c>
      <c r="E1466">
        <v>130066954</v>
      </c>
      <c r="F1466">
        <v>18198109</v>
      </c>
      <c r="G1466">
        <v>72056070</v>
      </c>
      <c r="H1466">
        <v>4640994</v>
      </c>
      <c r="I1466">
        <v>0</v>
      </c>
      <c r="J1466">
        <v>0</v>
      </c>
      <c r="K1466">
        <v>0</v>
      </c>
      <c r="L1466">
        <v>9445788</v>
      </c>
      <c r="M1466">
        <v>4606792</v>
      </c>
      <c r="N1466">
        <v>559409754</v>
      </c>
      <c r="O1466">
        <v>1500000</v>
      </c>
      <c r="P1466">
        <v>5414500</v>
      </c>
      <c r="Q1466">
        <v>552495254</v>
      </c>
      <c r="R1466">
        <v>8366696</v>
      </c>
      <c r="S1466">
        <v>2024</v>
      </c>
      <c r="T1466">
        <v>92</v>
      </c>
      <c r="U1466">
        <v>6</v>
      </c>
      <c r="V1466">
        <v>768</v>
      </c>
      <c r="W1466">
        <v>926768</v>
      </c>
      <c r="X1466" t="s">
        <v>26</v>
      </c>
      <c r="Y1466" t="s">
        <v>26</v>
      </c>
      <c r="Z1466" t="s">
        <v>627</v>
      </c>
      <c r="AA1466" t="s">
        <v>858</v>
      </c>
      <c r="AB1466" s="3" t="str">
        <f t="shared" ref="AB1466:AB1479" si="46">CONCATENATE(U1466,TEXT(V1466,"000"))</f>
        <v>6768</v>
      </c>
      <c r="AC1466" s="4" t="str">
        <f t="shared" ref="AC1466:AC1479" si="47">IF(C1466="I","TIF","Non-TIF")</f>
        <v>Non-TIF</v>
      </c>
    </row>
    <row r="1467" spans="1:29" x14ac:dyDescent="0.25">
      <c r="A1467">
        <v>2024</v>
      </c>
      <c r="B1467">
        <v>93</v>
      </c>
      <c r="C1467" t="s">
        <v>31</v>
      </c>
      <c r="D1467">
        <v>40113751</v>
      </c>
      <c r="E1467">
        <v>48397784</v>
      </c>
      <c r="F1467">
        <v>4581779</v>
      </c>
      <c r="G1467">
        <v>2833579</v>
      </c>
      <c r="H1467">
        <v>0</v>
      </c>
      <c r="I1467">
        <v>0</v>
      </c>
      <c r="J1467">
        <v>0</v>
      </c>
      <c r="K1467">
        <v>0</v>
      </c>
      <c r="L1467">
        <v>2424657</v>
      </c>
      <c r="M1467">
        <v>3541357</v>
      </c>
      <c r="N1467">
        <v>101892907</v>
      </c>
      <c r="O1467">
        <v>254300</v>
      </c>
      <c r="P1467">
        <v>713298</v>
      </c>
      <c r="Q1467">
        <v>100925309</v>
      </c>
      <c r="R1467">
        <v>1581040</v>
      </c>
      <c r="S1467">
        <v>2024</v>
      </c>
      <c r="T1467">
        <v>93</v>
      </c>
      <c r="U1467">
        <v>5</v>
      </c>
      <c r="V1467">
        <v>895</v>
      </c>
      <c r="W1467">
        <v>935895</v>
      </c>
      <c r="X1467" t="s">
        <v>26</v>
      </c>
      <c r="Y1467" t="s">
        <v>26</v>
      </c>
      <c r="Z1467" t="s">
        <v>104</v>
      </c>
      <c r="AA1467" t="s">
        <v>859</v>
      </c>
      <c r="AB1467" s="3" t="str">
        <f t="shared" si="46"/>
        <v>5895</v>
      </c>
      <c r="AC1467" s="4" t="str">
        <f t="shared" si="47"/>
        <v>Non-TIF</v>
      </c>
    </row>
    <row r="1468" spans="1:29" x14ac:dyDescent="0.25">
      <c r="A1468">
        <v>2024</v>
      </c>
      <c r="B1468">
        <v>94</v>
      </c>
      <c r="C1468" t="s">
        <v>44</v>
      </c>
      <c r="D1468">
        <v>0</v>
      </c>
      <c r="E1468">
        <v>0</v>
      </c>
      <c r="F1468">
        <v>0</v>
      </c>
      <c r="G1468">
        <v>3844022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3844022</v>
      </c>
      <c r="O1468">
        <v>0</v>
      </c>
      <c r="P1468">
        <v>0</v>
      </c>
      <c r="Q1468">
        <v>3844022</v>
      </c>
      <c r="R1468">
        <v>0</v>
      </c>
      <c r="S1468">
        <v>2024</v>
      </c>
      <c r="T1468">
        <v>94</v>
      </c>
      <c r="U1468">
        <v>6</v>
      </c>
      <c r="V1468">
        <v>867</v>
      </c>
      <c r="W1468">
        <v>406867</v>
      </c>
      <c r="X1468" t="s">
        <v>26</v>
      </c>
      <c r="Y1468" t="s">
        <v>26</v>
      </c>
      <c r="Z1468" t="s">
        <v>478</v>
      </c>
      <c r="AA1468" t="s">
        <v>860</v>
      </c>
      <c r="AB1468" s="3" t="str">
        <f t="shared" si="46"/>
        <v>6867</v>
      </c>
      <c r="AC1468" s="4" t="str">
        <f t="shared" si="47"/>
        <v>Non-TIF</v>
      </c>
    </row>
    <row r="1469" spans="1:29" x14ac:dyDescent="0.25">
      <c r="A1469">
        <v>2024</v>
      </c>
      <c r="B1469">
        <v>94</v>
      </c>
      <c r="C1469" t="s">
        <v>23</v>
      </c>
      <c r="D1469">
        <v>0</v>
      </c>
      <c r="E1469">
        <v>0</v>
      </c>
      <c r="F1469">
        <v>0</v>
      </c>
      <c r="G1469">
        <v>1592270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1592270</v>
      </c>
      <c r="O1469">
        <v>0</v>
      </c>
      <c r="P1469">
        <v>0</v>
      </c>
      <c r="Q1469">
        <v>1592270</v>
      </c>
      <c r="R1469">
        <v>0</v>
      </c>
      <c r="S1469">
        <v>2024</v>
      </c>
      <c r="T1469">
        <v>94</v>
      </c>
      <c r="U1469">
        <v>6</v>
      </c>
      <c r="V1469">
        <v>867</v>
      </c>
      <c r="W1469" t="s">
        <v>647</v>
      </c>
      <c r="X1469" t="s">
        <v>25</v>
      </c>
      <c r="Y1469" t="s">
        <v>26</v>
      </c>
      <c r="Z1469" t="s">
        <v>648</v>
      </c>
      <c r="AA1469" t="s">
        <v>860</v>
      </c>
      <c r="AB1469" s="3" t="str">
        <f t="shared" si="46"/>
        <v>6867</v>
      </c>
      <c r="AC1469" s="4" t="str">
        <f t="shared" si="47"/>
        <v>TIF</v>
      </c>
    </row>
    <row r="1470" spans="1:29" x14ac:dyDescent="0.25">
      <c r="A1470">
        <v>2024</v>
      </c>
      <c r="B1470">
        <v>94</v>
      </c>
      <c r="C1470" t="s">
        <v>23</v>
      </c>
      <c r="D1470">
        <v>9370812</v>
      </c>
      <c r="E1470">
        <v>293660</v>
      </c>
      <c r="F1470">
        <v>0</v>
      </c>
      <c r="G1470">
        <v>74920966</v>
      </c>
      <c r="H1470">
        <v>38517853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123103291</v>
      </c>
      <c r="O1470">
        <v>4000</v>
      </c>
      <c r="P1470">
        <v>65000</v>
      </c>
      <c r="Q1470">
        <v>123034291</v>
      </c>
      <c r="R1470">
        <v>0</v>
      </c>
      <c r="S1470">
        <v>2024</v>
      </c>
      <c r="T1470">
        <v>94</v>
      </c>
      <c r="U1470">
        <v>2</v>
      </c>
      <c r="V1470">
        <v>313</v>
      </c>
      <c r="W1470" t="s">
        <v>967</v>
      </c>
      <c r="X1470" t="s">
        <v>25</v>
      </c>
      <c r="Y1470" t="s">
        <v>26</v>
      </c>
      <c r="Z1470" t="s">
        <v>968</v>
      </c>
      <c r="AA1470" t="s">
        <v>860</v>
      </c>
      <c r="AB1470" s="3" t="str">
        <f t="shared" si="46"/>
        <v>2313</v>
      </c>
      <c r="AC1470" s="4" t="str">
        <f t="shared" si="47"/>
        <v>TIF</v>
      </c>
    </row>
    <row r="1471" spans="1:29" x14ac:dyDescent="0.25">
      <c r="A1471">
        <v>2024</v>
      </c>
      <c r="B1471">
        <v>94</v>
      </c>
      <c r="C1471" t="s">
        <v>23</v>
      </c>
      <c r="D1471">
        <v>633501</v>
      </c>
      <c r="E1471">
        <v>0</v>
      </c>
      <c r="F1471">
        <v>0</v>
      </c>
      <c r="G1471">
        <v>16457733</v>
      </c>
      <c r="H1471">
        <v>40933362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58024596</v>
      </c>
      <c r="O1471">
        <v>0</v>
      </c>
      <c r="P1471">
        <v>6500</v>
      </c>
      <c r="Q1471">
        <v>58018096</v>
      </c>
      <c r="R1471">
        <v>0</v>
      </c>
      <c r="S1471">
        <v>2024</v>
      </c>
      <c r="T1471">
        <v>94</v>
      </c>
      <c r="U1471">
        <v>5</v>
      </c>
      <c r="V1471">
        <v>323</v>
      </c>
      <c r="W1471" t="s">
        <v>969</v>
      </c>
      <c r="X1471" t="s">
        <v>25</v>
      </c>
      <c r="Y1471" t="s">
        <v>26</v>
      </c>
      <c r="Z1471" t="s">
        <v>1742</v>
      </c>
      <c r="AA1471" t="s">
        <v>860</v>
      </c>
      <c r="AB1471" s="3" t="str">
        <f t="shared" si="46"/>
        <v>5323</v>
      </c>
      <c r="AC1471" s="4" t="str">
        <f t="shared" si="47"/>
        <v>TIF</v>
      </c>
    </row>
    <row r="1472" spans="1:29" x14ac:dyDescent="0.25">
      <c r="A1472">
        <v>2024</v>
      </c>
      <c r="B1472">
        <v>94</v>
      </c>
      <c r="C1472" t="s">
        <v>23</v>
      </c>
      <c r="D1472">
        <v>143505</v>
      </c>
      <c r="E1472">
        <v>0</v>
      </c>
      <c r="F1472">
        <v>0</v>
      </c>
      <c r="G1472">
        <v>84414</v>
      </c>
      <c r="H1472">
        <v>28666980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28894899</v>
      </c>
      <c r="O1472">
        <v>0</v>
      </c>
      <c r="P1472">
        <v>0</v>
      </c>
      <c r="Q1472">
        <v>28894899</v>
      </c>
      <c r="R1472">
        <v>0</v>
      </c>
      <c r="S1472">
        <v>2024</v>
      </c>
      <c r="T1472">
        <v>94</v>
      </c>
      <c r="U1472">
        <v>6</v>
      </c>
      <c r="V1472" t="s">
        <v>1804</v>
      </c>
      <c r="W1472" t="s">
        <v>970</v>
      </c>
      <c r="X1472" t="s">
        <v>25</v>
      </c>
      <c r="Y1472" t="s">
        <v>26</v>
      </c>
      <c r="Z1472" t="s">
        <v>1743</v>
      </c>
      <c r="AA1472" t="s">
        <v>860</v>
      </c>
      <c r="AB1472" s="3" t="str">
        <f t="shared" si="46"/>
        <v>6096</v>
      </c>
      <c r="AC1472" s="4" t="str">
        <f t="shared" si="47"/>
        <v>TIF</v>
      </c>
    </row>
    <row r="1473" spans="1:29" x14ac:dyDescent="0.25">
      <c r="A1473">
        <v>2024</v>
      </c>
      <c r="B1473">
        <v>94</v>
      </c>
      <c r="C1473" t="s">
        <v>31</v>
      </c>
      <c r="D1473">
        <v>67561980</v>
      </c>
      <c r="E1473">
        <v>97352037</v>
      </c>
      <c r="F1473">
        <v>2639598</v>
      </c>
      <c r="G1473">
        <v>12572129</v>
      </c>
      <c r="H1473">
        <v>16433378</v>
      </c>
      <c r="I1473">
        <v>0</v>
      </c>
      <c r="J1473">
        <v>0</v>
      </c>
      <c r="K1473">
        <v>5444</v>
      </c>
      <c r="L1473">
        <v>0</v>
      </c>
      <c r="M1473">
        <v>19348321</v>
      </c>
      <c r="N1473">
        <v>215912887</v>
      </c>
      <c r="O1473">
        <v>256000</v>
      </c>
      <c r="P1473">
        <v>812500</v>
      </c>
      <c r="Q1473">
        <v>214844387</v>
      </c>
      <c r="R1473">
        <v>15040704</v>
      </c>
      <c r="S1473">
        <v>2024</v>
      </c>
      <c r="T1473">
        <v>94</v>
      </c>
      <c r="U1473">
        <v>4</v>
      </c>
      <c r="V1473" t="s">
        <v>1807</v>
      </c>
      <c r="W1473">
        <v>134023</v>
      </c>
      <c r="X1473" t="s">
        <v>26</v>
      </c>
      <c r="Y1473" t="s">
        <v>26</v>
      </c>
      <c r="Z1473" t="s">
        <v>283</v>
      </c>
      <c r="AA1473" t="s">
        <v>860</v>
      </c>
      <c r="AB1473" s="3" t="str">
        <f t="shared" si="46"/>
        <v>4023</v>
      </c>
      <c r="AC1473" s="4" t="str">
        <f t="shared" si="47"/>
        <v>Non-TIF</v>
      </c>
    </row>
    <row r="1474" spans="1:29" x14ac:dyDescent="0.25">
      <c r="A1474">
        <v>2024</v>
      </c>
      <c r="B1474">
        <v>94</v>
      </c>
      <c r="C1474" t="s">
        <v>31</v>
      </c>
      <c r="D1474">
        <v>3373971</v>
      </c>
      <c r="E1474">
        <v>7113543</v>
      </c>
      <c r="F1474">
        <v>665324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11152838</v>
      </c>
      <c r="O1474">
        <v>32000</v>
      </c>
      <c r="P1474">
        <v>39000</v>
      </c>
      <c r="Q1474">
        <v>11081838</v>
      </c>
      <c r="R1474">
        <v>54326</v>
      </c>
      <c r="S1474">
        <v>2024</v>
      </c>
      <c r="T1474">
        <v>94</v>
      </c>
      <c r="U1474">
        <v>3</v>
      </c>
      <c r="V1474" t="s">
        <v>1820</v>
      </c>
      <c r="W1474">
        <v>463060</v>
      </c>
      <c r="X1474" t="s">
        <v>26</v>
      </c>
      <c r="Y1474" t="s">
        <v>26</v>
      </c>
      <c r="Z1474" t="s">
        <v>492</v>
      </c>
      <c r="AA1474" t="s">
        <v>860</v>
      </c>
      <c r="AB1474" s="3" t="str">
        <f t="shared" si="46"/>
        <v>3060</v>
      </c>
      <c r="AC1474" s="4" t="str">
        <f t="shared" si="47"/>
        <v>Non-TIF</v>
      </c>
    </row>
    <row r="1475" spans="1:29" x14ac:dyDescent="0.25">
      <c r="A1475">
        <v>2024</v>
      </c>
      <c r="B1475">
        <v>94</v>
      </c>
      <c r="C1475" t="s">
        <v>31</v>
      </c>
      <c r="D1475">
        <v>651830042</v>
      </c>
      <c r="E1475">
        <v>104000231</v>
      </c>
      <c r="F1475">
        <v>3241845</v>
      </c>
      <c r="G1475">
        <v>248796995</v>
      </c>
      <c r="H1475">
        <v>47364980</v>
      </c>
      <c r="I1475">
        <v>0</v>
      </c>
      <c r="J1475">
        <v>0</v>
      </c>
      <c r="K1475">
        <v>33616</v>
      </c>
      <c r="L1475">
        <v>14775068</v>
      </c>
      <c r="M1475">
        <v>21267082</v>
      </c>
      <c r="N1475">
        <v>1091309859</v>
      </c>
      <c r="O1475">
        <v>3749412</v>
      </c>
      <c r="P1475">
        <v>12148500</v>
      </c>
      <c r="Q1475">
        <v>1075411947</v>
      </c>
      <c r="R1475">
        <v>77978227</v>
      </c>
      <c r="S1475">
        <v>2024</v>
      </c>
      <c r="T1475">
        <v>94</v>
      </c>
      <c r="U1475">
        <v>2</v>
      </c>
      <c r="V1475">
        <v>313</v>
      </c>
      <c r="W1475">
        <v>942313</v>
      </c>
      <c r="X1475" t="s">
        <v>26</v>
      </c>
      <c r="Y1475" t="s">
        <v>26</v>
      </c>
      <c r="Z1475" t="s">
        <v>919</v>
      </c>
      <c r="AA1475" t="s">
        <v>860</v>
      </c>
      <c r="AB1475" s="3" t="str">
        <f t="shared" si="46"/>
        <v>2313</v>
      </c>
      <c r="AC1475" s="4" t="str">
        <f t="shared" si="47"/>
        <v>Non-TIF</v>
      </c>
    </row>
    <row r="1476" spans="1:29" x14ac:dyDescent="0.25">
      <c r="A1476">
        <v>2024</v>
      </c>
      <c r="B1476">
        <v>95</v>
      </c>
      <c r="C1476" t="s">
        <v>44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2024</v>
      </c>
      <c r="T1476">
        <v>95</v>
      </c>
      <c r="U1476">
        <v>0</v>
      </c>
      <c r="V1476">
        <v>873</v>
      </c>
      <c r="W1476">
        <v>950873</v>
      </c>
      <c r="X1476" t="s">
        <v>26</v>
      </c>
      <c r="Y1476" t="s">
        <v>26</v>
      </c>
      <c r="Z1476" t="s">
        <v>597</v>
      </c>
      <c r="AA1476" t="s">
        <v>863</v>
      </c>
      <c r="AB1476" s="3" t="str">
        <f t="shared" si="46"/>
        <v>0873</v>
      </c>
      <c r="AC1476" s="4" t="str">
        <f t="shared" si="47"/>
        <v>Non-TIF</v>
      </c>
    </row>
    <row r="1477" spans="1:29" x14ac:dyDescent="0.25">
      <c r="A1477">
        <v>2024</v>
      </c>
      <c r="B1477">
        <v>95</v>
      </c>
      <c r="C1477" t="s">
        <v>44</v>
      </c>
      <c r="D1477">
        <v>340605</v>
      </c>
      <c r="E1477">
        <v>383541</v>
      </c>
      <c r="F1477">
        <v>45931</v>
      </c>
      <c r="G1477">
        <v>395753</v>
      </c>
      <c r="H1477">
        <v>118009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1283839</v>
      </c>
      <c r="O1477">
        <v>8000</v>
      </c>
      <c r="P1477">
        <v>19500</v>
      </c>
      <c r="Q1477">
        <v>1256339</v>
      </c>
      <c r="R1477">
        <v>0</v>
      </c>
      <c r="S1477">
        <v>2024</v>
      </c>
      <c r="T1477">
        <v>95</v>
      </c>
      <c r="U1477">
        <v>3</v>
      </c>
      <c r="V1477">
        <v>420</v>
      </c>
      <c r="W1477">
        <v>953420</v>
      </c>
      <c r="X1477" t="s">
        <v>26</v>
      </c>
      <c r="Y1477" t="s">
        <v>26</v>
      </c>
      <c r="Z1477" t="s">
        <v>866</v>
      </c>
      <c r="AA1477" t="s">
        <v>863</v>
      </c>
      <c r="AB1477" s="3" t="str">
        <f t="shared" si="46"/>
        <v>3420</v>
      </c>
      <c r="AC1477" s="4" t="str">
        <f t="shared" si="47"/>
        <v>Non-TIF</v>
      </c>
    </row>
    <row r="1478" spans="1:29" x14ac:dyDescent="0.25">
      <c r="A1478">
        <v>2024</v>
      </c>
      <c r="B1478">
        <v>95</v>
      </c>
      <c r="C1478" t="s">
        <v>23</v>
      </c>
      <c r="D1478">
        <v>14006648</v>
      </c>
      <c r="E1478">
        <v>469874</v>
      </c>
      <c r="F1478">
        <v>52942</v>
      </c>
      <c r="G1478">
        <v>13604019</v>
      </c>
      <c r="H1478">
        <v>9769701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37903184</v>
      </c>
      <c r="O1478">
        <v>80000</v>
      </c>
      <c r="P1478">
        <v>214500</v>
      </c>
      <c r="Q1478">
        <v>37608684</v>
      </c>
      <c r="R1478">
        <v>0</v>
      </c>
      <c r="S1478">
        <v>2024</v>
      </c>
      <c r="T1478">
        <v>95</v>
      </c>
      <c r="U1478">
        <v>3</v>
      </c>
      <c r="V1478">
        <v>420</v>
      </c>
      <c r="W1478" t="s">
        <v>864</v>
      </c>
      <c r="X1478" t="s">
        <v>25</v>
      </c>
      <c r="Y1478" t="s">
        <v>26</v>
      </c>
      <c r="Z1478" t="s">
        <v>865</v>
      </c>
      <c r="AA1478" t="s">
        <v>863</v>
      </c>
      <c r="AB1478" s="3" t="str">
        <f t="shared" si="46"/>
        <v>3420</v>
      </c>
      <c r="AC1478" s="4" t="str">
        <f t="shared" si="47"/>
        <v>TIF</v>
      </c>
    </row>
    <row r="1479" spans="1:29" x14ac:dyDescent="0.25">
      <c r="A1479">
        <v>2024</v>
      </c>
      <c r="B1479">
        <v>95</v>
      </c>
      <c r="C1479" t="s">
        <v>31</v>
      </c>
      <c r="D1479">
        <v>128008185</v>
      </c>
      <c r="E1479">
        <v>65333427</v>
      </c>
      <c r="F1479">
        <v>4707372</v>
      </c>
      <c r="G1479">
        <v>6682885</v>
      </c>
      <c r="H1479">
        <v>1118481</v>
      </c>
      <c r="I1479">
        <v>0</v>
      </c>
      <c r="J1479">
        <v>0</v>
      </c>
      <c r="K1479">
        <v>0</v>
      </c>
      <c r="L1479">
        <v>7788353</v>
      </c>
      <c r="M1479">
        <v>0</v>
      </c>
      <c r="N1479">
        <v>213638703</v>
      </c>
      <c r="O1479">
        <v>700000</v>
      </c>
      <c r="P1479">
        <v>2769000</v>
      </c>
      <c r="Q1479">
        <v>210169703</v>
      </c>
      <c r="R1479">
        <v>1298520</v>
      </c>
      <c r="S1479">
        <v>2024</v>
      </c>
      <c r="T1479">
        <v>95</v>
      </c>
      <c r="U1479">
        <v>2</v>
      </c>
      <c r="V1479">
        <v>295</v>
      </c>
      <c r="W1479">
        <v>952295</v>
      </c>
      <c r="X1479" t="s">
        <v>26</v>
      </c>
      <c r="Y1479" t="s">
        <v>26</v>
      </c>
      <c r="Z1479" t="s">
        <v>314</v>
      </c>
      <c r="AA1479" t="s">
        <v>863</v>
      </c>
      <c r="AB1479" s="3" t="str">
        <f t="shared" si="46"/>
        <v>2295</v>
      </c>
      <c r="AC1479" s="4" t="str">
        <f t="shared" si="47"/>
        <v>Non-TIF</v>
      </c>
    </row>
    <row r="1480" spans="1:29" x14ac:dyDescent="0.25">
      <c r="A1480">
        <v>2024</v>
      </c>
      <c r="B1480">
        <v>96</v>
      </c>
      <c r="C1480" t="s">
        <v>31</v>
      </c>
      <c r="D1480">
        <v>47631367</v>
      </c>
      <c r="E1480">
        <v>62365792</v>
      </c>
      <c r="F1480">
        <v>4487459</v>
      </c>
      <c r="G1480">
        <v>5640672</v>
      </c>
      <c r="H1480">
        <v>1167620</v>
      </c>
      <c r="I1480">
        <v>0</v>
      </c>
      <c r="J1480">
        <v>0</v>
      </c>
      <c r="K1480">
        <v>0</v>
      </c>
      <c r="L1480">
        <v>1948940</v>
      </c>
      <c r="M1480">
        <v>0</v>
      </c>
      <c r="N1480">
        <v>123241850</v>
      </c>
      <c r="O1480">
        <v>236000</v>
      </c>
      <c r="P1480">
        <v>513500</v>
      </c>
      <c r="Q1480">
        <v>122492350</v>
      </c>
      <c r="R1480">
        <v>831548</v>
      </c>
      <c r="S1480">
        <v>2024</v>
      </c>
      <c r="T1480">
        <v>96</v>
      </c>
      <c r="U1480">
        <v>3</v>
      </c>
      <c r="V1480" t="s">
        <v>1812</v>
      </c>
      <c r="W1480">
        <v>453029</v>
      </c>
      <c r="X1480" t="s">
        <v>26</v>
      </c>
      <c r="Y1480" t="s">
        <v>26</v>
      </c>
      <c r="Z1480" t="s">
        <v>320</v>
      </c>
      <c r="AA1480" t="s">
        <v>867</v>
      </c>
      <c r="AB1480" s="3" t="str">
        <f t="shared" ref="AB1480:AB1483" si="48">CONCATENATE(U1480,TEXT(V1480,"000"))</f>
        <v>3029</v>
      </c>
      <c r="AC1480" s="4" t="str">
        <f t="shared" ref="AC1480:AC1483" si="49">IF(C1480="I","TIF","Non-TIF")</f>
        <v>Non-TIF</v>
      </c>
    </row>
    <row r="1481" spans="1:29" x14ac:dyDescent="0.25">
      <c r="A1481">
        <v>2024</v>
      </c>
      <c r="B1481">
        <v>96</v>
      </c>
      <c r="C1481" t="s">
        <v>31</v>
      </c>
      <c r="D1481">
        <v>570943667</v>
      </c>
      <c r="E1481">
        <v>157308504</v>
      </c>
      <c r="F1481">
        <v>10101617</v>
      </c>
      <c r="G1481">
        <v>147603869</v>
      </c>
      <c r="H1481">
        <v>20402367</v>
      </c>
      <c r="I1481">
        <v>0</v>
      </c>
      <c r="J1481">
        <v>0</v>
      </c>
      <c r="K1481">
        <v>0</v>
      </c>
      <c r="L1481">
        <v>6715845</v>
      </c>
      <c r="M1481">
        <v>0</v>
      </c>
      <c r="N1481">
        <v>913075869</v>
      </c>
      <c r="O1481">
        <v>2088000</v>
      </c>
      <c r="P1481">
        <v>7670000</v>
      </c>
      <c r="Q1481">
        <v>903317869</v>
      </c>
      <c r="R1481">
        <v>10718318</v>
      </c>
      <c r="S1481">
        <v>2024</v>
      </c>
      <c r="T1481">
        <v>96</v>
      </c>
      <c r="U1481">
        <v>1</v>
      </c>
      <c r="V1481">
        <v>638</v>
      </c>
      <c r="W1481">
        <v>961638</v>
      </c>
      <c r="X1481" t="s">
        <v>26</v>
      </c>
      <c r="Y1481" t="s">
        <v>26</v>
      </c>
      <c r="Z1481" t="s">
        <v>1706</v>
      </c>
      <c r="AA1481" t="s">
        <v>867</v>
      </c>
      <c r="AB1481" s="3" t="str">
        <f t="shared" si="48"/>
        <v>1638</v>
      </c>
      <c r="AC1481" s="4" t="str">
        <f t="shared" si="49"/>
        <v>Non-TIF</v>
      </c>
    </row>
    <row r="1482" spans="1:29" x14ac:dyDescent="0.25">
      <c r="A1482">
        <v>2024</v>
      </c>
      <c r="B1482">
        <v>96</v>
      </c>
      <c r="C1482" t="s">
        <v>31</v>
      </c>
      <c r="D1482">
        <v>151103052</v>
      </c>
      <c r="E1482">
        <v>107007613</v>
      </c>
      <c r="F1482">
        <v>10020238</v>
      </c>
      <c r="G1482">
        <v>24344234</v>
      </c>
      <c r="H1482">
        <v>1044258</v>
      </c>
      <c r="I1482">
        <v>0</v>
      </c>
      <c r="J1482">
        <v>0</v>
      </c>
      <c r="K1482">
        <v>0</v>
      </c>
      <c r="L1482">
        <v>1269203</v>
      </c>
      <c r="M1482">
        <v>3763849</v>
      </c>
      <c r="N1482">
        <v>298552447</v>
      </c>
      <c r="O1482">
        <v>692000</v>
      </c>
      <c r="P1482">
        <v>2301000</v>
      </c>
      <c r="Q1482">
        <v>295559447</v>
      </c>
      <c r="R1482">
        <v>2976172</v>
      </c>
      <c r="S1482">
        <v>2024</v>
      </c>
      <c r="T1482">
        <v>96</v>
      </c>
      <c r="U1482">
        <v>6</v>
      </c>
      <c r="V1482">
        <v>100</v>
      </c>
      <c r="W1482">
        <v>966100</v>
      </c>
      <c r="X1482" t="s">
        <v>26</v>
      </c>
      <c r="Y1482" t="s">
        <v>26</v>
      </c>
      <c r="Z1482" t="s">
        <v>901</v>
      </c>
      <c r="AA1482" t="s">
        <v>867</v>
      </c>
      <c r="AB1482" s="3" t="str">
        <f t="shared" si="48"/>
        <v>6100</v>
      </c>
      <c r="AC1482" s="4" t="str">
        <f t="shared" si="49"/>
        <v>Non-TIF</v>
      </c>
    </row>
    <row r="1483" spans="1:29" x14ac:dyDescent="0.25">
      <c r="A1483">
        <v>2024</v>
      </c>
      <c r="B1483">
        <v>97</v>
      </c>
      <c r="C1483" t="s">
        <v>44</v>
      </c>
      <c r="D1483">
        <v>19822720</v>
      </c>
      <c r="E1483">
        <v>778727</v>
      </c>
      <c r="F1483">
        <v>204269</v>
      </c>
      <c r="G1483">
        <v>162431739</v>
      </c>
      <c r="H1483">
        <v>292730215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475967670</v>
      </c>
      <c r="O1483">
        <v>80000</v>
      </c>
      <c r="P1483">
        <v>312000</v>
      </c>
      <c r="Q1483">
        <v>475575670</v>
      </c>
      <c r="R1483">
        <v>0</v>
      </c>
      <c r="S1483">
        <v>2024</v>
      </c>
      <c r="T1483">
        <v>97</v>
      </c>
      <c r="U1483">
        <v>5</v>
      </c>
      <c r="V1483">
        <v>877</v>
      </c>
      <c r="W1483">
        <v>975877</v>
      </c>
      <c r="X1483" t="s">
        <v>26</v>
      </c>
      <c r="Y1483" t="s">
        <v>26</v>
      </c>
      <c r="Z1483" t="s">
        <v>903</v>
      </c>
      <c r="AA1483" t="s">
        <v>902</v>
      </c>
      <c r="AB1483" s="3" t="str">
        <f t="shared" si="48"/>
        <v>5877</v>
      </c>
      <c r="AC1483" s="4" t="str">
        <f t="shared" si="49"/>
        <v>Non-TIF</v>
      </c>
    </row>
    <row r="1484" spans="1:29" x14ac:dyDescent="0.25">
      <c r="A1484">
        <v>2024</v>
      </c>
      <c r="B1484">
        <v>97</v>
      </c>
      <c r="C1484" t="s">
        <v>44</v>
      </c>
      <c r="D1484">
        <v>168837153</v>
      </c>
      <c r="E1484">
        <v>391977</v>
      </c>
      <c r="F1484">
        <v>845</v>
      </c>
      <c r="G1484">
        <v>348296992</v>
      </c>
      <c r="H1484">
        <v>31933431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549460398</v>
      </c>
      <c r="O1484">
        <v>676142</v>
      </c>
      <c r="P1484">
        <v>2249000</v>
      </c>
      <c r="Q1484">
        <v>546535256</v>
      </c>
      <c r="R1484">
        <v>0</v>
      </c>
      <c r="S1484">
        <v>2024</v>
      </c>
      <c r="T1484">
        <v>97</v>
      </c>
      <c r="U1484">
        <v>6</v>
      </c>
      <c r="V1484" t="s">
        <v>1835</v>
      </c>
      <c r="W1484">
        <v>976039</v>
      </c>
      <c r="X1484" t="s">
        <v>26</v>
      </c>
      <c r="Y1484" t="s">
        <v>26</v>
      </c>
      <c r="Z1484" t="s">
        <v>823</v>
      </c>
      <c r="AA1484" t="s">
        <v>902</v>
      </c>
      <c r="AB1484" s="3" t="str">
        <f t="shared" ref="AB1484:AB1492" si="50">CONCATENATE(U1484,TEXT(V1484,"000"))</f>
        <v>6039</v>
      </c>
      <c r="AC1484" s="4" t="str">
        <f t="shared" ref="AC1484:AC1492" si="51">IF(C1484="I","TIF","Non-TIF")</f>
        <v>Non-TIF</v>
      </c>
    </row>
    <row r="1485" spans="1:29" x14ac:dyDescent="0.25">
      <c r="A1485">
        <v>2024</v>
      </c>
      <c r="B1485">
        <v>97</v>
      </c>
      <c r="C1485" t="s">
        <v>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2024</v>
      </c>
      <c r="T1485">
        <v>97</v>
      </c>
      <c r="U1485">
        <v>4</v>
      </c>
      <c r="V1485" t="s">
        <v>1811</v>
      </c>
      <c r="W1485" t="s">
        <v>790</v>
      </c>
      <c r="X1485" t="s">
        <v>25</v>
      </c>
      <c r="Y1485" t="s">
        <v>26</v>
      </c>
      <c r="Z1485" t="s">
        <v>1724</v>
      </c>
      <c r="AA1485" t="s">
        <v>902</v>
      </c>
      <c r="AB1485" s="3" t="str">
        <f t="shared" si="50"/>
        <v>4033</v>
      </c>
      <c r="AC1485" s="4" t="str">
        <f t="shared" si="51"/>
        <v>TIF</v>
      </c>
    </row>
    <row r="1486" spans="1:29" x14ac:dyDescent="0.25">
      <c r="A1486">
        <v>2024</v>
      </c>
      <c r="B1486">
        <v>97</v>
      </c>
      <c r="C1486" t="s">
        <v>31</v>
      </c>
      <c r="D1486">
        <v>16475567</v>
      </c>
      <c r="E1486">
        <v>44419177</v>
      </c>
      <c r="F1486">
        <v>1519986</v>
      </c>
      <c r="G1486">
        <v>4317335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66732065</v>
      </c>
      <c r="O1486">
        <v>132000</v>
      </c>
      <c r="P1486">
        <v>221000</v>
      </c>
      <c r="Q1486">
        <v>66379065</v>
      </c>
      <c r="R1486">
        <v>443028</v>
      </c>
      <c r="S1486">
        <v>2024</v>
      </c>
      <c r="T1486">
        <v>97</v>
      </c>
      <c r="U1486">
        <v>3</v>
      </c>
      <c r="V1486">
        <v>348</v>
      </c>
      <c r="W1486">
        <v>753348</v>
      </c>
      <c r="X1486" t="s">
        <v>26</v>
      </c>
      <c r="Y1486" t="s">
        <v>26</v>
      </c>
      <c r="Z1486" t="s">
        <v>351</v>
      </c>
      <c r="AA1486" t="s">
        <v>902</v>
      </c>
      <c r="AB1486" s="3" t="str">
        <f t="shared" si="50"/>
        <v>3348</v>
      </c>
      <c r="AC1486" s="4" t="str">
        <f t="shared" si="51"/>
        <v>Non-TIF</v>
      </c>
    </row>
    <row r="1487" spans="1:29" x14ac:dyDescent="0.25">
      <c r="A1487">
        <v>2024</v>
      </c>
      <c r="B1487">
        <v>98</v>
      </c>
      <c r="C1487" t="s">
        <v>44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2024</v>
      </c>
      <c r="T1487">
        <v>98</v>
      </c>
      <c r="U1487">
        <v>5</v>
      </c>
      <c r="V1487">
        <v>751</v>
      </c>
      <c r="W1487">
        <v>665751</v>
      </c>
      <c r="X1487" t="s">
        <v>26</v>
      </c>
      <c r="Y1487" t="s">
        <v>26</v>
      </c>
      <c r="Z1487" t="s">
        <v>787</v>
      </c>
      <c r="AA1487" t="s">
        <v>905</v>
      </c>
      <c r="AB1487" s="3" t="str">
        <f t="shared" si="50"/>
        <v>5751</v>
      </c>
      <c r="AC1487" s="4" t="str">
        <f t="shared" si="51"/>
        <v>Non-TIF</v>
      </c>
    </row>
    <row r="1488" spans="1:29" x14ac:dyDescent="0.25">
      <c r="A1488">
        <v>2024</v>
      </c>
      <c r="B1488">
        <v>98</v>
      </c>
      <c r="C1488" t="s">
        <v>44</v>
      </c>
      <c r="D1488">
        <v>10214280</v>
      </c>
      <c r="E1488">
        <v>324439</v>
      </c>
      <c r="F1488">
        <v>0</v>
      </c>
      <c r="G1488">
        <v>6106750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16645469</v>
      </c>
      <c r="O1488">
        <v>59704</v>
      </c>
      <c r="P1488">
        <v>143000</v>
      </c>
      <c r="Q1488">
        <v>16442765</v>
      </c>
      <c r="R1488">
        <v>0</v>
      </c>
      <c r="S1488">
        <v>2024</v>
      </c>
      <c r="T1488">
        <v>98</v>
      </c>
      <c r="U1488">
        <v>4</v>
      </c>
      <c r="V1488">
        <v>772</v>
      </c>
      <c r="W1488">
        <v>984772</v>
      </c>
      <c r="X1488" t="s">
        <v>26</v>
      </c>
      <c r="Y1488" t="s">
        <v>26</v>
      </c>
      <c r="Z1488" t="s">
        <v>315</v>
      </c>
      <c r="AA1488" t="s">
        <v>905</v>
      </c>
      <c r="AB1488" s="3" t="str">
        <f t="shared" si="50"/>
        <v>4772</v>
      </c>
      <c r="AC1488" s="4" t="str">
        <f t="shared" si="51"/>
        <v>Non-TIF</v>
      </c>
    </row>
    <row r="1489" spans="1:29" x14ac:dyDescent="0.25">
      <c r="A1489">
        <v>2024</v>
      </c>
      <c r="B1489">
        <v>99</v>
      </c>
      <c r="C1489" t="s">
        <v>44</v>
      </c>
      <c r="D1489">
        <v>0</v>
      </c>
      <c r="E1489">
        <v>0</v>
      </c>
      <c r="F1489">
        <v>0</v>
      </c>
      <c r="G1489">
        <v>0</v>
      </c>
      <c r="H1489">
        <v>8382168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8382168</v>
      </c>
      <c r="O1489">
        <v>0</v>
      </c>
      <c r="P1489">
        <v>0</v>
      </c>
      <c r="Q1489">
        <v>8382168</v>
      </c>
      <c r="R1489">
        <v>0</v>
      </c>
      <c r="S1489">
        <v>2024</v>
      </c>
      <c r="T1489">
        <v>99</v>
      </c>
      <c r="U1489">
        <v>4</v>
      </c>
      <c r="V1489">
        <v>775</v>
      </c>
      <c r="W1489">
        <v>404775</v>
      </c>
      <c r="X1489" t="s">
        <v>26</v>
      </c>
      <c r="Y1489" t="s">
        <v>26</v>
      </c>
      <c r="Z1489" t="s">
        <v>449</v>
      </c>
      <c r="AA1489" t="s">
        <v>907</v>
      </c>
      <c r="AB1489" s="3" t="str">
        <f t="shared" si="50"/>
        <v>4775</v>
      </c>
      <c r="AC1489" s="4" t="str">
        <f t="shared" si="51"/>
        <v>Non-TIF</v>
      </c>
    </row>
    <row r="1490" spans="1:29" x14ac:dyDescent="0.25">
      <c r="A1490">
        <v>2024</v>
      </c>
      <c r="B1490">
        <v>99</v>
      </c>
      <c r="C1490" t="s">
        <v>23</v>
      </c>
      <c r="D1490">
        <v>1759763</v>
      </c>
      <c r="E1490">
        <v>0</v>
      </c>
      <c r="F1490">
        <v>0</v>
      </c>
      <c r="G1490">
        <v>12537257</v>
      </c>
      <c r="H1490">
        <v>18359564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32656584</v>
      </c>
      <c r="O1490">
        <v>0</v>
      </c>
      <c r="P1490">
        <v>0</v>
      </c>
      <c r="Q1490">
        <v>32656584</v>
      </c>
      <c r="R1490">
        <v>0</v>
      </c>
      <c r="S1490">
        <v>2024</v>
      </c>
      <c r="T1490">
        <v>99</v>
      </c>
      <c r="U1490">
        <v>1</v>
      </c>
      <c r="V1490">
        <v>206</v>
      </c>
      <c r="W1490" t="s">
        <v>977</v>
      </c>
      <c r="X1490" t="s">
        <v>25</v>
      </c>
      <c r="Y1490" t="s">
        <v>26</v>
      </c>
      <c r="Z1490" t="s">
        <v>978</v>
      </c>
      <c r="AA1490" t="s">
        <v>907</v>
      </c>
      <c r="AB1490" s="3" t="str">
        <f t="shared" si="50"/>
        <v>1206</v>
      </c>
      <c r="AC1490" s="4" t="str">
        <f t="shared" si="51"/>
        <v>TIF</v>
      </c>
    </row>
    <row r="1491" spans="1:29" x14ac:dyDescent="0.25">
      <c r="A1491">
        <v>2024</v>
      </c>
      <c r="B1491">
        <v>99</v>
      </c>
      <c r="C1491" t="s">
        <v>31</v>
      </c>
      <c r="D1491">
        <v>203909</v>
      </c>
      <c r="E1491">
        <v>2274737</v>
      </c>
      <c r="F1491">
        <v>296168</v>
      </c>
      <c r="G1491">
        <v>2372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882323</v>
      </c>
      <c r="N1491">
        <v>3659509</v>
      </c>
      <c r="O1491">
        <v>4000</v>
      </c>
      <c r="P1491">
        <v>13000</v>
      </c>
      <c r="Q1491">
        <v>3642509</v>
      </c>
      <c r="R1491">
        <v>4162</v>
      </c>
      <c r="S1491">
        <v>2024</v>
      </c>
      <c r="T1491">
        <v>99</v>
      </c>
      <c r="U1491">
        <v>3</v>
      </c>
      <c r="V1491" t="s">
        <v>1820</v>
      </c>
      <c r="W1491">
        <v>463060</v>
      </c>
      <c r="X1491" t="s">
        <v>26</v>
      </c>
      <c r="Y1491" t="s">
        <v>26</v>
      </c>
      <c r="Z1491" t="s">
        <v>492</v>
      </c>
      <c r="AA1491" t="s">
        <v>907</v>
      </c>
      <c r="AB1491" s="3" t="str">
        <f t="shared" si="50"/>
        <v>3060</v>
      </c>
      <c r="AC1491" s="4" t="str">
        <f t="shared" si="51"/>
        <v>Non-TIF</v>
      </c>
    </row>
    <row r="1492" spans="1:29" x14ac:dyDescent="0.25">
      <c r="A1492">
        <v>2024</v>
      </c>
      <c r="B1492">
        <v>99</v>
      </c>
      <c r="C1492" t="s">
        <v>31</v>
      </c>
      <c r="D1492">
        <v>126634620</v>
      </c>
      <c r="E1492">
        <v>200477820</v>
      </c>
      <c r="F1492">
        <v>16744518</v>
      </c>
      <c r="G1492">
        <v>25310588</v>
      </c>
      <c r="H1492">
        <v>610731</v>
      </c>
      <c r="I1492">
        <v>0</v>
      </c>
      <c r="J1492">
        <v>0</v>
      </c>
      <c r="K1492">
        <v>0</v>
      </c>
      <c r="L1492">
        <v>9601077</v>
      </c>
      <c r="M1492">
        <v>37719323</v>
      </c>
      <c r="N1492">
        <v>417098677</v>
      </c>
      <c r="O1492">
        <v>584000</v>
      </c>
      <c r="P1492">
        <v>2015000</v>
      </c>
      <c r="Q1492">
        <v>414499677</v>
      </c>
      <c r="R1492">
        <v>11072147</v>
      </c>
      <c r="S1492">
        <v>2024</v>
      </c>
      <c r="T1492">
        <v>99</v>
      </c>
      <c r="U1492">
        <v>1</v>
      </c>
      <c r="V1492">
        <v>206</v>
      </c>
      <c r="W1492">
        <v>991206</v>
      </c>
      <c r="X1492" t="s">
        <v>26</v>
      </c>
      <c r="Y1492" t="s">
        <v>26</v>
      </c>
      <c r="Z1492" t="s">
        <v>412</v>
      </c>
      <c r="AA1492" t="s">
        <v>907</v>
      </c>
      <c r="AB1492" s="3" t="str">
        <f t="shared" si="50"/>
        <v>1206</v>
      </c>
      <c r="AC1492" s="4" t="str">
        <f t="shared" si="51"/>
        <v>Non-TIF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Assessed Non-TIF</vt:lpstr>
      <vt:lpstr>Assessed TIF</vt:lpstr>
      <vt:lpstr>Taxable Non-TIF</vt:lpstr>
      <vt:lpstr>Taxable TIF</vt:lpstr>
      <vt:lpstr>Assessed Non-TIF_Combined</vt:lpstr>
      <vt:lpstr>Assessed TIF_Combined</vt:lpstr>
      <vt:lpstr>Taxable Non-TIF_Combined</vt:lpstr>
      <vt:lpstr>Taxable TIF_Combined</vt:lpstr>
      <vt:lpstr>2024_School_100pct Valuations B</vt:lpstr>
      <vt:lpstr>2024_School_Taxable Valuations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 [IDOM]</dc:creator>
  <cp:lastModifiedBy>Parker, John</cp:lastModifiedBy>
  <dcterms:created xsi:type="dcterms:W3CDTF">2021-07-27T21:00:43Z</dcterms:created>
  <dcterms:modified xsi:type="dcterms:W3CDTF">2025-06-24T14:54:15Z</dcterms:modified>
</cp:coreProperties>
</file>